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9.xml" ContentType="application/vnd.openxmlformats-officedocument.spreadsheetml.comment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10.xml" ContentType="application/vnd.openxmlformats-officedocument.spreadsheetml.comments+xml"/>
  <Override PartName="/xl/drawings/drawing23.xml" ContentType="application/vnd.openxmlformats-officedocument.drawing+xml"/>
  <Override PartName="/xl/comments11.xml" ContentType="application/vnd.openxmlformats-officedocument.spreadsheetml.comments+xml"/>
  <Override PartName="/xl/drawings/drawing24.xml" ContentType="application/vnd.openxmlformats-officedocument.drawing+xml"/>
  <Override PartName="/xl/comments12.xml" ContentType="application/vnd.openxmlformats-officedocument.spreadsheetml.comments+xml"/>
  <Override PartName="/xl/drawings/drawing25.xml" ContentType="application/vnd.openxmlformats-officedocument.drawing+xml"/>
  <Override PartName="/xl/drawings/drawing26.xml" ContentType="application/vnd.openxmlformats-officedocument.drawing+xml"/>
  <Override PartName="/xl/comments13.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omments14.xml" ContentType="application/vnd.openxmlformats-officedocument.spreadsheetml.comments+xml"/>
  <Override PartName="/xl/drawings/drawing32.xml" ContentType="application/vnd.openxmlformats-officedocument.drawing+xml"/>
  <Override PartName="/xl/comments15.xml" ContentType="application/vnd.openxmlformats-officedocument.spreadsheetml.comments+xml"/>
  <Override PartName="/xl/drawings/drawing33.xml" ContentType="application/vnd.openxmlformats-officedocument.drawing+xml"/>
  <Override PartName="/xl/comments16.xml" ContentType="application/vnd.openxmlformats-officedocument.spreadsheetml.comments+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omments17.xml" ContentType="application/vnd.openxmlformats-officedocument.spreadsheetml.comments+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comments18.xml" ContentType="application/vnd.openxmlformats-officedocument.spreadsheetml.comments+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abea82a72565454b" Type="http://schemas.microsoft.com/office/2006/relationships/ui/extensibility" Target="customUI/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defaultThemeVersion="124226"/>
  <mc:AlternateContent xmlns:mc="http://schemas.openxmlformats.org/markup-compatibility/2006">
    <mc:Choice Requires="x15">
      <x15ac:absPath xmlns:x15ac="http://schemas.microsoft.com/office/spreadsheetml/2010/11/ac" url="C:\Users\Admin\AppData\Local\Temp\gpacc-dist-pub10\"/>
    </mc:Choice>
  </mc:AlternateContent>
  <xr:revisionPtr revIDLastSave="0" documentId="8_{3A80823E-BD25-4C4B-AC10-44FB2CF80E7A}" xr6:coauthVersionLast="47" xr6:coauthVersionMax="47" xr10:uidLastSave="{00000000-0000-0000-0000-000000000000}"/>
  <bookViews>
    <workbookView xWindow="-110" yWindow="-110" windowWidth="38620" windowHeight="21100" tabRatio="844" xr2:uid="{00000000-000D-0000-FFFF-FFFF00000000}"/>
  </bookViews>
  <sheets>
    <sheet name="Main" sheetId="1" r:id="rId1"/>
    <sheet name="VA_BOCUC" sheetId="79" state="veryHidden" r:id="rId2"/>
    <sheet name="TTDN" sheetId="4" state="hidden" r:id="rId3"/>
    <sheet name="LuuY" sheetId="2" state="hidden" r:id="rId4"/>
    <sheet name="BAO_LOI" sheetId="70" state="hidden" r:id="rId5"/>
    <sheet name="LayHDXML" sheetId="55" state="hidden" r:id="rId6"/>
    <sheet name="NK_HDXML" sheetId="56" state="veryHidden" r:id="rId7"/>
    <sheet name="HOADON" sheetId="59" state="hidden" r:id="rId8"/>
    <sheet name="BR" sheetId="9" state="hidden" r:id="rId9"/>
    <sheet name="NK_Ban" sheetId="11" state="hidden" r:id="rId10"/>
    <sheet name="MV" sheetId="10" state="hidden" r:id="rId11"/>
    <sheet name="NK_Mua" sheetId="12" state="hidden" r:id="rId12"/>
    <sheet name="NH" sheetId="8" state="hidden" r:id="rId13"/>
    <sheet name="LT" sheetId="7" state="hidden" r:id="rId14"/>
    <sheet name="SDDK_CN" sheetId="14" state="hidden" r:id="rId15"/>
    <sheet name="CN_TH" sheetId="22" state="hidden" r:id="rId16"/>
    <sheet name="CN_CTiet" sheetId="21" state="hidden" r:id="rId17"/>
    <sheet name="PBKH" sheetId="20" state="hidden" r:id="rId18"/>
    <sheet name="Bang_PBo" sheetId="23" state="hidden" r:id="rId19"/>
    <sheet name="Bang_TSCD" sheetId="24" state="hidden" r:id="rId20"/>
    <sheet name="DK_HHDV" sheetId="28" state="hidden" r:id="rId21"/>
    <sheet name="RapMa" sheetId="77" state="hidden" r:id="rId22"/>
    <sheet name="DM_RapMa" sheetId="78" state="hidden" r:id="rId23"/>
    <sheet name="NXT" sheetId="29" state="hidden" r:id="rId24"/>
    <sheet name="GV" sheetId="36" state="hidden" r:id="rId25"/>
    <sheet name="TTNV" sheetId="16" state="hidden" r:id="rId26"/>
    <sheet name="HDLD" sheetId="19" state="hidden" r:id="rId27"/>
    <sheet name="BangLuong" sheetId="18" state="hidden" r:id="rId28"/>
    <sheet name="TinhLuong" sheetId="17" state="hidden" r:id="rId29"/>
    <sheet name="CDSPS" sheetId="34" state="hidden" r:id="rId30"/>
    <sheet name="CDSPS_NT" sheetId="37" state="hidden" r:id="rId31"/>
    <sheet name="DOI_TK" sheetId="72" state="hidden" r:id="rId32"/>
    <sheet name="NKC" sheetId="35" state="hidden" r:id="rId33"/>
    <sheet name="HTTK" sheetId="6" state="hidden" r:id="rId34"/>
    <sheet name="Giai_Trinh" sheetId="3" state="hidden" r:id="rId35"/>
    <sheet name="GTGT" sheetId="25" state="hidden" r:id="rId36"/>
    <sheet name="GTGT_89" sheetId="62" state="hidden" r:id="rId37"/>
    <sheet name="DC_3738" sheetId="68" state="hidden" r:id="rId38"/>
    <sheet name="SDHD" sheetId="15" state="hidden" r:id="rId39"/>
    <sheet name="TNDN03_80" sheetId="26" state="veryHidden" r:id="rId40"/>
    <sheet name="TNDN03" sheetId="64" state="hidden" r:id="rId41"/>
    <sheet name="PL_03TN80" sheetId="27" state="veryHidden" r:id="rId42"/>
    <sheet name="PL_03TNDN" sheetId="63" state="hidden" r:id="rId43"/>
    <sheet name="GDLK" sheetId="57" state="veryHidden" r:id="rId44"/>
    <sheet name="PHU_LUC_01" sheetId="58" state="veryHidden" r:id="rId45"/>
    <sheet name="05QTT" sheetId="66" state="hidden" r:id="rId46"/>
    <sheet name="05KK_89" sheetId="65" state="hidden" r:id="rId47"/>
    <sheet name="05KK_02KK" sheetId="51" state="veryHidden" r:id="rId48"/>
    <sheet name="PL_051" sheetId="52" state="hidden" r:id="rId49"/>
    <sheet name="PL_052" sheetId="53" state="hidden" r:id="rId50"/>
    <sheet name="KQKD" sheetId="30" state="hidden" r:id="rId51"/>
    <sheet name="CDKT" sheetId="38" state="hidden" r:id="rId52"/>
    <sheet name="LCTT" sheetId="39" state="hidden" r:id="rId53"/>
    <sheet name="LCGT" sheetId="40" state="hidden" r:id="rId54"/>
    <sheet name="TMinh" sheetId="60" state="hidden" r:id="rId55"/>
    <sheet name="Tinh_Hinh" sheetId="54" state="hidden" r:id="rId56"/>
    <sheet name="DT_CP" sheetId="32" state="hidden" r:id="rId57"/>
    <sheet name="TH_DKhoan" sheetId="33" state="hidden" r:id="rId58"/>
    <sheet name="Thu_Chi" sheetId="49" state="hidden" r:id="rId59"/>
    <sheet name="Phieu_NX" sheetId="50" state="hidden" r:id="rId60"/>
    <sheet name="Bia" sheetId="5" state="hidden" r:id="rId61"/>
    <sheet name="So_Sach" sheetId="71" state="hidden" r:id="rId62"/>
    <sheet name="So_Kho" sheetId="31" state="hidden" r:id="rId63"/>
    <sheet name="MAP" sheetId="61" state="veryHidden" r:id="rId64"/>
    <sheet name="THAMSO" sheetId="67" state="veryHidden" r:id="rId65"/>
    <sheet name="KIEMTRA" sheetId="69" state="veryHidden" r:id="rId66"/>
    <sheet name="DATA_HDDT" sheetId="76" state="veryHidden" r:id="rId67"/>
  </sheets>
  <definedNames>
    <definedName name="_xlnm._FilterDatabase" localSheetId="18" hidden="1">Bang_PBo!$C$15:$AC$15</definedName>
    <definedName name="_xlnm._FilterDatabase" localSheetId="19" hidden="1">Bang_TSCD!$A$15:$AG$15</definedName>
    <definedName name="_xlnm._FilterDatabase" localSheetId="27" hidden="1">BangLuong!$B$16:$W$17</definedName>
    <definedName name="_xlnm._FilterDatabase" localSheetId="60" hidden="1">Bia!#REF!</definedName>
    <definedName name="_xlnm._FilterDatabase" localSheetId="8" hidden="1">BR!$A$7:$AA$1805</definedName>
    <definedName name="_xlnm._FilterDatabase" localSheetId="29" hidden="1">CDSPS!$C$14:$K$433</definedName>
    <definedName name="_xlnm._FilterDatabase" localSheetId="30" hidden="1">CDSPS_NT!$C$14:$K$431</definedName>
    <definedName name="_xlnm._FilterDatabase" localSheetId="15" hidden="1">CN_TH!$B$12:$K$14</definedName>
    <definedName name="_xlnm._FilterDatabase" localSheetId="20" hidden="1">DK_HHDV!$B$7:$I$17</definedName>
    <definedName name="_xlnm._FilterDatabase" localSheetId="31" hidden="1">DOI_TK!$B$2:$E$45</definedName>
    <definedName name="_xlnm._FilterDatabase" localSheetId="56" hidden="1">DT_CP!#REF!</definedName>
    <definedName name="_xlnm._FilterDatabase" localSheetId="7" hidden="1">HOADON!$A$7:$AA$12</definedName>
    <definedName name="_xlnm._FilterDatabase" localSheetId="33" hidden="1">HTTK!$E$7:$G$421</definedName>
    <definedName name="_xlnm._FilterDatabase" localSheetId="5" hidden="1">LayHDXML!$B$7:$AI$1680</definedName>
    <definedName name="_xlnm._FilterDatabase" localSheetId="53" hidden="1">LCGT!$E$12:$J$91</definedName>
    <definedName name="_xlnm._FilterDatabase" localSheetId="52" hidden="1">LCTT!$E$13:$J$132</definedName>
    <definedName name="_xlnm._FilterDatabase" localSheetId="13" hidden="1">LT!$C$7:$L$34</definedName>
    <definedName name="_xlnm._FilterDatabase" localSheetId="63" hidden="1">MAP!$A$1:$N$1</definedName>
    <definedName name="_xlnm._FilterDatabase" localSheetId="10" hidden="1">MV!$A$7:$AC$447</definedName>
    <definedName name="_xlnm._FilterDatabase" localSheetId="12" hidden="1">NH!$C$7:$L$118</definedName>
    <definedName name="_xlnm._FilterDatabase" localSheetId="9" hidden="1">NK_Ban!$A$7:$Q$1405</definedName>
    <definedName name="_xlnm._FilterDatabase" localSheetId="6" hidden="1">NK_HDXML!$B$7:$Q$1680</definedName>
    <definedName name="_xlnm._FilterDatabase" localSheetId="11" hidden="1">NK_Mua!$A$7:$O$1480</definedName>
    <definedName name="_xlnm._FilterDatabase" localSheetId="32" hidden="1">NKC!$D$16:$N$876</definedName>
    <definedName name="_xlnm._FilterDatabase" localSheetId="23" hidden="1">NXT!$B$12:$W$14</definedName>
    <definedName name="_xlnm._FilterDatabase" localSheetId="17" hidden="1">PBKH!$B$8:$AJ$290</definedName>
    <definedName name="_xlnm._FilterDatabase" localSheetId="48" hidden="1">PL_051!$B$22:$T$23</definedName>
    <definedName name="_xlnm._FilterDatabase" localSheetId="49" hidden="1">PL_052!$B$19:$M$20</definedName>
    <definedName name="_xlnm._FilterDatabase" localSheetId="21" hidden="1">RapMa!$A$7:$Q$7</definedName>
    <definedName name="_xlnm._FilterDatabase" localSheetId="14" hidden="1">SDDK_CN!$B$7:$Y$35</definedName>
    <definedName name="_xlnm._FilterDatabase" localSheetId="38" hidden="1">SDHD!$B$29:$W$30</definedName>
    <definedName name="_xlnm._FilterDatabase" localSheetId="57" hidden="1">TH_DKhoan!$B$7:$M$27</definedName>
    <definedName name="_xlnm._FilterDatabase" localSheetId="28" hidden="1">TinhLuong!$A$10:$AQ$22</definedName>
    <definedName name="_xlnm._FilterDatabase" localSheetId="54" hidden="1">TMinh!$AL$5:$AL$845</definedName>
    <definedName name="_xlnm._FilterDatabase" localSheetId="2" hidden="1">TTDN!$D$7:$Y$22</definedName>
    <definedName name="_xlnm._FilterDatabase" localSheetId="25" hidden="1">TTNV!$B$9:$CC$9</definedName>
    <definedName name="_Order1" hidden="1">255</definedName>
    <definedName name="_Order2" hidden="1">255</definedName>
    <definedName name="B_KQKT">TTDN!$AR$41:$AS$50</definedName>
    <definedName name="Bang_CDSPS">CDSPS!$C$15:$J$434</definedName>
    <definedName name="Bang_CDSPSNT">CDSPS_NT!$C$15:$J$432</definedName>
    <definedName name="BangKe_BR">TTDN!$AZ$1:$BJ$16</definedName>
    <definedName name="BangKe_MV">TTDN!$AZ$19:$BK$34</definedName>
    <definedName name="BangVat">TTDN!$CX$3:$DJ$11</definedName>
    <definedName name="BR_1">BR!$A$7</definedName>
    <definedName name="BR_KT_1">BR!$T$7</definedName>
    <definedName name="BR_THop">BR!$Z$8:$AA$19</definedName>
    <definedName name="CDSPS_1">CDSPS!$C$14</definedName>
    <definedName name="CDSPS_CKC">CDSPS!$J$15:$J$433</definedName>
    <definedName name="CDSPS_CKC59">CDSPS!$J$364:$J$433</definedName>
    <definedName name="CDSPS_CKN">CDSPS!$I$15:$I$433</definedName>
    <definedName name="CDSPS_CKN59">CDSPS!$I$364:$I$433</definedName>
    <definedName name="CDSPS_DKC">CDSPS!$F$15:$F$433</definedName>
    <definedName name="CDSPS_DKN">CDSPS!$E$15:$E$433</definedName>
    <definedName name="CDSPS_N111">CDSPS!$E$16</definedName>
    <definedName name="CDSPS_NT_1">CDSPS_NT!$C$14</definedName>
    <definedName name="CDSPS_NT_TC">CDSPS_NT!$D$433</definedName>
    <definedName name="CDSPS_PSC">CDSPS!$H$15:$H$433</definedName>
    <definedName name="CDSPS_PSN">CDSPS!$G$15:$G$433</definedName>
    <definedName name="CDSPS_TC">CDSPS!$D$435</definedName>
    <definedName name="CDSPS_TK">CDSPS!$C$15:$C$433</definedName>
    <definedName name="CDSPSNT_CKC">TTDN!$AN$37</definedName>
    <definedName name="CDSPSNT_CKN">TTDN!$AN$36</definedName>
    <definedName name="CDSPSNT_DKC">TTDN!$AN$33</definedName>
    <definedName name="CDSPSNT_DKN">TTDN!$AN$32</definedName>
    <definedName name="CDSPSNT_PSC">TTDN!$AN$35</definedName>
    <definedName name="CDSPSNT_PSN">TTDN!$AN$34</definedName>
    <definedName name="CDSPSNT_TK">TTDN!$AN$31</definedName>
    <definedName name="CN_CongPS">CN_CTiet!$C$21</definedName>
    <definedName name="CN_DongD">CN_CTiet!$C$16</definedName>
    <definedName name="CNPThu_1">SDDK_CN!$B$7</definedName>
    <definedName name="CNPThu_KT1">SDDK_CN!$G$7</definedName>
    <definedName name="CNPTra_1">SDDK_CN!$L$7</definedName>
    <definedName name="CNPTra_KT1">SDDK_CN!$Q$7</definedName>
    <definedName name="CNTH_1">CN_TH!$B$12</definedName>
    <definedName name="CNTH_TC">CN_TH!$C$15</definedName>
    <definedName name="DATA_CT">DATA_HDDT!$AI$1:$AS$150</definedName>
    <definedName name="DATA_HD">DATA_HDDT!$L$1:$AG$150</definedName>
    <definedName name="DATA_NM">DATA_HDDT!$A$1:$J$150</definedName>
    <definedName name="DC3738_1">DC_3738!$A$5</definedName>
    <definedName name="DC3738_TuDongHD">DC_3738!$L$2</definedName>
    <definedName name="DCQT_VatQ">GV!$AA$8:$AD$11</definedName>
    <definedName name="DCQT_VatT">GV!$U$8:$X$19</definedName>
    <definedName name="DCT_Ban">LuuY!$H$4</definedName>
    <definedName name="DCT_Mua">LuuY!$H$22</definedName>
    <definedName name="DK_C33311">CDSPS_NT!$J$287</definedName>
    <definedName name="DK_N133">CDSPS_NT!$I$129</definedName>
    <definedName name="DK_N33311">CDSPS_NT!$I$287</definedName>
    <definedName name="DK_N4212">CDSPS_NT!$I$361</definedName>
    <definedName name="GPAcc_B23_CongTacMuon" hidden="1">1</definedName>
    <definedName name="GPAcc_B23_DSChon" hidden="1">1</definedName>
    <definedName name="GPAcc_SchemaMauBieu" hidden="1">12</definedName>
    <definedName name="GPAccTT99">Main!$D$1</definedName>
    <definedName name="GTGT_014B">GTGT!$V$24:$V$36</definedName>
    <definedName name="GTGT_32b">GTGT!$K$19</definedName>
    <definedName name="GTGT_34a">GTGT!$L$19</definedName>
    <definedName name="GTGT_DCVatQ">GTGT!$O$7:$P$10</definedName>
    <definedName name="GTGT_DCVatT">GTGT!$K$7:$L$18</definedName>
    <definedName name="GTGT_DK">GTGT!$H$23</definedName>
    <definedName name="GTGT_PBThue">GTGT!$O$24:$O$34</definedName>
    <definedName name="GTrinh_152">Giai_Trinh!$B$5</definedName>
    <definedName name="GTrinh_153">Giai_Trinh!$B$10</definedName>
    <definedName name="GTrinh_154">Giai_Trinh!$B$15</definedName>
    <definedName name="GTrinh_155">Giai_Trinh!$B$20</definedName>
    <definedName name="GTrinh_156">Giai_Trinh!$B$25</definedName>
    <definedName name="GTrinh_211">Giai_Trinh!$B$35</definedName>
    <definedName name="GTrinh_212">Giai_Trinh!$B$45</definedName>
    <definedName name="GTrinh_213">Giai_Trinh!$B$55</definedName>
    <definedName name="GTrinh_2141">Giai_Trinh!$B$40</definedName>
    <definedName name="GTrinh_2142">Giai_Trinh!$B$50</definedName>
    <definedName name="GTrinh_2143">Giai_Trinh!$B$60</definedName>
    <definedName name="GTrinh_2147">Giai_Trinh!$B$70</definedName>
    <definedName name="GTrinh_215">Giai_Trinh!$B$75</definedName>
    <definedName name="GTrinh_21512">Giai_Trinh!$B$80</definedName>
    <definedName name="GTrinh_217">Giai_Trinh!$B$65</definedName>
    <definedName name="GTrinh_PB">Giai_Trinh!$B$30</definedName>
    <definedName name="GV_GTDT">GV!$B$52:$P$57</definedName>
    <definedName name="GV_Khac">GV!$B$15:$P$23</definedName>
    <definedName name="GV_Luong">GV!$B$28:$P$48</definedName>
    <definedName name="GV_PBKH">GV!$C$63</definedName>
    <definedName name="GV_TM">GV!$B$9:$P$10</definedName>
    <definedName name="GVTMINH">TMinh!$AO$671</definedName>
    <definedName name="h" localSheetId="54" hidden="1">{"'Sheet1'!$L$16"}</definedName>
    <definedName name="h" hidden="1">{"'Sheet1'!$L$16"}</definedName>
    <definedName name="HDLD_NguoiKy">HDLD!$M$162</definedName>
    <definedName name="HDLD_PCap">HDLD!$G$73</definedName>
    <definedName name="HDLD_THan">HDLD!$J$59:$Q$62</definedName>
    <definedName name="HHDV">OFFSET(DK_HHDV!$B$8,0,0,COUNTA(DK_HHDV!$B$8:$B$8391),3)</definedName>
    <definedName name="HHDV_1">DK_HHDV!$B$7</definedName>
    <definedName name="HTML_CodePage" hidden="1">950</definedName>
    <definedName name="HTML_Control" localSheetId="5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Title" hidden="1">"00Q3961-SUM"</definedName>
    <definedName name="HTTK_1">HTTK!$E$7</definedName>
    <definedName name="HTTK_58">HTTK!$E$353:$F$421</definedName>
    <definedName name="huy" localSheetId="54" hidden="1">{"'Sheet1'!$L$16"}</definedName>
    <definedName name="huy" hidden="1">{"'Sheet1'!$L$16"}</definedName>
    <definedName name="ISO_BH">DT_CP!$C$31:$M$42</definedName>
    <definedName name="ISO_KD">DT_CP!$C$10:$H$21</definedName>
    <definedName name="ISO_TC">DT_CP!$K$10:$P$21</definedName>
    <definedName name="ISO_TKBH">DT_CP!$D$29:$M$29</definedName>
    <definedName name="ISO_TKVP">DT_CP!$D$50:$M$50</definedName>
    <definedName name="ISO_VP">DT_CP!$C$52:$M$63</definedName>
    <definedName name="KB_Bia">TTDN!$AR$1:$AW$15</definedName>
    <definedName name="KB_BoChanNKC">TTDN!$J$42</definedName>
    <definedName name="KB_CLTG">TTDN!$J$38</definedName>
    <definedName name="KB_CTy">TTDN!$F$5</definedName>
    <definedName name="KB_DC">TTDN!$F$7</definedName>
    <definedName name="KB_Den">TTDN!$K$14</definedName>
    <definedName name="KB_DT">TTDN!$F$11</definedName>
    <definedName name="KB_Email">TTDN!$K$9</definedName>
    <definedName name="KB_Fax">TTDN!$K$11</definedName>
    <definedName name="KB_GD">TTDN!$E$23</definedName>
    <definedName name="KB_GiaThanh">TTDN!$J$40</definedName>
    <definedName name="KB_KTT">TTDN!$I$23</definedName>
    <definedName name="KB_LoaiVat">TTDN!$K$16</definedName>
    <definedName name="KB_MST">TTDN!$F$9</definedName>
    <definedName name="KB_N133">TTDN!$BM$3</definedName>
    <definedName name="KB_Nam">TTDN!$AM$2</definedName>
    <definedName name="KB_PassHD">TTDN!$F$18</definedName>
    <definedName name="KB_TQuy">TTDN!$M$23</definedName>
    <definedName name="KB_TTP">TTDN!$O$7</definedName>
    <definedName name="KB_Tu">TTDN!$F$14</definedName>
    <definedName name="KH_DongD">Bang_TSCD!$B$16</definedName>
    <definedName name="KH_TC">Bang_TSCD!$F$18</definedName>
    <definedName name="LCGT_DongC">LCGT!$F$96</definedName>
    <definedName name="Lctt_DongC">LCTT!$G$132</definedName>
    <definedName name="LL_01">KQKD!$F$13</definedName>
    <definedName name="LoaiBR">TTDN!$AM$24:$AO$27</definedName>
    <definedName name="LoaiMV">TTDN!$AM$20:$AN$23</definedName>
    <definedName name="LT_1">LT!$C$7</definedName>
    <definedName name="LTru_CNNgay">TTDN!$BP$13</definedName>
    <definedName name="Luong_1">BangLuong!$B$16</definedName>
    <definedName name="Luong_TC">BangLuong!$C$19</definedName>
    <definedName name="M_KQKT">TTDN!$AR$35:$AS$38</definedName>
    <definedName name="MV_1">MV!$A$7</definedName>
    <definedName name="MV_KT_1">MV!$U$7</definedName>
    <definedName name="MV_THop">MV!$AB$8:$AC$19</definedName>
    <definedName name="NH_1">NH!$C$7</definedName>
    <definedName name="NhomKC">TTDN!$AR$25:$AS$27</definedName>
    <definedName name="NK_Ban_1">NK_Ban!$A$7</definedName>
    <definedName name="NK_Ban_KT1">NK_Ban!$O$7</definedName>
    <definedName name="NK_Mua_1">NK_Mua!$A$7</definedName>
    <definedName name="NK_Mua_KT1">NK_Mua!$O$7</definedName>
    <definedName name="NKC_DongC">NKC!$D$877</definedName>
    <definedName name="NKC_DongD">NKC!$D$17</definedName>
    <definedName name="NKC_TC">NKC!$N$11</definedName>
    <definedName name="NKC_TN">NKC!$M$11</definedName>
    <definedName name="NKChung">OFFSET(NKC_DongD,0,7,ROW(NKC_DongC)-ROW(NKC_DongD),3)</definedName>
    <definedName name="NXT_1">NXT!$B$12</definedName>
    <definedName name="NXT_DK">OFFSET(DK_HHDV!$K$8,0,0,COUNTA(DK_HHDV!$K$8:$K$33),1)</definedName>
    <definedName name="NXT_GV">NXT!$Z$6</definedName>
    <definedName name="NXT_TC">NXT!$C$16</definedName>
    <definedName name="PB_DongD">Bang_PBo!$C$16</definedName>
    <definedName name="PB_TC">Bang_PBo!$F$18</definedName>
    <definedName name="PBKH_1">PBKH!$B$8</definedName>
    <definedName name="PL051_A">PL_051!$B$22</definedName>
    <definedName name="PL051_TC">PL_051!$B$25</definedName>
    <definedName name="PL052_A">PL_052!$B$19</definedName>
    <definedName name="PL052_TC">PL_052!$B$22</definedName>
    <definedName name="PNX_DongC">Phieu_NX!$C$19</definedName>
    <definedName name="PNX_DongD">Phieu_NX!$C$18</definedName>
    <definedName name="_xlnm.Print_Area" localSheetId="47">'05KK_02KK'!$E$5:$I$69</definedName>
    <definedName name="_xlnm.Print_Area" localSheetId="46">'05KK_89'!$E$5:$I$61</definedName>
    <definedName name="_xlnm.Print_Area" localSheetId="45">'05QTT'!$E$5:$I$66</definedName>
    <definedName name="_xlnm.Print_Area" localSheetId="18">Bang_PBo!$D$5:$P$29</definedName>
    <definedName name="_xlnm.Print_Area" localSheetId="19">Bang_TSCD!$C$5:$Q$29</definedName>
    <definedName name="_xlnm.Print_Area" localSheetId="27">BangLuong!$B$5:$U$30</definedName>
    <definedName name="_xlnm.Print_Area" localSheetId="60">Bia!$F$459:$Q$526</definedName>
    <definedName name="_xlnm.Print_Area" localSheetId="51">CDKT!$E$5:$I$159</definedName>
    <definedName name="_xlnm.Print_Area" localSheetId="29">CDSPS!$C$5:$J$446</definedName>
    <definedName name="_xlnm.Print_Area" localSheetId="30">CDSPS_NT!$C$5:$J$433</definedName>
    <definedName name="_xlnm.Print_Area" localSheetId="16">CN_CTiet!$C$5:$M$22</definedName>
    <definedName name="_xlnm.Print_Area" localSheetId="15">CN_TH!$B$4:$K$15</definedName>
    <definedName name="_xlnm.Print_Area" localSheetId="35">GTGT!$B$5:$H$64</definedName>
    <definedName name="_xlnm.Print_Area" localSheetId="36">GTGT_89!$B$5:$H$56</definedName>
    <definedName name="_xlnm.Print_Area" localSheetId="26">HDLD!$F$5:$Q$164</definedName>
    <definedName name="_xlnm.Print_Area" localSheetId="50">KQKD!$E$5:$I$44</definedName>
    <definedName name="_xlnm.Print_Area" localSheetId="53">LCGT!$E$4:$I$107</definedName>
    <definedName name="_xlnm.Print_Area" localSheetId="52">LCTT!$E$5:$I$143</definedName>
    <definedName name="_xlnm.Print_Area" localSheetId="32">NKC!$D$5:$N$890</definedName>
    <definedName name="_xlnm.Print_Area" localSheetId="23">NXT!$B$5:$U$27</definedName>
    <definedName name="_xlnm.Print_Area" localSheetId="59">Phieu_NX!$C$5:$J$33</definedName>
    <definedName name="_xlnm.Print_Area" localSheetId="42">PL_03TNDN!$H$5:$M$45</definedName>
    <definedName name="_xlnm.Print_Area" localSheetId="62">So_Kho!$B$5:$M$37</definedName>
    <definedName name="_xlnm.Print_Area" localSheetId="61">So_Sach!$N$5:$V$34</definedName>
    <definedName name="_xlnm.Print_Area" localSheetId="58">Thu_Chi!$C$5:$I$31</definedName>
    <definedName name="_xlnm.Print_Area" localSheetId="55">Tinh_Hinh!$C$5:$M$38</definedName>
    <definedName name="_xlnm.Print_Area" localSheetId="54">TMinh!$B$5:$AK$845</definedName>
    <definedName name="_xlnm.Print_Area" localSheetId="40">TNDN03!$E$6:$H$103</definedName>
    <definedName name="_xlnm.Print_Area" localSheetId="39">TNDN03_80!$E$6:$H$106</definedName>
    <definedName name="_xlnm.Print_Titles" localSheetId="51">CDKT!$12:$13</definedName>
    <definedName name="_xlnm.Print_Titles" localSheetId="29">CDSPS!$12:$14</definedName>
    <definedName name="_xlnm.Print_Titles" localSheetId="32">NKC!$13:$16</definedName>
    <definedName name="_xlnm.Print_Titles" localSheetId="62">So_Kho!$16:$19</definedName>
    <definedName name="_xlnm.Print_Titles" localSheetId="61">So_Sach!$14:$17</definedName>
    <definedName name="Quy">TTDN!$AO$2:$AO$5</definedName>
    <definedName name="RapMa_1">RapMa!$A$7</definedName>
    <definedName name="RapMa_DoTim">RapMa!$L$7</definedName>
    <definedName name="RapMa_Sheet">RapMa!$N$2</definedName>
    <definedName name="RM_DongNghia">DM_RapMa!$B$19:$C$218</definedName>
    <definedName name="RM_KyNhau">DM_RapMa!$B$223:$C$272</definedName>
    <definedName name="RM_ThietLap">DM_RapMa!$C$6:$C$11</definedName>
    <definedName name="SBan_1">So_Sach!$ED$15</definedName>
    <definedName name="SBan_DongC">So_Sach!$ED$20</definedName>
    <definedName name="SC_CSPS">So_Sach!$Q$20</definedName>
    <definedName name="SC_NgayPS">So_Sach!$N$19</definedName>
    <definedName name="SCP_CSPS">So_Sach!$BE$21</definedName>
    <definedName name="SCP_NgayPS">So_Sach!$BB$19</definedName>
    <definedName name="SCT_CSPS">So_Sach!$AF$20</definedName>
    <definedName name="SCT_NgayPS">So_Sach!$AC$19</definedName>
    <definedName name="SDHD_1">SDHD!$B$29</definedName>
    <definedName name="SDHD_DongC">SDHD!$C$32</definedName>
    <definedName name="SDHD_TC">SDHD!$C$20</definedName>
    <definedName name="SecertKey">TTDN!$AM$6</definedName>
    <definedName name="SK_CSPS">So_Kho!$D$23</definedName>
    <definedName name="SK_NgayPS">So_Kho!$B$21</definedName>
    <definedName name="SMua_1">So_Sach!$FE$15</definedName>
    <definedName name="SMua_DongC">So_Sach!$FE$21</definedName>
    <definedName name="SNH_CSPS">So_Sach!$DH$20</definedName>
    <definedName name="SNH_NgayPS">So_Sach!$DE$18</definedName>
    <definedName name="SQ_NgayPS">So_Sach!$CE$16</definedName>
    <definedName name="SQ_SDCK">So_Sach!$CI$20</definedName>
    <definedName name="TC_1">Thu_Chi!$N$6</definedName>
    <definedName name="TC_Den">Thu_Chi!$L$2</definedName>
    <definedName name="TC_Tu">Thu_Chi!$L$1</definedName>
    <definedName name="temp_ChucNang" hidden="1">3000000</definedName>
    <definedName name="Thang">TTDN!$AN$2:$AN$13</definedName>
    <definedName name="THDK_1">TH_DKhoan!$B$7</definedName>
    <definedName name="THNThue">Tinh_Hinh!$D$14:$M$25</definedName>
    <definedName name="Tien">CDSPS!$C$15:$C$42</definedName>
    <definedName name="TieuDeSo">TTDN!$CV$2:$DA$19</definedName>
    <definedName name="TLuong_1">TinhLuong!$A$10</definedName>
    <definedName name="TLuong_BH">TinhLuong!$AB$8:$AG$8</definedName>
    <definedName name="TLuong_CD">TinhLuong!$AR$8:$AS$8</definedName>
    <definedName name="TNCN_02_5">'05KK_02KK'!$I$118</definedName>
    <definedName name="TQP_BCT">"TQP"</definedName>
    <definedName name="TSuat">TTDN!$AM$15:$AM$18</definedName>
    <definedName name="TTDN_ChkCK">TTDN!$AR$19</definedName>
    <definedName name="TTDN_ChkDCQT">TTDN!$AR$21</definedName>
    <definedName name="TTDN_ChkKHang">TTDN!$AR$20</definedName>
    <definedName name="TTDN_ChkPBKH">TTDN!$AR$18</definedName>
    <definedName name="TTDN_SK_Tg">TTDN!$CD$2</definedName>
    <definedName name="TTHAI">TTDN!$AR$26:$AS$32</definedName>
    <definedName name="TTNV_1">TTNV!$B$9</definedName>
    <definedName name="TTNV_GC">TTNV!$AG$9</definedName>
    <definedName name="TTNV_GChu">TTNV!$AN$9</definedName>
    <definedName name="TTNV_KTX">TTNV!$AC$9</definedName>
    <definedName name="TTNV_LgMAX">TTNV!$BX$10:$BY$21</definedName>
    <definedName name="TTNV_MT">TTNV!$AK$9</definedName>
    <definedName name="TTNV_PC">TTNV!$X$9</definedName>
    <definedName name="TTNV_TgBH_1">TTNV!$BF$9</definedName>
    <definedName name="TTNV_TgLV_1">TTNV!$AS$9</definedName>
    <definedName name="TTNV_TLBH">TTNV!$BT$10:$BU$21</definedName>
    <definedName name="TTNV_TLBHNN">TTNV!$BV$10:$BW$21</definedName>
    <definedName name="Z_8CC598B7_8EB7_4AE3_BEF6_CBCE0253806D_.wvu.Cols" localSheetId="32" hidden="1">NKC!$L:$L</definedName>
    <definedName name="Z_8CC598B7_8EB7_4AE3_BEF6_CBCE0253806D_.wvu.Cols" localSheetId="23" hidden="1">NXT!$C:$C,NXT!$H:$K,NXT!$N:$Q</definedName>
    <definedName name="Z_8CC598B7_8EB7_4AE3_BEF6_CBCE0253806D_.wvu.Cols" localSheetId="48" hidden="1">PL_051!$U:$XFD</definedName>
    <definedName name="Z_8CC598B7_8EB7_4AE3_BEF6_CBCE0253806D_.wvu.FilterData" localSheetId="18" hidden="1">Bang_PBo!$C$15:$P$16</definedName>
    <definedName name="Z_8CC598B7_8EB7_4AE3_BEF6_CBCE0253806D_.wvu.FilterData" localSheetId="19" hidden="1">Bang_TSCD!$A$15:$T$16</definedName>
    <definedName name="Z_8CC598B7_8EB7_4AE3_BEF6_CBCE0253806D_.wvu.FilterData" localSheetId="27" hidden="1">BangLuong!$B$16:$W$17</definedName>
    <definedName name="Z_8CC598B7_8EB7_4AE3_BEF6_CBCE0253806D_.wvu.FilterData" localSheetId="8" hidden="1">BR!$A$7:$W$7</definedName>
    <definedName name="Z_8CC598B7_8EB7_4AE3_BEF6_CBCE0253806D_.wvu.FilterData" localSheetId="29" hidden="1">CDSPS!$C$14:$K$433</definedName>
    <definedName name="Z_8CC598B7_8EB7_4AE3_BEF6_CBCE0253806D_.wvu.FilterData" localSheetId="30" hidden="1">CDSPS_NT!$C$14:$K$431</definedName>
    <definedName name="Z_8CC598B7_8EB7_4AE3_BEF6_CBCE0253806D_.wvu.FilterData" localSheetId="20" hidden="1">DK_HHDV!$B$7:$I$7</definedName>
    <definedName name="Z_8CC598B7_8EB7_4AE3_BEF6_CBCE0253806D_.wvu.FilterData" localSheetId="33" hidden="1">HTTK!$E$7:$G$421</definedName>
    <definedName name="Z_8CC598B7_8EB7_4AE3_BEF6_CBCE0253806D_.wvu.FilterData" localSheetId="53" hidden="1">LCGT!$E$12:$J$96</definedName>
    <definedName name="Z_8CC598B7_8EB7_4AE3_BEF6_CBCE0253806D_.wvu.FilterData" localSheetId="52" hidden="1">LCTT!$E$13:$J$132</definedName>
    <definedName name="Z_8CC598B7_8EB7_4AE3_BEF6_CBCE0253806D_.wvu.FilterData" localSheetId="13" hidden="1">LT!$C$7:$L$7</definedName>
    <definedName name="Z_8CC598B7_8EB7_4AE3_BEF6_CBCE0253806D_.wvu.FilterData" localSheetId="10" hidden="1">MV!$A$7:$Y$7</definedName>
    <definedName name="Z_8CC598B7_8EB7_4AE3_BEF6_CBCE0253806D_.wvu.FilterData" localSheetId="12" hidden="1">NH!$C$7:$L$7</definedName>
    <definedName name="Z_8CC598B7_8EB7_4AE3_BEF6_CBCE0253806D_.wvu.FilterData" localSheetId="9" hidden="1">NK_Ban!$A$7:$O$7</definedName>
    <definedName name="Z_8CC598B7_8EB7_4AE3_BEF6_CBCE0253806D_.wvu.FilterData" localSheetId="11" hidden="1">NK_Mua!$A$7:$O$7</definedName>
    <definedName name="Z_8CC598B7_8EB7_4AE3_BEF6_CBCE0253806D_.wvu.FilterData" localSheetId="32" hidden="1">NKC!$D$16:$N$876</definedName>
    <definedName name="Z_8CC598B7_8EB7_4AE3_BEF6_CBCE0253806D_.wvu.FilterData" localSheetId="23" hidden="1">NXT!$B$12:$U$13</definedName>
    <definedName name="Z_8CC598B7_8EB7_4AE3_BEF6_CBCE0253806D_.wvu.FilterData" localSheetId="17" hidden="1">PBKH!$B$8:$T$8</definedName>
    <definedName name="Z_8CC598B7_8EB7_4AE3_BEF6_CBCE0253806D_.wvu.FilterData" localSheetId="48" hidden="1">PL_051!$B$22:$T$23</definedName>
    <definedName name="Z_8CC598B7_8EB7_4AE3_BEF6_CBCE0253806D_.wvu.FilterData" localSheetId="49" hidden="1">PL_052!$B$19:$M$20</definedName>
    <definedName name="Z_8CC598B7_8EB7_4AE3_BEF6_CBCE0253806D_.wvu.FilterData" localSheetId="14" hidden="1">SDDK_CN!$L$7:$R$20</definedName>
    <definedName name="Z_8CC598B7_8EB7_4AE3_BEF6_CBCE0253806D_.wvu.FilterData" localSheetId="38" hidden="1">SDHD!$B$29:$W$30</definedName>
    <definedName name="Z_8CC598B7_8EB7_4AE3_BEF6_CBCE0253806D_.wvu.FilterData" localSheetId="57" hidden="1">TH_DKhoan!$B$7:$L$26</definedName>
    <definedName name="Z_8CC598B7_8EB7_4AE3_BEF6_CBCE0253806D_.wvu.FilterData" localSheetId="28" hidden="1">TinhLuong!$A$10:$AQ$15</definedName>
    <definedName name="Z_8CC598B7_8EB7_4AE3_BEF6_CBCE0253806D_.wvu.FilterData" localSheetId="2" hidden="1">TTDN!$D$7:$Y$22</definedName>
    <definedName name="Z_8CC598B7_8EB7_4AE3_BEF6_CBCE0253806D_.wvu.FilterData" localSheetId="25" hidden="1">TTNV!$B$9:$CC$11</definedName>
    <definedName name="Z_8CC598B7_8EB7_4AE3_BEF6_CBCE0253806D_.wvu.PrintArea" localSheetId="47" hidden="1">'05KK_02KK'!$E$5:$I$69</definedName>
    <definedName name="Z_8CC598B7_8EB7_4AE3_BEF6_CBCE0253806D_.wvu.PrintArea" localSheetId="18" hidden="1">Bang_PBo!$D$5:$P$29</definedName>
    <definedName name="Z_8CC598B7_8EB7_4AE3_BEF6_CBCE0253806D_.wvu.PrintArea" localSheetId="19" hidden="1">Bang_TSCD!$C$5:$Q$29</definedName>
    <definedName name="Z_8CC598B7_8EB7_4AE3_BEF6_CBCE0253806D_.wvu.PrintArea" localSheetId="27" hidden="1">BangLuong!$B$5:$U$30</definedName>
    <definedName name="Z_8CC598B7_8EB7_4AE3_BEF6_CBCE0253806D_.wvu.PrintArea" localSheetId="60" hidden="1">Bia!$F$5:$Q$56</definedName>
    <definedName name="Z_8CC598B7_8EB7_4AE3_BEF6_CBCE0253806D_.wvu.PrintArea" localSheetId="51" hidden="1">CDKT!$E$5:$I$159</definedName>
    <definedName name="Z_8CC598B7_8EB7_4AE3_BEF6_CBCE0253806D_.wvu.PrintArea" localSheetId="29" hidden="1">CDSPS!$C$5:$J$446</definedName>
    <definedName name="Z_8CC598B7_8EB7_4AE3_BEF6_CBCE0253806D_.wvu.PrintArea" localSheetId="26" hidden="1">HDLD!$F$5:$Q$164</definedName>
    <definedName name="Z_8CC598B7_8EB7_4AE3_BEF6_CBCE0253806D_.wvu.PrintArea" localSheetId="50" hidden="1">KQKD!$E$5:$I$44</definedName>
    <definedName name="Z_8CC598B7_8EB7_4AE3_BEF6_CBCE0253806D_.wvu.PrintArea" localSheetId="53" hidden="1">LCGT!$E$4:$I$107</definedName>
    <definedName name="Z_8CC598B7_8EB7_4AE3_BEF6_CBCE0253806D_.wvu.PrintArea" localSheetId="52" hidden="1">LCTT!$E$5:$I$143</definedName>
    <definedName name="Z_8CC598B7_8EB7_4AE3_BEF6_CBCE0253806D_.wvu.PrintArea" localSheetId="32" hidden="1">NKC!$D$5:$N$890</definedName>
    <definedName name="Z_8CC598B7_8EB7_4AE3_BEF6_CBCE0253806D_.wvu.PrintArea" localSheetId="23" hidden="1">NXT!$B$5:$U$27</definedName>
    <definedName name="Z_8CC598B7_8EB7_4AE3_BEF6_CBCE0253806D_.wvu.PrintArea" localSheetId="59" hidden="1">Phieu_NX!$C$5:$J$33</definedName>
    <definedName name="Z_8CC598B7_8EB7_4AE3_BEF6_CBCE0253806D_.wvu.PrintArea" localSheetId="62" hidden="1">So_Kho!$B$5:$M$37</definedName>
    <definedName name="Z_8CC598B7_8EB7_4AE3_BEF6_CBCE0253806D_.wvu.PrintArea" localSheetId="58" hidden="1">Thu_Chi!$C$5:$I$31</definedName>
    <definedName name="Z_8CC598B7_8EB7_4AE3_BEF6_CBCE0253806D_.wvu.PrintArea" localSheetId="55" hidden="1">Tinh_Hinh!$C$5:$M$38</definedName>
    <definedName name="Z_8CC598B7_8EB7_4AE3_BEF6_CBCE0253806D_.wvu.PrintArea" localSheetId="39" hidden="1">TNDN03_80!$E$6:$H$106</definedName>
    <definedName name="Z_8CC598B7_8EB7_4AE3_BEF6_CBCE0253806D_.wvu.PrintTitles" localSheetId="51" hidden="1">CDKT!$12:$13</definedName>
    <definedName name="Z_8CC598B7_8EB7_4AE3_BEF6_CBCE0253806D_.wvu.PrintTitles" localSheetId="29" hidden="1">CDSPS!$12:$14</definedName>
    <definedName name="Z_8CC598B7_8EB7_4AE3_BEF6_CBCE0253806D_.wvu.PrintTitles" localSheetId="32" hidden="1">NKC!$13:$16</definedName>
    <definedName name="Z_8CC598B7_8EB7_4AE3_BEF6_CBCE0253806D_.wvu.PrintTitles" localSheetId="62" hidden="1">So_Kho!$16:$19</definedName>
    <definedName name="Z_8CC598B7_8EB7_4AE3_BEF6_CBCE0253806D_.wvu.Rows" localSheetId="47" hidden="1">'05KK_02KK'!$156:$1048576</definedName>
    <definedName name="Z_8CC598B7_8EB7_4AE3_BEF6_CBCE0253806D_.wvu.Rows" localSheetId="60" hidden="1">Bia!$317:$317,Bia!$337:$337</definedName>
    <definedName name="Z_8CC598B7_8EB7_4AE3_BEF6_CBCE0253806D_.wvu.Rows" localSheetId="35" hidden="1">GTGT!$64:$1048576</definedName>
    <definedName name="Z_8CC598B7_8EB7_4AE3_BEF6_CBCE0253806D_.wvu.Rows" localSheetId="50" hidden="1">KQKD!$50:$1048576</definedName>
    <definedName name="Z_8CC598B7_8EB7_4AE3_BEF6_CBCE0253806D_.wvu.Rows" localSheetId="0" hidden="1">Main!$38:$1048576</definedName>
    <definedName name="Z_8CC598B7_8EB7_4AE3_BEF6_CBCE0253806D_.wvu.Rows" localSheetId="41" hidden="1">PL_03TN80!$54:$1048576</definedName>
    <definedName name="Z_8CC598B7_8EB7_4AE3_BEF6_CBCE0253806D_.wvu.Rows" localSheetId="48" hidden="1">PL_051!$61:$1048576,PL_051!$60:$60</definedName>
    <definedName name="Z_8CC598B7_8EB7_4AE3_BEF6_CBCE0253806D_.wvu.Rows" localSheetId="49" hidden="1">PL_052!$55:$1048576</definedName>
    <definedName name="Z_8CC598B7_8EB7_4AE3_BEF6_CBCE0253806D_.wvu.Rows" localSheetId="55" hidden="1">Tinh_Hinh!$39:$1048576</definedName>
  </definedNames>
  <calcPr calcId="191029"/>
  <customWorkbookViews>
    <customWorkbookView name="Trần Quốc Phước - Personal View" guid="{8CC598B7-8EB7-4AE3-BEF6-CBCE0253806D}" mergeInterval="0" personalView="1" maximized="1" xWindow="-8" yWindow="-8" windowWidth="1936" windowHeight="1056" tabRatio="844" activeSheetId="35"/>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20" l="1"/>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09" i="20"/>
  <c r="S110" i="20"/>
  <c r="S111" i="20"/>
  <c r="S112" i="20"/>
  <c r="S113" i="20"/>
  <c r="S114" i="20"/>
  <c r="S115" i="20"/>
  <c r="S116" i="20"/>
  <c r="S117" i="20"/>
  <c r="S118" i="20"/>
  <c r="S119" i="20"/>
  <c r="S120" i="20"/>
  <c r="S121" i="20"/>
  <c r="S122" i="20"/>
  <c r="S123" i="20"/>
  <c r="S124" i="20"/>
  <c r="S125" i="20"/>
  <c r="S126" i="20"/>
  <c r="S127" i="20"/>
  <c r="S128" i="20"/>
  <c r="S129" i="20"/>
  <c r="S130" i="20"/>
  <c r="S131" i="20"/>
  <c r="S132" i="20"/>
  <c r="S133" i="20"/>
  <c r="S134" i="20"/>
  <c r="S135" i="20"/>
  <c r="S136" i="20"/>
  <c r="S137" i="20"/>
  <c r="S138" i="20"/>
  <c r="S139" i="20"/>
  <c r="S140" i="20"/>
  <c r="S141" i="20"/>
  <c r="S142" i="20"/>
  <c r="S143" i="20"/>
  <c r="S144" i="20"/>
  <c r="S145" i="20"/>
  <c r="S146" i="20"/>
  <c r="S147" i="20"/>
  <c r="S148" i="20"/>
  <c r="S149" i="20"/>
  <c r="S150" i="20"/>
  <c r="S151" i="20"/>
  <c r="S152" i="20"/>
  <c r="S153" i="20"/>
  <c r="S154" i="20"/>
  <c r="S155" i="20"/>
  <c r="S156" i="20"/>
  <c r="S157" i="20"/>
  <c r="S158" i="20"/>
  <c r="S159" i="20"/>
  <c r="S160" i="20"/>
  <c r="S161" i="20"/>
  <c r="S162" i="20"/>
  <c r="S163" i="20"/>
  <c r="S164" i="20"/>
  <c r="S165" i="20"/>
  <c r="S166" i="20"/>
  <c r="S167" i="20"/>
  <c r="S168" i="20"/>
  <c r="S169" i="20"/>
  <c r="S170" i="20"/>
  <c r="S171" i="20"/>
  <c r="S172" i="20"/>
  <c r="S173" i="20"/>
  <c r="S174" i="20"/>
  <c r="S175" i="20"/>
  <c r="S176" i="20"/>
  <c r="S177" i="20"/>
  <c r="S178" i="20"/>
  <c r="S179" i="20"/>
  <c r="S180" i="20"/>
  <c r="S181" i="20"/>
  <c r="S182" i="20"/>
  <c r="S183" i="20"/>
  <c r="S184" i="20"/>
  <c r="S185" i="20"/>
  <c r="S186" i="20"/>
  <c r="S187" i="20"/>
  <c r="S188" i="20"/>
  <c r="S189" i="20"/>
  <c r="S190" i="20"/>
  <c r="S191" i="20"/>
  <c r="S192" i="20"/>
  <c r="S193" i="20"/>
  <c r="S194" i="20"/>
  <c r="S195" i="20"/>
  <c r="S196" i="20"/>
  <c r="S197" i="20"/>
  <c r="S198" i="20"/>
  <c r="S199" i="20"/>
  <c r="S200" i="20"/>
  <c r="S201" i="20"/>
  <c r="S202" i="20"/>
  <c r="S203" i="20"/>
  <c r="S204" i="20"/>
  <c r="S205" i="20"/>
  <c r="S206" i="20"/>
  <c r="S207" i="20"/>
  <c r="S208" i="20"/>
  <c r="S209" i="20"/>
  <c r="S210" i="20"/>
  <c r="S211" i="20"/>
  <c r="S212" i="20"/>
  <c r="S213" i="20"/>
  <c r="S214" i="20"/>
  <c r="S215" i="20"/>
  <c r="S216" i="20"/>
  <c r="S217" i="20"/>
  <c r="S218" i="20"/>
  <c r="S219" i="20"/>
  <c r="S220" i="20"/>
  <c r="S221" i="20"/>
  <c r="S222" i="20"/>
  <c r="S223" i="20"/>
  <c r="S224" i="20"/>
  <c r="S225" i="20"/>
  <c r="S226" i="20"/>
  <c r="S227" i="20"/>
  <c r="S228" i="20"/>
  <c r="S229" i="20"/>
  <c r="S230" i="20"/>
  <c r="S231" i="20"/>
  <c r="S232" i="20"/>
  <c r="S233" i="20"/>
  <c r="S234" i="20"/>
  <c r="S235" i="20"/>
  <c r="S236" i="20"/>
  <c r="S237" i="20"/>
  <c r="S238" i="20"/>
  <c r="S239" i="20"/>
  <c r="S240" i="20"/>
  <c r="S241" i="20"/>
  <c r="S242" i="20"/>
  <c r="S243" i="20"/>
  <c r="S244" i="20"/>
  <c r="S245" i="20"/>
  <c r="S246" i="20"/>
  <c r="S247" i="20"/>
  <c r="S248" i="20"/>
  <c r="S249" i="20"/>
  <c r="S250" i="20"/>
  <c r="S251" i="20"/>
  <c r="S252" i="20"/>
  <c r="S253" i="20"/>
  <c r="S254" i="20"/>
  <c r="S255" i="20"/>
  <c r="S256" i="20"/>
  <c r="S257" i="20"/>
  <c r="S258" i="20"/>
  <c r="S259" i="20"/>
  <c r="S260" i="20"/>
  <c r="S261" i="20"/>
  <c r="S262" i="20"/>
  <c r="S263" i="20"/>
  <c r="S264" i="20"/>
  <c r="S265" i="20"/>
  <c r="S266" i="20"/>
  <c r="S267" i="20"/>
  <c r="S268" i="20"/>
  <c r="S269" i="20"/>
  <c r="S270" i="20"/>
  <c r="S271" i="20"/>
  <c r="S272" i="20"/>
  <c r="S273" i="20"/>
  <c r="S274" i="20"/>
  <c r="S275" i="20"/>
  <c r="S276" i="20"/>
  <c r="S277" i="20"/>
  <c r="S278" i="20"/>
  <c r="S279" i="20"/>
  <c r="S280" i="20"/>
  <c r="S281" i="20"/>
  <c r="S282" i="20"/>
  <c r="S283" i="20"/>
  <c r="S284" i="20"/>
  <c r="S285" i="20"/>
  <c r="S286" i="20"/>
  <c r="S287" i="20"/>
  <c r="S288" i="20"/>
  <c r="S289" i="20"/>
  <c r="S290" i="20"/>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254" i="10"/>
  <c r="R255" i="10"/>
  <c r="R256" i="10"/>
  <c r="R257" i="10"/>
  <c r="R258" i="10"/>
  <c r="R259" i="10"/>
  <c r="R260" i="10"/>
  <c r="R261" i="10"/>
  <c r="R262" i="10"/>
  <c r="R263" i="10"/>
  <c r="R264" i="10"/>
  <c r="R265" i="10"/>
  <c r="R266" i="10"/>
  <c r="R267" i="10"/>
  <c r="R268" i="10"/>
  <c r="R269" i="10"/>
  <c r="R270" i="10"/>
  <c r="R271" i="10"/>
  <c r="R272" i="10"/>
  <c r="R273" i="10"/>
  <c r="R274" i="10"/>
  <c r="R275" i="10"/>
  <c r="R276" i="10"/>
  <c r="R277" i="10"/>
  <c r="R278" i="10"/>
  <c r="R279" i="10"/>
  <c r="R280" i="10"/>
  <c r="R281" i="10"/>
  <c r="R282" i="10"/>
  <c r="R283" i="10"/>
  <c r="R284" i="10"/>
  <c r="R285" i="10"/>
  <c r="R286" i="10"/>
  <c r="R287" i="10"/>
  <c r="R288" i="10"/>
  <c r="R289" i="10"/>
  <c r="R290" i="10"/>
  <c r="R291" i="10"/>
  <c r="R292" i="10"/>
  <c r="R293" i="10"/>
  <c r="R294" i="10"/>
  <c r="R295" i="10"/>
  <c r="R296" i="10"/>
  <c r="R297" i="10"/>
  <c r="R298" i="10"/>
  <c r="R299" i="10"/>
  <c r="R300" i="10"/>
  <c r="R301" i="10"/>
  <c r="R302" i="10"/>
  <c r="R303" i="10"/>
  <c r="R304" i="10"/>
  <c r="R305" i="10"/>
  <c r="R306" i="10"/>
  <c r="R307" i="10"/>
  <c r="R308" i="10"/>
  <c r="R309" i="10"/>
  <c r="R310" i="10"/>
  <c r="R311" i="10"/>
  <c r="R312" i="10"/>
  <c r="R313" i="10"/>
  <c r="R314" i="10"/>
  <c r="R315" i="10"/>
  <c r="R316" i="10"/>
  <c r="R317" i="10"/>
  <c r="R318" i="10"/>
  <c r="R319" i="10"/>
  <c r="R320" i="10"/>
  <c r="R321" i="10"/>
  <c r="R322" i="10"/>
  <c r="R323" i="10"/>
  <c r="R324" i="10"/>
  <c r="R325" i="10"/>
  <c r="R326" i="10"/>
  <c r="R327" i="10"/>
  <c r="R328" i="10"/>
  <c r="R329" i="10"/>
  <c r="R330" i="10"/>
  <c r="R331" i="10"/>
  <c r="R332" i="10"/>
  <c r="R333" i="10"/>
  <c r="R334" i="10"/>
  <c r="R335" i="10"/>
  <c r="R336" i="10"/>
  <c r="R337" i="10"/>
  <c r="R338" i="10"/>
  <c r="R339" i="10"/>
  <c r="R340" i="10"/>
  <c r="R341" i="10"/>
  <c r="R342" i="10"/>
  <c r="R343" i="10"/>
  <c r="R344" i="10"/>
  <c r="R345" i="10"/>
  <c r="R346" i="10"/>
  <c r="R347" i="10"/>
  <c r="R348" i="10"/>
  <c r="R349" i="10"/>
  <c r="R350" i="10"/>
  <c r="R351" i="10"/>
  <c r="R352" i="10"/>
  <c r="R353" i="10"/>
  <c r="R354" i="10"/>
  <c r="R355" i="10"/>
  <c r="R356" i="10"/>
  <c r="R357" i="10"/>
  <c r="R358" i="10"/>
  <c r="R359" i="10"/>
  <c r="R360" i="10"/>
  <c r="R361" i="10"/>
  <c r="R362" i="10"/>
  <c r="R363" i="10"/>
  <c r="R364" i="10"/>
  <c r="R365" i="10"/>
  <c r="R366" i="10"/>
  <c r="R367" i="10"/>
  <c r="R368" i="10"/>
  <c r="R369" i="10"/>
  <c r="R370" i="10"/>
  <c r="R371" i="10"/>
  <c r="R372" i="10"/>
  <c r="R373" i="10"/>
  <c r="R374" i="10"/>
  <c r="R375" i="10"/>
  <c r="R376" i="10"/>
  <c r="R377" i="10"/>
  <c r="R378" i="10"/>
  <c r="R379" i="10"/>
  <c r="R380" i="10"/>
  <c r="R381" i="10"/>
  <c r="R382" i="10"/>
  <c r="R383" i="10"/>
  <c r="R384" i="10"/>
  <c r="R385" i="10"/>
  <c r="R386" i="10"/>
  <c r="R387" i="10"/>
  <c r="R388" i="10"/>
  <c r="R389" i="10"/>
  <c r="R390" i="10"/>
  <c r="R391" i="10"/>
  <c r="R392" i="10"/>
  <c r="R393" i="10"/>
  <c r="R394" i="10"/>
  <c r="R395" i="10"/>
  <c r="R396" i="10"/>
  <c r="R397" i="10"/>
  <c r="R398" i="10"/>
  <c r="R399" i="10"/>
  <c r="R400" i="10"/>
  <c r="R401" i="10"/>
  <c r="R402" i="10"/>
  <c r="R403" i="10"/>
  <c r="R404" i="10"/>
  <c r="R405" i="10"/>
  <c r="R406" i="10"/>
  <c r="R407" i="10"/>
  <c r="R408" i="10"/>
  <c r="R409" i="10"/>
  <c r="R410" i="10"/>
  <c r="R411" i="10"/>
  <c r="R412" i="10"/>
  <c r="R413" i="10"/>
  <c r="R414" i="10"/>
  <c r="R415" i="10"/>
  <c r="R416" i="10"/>
  <c r="R417" i="10"/>
  <c r="R418" i="10"/>
  <c r="R419" i="10"/>
  <c r="R420" i="10"/>
  <c r="R421" i="10"/>
  <c r="R422" i="10"/>
  <c r="R423" i="10"/>
  <c r="R424" i="10"/>
  <c r="R425" i="10"/>
  <c r="R426" i="10"/>
  <c r="R427" i="10"/>
  <c r="R428" i="10"/>
  <c r="R429" i="10"/>
  <c r="R430" i="10"/>
  <c r="R431" i="10"/>
  <c r="R432" i="10"/>
  <c r="R433" i="10"/>
  <c r="R434" i="10"/>
  <c r="R435" i="10"/>
  <c r="R436" i="10"/>
  <c r="R437" i="10"/>
  <c r="R438" i="10"/>
  <c r="R439" i="10"/>
  <c r="R440" i="10"/>
  <c r="R441" i="10"/>
  <c r="R442" i="10"/>
  <c r="R443" i="10"/>
  <c r="R444" i="10"/>
  <c r="R445" i="10"/>
  <c r="R446" i="10"/>
  <c r="R447" i="10"/>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713" i="9"/>
  <c r="R714" i="9"/>
  <c r="R715" i="9"/>
  <c r="R716" i="9"/>
  <c r="R717" i="9"/>
  <c r="R718" i="9"/>
  <c r="R719" i="9"/>
  <c r="R720" i="9"/>
  <c r="R721" i="9"/>
  <c r="R722" i="9"/>
  <c r="R723" i="9"/>
  <c r="R724" i="9"/>
  <c r="R725" i="9"/>
  <c r="R726" i="9"/>
  <c r="R727" i="9"/>
  <c r="R728" i="9"/>
  <c r="R729" i="9"/>
  <c r="R730" i="9"/>
  <c r="R731" i="9"/>
  <c r="R732" i="9"/>
  <c r="R733" i="9"/>
  <c r="R734" i="9"/>
  <c r="R735" i="9"/>
  <c r="R736" i="9"/>
  <c r="R737" i="9"/>
  <c r="R738" i="9"/>
  <c r="R739" i="9"/>
  <c r="R740" i="9"/>
  <c r="R741" i="9"/>
  <c r="R742" i="9"/>
  <c r="R743" i="9"/>
  <c r="R744" i="9"/>
  <c r="R745" i="9"/>
  <c r="R746" i="9"/>
  <c r="R747" i="9"/>
  <c r="R748" i="9"/>
  <c r="R749" i="9"/>
  <c r="R750" i="9"/>
  <c r="R751" i="9"/>
  <c r="R752" i="9"/>
  <c r="R753" i="9"/>
  <c r="R754" i="9"/>
  <c r="R755" i="9"/>
  <c r="R756" i="9"/>
  <c r="R757" i="9"/>
  <c r="R758" i="9"/>
  <c r="R759" i="9"/>
  <c r="R760" i="9"/>
  <c r="R761" i="9"/>
  <c r="R762" i="9"/>
  <c r="R763" i="9"/>
  <c r="R764" i="9"/>
  <c r="R765" i="9"/>
  <c r="R766" i="9"/>
  <c r="R767" i="9"/>
  <c r="R768" i="9"/>
  <c r="R769" i="9"/>
  <c r="R770" i="9"/>
  <c r="R771" i="9"/>
  <c r="R772" i="9"/>
  <c r="R773" i="9"/>
  <c r="R774" i="9"/>
  <c r="R775" i="9"/>
  <c r="R776" i="9"/>
  <c r="R777" i="9"/>
  <c r="R778" i="9"/>
  <c r="R779" i="9"/>
  <c r="R780" i="9"/>
  <c r="R781" i="9"/>
  <c r="R782" i="9"/>
  <c r="R783" i="9"/>
  <c r="R784" i="9"/>
  <c r="R785" i="9"/>
  <c r="R786" i="9"/>
  <c r="R787" i="9"/>
  <c r="R788" i="9"/>
  <c r="R789" i="9"/>
  <c r="R790" i="9"/>
  <c r="R791" i="9"/>
  <c r="R792" i="9"/>
  <c r="R793" i="9"/>
  <c r="R794" i="9"/>
  <c r="R795" i="9"/>
  <c r="R796" i="9"/>
  <c r="R797" i="9"/>
  <c r="R798" i="9"/>
  <c r="R799" i="9"/>
  <c r="R800" i="9"/>
  <c r="R801" i="9"/>
  <c r="R802" i="9"/>
  <c r="R803" i="9"/>
  <c r="R804" i="9"/>
  <c r="R805" i="9"/>
  <c r="R806" i="9"/>
  <c r="R807" i="9"/>
  <c r="R808" i="9"/>
  <c r="R809" i="9"/>
  <c r="R810" i="9"/>
  <c r="R811" i="9"/>
  <c r="R812" i="9"/>
  <c r="R813" i="9"/>
  <c r="R814" i="9"/>
  <c r="R815" i="9"/>
  <c r="R816" i="9"/>
  <c r="R817" i="9"/>
  <c r="R818" i="9"/>
  <c r="R819" i="9"/>
  <c r="R820" i="9"/>
  <c r="R821" i="9"/>
  <c r="R822" i="9"/>
  <c r="R823" i="9"/>
  <c r="R824" i="9"/>
  <c r="R825" i="9"/>
  <c r="R826" i="9"/>
  <c r="R827" i="9"/>
  <c r="R828" i="9"/>
  <c r="R829" i="9"/>
  <c r="R830" i="9"/>
  <c r="R831" i="9"/>
  <c r="R832" i="9"/>
  <c r="R833" i="9"/>
  <c r="R834" i="9"/>
  <c r="R835" i="9"/>
  <c r="R836" i="9"/>
  <c r="R837" i="9"/>
  <c r="R838" i="9"/>
  <c r="R839" i="9"/>
  <c r="R840" i="9"/>
  <c r="R841" i="9"/>
  <c r="R842" i="9"/>
  <c r="R843" i="9"/>
  <c r="R844" i="9"/>
  <c r="R845" i="9"/>
  <c r="R846" i="9"/>
  <c r="R847" i="9"/>
  <c r="R848" i="9"/>
  <c r="R849" i="9"/>
  <c r="R850" i="9"/>
  <c r="R851" i="9"/>
  <c r="R852" i="9"/>
  <c r="R853" i="9"/>
  <c r="R854" i="9"/>
  <c r="R855" i="9"/>
  <c r="R856" i="9"/>
  <c r="R857" i="9"/>
  <c r="R858" i="9"/>
  <c r="R859" i="9"/>
  <c r="R860" i="9"/>
  <c r="R861" i="9"/>
  <c r="R862" i="9"/>
  <c r="R863" i="9"/>
  <c r="R864" i="9"/>
  <c r="R865" i="9"/>
  <c r="R866" i="9"/>
  <c r="R867" i="9"/>
  <c r="R868" i="9"/>
  <c r="R869" i="9"/>
  <c r="R870" i="9"/>
  <c r="R871" i="9"/>
  <c r="R872" i="9"/>
  <c r="R873" i="9"/>
  <c r="R874" i="9"/>
  <c r="R875" i="9"/>
  <c r="R876" i="9"/>
  <c r="R877" i="9"/>
  <c r="R878" i="9"/>
  <c r="R879" i="9"/>
  <c r="R880" i="9"/>
  <c r="R881" i="9"/>
  <c r="R882" i="9"/>
  <c r="R883" i="9"/>
  <c r="R884" i="9"/>
  <c r="R885" i="9"/>
  <c r="R886" i="9"/>
  <c r="R887" i="9"/>
  <c r="R888" i="9"/>
  <c r="R889" i="9"/>
  <c r="R890" i="9"/>
  <c r="R891" i="9"/>
  <c r="R892" i="9"/>
  <c r="R893" i="9"/>
  <c r="R894" i="9"/>
  <c r="R895" i="9"/>
  <c r="R896" i="9"/>
  <c r="R897" i="9"/>
  <c r="R898" i="9"/>
  <c r="R899" i="9"/>
  <c r="R900" i="9"/>
  <c r="R901" i="9"/>
  <c r="R902" i="9"/>
  <c r="R903" i="9"/>
  <c r="R904" i="9"/>
  <c r="R905" i="9"/>
  <c r="R906" i="9"/>
  <c r="R907" i="9"/>
  <c r="R908" i="9"/>
  <c r="R909" i="9"/>
  <c r="R910" i="9"/>
  <c r="R911" i="9"/>
  <c r="R912" i="9"/>
  <c r="R913" i="9"/>
  <c r="R914" i="9"/>
  <c r="R915" i="9"/>
  <c r="R916" i="9"/>
  <c r="R917" i="9"/>
  <c r="R918" i="9"/>
  <c r="R919" i="9"/>
  <c r="R920" i="9"/>
  <c r="R921" i="9"/>
  <c r="R922" i="9"/>
  <c r="R923" i="9"/>
  <c r="R924" i="9"/>
  <c r="R925" i="9"/>
  <c r="R926" i="9"/>
  <c r="R927" i="9"/>
  <c r="R928" i="9"/>
  <c r="R929" i="9"/>
  <c r="R930" i="9"/>
  <c r="R931" i="9"/>
  <c r="R932" i="9"/>
  <c r="R933" i="9"/>
  <c r="R934" i="9"/>
  <c r="R935" i="9"/>
  <c r="R936" i="9"/>
  <c r="R937" i="9"/>
  <c r="R938" i="9"/>
  <c r="R939" i="9"/>
  <c r="R940" i="9"/>
  <c r="R941" i="9"/>
  <c r="R942" i="9"/>
  <c r="R943" i="9"/>
  <c r="R944" i="9"/>
  <c r="R945" i="9"/>
  <c r="R946" i="9"/>
  <c r="R947" i="9"/>
  <c r="R948" i="9"/>
  <c r="R949" i="9"/>
  <c r="R950" i="9"/>
  <c r="R951" i="9"/>
  <c r="R952" i="9"/>
  <c r="R953" i="9"/>
  <c r="R954" i="9"/>
  <c r="R955" i="9"/>
  <c r="R956" i="9"/>
  <c r="R957" i="9"/>
  <c r="R958" i="9"/>
  <c r="R959" i="9"/>
  <c r="R960" i="9"/>
  <c r="R961" i="9"/>
  <c r="R962" i="9"/>
  <c r="R963" i="9"/>
  <c r="R964" i="9"/>
  <c r="R965" i="9"/>
  <c r="R966" i="9"/>
  <c r="R967" i="9"/>
  <c r="R968" i="9"/>
  <c r="R969" i="9"/>
  <c r="R970" i="9"/>
  <c r="R971" i="9"/>
  <c r="R972" i="9"/>
  <c r="R973" i="9"/>
  <c r="R974" i="9"/>
  <c r="R975" i="9"/>
  <c r="R976" i="9"/>
  <c r="R977" i="9"/>
  <c r="R978" i="9"/>
  <c r="R979" i="9"/>
  <c r="R980" i="9"/>
  <c r="R981" i="9"/>
  <c r="R982" i="9"/>
  <c r="R983" i="9"/>
  <c r="R984" i="9"/>
  <c r="R985" i="9"/>
  <c r="R986" i="9"/>
  <c r="R987" i="9"/>
  <c r="R988" i="9"/>
  <c r="R989" i="9"/>
  <c r="R990" i="9"/>
  <c r="R991" i="9"/>
  <c r="R992" i="9"/>
  <c r="R993" i="9"/>
  <c r="R994" i="9"/>
  <c r="R995" i="9"/>
  <c r="R996" i="9"/>
  <c r="R997" i="9"/>
  <c r="R998" i="9"/>
  <c r="R999" i="9"/>
  <c r="R1000" i="9"/>
  <c r="R1001" i="9"/>
  <c r="R1002" i="9"/>
  <c r="R1003" i="9"/>
  <c r="R1004" i="9"/>
  <c r="R1005" i="9"/>
  <c r="R1006" i="9"/>
  <c r="R1007" i="9"/>
  <c r="R1008" i="9"/>
  <c r="R1009" i="9"/>
  <c r="R1010" i="9"/>
  <c r="R1011" i="9"/>
  <c r="R1012" i="9"/>
  <c r="R1013" i="9"/>
  <c r="R1014" i="9"/>
  <c r="R1015" i="9"/>
  <c r="R1016" i="9"/>
  <c r="R1017" i="9"/>
  <c r="R1018" i="9"/>
  <c r="R1019" i="9"/>
  <c r="R1020" i="9"/>
  <c r="R1021" i="9"/>
  <c r="R1022" i="9"/>
  <c r="R1023" i="9"/>
  <c r="R1024" i="9"/>
  <c r="R1025" i="9"/>
  <c r="R1026" i="9"/>
  <c r="R1027" i="9"/>
  <c r="R1028" i="9"/>
  <c r="R1029" i="9"/>
  <c r="R1030" i="9"/>
  <c r="R1031" i="9"/>
  <c r="R1032" i="9"/>
  <c r="R1033" i="9"/>
  <c r="R1034" i="9"/>
  <c r="R1035" i="9"/>
  <c r="R1036" i="9"/>
  <c r="R1037" i="9"/>
  <c r="R1038" i="9"/>
  <c r="R1039" i="9"/>
  <c r="R1040" i="9"/>
  <c r="R1041" i="9"/>
  <c r="R1042" i="9"/>
  <c r="R1043" i="9"/>
  <c r="R1044" i="9"/>
  <c r="R1045" i="9"/>
  <c r="R1046" i="9"/>
  <c r="R1047" i="9"/>
  <c r="R1048" i="9"/>
  <c r="R1049" i="9"/>
  <c r="R1050" i="9"/>
  <c r="R1051" i="9"/>
  <c r="R1052" i="9"/>
  <c r="R1053" i="9"/>
  <c r="R1054" i="9"/>
  <c r="R1055" i="9"/>
  <c r="R1056" i="9"/>
  <c r="R1057" i="9"/>
  <c r="R1058" i="9"/>
  <c r="R1059" i="9"/>
  <c r="R1060" i="9"/>
  <c r="R1061" i="9"/>
  <c r="R1062" i="9"/>
  <c r="R1063" i="9"/>
  <c r="R1064" i="9"/>
  <c r="R1065" i="9"/>
  <c r="R1066" i="9"/>
  <c r="R1067" i="9"/>
  <c r="R1068" i="9"/>
  <c r="R1069" i="9"/>
  <c r="R1070" i="9"/>
  <c r="R1071" i="9"/>
  <c r="R1072" i="9"/>
  <c r="R1073" i="9"/>
  <c r="R1074" i="9"/>
  <c r="R1075" i="9"/>
  <c r="R1076" i="9"/>
  <c r="R1077" i="9"/>
  <c r="R1078" i="9"/>
  <c r="R1079" i="9"/>
  <c r="R1080" i="9"/>
  <c r="R1081" i="9"/>
  <c r="R1082" i="9"/>
  <c r="R1083" i="9"/>
  <c r="R1084" i="9"/>
  <c r="R1085" i="9"/>
  <c r="R1086" i="9"/>
  <c r="R1087" i="9"/>
  <c r="R1088" i="9"/>
  <c r="R1089" i="9"/>
  <c r="R1090" i="9"/>
  <c r="R1091" i="9"/>
  <c r="R1092" i="9"/>
  <c r="R1093" i="9"/>
  <c r="R1094" i="9"/>
  <c r="R1095" i="9"/>
  <c r="R1096" i="9"/>
  <c r="R1097" i="9"/>
  <c r="R1098" i="9"/>
  <c r="R1099" i="9"/>
  <c r="R1100" i="9"/>
  <c r="R1101" i="9"/>
  <c r="R1102" i="9"/>
  <c r="R1103" i="9"/>
  <c r="R1104" i="9"/>
  <c r="R1105" i="9"/>
  <c r="R1106" i="9"/>
  <c r="R1107" i="9"/>
  <c r="R1108" i="9"/>
  <c r="R1109" i="9"/>
  <c r="R1110" i="9"/>
  <c r="R1111" i="9"/>
  <c r="R1112" i="9"/>
  <c r="R1113" i="9"/>
  <c r="R1114" i="9"/>
  <c r="R1115" i="9"/>
  <c r="R1116" i="9"/>
  <c r="R1117" i="9"/>
  <c r="R1118" i="9"/>
  <c r="R1119" i="9"/>
  <c r="R1120" i="9"/>
  <c r="R1121" i="9"/>
  <c r="R1122" i="9"/>
  <c r="R1123" i="9"/>
  <c r="R1124" i="9"/>
  <c r="R1125" i="9"/>
  <c r="R1126" i="9"/>
  <c r="R1127" i="9"/>
  <c r="R1128" i="9"/>
  <c r="R1129" i="9"/>
  <c r="R1130" i="9"/>
  <c r="R1131" i="9"/>
  <c r="R1132" i="9"/>
  <c r="R1133" i="9"/>
  <c r="R1134" i="9"/>
  <c r="R1135" i="9"/>
  <c r="R1136" i="9"/>
  <c r="R1137" i="9"/>
  <c r="R1138" i="9"/>
  <c r="R1139" i="9"/>
  <c r="R1140" i="9"/>
  <c r="R1141" i="9"/>
  <c r="R1142" i="9"/>
  <c r="R1143" i="9"/>
  <c r="R1144" i="9"/>
  <c r="R1145" i="9"/>
  <c r="R1146" i="9"/>
  <c r="R1147" i="9"/>
  <c r="R1148" i="9"/>
  <c r="R1149" i="9"/>
  <c r="R1150" i="9"/>
  <c r="R1151" i="9"/>
  <c r="R1152" i="9"/>
  <c r="R1153" i="9"/>
  <c r="R1154" i="9"/>
  <c r="R1155" i="9"/>
  <c r="R1156" i="9"/>
  <c r="R1157" i="9"/>
  <c r="R1158" i="9"/>
  <c r="R1159" i="9"/>
  <c r="R1160" i="9"/>
  <c r="R1161" i="9"/>
  <c r="R1162" i="9"/>
  <c r="R1163" i="9"/>
  <c r="R1164" i="9"/>
  <c r="R1165" i="9"/>
  <c r="R1166" i="9"/>
  <c r="R1167" i="9"/>
  <c r="R1168" i="9"/>
  <c r="R1169" i="9"/>
  <c r="R1170" i="9"/>
  <c r="R1171" i="9"/>
  <c r="R1172" i="9"/>
  <c r="R1173" i="9"/>
  <c r="R1174" i="9"/>
  <c r="R1175" i="9"/>
  <c r="R1176" i="9"/>
  <c r="R1177" i="9"/>
  <c r="R1178" i="9"/>
  <c r="R1179" i="9"/>
  <c r="R1180" i="9"/>
  <c r="R1181" i="9"/>
  <c r="R1182" i="9"/>
  <c r="R1183" i="9"/>
  <c r="R1184" i="9"/>
  <c r="R1185" i="9"/>
  <c r="R1186" i="9"/>
  <c r="R1187" i="9"/>
  <c r="R1188" i="9"/>
  <c r="R1189" i="9"/>
  <c r="R1190" i="9"/>
  <c r="R1191" i="9"/>
  <c r="R1192" i="9"/>
  <c r="R1193" i="9"/>
  <c r="R1194" i="9"/>
  <c r="R1195" i="9"/>
  <c r="R1196" i="9"/>
  <c r="R1197" i="9"/>
  <c r="R1198" i="9"/>
  <c r="R1199" i="9"/>
  <c r="R1200" i="9"/>
  <c r="R1201" i="9"/>
  <c r="R1202" i="9"/>
  <c r="R1203" i="9"/>
  <c r="R1204" i="9"/>
  <c r="R1205" i="9"/>
  <c r="R1206" i="9"/>
  <c r="R1207" i="9"/>
  <c r="R1208" i="9"/>
  <c r="R1209" i="9"/>
  <c r="R1210" i="9"/>
  <c r="R1211" i="9"/>
  <c r="R1212" i="9"/>
  <c r="R1213" i="9"/>
  <c r="R1214" i="9"/>
  <c r="R1215" i="9"/>
  <c r="R1216" i="9"/>
  <c r="R1217" i="9"/>
  <c r="R1218" i="9"/>
  <c r="R1219" i="9"/>
  <c r="R1220" i="9"/>
  <c r="R1221" i="9"/>
  <c r="R1222" i="9"/>
  <c r="R1223" i="9"/>
  <c r="R1224" i="9"/>
  <c r="R1225" i="9"/>
  <c r="R1226" i="9"/>
  <c r="R1227" i="9"/>
  <c r="R1228" i="9"/>
  <c r="R1229" i="9"/>
  <c r="R1230" i="9"/>
  <c r="R1231" i="9"/>
  <c r="R1232" i="9"/>
  <c r="R1233" i="9"/>
  <c r="R1234" i="9"/>
  <c r="R1235" i="9"/>
  <c r="R1236" i="9"/>
  <c r="R1237" i="9"/>
  <c r="R1238" i="9"/>
  <c r="R1239" i="9"/>
  <c r="R1240" i="9"/>
  <c r="R1241" i="9"/>
  <c r="R1242" i="9"/>
  <c r="R1243" i="9"/>
  <c r="R1244" i="9"/>
  <c r="R1245" i="9"/>
  <c r="R1246" i="9"/>
  <c r="R1247" i="9"/>
  <c r="R1248" i="9"/>
  <c r="R1249" i="9"/>
  <c r="R1250" i="9"/>
  <c r="R1251" i="9"/>
  <c r="R1252" i="9"/>
  <c r="R1253" i="9"/>
  <c r="R1254" i="9"/>
  <c r="R1255" i="9"/>
  <c r="R1256" i="9"/>
  <c r="R1257" i="9"/>
  <c r="R1258" i="9"/>
  <c r="R1259" i="9"/>
  <c r="R1260" i="9"/>
  <c r="R1261" i="9"/>
  <c r="R1262" i="9"/>
  <c r="R1263" i="9"/>
  <c r="R1264" i="9"/>
  <c r="R1265" i="9"/>
  <c r="R1266" i="9"/>
  <c r="R1267" i="9"/>
  <c r="R1268" i="9"/>
  <c r="R1269" i="9"/>
  <c r="R1270" i="9"/>
  <c r="R1271" i="9"/>
  <c r="R1272" i="9"/>
  <c r="R1273" i="9"/>
  <c r="R1274" i="9"/>
  <c r="R1275" i="9"/>
  <c r="R1276" i="9"/>
  <c r="R1277" i="9"/>
  <c r="R1278" i="9"/>
  <c r="R1279" i="9"/>
  <c r="R1280" i="9"/>
  <c r="R1281" i="9"/>
  <c r="R1282" i="9"/>
  <c r="R1283" i="9"/>
  <c r="R1284" i="9"/>
  <c r="R1285" i="9"/>
  <c r="R1286" i="9"/>
  <c r="R1287" i="9"/>
  <c r="R1288" i="9"/>
  <c r="R1289" i="9"/>
  <c r="R1290" i="9"/>
  <c r="R1291" i="9"/>
  <c r="R1292" i="9"/>
  <c r="R1293" i="9"/>
  <c r="R1294" i="9"/>
  <c r="R1295" i="9"/>
  <c r="R1296" i="9"/>
  <c r="R1297" i="9"/>
  <c r="R1298" i="9"/>
  <c r="R1299" i="9"/>
  <c r="R1300" i="9"/>
  <c r="R1301" i="9"/>
  <c r="R1302" i="9"/>
  <c r="R1303" i="9"/>
  <c r="R1304" i="9"/>
  <c r="R1305" i="9"/>
  <c r="R1306" i="9"/>
  <c r="R1307" i="9"/>
  <c r="R1308" i="9"/>
  <c r="R1309" i="9"/>
  <c r="R1310" i="9"/>
  <c r="R1311" i="9"/>
  <c r="R1312" i="9"/>
  <c r="R1313" i="9"/>
  <c r="R1314" i="9"/>
  <c r="R1315" i="9"/>
  <c r="R1316" i="9"/>
  <c r="R1317" i="9"/>
  <c r="R1318" i="9"/>
  <c r="R1319" i="9"/>
  <c r="R1320" i="9"/>
  <c r="R1321" i="9"/>
  <c r="R1322" i="9"/>
  <c r="R1323" i="9"/>
  <c r="R1324" i="9"/>
  <c r="R1325" i="9"/>
  <c r="R1326" i="9"/>
  <c r="R1327" i="9"/>
  <c r="R1328" i="9"/>
  <c r="R1329" i="9"/>
  <c r="R1330" i="9"/>
  <c r="R1331" i="9"/>
  <c r="R1332" i="9"/>
  <c r="R1333" i="9"/>
  <c r="R1334" i="9"/>
  <c r="R1335" i="9"/>
  <c r="R1336" i="9"/>
  <c r="R1337" i="9"/>
  <c r="R1338" i="9"/>
  <c r="R1339" i="9"/>
  <c r="R1340" i="9"/>
  <c r="R1341" i="9"/>
  <c r="R1342" i="9"/>
  <c r="R1343" i="9"/>
  <c r="R1344" i="9"/>
  <c r="R1345" i="9"/>
  <c r="R1346" i="9"/>
  <c r="R1347" i="9"/>
  <c r="R1348" i="9"/>
  <c r="R1349" i="9"/>
  <c r="R1350" i="9"/>
  <c r="R1351" i="9"/>
  <c r="R1352" i="9"/>
  <c r="R1353" i="9"/>
  <c r="R1354" i="9"/>
  <c r="R1355" i="9"/>
  <c r="R1356" i="9"/>
  <c r="R1357" i="9"/>
  <c r="R1358" i="9"/>
  <c r="R1359" i="9"/>
  <c r="R1360" i="9"/>
  <c r="R1361" i="9"/>
  <c r="R1362" i="9"/>
  <c r="R1363" i="9"/>
  <c r="R1364" i="9"/>
  <c r="R1365" i="9"/>
  <c r="R1366" i="9"/>
  <c r="R1367" i="9"/>
  <c r="R1368" i="9"/>
  <c r="R1369" i="9"/>
  <c r="R1370" i="9"/>
  <c r="R1371" i="9"/>
  <c r="R1372" i="9"/>
  <c r="R1373" i="9"/>
  <c r="R1374" i="9"/>
  <c r="R1375" i="9"/>
  <c r="R1376" i="9"/>
  <c r="R1377" i="9"/>
  <c r="R1378" i="9"/>
  <c r="R1379" i="9"/>
  <c r="R1380" i="9"/>
  <c r="R1381" i="9"/>
  <c r="R1382" i="9"/>
  <c r="R1383" i="9"/>
  <c r="R1384" i="9"/>
  <c r="R1385" i="9"/>
  <c r="R1386" i="9"/>
  <c r="R1387" i="9"/>
  <c r="R1388" i="9"/>
  <c r="R1389" i="9"/>
  <c r="R1390" i="9"/>
  <c r="R1391" i="9"/>
  <c r="R1392" i="9"/>
  <c r="R1393" i="9"/>
  <c r="R1394" i="9"/>
  <c r="R1395" i="9"/>
  <c r="R1396" i="9"/>
  <c r="R1397" i="9"/>
  <c r="R1398" i="9"/>
  <c r="R1399" i="9"/>
  <c r="R1400" i="9"/>
  <c r="R1401" i="9"/>
  <c r="R1402" i="9"/>
  <c r="R1403" i="9"/>
  <c r="R1404" i="9"/>
  <c r="R1405" i="9"/>
  <c r="R1406" i="9"/>
  <c r="R1407" i="9"/>
  <c r="R1408" i="9"/>
  <c r="R1409" i="9"/>
  <c r="R1410" i="9"/>
  <c r="R1411" i="9"/>
  <c r="R1412" i="9"/>
  <c r="R1413" i="9"/>
  <c r="R1414" i="9"/>
  <c r="R1415" i="9"/>
  <c r="R1416" i="9"/>
  <c r="R1417" i="9"/>
  <c r="R1418" i="9"/>
  <c r="R1419" i="9"/>
  <c r="R1420" i="9"/>
  <c r="R1421" i="9"/>
  <c r="R1422" i="9"/>
  <c r="R1423" i="9"/>
  <c r="R1424" i="9"/>
  <c r="R1425" i="9"/>
  <c r="R1426" i="9"/>
  <c r="R1427" i="9"/>
  <c r="R1428" i="9"/>
  <c r="R1429" i="9"/>
  <c r="R1430" i="9"/>
  <c r="R1431" i="9"/>
  <c r="R1432" i="9"/>
  <c r="R1433" i="9"/>
  <c r="R1434" i="9"/>
  <c r="R1435" i="9"/>
  <c r="R1436" i="9"/>
  <c r="R1437" i="9"/>
  <c r="R1438" i="9"/>
  <c r="R1439" i="9"/>
  <c r="R1440" i="9"/>
  <c r="R1441" i="9"/>
  <c r="R1442" i="9"/>
  <c r="R1443" i="9"/>
  <c r="R1444" i="9"/>
  <c r="R1445" i="9"/>
  <c r="R1446" i="9"/>
  <c r="R1447" i="9"/>
  <c r="R1448" i="9"/>
  <c r="R1449" i="9"/>
  <c r="R1450" i="9"/>
  <c r="R1451" i="9"/>
  <c r="R1452" i="9"/>
  <c r="R1453" i="9"/>
  <c r="R1454" i="9"/>
  <c r="R1455" i="9"/>
  <c r="R1456" i="9"/>
  <c r="R1457" i="9"/>
  <c r="R1458" i="9"/>
  <c r="R1459" i="9"/>
  <c r="R1460" i="9"/>
  <c r="R1461" i="9"/>
  <c r="R1462" i="9"/>
  <c r="R1463" i="9"/>
  <c r="R1464" i="9"/>
  <c r="R1465" i="9"/>
  <c r="R1466" i="9"/>
  <c r="R1467" i="9"/>
  <c r="R1468" i="9"/>
  <c r="R1469" i="9"/>
  <c r="R1470" i="9"/>
  <c r="R1471" i="9"/>
  <c r="R1472" i="9"/>
  <c r="R1473" i="9"/>
  <c r="R1474" i="9"/>
  <c r="R1475" i="9"/>
  <c r="R1476" i="9"/>
  <c r="R1477" i="9"/>
  <c r="R1478" i="9"/>
  <c r="R1479" i="9"/>
  <c r="R1480" i="9"/>
  <c r="R1481" i="9"/>
  <c r="R1482" i="9"/>
  <c r="R1483" i="9"/>
  <c r="R1484" i="9"/>
  <c r="R1485" i="9"/>
  <c r="R1486" i="9"/>
  <c r="R1487" i="9"/>
  <c r="R1488" i="9"/>
  <c r="R1489" i="9"/>
  <c r="R1490" i="9"/>
  <c r="R1491" i="9"/>
  <c r="R1492" i="9"/>
  <c r="R1493" i="9"/>
  <c r="R1494" i="9"/>
  <c r="R1495" i="9"/>
  <c r="R1496" i="9"/>
  <c r="R1497" i="9"/>
  <c r="R1498" i="9"/>
  <c r="R1499" i="9"/>
  <c r="R1500" i="9"/>
  <c r="R1501" i="9"/>
  <c r="R1502" i="9"/>
  <c r="R1503" i="9"/>
  <c r="R1504" i="9"/>
  <c r="R1505" i="9"/>
  <c r="R1506" i="9"/>
  <c r="R1507" i="9"/>
  <c r="R1508" i="9"/>
  <c r="R1509" i="9"/>
  <c r="R1510" i="9"/>
  <c r="R1511" i="9"/>
  <c r="R1512" i="9"/>
  <c r="R1513" i="9"/>
  <c r="R1514" i="9"/>
  <c r="R1515" i="9"/>
  <c r="R1516" i="9"/>
  <c r="R1517" i="9"/>
  <c r="R1518" i="9"/>
  <c r="R1519" i="9"/>
  <c r="R1520" i="9"/>
  <c r="R1521" i="9"/>
  <c r="R1522" i="9"/>
  <c r="R1523" i="9"/>
  <c r="R1524" i="9"/>
  <c r="R1525" i="9"/>
  <c r="R1526" i="9"/>
  <c r="R1527" i="9"/>
  <c r="R1528" i="9"/>
  <c r="R1529" i="9"/>
  <c r="R1530" i="9"/>
  <c r="R1531" i="9"/>
  <c r="R1532" i="9"/>
  <c r="R1533" i="9"/>
  <c r="R1534" i="9"/>
  <c r="R1535" i="9"/>
  <c r="R1536" i="9"/>
  <c r="R1537" i="9"/>
  <c r="R1538" i="9"/>
  <c r="R1539" i="9"/>
  <c r="R1540" i="9"/>
  <c r="R1541" i="9"/>
  <c r="R1542" i="9"/>
  <c r="R1543" i="9"/>
  <c r="R1544" i="9"/>
  <c r="R1545" i="9"/>
  <c r="R1546" i="9"/>
  <c r="R1547" i="9"/>
  <c r="R1548" i="9"/>
  <c r="R1549" i="9"/>
  <c r="R1550" i="9"/>
  <c r="R1551" i="9"/>
  <c r="R1552" i="9"/>
  <c r="R1553" i="9"/>
  <c r="R1554" i="9"/>
  <c r="R1555" i="9"/>
  <c r="R1556" i="9"/>
  <c r="R1557" i="9"/>
  <c r="R1558" i="9"/>
  <c r="R1559" i="9"/>
  <c r="R1560" i="9"/>
  <c r="R1561" i="9"/>
  <c r="R1562" i="9"/>
  <c r="R1563" i="9"/>
  <c r="R1564" i="9"/>
  <c r="R1565" i="9"/>
  <c r="R1566" i="9"/>
  <c r="R1567" i="9"/>
  <c r="R1568" i="9"/>
  <c r="R1569" i="9"/>
  <c r="R1570" i="9"/>
  <c r="R1571" i="9"/>
  <c r="R1572" i="9"/>
  <c r="R1573" i="9"/>
  <c r="R1574" i="9"/>
  <c r="R1575" i="9"/>
  <c r="R1576" i="9"/>
  <c r="R1577" i="9"/>
  <c r="R1578" i="9"/>
  <c r="R1579" i="9"/>
  <c r="R1580" i="9"/>
  <c r="R1581" i="9"/>
  <c r="R1582" i="9"/>
  <c r="R1583" i="9"/>
  <c r="R1584" i="9"/>
  <c r="R1585" i="9"/>
  <c r="R1586" i="9"/>
  <c r="R1587" i="9"/>
  <c r="R1588" i="9"/>
  <c r="R1589" i="9"/>
  <c r="R1590" i="9"/>
  <c r="R1591" i="9"/>
  <c r="R1592" i="9"/>
  <c r="R1593" i="9"/>
  <c r="R1594" i="9"/>
  <c r="R1595" i="9"/>
  <c r="R1596" i="9"/>
  <c r="R1597" i="9"/>
  <c r="R1598" i="9"/>
  <c r="R1599" i="9"/>
  <c r="R1600" i="9"/>
  <c r="R1601" i="9"/>
  <c r="R1602" i="9"/>
  <c r="R1603" i="9"/>
  <c r="R1604" i="9"/>
  <c r="R1605" i="9"/>
  <c r="R1606" i="9"/>
  <c r="R1607" i="9"/>
  <c r="R1608" i="9"/>
  <c r="R1609" i="9"/>
  <c r="R1610" i="9"/>
  <c r="R1611" i="9"/>
  <c r="R1612" i="9"/>
  <c r="R1613" i="9"/>
  <c r="R1614" i="9"/>
  <c r="R1615" i="9"/>
  <c r="R1616" i="9"/>
  <c r="R1617" i="9"/>
  <c r="R1618" i="9"/>
  <c r="R1619" i="9"/>
  <c r="R1620" i="9"/>
  <c r="R1621" i="9"/>
  <c r="R1622" i="9"/>
  <c r="R1623" i="9"/>
  <c r="R1624" i="9"/>
  <c r="R1625" i="9"/>
  <c r="R1626" i="9"/>
  <c r="R1627" i="9"/>
  <c r="R1628" i="9"/>
  <c r="R1629" i="9"/>
  <c r="R1630" i="9"/>
  <c r="R1631" i="9"/>
  <c r="R1632" i="9"/>
  <c r="R1633" i="9"/>
  <c r="R1634" i="9"/>
  <c r="R1635" i="9"/>
  <c r="R1636" i="9"/>
  <c r="R1637" i="9"/>
  <c r="R1638" i="9"/>
  <c r="R1639" i="9"/>
  <c r="R1640" i="9"/>
  <c r="R1641" i="9"/>
  <c r="R1642" i="9"/>
  <c r="R1643" i="9"/>
  <c r="R1644" i="9"/>
  <c r="R1645" i="9"/>
  <c r="R1646" i="9"/>
  <c r="R1647" i="9"/>
  <c r="R1648" i="9"/>
  <c r="R1649" i="9"/>
  <c r="R1650" i="9"/>
  <c r="R1651" i="9"/>
  <c r="R1652" i="9"/>
  <c r="R1653" i="9"/>
  <c r="R1654" i="9"/>
  <c r="R1655" i="9"/>
  <c r="R1656" i="9"/>
  <c r="R1657" i="9"/>
  <c r="R1658" i="9"/>
  <c r="R1659" i="9"/>
  <c r="R1660" i="9"/>
  <c r="R1661" i="9"/>
  <c r="R1662" i="9"/>
  <c r="R1663" i="9"/>
  <c r="R1664" i="9"/>
  <c r="R1665" i="9"/>
  <c r="R1666" i="9"/>
  <c r="R1667" i="9"/>
  <c r="R1668" i="9"/>
  <c r="R1669" i="9"/>
  <c r="R1670" i="9"/>
  <c r="R1671" i="9"/>
  <c r="R1672" i="9"/>
  <c r="R1673" i="9"/>
  <c r="R1674" i="9"/>
  <c r="R1675" i="9"/>
  <c r="R1676" i="9"/>
  <c r="R1677" i="9"/>
  <c r="R1678" i="9"/>
  <c r="R1679" i="9"/>
  <c r="R1680" i="9"/>
  <c r="R1681" i="9"/>
  <c r="R1682" i="9"/>
  <c r="R1683" i="9"/>
  <c r="R1684" i="9"/>
  <c r="R1685" i="9"/>
  <c r="R1686" i="9"/>
  <c r="R1687" i="9"/>
  <c r="R1688" i="9"/>
  <c r="R1689" i="9"/>
  <c r="R1690" i="9"/>
  <c r="R1691" i="9"/>
  <c r="R1692" i="9"/>
  <c r="R1693" i="9"/>
  <c r="R1694" i="9"/>
  <c r="R1695" i="9"/>
  <c r="R1696" i="9"/>
  <c r="R1697" i="9"/>
  <c r="R1698" i="9"/>
  <c r="R1699" i="9"/>
  <c r="R1700" i="9"/>
  <c r="R1701" i="9"/>
  <c r="R1702" i="9"/>
  <c r="R1703" i="9"/>
  <c r="R1704" i="9"/>
  <c r="R1705" i="9"/>
  <c r="R1706" i="9"/>
  <c r="R1707" i="9"/>
  <c r="R1708" i="9"/>
  <c r="R1709" i="9"/>
  <c r="R1710" i="9"/>
  <c r="R1711" i="9"/>
  <c r="R1712" i="9"/>
  <c r="R1713" i="9"/>
  <c r="R1714" i="9"/>
  <c r="R1715" i="9"/>
  <c r="R1716" i="9"/>
  <c r="R1717" i="9"/>
  <c r="R1718" i="9"/>
  <c r="R1719" i="9"/>
  <c r="R1720" i="9"/>
  <c r="R1721" i="9"/>
  <c r="R1722" i="9"/>
  <c r="R1723" i="9"/>
  <c r="R1724" i="9"/>
  <c r="R1725" i="9"/>
  <c r="R1726" i="9"/>
  <c r="R1727" i="9"/>
  <c r="R1728" i="9"/>
  <c r="R1729" i="9"/>
  <c r="R1730" i="9"/>
  <c r="R1731" i="9"/>
  <c r="R1732" i="9"/>
  <c r="R1733" i="9"/>
  <c r="R1734" i="9"/>
  <c r="R1735" i="9"/>
  <c r="R1736" i="9"/>
  <c r="R1737" i="9"/>
  <c r="R1738" i="9"/>
  <c r="R1739" i="9"/>
  <c r="R1740" i="9"/>
  <c r="R1741" i="9"/>
  <c r="R1742" i="9"/>
  <c r="R1743" i="9"/>
  <c r="R1744" i="9"/>
  <c r="R1745" i="9"/>
  <c r="R1746" i="9"/>
  <c r="R1747" i="9"/>
  <c r="R1748" i="9"/>
  <c r="R1749" i="9"/>
  <c r="R1750" i="9"/>
  <c r="R1751" i="9"/>
  <c r="R1752" i="9"/>
  <c r="R1753" i="9"/>
  <c r="R1754" i="9"/>
  <c r="R1755" i="9"/>
  <c r="R1756" i="9"/>
  <c r="R1757" i="9"/>
  <c r="R1758" i="9"/>
  <c r="R1759" i="9"/>
  <c r="R1760" i="9"/>
  <c r="R1761" i="9"/>
  <c r="R1762" i="9"/>
  <c r="R1763" i="9"/>
  <c r="R1764" i="9"/>
  <c r="R1765" i="9"/>
  <c r="R1766" i="9"/>
  <c r="R1767" i="9"/>
  <c r="R1768" i="9"/>
  <c r="R1769" i="9"/>
  <c r="R1770" i="9"/>
  <c r="R1771" i="9"/>
  <c r="R1772" i="9"/>
  <c r="R1773" i="9"/>
  <c r="R1774" i="9"/>
  <c r="R1775" i="9"/>
  <c r="R1776" i="9"/>
  <c r="R1777" i="9"/>
  <c r="R1778" i="9"/>
  <c r="R1779" i="9"/>
  <c r="R1780" i="9"/>
  <c r="R1781" i="9"/>
  <c r="R1782" i="9"/>
  <c r="R1783" i="9"/>
  <c r="R1784" i="9"/>
  <c r="R1785" i="9"/>
  <c r="R1786" i="9"/>
  <c r="R1787" i="9"/>
  <c r="R1788" i="9"/>
  <c r="R1789" i="9"/>
  <c r="R1790" i="9"/>
  <c r="R1791" i="9"/>
  <c r="R1792" i="9"/>
  <c r="R1793" i="9"/>
  <c r="R1794" i="9"/>
  <c r="R1795" i="9"/>
  <c r="R1796" i="9"/>
  <c r="R1797" i="9"/>
  <c r="R1798" i="9"/>
  <c r="R1799" i="9"/>
  <c r="R1800" i="9"/>
  <c r="R1801" i="9"/>
  <c r="R1802" i="9"/>
  <c r="R1803" i="9"/>
  <c r="R1804" i="9"/>
  <c r="R1805" i="9"/>
  <c r="E11" i="65"/>
  <c r="F2" i="65"/>
  <c r="AL784" i="60"/>
  <c r="AC567" i="60"/>
  <c r="AC564" i="60"/>
  <c r="K563" i="60"/>
  <c r="AF562" i="60"/>
  <c r="AC562" i="60"/>
  <c r="Z562" i="60"/>
  <c r="W562" i="60"/>
  <c r="T562" i="60"/>
  <c r="Q562" i="60"/>
  <c r="N562" i="60"/>
  <c r="K562" i="60"/>
  <c r="AC223" i="60"/>
  <c r="Y223" i="60"/>
  <c r="U223" i="60"/>
  <c r="Q223" i="60"/>
  <c r="M223" i="60"/>
  <c r="AC222" i="60"/>
  <c r="Y222" i="60"/>
  <c r="U222" i="60"/>
  <c r="Q222" i="60"/>
  <c r="M222" i="60"/>
  <c r="AC214" i="60"/>
  <c r="Y214" i="60"/>
  <c r="U214" i="60"/>
  <c r="Q214" i="60"/>
  <c r="M214" i="60"/>
  <c r="K28" i="30"/>
  <c r="J28" i="30"/>
  <c r="K16" i="30"/>
  <c r="J16" i="30"/>
  <c r="AE845" i="60"/>
  <c r="I37" i="2"/>
  <c r="J37" i="2"/>
  <c r="K37" i="2"/>
  <c r="L37" i="2"/>
  <c r="M37" i="2"/>
  <c r="N37" i="2"/>
  <c r="O37" i="2"/>
  <c r="P37" i="2"/>
  <c r="Q37" i="2"/>
  <c r="R37" i="2"/>
  <c r="S37" i="2"/>
  <c r="T37" i="2"/>
  <c r="I19" i="2"/>
  <c r="J19" i="2"/>
  <c r="K19" i="2"/>
  <c r="L19" i="2"/>
  <c r="M19" i="2"/>
  <c r="N19" i="2"/>
  <c r="O19" i="2"/>
  <c r="P19" i="2"/>
  <c r="Q19" i="2"/>
  <c r="R19" i="2"/>
  <c r="S19" i="2"/>
  <c r="T19" i="2"/>
  <c r="D27" i="1"/>
  <c r="Q37" i="52"/>
  <c r="C7" i="37"/>
  <c r="C6" i="37"/>
  <c r="C5" i="37"/>
  <c r="Z5" i="20"/>
  <c r="AA5" i="20"/>
  <c r="AB5" i="20"/>
  <c r="AC5" i="20"/>
  <c r="AD5" i="20"/>
  <c r="AE5" i="20"/>
  <c r="AF5" i="20"/>
  <c r="AG5" i="20"/>
  <c r="AH5" i="20"/>
  <c r="AI5" i="20"/>
  <c r="AJ5" i="20"/>
  <c r="Y5" i="20"/>
  <c r="V5" i="20"/>
  <c r="U5" i="20"/>
  <c r="K5" i="20"/>
  <c r="I5" i="20"/>
  <c r="H4" i="7"/>
  <c r="H4" i="8"/>
  <c r="O4" i="56"/>
  <c r="M4" i="56"/>
  <c r="N4" i="55"/>
  <c r="M4" i="55"/>
  <c r="K4" i="55"/>
  <c r="I4" i="9"/>
  <c r="K4" i="9"/>
  <c r="I4" i="10"/>
  <c r="K4" i="10"/>
  <c r="D29" i="1"/>
  <c r="D28" i="1"/>
  <c r="R4" i="10" l="1"/>
  <c r="S5" i="20"/>
  <c r="R4" i="9"/>
  <c r="Q29" i="1"/>
  <c r="M29" i="1"/>
  <c r="N23" i="1"/>
  <c r="M9" i="1"/>
  <c r="M7" i="1"/>
  <c r="P1" i="1"/>
  <c r="H53" i="64"/>
  <c r="H51" i="26"/>
  <c r="F38" i="62"/>
  <c r="F37" i="62"/>
  <c r="L18" i="25"/>
  <c r="K18" i="25"/>
  <c r="L17" i="25"/>
  <c r="K17" i="25"/>
  <c r="L16" i="25"/>
  <c r="K16" i="25"/>
  <c r="L15" i="25"/>
  <c r="K15" i="25"/>
  <c r="L14" i="25"/>
  <c r="K14" i="25"/>
  <c r="L13" i="25"/>
  <c r="P9" i="25" s="1"/>
  <c r="K13" i="25"/>
  <c r="O9" i="25" s="1"/>
  <c r="L12" i="25"/>
  <c r="K12" i="25"/>
  <c r="L11" i="25"/>
  <c r="K11" i="25"/>
  <c r="L10" i="25"/>
  <c r="K10" i="25"/>
  <c r="O8" i="25" s="1"/>
  <c r="L9" i="25"/>
  <c r="K9" i="25"/>
  <c r="L8" i="25"/>
  <c r="K8" i="25"/>
  <c r="O7" i="25" s="1"/>
  <c r="L7" i="25"/>
  <c r="K7" i="25"/>
  <c r="I6" i="68"/>
  <c r="A6" i="68"/>
  <c r="H79" i="26"/>
  <c r="H34" i="26"/>
  <c r="I43" i="66"/>
  <c r="I42" i="66"/>
  <c r="I37" i="66"/>
  <c r="I31" i="66"/>
  <c r="I30" i="66"/>
  <c r="I29" i="66"/>
  <c r="I27" i="66"/>
  <c r="I26" i="66"/>
  <c r="E18" i="66"/>
  <c r="E17" i="66"/>
  <c r="E16" i="66"/>
  <c r="E15" i="66"/>
  <c r="E14" i="66"/>
  <c r="E11" i="66"/>
  <c r="G72" i="66"/>
  <c r="I55" i="65"/>
  <c r="I54" i="65"/>
  <c r="I53" i="65"/>
  <c r="I46" i="65"/>
  <c r="I42" i="65"/>
  <c r="I41" i="65"/>
  <c r="I40" i="65"/>
  <c r="I39" i="65" s="1"/>
  <c r="I35" i="65"/>
  <c r="I34" i="65" s="1"/>
  <c r="I33" i="65"/>
  <c r="I32" i="65"/>
  <c r="I31" i="65"/>
  <c r="I29" i="65"/>
  <c r="I28" i="65"/>
  <c r="I27" i="65" s="1"/>
  <c r="I26" i="65"/>
  <c r="I25" i="65"/>
  <c r="E17" i="65"/>
  <c r="E16" i="65"/>
  <c r="E15" i="65"/>
  <c r="E14" i="65"/>
  <c r="E13" i="65"/>
  <c r="G67" i="65"/>
  <c r="H94" i="64"/>
  <c r="H93" i="64"/>
  <c r="H83" i="64"/>
  <c r="H78" i="64"/>
  <c r="H97" i="64" s="1"/>
  <c r="H75" i="64"/>
  <c r="H57" i="64"/>
  <c r="H44" i="64"/>
  <c r="H49" i="64" s="1"/>
  <c r="H51" i="64" s="1"/>
  <c r="H52" i="64" s="1"/>
  <c r="H56" i="64" s="1"/>
  <c r="H64" i="64" s="1"/>
  <c r="H77" i="64" s="1"/>
  <c r="H34" i="64"/>
  <c r="H27" i="64"/>
  <c r="G109" i="64"/>
  <c r="E17" i="64"/>
  <c r="E16" i="64"/>
  <c r="D46" i="63"/>
  <c r="L46" i="63"/>
  <c r="E32" i="63"/>
  <c r="E31" i="63"/>
  <c r="L30" i="63"/>
  <c r="H68" i="64" s="1"/>
  <c r="H67" i="64" s="1"/>
  <c r="K30" i="63"/>
  <c r="J30" i="63"/>
  <c r="E29" i="63"/>
  <c r="M28" i="63"/>
  <c r="E28" i="63"/>
  <c r="M27" i="63"/>
  <c r="E27" i="63"/>
  <c r="M26" i="63"/>
  <c r="E26" i="63"/>
  <c r="M25" i="63"/>
  <c r="E25" i="63"/>
  <c r="M24" i="63"/>
  <c r="E23" i="63"/>
  <c r="L22" i="63"/>
  <c r="H47" i="64" s="1"/>
  <c r="H46" i="64" s="1"/>
  <c r="K22" i="63"/>
  <c r="J22" i="63"/>
  <c r="E22" i="63"/>
  <c r="M21" i="63"/>
  <c r="E21" i="63"/>
  <c r="M20" i="63"/>
  <c r="E20" i="63"/>
  <c r="M19" i="63"/>
  <c r="E19" i="63"/>
  <c r="M18" i="63"/>
  <c r="E18" i="63"/>
  <c r="M17" i="63"/>
  <c r="M16" i="63"/>
  <c r="E16" i="63"/>
  <c r="H11" i="63"/>
  <c r="B11" i="63"/>
  <c r="H10" i="63"/>
  <c r="B10" i="63"/>
  <c r="H44" i="62"/>
  <c r="H43" i="62"/>
  <c r="H42" i="62"/>
  <c r="F36" i="62"/>
  <c r="H35" i="62"/>
  <c r="F35" i="62"/>
  <c r="H34" i="62"/>
  <c r="F34" i="62"/>
  <c r="F33" i="62"/>
  <c r="F31" i="62"/>
  <c r="H29" i="62"/>
  <c r="H28" i="62"/>
  <c r="F28" i="62"/>
  <c r="H27" i="62"/>
  <c r="F27" i="62"/>
  <c r="H24" i="62"/>
  <c r="C13" i="62"/>
  <c r="C12" i="62"/>
  <c r="B10" i="62"/>
  <c r="F62" i="62"/>
  <c r="I30" i="65" l="1"/>
  <c r="H32" i="62"/>
  <c r="H39" i="62" s="1"/>
  <c r="H40" i="62" s="1"/>
  <c r="P7" i="25"/>
  <c r="P8" i="25"/>
  <c r="O10" i="25"/>
  <c r="P10" i="25"/>
  <c r="M30" i="63"/>
  <c r="E24" i="63"/>
  <c r="F32" i="62"/>
  <c r="F39" i="62" s="1"/>
  <c r="E33" i="63"/>
  <c r="H76" i="64"/>
  <c r="H96" i="64"/>
  <c r="H95" i="64" s="1"/>
  <c r="H92" i="64"/>
  <c r="H49" i="62"/>
  <c r="H51" i="62" s="1"/>
  <c r="H46" i="62"/>
  <c r="H48" i="62" s="1"/>
  <c r="I52" i="65"/>
  <c r="M22" i="63"/>
  <c r="I41" i="66"/>
  <c r="I28" i="66"/>
  <c r="H91" i="64"/>
  <c r="E30" i="63"/>
  <c r="E34" i="63" s="1"/>
  <c r="H25" i="64" s="1"/>
  <c r="I92" i="38"/>
  <c r="H92" i="38"/>
  <c r="I31" i="38"/>
  <c r="H31" i="38"/>
  <c r="I5" i="50"/>
  <c r="G5" i="49"/>
  <c r="H24" i="64" l="1"/>
  <c r="H40" i="64"/>
  <c r="H42" i="64" s="1"/>
  <c r="H66" i="64" s="1"/>
  <c r="H70" i="64" s="1"/>
  <c r="H72" i="64" s="1"/>
  <c r="CY2" i="4" a="1"/>
  <c r="DJ2" i="4" s="1"/>
  <c r="CY2" i="4" l="1"/>
  <c r="CZ2" i="4"/>
  <c r="DA2" i="4"/>
  <c r="DB2" i="4"/>
  <c r="DC2" i="4"/>
  <c r="DD2" i="4"/>
  <c r="DE2" i="4"/>
  <c r="DF2" i="4"/>
  <c r="DG2" i="4"/>
  <c r="DH2" i="4"/>
  <c r="DI2" i="4"/>
  <c r="E21" i="49" l="1"/>
  <c r="B6" i="29" l="1"/>
  <c r="R140" i="60"/>
  <c r="AL140" i="60" s="1"/>
  <c r="R139" i="60"/>
  <c r="AL139" i="60" s="1"/>
  <c r="AG208" i="60"/>
  <c r="W208" i="60"/>
  <c r="AL783" i="60"/>
  <c r="AL782" i="60"/>
  <c r="AL781" i="60"/>
  <c r="AL780" i="60"/>
  <c r="AL779" i="60"/>
  <c r="AL778" i="60"/>
  <c r="AL777" i="60"/>
  <c r="AL776" i="60"/>
  <c r="AL775" i="60"/>
  <c r="Y756" i="60"/>
  <c r="AL756" i="60" s="1"/>
  <c r="Y755" i="60"/>
  <c r="AL755" i="60" s="1"/>
  <c r="Y754" i="60"/>
  <c r="AL754" i="60" s="1"/>
  <c r="Y753" i="60"/>
  <c r="AL753" i="60" s="1"/>
  <c r="AF757" i="60"/>
  <c r="Y752" i="60"/>
  <c r="AL748" i="60"/>
  <c r="AL747" i="60"/>
  <c r="AL746" i="60"/>
  <c r="AL745" i="60"/>
  <c r="AF744" i="60"/>
  <c r="Y744" i="60"/>
  <c r="AF743" i="60"/>
  <c r="Y743" i="60"/>
  <c r="AF742" i="60"/>
  <c r="Y742" i="60"/>
  <c r="AF741" i="60"/>
  <c r="Y741" i="60"/>
  <c r="AF740" i="60"/>
  <c r="Y740" i="60"/>
  <c r="AF739" i="60"/>
  <c r="Y739" i="60"/>
  <c r="AF738" i="60"/>
  <c r="Y738" i="60"/>
  <c r="AF737" i="60"/>
  <c r="Y737" i="60"/>
  <c r="AF735" i="60"/>
  <c r="Y735" i="60"/>
  <c r="AF734" i="60"/>
  <c r="Y734" i="60"/>
  <c r="AF733" i="60"/>
  <c r="Y733" i="60"/>
  <c r="AF732" i="60"/>
  <c r="Y732" i="60"/>
  <c r="AF731" i="60"/>
  <c r="Y731" i="60"/>
  <c r="AF730" i="60"/>
  <c r="Y730" i="60"/>
  <c r="AF729" i="60"/>
  <c r="Y729" i="60"/>
  <c r="Y724" i="60"/>
  <c r="AL724" i="60" s="1"/>
  <c r="AL719" i="60" s="1"/>
  <c r="AL723" i="60"/>
  <c r="AL722" i="60"/>
  <c r="AL721" i="60"/>
  <c r="AL720" i="60"/>
  <c r="Y716" i="60"/>
  <c r="AL716" i="60" s="1"/>
  <c r="AL710" i="60" s="1"/>
  <c r="AL715" i="60"/>
  <c r="AL714" i="60"/>
  <c r="AL713" i="60"/>
  <c r="AL712" i="60"/>
  <c r="AL711" i="60"/>
  <c r="AL706" i="60"/>
  <c r="AL705" i="60"/>
  <c r="AL704" i="60"/>
  <c r="Y703" i="60"/>
  <c r="AL703" i="60" s="1"/>
  <c r="AL702" i="60"/>
  <c r="AL701" i="60"/>
  <c r="AF707" i="60"/>
  <c r="Y700" i="60"/>
  <c r="AF696" i="60"/>
  <c r="Y695" i="60"/>
  <c r="AL695" i="60" s="1"/>
  <c r="AL694" i="60"/>
  <c r="AL693" i="60"/>
  <c r="Y692" i="60"/>
  <c r="AL692" i="60" s="1"/>
  <c r="AL691" i="60"/>
  <c r="AL690" i="60"/>
  <c r="Y689" i="60"/>
  <c r="AL689" i="60" s="1"/>
  <c r="AL684" i="60"/>
  <c r="Y683" i="60"/>
  <c r="AL683" i="60" s="1"/>
  <c r="AF685" i="60"/>
  <c r="Y682" i="60"/>
  <c r="AF678" i="60"/>
  <c r="AL677" i="60"/>
  <c r="AL676" i="60"/>
  <c r="AL675" i="60"/>
  <c r="AL674" i="60"/>
  <c r="AL673" i="60"/>
  <c r="Y672" i="60"/>
  <c r="AL672" i="60" s="1"/>
  <c r="Y671" i="60"/>
  <c r="AL671" i="60" s="1"/>
  <c r="Y666" i="60"/>
  <c r="AL666" i="60" s="1"/>
  <c r="Y665" i="60"/>
  <c r="AL665" i="60" s="1"/>
  <c r="AF667" i="60"/>
  <c r="Y664" i="60"/>
  <c r="AL663" i="60"/>
  <c r="AL659" i="60"/>
  <c r="AL658" i="60"/>
  <c r="AL657" i="60"/>
  <c r="Y656" i="60"/>
  <c r="AL656" i="60" s="1"/>
  <c r="AL648" i="60" s="1"/>
  <c r="Y655" i="60"/>
  <c r="AL655" i="60" s="1"/>
  <c r="Y654" i="60"/>
  <c r="AL654" i="60" s="1"/>
  <c r="AL653" i="60"/>
  <c r="AL652" i="60"/>
  <c r="Y651" i="60"/>
  <c r="AL651" i="60" s="1"/>
  <c r="Y650" i="60"/>
  <c r="AL650" i="60" s="1"/>
  <c r="Y649" i="60"/>
  <c r="AL649" i="60" s="1"/>
  <c r="AL633" i="60"/>
  <c r="AL632" i="60"/>
  <c r="AL631" i="60"/>
  <c r="AL619" i="60"/>
  <c r="AL618" i="60"/>
  <c r="AL614" i="60"/>
  <c r="AL613" i="60" s="1"/>
  <c r="AF609" i="60"/>
  <c r="Y609" i="60"/>
  <c r="AF608" i="60"/>
  <c r="Y608" i="60"/>
  <c r="AF607" i="60"/>
  <c r="Y607" i="60"/>
  <c r="AL599" i="60"/>
  <c r="AL598" i="60"/>
  <c r="AL597" i="60"/>
  <c r="AL596" i="60"/>
  <c r="AL595" i="60"/>
  <c r="AL594" i="60"/>
  <c r="AL593" i="60"/>
  <c r="AL592" i="60"/>
  <c r="AL591" i="60"/>
  <c r="AL590" i="60"/>
  <c r="AL588" i="60"/>
  <c r="AF586" i="60"/>
  <c r="AF584" i="60"/>
  <c r="AL583" i="60"/>
  <c r="AL579" i="60"/>
  <c r="AI575" i="60"/>
  <c r="AL575" i="60" s="1"/>
  <c r="AC574" i="60"/>
  <c r="AI574" i="60" s="1"/>
  <c r="AL574" i="60" s="1"/>
  <c r="AF573" i="60"/>
  <c r="Z573" i="60"/>
  <c r="W573" i="60"/>
  <c r="T573" i="60"/>
  <c r="Q573" i="60"/>
  <c r="N573" i="60"/>
  <c r="K573" i="60"/>
  <c r="Y586" i="60" s="1"/>
  <c r="AL586" i="60" s="1"/>
  <c r="AI572" i="60"/>
  <c r="AL572" i="60" s="1"/>
  <c r="AC571" i="60"/>
  <c r="AF570" i="60"/>
  <c r="Z570" i="60"/>
  <c r="W570" i="60"/>
  <c r="T570" i="60"/>
  <c r="Q570" i="60"/>
  <c r="N570" i="60"/>
  <c r="K570" i="60"/>
  <c r="Y585" i="60" s="1"/>
  <c r="AI568" i="60"/>
  <c r="AL568" i="60" s="1"/>
  <c r="AL566" i="60"/>
  <c r="AI566" i="60"/>
  <c r="AI565" i="60"/>
  <c r="AL565" i="60" s="1"/>
  <c r="AF569" i="60"/>
  <c r="AF585" i="60"/>
  <c r="AC569" i="60"/>
  <c r="Z569" i="60"/>
  <c r="AI562" i="60"/>
  <c r="AL562" i="60" s="1"/>
  <c r="Q569" i="60"/>
  <c r="N569" i="60"/>
  <c r="AA539" i="60"/>
  <c r="V539" i="60"/>
  <c r="Q539" i="60"/>
  <c r="AA538" i="60"/>
  <c r="V538" i="60"/>
  <c r="Q538" i="60"/>
  <c r="AA537" i="60"/>
  <c r="V537" i="60"/>
  <c r="Q537" i="60"/>
  <c r="AA536" i="60"/>
  <c r="V536" i="60"/>
  <c r="Q536" i="60"/>
  <c r="AL484" i="60"/>
  <c r="AL483" i="60"/>
  <c r="AL481" i="60"/>
  <c r="AL480" i="60"/>
  <c r="AF479" i="60"/>
  <c r="AF482" i="60" s="1"/>
  <c r="Y479" i="60"/>
  <c r="Y482" i="60" s="1"/>
  <c r="AL474" i="60"/>
  <c r="AL473" i="60"/>
  <c r="AL472" i="60"/>
  <c r="AF471" i="60"/>
  <c r="Y471" i="60"/>
  <c r="AF469" i="60"/>
  <c r="Y469" i="60"/>
  <c r="AF468" i="60"/>
  <c r="Y468" i="60"/>
  <c r="AF467" i="60"/>
  <c r="Y467" i="60"/>
  <c r="AF466" i="60"/>
  <c r="Y466" i="60"/>
  <c r="AF465" i="60"/>
  <c r="Y465" i="60"/>
  <c r="AF464" i="60"/>
  <c r="Y464" i="60"/>
  <c r="AF463" i="60"/>
  <c r="Y463" i="60"/>
  <c r="AL457" i="60"/>
  <c r="AL456" i="60"/>
  <c r="AF455" i="60"/>
  <c r="Y455" i="60"/>
  <c r="AL453" i="60"/>
  <c r="AL452" i="60"/>
  <c r="AL451" i="60"/>
  <c r="AF450" i="60"/>
  <c r="AF454" i="60" s="1"/>
  <c r="Y450" i="60"/>
  <c r="Y454" i="60" s="1"/>
  <c r="AF446" i="60"/>
  <c r="AA446" i="60"/>
  <c r="V446" i="60"/>
  <c r="Q446" i="60"/>
  <c r="AA443" i="60"/>
  <c r="V443" i="60"/>
  <c r="Q443" i="60"/>
  <c r="AA442" i="60"/>
  <c r="V442" i="60"/>
  <c r="Q442" i="60"/>
  <c r="AA441" i="60"/>
  <c r="V441" i="60"/>
  <c r="Q441" i="60"/>
  <c r="AA440" i="60"/>
  <c r="V440" i="60"/>
  <c r="Q440" i="60"/>
  <c r="AA439" i="60"/>
  <c r="V439" i="60"/>
  <c r="Q439" i="60"/>
  <c r="AA438" i="60"/>
  <c r="V438" i="60"/>
  <c r="Q438" i="60"/>
  <c r="AA437" i="60"/>
  <c r="V437" i="60"/>
  <c r="AA436" i="60"/>
  <c r="V436" i="60"/>
  <c r="Q436" i="60"/>
  <c r="AA435" i="60"/>
  <c r="V435" i="60"/>
  <c r="Q435" i="60"/>
  <c r="AA434" i="60"/>
  <c r="V434" i="60"/>
  <c r="Q434" i="60"/>
  <c r="AF433" i="60"/>
  <c r="AL433" i="60" s="1"/>
  <c r="AF426" i="60"/>
  <c r="Y426" i="60"/>
  <c r="AL422" i="60"/>
  <c r="AF421" i="60"/>
  <c r="Y421" i="60"/>
  <c r="Y415" i="60"/>
  <c r="AF411" i="60"/>
  <c r="AF417" i="60" s="1"/>
  <c r="Y411" i="60"/>
  <c r="Y417" i="60" s="1"/>
  <c r="AJ393" i="60"/>
  <c r="AG392" i="60"/>
  <c r="AC392" i="60" s="1"/>
  <c r="S392" i="60"/>
  <c r="O392" i="60"/>
  <c r="K392" i="60" s="1"/>
  <c r="AG391" i="60"/>
  <c r="AC391" i="60" s="1"/>
  <c r="S391" i="60"/>
  <c r="O391" i="60"/>
  <c r="K391" i="60" s="1"/>
  <c r="AG390" i="60"/>
  <c r="S390" i="60"/>
  <c r="O390" i="60"/>
  <c r="AL384" i="60"/>
  <c r="AF383" i="60"/>
  <c r="AF385" i="60" s="1"/>
  <c r="Y383" i="60"/>
  <c r="Y385" i="60" s="1"/>
  <c r="AL377" i="60"/>
  <c r="AL376" i="60"/>
  <c r="AF375" i="60"/>
  <c r="AF378" i="60" s="1"/>
  <c r="Y375" i="60"/>
  <c r="Y378" i="60" s="1"/>
  <c r="AL373" i="60"/>
  <c r="AL372" i="60"/>
  <c r="AL371" i="60"/>
  <c r="AF370" i="60"/>
  <c r="Y370" i="60"/>
  <c r="AC326" i="60"/>
  <c r="Y326" i="60"/>
  <c r="U326" i="60"/>
  <c r="Q326" i="60"/>
  <c r="AC324" i="60"/>
  <c r="Y324" i="60"/>
  <c r="U324" i="60"/>
  <c r="Q324" i="60"/>
  <c r="AG323" i="60"/>
  <c r="AL323" i="60" s="1"/>
  <c r="AG322" i="60"/>
  <c r="AL322" i="60" s="1"/>
  <c r="AG321" i="60"/>
  <c r="AL321" i="60" s="1"/>
  <c r="M320" i="60"/>
  <c r="AG320" i="60" s="1"/>
  <c r="AL320" i="60" s="1"/>
  <c r="M319" i="60"/>
  <c r="AG319" i="60" s="1"/>
  <c r="AL319" i="60" s="1"/>
  <c r="AL318" i="60" s="1"/>
  <c r="AC317" i="60"/>
  <c r="Y317" i="60"/>
  <c r="U317" i="60"/>
  <c r="Q317" i="60"/>
  <c r="AG316" i="60"/>
  <c r="AL316" i="60" s="1"/>
  <c r="M315" i="60"/>
  <c r="AG315" i="60" s="1"/>
  <c r="AL315" i="60" s="1"/>
  <c r="M314" i="60"/>
  <c r="AG314" i="60" s="1"/>
  <c r="AL314" i="60" s="1"/>
  <c r="M313" i="60"/>
  <c r="AB298" i="60"/>
  <c r="R298" i="60"/>
  <c r="AB297" i="60"/>
  <c r="R297" i="60"/>
  <c r="AB296" i="60"/>
  <c r="R296" i="60"/>
  <c r="AG295" i="60"/>
  <c r="W295" i="60"/>
  <c r="AB294" i="60"/>
  <c r="R294" i="60"/>
  <c r="AB293" i="60"/>
  <c r="R293" i="60"/>
  <c r="AG292" i="60"/>
  <c r="W292" i="60"/>
  <c r="R282" i="60"/>
  <c r="M282" i="60"/>
  <c r="AB280" i="60"/>
  <c r="W280" i="60"/>
  <c r="R280" i="60"/>
  <c r="M280" i="60"/>
  <c r="AG279" i="60"/>
  <c r="AL279" i="60" s="1"/>
  <c r="AG278" i="60"/>
  <c r="AL278" i="60" s="1"/>
  <c r="AG277" i="60"/>
  <c r="AL277" i="60" s="1"/>
  <c r="AG276" i="60"/>
  <c r="AL276" i="60" s="1"/>
  <c r="AG275" i="60"/>
  <c r="AL275" i="60" s="1"/>
  <c r="AG274" i="60"/>
  <c r="R272" i="60"/>
  <c r="M272" i="60"/>
  <c r="AG271" i="60"/>
  <c r="AL271" i="60" s="1"/>
  <c r="AB270" i="60"/>
  <c r="W270" i="60"/>
  <c r="AG269" i="60"/>
  <c r="AL269" i="60" s="1"/>
  <c r="AG268" i="60"/>
  <c r="AL268" i="60" s="1"/>
  <c r="AG267" i="60"/>
  <c r="AL267" i="60" s="1"/>
  <c r="AB266" i="60"/>
  <c r="AB282" i="60" s="1"/>
  <c r="W266" i="60"/>
  <c r="AG265" i="60"/>
  <c r="W255" i="60"/>
  <c r="AG254" i="60"/>
  <c r="AL254" i="60" s="1"/>
  <c r="AG253" i="60"/>
  <c r="AL253" i="60" s="1"/>
  <c r="AG252" i="60"/>
  <c r="AL252" i="60" s="1"/>
  <c r="AG251" i="60"/>
  <c r="AL251" i="60" s="1"/>
  <c r="AB255" i="60"/>
  <c r="R255" i="60"/>
  <c r="AG247" i="60"/>
  <c r="AL247" i="60" s="1"/>
  <c r="AB246" i="60"/>
  <c r="W246" i="60"/>
  <c r="R246" i="60"/>
  <c r="M246" i="60"/>
  <c r="AG245" i="60"/>
  <c r="AL245" i="60" s="1"/>
  <c r="AG244" i="60"/>
  <c r="AL244" i="60" s="1"/>
  <c r="AG243" i="60"/>
  <c r="AL243" i="60" s="1"/>
  <c r="AB241" i="60"/>
  <c r="AB257" i="60" s="1"/>
  <c r="W241" i="60"/>
  <c r="W257" i="60" s="1"/>
  <c r="R241" i="60"/>
  <c r="R257" i="60" s="1"/>
  <c r="M241" i="60"/>
  <c r="M257" i="60" s="1"/>
  <c r="AC228" i="60"/>
  <c r="Y228" i="60"/>
  <c r="U228" i="60"/>
  <c r="Q228" i="60"/>
  <c r="M228" i="60"/>
  <c r="AG227" i="60"/>
  <c r="AL227" i="60" s="1"/>
  <c r="AG226" i="60"/>
  <c r="AL226" i="60" s="1"/>
  <c r="AG225" i="60"/>
  <c r="AL225" i="60" s="1"/>
  <c r="AG224" i="60"/>
  <c r="AL224" i="60" s="1"/>
  <c r="AG223" i="60"/>
  <c r="AL223" i="60" s="1"/>
  <c r="AG222" i="60"/>
  <c r="AL222" i="60" s="1"/>
  <c r="AG219" i="60"/>
  <c r="AL219" i="60" s="1"/>
  <c r="AC218" i="60"/>
  <c r="Y218" i="60"/>
  <c r="U218" i="60"/>
  <c r="Q218" i="60"/>
  <c r="M218" i="60"/>
  <c r="AG217" i="60"/>
  <c r="AL217" i="60" s="1"/>
  <c r="AG216" i="60"/>
  <c r="AL216" i="60" s="1"/>
  <c r="AG215" i="60"/>
  <c r="AL215" i="60" s="1"/>
  <c r="AG214" i="60"/>
  <c r="AL214" i="60" s="1"/>
  <c r="AC213" i="60"/>
  <c r="AC230" i="60" s="1"/>
  <c r="Y213" i="60"/>
  <c r="Y230" i="60" s="1"/>
  <c r="U213" i="60"/>
  <c r="U230" i="60" s="1"/>
  <c r="Q213" i="60"/>
  <c r="Q230" i="60" s="1"/>
  <c r="M213" i="60"/>
  <c r="AB207" i="60"/>
  <c r="R207" i="60"/>
  <c r="AB206" i="60"/>
  <c r="R206" i="60"/>
  <c r="AB205" i="60"/>
  <c r="R205" i="60"/>
  <c r="AB204" i="60"/>
  <c r="R204" i="60"/>
  <c r="AL203" i="60"/>
  <c r="AG201" i="60"/>
  <c r="AB201" i="60"/>
  <c r="W201" i="60"/>
  <c r="R201" i="60"/>
  <c r="AL200" i="60"/>
  <c r="AB191" i="60"/>
  <c r="R191" i="60"/>
  <c r="AB190" i="60"/>
  <c r="R190" i="60"/>
  <c r="AB189" i="60"/>
  <c r="R189" i="60"/>
  <c r="AB188" i="60"/>
  <c r="R188" i="60"/>
  <c r="AB187" i="60"/>
  <c r="R187" i="60"/>
  <c r="AB186" i="60"/>
  <c r="R186" i="60"/>
  <c r="AB185" i="60"/>
  <c r="R185" i="60"/>
  <c r="AB184" i="60"/>
  <c r="R184" i="60"/>
  <c r="AH179" i="60"/>
  <c r="AD179" i="60"/>
  <c r="Z179" i="60"/>
  <c r="V179" i="60"/>
  <c r="R179" i="60"/>
  <c r="N179" i="60"/>
  <c r="AL178" i="60"/>
  <c r="AL177" i="60"/>
  <c r="AL176" i="60"/>
  <c r="AL175" i="60"/>
  <c r="AB169" i="60"/>
  <c r="AB170" i="60" s="1"/>
  <c r="R169" i="60"/>
  <c r="R170" i="60" s="1"/>
  <c r="AL168" i="60"/>
  <c r="AL167" i="60"/>
  <c r="AL166" i="60"/>
  <c r="AL160" i="60"/>
  <c r="AL159" i="60"/>
  <c r="AL158" i="60"/>
  <c r="AL157" i="60"/>
  <c r="AL156" i="60"/>
  <c r="AL155" i="60"/>
  <c r="AG154" i="60"/>
  <c r="AB154" i="60"/>
  <c r="R154" i="60"/>
  <c r="AB153" i="60"/>
  <c r="R153" i="60"/>
  <c r="AL152" i="60"/>
  <c r="AL151" i="60"/>
  <c r="AB150" i="60"/>
  <c r="R150" i="60"/>
  <c r="AB149" i="60"/>
  <c r="R149" i="60"/>
  <c r="AL148" i="60"/>
  <c r="AG147" i="60"/>
  <c r="W147" i="60"/>
  <c r="W161" i="60" s="1"/>
  <c r="AL142" i="60"/>
  <c r="AL141" i="60"/>
  <c r="AB138" i="60"/>
  <c r="R138" i="60"/>
  <c r="Z128" i="60"/>
  <c r="N128" i="60"/>
  <c r="Z127" i="60"/>
  <c r="N127" i="60"/>
  <c r="Z126" i="60"/>
  <c r="N126" i="60"/>
  <c r="Z123" i="60"/>
  <c r="N123" i="60"/>
  <c r="AL122" i="60"/>
  <c r="AL121" i="60"/>
  <c r="Z120" i="60"/>
  <c r="N120" i="60"/>
  <c r="Z118" i="60"/>
  <c r="N118" i="60"/>
  <c r="Z117" i="60"/>
  <c r="N117" i="60"/>
  <c r="Z116" i="60"/>
  <c r="N116" i="60"/>
  <c r="Z115" i="60"/>
  <c r="N115" i="60"/>
  <c r="AL111" i="60"/>
  <c r="AL110" i="60"/>
  <c r="AL109" i="60"/>
  <c r="AL108" i="60"/>
  <c r="AL107" i="60"/>
  <c r="Z106" i="60"/>
  <c r="N106" i="60"/>
  <c r="AL105" i="60"/>
  <c r="Z104" i="60"/>
  <c r="N104" i="60"/>
  <c r="AF97" i="60"/>
  <c r="Y97" i="60"/>
  <c r="AF96" i="60"/>
  <c r="Y96" i="60"/>
  <c r="AF95" i="60"/>
  <c r="Y95" i="60"/>
  <c r="AF94" i="60"/>
  <c r="Y94" i="60"/>
  <c r="AL421" i="60" l="1"/>
  <c r="AL419" i="60" s="1"/>
  <c r="AL607" i="60"/>
  <c r="AC327" i="60"/>
  <c r="AG280" i="60"/>
  <c r="AM280" i="60" s="1"/>
  <c r="AL585" i="60"/>
  <c r="AL446" i="60"/>
  <c r="AL445" i="60" s="1"/>
  <c r="AL608" i="60"/>
  <c r="AL154" i="60"/>
  <c r="AG228" i="60"/>
  <c r="M283" i="60"/>
  <c r="R283" i="60"/>
  <c r="AG161" i="60"/>
  <c r="AL418" i="60"/>
  <c r="AL420" i="60"/>
  <c r="AL201" i="60"/>
  <c r="AL179" i="60"/>
  <c r="Q327" i="60"/>
  <c r="U327" i="60"/>
  <c r="Y327" i="60"/>
  <c r="AL471" i="60"/>
  <c r="AL117" i="60"/>
  <c r="AL188" i="60"/>
  <c r="W272" i="60"/>
  <c r="W283" i="60" s="1"/>
  <c r="Y707" i="60"/>
  <c r="AL707" i="60" s="1"/>
  <c r="AL699" i="60" s="1"/>
  <c r="AL741" i="60"/>
  <c r="AL744" i="60"/>
  <c r="AL738" i="60"/>
  <c r="AL739" i="60"/>
  <c r="AG266" i="60"/>
  <c r="AB272" i="60"/>
  <c r="AB283" i="60" s="1"/>
  <c r="M326" i="60"/>
  <c r="AF393" i="60"/>
  <c r="AL294" i="60"/>
  <c r="R295" i="60"/>
  <c r="AL96" i="60"/>
  <c r="AL128" i="60"/>
  <c r="AL204" i="60"/>
  <c r="V540" i="60"/>
  <c r="AL184" i="60"/>
  <c r="M248" i="60"/>
  <c r="AF439" i="60"/>
  <c r="AL116" i="60"/>
  <c r="AL187" i="60"/>
  <c r="R292" i="60"/>
  <c r="AL94" i="60"/>
  <c r="AL97" i="60"/>
  <c r="AL205" i="60"/>
  <c r="AL297" i="60"/>
  <c r="AL742" i="60"/>
  <c r="AL104" i="60"/>
  <c r="AL206" i="60"/>
  <c r="AL743" i="60"/>
  <c r="AI570" i="60"/>
  <c r="AL570" i="60" s="1"/>
  <c r="AB147" i="60"/>
  <c r="AB161" i="60" s="1"/>
  <c r="AA540" i="60"/>
  <c r="AL150" i="60"/>
  <c r="Y685" i="60"/>
  <c r="AL685" i="60" s="1"/>
  <c r="AF728" i="60"/>
  <c r="AL185" i="60"/>
  <c r="N114" i="60"/>
  <c r="AL186" i="60"/>
  <c r="AL207" i="60"/>
  <c r="AL106" i="60"/>
  <c r="AL731" i="60"/>
  <c r="AL732" i="60"/>
  <c r="AL466" i="60"/>
  <c r="AL734" i="60"/>
  <c r="AL735" i="60"/>
  <c r="AL469" i="60"/>
  <c r="AL95" i="60"/>
  <c r="AL426" i="60"/>
  <c r="AL425" i="60" s="1"/>
  <c r="AL740" i="60"/>
  <c r="AL482" i="60"/>
  <c r="AL478" i="60" s="1"/>
  <c r="AG218" i="60"/>
  <c r="AL218" i="60" s="1"/>
  <c r="AB208" i="60"/>
  <c r="AG270" i="60"/>
  <c r="AL270" i="60" s="1"/>
  <c r="AL455" i="60"/>
  <c r="AL589" i="60"/>
  <c r="AL774" i="60"/>
  <c r="AL609" i="60"/>
  <c r="AL617" i="60"/>
  <c r="AG246" i="60"/>
  <c r="AL246" i="60" s="1"/>
  <c r="AL190" i="60"/>
  <c r="R393" i="60"/>
  <c r="AL123" i="60"/>
  <c r="AL191" i="60"/>
  <c r="M324" i="60"/>
  <c r="AG324" i="60" s="1"/>
  <c r="AL324" i="60" s="1"/>
  <c r="AA444" i="60"/>
  <c r="AL118" i="60"/>
  <c r="O393" i="60"/>
  <c r="Y98" i="60"/>
  <c r="Y220" i="60"/>
  <c r="Y231" i="60" s="1"/>
  <c r="Z119" i="60"/>
  <c r="AF98" i="60"/>
  <c r="AL126" i="60"/>
  <c r="AC220" i="60"/>
  <c r="AC231" i="60" s="1"/>
  <c r="Y470" i="60"/>
  <c r="AF538" i="60"/>
  <c r="AL538" i="60" s="1"/>
  <c r="W282" i="60"/>
  <c r="AG282" i="60" s="1"/>
  <c r="AF470" i="60"/>
  <c r="AL464" i="60"/>
  <c r="Q540" i="60"/>
  <c r="AL465" i="60"/>
  <c r="AG393" i="60"/>
  <c r="N576" i="60"/>
  <c r="AL467" i="60"/>
  <c r="Q576" i="60"/>
  <c r="Y728" i="60"/>
  <c r="AL468" i="60"/>
  <c r="AL729" i="60"/>
  <c r="AL293" i="60"/>
  <c r="Z103" i="60"/>
  <c r="Z576" i="60"/>
  <c r="Y757" i="60"/>
  <c r="AL757" i="60" s="1"/>
  <c r="AL751" i="60" s="1"/>
  <c r="AL138" i="60"/>
  <c r="AL137" i="60" s="1"/>
  <c r="AL136" i="60" s="1"/>
  <c r="AC576" i="60"/>
  <c r="AL730" i="60"/>
  <c r="AL127" i="60"/>
  <c r="AB295" i="60"/>
  <c r="AL752" i="60"/>
  <c r="M220" i="60"/>
  <c r="M231" i="60" s="1"/>
  <c r="Y379" i="60"/>
  <c r="AF576" i="60"/>
  <c r="AL149" i="60"/>
  <c r="AF379" i="60"/>
  <c r="AF442" i="60"/>
  <c r="AL442" i="60" s="1"/>
  <c r="AL298" i="60"/>
  <c r="AF443" i="60"/>
  <c r="AL443" i="60" s="1"/>
  <c r="AL733" i="60"/>
  <c r="AL378" i="60"/>
  <c r="AL375" i="60" s="1"/>
  <c r="AL153" i="60"/>
  <c r="V444" i="60"/>
  <c r="AL454" i="60"/>
  <c r="AL450" i="60" s="1"/>
  <c r="Y736" i="60"/>
  <c r="Z114" i="60"/>
  <c r="Y667" i="60"/>
  <c r="AL667" i="60" s="1"/>
  <c r="AF736" i="60"/>
  <c r="M317" i="60"/>
  <c r="AG317" i="60" s="1"/>
  <c r="AL317" i="60" s="1"/>
  <c r="AL120" i="60"/>
  <c r="AL189" i="60"/>
  <c r="AB248" i="60"/>
  <c r="AB258" i="60" s="1"/>
  <c r="AL439" i="60"/>
  <c r="AL170" i="60"/>
  <c r="AL417" i="60"/>
  <c r="AL199" i="60"/>
  <c r="AL385" i="60"/>
  <c r="AL174" i="60"/>
  <c r="AL173" i="60"/>
  <c r="AL228" i="60"/>
  <c r="AM228" i="60"/>
  <c r="K390" i="60"/>
  <c r="K393" i="60" s="1"/>
  <c r="AF435" i="60"/>
  <c r="AL435" i="60" s="1"/>
  <c r="R208" i="60"/>
  <c r="AI563" i="60"/>
  <c r="AL563" i="60" s="1"/>
  <c r="Y696" i="60"/>
  <c r="AL696" i="60" s="1"/>
  <c r="AL688" i="60" s="1"/>
  <c r="AL737" i="60"/>
  <c r="Q220" i="60"/>
  <c r="Q231" i="60" s="1"/>
  <c r="AG241" i="60"/>
  <c r="AL296" i="60"/>
  <c r="AC390" i="60"/>
  <c r="AC393" i="60" s="1"/>
  <c r="Y458" i="60"/>
  <c r="AI564" i="60"/>
  <c r="AL564" i="60" s="1"/>
  <c r="AI571" i="60"/>
  <c r="AL571" i="60" s="1"/>
  <c r="AF436" i="60"/>
  <c r="AL436" i="60" s="1"/>
  <c r="AF458" i="60"/>
  <c r="AG250" i="60"/>
  <c r="AL250" i="60" s="1"/>
  <c r="Y678" i="60"/>
  <c r="AL678" i="60" s="1"/>
  <c r="AL670" i="60" s="1"/>
  <c r="AF539" i="60"/>
  <c r="AL539" i="60" s="1"/>
  <c r="U220" i="60"/>
  <c r="U231" i="60" s="1"/>
  <c r="AL700" i="60"/>
  <c r="AL115" i="60"/>
  <c r="AG242" i="60"/>
  <c r="AL242" i="60" s="1"/>
  <c r="Y374" i="60"/>
  <c r="AF437" i="60"/>
  <c r="AL437" i="60" s="1"/>
  <c r="Q444" i="60"/>
  <c r="AG213" i="60"/>
  <c r="AG230" i="60" s="1"/>
  <c r="M230" i="60"/>
  <c r="AF374" i="60"/>
  <c r="AL463" i="60"/>
  <c r="AL479" i="60"/>
  <c r="AI567" i="60"/>
  <c r="AL567" i="60" s="1"/>
  <c r="AL682" i="60"/>
  <c r="AL681" i="60" s="1"/>
  <c r="AG313" i="60"/>
  <c r="AF438" i="60"/>
  <c r="AL438" i="60" s="1"/>
  <c r="K569" i="60"/>
  <c r="AI573" i="60"/>
  <c r="AL573" i="60" s="1"/>
  <c r="N103" i="60"/>
  <c r="N119" i="60"/>
  <c r="AL664" i="60"/>
  <c r="AL662" i="60" s="1"/>
  <c r="T569" i="60"/>
  <c r="T576" i="60" s="1"/>
  <c r="N393" i="60"/>
  <c r="W569" i="60"/>
  <c r="W576" i="60" s="1"/>
  <c r="M255" i="60"/>
  <c r="AG255" i="60" s="1"/>
  <c r="AB292" i="60"/>
  <c r="R147" i="60"/>
  <c r="R161" i="60" s="1"/>
  <c r="AF536" i="60"/>
  <c r="AF440" i="60"/>
  <c r="AL440" i="60" s="1"/>
  <c r="R248" i="60"/>
  <c r="R258" i="60" s="1"/>
  <c r="AL383" i="60"/>
  <c r="AL382" i="60" s="1"/>
  <c r="AF434" i="60"/>
  <c r="AL434" i="60" s="1"/>
  <c r="W248" i="60"/>
  <c r="W258" i="60" s="1"/>
  <c r="AL169" i="60"/>
  <c r="AL165" i="60" s="1"/>
  <c r="AF537" i="60"/>
  <c r="AL537" i="60" s="1"/>
  <c r="AF441" i="60"/>
  <c r="AL441" i="60" s="1"/>
  <c r="AG272" i="60" l="1"/>
  <c r="AM272" i="60" s="1"/>
  <c r="AL728" i="60"/>
  <c r="AG283" i="60"/>
  <c r="AL295" i="60"/>
  <c r="AL103" i="60"/>
  <c r="AL124" i="60"/>
  <c r="AL182" i="60"/>
  <c r="AL119" i="60"/>
  <c r="AL292" i="60"/>
  <c r="AL736" i="60"/>
  <c r="AL208" i="60"/>
  <c r="AL202" i="60" s="1"/>
  <c r="AL477" i="60"/>
  <c r="AL101" i="60"/>
  <c r="AL102" i="60"/>
  <c r="AL114" i="60"/>
  <c r="AL112" i="60" s="1"/>
  <c r="AL161" i="60"/>
  <c r="AL146" i="60" s="1"/>
  <c r="AL147" i="60"/>
  <c r="AL192" i="60"/>
  <c r="AL194" i="60"/>
  <c r="AL289" i="60"/>
  <c r="AL470" i="60"/>
  <c r="AL379" i="60"/>
  <c r="AL369" i="60" s="1"/>
  <c r="AL125" i="60"/>
  <c r="AL132" i="60" s="1"/>
  <c r="AL193" i="60"/>
  <c r="AL183" i="60"/>
  <c r="M327" i="60"/>
  <c r="AG327" i="60"/>
  <c r="AL327" i="60" s="1"/>
  <c r="AL98" i="60"/>
  <c r="AL93" i="60" s="1"/>
  <c r="AL291" i="60"/>
  <c r="AL290" i="60"/>
  <c r="AI569" i="60"/>
  <c r="K576" i="60"/>
  <c r="AF587" i="60"/>
  <c r="Y584" i="60" s="1"/>
  <c r="AL584" i="60" s="1"/>
  <c r="AF580" i="60"/>
  <c r="AF581" i="60" s="1"/>
  <c r="AG326" i="60"/>
  <c r="AL326" i="60" s="1"/>
  <c r="AL325" i="60" s="1"/>
  <c r="AL313" i="60"/>
  <c r="AL312" i="60" s="1"/>
  <c r="AL311" i="60" s="1"/>
  <c r="AL310" i="60" s="1"/>
  <c r="AG248" i="60"/>
  <c r="AG257" i="60"/>
  <c r="AL374" i="60"/>
  <c r="AL370" i="60" s="1"/>
  <c r="AL413" i="60"/>
  <c r="AL412" i="60"/>
  <c r="AL411" i="60"/>
  <c r="AL410" i="60"/>
  <c r="AL416" i="60"/>
  <c r="AL415" i="60"/>
  <c r="AL414" i="60"/>
  <c r="AL131" i="60"/>
  <c r="AL133" i="60"/>
  <c r="AL130" i="60"/>
  <c r="AF444" i="60"/>
  <c r="AL444" i="60" s="1"/>
  <c r="AL431" i="60" s="1"/>
  <c r="AL198" i="60"/>
  <c r="AF540" i="60"/>
  <c r="AL540" i="60" s="1"/>
  <c r="AL164" i="60"/>
  <c r="AM255" i="60"/>
  <c r="AL255" i="60"/>
  <c r="AL458" i="60"/>
  <c r="AL449" i="60" s="1"/>
  <c r="AL536" i="60"/>
  <c r="AG220" i="60"/>
  <c r="M258" i="60"/>
  <c r="AL727" i="60" l="1"/>
  <c r="AL145" i="60"/>
  <c r="AL272" i="60"/>
  <c r="AL274" i="60" s="1"/>
  <c r="AL197" i="60"/>
  <c r="AL113" i="60"/>
  <c r="AL462" i="60"/>
  <c r="AL461" i="60"/>
  <c r="AG231" i="60"/>
  <c r="AM220" i="60"/>
  <c r="AL220" i="60"/>
  <c r="AL535" i="60"/>
  <c r="AL534" i="60"/>
  <c r="AL248" i="60"/>
  <c r="AG258" i="60"/>
  <c r="AM248" i="60"/>
  <c r="AI576" i="60"/>
  <c r="Y587" i="60"/>
  <c r="AL587" i="60" s="1"/>
  <c r="AL582" i="60" s="1"/>
  <c r="Y580" i="60"/>
  <c r="AL569" i="60"/>
  <c r="AL282" i="60" l="1"/>
  <c r="AL264" i="60"/>
  <c r="AL280" i="60"/>
  <c r="AL273" i="60"/>
  <c r="AL266" i="60"/>
  <c r="AL281" i="60"/>
  <c r="AL286" i="60"/>
  <c r="AL284" i="60"/>
  <c r="AL265" i="60"/>
  <c r="AL285" i="60"/>
  <c r="AL283" i="60"/>
  <c r="AL561" i="60"/>
  <c r="AL560" i="60"/>
  <c r="AL559" i="60"/>
  <c r="AL558" i="60"/>
  <c r="Y581" i="60"/>
  <c r="AL581" i="60" s="1"/>
  <c r="AL578" i="60" s="1"/>
  <c r="AL580" i="60"/>
  <c r="AL576" i="60"/>
  <c r="AL240" i="60"/>
  <c r="AL239" i="60"/>
  <c r="AL256" i="60"/>
  <c r="AL258" i="60"/>
  <c r="AL261" i="60"/>
  <c r="AL260" i="60"/>
  <c r="AL259" i="60"/>
  <c r="AL241" i="60"/>
  <c r="AL257" i="60"/>
  <c r="AL249" i="60"/>
  <c r="AL236" i="60"/>
  <c r="AL235" i="60"/>
  <c r="AL234" i="60"/>
  <c r="AL233" i="60"/>
  <c r="AL232" i="60"/>
  <c r="AL231" i="60"/>
  <c r="AL230" i="60"/>
  <c r="AL213" i="60"/>
  <c r="AL221" i="60"/>
  <c r="AL229" i="60"/>
  <c r="AL212" i="60"/>
  <c r="AL211" i="60"/>
  <c r="D6" i="23" l="1"/>
  <c r="B7" i="22"/>
  <c r="I25" i="22"/>
  <c r="J13" i="40"/>
  <c r="I102" i="38"/>
  <c r="H102" i="38"/>
  <c r="I86" i="38"/>
  <c r="H86" i="38"/>
  <c r="I85" i="38"/>
  <c r="H85" i="38"/>
  <c r="I71" i="38"/>
  <c r="H71" i="38"/>
  <c r="I74" i="38"/>
  <c r="H74" i="38"/>
  <c r="I73" i="38"/>
  <c r="H73" i="38"/>
  <c r="I72" i="38"/>
  <c r="H72" i="38"/>
  <c r="I70" i="38"/>
  <c r="H70" i="38"/>
  <c r="I68" i="38"/>
  <c r="H68" i="38"/>
  <c r="I40" i="38"/>
  <c r="H40" i="38"/>
  <c r="I39" i="38"/>
  <c r="H39" i="38"/>
  <c r="I38" i="38"/>
  <c r="H38" i="38"/>
  <c r="I24" i="38"/>
  <c r="H24" i="38"/>
  <c r="I25" i="38"/>
  <c r="H25" i="38"/>
  <c r="I23" i="38"/>
  <c r="H23" i="38"/>
  <c r="H69" i="38" l="1"/>
  <c r="H67" i="38" s="1"/>
  <c r="H66" i="38" s="1"/>
  <c r="I69" i="38"/>
  <c r="I67" i="38" s="1"/>
  <c r="I66" i="38" s="1"/>
  <c r="H37" i="38"/>
  <c r="I37" i="38"/>
  <c r="C6" i="34" l="1"/>
  <c r="FE6" i="71" l="1"/>
  <c r="ED6" i="71"/>
  <c r="DE6" i="71"/>
  <c r="CE6" i="71"/>
  <c r="BB6" i="71"/>
  <c r="AC6" i="71"/>
  <c r="N6" i="71"/>
  <c r="B6" i="60"/>
  <c r="B5" i="22"/>
  <c r="C6" i="21"/>
  <c r="N5" i="59" l="1"/>
  <c r="M5" i="59"/>
  <c r="L5" i="59"/>
  <c r="K5" i="59"/>
  <c r="I5" i="59"/>
  <c r="H55" i="26" l="1"/>
  <c r="P239" i="58" l="1"/>
  <c r="D317" i="57"/>
  <c r="D316" i="57"/>
  <c r="T107" i="58"/>
  <c r="T106" i="58"/>
  <c r="T104" i="58"/>
  <c r="T103" i="58"/>
  <c r="P103" i="58"/>
  <c r="T102" i="58"/>
  <c r="P102" i="58"/>
  <c r="T100" i="58"/>
  <c r="P100" i="58"/>
  <c r="T98" i="58"/>
  <c r="P98" i="58"/>
  <c r="T96" i="58"/>
  <c r="P96" i="58"/>
  <c r="T47" i="58"/>
  <c r="D47" i="58"/>
  <c r="B9" i="58"/>
  <c r="P125" i="58"/>
  <c r="L125" i="58"/>
  <c r="H125" i="58"/>
  <c r="P124" i="58"/>
  <c r="L124" i="58"/>
  <c r="H124" i="58"/>
  <c r="P123" i="58"/>
  <c r="L123" i="58"/>
  <c r="H123" i="58"/>
  <c r="P122" i="58"/>
  <c r="L122" i="58"/>
  <c r="H122" i="58"/>
  <c r="P121" i="58"/>
  <c r="L121" i="58"/>
  <c r="H121" i="58"/>
  <c r="T120" i="58"/>
  <c r="P120" i="58"/>
  <c r="L120" i="58"/>
  <c r="H120" i="58"/>
  <c r="T119" i="58"/>
  <c r="P119" i="58"/>
  <c r="L119" i="58"/>
  <c r="H119" i="58"/>
  <c r="T118" i="58"/>
  <c r="P118" i="58"/>
  <c r="L118" i="58"/>
  <c r="H118" i="58"/>
  <c r="T117" i="58"/>
  <c r="P117" i="58"/>
  <c r="L117" i="58"/>
  <c r="H117" i="58"/>
  <c r="T116" i="58"/>
  <c r="P116" i="58"/>
  <c r="L116" i="58"/>
  <c r="H116" i="58"/>
  <c r="P115" i="58"/>
  <c r="L115" i="58"/>
  <c r="H115" i="58"/>
  <c r="P114" i="58"/>
  <c r="L114" i="58"/>
  <c r="H114" i="58"/>
  <c r="P113" i="58"/>
  <c r="L113" i="58"/>
  <c r="H113" i="58"/>
  <c r="P112" i="58"/>
  <c r="L112" i="58"/>
  <c r="H112" i="58"/>
  <c r="P111" i="58"/>
  <c r="L111" i="58"/>
  <c r="H111" i="58"/>
  <c r="P110" i="58"/>
  <c r="L110" i="58"/>
  <c r="H110" i="58"/>
  <c r="P109" i="58"/>
  <c r="L109" i="58"/>
  <c r="H109" i="58"/>
  <c r="P108" i="58"/>
  <c r="L108" i="58"/>
  <c r="H108" i="58"/>
  <c r="P107" i="58"/>
  <c r="L107" i="58"/>
  <c r="H107" i="58"/>
  <c r="P106" i="58"/>
  <c r="L106" i="58"/>
  <c r="H106" i="58"/>
  <c r="T105" i="58"/>
  <c r="P105" i="58"/>
  <c r="L105" i="58"/>
  <c r="H105" i="58"/>
  <c r="P104" i="58"/>
  <c r="L104" i="58"/>
  <c r="H104" i="58"/>
  <c r="L103" i="58"/>
  <c r="H103" i="58"/>
  <c r="L102" i="58"/>
  <c r="H102" i="58"/>
  <c r="P101" i="58"/>
  <c r="L101" i="58"/>
  <c r="H101" i="58"/>
  <c r="L100" i="58"/>
  <c r="H100" i="58"/>
  <c r="P99" i="58"/>
  <c r="L99" i="58"/>
  <c r="H99" i="58"/>
  <c r="L98" i="58"/>
  <c r="H98" i="58"/>
  <c r="T97" i="58"/>
  <c r="P97" i="58"/>
  <c r="L97" i="58"/>
  <c r="H97" i="58"/>
  <c r="L96" i="58"/>
  <c r="H96" i="58"/>
  <c r="AB83" i="58"/>
  <c r="X83" i="58"/>
  <c r="L83" i="58"/>
  <c r="AB82" i="58"/>
  <c r="X82" i="58"/>
  <c r="L82" i="58"/>
  <c r="AB81" i="58"/>
  <c r="X81" i="58"/>
  <c r="X80" i="58" s="1"/>
  <c r="L81" i="58"/>
  <c r="AT80" i="58"/>
  <c r="AR80" i="58"/>
  <c r="AP80" i="58"/>
  <c r="AN80" i="58"/>
  <c r="AB80" i="58"/>
  <c r="T80" i="58"/>
  <c r="L80" i="58"/>
  <c r="H80" i="58"/>
  <c r="D80" i="58"/>
  <c r="AB79" i="58"/>
  <c r="X79" i="58"/>
  <c r="L79" i="58"/>
  <c r="AB78" i="58"/>
  <c r="X78" i="58"/>
  <c r="L78" i="58"/>
  <c r="AJ78" i="58" s="1"/>
  <c r="AB77" i="58"/>
  <c r="X77" i="58"/>
  <c r="L77" i="58"/>
  <c r="AT76" i="58"/>
  <c r="AR76" i="58"/>
  <c r="AP76" i="58"/>
  <c r="AN76" i="58"/>
  <c r="AB76" i="58"/>
  <c r="T76" i="58"/>
  <c r="L76" i="58"/>
  <c r="H76" i="58"/>
  <c r="D76" i="58"/>
  <c r="AB75" i="58"/>
  <c r="X75" i="58"/>
  <c r="L75" i="58"/>
  <c r="AB74" i="58"/>
  <c r="X74" i="58"/>
  <c r="L74" i="58"/>
  <c r="AB73" i="58"/>
  <c r="X73" i="58"/>
  <c r="L73" i="58"/>
  <c r="AT72" i="58"/>
  <c r="AR72" i="58"/>
  <c r="AP72" i="58"/>
  <c r="AN72" i="58"/>
  <c r="AB72" i="58"/>
  <c r="T72" i="58"/>
  <c r="L72" i="58"/>
  <c r="H72" i="58"/>
  <c r="D72" i="58"/>
  <c r="AB71" i="58"/>
  <c r="L71" i="58"/>
  <c r="AB70" i="58"/>
  <c r="X70" i="58"/>
  <c r="L70" i="58"/>
  <c r="AB69" i="58"/>
  <c r="X69" i="58"/>
  <c r="L69" i="58"/>
  <c r="AB68" i="58"/>
  <c r="X68" i="58"/>
  <c r="L68" i="58"/>
  <c r="AT67" i="58"/>
  <c r="AR67" i="58"/>
  <c r="AP67" i="58"/>
  <c r="AN67" i="58"/>
  <c r="AB67" i="58"/>
  <c r="T67" i="58"/>
  <c r="L67" i="58"/>
  <c r="H67" i="58"/>
  <c r="D67" i="58"/>
  <c r="AB66" i="58"/>
  <c r="X66" i="58"/>
  <c r="L66" i="58"/>
  <c r="AB65" i="58"/>
  <c r="X65" i="58"/>
  <c r="L65" i="58"/>
  <c r="AB64" i="58"/>
  <c r="X64" i="58"/>
  <c r="L64" i="58"/>
  <c r="AT63" i="58"/>
  <c r="AR63" i="58"/>
  <c r="AP63" i="58"/>
  <c r="AN63" i="58"/>
  <c r="AB63" i="58"/>
  <c r="T63" i="58"/>
  <c r="L63" i="58"/>
  <c r="H63" i="58"/>
  <c r="D63" i="58"/>
  <c r="AB62" i="58"/>
  <c r="X62" i="58"/>
  <c r="L62" i="58"/>
  <c r="AB61" i="58"/>
  <c r="X61" i="58"/>
  <c r="L61" i="58"/>
  <c r="AB60" i="58"/>
  <c r="X60" i="58"/>
  <c r="L60" i="58"/>
  <c r="AT59" i="58"/>
  <c r="AR59" i="58"/>
  <c r="AP59" i="58"/>
  <c r="AN59" i="58"/>
  <c r="AB59" i="58"/>
  <c r="T59" i="58"/>
  <c r="L59" i="58"/>
  <c r="H59" i="58"/>
  <c r="D59" i="58"/>
  <c r="AB58" i="58"/>
  <c r="L58" i="58"/>
  <c r="AB57" i="58"/>
  <c r="X57" i="58"/>
  <c r="L57" i="58"/>
  <c r="AB56" i="58"/>
  <c r="X56" i="58"/>
  <c r="L56" i="58"/>
  <c r="AB55" i="58"/>
  <c r="X55" i="58"/>
  <c r="L55" i="58"/>
  <c r="AT54" i="58"/>
  <c r="AR54" i="58"/>
  <c r="AP54" i="58"/>
  <c r="AN54" i="58"/>
  <c r="AB54" i="58"/>
  <c r="T54" i="58"/>
  <c r="L54" i="58"/>
  <c r="H54" i="58"/>
  <c r="D54" i="58"/>
  <c r="AB53" i="58"/>
  <c r="X53" i="58"/>
  <c r="L53" i="58"/>
  <c r="AB52" i="58"/>
  <c r="X52" i="58"/>
  <c r="L52" i="58"/>
  <c r="AB51" i="58"/>
  <c r="X51" i="58"/>
  <c r="L51" i="58"/>
  <c r="AT50" i="58"/>
  <c r="AR50" i="58"/>
  <c r="AP50" i="58"/>
  <c r="AN50" i="58"/>
  <c r="AB50" i="58"/>
  <c r="T50" i="58"/>
  <c r="L50" i="58"/>
  <c r="H50" i="58"/>
  <c r="D50" i="58"/>
  <c r="AB49" i="58"/>
  <c r="L49" i="58"/>
  <c r="AB48" i="58"/>
  <c r="L48" i="58"/>
  <c r="B11" i="58"/>
  <c r="M10" i="58"/>
  <c r="L10" i="58"/>
  <c r="K10" i="58"/>
  <c r="J10" i="58"/>
  <c r="I10" i="58"/>
  <c r="H10" i="58"/>
  <c r="G10" i="58"/>
  <c r="F10" i="58"/>
  <c r="E10" i="58"/>
  <c r="D10" i="58"/>
  <c r="B329" i="57"/>
  <c r="B328" i="57"/>
  <c r="B327" i="57"/>
  <c r="B326" i="57"/>
  <c r="B325" i="57"/>
  <c r="D321" i="57"/>
  <c r="T110" i="58" s="1"/>
  <c r="G84" i="57"/>
  <c r="F85" i="57" s="1"/>
  <c r="F77" i="57"/>
  <c r="E77" i="57"/>
  <c r="K30" i="27"/>
  <c r="J30" i="27"/>
  <c r="I30" i="27"/>
  <c r="K22" i="27"/>
  <c r="H46" i="26" s="1"/>
  <c r="H45" i="26" s="1"/>
  <c r="J22" i="27"/>
  <c r="I22" i="27"/>
  <c r="H71" i="26"/>
  <c r="H90" i="26"/>
  <c r="H89" i="26"/>
  <c r="H74" i="26"/>
  <c r="H93" i="26" s="1"/>
  <c r="G11" i="27"/>
  <c r="G10" i="27"/>
  <c r="D21" i="27"/>
  <c r="D20" i="27"/>
  <c r="D19" i="27"/>
  <c r="D23" i="27"/>
  <c r="A11" i="27"/>
  <c r="A10" i="27"/>
  <c r="BS10" i="16" a="1"/>
  <c r="BS16" i="16" s="1"/>
  <c r="BY21" i="16"/>
  <c r="BX21" i="16"/>
  <c r="BY20" i="16"/>
  <c r="BX20" i="16"/>
  <c r="BY19" i="16"/>
  <c r="BX19" i="16"/>
  <c r="BY18" i="16"/>
  <c r="BX18" i="16"/>
  <c r="BY17" i="16"/>
  <c r="BX17" i="16"/>
  <c r="BY16" i="16"/>
  <c r="BX16" i="16"/>
  <c r="BY15" i="16"/>
  <c r="BX15" i="16"/>
  <c r="BY14" i="16"/>
  <c r="BX14" i="16"/>
  <c r="BY13" i="16"/>
  <c r="BX13" i="16"/>
  <c r="BY12" i="16"/>
  <c r="BX12" i="16"/>
  <c r="BY11" i="16"/>
  <c r="BX11" i="16"/>
  <c r="BY10" i="16"/>
  <c r="BX10" i="16"/>
  <c r="Z8" i="36" a="1"/>
  <c r="Z8" i="36" s="1"/>
  <c r="T8" i="36" a="1"/>
  <c r="T16" i="36" s="1"/>
  <c r="AA25" i="10" a="1"/>
  <c r="AA28" i="10" s="1"/>
  <c r="AA8" i="10" a="1"/>
  <c r="AA17" i="10" s="1"/>
  <c r="Y25" i="9" a="1"/>
  <c r="Y26" i="9" s="1"/>
  <c r="Y8" i="9" a="1"/>
  <c r="Y18" i="9" s="1"/>
  <c r="AC26" i="10"/>
  <c r="AB26" i="10"/>
  <c r="F31" i="25"/>
  <c r="H21" i="40"/>
  <c r="J16" i="40"/>
  <c r="J17" i="40"/>
  <c r="J18" i="40"/>
  <c r="J19" i="40"/>
  <c r="J20" i="40"/>
  <c r="J21" i="40"/>
  <c r="J22" i="40"/>
  <c r="J23" i="40"/>
  <c r="J24" i="40"/>
  <c r="J25" i="40"/>
  <c r="J26" i="40"/>
  <c r="J27" i="40"/>
  <c r="J28" i="40"/>
  <c r="J29" i="40"/>
  <c r="J30" i="40"/>
  <c r="J31" i="40"/>
  <c r="J32" i="40"/>
  <c r="J33" i="40"/>
  <c r="J34" i="40"/>
  <c r="J35" i="40"/>
  <c r="J36" i="40"/>
  <c r="J37" i="40"/>
  <c r="J38" i="40"/>
  <c r="J39" i="40"/>
  <c r="J40" i="40"/>
  <c r="J41" i="40"/>
  <c r="H18" i="40"/>
  <c r="H14" i="40"/>
  <c r="H25" i="40"/>
  <c r="H33" i="40" s="1"/>
  <c r="H94" i="40"/>
  <c r="K95" i="40" s="1"/>
  <c r="H35" i="40"/>
  <c r="H34" i="40"/>
  <c r="H17" i="40"/>
  <c r="H16" i="40"/>
  <c r="G162" i="19"/>
  <c r="G50" i="19"/>
  <c r="H29" i="19"/>
  <c r="H28" i="19"/>
  <c r="H27" i="19"/>
  <c r="H26" i="19"/>
  <c r="H25" i="19"/>
  <c r="H22" i="19"/>
  <c r="H21" i="19"/>
  <c r="G15" i="19"/>
  <c r="F5" i="19"/>
  <c r="I28" i="38"/>
  <c r="N14" i="40" s="1"/>
  <c r="H28" i="38"/>
  <c r="M14" i="40" s="1"/>
  <c r="I101" i="38"/>
  <c r="V14" i="40" s="1"/>
  <c r="H101" i="38"/>
  <c r="U14" i="40" s="1"/>
  <c r="I106" i="38"/>
  <c r="I105" i="38"/>
  <c r="H106" i="38"/>
  <c r="I43" i="38"/>
  <c r="N18" i="40" s="1"/>
  <c r="H43" i="38"/>
  <c r="M18" i="40" s="1"/>
  <c r="H105" i="38"/>
  <c r="I33" i="38"/>
  <c r="N17" i="40" s="1"/>
  <c r="H33" i="38"/>
  <c r="M17" i="40" s="1"/>
  <c r="I103" i="38"/>
  <c r="V15" i="40" s="1"/>
  <c r="H103" i="38"/>
  <c r="U15" i="40" s="1"/>
  <c r="I29" i="38"/>
  <c r="N15" i="40" s="1"/>
  <c r="H29" i="38"/>
  <c r="M15" i="40" s="1"/>
  <c r="H89" i="40"/>
  <c r="H86" i="40"/>
  <c r="H83" i="40"/>
  <c r="H81" i="40"/>
  <c r="H79" i="40"/>
  <c r="H75" i="40"/>
  <c r="H70" i="40"/>
  <c r="H65" i="40"/>
  <c r="H61" i="40"/>
  <c r="H55" i="40"/>
  <c r="H45" i="40"/>
  <c r="J96" i="40"/>
  <c r="J95" i="40"/>
  <c r="J94" i="40"/>
  <c r="J93" i="40"/>
  <c r="J92" i="40"/>
  <c r="J91" i="40"/>
  <c r="J90" i="40"/>
  <c r="J89" i="40"/>
  <c r="J88" i="40"/>
  <c r="J87" i="40"/>
  <c r="J86" i="40"/>
  <c r="J85" i="40"/>
  <c r="J84" i="40"/>
  <c r="J83" i="40"/>
  <c r="J82" i="40"/>
  <c r="J81" i="40"/>
  <c r="J80" i="40"/>
  <c r="J79" i="40"/>
  <c r="J78" i="40"/>
  <c r="J77" i="40"/>
  <c r="J76" i="40"/>
  <c r="J75" i="40"/>
  <c r="J74" i="40"/>
  <c r="J73" i="40"/>
  <c r="J72" i="40"/>
  <c r="J71" i="40"/>
  <c r="J70" i="40"/>
  <c r="J69" i="40"/>
  <c r="J68" i="40"/>
  <c r="J67" i="40"/>
  <c r="J66" i="40"/>
  <c r="J65" i="40"/>
  <c r="J64" i="40"/>
  <c r="J63" i="40"/>
  <c r="J62" i="40"/>
  <c r="J61" i="40"/>
  <c r="J60" i="40"/>
  <c r="J59" i="40"/>
  <c r="J58" i="40"/>
  <c r="J57" i="40"/>
  <c r="J56" i="40"/>
  <c r="J55" i="40"/>
  <c r="J54" i="40"/>
  <c r="J53" i="40"/>
  <c r="J52" i="40"/>
  <c r="J51" i="40"/>
  <c r="J50" i="40"/>
  <c r="J49" i="40"/>
  <c r="J48" i="40"/>
  <c r="J47" i="40"/>
  <c r="J46" i="40"/>
  <c r="J45" i="40"/>
  <c r="J44" i="40"/>
  <c r="J43" i="40"/>
  <c r="J42" i="40"/>
  <c r="J15" i="40"/>
  <c r="J14" i="40"/>
  <c r="I39" i="51"/>
  <c r="I38" i="51"/>
  <c r="H22" i="53"/>
  <c r="L22" i="53"/>
  <c r="I32" i="51"/>
  <c r="K34" i="53"/>
  <c r="M22" i="53"/>
  <c r="I45" i="51" s="1"/>
  <c r="K22" i="53"/>
  <c r="J22" i="53"/>
  <c r="I22" i="53"/>
  <c r="G22" i="53"/>
  <c r="B11" i="53"/>
  <c r="B10" i="53"/>
  <c r="T25" i="52"/>
  <c r="S25" i="52"/>
  <c r="R25" i="52"/>
  <c r="I55" i="66" s="1"/>
  <c r="Q25" i="52"/>
  <c r="I44" i="51" s="1"/>
  <c r="P25" i="52"/>
  <c r="O25" i="52"/>
  <c r="N25" i="52"/>
  <c r="M25" i="52"/>
  <c r="L25" i="52"/>
  <c r="J25" i="52"/>
  <c r="I25" i="52"/>
  <c r="H25" i="52"/>
  <c r="G25" i="52"/>
  <c r="B11" i="52"/>
  <c r="B10" i="52"/>
  <c r="G147" i="51"/>
  <c r="E111" i="51"/>
  <c r="E110" i="51"/>
  <c r="E109" i="51"/>
  <c r="E108" i="51"/>
  <c r="E107" i="51"/>
  <c r="E105" i="51"/>
  <c r="F96" i="51"/>
  <c r="G68" i="51"/>
  <c r="I31" i="51"/>
  <c r="I30" i="51"/>
  <c r="I28" i="51"/>
  <c r="I27" i="51"/>
  <c r="E17" i="51"/>
  <c r="E16" i="51"/>
  <c r="E15" i="51"/>
  <c r="E14" i="51"/>
  <c r="E13" i="51"/>
  <c r="E11" i="51"/>
  <c r="S29" i="18"/>
  <c r="C29" i="18"/>
  <c r="B7" i="18"/>
  <c r="B6" i="18"/>
  <c r="B5" i="18"/>
  <c r="AC28" i="10"/>
  <c r="AC27" i="10"/>
  <c r="AB28" i="10"/>
  <c r="AB27" i="10"/>
  <c r="L16" i="33"/>
  <c r="L10" i="33"/>
  <c r="L19" i="33"/>
  <c r="L26" i="33"/>
  <c r="L12" i="33"/>
  <c r="L18" i="33"/>
  <c r="L21" i="33"/>
  <c r="L15" i="33"/>
  <c r="L9" i="33"/>
  <c r="L27" i="33"/>
  <c r="L13" i="33"/>
  <c r="L11" i="33"/>
  <c r="L23" i="33"/>
  <c r="L17" i="33"/>
  <c r="L8" i="33"/>
  <c r="L28" i="33"/>
  <c r="L29" i="33"/>
  <c r="L30" i="33"/>
  <c r="L31" i="33"/>
  <c r="L32" i="33"/>
  <c r="L33" i="33"/>
  <c r="L34" i="33"/>
  <c r="L35" i="33"/>
  <c r="L36" i="33"/>
  <c r="L37" i="33"/>
  <c r="L38" i="33"/>
  <c r="L39" i="33"/>
  <c r="L14" i="33"/>
  <c r="L24" i="33"/>
  <c r="L20" i="33"/>
  <c r="L25" i="33"/>
  <c r="L22" i="33"/>
  <c r="H158" i="38"/>
  <c r="H150" i="38"/>
  <c r="I146" i="38"/>
  <c r="H146" i="38"/>
  <c r="I145" i="38"/>
  <c r="H145" i="38"/>
  <c r="I143" i="38"/>
  <c r="H143" i="38"/>
  <c r="I142" i="38"/>
  <c r="H142" i="38"/>
  <c r="I141" i="38"/>
  <c r="H141" i="38"/>
  <c r="I140" i="38"/>
  <c r="H140" i="38"/>
  <c r="I139" i="38"/>
  <c r="H139" i="38"/>
  <c r="I138" i="38"/>
  <c r="H138" i="38"/>
  <c r="I137" i="38"/>
  <c r="H137" i="38"/>
  <c r="I136" i="38"/>
  <c r="H136" i="38"/>
  <c r="I133" i="38"/>
  <c r="H133" i="38"/>
  <c r="I129" i="38"/>
  <c r="H129" i="38"/>
  <c r="I127" i="38"/>
  <c r="H127" i="38"/>
  <c r="I125" i="38"/>
  <c r="H125" i="38"/>
  <c r="I124" i="38"/>
  <c r="H124" i="38"/>
  <c r="I120" i="38"/>
  <c r="H120" i="38"/>
  <c r="I114" i="38"/>
  <c r="H114" i="38"/>
  <c r="I113" i="38"/>
  <c r="H113" i="38"/>
  <c r="I112" i="38"/>
  <c r="H112" i="38"/>
  <c r="I111" i="38"/>
  <c r="H111" i="38"/>
  <c r="I110" i="38"/>
  <c r="H110" i="38"/>
  <c r="I108" i="38"/>
  <c r="H108" i="38"/>
  <c r="H109" i="38" s="1"/>
  <c r="U19" i="40" s="1"/>
  <c r="I107" i="38"/>
  <c r="H107" i="38"/>
  <c r="I104" i="38"/>
  <c r="H104" i="38"/>
  <c r="I100" i="38"/>
  <c r="V13" i="40" s="1"/>
  <c r="H100" i="38"/>
  <c r="U13" i="40" s="1"/>
  <c r="I90" i="38"/>
  <c r="H90" i="38"/>
  <c r="I89" i="38"/>
  <c r="H89" i="38"/>
  <c r="I84" i="38"/>
  <c r="H84" i="38"/>
  <c r="I83" i="38"/>
  <c r="H83" i="38"/>
  <c r="I82" i="38"/>
  <c r="H82" i="38"/>
  <c r="I80" i="38"/>
  <c r="I78" i="38" s="1"/>
  <c r="H80" i="38"/>
  <c r="H78" i="38" s="1"/>
  <c r="I77" i="38"/>
  <c r="H77" i="38"/>
  <c r="I76" i="38"/>
  <c r="H76" i="38"/>
  <c r="I65" i="38"/>
  <c r="H65" i="38"/>
  <c r="I64" i="38"/>
  <c r="H64" i="38"/>
  <c r="I62" i="38"/>
  <c r="H62" i="38"/>
  <c r="I61" i="38"/>
  <c r="H61" i="38"/>
  <c r="I59" i="38"/>
  <c r="H59" i="38"/>
  <c r="I58" i="38"/>
  <c r="H58" i="38"/>
  <c r="I52" i="38"/>
  <c r="I49" i="38" s="1"/>
  <c r="H52" i="38"/>
  <c r="H49" i="38" s="1"/>
  <c r="I46" i="38"/>
  <c r="H46" i="38"/>
  <c r="I45" i="38"/>
  <c r="H45" i="38"/>
  <c r="I44" i="38"/>
  <c r="H44" i="38"/>
  <c r="I42" i="38"/>
  <c r="Z14" i="40" s="1"/>
  <c r="H42" i="38"/>
  <c r="Y14" i="40" s="1"/>
  <c r="I36" i="38"/>
  <c r="H36" i="38"/>
  <c r="I35" i="38"/>
  <c r="R13" i="40" s="1"/>
  <c r="R22" i="40" s="1"/>
  <c r="H35" i="38"/>
  <c r="Q13" i="40" s="1"/>
  <c r="Q22" i="40" s="1"/>
  <c r="I32" i="38"/>
  <c r="H32" i="38"/>
  <c r="I30" i="38"/>
  <c r="H30" i="38"/>
  <c r="I27" i="38"/>
  <c r="N13" i="40" s="1"/>
  <c r="H27" i="38"/>
  <c r="M13" i="40" s="1"/>
  <c r="I22" i="38"/>
  <c r="H22" i="38"/>
  <c r="I21" i="38"/>
  <c r="H21" i="38"/>
  <c r="I20" i="38"/>
  <c r="AD13" i="40" s="1"/>
  <c r="AD22" i="40" s="1"/>
  <c r="H20" i="38"/>
  <c r="AC13" i="40" s="1"/>
  <c r="AC22" i="40" s="1"/>
  <c r="I17" i="38"/>
  <c r="I16" i="38" s="1"/>
  <c r="H17" i="38"/>
  <c r="H16" i="38" s="1"/>
  <c r="C46" i="49"/>
  <c r="C58" i="49"/>
  <c r="C57" i="49"/>
  <c r="C56" i="49"/>
  <c r="G55" i="5"/>
  <c r="J55" i="5"/>
  <c r="M55" i="5"/>
  <c r="AN37" i="4"/>
  <c r="AN36" i="4"/>
  <c r="AN35" i="4"/>
  <c r="AN34" i="4"/>
  <c r="AN33" i="4"/>
  <c r="AN32" i="4"/>
  <c r="AN31" i="4"/>
  <c r="J31" i="30"/>
  <c r="K31" i="30" s="1"/>
  <c r="H35" i="30"/>
  <c r="D26" i="29"/>
  <c r="L26" i="29"/>
  <c r="T26" i="29"/>
  <c r="H12" i="15"/>
  <c r="H13" i="15"/>
  <c r="H14" i="15"/>
  <c r="H15" i="15"/>
  <c r="H16" i="15"/>
  <c r="B17" i="15"/>
  <c r="H17" i="15"/>
  <c r="G304" i="5"/>
  <c r="G303" i="5"/>
  <c r="G302" i="5"/>
  <c r="G301" i="5"/>
  <c r="G300" i="5"/>
  <c r="G299" i="5"/>
  <c r="M50" i="5"/>
  <c r="J50" i="5"/>
  <c r="G50" i="5"/>
  <c r="M49" i="5"/>
  <c r="J49" i="5"/>
  <c r="G49" i="5"/>
  <c r="K48" i="5"/>
  <c r="G43" i="5"/>
  <c r="G42" i="5"/>
  <c r="G41" i="5"/>
  <c r="F36" i="5"/>
  <c r="G31" i="5"/>
  <c r="G30" i="5"/>
  <c r="G29" i="5"/>
  <c r="G27" i="5"/>
  <c r="G23" i="5"/>
  <c r="G22" i="5"/>
  <c r="G16" i="5"/>
  <c r="H8" i="5"/>
  <c r="H7" i="5"/>
  <c r="H6" i="5"/>
  <c r="M65" i="32"/>
  <c r="L65" i="32"/>
  <c r="K65" i="32"/>
  <c r="J65" i="32"/>
  <c r="I65" i="32"/>
  <c r="H65" i="32"/>
  <c r="G65" i="32"/>
  <c r="F65" i="32"/>
  <c r="E65" i="32"/>
  <c r="D65" i="32"/>
  <c r="C65" i="32"/>
  <c r="M51" i="32"/>
  <c r="L51" i="32"/>
  <c r="K51" i="32"/>
  <c r="D51" i="32"/>
  <c r="E51" i="32"/>
  <c r="F51" i="32"/>
  <c r="G51" i="32"/>
  <c r="H51" i="32"/>
  <c r="I51" i="32"/>
  <c r="J51" i="32"/>
  <c r="M44" i="32"/>
  <c r="L44" i="32"/>
  <c r="K44" i="32"/>
  <c r="J44" i="32"/>
  <c r="I44" i="32"/>
  <c r="H44" i="32"/>
  <c r="G44" i="32"/>
  <c r="F44" i="32"/>
  <c r="E44" i="32"/>
  <c r="D44" i="32"/>
  <c r="C44" i="32"/>
  <c r="M30" i="32"/>
  <c r="L30" i="32"/>
  <c r="K30" i="32"/>
  <c r="J30" i="32"/>
  <c r="I30" i="32"/>
  <c r="H30" i="32"/>
  <c r="G30" i="32"/>
  <c r="F30" i="32"/>
  <c r="E30" i="32"/>
  <c r="D30" i="32"/>
  <c r="P23" i="32"/>
  <c r="O23" i="32"/>
  <c r="N23" i="32"/>
  <c r="M23" i="32"/>
  <c r="L23" i="32"/>
  <c r="K23" i="32"/>
  <c r="H23" i="32"/>
  <c r="G23" i="32"/>
  <c r="F23" i="32"/>
  <c r="E23" i="32"/>
  <c r="D23" i="32"/>
  <c r="C23" i="32"/>
  <c r="J79" i="39"/>
  <c r="J124" i="39"/>
  <c r="J121" i="39"/>
  <c r="J64" i="39"/>
  <c r="J27" i="39"/>
  <c r="AG18" i="54"/>
  <c r="F10" i="37"/>
  <c r="C8" i="24"/>
  <c r="AP19" i="54"/>
  <c r="AN27" i="54"/>
  <c r="AF15" i="54"/>
  <c r="A1" i="50"/>
  <c r="C12" i="50" s="1"/>
  <c r="H32" i="50"/>
  <c r="A1" i="31"/>
  <c r="B8" i="31" s="1"/>
  <c r="L16" i="27"/>
  <c r="L17" i="27"/>
  <c r="L18" i="27"/>
  <c r="L19" i="27"/>
  <c r="L20" i="27"/>
  <c r="L21" i="27"/>
  <c r="L24" i="27"/>
  <c r="L25" i="27"/>
  <c r="L26" i="27"/>
  <c r="L27" i="27"/>
  <c r="L28" i="27"/>
  <c r="D18" i="27"/>
  <c r="AG23" i="54"/>
  <c r="AG22" i="54"/>
  <c r="AG21" i="54"/>
  <c r="AG20" i="54"/>
  <c r="AG19" i="54"/>
  <c r="AF23" i="54"/>
  <c r="AF22" i="54"/>
  <c r="AF21" i="54"/>
  <c r="AF20" i="54"/>
  <c r="AF19" i="54"/>
  <c r="AF18" i="54"/>
  <c r="AF37" i="54"/>
  <c r="AG17" i="54"/>
  <c r="AF17" i="54"/>
  <c r="AG16" i="54"/>
  <c r="AF16" i="54"/>
  <c r="H130" i="39"/>
  <c r="F5" i="29"/>
  <c r="K36" i="31"/>
  <c r="G36" i="31"/>
  <c r="C36" i="31"/>
  <c r="C14" i="31"/>
  <c r="C13" i="31"/>
  <c r="H125" i="39"/>
  <c r="H119" i="39"/>
  <c r="J42" i="39"/>
  <c r="H25" i="39"/>
  <c r="F5" i="14"/>
  <c r="E5" i="14"/>
  <c r="O5" i="14"/>
  <c r="P5" i="14"/>
  <c r="C8" i="21"/>
  <c r="W32" i="15"/>
  <c r="S32" i="15"/>
  <c r="Q32" i="15"/>
  <c r="O32" i="15"/>
  <c r="N32" i="15"/>
  <c r="M32" i="15"/>
  <c r="F32" i="15"/>
  <c r="AI37" i="54"/>
  <c r="AD37" i="54"/>
  <c r="AC7" i="54"/>
  <c r="AC6" i="54"/>
  <c r="AC5" i="54"/>
  <c r="AC25" i="10"/>
  <c r="AB25" i="10"/>
  <c r="AC21" i="10"/>
  <c r="AB21" i="10"/>
  <c r="AA28" i="9"/>
  <c r="AA27" i="9"/>
  <c r="AA26" i="9"/>
  <c r="AA25" i="9"/>
  <c r="Z28" i="9"/>
  <c r="Z27" i="9"/>
  <c r="Z26" i="9"/>
  <c r="Z25" i="9"/>
  <c r="L27" i="54"/>
  <c r="J27" i="54"/>
  <c r="AH22" i="54" s="1"/>
  <c r="I27" i="54"/>
  <c r="AH20" i="54" s="1"/>
  <c r="H27" i="54"/>
  <c r="AH19" i="54" s="1"/>
  <c r="G27" i="54"/>
  <c r="F27" i="54"/>
  <c r="E27" i="54"/>
  <c r="AH16" i="54" s="1"/>
  <c r="D27" i="54"/>
  <c r="AH15" i="54" s="1"/>
  <c r="K27" i="54"/>
  <c r="C13" i="50"/>
  <c r="E25" i="50"/>
  <c r="J32" i="50"/>
  <c r="C8" i="50"/>
  <c r="C7" i="50"/>
  <c r="C6" i="50"/>
  <c r="C5" i="50"/>
  <c r="B7" i="29"/>
  <c r="B5" i="29"/>
  <c r="D32" i="27"/>
  <c r="D31" i="27"/>
  <c r="D29" i="27"/>
  <c r="D28" i="27"/>
  <c r="D27" i="27"/>
  <c r="D26" i="27"/>
  <c r="D25" i="27"/>
  <c r="D22" i="27"/>
  <c r="D16" i="27"/>
  <c r="J81" i="39"/>
  <c r="H122" i="39"/>
  <c r="H28" i="39"/>
  <c r="H30" i="39"/>
  <c r="H32" i="39"/>
  <c r="H97" i="39"/>
  <c r="H101" i="39"/>
  <c r="H106" i="39"/>
  <c r="H111" i="39"/>
  <c r="H115" i="39"/>
  <c r="H91" i="39"/>
  <c r="H42" i="39"/>
  <c r="H19" i="39"/>
  <c r="H15" i="39"/>
  <c r="G5" i="11"/>
  <c r="G5" i="12"/>
  <c r="AM2" i="4"/>
  <c r="E12" i="64" s="1"/>
  <c r="K43" i="27"/>
  <c r="B9" i="25"/>
  <c r="E28" i="24"/>
  <c r="I28" i="24"/>
  <c r="N28" i="24"/>
  <c r="E28" i="23"/>
  <c r="H28" i="23"/>
  <c r="M28" i="23"/>
  <c r="H10" i="23"/>
  <c r="C46" i="27"/>
  <c r="E17" i="26"/>
  <c r="E16" i="26"/>
  <c r="H18" i="15"/>
  <c r="H11" i="15"/>
  <c r="H10" i="15"/>
  <c r="H9" i="15"/>
  <c r="H8" i="15"/>
  <c r="H7" i="15"/>
  <c r="B7" i="15"/>
  <c r="B8" i="15"/>
  <c r="H43" i="26"/>
  <c r="H27" i="26"/>
  <c r="G105" i="26"/>
  <c r="C1" i="25"/>
  <c r="H31" i="25"/>
  <c r="H36" i="25" s="1"/>
  <c r="H37" i="25" s="1"/>
  <c r="F36" i="25"/>
  <c r="F59" i="25"/>
  <c r="C12" i="25"/>
  <c r="C11" i="25"/>
  <c r="D7" i="23"/>
  <c r="D5" i="23"/>
  <c r="C7" i="24"/>
  <c r="C6" i="24"/>
  <c r="C5" i="24"/>
  <c r="J15" i="39"/>
  <c r="J16" i="39"/>
  <c r="J17" i="39"/>
  <c r="J18" i="39"/>
  <c r="J19" i="39"/>
  <c r="J20" i="39"/>
  <c r="J21" i="39"/>
  <c r="J22" i="39"/>
  <c r="J23" i="39"/>
  <c r="J24" i="39"/>
  <c r="J25" i="39"/>
  <c r="J26" i="39"/>
  <c r="J28" i="39"/>
  <c r="J29" i="39"/>
  <c r="J30" i="39"/>
  <c r="J31" i="39"/>
  <c r="J32" i="39"/>
  <c r="J33" i="39"/>
  <c r="J34" i="39"/>
  <c r="J35" i="39"/>
  <c r="J36" i="39"/>
  <c r="J37" i="39"/>
  <c r="J38" i="39"/>
  <c r="J39" i="39"/>
  <c r="J40" i="39"/>
  <c r="J41" i="39"/>
  <c r="J43" i="39"/>
  <c r="J44" i="39"/>
  <c r="J45" i="39"/>
  <c r="J46" i="39"/>
  <c r="J47" i="39"/>
  <c r="J48" i="39"/>
  <c r="J49" i="39"/>
  <c r="J50" i="39"/>
  <c r="J51" i="39"/>
  <c r="J52" i="39"/>
  <c r="J53" i="39"/>
  <c r="J54" i="39"/>
  <c r="J55" i="39"/>
  <c r="J56" i="39"/>
  <c r="J57" i="39"/>
  <c r="J58" i="39"/>
  <c r="J59" i="39"/>
  <c r="J60" i="39"/>
  <c r="J61" i="39"/>
  <c r="J62" i="39"/>
  <c r="J63" i="39"/>
  <c r="J65" i="39"/>
  <c r="J66" i="39"/>
  <c r="J67" i="39"/>
  <c r="J68" i="39"/>
  <c r="J69" i="39"/>
  <c r="J70" i="39"/>
  <c r="J71" i="39"/>
  <c r="J72" i="39"/>
  <c r="J73" i="39"/>
  <c r="J74" i="39"/>
  <c r="J75" i="39"/>
  <c r="J76" i="39"/>
  <c r="J77" i="39"/>
  <c r="J78" i="39"/>
  <c r="J80" i="39"/>
  <c r="J82" i="39"/>
  <c r="J83" i="39"/>
  <c r="J84" i="39"/>
  <c r="J85" i="39"/>
  <c r="J86" i="39"/>
  <c r="J87" i="39"/>
  <c r="J88" i="39"/>
  <c r="J89" i="39"/>
  <c r="J90" i="39"/>
  <c r="J91" i="39"/>
  <c r="J92" i="39"/>
  <c r="J93" i="39"/>
  <c r="J94" i="39"/>
  <c r="J95" i="39"/>
  <c r="J96" i="39"/>
  <c r="J97" i="39"/>
  <c r="J98" i="39"/>
  <c r="J99" i="39"/>
  <c r="J100" i="39"/>
  <c r="J101" i="39"/>
  <c r="J102" i="39"/>
  <c r="J103" i="39"/>
  <c r="J104" i="39"/>
  <c r="J105" i="39"/>
  <c r="J106" i="39"/>
  <c r="J107" i="39"/>
  <c r="J108" i="39"/>
  <c r="J109" i="39"/>
  <c r="J110" i="39"/>
  <c r="J111" i="39"/>
  <c r="J112" i="39"/>
  <c r="J113" i="39"/>
  <c r="J114" i="39"/>
  <c r="J115" i="39"/>
  <c r="J116" i="39"/>
  <c r="J117" i="39"/>
  <c r="J118" i="39"/>
  <c r="J119" i="39"/>
  <c r="J120" i="39"/>
  <c r="J122" i="39"/>
  <c r="J123" i="39"/>
  <c r="J125" i="39"/>
  <c r="J126" i="39"/>
  <c r="J127" i="39"/>
  <c r="J128" i="39"/>
  <c r="J129" i="39"/>
  <c r="J130" i="39"/>
  <c r="J131" i="39"/>
  <c r="J14" i="39"/>
  <c r="H43" i="30"/>
  <c r="E7" i="30"/>
  <c r="E6" i="30"/>
  <c r="E5" i="30"/>
  <c r="D15" i="49"/>
  <c r="D13" i="49"/>
  <c r="E9" i="49"/>
  <c r="E26" i="49"/>
  <c r="I26" i="49"/>
  <c r="C7" i="49"/>
  <c r="C6" i="49"/>
  <c r="C5" i="49"/>
  <c r="C7" i="34"/>
  <c r="E6" i="39"/>
  <c r="C5" i="34"/>
  <c r="B9" i="15"/>
  <c r="B10" i="15"/>
  <c r="B11" i="15"/>
  <c r="B18" i="15"/>
  <c r="B12" i="15"/>
  <c r="B13" i="15"/>
  <c r="B14" i="15"/>
  <c r="B15" i="15"/>
  <c r="B16" i="15"/>
  <c r="AG15" i="54" l="1"/>
  <c r="FE5" i="71"/>
  <c r="ED5" i="71"/>
  <c r="DE5" i="71"/>
  <c r="CE5" i="71"/>
  <c r="BB5" i="71"/>
  <c r="AC5" i="71"/>
  <c r="N5" i="71"/>
  <c r="FE7" i="71"/>
  <c r="ED7" i="71"/>
  <c r="DE7" i="71"/>
  <c r="CE7" i="71"/>
  <c r="BB7" i="71"/>
  <c r="AC7" i="71"/>
  <c r="N7" i="71"/>
  <c r="I35" i="51"/>
  <c r="I34" i="66"/>
  <c r="I33" i="51"/>
  <c r="I32" i="66"/>
  <c r="T115" i="58"/>
  <c r="I41" i="51"/>
  <c r="I45" i="66"/>
  <c r="I60" i="66"/>
  <c r="I59" i="66"/>
  <c r="H71" i="58"/>
  <c r="H58" i="58" s="1"/>
  <c r="I36" i="51"/>
  <c r="I34" i="51" s="1"/>
  <c r="I35" i="66"/>
  <c r="I42" i="51"/>
  <c r="I40" i="51" s="1"/>
  <c r="I46" i="66"/>
  <c r="AN71" i="58"/>
  <c r="A8" i="27"/>
  <c r="I20" i="63"/>
  <c r="I19" i="63"/>
  <c r="I18" i="63"/>
  <c r="I24" i="63"/>
  <c r="I28" i="63"/>
  <c r="I17" i="63"/>
  <c r="I16" i="63"/>
  <c r="I27" i="63"/>
  <c r="I26" i="63"/>
  <c r="H8" i="63"/>
  <c r="I25" i="63"/>
  <c r="B8" i="63"/>
  <c r="B7" i="60"/>
  <c r="B6" i="22"/>
  <c r="B5" i="60"/>
  <c r="B4" i="22"/>
  <c r="V18" i="40"/>
  <c r="I37" i="51"/>
  <c r="U18" i="40"/>
  <c r="E7" i="39"/>
  <c r="C7" i="21"/>
  <c r="U16" i="40"/>
  <c r="V16" i="40"/>
  <c r="C5" i="54"/>
  <c r="C5" i="21"/>
  <c r="M16" i="40"/>
  <c r="M22" i="40" s="1"/>
  <c r="V20" i="40"/>
  <c r="U17" i="40"/>
  <c r="V17" i="40"/>
  <c r="Y13" i="40"/>
  <c r="Y22" i="40" s="1"/>
  <c r="Z13" i="40"/>
  <c r="Z22" i="40" s="1"/>
  <c r="N16" i="40"/>
  <c r="N22" i="40" s="1"/>
  <c r="I19" i="38"/>
  <c r="H19" i="38"/>
  <c r="H63" i="38"/>
  <c r="H144" i="38"/>
  <c r="H132" i="38" s="1"/>
  <c r="H131" i="38" s="1"/>
  <c r="AM576" i="60" s="1"/>
  <c r="U20" i="40"/>
  <c r="I75" i="38"/>
  <c r="AC30" i="10"/>
  <c r="I109" i="38"/>
  <c r="V19" i="40" s="1"/>
  <c r="H48" i="26"/>
  <c r="H50" i="26" s="1"/>
  <c r="H54" i="26" s="1"/>
  <c r="T99" i="58"/>
  <c r="T101" i="58" s="1"/>
  <c r="T111" i="58" s="1"/>
  <c r="T112" i="58" s="1"/>
  <c r="Y19" i="9"/>
  <c r="H57" i="38"/>
  <c r="I144" i="38"/>
  <c r="I132" i="38" s="1"/>
  <c r="I131" i="38" s="1"/>
  <c r="AM569" i="60" s="1"/>
  <c r="D6" i="35"/>
  <c r="H34" i="38"/>
  <c r="H75" i="38"/>
  <c r="H88" i="38"/>
  <c r="H115" i="38"/>
  <c r="G77" i="57" s="1"/>
  <c r="F78" i="57" s="1"/>
  <c r="AJ71" i="58"/>
  <c r="X76" i="58"/>
  <c r="AP49" i="58"/>
  <c r="AT71" i="58"/>
  <c r="AT58" i="58" s="1"/>
  <c r="AT48" i="58" s="1"/>
  <c r="AA19" i="10"/>
  <c r="AA27" i="10"/>
  <c r="AJ69" i="58"/>
  <c r="B7" i="31"/>
  <c r="I63" i="38"/>
  <c r="AA26" i="10"/>
  <c r="AJ60" i="58"/>
  <c r="AJ82" i="58"/>
  <c r="Y11" i="9"/>
  <c r="L22" i="27"/>
  <c r="L30" i="27" s="1"/>
  <c r="X72" i="58"/>
  <c r="C7" i="54"/>
  <c r="X50" i="58"/>
  <c r="T71" i="58"/>
  <c r="T58" i="58" s="1"/>
  <c r="AJ77" i="58"/>
  <c r="I34" i="38"/>
  <c r="I60" i="38"/>
  <c r="I88" i="38"/>
  <c r="T49" i="58"/>
  <c r="AJ55" i="58"/>
  <c r="AJ68" i="58"/>
  <c r="I29" i="51"/>
  <c r="AT49" i="58"/>
  <c r="AJ59" i="58"/>
  <c r="AP71" i="58"/>
  <c r="AP58" i="58" s="1"/>
  <c r="Y10" i="9"/>
  <c r="AJ73" i="58"/>
  <c r="Y16" i="9"/>
  <c r="AJ61" i="58"/>
  <c r="AJ70" i="58"/>
  <c r="AJ72" i="58"/>
  <c r="AJ79" i="58"/>
  <c r="AA8" i="10"/>
  <c r="AJ54" i="58"/>
  <c r="X54" i="58"/>
  <c r="X49" i="58" s="1"/>
  <c r="AJ65" i="58"/>
  <c r="AJ67" i="58"/>
  <c r="X67" i="58"/>
  <c r="AJ74" i="58"/>
  <c r="AJ76" i="58"/>
  <c r="AJ83" i="58"/>
  <c r="AN49" i="58"/>
  <c r="AJ62" i="58"/>
  <c r="AJ48" i="58"/>
  <c r="H60" i="38"/>
  <c r="H81" i="38"/>
  <c r="H77" i="40"/>
  <c r="H92" i="40"/>
  <c r="I5" i="12"/>
  <c r="Z9" i="36"/>
  <c r="I5" i="11"/>
  <c r="E5" i="28"/>
  <c r="AJ49" i="58"/>
  <c r="AJ58" i="58"/>
  <c r="AJ52" i="58"/>
  <c r="H25" i="27"/>
  <c r="AI23" i="54"/>
  <c r="AJ23" i="54" s="1"/>
  <c r="AK23" i="54" s="1"/>
  <c r="I81" i="38"/>
  <c r="I115" i="38"/>
  <c r="AR49" i="58"/>
  <c r="AJ53" i="58"/>
  <c r="H49" i="58"/>
  <c r="AJ56" i="58"/>
  <c r="X59" i="58"/>
  <c r="AB30" i="10"/>
  <c r="I43" i="51"/>
  <c r="D322" i="57"/>
  <c r="D320" i="57" s="1"/>
  <c r="T108" i="58" s="1"/>
  <c r="T109" i="58" s="1"/>
  <c r="AJ50" i="58"/>
  <c r="AJ51" i="58"/>
  <c r="AJ57" i="58"/>
  <c r="AJ66" i="58"/>
  <c r="AN58" i="58"/>
  <c r="AR71" i="58"/>
  <c r="AR58" i="58" s="1"/>
  <c r="AJ75" i="58"/>
  <c r="AJ81" i="58"/>
  <c r="D49" i="58"/>
  <c r="AJ64" i="58"/>
  <c r="X63" i="58"/>
  <c r="D71" i="58"/>
  <c r="D58" i="58" s="1"/>
  <c r="AJ80" i="58"/>
  <c r="H26" i="38"/>
  <c r="E5" i="40"/>
  <c r="AI20" i="54"/>
  <c r="AJ20" i="54" s="1"/>
  <c r="AK20" i="54" s="1"/>
  <c r="E6" i="38"/>
  <c r="AA14" i="10"/>
  <c r="T10" i="36"/>
  <c r="I57" i="38"/>
  <c r="AG12" i="54"/>
  <c r="H26" i="27"/>
  <c r="H17" i="27"/>
  <c r="Y13" i="9"/>
  <c r="Y8" i="9"/>
  <c r="H41" i="38"/>
  <c r="G8" i="27"/>
  <c r="AF25" i="54"/>
  <c r="Y9" i="9"/>
  <c r="AA25" i="10"/>
  <c r="AC9" i="54"/>
  <c r="F7" i="29"/>
  <c r="I26" i="38"/>
  <c r="I41" i="38"/>
  <c r="H24" i="27"/>
  <c r="C6" i="54"/>
  <c r="Z30" i="9"/>
  <c r="Y17" i="9"/>
  <c r="H19" i="27"/>
  <c r="H16" i="27"/>
  <c r="AF12" i="54"/>
  <c r="AH12" i="54"/>
  <c r="E12" i="26"/>
  <c r="B6" i="31"/>
  <c r="E9" i="30"/>
  <c r="B9" i="60" s="1"/>
  <c r="H28" i="27"/>
  <c r="AH18" i="54"/>
  <c r="AI18" i="54" s="1"/>
  <c r="AJ18" i="54" s="1"/>
  <c r="AK18" i="54" s="1"/>
  <c r="E9" i="40"/>
  <c r="H29" i="40"/>
  <c r="H128" i="39"/>
  <c r="D24" i="27"/>
  <c r="D30" i="27" s="1"/>
  <c r="H27" i="40"/>
  <c r="D33" i="27"/>
  <c r="E4" i="40"/>
  <c r="E10" i="39"/>
  <c r="G312" i="5"/>
  <c r="B10" i="18"/>
  <c r="B5" i="31"/>
  <c r="B8" i="52"/>
  <c r="C9" i="54"/>
  <c r="H20" i="27"/>
  <c r="H18" i="27"/>
  <c r="B20" i="15"/>
  <c r="AI17" i="54"/>
  <c r="AJ17" i="54" s="1"/>
  <c r="AK17" i="54" s="1"/>
  <c r="AI19" i="54"/>
  <c r="AJ19" i="54" s="1"/>
  <c r="AK19" i="54" s="1"/>
  <c r="AA10" i="10"/>
  <c r="T13" i="36"/>
  <c r="BS20" i="16"/>
  <c r="B8" i="53"/>
  <c r="E5" i="38"/>
  <c r="G10" i="31"/>
  <c r="H27" i="27"/>
  <c r="Y14" i="9"/>
  <c r="AA9" i="10"/>
  <c r="T12" i="36"/>
  <c r="BS14" i="16"/>
  <c r="E5" i="39"/>
  <c r="H89" i="39"/>
  <c r="T18" i="36"/>
  <c r="T19" i="36"/>
  <c r="D5" i="35"/>
  <c r="AA13" i="10"/>
  <c r="T17" i="36"/>
  <c r="H113" i="39"/>
  <c r="AA30" i="9"/>
  <c r="AI21" i="54"/>
  <c r="AJ21" i="54" s="1"/>
  <c r="AK21" i="54" s="1"/>
  <c r="T9" i="36"/>
  <c r="AG25" i="54"/>
  <c r="AA11" i="10"/>
  <c r="T8" i="36"/>
  <c r="AA18" i="10"/>
  <c r="Y25" i="9"/>
  <c r="T15" i="36"/>
  <c r="H46" i="25"/>
  <c r="H48" i="25" s="1"/>
  <c r="H43" i="25"/>
  <c r="H45" i="25" s="1"/>
  <c r="AI22" i="54"/>
  <c r="AJ22" i="54" s="1"/>
  <c r="AK22" i="54" s="1"/>
  <c r="AI16" i="54"/>
  <c r="AJ16" i="54" s="1"/>
  <c r="AK16" i="54" s="1"/>
  <c r="H32" i="40"/>
  <c r="D7" i="35"/>
  <c r="Y27" i="9"/>
  <c r="AA12" i="10"/>
  <c r="BS19" i="16"/>
  <c r="BS17" i="16"/>
  <c r="H99" i="38"/>
  <c r="E6" i="40"/>
  <c r="Y15" i="9"/>
  <c r="Y28" i="9"/>
  <c r="AA16" i="10"/>
  <c r="T11" i="36"/>
  <c r="T14" i="36"/>
  <c r="Z11" i="36"/>
  <c r="BS12" i="16"/>
  <c r="BS10" i="16"/>
  <c r="BS13" i="16"/>
  <c r="AI15" i="54"/>
  <c r="E7" i="38"/>
  <c r="Z10" i="36"/>
  <c r="BS21" i="16"/>
  <c r="Y12" i="9"/>
  <c r="AA15" i="10"/>
  <c r="BS18" i="16"/>
  <c r="BS15" i="16"/>
  <c r="BS11" i="16"/>
  <c r="H62" i="26" l="1"/>
  <c r="H73" i="26" s="1"/>
  <c r="I44" i="66"/>
  <c r="AP48" i="58"/>
  <c r="I33" i="66"/>
  <c r="H15" i="38"/>
  <c r="V22" i="40"/>
  <c r="U22" i="40"/>
  <c r="AH25" i="54"/>
  <c r="H56" i="38"/>
  <c r="H48" i="38" s="1"/>
  <c r="I99" i="38"/>
  <c r="I98" i="38" s="1"/>
  <c r="I148" i="38" s="1"/>
  <c r="T113" i="58"/>
  <c r="T121" i="58" s="1"/>
  <c r="T48" i="58"/>
  <c r="H98" i="38"/>
  <c r="H148" i="38" s="1"/>
  <c r="AN48" i="58"/>
  <c r="D34" i="27"/>
  <c r="D48" i="58"/>
  <c r="I56" i="38"/>
  <c r="I48" i="38" s="1"/>
  <c r="X71" i="58"/>
  <c r="X58" i="58"/>
  <c r="X48" i="58" s="1"/>
  <c r="I15" i="38"/>
  <c r="H48" i="58"/>
  <c r="AR48" i="58"/>
  <c r="H129" i="39"/>
  <c r="H132" i="39" s="1"/>
  <c r="K132" i="39" s="1"/>
  <c r="H31" i="40"/>
  <c r="H30" i="40"/>
  <c r="H28" i="40"/>
  <c r="AI25" i="54"/>
  <c r="AJ15" i="54"/>
  <c r="AK15" i="54" s="1"/>
  <c r="H88" i="26" l="1"/>
  <c r="H87" i="26" s="1"/>
  <c r="H92" i="26"/>
  <c r="H91" i="26" s="1"/>
  <c r="H72" i="26"/>
  <c r="H25" i="26"/>
  <c r="H24" i="26" s="1"/>
  <c r="H94" i="38"/>
  <c r="J148" i="38" s="1"/>
  <c r="I94" i="38"/>
  <c r="J147" i="38" s="1"/>
  <c r="T114" i="58"/>
  <c r="H53" i="40"/>
  <c r="H93" i="40" s="1"/>
  <c r="H96" i="40" s="1"/>
  <c r="K96" i="40" s="1"/>
  <c r="H39" i="26" l="1"/>
  <c r="H41" i="26" s="1"/>
  <c r="H64" i="26" s="1"/>
  <c r="H66" i="26" s="1"/>
  <c r="H68" i="26" s="1"/>
  <c r="F8" i="38"/>
  <c r="AA21" i="9"/>
  <c r="Z2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QUOCPHUOC</author>
  </authors>
  <commentList>
    <comment ref="F16" authorId="0" shapeId="0" xr:uid="{A3E2270A-9BFC-4EEB-9CB2-79AFED0DBAE0}">
      <text>
        <r>
          <rPr>
            <b/>
            <sz val="9"/>
            <color indexed="81"/>
            <rFont val="Tahoma"/>
            <family val="2"/>
          </rPr>
          <t>CHÚ Ý:</t>
        </r>
        <r>
          <rPr>
            <sz val="9"/>
            <color indexed="81"/>
            <rFont val="Tahoma"/>
            <family val="2"/>
          </rPr>
          <t xml:space="preserve">
Điền thuế suất TNDN đang áp dụng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Tài Lộc NPP</author>
  </authors>
  <commentList>
    <comment ref="L1" authorId="0" shapeId="0" xr:uid="{E0C96462-436A-4058-BDE1-027780E98A39}">
      <text>
        <r>
          <rPr>
            <b/>
            <sz val="9"/>
            <color indexed="81"/>
            <rFont val="Tahoma"/>
            <family val="2"/>
          </rPr>
          <t>Trần Quốc Phước:</t>
        </r>
        <r>
          <rPr>
            <sz val="9"/>
            <color indexed="81"/>
            <rFont val="Tahoma"/>
            <family val="2"/>
          </rPr>
          <t xml:space="preserve">
</t>
        </r>
        <r>
          <rPr>
            <b/>
            <sz val="9"/>
            <color indexed="81"/>
            <rFont val="Tahoma"/>
            <family val="2"/>
          </rPr>
          <t>- Yes</t>
        </r>
        <r>
          <rPr>
            <sz val="9"/>
            <color indexed="81"/>
            <rFont val="Tahoma"/>
            <family val="2"/>
          </rPr>
          <t xml:space="preserve"> thì chương trình sẽ tạo Hyperlink cho cái File PDF ( với điều kiện là File XML(INV) và PDF phải cùng tên )
</t>
        </r>
        <r>
          <rPr>
            <b/>
            <sz val="9"/>
            <color indexed="81"/>
            <rFont val="Tahoma"/>
            <family val="2"/>
          </rPr>
          <t>- No</t>
        </r>
        <r>
          <rPr>
            <sz val="9"/>
            <color indexed="81"/>
            <rFont val="Tahoma"/>
            <family val="2"/>
          </rPr>
          <t xml:space="preserve"> thì chương trình tạo Hyperlink theo File XML (INV) được chọn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GPAcc</author>
    <author>Tài Lộc NPP</author>
    <author>QUOCPHUOC</author>
  </authors>
  <commentList>
    <comment ref="A5" authorId="0" shapeId="0" xr:uid="{1EAFD8E6-A4E2-4F7A-8CA5-8F49A2264C26}">
      <text>
        <r>
          <rPr>
            <b/>
            <sz val="9"/>
            <color indexed="81"/>
            <rFont val="Tahoma"/>
            <family val="2"/>
          </rPr>
          <t>Chú Ý:
Cột Loại quyết định hóa đơn được tổng hợp vào chỉ tiêu nào của tờ khai GTGT:
01 - Không chịu thuế
02 - Thuế suất 0%
03 - Thuế suất 5%
04 - Thuế suất 10%
04.1 - Thuế suất 8%
05 - Không kê khai, tính nộp thuế [32a]
06 - Không tính vào giá tính thuế [32b] (tờ khai theo TT89)
07 - Không thuộc phạm vi điều chỉnh của pháp luật thuế GTGT [34a] (tờ khai theo TT89)
Loại 01, 03, 04, 04.1 phải khớp cột Thuế suất, lệch thì máy báo lỗi khi kiểm tra.</t>
        </r>
      </text>
    </comment>
    <comment ref="B5" authorId="1" shapeId="0" xr:uid="{6389BC39-E448-402B-98A3-CDCD00C813E1}">
      <text>
        <r>
          <rPr>
            <b/>
            <sz val="9"/>
            <color indexed="81"/>
            <rFont val="Tahoma"/>
            <family val="2"/>
          </rPr>
          <t>GPAcc:</t>
        </r>
        <r>
          <rPr>
            <sz val="9"/>
            <color indexed="81"/>
            <rFont val="Tahoma"/>
            <family val="2"/>
          </rPr>
          <t xml:space="preserve">
Nếu hóa đơn nào là tờ khai hải quan thì điền ký hiệu "TKHQ"</t>
        </r>
      </text>
    </comment>
    <comment ref="F5" authorId="2" shapeId="0" xr:uid="{00000000-0006-0000-0800-000001000000}">
      <text>
        <r>
          <rPr>
            <b/>
            <sz val="9"/>
            <color indexed="81"/>
            <rFont val="Tahoma"/>
            <family val="2"/>
          </rPr>
          <t>CHÚ Ý:</t>
        </r>
        <r>
          <rPr>
            <b/>
            <sz val="9"/>
            <color indexed="81"/>
            <rFont val="Tahoma"/>
            <family val="2"/>
          </rPr>
          <t xml:space="preserve">
</t>
        </r>
        <r>
          <rPr>
            <sz val="9"/>
            <color indexed="81"/>
            <rFont val="Tahoma"/>
            <family val="2"/>
          </rPr>
          <t>Nếu hóa đơn hủy thì các cột MST, Nội dung, Thành tiền, Vat đều phải để trống</t>
        </r>
      </text>
    </comment>
    <comment ref="L5" authorId="2" shapeId="0" xr:uid="{00000000-0006-0000-0800-000002000000}">
      <text>
        <r>
          <rPr>
            <b/>
            <sz val="9"/>
            <color indexed="81"/>
            <rFont val="Tahoma"/>
            <family val="2"/>
          </rPr>
          <t xml:space="preserve">CHÚ Ý:
</t>
        </r>
        <r>
          <rPr>
            <sz val="9"/>
            <color indexed="81"/>
            <rFont val="Tahoma"/>
            <family val="2"/>
          </rPr>
          <t>Nếu hóa đơn nào thuộc 
- Hàng bán trả lại điền: "HBTL-TKDT"
- Chiết khấu thương mại điền: "CKTM-TKDT"
- Giảm giá hàng bán điền: "GGHB-TKDT"
(Với TKDT là tài khoản doanh thu giảm trừ
Ví dụ: GGHB-5111
và hạch toán số âm</t>
        </r>
      </text>
    </comment>
    <comment ref="S5" authorId="0" shapeId="0" xr:uid="{04FEED71-4652-42DC-AA0F-5EEF2F27E12E}">
      <text>
        <r>
          <rPr>
            <b/>
            <sz val="9"/>
            <color indexed="81"/>
            <rFont val="Tahoma"/>
            <family val="2"/>
          </rPr>
          <t>Hóa đơn ĐIỀU CHỈNH nhận từ người bán (mình là bên mua): chọn mã lý do ở đây, ghi HĐ gốc ở cột Ghi chú. Khi công tắc DC_3738!L2 = Có: kết chuyển GTGT bỏ dòng này khỏi [23]-[25]; bấm '1. Kết chuyển' tại DC_3738 → máy ghi dòng [37]/[38] (TLHH/CKTM/HPHI/HUYGD → [37] = |VAT|; QTGG/HDDC → VAT âm [37], dương [38]). Không chọn mã → kê như cũ.</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QUOCPHUOC</author>
    <author>Tran Quoc Phuoc</author>
  </authors>
  <commentList>
    <comment ref="J6" authorId="0" shapeId="0" xr:uid="{00000000-0006-0000-0A00-000001000000}">
      <text>
        <r>
          <rPr>
            <b/>
            <sz val="9"/>
            <color indexed="81"/>
            <rFont val="Tahoma"/>
            <family val="2"/>
          </rPr>
          <t xml:space="preserve">LƯU Ý:
</t>
        </r>
        <r>
          <rPr>
            <sz val="9"/>
            <color indexed="81"/>
            <rFont val="Tahoma"/>
            <family val="2"/>
          </rPr>
          <t>Bảng mã định khoản nằm trong sheet DK_HHDV ( thuộc thẻ nhập xuất tồn )</t>
        </r>
      </text>
    </comment>
    <comment ref="N6" authorId="1" shapeId="0" xr:uid="{00000000-0006-0000-0A00-000002000000}">
      <text>
        <r>
          <rPr>
            <b/>
            <sz val="9"/>
            <color indexed="81"/>
            <rFont val="Tahoma"/>
            <family val="2"/>
          </rPr>
          <t>GPAcc:</t>
        </r>
        <r>
          <rPr>
            <sz val="9"/>
            <color indexed="81"/>
            <rFont val="Tahoma"/>
            <family val="2"/>
          </rPr>
          <t xml:space="preserve">
Nếu phiếu nhập nào không in thì điền ký hiệu 
'Ko-In'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Tran Quoc Phuoc</author>
    <author>Trần Quốc Phước</author>
    <author>QUỐC PHƯỚC</author>
    <author>GPAcc</author>
  </authors>
  <commentList>
    <comment ref="A5" authorId="0" shapeId="0" xr:uid="{00000000-0006-0000-0900-000001000000}">
      <text>
        <r>
          <rPr>
            <b/>
            <sz val="9"/>
            <color indexed="81"/>
            <rFont val="Tahoma"/>
            <family val="2"/>
          </rPr>
          <t>Chú Ý:</t>
        </r>
        <r>
          <rPr>
            <sz val="9"/>
            <color indexed="81"/>
            <rFont val="Tahoma"/>
            <family val="2"/>
          </rPr>
          <t xml:space="preserve">
Hóa đơn trực tiếp sẽ không tổng hợp trên tờ khai thuế GTGT</t>
        </r>
      </text>
    </comment>
    <comment ref="B5" authorId="1" shapeId="0" xr:uid="{C0E467C5-D0E0-44C6-A924-C3B0514A7FC3}">
      <text>
        <r>
          <rPr>
            <b/>
            <u/>
            <sz val="9"/>
            <color indexed="81"/>
            <rFont val="Tahoma"/>
            <family val="2"/>
          </rPr>
          <t>GPAcc:</t>
        </r>
        <r>
          <rPr>
            <sz val="9"/>
            <color indexed="81"/>
            <rFont val="Tahoma"/>
            <family val="2"/>
          </rPr>
          <t xml:space="preserve">
Nếu nghiệp vụ nào là nhập khẩu thì điền ký hiệu </t>
        </r>
        <r>
          <rPr>
            <b/>
            <sz val="9"/>
            <color indexed="81"/>
            <rFont val="Tahoma"/>
            <family val="2"/>
          </rPr>
          <t>"NHAPKHAU"</t>
        </r>
      </text>
    </comment>
    <comment ref="L5" authorId="0" shapeId="0" xr:uid="{00000000-0006-0000-0900-000002000000}">
      <text>
        <r>
          <rPr>
            <b/>
            <sz val="9"/>
            <color indexed="81"/>
            <rFont val="Tahoma"/>
            <family val="2"/>
          </rPr>
          <t>Chú Ý:</t>
        </r>
        <r>
          <rPr>
            <sz val="9"/>
            <color indexed="81"/>
            <rFont val="Tahoma"/>
            <family val="2"/>
          </rPr>
          <t xml:space="preserve">
1. Nếu hóa đơn nào </t>
        </r>
        <r>
          <rPr>
            <b/>
            <sz val="9"/>
            <color indexed="81"/>
            <rFont val="Tahoma"/>
            <family val="2"/>
          </rPr>
          <t>'Dùng Riêng'</t>
        </r>
        <r>
          <rPr>
            <sz val="9"/>
            <color indexed="81"/>
            <rFont val="Tahoma"/>
            <family val="2"/>
          </rPr>
          <t xml:space="preserve"> nhưng không có khấu trừ thuế thì điền </t>
        </r>
        <r>
          <rPr>
            <b/>
            <sz val="9"/>
            <color indexed="81"/>
            <rFont val="Tahoma"/>
            <family val="2"/>
          </rPr>
          <t xml:space="preserve">'KKT"
</t>
        </r>
        <r>
          <rPr>
            <sz val="9"/>
            <color indexed="81"/>
            <rFont val="Tahoma"/>
            <family val="2"/>
          </rPr>
          <t xml:space="preserve">2. Nếu nghiệp vụ nào cần hạch toán tự động tiền mặt thì phải có ký hiệu </t>
        </r>
        <r>
          <rPr>
            <b/>
            <sz val="9"/>
            <color indexed="81"/>
            <rFont val="Tahoma"/>
            <family val="2"/>
          </rPr>
          <t>TMAT</t>
        </r>
        <r>
          <rPr>
            <sz val="9"/>
            <color indexed="81"/>
            <rFont val="Tahoma"/>
            <family val="2"/>
          </rPr>
          <t xml:space="preserve"> trong cột ghi chú (miễn có ký hiệu TMAT, có thể kèm các nội dung ghi chú khác tùy thích )</t>
        </r>
      </text>
    </comment>
    <comment ref="Q5" authorId="2" shapeId="0" xr:uid="{00000000-0006-0000-0900-000003000000}">
      <text>
        <r>
          <rPr>
            <b/>
            <sz val="9"/>
            <color indexed="81"/>
            <rFont val="Tahoma"/>
            <family val="2"/>
          </rPr>
          <t>CHÚ Ý:</t>
        </r>
        <r>
          <rPr>
            <sz val="9"/>
            <color indexed="81"/>
            <rFont val="Tahoma"/>
            <family val="2"/>
          </rPr>
          <t xml:space="preserve">
Chỉ được đánh số. Không được dùng công thức</t>
        </r>
      </text>
    </comment>
    <comment ref="S5" authorId="2" shapeId="0" xr:uid="{00000000-0006-0000-0900-000004000000}">
      <text>
        <r>
          <rPr>
            <b/>
            <sz val="9"/>
            <color indexed="81"/>
            <rFont val="Tahoma"/>
            <family val="2"/>
          </rPr>
          <t>CHÚ Ý:</t>
        </r>
        <r>
          <rPr>
            <sz val="9"/>
            <color indexed="81"/>
            <rFont val="Tahoma"/>
            <family val="2"/>
          </rPr>
          <t xml:space="preserve">
Tháng ghi sổ chứng từ. Điền đầy đủ và KHÔNG ĐƯỢC ĐỂ TRỐNG</t>
        </r>
      </text>
    </comment>
    <comment ref="T5" authorId="3" shapeId="0" xr:uid="{A624052A-031D-47FF-80F3-3CF68F6B7072}">
      <text>
        <r>
          <rPr>
            <b/>
            <sz val="9"/>
            <color indexed="81"/>
            <rFont val="Tahoma"/>
            <family val="2"/>
          </rPr>
          <t>Hóa đơn ĐIỀU CHỈNH nhận từ người bán (mình là bên mua): chọn mã lý do ở đây, ghi HĐ gốc ở cột Ghi chú. Khi công tắc DC_3738!L2 = Có: kết chuyển GTGT bỏ dòng này khỏi [23]-[25]; bấm '1. Kết chuyển' tại DC_3738 → máy ghi dòng [37]/[38] (TLHH/CKTM/HPHI/HUYGD → [37] = |VAT|; QTGG/HDDC → VAT âm [37], dương [38]). Không chọn mã → kê như cũ.</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QUOCPHUOC</author>
    <author>Tran Quoc Phuoc</author>
  </authors>
  <commentList>
    <comment ref="J6" authorId="0" shapeId="0" xr:uid="{00000000-0006-0000-0B00-000001000000}">
      <text>
        <r>
          <rPr>
            <b/>
            <sz val="9"/>
            <color indexed="81"/>
            <rFont val="Tahoma"/>
            <family val="2"/>
          </rPr>
          <t xml:space="preserve">LƯU Ý:
</t>
        </r>
        <r>
          <rPr>
            <sz val="9"/>
            <color indexed="81"/>
            <rFont val="Tahoma"/>
            <family val="2"/>
          </rPr>
          <t>Bảng mã định khoản nằm trong sheet DK_HHDV ( thuộc thẻ nhập xuất tồn )</t>
        </r>
      </text>
    </comment>
    <comment ref="N6" authorId="1" shapeId="0" xr:uid="{00000000-0006-0000-0B00-000002000000}">
      <text>
        <r>
          <rPr>
            <b/>
            <sz val="9"/>
            <color indexed="81"/>
            <rFont val="Tahoma"/>
            <family val="2"/>
          </rPr>
          <t>CHÚ Ý:</t>
        </r>
        <r>
          <rPr>
            <sz val="9"/>
            <color indexed="81"/>
            <rFont val="Tahoma"/>
            <family val="2"/>
          </rPr>
          <t xml:space="preserve">
Nếu phiếu nhập nào không in thì điền ký hiệu 
'Ko-In'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QUOCPHUOC</author>
  </authors>
  <commentList>
    <comment ref="I5" authorId="0" shapeId="0" xr:uid="{3D599626-1F5F-4543-81A2-2165FA82DFFD}">
      <text>
        <r>
          <rPr>
            <b/>
            <sz val="9"/>
            <color indexed="81"/>
            <rFont val="Tahoma"/>
            <family val="2"/>
          </rPr>
          <t xml:space="preserve">CHÚ Ý:
</t>
        </r>
        <r>
          <rPr>
            <sz val="9"/>
            <color indexed="81"/>
            <rFont val="Tahoma"/>
            <family val="2"/>
          </rPr>
          <t>Các ghi chú cho nghiệp vụ thu-chi tiền mặt công nợ do chương trình tạo ra bạn không được XÓA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QUOCPHUOC</author>
    <author>Trần Quốc Phước</author>
    <author>PHƯỚC TRẦN QUỐC</author>
  </authors>
  <commentList>
    <comment ref="C6" authorId="0" shapeId="0" xr:uid="{00000000-0006-0000-1300-000001000000}">
      <text>
        <r>
          <rPr>
            <b/>
            <sz val="9"/>
            <color indexed="81"/>
            <rFont val="Tahoma"/>
            <family val="2"/>
          </rPr>
          <t>CHÚ Ý:</t>
        </r>
        <r>
          <rPr>
            <sz val="9"/>
            <color indexed="81"/>
            <rFont val="Tahoma"/>
            <family val="2"/>
          </rPr>
          <t xml:space="preserve">
Điền thêm tài khoản của tài sản hoặc công cụ dụng cụ</t>
        </r>
      </text>
    </comment>
    <comment ref="G6" authorId="1" shapeId="0" xr:uid="{A91B0203-80E8-404E-BDDE-5A697CB8F55F}">
      <text>
        <r>
          <rPr>
            <b/>
            <sz val="9"/>
            <color indexed="81"/>
            <rFont val="Tahoma"/>
            <family val="2"/>
          </rPr>
          <t>GPAcc</t>
        </r>
        <r>
          <rPr>
            <sz val="9"/>
            <color indexed="81"/>
            <rFont val="Tahoma"/>
            <family val="2"/>
          </rPr>
          <t xml:space="preserve">
Nếu tài sản thuộc niên độ trước nhưng kê khai phát sinh niên độ này thì điền ngày bắt đầu niên độ</t>
        </r>
      </text>
    </comment>
    <comment ref="H6" authorId="0" shapeId="0" xr:uid="{00000000-0006-0000-1300-000002000000}">
      <text>
        <r>
          <rPr>
            <b/>
            <sz val="9"/>
            <color indexed="81"/>
            <rFont val="Tahoma"/>
            <family val="2"/>
          </rPr>
          <t>CHÚ Ý:</t>
        </r>
        <r>
          <rPr>
            <sz val="9"/>
            <color indexed="81"/>
            <rFont val="Tahoma"/>
            <family val="2"/>
          </rPr>
          <t xml:space="preserve">
Nếu chưa phân bổ - khấu hao thì điền "CT"</t>
        </r>
      </text>
    </comment>
    <comment ref="K6" authorId="0" shapeId="0" xr:uid="{00000000-0006-0000-1300-000003000000}">
      <text>
        <r>
          <rPr>
            <b/>
            <sz val="9"/>
            <color indexed="81"/>
            <rFont val="Tahoma"/>
            <family val="2"/>
          </rPr>
          <t>CHÚ Ý:</t>
        </r>
        <r>
          <rPr>
            <sz val="9"/>
            <color indexed="81"/>
            <rFont val="Tahoma"/>
            <family val="2"/>
          </rPr>
          <t xml:space="preserve">
Điền số liệu đã phân bổ - khấu hao của năm trước</t>
        </r>
      </text>
    </comment>
    <comment ref="L6" authorId="0" shapeId="0" xr:uid="{00000000-0006-0000-1300-000004000000}">
      <text>
        <r>
          <rPr>
            <b/>
            <sz val="9"/>
            <color indexed="81"/>
            <rFont val="Tahoma"/>
            <family val="2"/>
          </rPr>
          <t>CHÚ Ý:</t>
        </r>
        <r>
          <rPr>
            <sz val="9"/>
            <color indexed="81"/>
            <rFont val="Tahoma"/>
            <family val="2"/>
          </rPr>
          <t xml:space="preserve">
- NẾU PHÂN BỔ:             - NẾU KHẤU HAO
+ 6233                                  + 6234
+ 6273                                  + 6274
+ 6413                                  + 6414
+ 6423                                  + 6424</t>
        </r>
      </text>
    </comment>
    <comment ref="M6" authorId="0" shapeId="0" xr:uid="{00000000-0006-0000-1300-000005000000}">
      <text>
        <r>
          <rPr>
            <b/>
            <sz val="9"/>
            <color indexed="81"/>
            <rFont val="Tahoma"/>
            <family val="2"/>
          </rPr>
          <t>CHÚ Ý:</t>
        </r>
        <r>
          <rPr>
            <sz val="9"/>
            <color indexed="81"/>
            <rFont val="Tahoma"/>
            <family val="2"/>
          </rPr>
          <t xml:space="preserve">
Tháng phát sinh tài sản ( không phải tháng trích khấu hao hoặc phân bổ ). Nếu tài sản niên độ trước thì điền tháng 1</t>
        </r>
      </text>
    </comment>
    <comment ref="S6" authorId="0" shapeId="0" xr:uid="{00000000-0006-0000-1300-000006000000}">
      <text>
        <r>
          <rPr>
            <b/>
            <sz val="9"/>
            <color indexed="81"/>
            <rFont val="Tahoma"/>
            <family val="2"/>
          </rPr>
          <t>CHÚ Ý:</t>
        </r>
        <r>
          <rPr>
            <sz val="9"/>
            <color indexed="81"/>
            <rFont val="Tahoma"/>
            <family val="2"/>
          </rPr>
          <t xml:space="preserve">
Cột công thức, vui lòng không xóa, khi insert thêm dòng nhớ Fill công thức xuống</t>
        </r>
      </text>
    </comment>
    <comment ref="T6" authorId="0" shapeId="0" xr:uid="{82CB755A-E48B-49F6-80E1-1B8855D83C1C}">
      <text>
        <r>
          <rPr>
            <b/>
            <sz val="9"/>
            <color indexed="81"/>
            <rFont val="Tahoma"/>
            <family val="2"/>
          </rPr>
          <t>CHÚ Ý:</t>
        </r>
        <r>
          <rPr>
            <sz val="9"/>
            <color indexed="81"/>
            <rFont val="Tahoma"/>
            <family val="2"/>
          </rPr>
          <t xml:space="preserve">
Nếu điều chỉnh tài sản cố định thì điền ký hiệu DC-TSCD</t>
        </r>
      </text>
    </comment>
    <comment ref="Q7" authorId="2" shapeId="0" xr:uid="{00000000-0006-0000-1300-000007000000}">
      <text>
        <r>
          <rPr>
            <b/>
            <sz val="9"/>
            <color indexed="81"/>
            <rFont val="Tahoma"/>
            <family val="2"/>
          </rPr>
          <t>LƯU Ý:</t>
        </r>
        <r>
          <rPr>
            <sz val="9"/>
            <color indexed="81"/>
            <rFont val="Tahoma"/>
            <family val="2"/>
          </rPr>
          <t xml:space="preserve">
Chương trình sẽ tính tháng giảm chứ không tính ngày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PHƯỚC TRẦN QUỐC</author>
    <author>QUỐC PHƯỚC</author>
  </authors>
  <commentList>
    <comment ref="B5" authorId="0" shapeId="0" xr:uid="{00000000-0006-0000-1B00-000001000000}">
      <text>
        <r>
          <rPr>
            <b/>
            <sz val="9"/>
            <color indexed="81"/>
            <rFont val="Tahoma"/>
            <family val="2"/>
          </rPr>
          <t>CHÚ Ý:</t>
        </r>
        <r>
          <rPr>
            <sz val="9"/>
            <color indexed="81"/>
            <rFont val="Tahoma"/>
            <family val="2"/>
          </rPr>
          <t xml:space="preserve">
Nhập liên tục, không ngắt quãng</t>
        </r>
      </text>
    </comment>
    <comment ref="K7" authorId="1" shapeId="0" xr:uid="{00000000-0006-0000-1B00-000002000000}">
      <text>
        <r>
          <rPr>
            <b/>
            <sz val="9"/>
            <color indexed="81"/>
            <rFont val="Tahoma"/>
            <family val="2"/>
          </rPr>
          <t>CHÚ Ý:</t>
        </r>
        <r>
          <rPr>
            <sz val="9"/>
            <color indexed="81"/>
            <rFont val="Tahoma"/>
            <family val="2"/>
          </rPr>
          <t xml:space="preserve">
Nhập liên tục, không ngắt quãng
All không được xóa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Trần Quốc Phước</author>
  </authors>
  <commentList>
    <comment ref="B14" authorId="0" shapeId="0" xr:uid="{00000000-0006-0000-2300-000001000000}">
      <text>
        <r>
          <rPr>
            <b/>
            <sz val="9"/>
            <color indexed="81"/>
            <rFont val="Tahoma"/>
            <family val="2"/>
          </rPr>
          <t>CHÚ Ý:</t>
        </r>
        <r>
          <rPr>
            <sz val="9"/>
            <color indexed="81"/>
            <rFont val="Tahoma"/>
            <family val="2"/>
          </rPr>
          <t xml:space="preserve">
Insert dòng từ dòng thứ 20 trở đi. Vì còn vùng dữ liệu phía sau</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PHƯỚC TRẦN QUỐC</author>
    <author>GPAcc</author>
    <author>Tran Quoc Phuoc</author>
    <author>Trần Quốc Phước</author>
    <author>QUỐC PHƯỚC</author>
  </authors>
  <commentList>
    <comment ref="AC6" authorId="0" shapeId="0" xr:uid="{00000000-0006-0000-0F00-000001000000}">
      <text>
        <r>
          <rPr>
            <b/>
            <sz val="9"/>
            <color indexed="81"/>
            <rFont val="Tahoma"/>
            <family val="2"/>
          </rPr>
          <t>CHÚ Ý:</t>
        </r>
        <r>
          <rPr>
            <sz val="9"/>
            <color indexed="81"/>
            <rFont val="Tahoma"/>
            <family val="2"/>
          </rPr>
          <t xml:space="preserve">
Đây là Phụ Cấp những khoản không thường xuyên như ( thưởng lễ; lương tháng 13…. )
Bạn có bao nhiêu khoản thì Insert bấy nhiêu ( nhớ insert 1 cặp 2 cột ) và dòng số 9 nhớ để ký hiệu </t>
        </r>
        <r>
          <rPr>
            <b/>
            <sz val="9"/>
            <color indexed="81"/>
            <rFont val="Tahoma"/>
            <family val="2"/>
          </rPr>
          <t>[KTX]</t>
        </r>
      </text>
    </comment>
    <comment ref="AK6" authorId="0" shapeId="0" xr:uid="{00000000-0006-0000-0F00-000002000000}">
      <text>
        <r>
          <rPr>
            <b/>
            <sz val="9"/>
            <color indexed="81"/>
            <rFont val="Tahoma"/>
            <family val="2"/>
          </rPr>
          <t>CHÚ Ý:</t>
        </r>
        <r>
          <rPr>
            <sz val="9"/>
            <color indexed="81"/>
            <rFont val="Tahoma"/>
            <family val="2"/>
          </rPr>
          <t xml:space="preserve">
Chỉ điền những khoản phụ cấp được miễn thuế TNCN ( riêng phần BHXH không cần điền ). Bạn có bao nhiêu khoản thì điền bấy nhiêu nhưng dòng số 9 nhớ điền ký hiệu </t>
        </r>
        <r>
          <rPr>
            <b/>
            <sz val="9"/>
            <color indexed="81"/>
            <rFont val="Tahoma"/>
            <family val="2"/>
          </rPr>
          <t>[MT]</t>
        </r>
      </text>
    </comment>
    <comment ref="AS6" authorId="0" shapeId="0" xr:uid="{00000000-0006-0000-0F00-000003000000}">
      <text>
        <r>
          <rPr>
            <b/>
            <sz val="9"/>
            <color indexed="81"/>
            <rFont val="Tahoma"/>
            <family val="2"/>
          </rPr>
          <t>CHÚ Ý:</t>
        </r>
        <r>
          <rPr>
            <sz val="9"/>
            <color indexed="81"/>
            <rFont val="Tahoma"/>
            <family val="2"/>
          </rPr>
          <t xml:space="preserve">
Nhân viên làm tháng nào thì đánh dấu "x" tháng đó, ngược lại để trống</t>
        </r>
      </text>
    </comment>
    <comment ref="BF6" authorId="1" shapeId="0" xr:uid="{99F520A1-B6F5-4DFC-B628-239F14E8B832}">
      <text>
        <r>
          <rPr>
            <sz val="9"/>
            <color indexed="81"/>
            <rFont val="Tahoma"/>
            <family val="2"/>
          </rPr>
          <t>Ghi ALL = đủ 3 loại bảo hiểm; hoặc ghi rõ XH / YT / TN.
Thêm CD nếu người đó là ĐOÀN VIÊN (đóng đoàn phí), ví dụ: ALL,CD.
Khai theo TỪNG THÁNG: vào công đoàn giữa năm thì từ tháng đó mới ghi thêm CD.</t>
        </r>
      </text>
    </comment>
    <comment ref="O7" authorId="2" shapeId="0" xr:uid="{00000000-0006-0000-0F00-000005000000}">
      <text>
        <r>
          <rPr>
            <b/>
            <sz val="9"/>
            <color indexed="81"/>
            <rFont val="Tahoma"/>
            <family val="2"/>
          </rPr>
          <t>CHÚ Ý:</t>
        </r>
        <r>
          <rPr>
            <sz val="9"/>
            <color indexed="81"/>
            <rFont val="Tahoma"/>
            <family val="2"/>
          </rPr>
          <t xml:space="preserve">
Mô tả ngắn gọn, không dài dòng, chiều dài tối đa 91 ký tự</t>
        </r>
      </text>
    </comment>
    <comment ref="V7" authorId="2" shapeId="0" xr:uid="{C3634C6E-173C-4952-81DA-619B885F6566}">
      <text>
        <r>
          <rPr>
            <b/>
            <sz val="9"/>
            <color indexed="81"/>
            <rFont val="Tahoma"/>
            <family val="2"/>
          </rPr>
          <t>GPAcc:</t>
        </r>
        <r>
          <rPr>
            <sz val="9"/>
            <color indexed="81"/>
            <rFont val="Tahoma"/>
            <family val="2"/>
          </rPr>
          <t xml:space="preserve">
Nếu lao động nước ngoài thì điền NN
Lao động việt nam thì điền VN hoặc để trống</t>
        </r>
      </text>
    </comment>
    <comment ref="X7" authorId="2" shapeId="0" xr:uid="{00000000-0006-0000-0F00-000006000000}">
      <text>
        <r>
          <rPr>
            <b/>
            <sz val="9"/>
            <color indexed="81"/>
            <rFont val="Tahoma"/>
            <family val="2"/>
          </rPr>
          <t>CHÚ Ý:</t>
        </r>
        <r>
          <rPr>
            <sz val="9"/>
            <color indexed="81"/>
            <rFont val="Tahoma"/>
            <family val="2"/>
          </rPr>
          <t xml:space="preserve">
Cột này luôn là phụ cấp 'Cơm Trưa' không được thay đổi</t>
        </r>
      </text>
    </comment>
    <comment ref="Y7" authorId="0" shapeId="0" xr:uid="{00000000-0006-0000-0F00-000007000000}">
      <text>
        <r>
          <rPr>
            <b/>
            <sz val="9"/>
            <color indexed="81"/>
            <rFont val="Tahoma"/>
            <family val="2"/>
          </rPr>
          <t>CHÚ Ý:</t>
        </r>
        <r>
          <rPr>
            <sz val="9"/>
            <color indexed="81"/>
            <rFont val="Tahoma"/>
            <family val="2"/>
          </rPr>
          <t xml:space="preserve">
Bạn có bao nhiêu Phụ Cấp thì insert cột tại chỗ này, đồng thời dòng số 9 để ký hiệu </t>
        </r>
        <r>
          <rPr>
            <b/>
            <sz val="9"/>
            <color indexed="81"/>
            <rFont val="Tahoma"/>
            <family val="2"/>
          </rPr>
          <t>[PC]</t>
        </r>
      </text>
    </comment>
    <comment ref="AC7" authorId="3" shapeId="0" xr:uid="{00000000-0006-0000-0F00-000008000000}">
      <text>
        <r>
          <rPr>
            <b/>
            <sz val="9"/>
            <color indexed="81"/>
            <rFont val="Tahoma"/>
            <family val="2"/>
          </rPr>
          <t>CHÚ Ý:</t>
        </r>
        <r>
          <rPr>
            <sz val="9"/>
            <color indexed="81"/>
            <rFont val="Tahoma"/>
            <family val="2"/>
          </rPr>
          <t xml:space="preserve">
Nội dung phụ cấp</t>
        </r>
      </text>
    </comment>
    <comment ref="AG7" authorId="0" shapeId="0" xr:uid="{00000000-0006-0000-0F00-000009000000}">
      <text>
        <r>
          <rPr>
            <b/>
            <sz val="9"/>
            <color indexed="81"/>
            <rFont val="Tahoma"/>
            <family val="2"/>
          </rPr>
          <t>CHÚ Ý:</t>
        </r>
        <r>
          <rPr>
            <sz val="9"/>
            <color indexed="81"/>
            <rFont val="Tahoma"/>
            <family val="2"/>
          </rPr>
          <t xml:space="preserve">
Cá nhân nào có giảm trừ bản thân thì điền mức giảm trừ bản thân vào, ngược lại thì để trống</t>
        </r>
      </text>
    </comment>
    <comment ref="AQ7" authorId="0" shapeId="0" xr:uid="{00000000-0006-0000-0F00-00000A000000}">
      <text>
        <r>
          <rPr>
            <b/>
            <sz val="9"/>
            <color indexed="81"/>
            <rFont val="Tahoma"/>
            <family val="2"/>
          </rPr>
          <t>CHÚ Ý:</t>
        </r>
        <r>
          <rPr>
            <sz val="9"/>
            <color indexed="81"/>
            <rFont val="Tahoma"/>
            <family val="2"/>
          </rPr>
          <t xml:space="preserve">
Cá nhân nào ủy quyền quyết toán thuế TNCN thì điền ký hiệu "V"</t>
        </r>
      </text>
    </comment>
    <comment ref="AH8" authorId="0" shapeId="0" xr:uid="{00000000-0006-0000-0F00-00000B000000}">
      <text>
        <r>
          <rPr>
            <b/>
            <sz val="9"/>
            <color indexed="81"/>
            <rFont val="Tahoma"/>
            <family val="2"/>
          </rPr>
          <t>CHÚ Ý:</t>
        </r>
        <r>
          <rPr>
            <sz val="9"/>
            <color indexed="81"/>
            <rFont val="Tahoma"/>
            <family val="2"/>
          </rPr>
          <t xml:space="preserve">
Điền số lượng người phụ thuộc </t>
        </r>
      </text>
    </comment>
    <comment ref="AI8" authorId="0" shapeId="0" xr:uid="{00000000-0006-0000-0F00-00000C000000}">
      <text>
        <r>
          <rPr>
            <b/>
            <sz val="9"/>
            <color indexed="81"/>
            <rFont val="Tahoma"/>
            <family val="2"/>
          </rPr>
          <t>CHÚ Ý:</t>
        </r>
        <r>
          <rPr>
            <sz val="9"/>
            <color indexed="81"/>
            <rFont val="Tahoma"/>
            <family val="2"/>
          </rPr>
          <t xml:space="preserve">
Điền số tiền giảm trừ
</t>
        </r>
      </text>
    </comment>
    <comment ref="AJ8" authorId="0" shapeId="0" xr:uid="{00000000-0006-0000-0F00-00000D000000}">
      <text>
        <r>
          <rPr>
            <b/>
            <sz val="9"/>
            <color indexed="81"/>
            <rFont val="Tahoma"/>
            <family val="2"/>
          </rPr>
          <t>CHÚ Ý:</t>
        </r>
        <r>
          <rPr>
            <sz val="9"/>
            <color indexed="81"/>
            <rFont val="Tahoma"/>
            <family val="2"/>
          </rPr>
          <t xml:space="preserve">
Tháng bắt đầu tính giảm trừ cho người phụ thuộc</t>
        </r>
      </text>
    </comment>
    <comment ref="BS8" authorId="4" shapeId="0" xr:uid="{62AA0C5B-6604-4789-AFF0-2F7783526278}">
      <text>
        <r>
          <rPr>
            <b/>
            <sz val="9"/>
            <color indexed="81"/>
            <rFont val="Tahoma"/>
            <family val="2"/>
          </rPr>
          <t>CHÚ Ý:</t>
        </r>
        <r>
          <rPr>
            <sz val="9"/>
            <color indexed="81"/>
            <rFont val="Tahoma"/>
            <family val="2"/>
          </rPr>
          <t xml:space="preserve">
nhập đúng theo mẫu (các tỷ lệ cách nhau bởi dấu chấm phẩy (;) )
XH;YT;TN
XH: tỷ lệ đóng bảo hiểm xã hội
YT: tỷ lệ đóng BH y tế
TN: tỷ lệ đóng BH thất nghiệp
Nếu tỷ lệ nào không có thì để 0
Nếu tỷ lệ lẻ thì dấu phân cách là dấu chấm (.)</t>
        </r>
      </text>
    </comment>
    <comment ref="CB8" authorId="4" shapeId="0" xr:uid="{00000000-0006-0000-0F00-00000E000000}">
      <text>
        <r>
          <rPr>
            <b/>
            <sz val="9"/>
            <color indexed="81"/>
            <rFont val="Tahoma"/>
            <family val="2"/>
          </rPr>
          <t>CHÚ Ý:</t>
        </r>
        <r>
          <rPr>
            <sz val="9"/>
            <color indexed="81"/>
            <rFont val="Tahoma"/>
            <family val="2"/>
          </rPr>
          <t xml:space="preserve">
Nhập liên tục, không ngắt quãng</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Tran Quoc Phuoc</author>
  </authors>
  <commentList>
    <comment ref="F5" authorId="0" shapeId="0" xr:uid="{00000000-0006-0000-1200-000001000000}">
      <text>
        <r>
          <rPr>
            <b/>
            <sz val="9"/>
            <color indexed="81"/>
            <rFont val="Tahoma"/>
            <family val="2"/>
          </rPr>
          <t>Chú Ý:</t>
        </r>
        <r>
          <rPr>
            <sz val="9"/>
            <color indexed="81"/>
            <rFont val="Tahoma"/>
            <family val="2"/>
          </rPr>
          <t xml:space="preserve">
Chỉnh Tên Công ty lại cho nó lên hoặc xuống dòng phù hợp ( để cho đẹp ý mà )</t>
        </r>
      </text>
    </comment>
    <comment ref="H29" authorId="0" shapeId="0" xr:uid="{00000000-0006-0000-1200-000002000000}">
      <text>
        <r>
          <rPr>
            <b/>
            <sz val="9"/>
            <color indexed="81"/>
            <rFont val="Tahoma"/>
            <family val="2"/>
          </rPr>
          <t>Lưu Ý:</t>
        </r>
        <r>
          <rPr>
            <sz val="9"/>
            <color indexed="81"/>
            <rFont val="Tahoma"/>
            <family val="2"/>
          </rPr>
          <t xml:space="preserve">
Người giao kết HĐLĐ bên phía người sử dụng lao động là người thuộc một trong các trường hợp sau: 
a) Người đại diện theo pháp luật; 
b) Người đứng đầu cơ quan, đơn vị, tổ chức; 
c) Chủ hộ gia đình; 
d) Cá nhân trực tiếp sử dụng lao động. Nếu ủy quyền cho người khác thì phải ủy quyền bằng văn bản theo mẫu của Bộ LĐTBXH</t>
        </r>
      </text>
    </comment>
    <comment ref="M29" authorId="0" shapeId="0" xr:uid="{00000000-0006-0000-1200-000003000000}">
      <text>
        <r>
          <rPr>
            <b/>
            <sz val="9"/>
            <color indexed="81"/>
            <rFont val="Tahoma"/>
            <family val="2"/>
          </rPr>
          <t>Chú Ý:</t>
        </r>
        <r>
          <rPr>
            <sz val="9"/>
            <color indexed="81"/>
            <rFont val="Tahoma"/>
            <family val="2"/>
          </rPr>
          <t xml:space="preserve">
Người giao kết HĐLĐ bên phía NLĐ là người thuộc một trong các trường hợp sau: 
a) NLĐ từ đủ 18 tuổi trở lên; 
b) NLĐ chưa thành niên từ đủ 15 tuổi đến dưới 18 tuổi và có sự đồng ý bằng văn bản của người đại diện theo PL của NLĐ; 
c) Người đại diện theo PL đối với người dưới 15 tuổi và có sự đồng ý của người dưới 15 tuổi; 
d) NLĐ được những người lao động trong nhóm ủy quyền hợp pháp giao kết HĐLĐ.</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GPAcc</author>
  </authors>
  <commentList>
    <comment ref="AR7" authorId="0" shapeId="0" xr:uid="{67C38EB9-6AA4-41BA-9708-054F28B5E5A3}">
      <text>
        <r>
          <rPr>
            <sz val="9"/>
            <color indexed="81"/>
            <rFont val="Tahoma"/>
            <family val="2"/>
          </rPr>
          <t>KINH PHÍ CÔNG ĐOÀN: bắt buộc với MỌI lao động có lương đóng BHXH.
Tính trên cùng căn cứ với BHXH (đã chặn trần).
Xóa trắng ô tỷ lệ 2,0% là tắt hă6n cột này.</t>
        </r>
      </text>
    </comment>
    <comment ref="AS7" authorId="0" shapeId="0" xr:uid="{A03DA455-9E6A-4518-83C0-682EAC2AAD23}">
      <text>
        <r>
          <rPr>
            <sz val="9"/>
            <color indexed="81"/>
            <rFont val="Tahoma"/>
            <family val="2"/>
          </rPr>
          <t>ĐOÀN PHÍ: chỉ tính cho người LÀ ĐOÀN VIÊN.
Trên sheet TTNV, ô Tháng tính bảo hiểm của người đó phải ghi thêm CD,
ví dụ: ALL,CD  -  ghi ALL không thôi thì KHÔNG tính đoàn phí.
Ghi theo từng tháng nên vào công đoàn giữa năm cũng khai được.
Trần 10% mức lương cơ sở (đổi ở THAMSO: DOANPHI_MAX).
Xóa trắng ô tỷ lệ 1,0% là tắt hă6n cột này.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Tran Quoc Phuoc</author>
  </authors>
  <commentList>
    <comment ref="B25" authorId="0" shapeId="0" xr:uid="{00000000-0006-0000-0200-000001000000}">
      <text>
        <r>
          <rPr>
            <b/>
            <sz val="9"/>
            <color indexed="81"/>
            <rFont val="Tahoma"/>
            <family val="2"/>
          </rPr>
          <t>CHÚ Ý:</t>
        </r>
        <r>
          <rPr>
            <sz val="9"/>
            <color indexed="81"/>
            <rFont val="Tahoma"/>
            <family val="2"/>
          </rPr>
          <t xml:space="preserve">
Chỉ đối chiếu 1561 ( không đối chiếu 1562 )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QUỐC PHƯỚC</author>
  </authors>
  <commentList>
    <comment ref="H1" authorId="0" shapeId="0" xr:uid="{00000000-0006-0000-1800-000001000000}">
      <text>
        <r>
          <rPr>
            <b/>
            <sz val="9"/>
            <color indexed="81"/>
            <rFont val="Tahoma"/>
            <family val="2"/>
          </rPr>
          <t>CHÚ Ý:</t>
        </r>
        <r>
          <rPr>
            <sz val="9"/>
            <color indexed="81"/>
            <rFont val="Tahoma"/>
            <family val="2"/>
          </rPr>
          <t xml:space="preserve">
Là số trên chỉ tiêu [43] của tờ khai thuế GTGT. Nếu hết khấu trừ thì điền số 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QUỐC PHƯỚC</author>
  </authors>
  <commentList>
    <comment ref="H1" authorId="0" shapeId="0" xr:uid="{579F5AA0-A5AD-4088-8C08-37F61308D33B}">
      <text>
        <r>
          <rPr>
            <b/>
            <sz val="9"/>
            <color indexed="81"/>
            <rFont val="Tahoma"/>
            <family val="2"/>
          </rPr>
          <t>CHÚ Ý:</t>
        </r>
        <r>
          <rPr>
            <sz val="9"/>
            <color indexed="81"/>
            <rFont val="Tahoma"/>
            <family val="2"/>
          </rPr>
          <t xml:space="preserve">
Là số trên chỉ tiêu [43] của tờ khai thuế GTGT. Nếu hết khấu trừ thì điền số 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QUỐC PHƯỚC</author>
  </authors>
  <commentList>
    <comment ref="I29" authorId="0" shapeId="0" xr:uid="{00000000-0006-0000-1D00-000001000000}">
      <text>
        <r>
          <rPr>
            <b/>
            <sz val="9"/>
            <color indexed="81"/>
            <rFont val="Tahoma"/>
            <family val="2"/>
          </rPr>
          <t>CHÚ Ý:</t>
        </r>
        <r>
          <rPr>
            <sz val="9"/>
            <color indexed="81"/>
            <rFont val="Tahoma"/>
            <family val="2"/>
          </rPr>
          <t xml:space="preserve">
TỰ ĐIỀN SỐ LIỆU NĂM TRƯỚC VÀO</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Trần Quốc Phước</author>
  </authors>
  <commentList>
    <comment ref="F1" authorId="0" shapeId="0" xr:uid="{85F71390-1878-4332-8EE3-52723F870B0B}">
      <text>
        <r>
          <rPr>
            <b/>
            <sz val="9"/>
            <color indexed="81"/>
            <rFont val="Tahoma"/>
            <family val="2"/>
          </rPr>
          <t>GPAcc:</t>
        </r>
        <r>
          <rPr>
            <sz val="9"/>
            <color indexed="81"/>
            <rFont val="Tahoma"/>
            <family val="2"/>
          </rPr>
          <t xml:space="preserve">
Nếu muốn in ra máy in thì bạn Delete nội dung</t>
        </r>
      </text>
    </comment>
  </commentList>
</comments>
</file>

<file path=xl/sharedStrings.xml><?xml version="1.0" encoding="utf-8"?>
<sst xmlns="http://schemas.openxmlformats.org/spreadsheetml/2006/main" count="23116" uniqueCount="6054">
  <si>
    <t>Địa chỉ:</t>
  </si>
  <si>
    <t>Mã số thuế:</t>
  </si>
  <si>
    <t>Email:</t>
  </si>
  <si>
    <t>Điện thoại:</t>
  </si>
  <si>
    <t>Fax:</t>
  </si>
  <si>
    <t>Kỳ kế toán:</t>
  </si>
  <si>
    <t>Từ ngày</t>
  </si>
  <si>
    <t>Đến ngày</t>
  </si>
  <si>
    <t>Kế toán trưởng</t>
  </si>
  <si>
    <t>Thủ quỹ</t>
  </si>
  <si>
    <t>THÔNG TIN DOANH NGHIỆP</t>
  </si>
  <si>
    <t>Loại</t>
  </si>
  <si>
    <t>Ký hiệu mẫu HĐ</t>
  </si>
  <si>
    <t>Ký Hiệu HĐ</t>
  </si>
  <si>
    <t>Số HĐ</t>
  </si>
  <si>
    <t>Ngày HĐ</t>
  </si>
  <si>
    <t>Tên khách hàng mua</t>
  </si>
  <si>
    <t>MST</t>
  </si>
  <si>
    <t>Nội Dung</t>
  </si>
  <si>
    <t>Thành tiền</t>
  </si>
  <si>
    <t>Thuế suất</t>
  </si>
  <si>
    <t>VAT</t>
  </si>
  <si>
    <t>Ghi chú</t>
  </si>
  <si>
    <t>[C]</t>
  </si>
  <si>
    <t>[D]</t>
  </si>
  <si>
    <t>[E]</t>
  </si>
  <si>
    <t>[F]</t>
  </si>
  <si>
    <t>[1]</t>
  </si>
  <si>
    <t>[2]</t>
  </si>
  <si>
    <t>[3]</t>
  </si>
  <si>
    <t>Đ/K thành tiền</t>
  </si>
  <si>
    <t>Đ/K VAT</t>
  </si>
  <si>
    <t>Tháng</t>
  </si>
  <si>
    <t>Nợ</t>
  </si>
  <si>
    <t>Có</t>
  </si>
  <si>
    <t>Nhóm</t>
  </si>
  <si>
    <t>[A]</t>
  </si>
  <si>
    <t>[B]</t>
  </si>
  <si>
    <t>Quý</t>
  </si>
  <si>
    <t>I</t>
  </si>
  <si>
    <t>II</t>
  </si>
  <si>
    <t>III</t>
  </si>
  <si>
    <t>IV</t>
  </si>
  <si>
    <t>Khai thuế GTGT theo:</t>
  </si>
  <si>
    <t>Thuế suất TNDN:</t>
  </si>
  <si>
    <t>STT</t>
  </si>
  <si>
    <t>Ký hiệu HĐ</t>
  </si>
  <si>
    <t>Tên người bán</t>
  </si>
  <si>
    <t>Mã số thuế người bán</t>
  </si>
  <si>
    <t>Mặt hàng</t>
  </si>
  <si>
    <t>Thuế GTGT</t>
  </si>
  <si>
    <t>Tg kê khai BCT</t>
  </si>
  <si>
    <t>Tổng HĐ</t>
  </si>
  <si>
    <t>[4]</t>
  </si>
  <si>
    <t>[5]</t>
  </si>
  <si>
    <t>[6]</t>
  </si>
  <si>
    <t>[7]</t>
  </si>
  <si>
    <t>[8]</t>
  </si>
  <si>
    <t>[9]</t>
  </si>
  <si>
    <t>[10]</t>
  </si>
  <si>
    <t>[11]</t>
  </si>
  <si>
    <t>[12]</t>
  </si>
  <si>
    <t>[13]</t>
  </si>
  <si>
    <t>Ngày</t>
  </si>
  <si>
    <t>Tên người rút-nộp tiền</t>
  </si>
  <si>
    <t>Mã</t>
  </si>
  <si>
    <t>Nội dung</t>
  </si>
  <si>
    <t xml:space="preserve"> Số tiền </t>
  </si>
  <si>
    <t>Định khoản</t>
  </si>
  <si>
    <t xml:space="preserve"> Nợ  </t>
  </si>
  <si>
    <t xml:space="preserve"> Có </t>
  </si>
  <si>
    <t>Tên đối tượng công nợ</t>
  </si>
  <si>
    <t>Số hiệu TK</t>
  </si>
  <si>
    <t>Trùng TK</t>
  </si>
  <si>
    <t>Vùng kiểm tra</t>
  </si>
  <si>
    <t>Ký hiệu</t>
  </si>
  <si>
    <t>[14]</t>
  </si>
  <si>
    <t>[15]</t>
  </si>
  <si>
    <t>[16]</t>
  </si>
  <si>
    <t>Tên đơn vị mua hàng</t>
  </si>
  <si>
    <t>Mã số thuế</t>
  </si>
  <si>
    <t>Cộng phát sinh</t>
  </si>
  <si>
    <t>Tổng cộng</t>
  </si>
  <si>
    <t>Số :</t>
  </si>
  <si>
    <t>Nợ :</t>
  </si>
  <si>
    <t>133</t>
  </si>
  <si>
    <t>Có :</t>
  </si>
  <si>
    <t>Số tiền:</t>
  </si>
  <si>
    <t>Viết bằng chữ:</t>
  </si>
  <si>
    <t>Kèm theo:</t>
  </si>
  <si>
    <t>Người lập phiếu</t>
  </si>
  <si>
    <t/>
  </si>
  <si>
    <t>+ Số tiền quy đổi :</t>
  </si>
  <si>
    <t>(Liên gửi ra ngoài phải đóng dấu )</t>
  </si>
  <si>
    <t>TỪ THÁNG 1</t>
  </si>
  <si>
    <t>ĐẾN THÁNG 12</t>
  </si>
  <si>
    <t>NĂM</t>
  </si>
  <si>
    <t>Ngày tháng ghi sổ</t>
  </si>
  <si>
    <t>Chứng từ</t>
  </si>
  <si>
    <t>Diễn giải</t>
  </si>
  <si>
    <t>STT dòng</t>
  </si>
  <si>
    <t>Trang số</t>
  </si>
  <si>
    <t>Số hiệu TK đối ứng</t>
  </si>
  <si>
    <t>Số phát sinh</t>
  </si>
  <si>
    <t>Số hiệu</t>
  </si>
  <si>
    <t>Ngày tháng</t>
  </si>
  <si>
    <t>A</t>
  </si>
  <si>
    <t>B</t>
  </si>
  <si>
    <t>C</t>
  </si>
  <si>
    <t>D</t>
  </si>
  <si>
    <t>E</t>
  </si>
  <si>
    <t>G</t>
  </si>
  <si>
    <t>H</t>
  </si>
  <si>
    <t>(Ký, họ tên)</t>
  </si>
  <si>
    <t>(Ký, họ tên, đóng dấu)</t>
  </si>
  <si>
    <t>BẢNG CÂN ĐỐI SỐ PHÁT SINH</t>
  </si>
  <si>
    <t>Số hiệu tài khoản</t>
  </si>
  <si>
    <t>Tên tài khoản kế toán</t>
  </si>
  <si>
    <t>Số dư đầu kỳ</t>
  </si>
  <si>
    <t>Số phát sinh trong kỳ</t>
  </si>
  <si>
    <t>Số dư cuối kỳ</t>
  </si>
  <si>
    <t>K.In</t>
  </si>
  <si>
    <t>K.Xóa</t>
  </si>
  <si>
    <t>TIỀN MẶT</t>
  </si>
  <si>
    <t>TIỀN GỬI NGÂN HÀNG</t>
  </si>
  <si>
    <t>131-01</t>
  </si>
  <si>
    <t>131-02</t>
  </si>
  <si>
    <t>131-05</t>
  </si>
  <si>
    <t>131-06</t>
  </si>
  <si>
    <t>131-08</t>
  </si>
  <si>
    <t>131-09</t>
  </si>
  <si>
    <t>THUẾ GTGT ĐÃ KHẤU TRỪ</t>
  </si>
  <si>
    <t>PHẢI THU NỘI BỘ</t>
  </si>
  <si>
    <t>PHẢI THU KHÁC</t>
  </si>
  <si>
    <t>Tài sản thiếu chờ xử lý</t>
  </si>
  <si>
    <t>Phải thu khác</t>
  </si>
  <si>
    <t>141</t>
  </si>
  <si>
    <t>TẠM ỨNG</t>
  </si>
  <si>
    <t>HÀNG MUA ĐANG ĐI ĐƯỜNG</t>
  </si>
  <si>
    <t>NGUYÊN LIỆU, VẬT LIỆU</t>
  </si>
  <si>
    <t>CÔNG CỤ, DỤNG CỤ</t>
  </si>
  <si>
    <t>HÀNG HÓA</t>
  </si>
  <si>
    <t>1561</t>
  </si>
  <si>
    <t>Hàng hóa bất động sản</t>
  </si>
  <si>
    <t>HÀNG GỬI ĐI BÁN</t>
  </si>
  <si>
    <t>TÀI SẢN CỐ ĐỊNH HỮU HÌNH</t>
  </si>
  <si>
    <t>Nhà cửa, vật kiến trúc</t>
  </si>
  <si>
    <t>Máy móc, thiết bị</t>
  </si>
  <si>
    <t>Phương tiện vận tải, truyền dẫn</t>
  </si>
  <si>
    <t>Thiết bị, dụng cụ quản lý</t>
  </si>
  <si>
    <t>212</t>
  </si>
  <si>
    <t>Quyền sử dụng đất</t>
  </si>
  <si>
    <t>Quyền phát hành</t>
  </si>
  <si>
    <t>Bản quyền, bằng sáng chế</t>
  </si>
  <si>
    <t>Nhãn hiệu hàng hóa</t>
  </si>
  <si>
    <t>Phần mềm máy tính</t>
  </si>
  <si>
    <t>Giấy phép và giấy phép nhượng quyền</t>
  </si>
  <si>
    <t>TSCĐ vô hình khác</t>
  </si>
  <si>
    <t>217</t>
  </si>
  <si>
    <t>BẤT ĐỘNG SẢN ĐẦU TƯ</t>
  </si>
  <si>
    <t>221</t>
  </si>
  <si>
    <t>ĐẦU TƯ VÀO CÔNG TY CON</t>
  </si>
  <si>
    <t>222</t>
  </si>
  <si>
    <t>223</t>
  </si>
  <si>
    <t>Trái phiếu</t>
  </si>
  <si>
    <t>Mua sắm TSCĐ</t>
  </si>
  <si>
    <t>TÀI SẢN THUẾ THU NHẬP HOÃN LẠI</t>
  </si>
  <si>
    <t>331-10</t>
  </si>
  <si>
    <t>THUẾ &amp; CÁC KHOẢN PHẢI NỘP NN</t>
  </si>
  <si>
    <t>Thuế GTGT đầu ra</t>
  </si>
  <si>
    <t>Thuế tiêu thụ đặc biệt</t>
  </si>
  <si>
    <t>Thuế XNK</t>
  </si>
  <si>
    <t>3334</t>
  </si>
  <si>
    <t>Thuế TNDN</t>
  </si>
  <si>
    <t>3335</t>
  </si>
  <si>
    <t>Thuế thu nhập cá nhân</t>
  </si>
  <si>
    <t>Thuế tài nguyên</t>
  </si>
  <si>
    <t>Thuế nhà đất, tiền thuê đất</t>
  </si>
  <si>
    <t>Phí, lệ phí và các khoản phải nộp khác</t>
  </si>
  <si>
    <t>PHẢI TRẢ NGƯỜI LAO ĐỘNG</t>
  </si>
  <si>
    <t>CHI PHÍ PHẢI TRẢ</t>
  </si>
  <si>
    <t>PHẢI TRẢ NỘI BỘ</t>
  </si>
  <si>
    <t>PHẢI TRẢ, PHẢI NỘP KHÁC</t>
  </si>
  <si>
    <t>Tài sản thừa chờ xử lý</t>
  </si>
  <si>
    <t>Bảo hiểm xã hội</t>
  </si>
  <si>
    <t>Bảo hiểm y tế</t>
  </si>
  <si>
    <t>Phải trả, phải nộp khác</t>
  </si>
  <si>
    <t>Bảo hiểm thất nghiệp</t>
  </si>
  <si>
    <t>TRÁI PHIẾU PHÁT HÀNH</t>
  </si>
  <si>
    <t>THUẾ THU NHẬP HOÃN LẠI PHẢI TRẢ</t>
  </si>
  <si>
    <t>DỰ PHÒNG PHẢI TRẢ</t>
  </si>
  <si>
    <t>QUỸ KHEN THƯỞNG, PHÚC LỢI</t>
  </si>
  <si>
    <t>NGUỒN VỐN KINH DOANH</t>
  </si>
  <si>
    <t>CHÊNH LỆCH ĐÁNH GIÁ LẠI TÀI SẢN</t>
  </si>
  <si>
    <t>CHÊNH LỆCH TỶ GIÁ</t>
  </si>
  <si>
    <t>CÁC QUỸ KHÁC THUỘC VỐN CHỦ SỞ HỮU</t>
  </si>
  <si>
    <t>Doanh thu cung cấp dịch vụ</t>
  </si>
  <si>
    <t>Doanh thu khác</t>
  </si>
  <si>
    <t>5151</t>
  </si>
  <si>
    <t>5152</t>
  </si>
  <si>
    <t>CHI PHÍ NHÂN CÔNG TRỰC TIẾP</t>
  </si>
  <si>
    <t>CHI PHÍ SỬ DỤNG MÁY THI CÔNG</t>
  </si>
  <si>
    <t>CHI PHÍ SẢN XUẤT CHUNG</t>
  </si>
  <si>
    <t>Chi phí vật liệu</t>
  </si>
  <si>
    <t>Chi phí khấu hao TSCĐ</t>
  </si>
  <si>
    <t>Chi phí dịch vụ mua ngoài</t>
  </si>
  <si>
    <t>Chi phí bằng tiền khác</t>
  </si>
  <si>
    <t>GIÁ VỐN HÀNG BÁN</t>
  </si>
  <si>
    <t>Giá vốn cung cấp dịch vụ</t>
  </si>
  <si>
    <t>CHI PHÍ TÀI CHÍNH</t>
  </si>
  <si>
    <t>6351</t>
  </si>
  <si>
    <t>Chi phí HĐ TC-Lãi vay</t>
  </si>
  <si>
    <t>6352</t>
  </si>
  <si>
    <t>Chi phí HĐ TC-Chênh lệch tỷ giá</t>
  </si>
  <si>
    <t>CHI PHÍ BÁN HÀNG</t>
  </si>
  <si>
    <t>Chi phí vật liệu bao bì</t>
  </si>
  <si>
    <t>6422</t>
  </si>
  <si>
    <t>Thuế, phí và lệ phí</t>
  </si>
  <si>
    <t>Chi phí dự phòng</t>
  </si>
  <si>
    <t>64210</t>
  </si>
  <si>
    <t>711</t>
  </si>
  <si>
    <t>THU NHẬP KHÁC</t>
  </si>
  <si>
    <t>CHI PHÍ KHÁC</t>
  </si>
  <si>
    <t>CHI PHÍ THUẾ THU NHẬP DOANH NGHIỆP</t>
  </si>
  <si>
    <t>Chi phí thuế TNDN hiện hành</t>
  </si>
  <si>
    <t>Chi phí thuế TNDN hoãn lại</t>
  </si>
  <si>
    <t>XÁC ĐỊNH KẾT QUẢ KINH DOANH</t>
  </si>
  <si>
    <t>Mã HH, DV,TP</t>
  </si>
  <si>
    <t>Tên HH, DV, TP</t>
  </si>
  <si>
    <t>ĐVT</t>
  </si>
  <si>
    <t>Số lượng</t>
  </si>
  <si>
    <t>Đơn giá</t>
  </si>
  <si>
    <t>Đầu kỳ nợ</t>
  </si>
  <si>
    <t>Đầu kỳ có</t>
  </si>
  <si>
    <t>Đã ghi sổ cái</t>
  </si>
  <si>
    <t>Tiền Việt Nam</t>
  </si>
  <si>
    <t>1121-01</t>
  </si>
  <si>
    <t>Đơn vị tính: đồng Việt Nam</t>
  </si>
  <si>
    <t>Tên khách hàng bán</t>
  </si>
  <si>
    <t>Kho nhập</t>
  </si>
  <si>
    <t>Kho xuất</t>
  </si>
  <si>
    <t>Người ghi sổ</t>
  </si>
  <si>
    <t>Ký hiệu:</t>
  </si>
  <si>
    <t>Chọn nhóm công nợ:</t>
  </si>
  <si>
    <t>Năm</t>
  </si>
  <si>
    <t>Tài khoản khác</t>
  </si>
  <si>
    <t>Số tiền</t>
  </si>
  <si>
    <t>SỔ NHẬT KÝ MUA HÀNG</t>
  </si>
  <si>
    <t>Tài khoản ghi Nợ</t>
  </si>
  <si>
    <t>SỔ NHẬT KÝ BÁN HÀNG</t>
  </si>
  <si>
    <t>Ghi Có khoản doanh thu</t>
  </si>
  <si>
    <t>SỔ CÁI</t>
  </si>
  <si>
    <t>NKC</t>
  </si>
  <si>
    <t>Ngày tháng chứng từ</t>
  </si>
  <si>
    <t>Số hiệu chứng từ</t>
  </si>
  <si>
    <t>Thu</t>
  </si>
  <si>
    <t>Chi</t>
  </si>
  <si>
    <t>Tồn</t>
  </si>
  <si>
    <t>SỔ TIỀN GỬI NGÂN HÀNG</t>
  </si>
  <si>
    <t>Tài khoản đối ứng</t>
  </si>
  <si>
    <t>Số
 hiệu</t>
  </si>
  <si>
    <t>Thu 
(gửi vào)</t>
  </si>
  <si>
    <t>Chi
(Rút ra)</t>
  </si>
  <si>
    <t>Còn lại</t>
  </si>
  <si>
    <t>- Số dư đầu kỳ</t>
  </si>
  <si>
    <t>- Cộng số phát sinh trong kỳ</t>
  </si>
  <si>
    <t>- Số dư cuối kỳ</t>
  </si>
  <si>
    <t>NỘI DUNG</t>
  </si>
  <si>
    <t>Mã số</t>
  </si>
  <si>
    <t>Thuyết minh</t>
  </si>
  <si>
    <t>Số cuối năm</t>
  </si>
  <si>
    <t>Số đầu năm</t>
  </si>
  <si>
    <t>TÀI SẢN</t>
  </si>
  <si>
    <t>I. Tiền và các khoản tương đương tiền</t>
  </si>
  <si>
    <t>III. Các khoản phải thu ngắn hạn</t>
  </si>
  <si>
    <t>IV. Hàng tồn kho</t>
  </si>
  <si>
    <t>I. Các khoản phải thu dài hạn</t>
  </si>
  <si>
    <t>II. Tài sản cố định</t>
  </si>
  <si>
    <t>I. Nợ ngắn hạn</t>
  </si>
  <si>
    <t>II. Nợ dài hạn</t>
  </si>
  <si>
    <t>I. Vốn chủ sở hữu</t>
  </si>
  <si>
    <t>Chỉ tiêu</t>
  </si>
  <si>
    <t xml:space="preserve">Mã số </t>
  </si>
  <si>
    <t>Năm nay</t>
  </si>
  <si>
    <t>Năm trước</t>
  </si>
  <si>
    <t>1. Doanh thu bán hàng và cung cấp dịch vụ</t>
  </si>
  <si>
    <t>2. Các khoản giảm trừ doanh thu</t>
  </si>
  <si>
    <t>4. Giá vốn hàng bán</t>
  </si>
  <si>
    <t xml:space="preserve">     Trong đó: Chi phí lãi vay</t>
  </si>
  <si>
    <t>Chọn loại phiếu:</t>
  </si>
  <si>
    <t>SỔ QUỸ TIỀN MẶT</t>
  </si>
  <si>
    <t>01</t>
  </si>
  <si>
    <t>02</t>
  </si>
  <si>
    <t>5. Lợi nhuận gộp về bán hàng và cung cấp dịch vụ (20 = 10 - 11)</t>
  </si>
  <si>
    <t>3. Doanh thu thuần về bán hàng và cung cấp dịch vụ (10 = 01 - 02)</t>
  </si>
  <si>
    <t>SỔ CHI TIẾT CÁC TÀI KHOẢN</t>
  </si>
  <si>
    <t>SỐ HIỆU</t>
  </si>
  <si>
    <t>Số dư</t>
  </si>
  <si>
    <t>Giá vốn hàng bán</t>
  </si>
  <si>
    <t>F</t>
  </si>
  <si>
    <t>SỔ CHI PHÍ SẢN XUẤT KINH DOANH</t>
  </si>
  <si>
    <t>Ghi Nợ tài khoản</t>
  </si>
  <si>
    <t>Tổng tiền</t>
  </si>
  <si>
    <t>Chia ra</t>
  </si>
  <si>
    <t>TPHCM, ngày…. tháng …. Năm …..</t>
  </si>
  <si>
    <t>BÁO CÁO LƯU CHUYỂN TIỀN TỆ</t>
  </si>
  <si>
    <t>(Theo phương pháp trực tiếp)</t>
  </si>
  <si>
    <t>Mã
số</t>
  </si>
  <si>
    <t>Thuyết
minh</t>
  </si>
  <si>
    <t>131*</t>
  </si>
  <si>
    <t>511*</t>
  </si>
  <si>
    <t>331*</t>
  </si>
  <si>
    <t>152*</t>
  </si>
  <si>
    <t>611*</t>
  </si>
  <si>
    <t>138*</t>
  </si>
  <si>
    <t>338*</t>
  </si>
  <si>
    <t>136*</t>
  </si>
  <si>
    <t>Lưu chuyển tiền từ hoạt động kinh doanh</t>
  </si>
  <si>
    <t>II. Lưu chuyển tiền từ hoạt động đầu tư</t>
  </si>
  <si>
    <t>211*</t>
  </si>
  <si>
    <t>213*</t>
  </si>
  <si>
    <t>241*</t>
  </si>
  <si>
    <t>228*</t>
  </si>
  <si>
    <t>Lưu chuyển tiền thuần từ hoạt động đầu tư</t>
  </si>
  <si>
    <t>III. Lưu chuyển tiền từ hoạt động tài chính</t>
  </si>
  <si>
    <t>Lưu chuyển tiền thuần từ hoạt động tài chính</t>
  </si>
  <si>
    <t>Lưu chuyển tiền thuần trong kỳ</t>
  </si>
  <si>
    <t>Tiền và tương đương tiền đầu kỳ</t>
  </si>
  <si>
    <t>Tiền và tương đương tiền cuối kỳ</t>
  </si>
  <si>
    <t>Cuối năm</t>
  </si>
  <si>
    <t>Đầu năm</t>
  </si>
  <si>
    <t>Cộng</t>
  </si>
  <si>
    <t>Khoản mục</t>
  </si>
  <si>
    <t>Số dư đầu năm</t>
  </si>
  <si>
    <t>Số dư cuối năm</t>
  </si>
  <si>
    <t>Giá trị hao mòn lũy kế</t>
  </si>
  <si>
    <t>Trên 5 năm</t>
  </si>
  <si>
    <t>Số dư đầu năm trước</t>
  </si>
  <si>
    <t>Số dư đầu năm nay</t>
  </si>
  <si>
    <t>Số dư cuối năm nay</t>
  </si>
  <si>
    <t>Trong đó:</t>
  </si>
  <si>
    <t>Người lập biểu</t>
  </si>
  <si>
    <t>I. Đặc điểm hoạt động của doanh nghiệp</t>
  </si>
  <si>
    <t>Tài khoản</t>
  </si>
  <si>
    <t>Số TT</t>
  </si>
  <si>
    <t>Ghi tăng TSCĐ</t>
  </si>
  <si>
    <t>Khấu hao TSCĐ</t>
  </si>
  <si>
    <t>Ghi giảm TSCĐ</t>
  </si>
  <si>
    <t>Tên, đặc điểm, kí hiệu TSCĐ</t>
  </si>
  <si>
    <t>Nước sản xuất</t>
  </si>
  <si>
    <t>Tháng năm đưa vào sử dụng</t>
  </si>
  <si>
    <t>Số hiệu TSCĐ</t>
  </si>
  <si>
    <t>Nguyên giá TSCĐ</t>
  </si>
  <si>
    <t>Khấu hao</t>
  </si>
  <si>
    <t>Khấu hao đã tính đến khi ghi giảm TSCĐ</t>
  </si>
  <si>
    <t>Lý do giảm TSCĐ</t>
  </si>
  <si>
    <t>Tỷ lệ (%) khấu hao</t>
  </si>
  <si>
    <t>Thời gian</t>
  </si>
  <si>
    <t>Mức khấu hao năm</t>
  </si>
  <si>
    <t>Ngày, tháng, năm</t>
  </si>
  <si>
    <t>Tổng cộng TSCĐ</t>
  </si>
  <si>
    <t>Chọn lại tài sản:</t>
  </si>
  <si>
    <t>Số hóa đơn</t>
  </si>
  <si>
    <t>Ngày hóa
 đơn</t>
  </si>
  <si>
    <t>Ngày đưa 
vào SD</t>
  </si>
  <si>
    <t>Ngày bắt đầu P/Bổ</t>
  </si>
  <si>
    <t>Giá trị đã P/Bổ</t>
  </si>
  <si>
    <t>Giá trị
 còn lại</t>
  </si>
  <si>
    <t>Thời gian
P/Bổ</t>
  </si>
  <si>
    <t>Giá trị P/Bổ
 1 tháng</t>
  </si>
  <si>
    <t>Độc lập - Tự do - Hạnh phúc</t>
  </si>
  <si>
    <t xml:space="preserve"> TỜ KHAI THUẾ GIÁ TRỊ GIA TĂNG </t>
  </si>
  <si>
    <t>(Dành cho người nộp thuế khai thuế giá trị gia tăng theo phương pháp khấu trừ)</t>
  </si>
  <si>
    <t>[02] Lần đầu [    ]                        [03] Bổ sung lần thứ [    ]</t>
  </si>
  <si>
    <t>Giá trị HHDV
(chưa có thuế GTGT)</t>
  </si>
  <si>
    <t>Không phát sinh hoạt động mua, bán trong kỳ (đánh dấu "X")</t>
  </si>
  <si>
    <t>Thuế GTGT còn được khấu trừ kỳ trước chuyển sang</t>
  </si>
  <si>
    <t>Kê khai thuế GTGT phải nộp Ngân sách nhà nước</t>
  </si>
  <si>
    <t>Hàng hoá, dịch vụ (HHDV) mua vào trong kỳ</t>
  </si>
  <si>
    <t>Giá trị và thuế GTGT của hàng hoá, dịch vụ mua vào</t>
  </si>
  <si>
    <t>Hàng hoá, dịch vụ bán ra trong kỳ</t>
  </si>
  <si>
    <t xml:space="preserve">Hàng hóa, dịch vụ bán ra không chịu thuế GTGT </t>
  </si>
  <si>
    <t>a</t>
  </si>
  <si>
    <t>Hàng hoá, dịch vụ bán ra chịu thuế suất 0%</t>
  </si>
  <si>
    <t>b</t>
  </si>
  <si>
    <t>Hàng hoá, dịch vụ bán ra chịu thuế suất 5%</t>
  </si>
  <si>
    <t>c</t>
  </si>
  <si>
    <t>Hàng hoá, dịch vụ bán ra chịu thuế suất 10%</t>
  </si>
  <si>
    <t>Tổng doanh thu và thuế GTGT của HHDV bán ra ([34]=[26]+[27]; [35]=[28])</t>
  </si>
  <si>
    <t>Thuế GTGT phát sinh trong kỳ ([36]=[35]-[25])</t>
  </si>
  <si>
    <t xml:space="preserve">Điều chỉnh tăng, giảm thuế GTGT còn được khấu trừ của các kỳ trước </t>
  </si>
  <si>
    <t xml:space="preserve">Điều chỉnh giảm </t>
  </si>
  <si>
    <t xml:space="preserve">Điều chỉnh tăng </t>
  </si>
  <si>
    <t>V</t>
  </si>
  <si>
    <t>VI</t>
  </si>
  <si>
    <t>Thuế GTGT còn phải nộp trong kỳ ([40]=[40a]-[40b])</t>
  </si>
  <si>
    <t>Thuế GTGT còn được khấu trừ chuyển kỳ sau ([43]=[41]-[42])</t>
  </si>
  <si>
    <t>Tôi cam đoan số liệu khai trên là đúng và chịu trách nhiệm trước pháp luật về những số liệu đã khai./.</t>
  </si>
  <si>
    <t>...., ngày ......tháng ...... năm .........</t>
  </si>
  <si>
    <t>NGƯỜI NỘP THUẾ hoặc</t>
  </si>
  <si>
    <t>Họ và tên:............................</t>
  </si>
  <si>
    <t>ĐẠI DIỆN HỢP PHÁP CỦA NGƯỜI NỘP THUẾ</t>
  </si>
  <si>
    <t>Chứng chỉ hành nghề số:..........................</t>
  </si>
  <si>
    <t>(Ký, ghi rõ họ tên; chức vụ và đóng dấu (nếu có))</t>
  </si>
  <si>
    <t>Ghi chú:</t>
  </si>
  <si>
    <t>NHÂN VIÊN ĐẠI LÝ THUẾ</t>
  </si>
  <si>
    <t xml:space="preserve">     - GTGT: Giá trị Gia tăng</t>
  </si>
  <si>
    <t xml:space="preserve">     - HHDV: Hàng hoá dịch vụ</t>
  </si>
  <si>
    <t>_____________________</t>
  </si>
  <si>
    <t xml:space="preserve">TỜ KHAI QUYẾT TOÁN THUẾ THU NHẬP DOANH NGHIỆP </t>
  </si>
  <si>
    <t>Mã chỉ tiêu</t>
  </si>
  <si>
    <t>Kết quả kinh doanh ghi nhận theo báo cáo tài chính</t>
  </si>
  <si>
    <t>Tổng lợi nhuận kế toán trước thuế thu nhập doanh nghiệp</t>
  </si>
  <si>
    <t>A1</t>
  </si>
  <si>
    <t>Xác định thu nhập chịu thuế theo Luật thuế thu nhập doanh nghiệp</t>
  </si>
  <si>
    <t>B1</t>
  </si>
  <si>
    <t>1.1</t>
  </si>
  <si>
    <t>Các khoản điều chỉnh tăng doanh thu</t>
  </si>
  <si>
    <t>B2</t>
  </si>
  <si>
    <t>1.2</t>
  </si>
  <si>
    <t xml:space="preserve">Chi phí của phần doanh thu điều chỉnh giảm </t>
  </si>
  <si>
    <t>B3</t>
  </si>
  <si>
    <t>1.3</t>
  </si>
  <si>
    <t>Các khoản chi không được trừ khi xác định thu nhập chịu thuế</t>
  </si>
  <si>
    <t>B4</t>
  </si>
  <si>
    <t>1.4</t>
  </si>
  <si>
    <t>Thuế thu nhập đã nộp cho phần thu nhập nhận được ở nước ngoài</t>
  </si>
  <si>
    <t>B5</t>
  </si>
  <si>
    <t>1.5</t>
  </si>
  <si>
    <t>Điều chỉnh tăng lợi nhuận do xác định giá thị trường đối với 
giao dịch liên kết</t>
  </si>
  <si>
    <t>B6</t>
  </si>
  <si>
    <t>1.6</t>
  </si>
  <si>
    <t>Các khoản điều chỉnh làm tăng lợi nhuận trước thuế khác</t>
  </si>
  <si>
    <t>B7</t>
  </si>
  <si>
    <t>B8</t>
  </si>
  <si>
    <t>2.1</t>
  </si>
  <si>
    <t xml:space="preserve">Giảm trừ các khoản doanh thu đã tính thuế năm trước  </t>
  </si>
  <si>
    <t>B9</t>
  </si>
  <si>
    <t>2.2</t>
  </si>
  <si>
    <t xml:space="preserve">Chi phí của phần doanh thu điều chỉnh tăng </t>
  </si>
  <si>
    <t>B10</t>
  </si>
  <si>
    <t>2.3</t>
  </si>
  <si>
    <t>Các khoản điều chỉnh làm giảm lợi nhuận trước thuế khác</t>
  </si>
  <si>
    <t>B11</t>
  </si>
  <si>
    <t>B12</t>
  </si>
  <si>
    <t>3.1</t>
  </si>
  <si>
    <t xml:space="preserve">Thu nhập chịu thuế từ hoạt động sản xuất kinh doanh
</t>
  </si>
  <si>
    <t>B13</t>
  </si>
  <si>
    <t>3.2</t>
  </si>
  <si>
    <t>B14</t>
  </si>
  <si>
    <t>Xác định thuế thu nhập doanh nghiệp ( TNDN) phải nộp từ hoạt động sản xuất kinh doanh</t>
  </si>
  <si>
    <t>C1</t>
  </si>
  <si>
    <t>Thu nhập miễn thuế</t>
  </si>
  <si>
    <t>C2</t>
  </si>
  <si>
    <t>C3</t>
  </si>
  <si>
    <t>C4</t>
  </si>
  <si>
    <t>Trích lập quỹ khoa học công nghệ (nếu có)</t>
  </si>
  <si>
    <t>C5</t>
  </si>
  <si>
    <t>C6</t>
  </si>
  <si>
    <t>6.1</t>
  </si>
  <si>
    <t>C7</t>
  </si>
  <si>
    <t>6.2</t>
  </si>
  <si>
    <t>C8</t>
  </si>
  <si>
    <t xml:space="preserve">                + Thu nhập tính thuế tính theo thuế suất không ưu đãi khác</t>
  </si>
  <si>
    <t>C9</t>
  </si>
  <si>
    <t>C10</t>
  </si>
  <si>
    <t>C11</t>
  </si>
  <si>
    <t>C12</t>
  </si>
  <si>
    <t>C13</t>
  </si>
  <si>
    <t>C14</t>
  </si>
  <si>
    <t>C15</t>
  </si>
  <si>
    <t>C16</t>
  </si>
  <si>
    <t>E1</t>
  </si>
  <si>
    <t>E2</t>
  </si>
  <si>
    <t xml:space="preserve">Thuế TNDN phải nộp khác (nếu có) </t>
  </si>
  <si>
    <t>E3</t>
  </si>
  <si>
    <t>Tôi cam đoan là các số liệu, tài liệu kê khai này là đúng và tự chịu trách nhiệm trước pháp luật về số liệu, tài liệu đã kê khai./.</t>
  </si>
  <si>
    <t xml:space="preserve"> NHÂN VIÊN ĐẠI LÝ THUẾ                                                              </t>
  </si>
  <si>
    <t xml:space="preserve"> Họ và tên:………..                                                  </t>
  </si>
  <si>
    <t xml:space="preserve">   - TNDN: Thu nhập doanh nghiệp</t>
  </si>
  <si>
    <t xml:space="preserve"> Chứng chỉ hành nghề số:...............</t>
  </si>
  <si>
    <t>Điều chỉnh tăng tổng lợi nhuận trước thuế thu nhập doanh nghiệp 
(B1= B2+B3+B4+B5+B6+B7)</t>
  </si>
  <si>
    <t>TT &amp; VAT</t>
  </si>
  <si>
    <t>Bra &amp; Nky</t>
  </si>
  <si>
    <t>T.toán NH</t>
  </si>
  <si>
    <t>Lưu Ý:</t>
  </si>
  <si>
    <t>KHAI BÁO TÌNH HÌNH HÓA ĐƠN</t>
  </si>
  <si>
    <t>Nếu trong năm phát hành thêm</t>
  </si>
  <si>
    <t>Tên Hóa Đơn</t>
  </si>
  <si>
    <t>K.Hiệu mẫu HĐ</t>
  </si>
  <si>
    <t>Từ số</t>
  </si>
  <si>
    <t>Đến số</t>
  </si>
  <si>
    <t>Tổng</t>
  </si>
  <si>
    <t>dd/mm/yy</t>
  </si>
  <si>
    <t>_ Đổi mẫu thì ký hiệu mẫu HĐ phải khác</t>
  </si>
  <si>
    <t>_ Không đổi mẫu thì số phát hành phải liên tục</t>
  </si>
  <si>
    <t>BÁO CÁO TÌNH HÌNH SỬ DỤNG HÓA ĐƠN</t>
  </si>
  <si>
    <t>Tên hóa đơn</t>
  </si>
  <si>
    <t>Ký hiệu mẫu hóa đơn</t>
  </si>
  <si>
    <t>Ký hiệu hóa đơn</t>
  </si>
  <si>
    <t>Số tồn đầu kỳ, mua/ phát hành trong kỳ</t>
  </si>
  <si>
    <t>Số sử dụng, xóa bỏ, mất, hủy trong kỳ</t>
  </si>
  <si>
    <t>Tồn cuối kỳ</t>
  </si>
  <si>
    <t>Tổng số</t>
  </si>
  <si>
    <t>Số tồn đầu</t>
  </si>
  <si>
    <t>Số mua/ phát hành trong kỳ</t>
  </si>
  <si>
    <t>Tổng số sử dụng, xóa bỏ, mất, hủy</t>
  </si>
  <si>
    <t>Trong đó</t>
  </si>
  <si>
    <t>Số lượng đã sử dụng</t>
  </si>
  <si>
    <t>Xóa bỏ</t>
  </si>
  <si>
    <t>Mất</t>
  </si>
  <si>
    <t>Hủy</t>
  </si>
  <si>
    <t>Số</t>
  </si>
  <si>
    <t>[17]</t>
  </si>
  <si>
    <t>[18]</t>
  </si>
  <si>
    <t>[19]</t>
  </si>
  <si>
    <t>[20]</t>
  </si>
  <si>
    <t>[21]</t>
  </si>
  <si>
    <t>[22]</t>
  </si>
  <si>
    <t>131-11</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</si>
  <si>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</si>
  <si>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</si>
  <si>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</si>
  <si>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</si>
  <si>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</si>
  <si>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</si>
  <si>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</si>
  <si>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</si>
  <si>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</si>
  <si>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</si>
  <si>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</si>
  <si>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</si>
  <si>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</si>
  <si>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</si>
  <si>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</si>
  <si>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</si>
  <si>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</si>
  <si>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</si>
  <si>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</si>
  <si>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</si>
  <si>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</si>
  <si>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</si>
  <si>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</si>
  <si>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</si>
  <si>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</si>
  <si>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</si>
  <si>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</si>
  <si>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</si>
  <si>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</si>
  <si>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</si>
  <si>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</si>
  <si>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</si>
  <si>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</si>
  <si>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</si>
  <si>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</si>
  <si>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</si>
  <si>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</si>
  <si>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</si>
  <si>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331-11</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</si>
  <si>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</si>
  <si>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</si>
  <si>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</si>
  <si>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</si>
  <si>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</si>
  <si>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</si>
  <si>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</si>
  <si>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</si>
  <si>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</si>
  <si>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</si>
  <si>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</si>
  <si>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</si>
  <si>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</si>
  <si>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</si>
  <si>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</si>
  <si>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</si>
  <si>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</si>
  <si>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</si>
  <si>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</si>
  <si>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</si>
  <si>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</si>
  <si>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</si>
  <si>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</si>
  <si>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</si>
  <si>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</si>
  <si>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</si>
  <si>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</si>
  <si>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</si>
  <si>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</si>
  <si>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</si>
  <si>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</si>
  <si>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</si>
  <si>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</si>
  <si>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</si>
  <si>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</si>
  <si>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</si>
  <si>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</si>
  <si>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</si>
  <si>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331-50</t>
  </si>
  <si>
    <t>BẢNG ĐIỀU CHỈNH VAT ( THEO THÁNG )</t>
  </si>
  <si>
    <t>BẢNG ĐIỀU CHỈNH VAT ( THEO QUÝ)</t>
  </si>
  <si>
    <t>M.Vào &amp; N.Ký</t>
  </si>
  <si>
    <t>Trùng HĐ</t>
  </si>
  <si>
    <t>K.Tra N.Ký &amp; B.Ra</t>
  </si>
  <si>
    <t>K.Tra N.Ký &amp; M.Vào</t>
  </si>
  <si>
    <t>Trùng MST</t>
  </si>
  <si>
    <t>Số tháng đã
P/Bổ</t>
  </si>
  <si>
    <t>Tên chi phí</t>
  </si>
  <si>
    <t>Giá trị ban đầu</t>
  </si>
  <si>
    <t xml:space="preserve">Chọn sổ: </t>
  </si>
  <si>
    <t>Sổ chi tiết vật liệu, sản phẩm, hàng hóa</t>
  </si>
  <si>
    <t xml:space="preserve">Màu: </t>
  </si>
  <si>
    <t>TÊN</t>
  </si>
  <si>
    <t>TÊN TRÊN BÌA</t>
  </si>
  <si>
    <t>GHI CHÚ</t>
  </si>
  <si>
    <t>TK cấp 1</t>
  </si>
  <si>
    <t>TK cấp 2</t>
  </si>
  <si>
    <t>Sô hiệu</t>
  </si>
  <si>
    <t>Sổ cái</t>
  </si>
  <si>
    <t>Nhật ký chung</t>
  </si>
  <si>
    <t>Sổ quỹ tiền mặt</t>
  </si>
  <si>
    <t>Loại quỹ:</t>
  </si>
  <si>
    <t>Sổ tiền gửi ngân hàng</t>
  </si>
  <si>
    <t xml:space="preserve"> - Tài khoản cấp I:…………………………….</t>
  </si>
  <si>
    <t xml:space="preserve"> - Tài khoản cấp II:…………………………….</t>
  </si>
  <si>
    <t>Số hiệu tài khoản ngân hàng:</t>
  </si>
  <si>
    <t>VẬT LIỆU, SẢN PHẨM, HÀNG HÓA</t>
  </si>
  <si>
    <t>TÀI KHOẢN:…………………………………….</t>
  </si>
  <si>
    <t>TIỂU KHOẢN:…………………………………..</t>
  </si>
  <si>
    <t>KHO:</t>
  </si>
  <si>
    <t>Sổ tài sản cố định</t>
  </si>
  <si>
    <t>TÀI SẢN CỐ ĐỊNH</t>
  </si>
  <si>
    <t>Sổ nhật ký chi tiền</t>
  </si>
  <si>
    <t>NHẬT KÝ CHI TIỀN</t>
  </si>
  <si>
    <t>Sổ nhật ký thu tiền</t>
  </si>
  <si>
    <t>NHẬT KÝ THU TIỀN</t>
  </si>
  <si>
    <t xml:space="preserve"> </t>
  </si>
  <si>
    <t>Sổ nhật ký mua hàng</t>
  </si>
  <si>
    <t>NHẬT KÝ MUA HÀNG</t>
  </si>
  <si>
    <t>Sổ nhật ký bán hàng</t>
  </si>
  <si>
    <t>NHẬT KÝ BÁN HÀNG</t>
  </si>
  <si>
    <t>Sổ chi phí sản xuất kinh doanh</t>
  </si>
  <si>
    <t>CHI PHÍ SẢN XUẤT KINH DOANH</t>
  </si>
  <si>
    <t>Tài khoản:</t>
  </si>
  <si>
    <t>Sổ chi tiết thanh toán</t>
  </si>
  <si>
    <t>CHI TIẾT THANH TOÁN</t>
  </si>
  <si>
    <t>Với người mua, người bán</t>
  </si>
  <si>
    <t>Sổ chi tiết các tài khoản</t>
  </si>
  <si>
    <t>CHI TIẾT CÁC TÀI KHOẢN</t>
  </si>
  <si>
    <t>Bìa:</t>
  </si>
  <si>
    <t>[23]</t>
  </si>
  <si>
    <t>[24]</t>
  </si>
  <si>
    <t>[25]</t>
  </si>
  <si>
    <t>[26]</t>
  </si>
  <si>
    <t>[27]</t>
  </si>
  <si>
    <t>[28]</t>
  </si>
  <si>
    <t>[29]</t>
  </si>
  <si>
    <t>[30]</t>
  </si>
  <si>
    <t>[31]</t>
  </si>
  <si>
    <t>[32]</t>
  </si>
  <si>
    <t>[33]</t>
  </si>
  <si>
    <t>[34]</t>
  </si>
  <si>
    <t>[35]</t>
  </si>
  <si>
    <t>[36]</t>
  </si>
  <si>
    <t>[37]</t>
  </si>
  <si>
    <t>[38]</t>
  </si>
  <si>
    <t>[39]</t>
  </si>
  <si>
    <t>[40]</t>
  </si>
  <si>
    <t>[41]</t>
  </si>
  <si>
    <t>[42]</t>
  </si>
  <si>
    <t>[43]</t>
  </si>
  <si>
    <t>PHỤ LỤC</t>
  </si>
  <si>
    <t>KẾT QUẢ HOẠT ĐỘNG SẢN XUẤT KINH DOANH</t>
  </si>
  <si>
    <t>________________________</t>
  </si>
  <si>
    <t>Kết quả kinh doanh ghi nhận theo báo cáo tài chính:</t>
  </si>
  <si>
    <t>Doanh thu bán hàng và cung cấp dịch vụ</t>
  </si>
  <si>
    <t>Trong đó: - Doanh thu bán hàng hoá, dịch vụ xuất khẩu</t>
  </si>
  <si>
    <t>Chiết khấu thương mại</t>
  </si>
  <si>
    <t>Giảm giá hàng bán</t>
  </si>
  <si>
    <t xml:space="preserve">Doanh thu hoạt động tài chính </t>
  </si>
  <si>
    <t>Chi phí bán hàng</t>
  </si>
  <si>
    <t>Chi phí quản lý doanh nghiệp</t>
  </si>
  <si>
    <t>Chi phí tài chính</t>
  </si>
  <si>
    <t>Thu nhập khác</t>
  </si>
  <si>
    <t>Chi phí khác</t>
  </si>
  <si>
    <t>[08]</t>
  </si>
  <si>
    <t>[09]</t>
  </si>
  <si>
    <t>Chọn tháng kết chuyển:</t>
  </si>
  <si>
    <t>CHUYỂN LỖ</t>
  </si>
  <si>
    <t>Năm phát sinh lỗ</t>
  </si>
  <si>
    <t>Số lỗ phát sinh</t>
  </si>
  <si>
    <t>Số lỗ được chuyển trong kỳ tính thuế này</t>
  </si>
  <si>
    <t>Số lỗ còn được chuyển sang các kỳ tính thuế sau</t>
  </si>
  <si>
    <t>Sỗ lỗ đã chuyển
trong các kỳ tính thuế trước</t>
  </si>
  <si>
    <t>Ký hiệu NH</t>
  </si>
  <si>
    <t>Tên đơn vị bán hàng</t>
  </si>
  <si>
    <t>Số tiền chưa thuế</t>
  </si>
  <si>
    <t>Thuế</t>
  </si>
  <si>
    <t>Tên TS</t>
  </si>
  <si>
    <t>Ngày đưa vào SD</t>
  </si>
  <si>
    <t>Giá trị TS</t>
  </si>
  <si>
    <t>Thời gian P/Bổ KH</t>
  </si>
  <si>
    <t>Lý do</t>
  </si>
  <si>
    <t>Đ/Khoản</t>
  </si>
  <si>
    <t>BẢNG THEO DÕI CHI PHÍ KHẤU HAO VÀ PHÂN BỔ</t>
  </si>
  <si>
    <t>Từ số:</t>
  </si>
  <si>
    <t>Đến số:</t>
  </si>
  <si>
    <t>Số trang in:</t>
  </si>
  <si>
    <t>BẢNG KÊ HOÁ ĐƠN, CHỨNG TỪ HÀNG HOÁ, DỊCH VỤ BÁN RA</t>
  </si>
  <si>
    <t>(Kèm theo tờ khai thuế GTGT theo mẫu số 01/GTGT)</t>
  </si>
  <si>
    <t>Kỳ tính thuế: Tháng....... năm ........../ Quý ….. Năm……</t>
  </si>
  <si>
    <t xml:space="preserve">Người nộp thuế:........................................................................................       </t>
  </si>
  <si>
    <t>Mã số thuế: ...............................................................................................</t>
  </si>
  <si>
    <t>Đơn vị tiền: đồng Việt Nam</t>
  </si>
  <si>
    <t>Tên người mua</t>
  </si>
  <si>
    <t>Mã số thuế người mua</t>
  </si>
  <si>
    <t>Số hoá đơn</t>
  </si>
  <si>
    <t>BẢNG KÊ HOÁ ĐƠN, CHỨNG TỪ HÀNG HOÁ, DỊCH VỤ MUA VÀO</t>
  </si>
  <si>
    <t>Kỳ tính thuế: Tháng....... năm ........../ Quý …. Năm….</t>
  </si>
  <si>
    <t>BẢNG THEO DÕI VAT</t>
  </si>
  <si>
    <t>DK</t>
  </si>
  <si>
    <t>CK Khấu Trừ</t>
  </si>
  <si>
    <t>CK Phải nộp</t>
  </si>
  <si>
    <t>Phát Sinh Ngân Hàng</t>
  </si>
  <si>
    <t>Cuối Kỳ</t>
  </si>
  <si>
    <t>VÙNG TẠM LÀM CÔNG NỢ</t>
  </si>
  <si>
    <t>[40a]</t>
  </si>
  <si>
    <t>[40b]</t>
  </si>
  <si>
    <t>BẢNG PHÂN BỔ THUẾ GTGT KHẤU TRỪ ( PL01-4A )</t>
  </si>
  <si>
    <t>_Thuế GTGT dùng riêng chịu thuế được khấu trừ</t>
  </si>
  <si>
    <t>_Thuế GTGT không được khấu trừ</t>
  </si>
  <si>
    <t>_Thuế GTGT dùng chung được khấu trừ</t>
  </si>
  <si>
    <t>Thuế GTGT của HHDV mua vào trong kỳ:</t>
  </si>
  <si>
    <t>Phân bổ thuế GTGT:</t>
  </si>
  <si>
    <t>Tổng doanh thu HHDV bán ra trong kỳ</t>
  </si>
  <si>
    <t>Doanh thu HHDV bán ra chịu thuế trong kỳ</t>
  </si>
  <si>
    <t>Tỷ lệ % doanh thu HHDV chịu thuế / tổng doanh thu bán ra</t>
  </si>
  <si>
    <t>Thuế GTGT của HHDV mua vào cần phân bổ trong kỳ</t>
  </si>
  <si>
    <t>Thuế GTGT của HHDV mua vào được khấu trừ trong kỳ</t>
  </si>
  <si>
    <t>Nguyên liệu, vật liệu (152)</t>
  </si>
  <si>
    <t>Đầu Kỳ</t>
  </si>
  <si>
    <t>Mua Vào</t>
  </si>
  <si>
    <t>Bán Ra</t>
  </si>
  <si>
    <t>BẢNG THEO DÕI THUẾ GTGT ( THEO THÁNG - NGƯỜI DÙNG TỰ K.C )</t>
  </si>
  <si>
    <t>BẢNG THEO DÕI THUẾ GTGT ( THEO QUÝ - NGƯỜI DÙNG TỰ K.C )</t>
  </si>
  <si>
    <t>VÙNG THEO DÕI VAT - NGƯỜI DÙNG CUNG CẤP SỐ LIỆU ĐỂ KẾT CHUYỂN NHẬT KÝ CHUNG</t>
  </si>
  <si>
    <t>Nợ 133</t>
  </si>
  <si>
    <t>Stt</t>
  </si>
  <si>
    <t>Mã hàng</t>
  </si>
  <si>
    <t>Tên HH, DV</t>
  </si>
  <si>
    <t>Tồn đầu kỳ</t>
  </si>
  <si>
    <t>Nhập trong kỳ</t>
  </si>
  <si>
    <t>Giá</t>
  </si>
  <si>
    <t>+</t>
  </si>
  <si>
    <t>-</t>
  </si>
  <si>
    <t>Ghi Có tài khoản</t>
  </si>
  <si>
    <t>Sổ kế toán</t>
  </si>
  <si>
    <t>Hóa đơn, biên lai, chứng từ nộp thuế</t>
  </si>
  <si>
    <t>Ngày, tháng, năm lập hóa đơn</t>
  </si>
  <si>
    <t xml:space="preserve">Giá trị HHDV mua vào chưa có thuế </t>
  </si>
  <si>
    <t>Thuế GTGT đủ điều kiện khấu trừ thuế</t>
  </si>
  <si>
    <t>Hóa đơn, chứng từ bán ra</t>
  </si>
  <si>
    <t>Doanh thu chưa có thuế GTGT</t>
  </si>
  <si>
    <t>Tên hàng hóa, dịch vụ</t>
  </si>
  <si>
    <t>K.Tra trùng</t>
  </si>
  <si>
    <t>BẢNG CÂN ĐỐI SỐ PHÁT SINH NĂM TRƯỚC</t>
  </si>
  <si>
    <t>Bảng cân đối số phát sinh</t>
  </si>
  <si>
    <t>Chọn TK kết chuyển:</t>
  </si>
  <si>
    <t>BẢNG KÝ HIỆU ĐỊNH KHOẢN</t>
  </si>
  <si>
    <t>Nguyên Vật Liệu</t>
  </si>
  <si>
    <t>Dở Dang</t>
  </si>
  <si>
    <t>Thành Phẩm</t>
  </si>
  <si>
    <t>Hàng Hóa</t>
  </si>
  <si>
    <t>Theo chứng từ</t>
  </si>
  <si>
    <t>Thực xuất</t>
  </si>
  <si>
    <t>Số:</t>
  </si>
  <si>
    <t>Nợ:</t>
  </si>
  <si>
    <t>Có:</t>
  </si>
  <si>
    <t>- Số chứng từ gốc kèm theo:</t>
  </si>
  <si>
    <t>Thủ kho</t>
  </si>
  <si>
    <t>(ký, họ tên )</t>
  </si>
  <si>
    <t>(Đóng dấu,ký, họ tên )</t>
  </si>
  <si>
    <t>Nhập</t>
  </si>
  <si>
    <t>Xuất</t>
  </si>
  <si>
    <t>Chọn loại kết chuyển:</t>
  </si>
  <si>
    <t>Chọn mã:</t>
  </si>
  <si>
    <t>Mã hàng hóa, dịch vụ</t>
  </si>
  <si>
    <t>Độc Lập - Tự Do - Hạnh Phúc</t>
  </si>
  <si>
    <t xml:space="preserve"> CÁC LOẠI THUẾ ĐÃ NỘP </t>
  </si>
  <si>
    <t>Chi chú</t>
  </si>
  <si>
    <t xml:space="preserve"> Thuế GTGT </t>
  </si>
  <si>
    <t xml:space="preserve"> Thuế TTĐB </t>
  </si>
  <si>
    <t xml:space="preserve"> Thuế Thu nhập DN </t>
  </si>
  <si>
    <t xml:space="preserve"> Nộp năm trước </t>
  </si>
  <si>
    <t xml:space="preserve"> Tạm nộp trong năm </t>
  </si>
  <si>
    <t>Doanh số bán ra</t>
  </si>
  <si>
    <t>TỔNG HỢP BÁN RA</t>
  </si>
  <si>
    <t>TỔNG HỢP MUA VÀO</t>
  </si>
  <si>
    <t>Doanh số mua vào</t>
  </si>
  <si>
    <t>Tháng 3 Năm 2014</t>
  </si>
  <si>
    <t>ooo-ooo</t>
  </si>
  <si>
    <t>BÁO CÁO TÀI CHÍNH</t>
  </si>
  <si>
    <t>Tên hồ sơ</t>
  </si>
  <si>
    <t>Bảng thuyết minh báo cáo tài chính</t>
  </si>
  <si>
    <t>Bảng lưu chuyển tiền tệ</t>
  </si>
  <si>
    <t xml:space="preserve">Số lao động         trong đó nữ : </t>
  </si>
  <si>
    <t>Ngành nghề kinh doanh:</t>
  </si>
  <si>
    <t>Chọn màu:</t>
  </si>
  <si>
    <t xml:space="preserve">      NƠI NHẬN BÁO CÁO:</t>
  </si>
  <si>
    <t>- LƯU</t>
  </si>
  <si>
    <t>- PHÒNG THỐNG KÊ</t>
  </si>
  <si>
    <t>KHUNG THỜI GIAN TRÍCH KHẤU HAO CÁC LOẠI TSCĐ</t>
  </si>
  <si>
    <t>Danh mục các nhóm tài sản cố định</t>
  </si>
  <si>
    <t>Thời gian trích khấu hao tối thiểu (năm)</t>
  </si>
  <si>
    <t>Thời gian trích khấu hao tối đa (năm)</t>
  </si>
  <si>
    <t>A - Máy móc, thiết bị động lực</t>
  </si>
  <si>
    <t>B - Máy móc, thiết bị công tác</t>
  </si>
  <si>
    <t>C - Dụng cụ làm việc đo lường, thí nghiệm</t>
  </si>
  <si>
    <t>D - Thiết bị và phương tiện vận tải</t>
  </si>
  <si>
    <t>E - Dụng cụ quản lý</t>
  </si>
  <si>
    <t>G - Nhà cửa, vật kiến trúc</t>
  </si>
  <si>
    <t>H - Súc vật, vườn cây lâu năm</t>
  </si>
  <si>
    <t>I - Các loại tài sản cố định hữu hình khác chưa quy định trong các nhóm trên.</t>
  </si>
  <si>
    <t>K - Tài sản cố định vô hình khác.</t>
  </si>
  <si>
    <t>(Ban hành kèm theo Thông tư số 45/2013/TT-BTC ngày 25/04/2013 của Bộ Tài chính)</t>
  </si>
  <si>
    <t>DC</t>
  </si>
  <si>
    <t>Hàng hóa
(5111)</t>
  </si>
  <si>
    <t>Thành phẩm
(5112)</t>
  </si>
  <si>
    <t>Dịch vụ
(5113)</t>
  </si>
  <si>
    <t>Doanh thu khác
(5118)</t>
  </si>
  <si>
    <t>Hàng hóa
(156)</t>
  </si>
  <si>
    <t>Tên loại thuế</t>
  </si>
  <si>
    <t>Số còn phải nộp NSNN</t>
  </si>
  <si>
    <t>BẢNG THEO DÕI SỐ DƯ ĐẦU KỲ VÀ PHÁT SINH HÀNG HÓA, DỊCH VỤ</t>
  </si>
  <si>
    <t>Ngày bắt đầu P.Bổ K.Hao</t>
  </si>
  <si>
    <t>Giá trị đã P.Bổ K.Hao năm trước</t>
  </si>
  <si>
    <t>Tg ghi sổ</t>
  </si>
  <si>
    <t>Tg P.Bổ K.Hao lại sau khi tạm ngưng</t>
  </si>
  <si>
    <t>Giá trị P.Bổ K.Hao
 1 tháng</t>
  </si>
  <si>
    <t>Tg tạm ngưng P.B K.H</t>
  </si>
  <si>
    <t>Ghi giảm TS P.Bổ K.Hao</t>
  </si>
  <si>
    <t>Thuế GTGT nộp thay (nếu có)</t>
  </si>
  <si>
    <t xml:space="preserve"> Thuế và các khoản phải thu khác</t>
  </si>
  <si>
    <t xml:space="preserve"> Thuế TNCN</t>
  </si>
  <si>
    <t xml:space="preserve"> Tổng thuế đã nộp</t>
  </si>
  <si>
    <t>Main</t>
  </si>
  <si>
    <t>CPU</t>
  </si>
  <si>
    <t>BFEBFBFF000206A7</t>
  </si>
  <si>
    <t>BẢNG THEO DÕI GIÁ TRỊ NHẬP - XUẤT</t>
  </si>
  <si>
    <t>DR</t>
  </si>
  <si>
    <t>Tổng phát sinh</t>
  </si>
  <si>
    <t>[8']</t>
  </si>
  <si>
    <t>Địa chỉ</t>
  </si>
  <si>
    <t>Điện thoại</t>
  </si>
  <si>
    <t>Tên khách hàng</t>
  </si>
  <si>
    <t>[0]</t>
  </si>
  <si>
    <t>Không in, không xóa</t>
  </si>
  <si>
    <t>Khấu hao cộng dồn đến cuối năm trước</t>
  </si>
  <si>
    <t>Khấu hao cộng dồn năm nay</t>
  </si>
  <si>
    <t>Khấu hao tháng</t>
  </si>
  <si>
    <t>Giá trị P/Bổ
 kỳ này</t>
  </si>
  <si>
    <t>I. Lưu chuyển tiền từ hoạt động kinh doanh</t>
  </si>
  <si>
    <t xml:space="preserve">  1. Tiền thu từ bán hàng, cung cấp dịch vụ và doanh thu khác</t>
  </si>
  <si>
    <t xml:space="preserve">  2. Tiền chi trả cho người cung cấp hàng hóa, dịch vụ</t>
  </si>
  <si>
    <t xml:space="preserve">  3. Tiền chi trả cho người lao động</t>
  </si>
  <si>
    <t xml:space="preserve">  4. Tiền lãi vay đã trả </t>
  </si>
  <si>
    <t xml:space="preserve">  5. Thuế TNDN đã nộp </t>
  </si>
  <si>
    <t xml:space="preserve">  6. Tiền thu khác từ họat động kinh doanh</t>
  </si>
  <si>
    <t xml:space="preserve">  7. Tiền chi khác từ họat động kinh doanh</t>
  </si>
  <si>
    <t>154*</t>
  </si>
  <si>
    <t>2421</t>
  </si>
  <si>
    <t>2422</t>
  </si>
  <si>
    <t xml:space="preserve">  1. Tiền chi để mua sắm, xây dựng TSCĐ và các tài sản dài hạn khác</t>
  </si>
  <si>
    <t xml:space="preserve">  2. Tiền thu từ thanh lý, nhượng bán TSCĐ và các tài sản dài hạn khác</t>
  </si>
  <si>
    <t xml:space="preserve">  3. Tiền chi cho vay, mau các công cụ nợ của đơn vị khác</t>
  </si>
  <si>
    <t xml:space="preserve">  4. Tiền thu hồi cho vay, bán lại các công cụ nợ của đơn vị khác</t>
  </si>
  <si>
    <t xml:space="preserve">  5. Tiền chi đầu tư góp vốn vào đơn vị khác</t>
  </si>
  <si>
    <t xml:space="preserve">  6. Tiền thu hồi đầu tư góp vốn vào đơn vị khác</t>
  </si>
  <si>
    <t xml:space="preserve">  7. Tiền thu lãi cho vay, cổ tức và lợi nhuận được chia</t>
  </si>
  <si>
    <t xml:space="preserve">  1. Tiền thu từ phát hành cổ phiếu, nhận vốn góp của chủ sở hữu</t>
  </si>
  <si>
    <t xml:space="preserve">  2. Tiền trả lại vốn góp cho các chủ sở hữu, mua lại cổ phiếu đã phát hành </t>
  </si>
  <si>
    <t xml:space="preserve">  3. Tiền thu từ đi vay </t>
  </si>
  <si>
    <t xml:space="preserve">  4. Tiền trả nợ gốc vay </t>
  </si>
  <si>
    <t xml:space="preserve">  5. Tiền trả nợ gốc thuê tài chính </t>
  </si>
  <si>
    <t>3412</t>
  </si>
  <si>
    <t xml:space="preserve">  6. Cổ tức, lợi nhuận đã trả cho chủ sở hữu</t>
  </si>
  <si>
    <t xml:space="preserve">  Ảnh hưởng của thay đổi tỷ giá hối đoái quy đổi ngoại tệ</t>
  </si>
  <si>
    <t xml:space="preserve">  1. Tiền</t>
  </si>
  <si>
    <t xml:space="preserve">  2. Các khoản tương đương tiền</t>
  </si>
  <si>
    <t>II. Đầu tư tài chính ngắn hạn</t>
  </si>
  <si>
    <t xml:space="preserve">  1. Chứng khoán kinh doanh </t>
  </si>
  <si>
    <t xml:space="preserve">  2. Dự phòng giảm giá chứng khoán kinh doanh  (*)</t>
  </si>
  <si>
    <t xml:space="preserve">  3. Đầu tư nắm giữ đến ngày đáo hạn </t>
  </si>
  <si>
    <t xml:space="preserve">  1. Phải thu ngắn hạn của khách hàng</t>
  </si>
  <si>
    <t xml:space="preserve">  2. Trả trước cho người bán ngắn hạn </t>
  </si>
  <si>
    <t xml:space="preserve">  3. Phải thu nội bộ ngắn hạn </t>
  </si>
  <si>
    <t xml:space="preserve">  1. Hàng tồn kho</t>
  </si>
  <si>
    <t xml:space="preserve">  2. Dự phòng giảm giá hàng tồn kho(*)</t>
  </si>
  <si>
    <t xml:space="preserve">  2. Thuế GTGT được khấu trừ</t>
  </si>
  <si>
    <t xml:space="preserve">  3. Thuế và các khoản khác phải thu Nhà nước</t>
  </si>
  <si>
    <t xml:space="preserve">  4. Giao dịch mua bán lại trái phiếu chính phủ</t>
  </si>
  <si>
    <t xml:space="preserve">  5. Tài sản ngắn hạn khác</t>
  </si>
  <si>
    <t xml:space="preserve">  1. Phải thu dài hạn của khách hàng</t>
  </si>
  <si>
    <t xml:space="preserve">  2. Trả trước cho người bán dài hạn </t>
  </si>
  <si>
    <t xml:space="preserve">  3. Vốn kinh doanh ở đơn vị trực thuộc</t>
  </si>
  <si>
    <t xml:space="preserve">  4. Phải thu nội bộ dài hạn</t>
  </si>
  <si>
    <t xml:space="preserve">  1. Tài sản cố định hữu hình</t>
  </si>
  <si>
    <t xml:space="preserve">  - Nguyên giá</t>
  </si>
  <si>
    <t xml:space="preserve">  - Giá trị hao mòn lũy kế (*)</t>
  </si>
  <si>
    <t xml:space="preserve">  2. Tài sản cố định thuê tài chính</t>
  </si>
  <si>
    <t xml:space="preserve">  3. Tài sản cố định vô hình</t>
  </si>
  <si>
    <t xml:space="preserve">  1. Đầu tư vào công ty con</t>
  </si>
  <si>
    <t xml:space="preserve">  2. Đầu tư vào công ty liên kết, liên doanh</t>
  </si>
  <si>
    <t xml:space="preserve">  3. Đầu tư góp vốn vào đơn vị khác </t>
  </si>
  <si>
    <t xml:space="preserve">  2. Tài sản thuế thu nhập hoàn lại</t>
  </si>
  <si>
    <t xml:space="preserve">  3. Thiết bị, vật tư, phụ tùng thay thế dài hạn</t>
  </si>
  <si>
    <t xml:space="preserve">  4. Tài sản dài hạn khác</t>
  </si>
  <si>
    <t>Nguồn vốn</t>
  </si>
  <si>
    <t xml:space="preserve">  1. Phải trả người bán ngắn hạn</t>
  </si>
  <si>
    <t xml:space="preserve">  2. Người mua trả tiền trước ngắn hạn</t>
  </si>
  <si>
    <t xml:space="preserve">  1. Phải trả người bán dài hạn </t>
  </si>
  <si>
    <t xml:space="preserve">  2. Người mua trả tiền trước dài hạn </t>
  </si>
  <si>
    <t xml:space="preserve">  1. Vốn đầu tư của chủ sở hữu</t>
  </si>
  <si>
    <t xml:space="preserve">  3. Quyền chọn chuyển đổi trái phiếu </t>
  </si>
  <si>
    <t xml:space="preserve">  4. Vốn khác của chủ sở hữu </t>
  </si>
  <si>
    <t xml:space="preserve">  6. Chênh lệch đánh giá lại tài sản </t>
  </si>
  <si>
    <t xml:space="preserve">  7. Chênh lệch tỷ giá hối đoái </t>
  </si>
  <si>
    <t xml:space="preserve">  8. Quỹ đầu tư phát triển</t>
  </si>
  <si>
    <t>A - NỢ PHẢI TRẢ (300=310+330)</t>
  </si>
  <si>
    <t xml:space="preserve">ĐẦU TƯ NẮM GIỮ ĐẾN NGÀY ĐÁO HẠN </t>
  </si>
  <si>
    <t xml:space="preserve">Tiền gửi có kỳ hạn </t>
  </si>
  <si>
    <t>Cho vay</t>
  </si>
  <si>
    <t>Các khoản đầu tư khác nắm giữ đến ngày đáo hạn</t>
  </si>
  <si>
    <t>Xây lắp</t>
  </si>
  <si>
    <t>Sản phẩm khác</t>
  </si>
  <si>
    <t>Dịch vụ</t>
  </si>
  <si>
    <t>Thành phẩm bất động sản</t>
  </si>
  <si>
    <t>GIAO DỊCH MUA BÁN LẠI TRÁI PHIẾU CỦA CP</t>
  </si>
  <si>
    <t>TSCĐ hữu hình thuê tài chính</t>
  </si>
  <si>
    <t>TSCĐ vô hình thuê tài chính</t>
  </si>
  <si>
    <t>ĐẦU TƯ KHÁC</t>
  </si>
  <si>
    <t>Đầu tư góp vốn vào đơn vị khác</t>
  </si>
  <si>
    <t>Đầu tư khác</t>
  </si>
  <si>
    <t>DỰ PHÒNG TỔN THẤT TÀI SẢN</t>
  </si>
  <si>
    <t>Dự phòng giảm giá chứng khoán kinh doanh</t>
  </si>
  <si>
    <t>Dự phòng tổn thất đầu tư vào đơn vị khác</t>
  </si>
  <si>
    <t>Dự phòng phải thu khó đòi</t>
  </si>
  <si>
    <t>Dự phòng giảm giá hàng tồn kho</t>
  </si>
  <si>
    <t>Xây dựng cơ bản</t>
  </si>
  <si>
    <t>Thuế bảo vệ môi trường và các loại thuế khác</t>
  </si>
  <si>
    <t>VAY VÀ NỢ THUÊ TÀI CHÍNH</t>
  </si>
  <si>
    <t>Các khoản đi vay</t>
  </si>
  <si>
    <t>Vay dài hạn</t>
  </si>
  <si>
    <t>Nợ thuê tài chính</t>
  </si>
  <si>
    <t>Trái phiếu thường</t>
  </si>
  <si>
    <t>Trái phiếu chuyển đổi</t>
  </si>
  <si>
    <t>NHẬN KÝ QUỸ, KÝ CƯỢC</t>
  </si>
  <si>
    <t>QUỸ BÌNH ỔN GIÁ</t>
  </si>
  <si>
    <t>CLTG đánh giá lại các khoản mục tiền tệ có gốc ngoại tệ</t>
  </si>
  <si>
    <t>CLTG hối đoái giai đoạn trước hoạt động</t>
  </si>
  <si>
    <t>CÁC KHOẢN GIẢM TRỪ DOANH THU</t>
  </si>
  <si>
    <t>Hàng bán bị trả lại</t>
  </si>
  <si>
    <t>Chi phí HĐ TC-CLTG đánh giá SDCK</t>
  </si>
  <si>
    <t>CHI PHÍ QUẢN LÝ</t>
  </si>
  <si>
    <t>Nợ 3331 - nộp thuế</t>
  </si>
  <si>
    <t>Có 3331</t>
  </si>
  <si>
    <t>- Sổ này có 01 trang, đánh số từ trang 01 đến trang 01</t>
  </si>
  <si>
    <t>Thuế xuất nhập khẩu</t>
  </si>
  <si>
    <t>BẢNG KHAI BÁO SỐ DƯ VÀ TÍNH GIÁ VỐN CUỐI KỲ</t>
  </si>
  <si>
    <t>LOẠI HÌNH KINH DOANH THƯƠNG MẠI</t>
  </si>
  <si>
    <t xml:space="preserve">  Trong đó: Chi phí lãi tiền vay dùng cho sản xuất, kinh doanh</t>
  </si>
  <si>
    <t>VÙNG TẠM LÀM SỔ KHO</t>
  </si>
  <si>
    <t>SL Nhập</t>
  </si>
  <si>
    <t>DG Nhập</t>
  </si>
  <si>
    <t>TT nhập</t>
  </si>
  <si>
    <t>SL Xuất</t>
  </si>
  <si>
    <t>DG Xuất</t>
  </si>
  <si>
    <t>TT Xuất</t>
  </si>
  <si>
    <t>SL Tồn</t>
  </si>
  <si>
    <t>DG Tồn</t>
  </si>
  <si>
    <t>TT Tồn</t>
  </si>
  <si>
    <t>Cộng số phát sinh</t>
  </si>
  <si>
    <t>Tên khách hàng:</t>
  </si>
  <si>
    <t>_ Các số liệu trên đảm bảo chính xác, trung thực, nếu cơ quan thuế kiểm tra phát hiện không đúng thực tế, đơn vị sẽ chịu xử phạt theo luật định.</t>
  </si>
  <si>
    <t xml:space="preserve">  1. Máy phát động lực</t>
  </si>
  <si>
    <t xml:space="preserve">  2. Máy phát điện, thuỷ điện, nhiệt điện, phong điện, hỗn hợp khí.</t>
  </si>
  <si>
    <t xml:space="preserve">  3. Máy biến áp và thiết bị nguồn điện</t>
  </si>
  <si>
    <t xml:space="preserve">  4. Máy móc, thiết bị động lực khác</t>
  </si>
  <si>
    <t xml:space="preserve">  1. Máy công cụ</t>
  </si>
  <si>
    <t xml:space="preserve">  2. Máy móc thiết bị dùng trong ngành khai khoáng</t>
  </si>
  <si>
    <t xml:space="preserve">  3. Máy kéo</t>
  </si>
  <si>
    <t xml:space="preserve">  4. Máy dùng cho nông, lâm nghiệp</t>
  </si>
  <si>
    <t xml:space="preserve">  5. Máy bơm nước và xăng dầu</t>
  </si>
  <si>
    <t xml:space="preserve">  6. Thiết bị luyện kim, gia công bề mặt chống gỉ và ăn mòn kim loại</t>
  </si>
  <si>
    <t xml:space="preserve">  7. Thiết bị chuyên dùng sản xuất các loại hoá chất</t>
  </si>
  <si>
    <t xml:space="preserve">  8. Máy móc, thiết bị chuyên dùng sản xuất vật liệu xây dựng, đồ sành sứ, thuỷ tinh</t>
  </si>
  <si>
    <t xml:space="preserve">  9. Thiết bị chuyên dùng sản xuất các linh kiện và điện tử, quang học, cơ khí chính xác</t>
  </si>
  <si>
    <t xml:space="preserve">  11. Máy móc, thiết bị dùng trong ngành dệt</t>
  </si>
  <si>
    <t xml:space="preserve">  10. Máy móc, thiết bị dùng trong các ngành sản xuất da, in văn phòng phẩm và văn hoá phẩm</t>
  </si>
  <si>
    <t xml:space="preserve">  12. Máy móc, thiết bị dùng trong ngành may mặc</t>
  </si>
  <si>
    <t xml:space="preserve">  13. Máy móc, thiết bị dùng trong ngành giấy</t>
  </si>
  <si>
    <t xml:space="preserve">  14. Máy móc, thiết bị sản xuất, chế biến lương thực, thực phẩm</t>
  </si>
  <si>
    <t xml:space="preserve">  15. Máy móc, thiết bị điện ảnh, y tế</t>
  </si>
  <si>
    <t xml:space="preserve">  16. Máy móc, thiết bị viễn thông, thông tin, điện tử, tin học và truyền hình</t>
  </si>
  <si>
    <t xml:space="preserve">  17. Máy móc, thiết bị sản xuất dược phẩm</t>
  </si>
  <si>
    <t xml:space="preserve">  18. Máy móc, thiết bị công tác khác</t>
  </si>
  <si>
    <t xml:space="preserve">  19. Máy móc, thiết bị dùng trong ngành lọc hoá dầu</t>
  </si>
  <si>
    <t xml:space="preserve">  20. Máy móc, thiết bị dùng trong thăm dò khai thác dầu khí.</t>
  </si>
  <si>
    <t xml:space="preserve">  21. Máy móc thiết bị xây dựng</t>
  </si>
  <si>
    <t xml:space="preserve">  22. Cần cẩu</t>
  </si>
  <si>
    <t xml:space="preserve">  1. Thiết bị đo lường, thử nghiệm các đại lượng cơ học, âm học và nhiệt học</t>
  </si>
  <si>
    <t xml:space="preserve">  2. Thiết bị quang học và quang phổ</t>
  </si>
  <si>
    <t xml:space="preserve">  3. Thiết bị điện và điện tử</t>
  </si>
  <si>
    <t xml:space="preserve">  4. Thiết bị đo và phân tích lý hoá</t>
  </si>
  <si>
    <t xml:space="preserve">  5. Thiết bị và dụng cụ đo phóng xạ</t>
  </si>
  <si>
    <t xml:space="preserve">  6. Thiết bị chuyên ngành đặc biệt</t>
  </si>
  <si>
    <t xml:space="preserve">  7. Các thiết bị đo lường, thí nghiệm khác</t>
  </si>
  <si>
    <t xml:space="preserve">  8. Khuôn mẫu dùng trong công nghiệp đúc</t>
  </si>
  <si>
    <t xml:space="preserve">  1. Phương tiện vận tải đường bộ</t>
  </si>
  <si>
    <t xml:space="preserve">  2. Phương tiện vận tải đường sắt</t>
  </si>
  <si>
    <t xml:space="preserve">  3. Phương tiện vận tải đường thuỷ</t>
  </si>
  <si>
    <t xml:space="preserve">  4. Phương tiện vận tải đường không</t>
  </si>
  <si>
    <t xml:space="preserve">  5. Thiết bị vận chuyển đường ống</t>
  </si>
  <si>
    <t xml:space="preserve">  6. Phương tiện bốc dỡ, nâng hàng</t>
  </si>
  <si>
    <t xml:space="preserve">  7. Thiết bị và phương tiện vận tải khác</t>
  </si>
  <si>
    <t xml:space="preserve">  1. Thiết bị tính toán, đo lường</t>
  </si>
  <si>
    <t xml:space="preserve">  2. Máy móc, thiết bị thông tin, điện tử và phần mềm tin học phục vụ quản lý</t>
  </si>
  <si>
    <t xml:space="preserve">  3. Phương tiện và dụng cụ quản lý khác</t>
  </si>
  <si>
    <t xml:space="preserve">  1. Nhà cửa loại kiên cố.</t>
  </si>
  <si>
    <t xml:space="preserve">  2. Nhà nghỉ giữa ca, nhà ăn giữa ca, nhà vệ sinh, nhà thay  quần áo, nhà để xe…</t>
  </si>
  <si>
    <t xml:space="preserve">  3. Nhà cửa khác.</t>
  </si>
  <si>
    <t xml:space="preserve">  5. Kè, đập, cống, kênh, mương máng.</t>
  </si>
  <si>
    <t xml:space="preserve">  4. Kho chứa, bể chứa; cầu, đường, đường băng sân bay; bãi đỗ, sân phơi…</t>
  </si>
  <si>
    <t xml:space="preserve">  6. Bến cảng, ụ triền đà…</t>
  </si>
  <si>
    <t xml:space="preserve">  7. Các vật kiến trúc khác</t>
  </si>
  <si>
    <t xml:space="preserve">  1. Các loại súc vật</t>
  </si>
  <si>
    <t xml:space="preserve">  2. Vườn cây công nghiệp, vườn cây ăn quả, vườn cây lâu   năm.</t>
  </si>
  <si>
    <t xml:space="preserve">  3. Thảm cỏ, thảm cây xanh.</t>
  </si>
  <si>
    <t>KCT</t>
  </si>
  <si>
    <t>DT</t>
  </si>
  <si>
    <t>Dùng riêng SXKD - được khấu trừ</t>
  </si>
  <si>
    <t>Dùng chung SXKD - được khấu trừ</t>
  </si>
  <si>
    <t>Dùng cho hoạt động đầu tư</t>
  </si>
  <si>
    <t>Số phải nộp</t>
  </si>
  <si>
    <t xml:space="preserve">ĐIỀN SỐ THUẾ VAT PHẢI NỘP </t>
  </si>
  <si>
    <t>NHẬT KÝ CHUNG</t>
  </si>
  <si>
    <t>QUỸ TIỀN MẶT</t>
  </si>
  <si>
    <t>Cổ phiếu</t>
  </si>
  <si>
    <t>Chứng khoán và công cụ tài chính khác</t>
  </si>
  <si>
    <t>Vốn kinh doanh ở các đơn vị trực thuộc</t>
  </si>
  <si>
    <t>Phải thu nội bộ về chênh lệch tỷ giá</t>
  </si>
  <si>
    <t>Phải thu nội bộ về chi phí đi vay đủ điều kiện được vốn hoá</t>
  </si>
  <si>
    <t>Phải thu nội bộ khác</t>
  </si>
  <si>
    <t>Công cụ, dụng cụ</t>
  </si>
  <si>
    <t>Bao bì luân chuyển</t>
  </si>
  <si>
    <t>Đồ dùng cho thuê</t>
  </si>
  <si>
    <t>Thiết bị, phụ tùng thay thế</t>
  </si>
  <si>
    <t>Thuế GTGT đầu ra phải nộp</t>
  </si>
  <si>
    <t>Thuế GTGT hàng nhập khẩu</t>
  </si>
  <si>
    <t>Thuế bảo vệ môi trường</t>
  </si>
  <si>
    <t>Các loại thuế khác</t>
  </si>
  <si>
    <t>Phải trả nội bộ về vốn kinh doanh</t>
  </si>
  <si>
    <t>Phải trả nội bộ về chênh lệch tỷ giá</t>
  </si>
  <si>
    <t>Phải trả nội bộ về chi phí đi vay đủ điều kiện được vốn hóa</t>
  </si>
  <si>
    <t>Phải trả nội bộ khác</t>
  </si>
  <si>
    <t>Mệnh giá trái phiếu</t>
  </si>
  <si>
    <t>Chiết khấu trái phiếu</t>
  </si>
  <si>
    <t>Phụ trội trái phiếu</t>
  </si>
  <si>
    <t>Dự phòng bảo hành sản phẩm hàng hóa</t>
  </si>
  <si>
    <t>Dự phòng bảo hành công trình xây dựng</t>
  </si>
  <si>
    <t>Dự phòng tái cơ cấu doanh nghiệp</t>
  </si>
  <si>
    <t>Dự phòng phải trả khác</t>
  </si>
  <si>
    <t>Quỹ khen thưởng</t>
  </si>
  <si>
    <t>Quỹ phúc lợi</t>
  </si>
  <si>
    <t>Quỹ thưởng ban điều hành công ty</t>
  </si>
  <si>
    <t>Quỹ phát triển khoa học và công nghệ</t>
  </si>
  <si>
    <t>QUỸ PHÁT TRIỂN KHOA HỌC VÀ CÔNG NGHỆ</t>
  </si>
  <si>
    <t>Chi phí nhân công</t>
  </si>
  <si>
    <t>Chi phí khấu hao máy thi công</t>
  </si>
  <si>
    <t>Ất Mùi</t>
  </si>
  <si>
    <t>33382</t>
  </si>
  <si>
    <t>64110</t>
  </si>
  <si>
    <t>SỔ NHẬT KÝ CHUNG</t>
  </si>
  <si>
    <t>TÊN TÀI KHOẢN</t>
  </si>
  <si>
    <t>03</t>
  </si>
  <si>
    <t>04</t>
  </si>
  <si>
    <t>Không chịu thuế GTGT</t>
  </si>
  <si>
    <t>Chịu thuế GTGT 0%</t>
  </si>
  <si>
    <t>Chịu thuế GTGT 5%</t>
  </si>
  <si>
    <t>Chịu thuế GTGT 10%</t>
  </si>
  <si>
    <t xml:space="preserve">    - LNST chưa phân phối lũy kế đến cuối kỳ trước</t>
  </si>
  <si>
    <t xml:space="preserve">    - LNST chưa phân phối kỳ này</t>
  </si>
  <si>
    <t xml:space="preserve">Lỗ từ hoạt động SXKD được chuyển trong kỳ </t>
  </si>
  <si>
    <t>C3a</t>
  </si>
  <si>
    <t>Lỗ từ chuyển nhượng BĐS được bù trừ với lãi của hoạt động SXKD</t>
  </si>
  <si>
    <t>C3b</t>
  </si>
  <si>
    <t>D1</t>
  </si>
  <si>
    <t>D2</t>
  </si>
  <si>
    <t>D3</t>
  </si>
  <si>
    <t>G1</t>
  </si>
  <si>
    <t>G2</t>
  </si>
  <si>
    <t>G3</t>
  </si>
  <si>
    <t>1121-03</t>
  </si>
  <si>
    <t>1121-04</t>
  </si>
  <si>
    <t>1121-05</t>
  </si>
  <si>
    <t>1121-06</t>
  </si>
  <si>
    <t>1121-07</t>
  </si>
  <si>
    <t>1121-08</t>
  </si>
  <si>
    <t>1121-09</t>
  </si>
  <si>
    <t>1121-10</t>
  </si>
  <si>
    <t>1122-01</t>
  </si>
  <si>
    <t>1122-02</t>
  </si>
  <si>
    <t>1122-03</t>
  </si>
  <si>
    <t>1122-04</t>
  </si>
  <si>
    <t>1122-05</t>
  </si>
  <si>
    <t>1122-06</t>
  </si>
  <si>
    <t>1122-07</t>
  </si>
  <si>
    <t>1122-08</t>
  </si>
  <si>
    <t>1122-09</t>
  </si>
  <si>
    <t>1122-10</t>
  </si>
  <si>
    <t>Vàng tiền tệ</t>
  </si>
  <si>
    <t>Ngoại tệ</t>
  </si>
  <si>
    <t>TIỀN ĐANG CHUYỂN</t>
  </si>
  <si>
    <t>Phải trả công nhân viên</t>
  </si>
  <si>
    <t>Phải trả người lao động khác</t>
  </si>
  <si>
    <t>Vốn góp của chủ sở hữu</t>
  </si>
  <si>
    <t>Thặng dư vốn cổ phần</t>
  </si>
  <si>
    <t>Quyền chọn chuyển đổi trái phiếu</t>
  </si>
  <si>
    <t>Vốn khác</t>
  </si>
  <si>
    <t>33311</t>
  </si>
  <si>
    <t>3341</t>
  </si>
  <si>
    <t>3348</t>
  </si>
  <si>
    <t>336*</t>
  </si>
  <si>
    <t>33381</t>
  </si>
  <si>
    <t>4111</t>
  </si>
  <si>
    <t>Mẫu số B01 – DN</t>
  </si>
  <si>
    <t>Mẫu số S06 – DN</t>
  </si>
  <si>
    <t>Mẫu số S03b – DN</t>
  </si>
  <si>
    <t>Mẫu số B02 – DN</t>
  </si>
  <si>
    <t>Phát sinh</t>
  </si>
  <si>
    <t>TÌNH HÌNH BIẾN ĐỘNG DOANH THU - GIÁ VỐN</t>
  </si>
  <si>
    <t>TÌNH HÌNH BIẾN ĐỘNG DOANH THU - CHI PHÍ TÀI CHÍNH</t>
  </si>
  <si>
    <t>Đơn vị tính: Việt Nam đồng</t>
  </si>
  <si>
    <t>5111</t>
  </si>
  <si>
    <t>6321</t>
  </si>
  <si>
    <t>5112</t>
  </si>
  <si>
    <t>6322</t>
  </si>
  <si>
    <t>5113</t>
  </si>
  <si>
    <t>6323</t>
  </si>
  <si>
    <t>5153</t>
  </si>
  <si>
    <t>6353</t>
  </si>
  <si>
    <t xml:space="preserve">   - Tháng 1</t>
  </si>
  <si>
    <t xml:space="preserve">   - Tháng 2</t>
  </si>
  <si>
    <t xml:space="preserve">   - Tháng 3</t>
  </si>
  <si>
    <t xml:space="preserve">   - Tháng 4</t>
  </si>
  <si>
    <t xml:space="preserve">   - Tháng 5</t>
  </si>
  <si>
    <t xml:space="preserve">   - Tháng 6</t>
  </si>
  <si>
    <t xml:space="preserve">   - Tháng 7</t>
  </si>
  <si>
    <t xml:space="preserve">   - Tháng 8</t>
  </si>
  <si>
    <t xml:space="preserve">   - Tháng 9</t>
  </si>
  <si>
    <t xml:space="preserve">   - Tháng 10</t>
  </si>
  <si>
    <t xml:space="preserve">   - Tháng 11</t>
  </si>
  <si>
    <t xml:space="preserve">   - Tháng 12</t>
  </si>
  <si>
    <t>TÌNH HÌNH BIẾN ĐỘNG CHI PHÍ BÁN HÀNG</t>
  </si>
  <si>
    <t>TÌNH HÌNH BIẾN ĐỘNG CHI PHÍ QUẢN LÝ DOANH NGHIỆP</t>
  </si>
  <si>
    <t>Đ.Khoản Nợ</t>
  </si>
  <si>
    <t>Đ.Khoản Có</t>
  </si>
  <si>
    <t>6421</t>
  </si>
  <si>
    <t>II. Kỳ kế toán, đơn vị tiền tệ sử dụng trong kế toán</t>
  </si>
  <si>
    <t>Giá gốc</t>
  </si>
  <si>
    <t>Giá trị hợp lý</t>
  </si>
  <si>
    <t>Dự phòng</t>
  </si>
  <si>
    <t>a) Chứng khoán kinh doanh</t>
  </si>
  <si>
    <t>(chi tiết từng loại cổ phiếu chiếm từ 10% trên tổng giá trị cổ phiếu trở lên)</t>
  </si>
  <si>
    <t>+ Về giá trị</t>
  </si>
  <si>
    <t>Giá trị ghi sổ</t>
  </si>
  <si>
    <t>b) Đầu tư nắm giữ đến ngày đáo hạn</t>
  </si>
  <si>
    <t>b1) Ngắn hạn</t>
  </si>
  <si>
    <t>- Tiền gửi có kỳ hạn</t>
  </si>
  <si>
    <t>- Trái phiếu</t>
  </si>
  <si>
    <t>- Các khoản đầu tư khác</t>
  </si>
  <si>
    <t>b2) Dài hạn</t>
  </si>
  <si>
    <t>- Đầu tư vào công ty liên doanh, liên kết;</t>
  </si>
  <si>
    <t>- Đầu tư vào đơn vị khác;</t>
  </si>
  <si>
    <t>a) Phải thu của khách hàng ngắn hạn</t>
  </si>
  <si>
    <t>- Các khoản phải thu khách hàng khác</t>
  </si>
  <si>
    <t>a) Ngắn hạn</t>
  </si>
  <si>
    <t>- Phải thu về cổ tức và lợi nhuận được chia;</t>
  </si>
  <si>
    <t>- Phải thu người lao động;</t>
  </si>
  <si>
    <t>- Ký cược, ký quỹ;</t>
  </si>
  <si>
    <t>- Cho mượn;</t>
  </si>
  <si>
    <t>- Các khoản chi hộ;</t>
  </si>
  <si>
    <t>- Phải thu khác.</t>
  </si>
  <si>
    <t>b) Dài hạn</t>
  </si>
  <si>
    <t>a) Tiền;</t>
  </si>
  <si>
    <t>b) Hàng tồn kho;</t>
  </si>
  <si>
    <t>d) Tài sản khác.</t>
  </si>
  <si>
    <t>Đối tượng nợ</t>
  </si>
  <si>
    <t>- Khả năng thu hồi nợ phải thu quá hạn.</t>
  </si>
  <si>
    <t>- Hàng đang đi trên đường;</t>
  </si>
  <si>
    <t>- Nguyên liệu, vật liệu;</t>
  </si>
  <si>
    <t>- Công cụ, dụng cụ;</t>
  </si>
  <si>
    <t>- Chi phí sản xuất kinh doanh dở dang;</t>
  </si>
  <si>
    <t>- Hàng hóa;</t>
  </si>
  <si>
    <t>- Hàng gửi bán;</t>
  </si>
  <si>
    <t>- Hàng hóa kho bảo thuế.</t>
  </si>
  <si>
    <t>- Giá trị hàng tồn kho dùng để thế chấp, cầm cố bảo đảm các khoản nợ phải trả tại thời điểm cuối kỳ;</t>
  </si>
  <si>
    <t xml:space="preserve">- Lý do dẫn đến việc trích lập thêm hoặc hoàn nhập dự phòng giảm giá hàng tồn kho. </t>
  </si>
  <si>
    <t>Giá trị có thể thu hồi</t>
  </si>
  <si>
    <t>a) Chi phí sản xuất, kinh doanh dở dang dài hạn</t>
  </si>
  <si>
    <t>(Chi tiết cho từng loại, nêu lí do vì sao không hoàn thành trong một chu kỳ sản xuất, kinh doanh thông thường)</t>
  </si>
  <si>
    <t>- Mua sắm;</t>
  </si>
  <si>
    <t>Nguyên giá</t>
  </si>
  <si>
    <t>Giá trị còn lại</t>
  </si>
  <si>
    <t>TSCĐ hữu hình khác</t>
  </si>
  <si>
    <t>TSCĐ vô hình</t>
  </si>
  <si>
    <t>a) Bất động sản đầu tư cho thuê</t>
  </si>
  <si>
    <t>Tổn thất do suy giảm giá trị</t>
  </si>
  <si>
    <t>- Chi phí trả trước về thuê hoạt động TSCĐ;</t>
  </si>
  <si>
    <t>- Công cụ, dụng cụ xuất dùng;</t>
  </si>
  <si>
    <t>- Chi phí đi vay;</t>
  </si>
  <si>
    <t>- Các khoản khác.</t>
  </si>
  <si>
    <t>- Chi phí thành lập doanh nghiệp</t>
  </si>
  <si>
    <t>- Chi phí mua bảo hiểm;</t>
  </si>
  <si>
    <t>Số có khả năng trả nợ</t>
  </si>
  <si>
    <t>Tăng</t>
  </si>
  <si>
    <t>Giảm</t>
  </si>
  <si>
    <t>c) Các khoản nợ thuê tài chính</t>
  </si>
  <si>
    <t>Từ 1 năm trở xuống</t>
  </si>
  <si>
    <t>Trên 1 năm đến 5 năm</t>
  </si>
  <si>
    <t>Lãi</t>
  </si>
  <si>
    <t>a) Các khoản phải trả người bán ngắn hạn</t>
  </si>
  <si>
    <t>- Chi tiết cho từng đối tượng chiếm từ 10% trở lên trên tổng số phải trả;</t>
  </si>
  <si>
    <t>- Phải trả cho các đối tượng khác</t>
  </si>
  <si>
    <t xml:space="preserve">c) Số nợ quá hạn chưa thanh toán </t>
  </si>
  <si>
    <t>- Chi tiết từng đối tượng chiếm 10% trở lên trên tổng số quá hạn;</t>
  </si>
  <si>
    <t>- Các đối tượng khác</t>
  </si>
  <si>
    <t>Số phải nộp trong năm</t>
  </si>
  <si>
    <t>Số đã thực nộp trong năm</t>
  </si>
  <si>
    <t>- Thuế GTGT đầu ra</t>
  </si>
  <si>
    <t>- Thuế GTGT hàng nhập khẩu</t>
  </si>
  <si>
    <t>- Thuế tiêu thụ đặc biệt</t>
  </si>
  <si>
    <t>- Thuế XNK</t>
  </si>
  <si>
    <t>- Thuế TNDN</t>
  </si>
  <si>
    <t>- Thuế thu nhập cá nhân</t>
  </si>
  <si>
    <t>- Thuế tài nguyên</t>
  </si>
  <si>
    <t>- Thuế nhà đất, tiền thuê đất</t>
  </si>
  <si>
    <t>- Thuế bảo vệ môi trường</t>
  </si>
  <si>
    <t>- Các loại thuế khác</t>
  </si>
  <si>
    <t>- Phí, lệ phí và các khoản phải nộp khác</t>
  </si>
  <si>
    <t>- Trích trước chi phí tiền lương trong thời gian nghỉ phép;</t>
  </si>
  <si>
    <t xml:space="preserve">- Chi phí trong thời gian ngừng kinh doanh;     </t>
  </si>
  <si>
    <t>- Các khoản trích trước khác;</t>
  </si>
  <si>
    <t xml:space="preserve">b) Dài hạn </t>
  </si>
  <si>
    <t xml:space="preserve">- Lãi vay </t>
  </si>
  <si>
    <t>- Các khoản khác</t>
  </si>
  <si>
    <t>- Tài sản thừa chờ giải quyết;</t>
  </si>
  <si>
    <t xml:space="preserve">- Kinh phí công đoàn; </t>
  </si>
  <si>
    <t>- Bảo hiểm xã hội;</t>
  </si>
  <si>
    <t>- Bảo hiểm y tế;</t>
  </si>
  <si>
    <t>- Bảo hiểm thất nghiệp;</t>
  </si>
  <si>
    <t>- Nhận ký quỹ, ký cược ngắn hạn;</t>
  </si>
  <si>
    <t>- Nhận ký quỹ, ký cược dài hạn</t>
  </si>
  <si>
    <t>- Các khoản phải trả, phải nộp khác</t>
  </si>
  <si>
    <t>- Doanh thu từ chương trình khách hàng truyền thống;</t>
  </si>
  <si>
    <t>- Các khoản doanh thu chưa thực hiện khác.</t>
  </si>
  <si>
    <t>a) Trái phiếu phát hành</t>
  </si>
  <si>
    <t>- Loại phát hành theo mệnh giá;</t>
  </si>
  <si>
    <t>- Loại phát hành có chiết khấu;</t>
  </si>
  <si>
    <t>- Loại phát hành có phụ trội.</t>
  </si>
  <si>
    <t>21.2. Trái phiếu chuyển đổi:</t>
  </si>
  <si>
    <t>a) Trái phiếu chuyển đổi tại thời điểm đầu kỳ:</t>
  </si>
  <si>
    <t>- Thời điểm phát hành, kỳ hạn gốc và kỳ hạn còn lại từng loại trái phiếu chuyển đổi;</t>
  </si>
  <si>
    <t>- Số lượng từng loại trái phiếu chuyển đổi;</t>
  </si>
  <si>
    <t>- Mệnh giá, lãi suất từng loại trái phiếu chuyển đổi;</t>
  </si>
  <si>
    <t>- Tỷ lệ chuyển đổi thành cổ phiếu từng loại trái phiếu chuyển đổi;</t>
  </si>
  <si>
    <t>- Lãi suất chiết khấu dùng để xác định giá trị phần nợ gốc của từng loại trái phiếu chuyển đổi;</t>
  </si>
  <si>
    <t>- Giá trị phần nợ gốc và phần quyền chọn cổ phiếu của từng loại trái phiếu chuyển đổi.</t>
  </si>
  <si>
    <t>b) Trái phiếu chuyển đổi phát hành thêm trong kỳ:</t>
  </si>
  <si>
    <t>- Thời điểm phát hành, kỳ hạn gốc từng loại trái phiếu chuyển đổi;</t>
  </si>
  <si>
    <t>c) Trái phiếu chuyển đổi được chuyển thành cổ phiếu trong kỳ:</t>
  </si>
  <si>
    <t>- Số lượng từng loại trái phiếu đã chuyển đổi thành cổ phiếu trong kỳ; Số lượng cổ phiếu phát hành thêm trong kỳ để chuyển đổi trái phiếu;</t>
  </si>
  <si>
    <t>- Giá trị phần nợ gốc của trái phiếu chuyển đổi được ghi tăng vốn chủ sở hữu.</t>
  </si>
  <si>
    <t>d) Trái phiếu chuyển đổi đã đáo hạn không được chuyển thành cổ phiếu trong kỳ:</t>
  </si>
  <si>
    <t xml:space="preserve">- Số lượng từng loại trái phiếu đã đáo hạn không chuyển đổi thành cổ phiếu trong kỳ; </t>
  </si>
  <si>
    <t>- Giá trị phần nợ gốc của trái phiếu chuyển đổi được hoàn trả cho nhà đầu tư.</t>
  </si>
  <si>
    <t>đ) Trái phiếu chuyển đổi tại thời điểm cuối kỳ:</t>
  </si>
  <si>
    <t>- Kỳ hạn gốc và kỳ hạn còn lại từng loại trái phiếu chuyển đổi;</t>
  </si>
  <si>
    <t>- Mệnh giá;</t>
  </si>
  <si>
    <t>- Đối tượng được phát hành (ban lãnh đạo, cán bộ, nhân viên, đối tượng khác);</t>
  </si>
  <si>
    <t>- Điều khoản mua lại (Thời gian, giá mua lại, các điều khoản cơ bản khác trong hợp đồng phát hành);</t>
  </si>
  <si>
    <t>- Giá trị đã mua lại trong kỳ;</t>
  </si>
  <si>
    <t>- Dự phòng bảo hành sản phẩm hàng hóa;</t>
  </si>
  <si>
    <t>- Dự phòng bảo hành công trình xây dựng;</t>
  </si>
  <si>
    <t>- Dự phòng tái cơ cấu;</t>
  </si>
  <si>
    <t>a) Tài sản thuế thu nhập hoãn lại:</t>
  </si>
  <si>
    <t>- Thuế suất thuế TNDN sử dụng để xác định giá trị tài sản thuế thu nhập hoãn lại</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</si>
  <si>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</si>
  <si>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</si>
  <si>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tính thuế chưa sử dụng</t>
  </si>
  <si>
    <t>- Số bù trừ với thuế thu nhập hoãn lại phải trả</t>
  </si>
  <si>
    <t>b) Thuế thu nhập hoãn lại phải trả</t>
  </si>
  <si>
    <t>- Thuế suất thuế TNDN sử dụng để xác định giá trị thuế thu nhập hoãn lại phải trả</t>
  </si>
  <si>
    <t>- Thuế thu nhập hoãn lại phải trả phát sinh từ các khoản chênh lệch tạm thời chịu thuế</t>
  </si>
  <si>
    <t>- Số bù trừ với tài sản thuế thu nhập hoãn lại</t>
  </si>
  <si>
    <t>Các khoản mục thuộc vốn chủ sở hữu</t>
  </si>
  <si>
    <t xml:space="preserve">Vốn khác của chủ sở hữu </t>
  </si>
  <si>
    <t xml:space="preserve">Chênh lệch đánh giá lại tài sản </t>
  </si>
  <si>
    <t>Các  khoản mục  khác</t>
  </si>
  <si>
    <t>b) Chi tiết vốn góp của chủ sở hữu</t>
  </si>
  <si>
    <t>- Vốn góp của công ty mẹ (nếu là công ty con)</t>
  </si>
  <si>
    <t>- Vốn góp của các đối tượng khác</t>
  </si>
  <si>
    <t>c) Các giao dịch về vốn với các chủ sở hữu và phân phối cổ tức, chia lợi nhuận</t>
  </si>
  <si>
    <t>- Vốn đầu tư của chủ sở hữu</t>
  </si>
  <si>
    <t>+ Vốn góp đầu năm</t>
  </si>
  <si>
    <t>+ Vốn góp tăng trong năm</t>
  </si>
  <si>
    <t>+ Vốn góp giảm trong năm</t>
  </si>
  <si>
    <t>+ Vốn góp cuối năm</t>
  </si>
  <si>
    <t>- Cổ tức, lợi nhuận đã chia</t>
  </si>
  <si>
    <t>d) Cổ phiếu</t>
  </si>
  <si>
    <t>- Số lượng cổ phiếu đăng ký phát hành</t>
  </si>
  <si>
    <t>- Số lượng cổ phiếu đã bán ra công chúng</t>
  </si>
  <si>
    <t>+ Cổ phiếu phổ thông</t>
  </si>
  <si>
    <t>+ Cổ phiếu ưu đãi (loại được phân loại là vốn chủ sở hữu)</t>
  </si>
  <si>
    <t>- Số lượng cổ phiếu được mua lại (cổ phiếu quỹ)</t>
  </si>
  <si>
    <t>- Số lượng cổ phiếu đang lưu hành</t>
  </si>
  <si>
    <t>- Cổ tức đã công bố sau ngày kết thúc kỳ kế toán năm:</t>
  </si>
  <si>
    <t>- Quỹ đầu tư phát triển;</t>
  </si>
  <si>
    <t>- Quỹ hỗ trợ sắp xếp doanh nghiệp;</t>
  </si>
  <si>
    <t>g) Thu nhập và chi phí, lãi hoặc lỗ được ghi nhận trực tiếp vào vốn chủ sở hữu theo qui định của các chuẩn mực kế toán cụ thể.</t>
  </si>
  <si>
    <t>- Chênh lệch tỷ giá do chuyển đổi BCTC lập bằng ngoại tệ sang VND</t>
  </si>
  <si>
    <t>- Chênh lệch tỷ giá phát sinh vì các nguyên nhân khác (nói rõ nguyên nhân)</t>
  </si>
  <si>
    <t>a) Tài sản thuê ngoài: Tổng số tiền thuê tối thiểu trong tương lai của hợp đồng thuê hoạt động tài sản không hủy ngang theo các thời hạn</t>
  </si>
  <si>
    <t>- Từ 1 năm trở xuống;</t>
  </si>
  <si>
    <t>- Trên 1 năm đến 5 năm;</t>
  </si>
  <si>
    <t>- Trên 5 năm;</t>
  </si>
  <si>
    <t xml:space="preserve">b) Tài sản nhận giữ hộ: Doanh nghiệp phải thuyết minh chi tiết về số lượng, chủng loại, quy cách, phẩm chất của từng loại tài sản tại thời điểm cuối kỳ. </t>
  </si>
  <si>
    <t xml:space="preserve">- Vật tư hàng hoá nhận giữ hộ, gia công, nhận ủy thác: Doanh nghiệp phải thuyết minh chi tiết về số lượng, chủng loại, quy cách, phẩm chất tại thời điểm cuối kỳ. </t>
  </si>
  <si>
    <t xml:space="preserve">- Hàng hoá nhận bán hộ, nhận ký gửi, nhận cầm cố, thế chấp: Doanh nghiệp phải thuyết minh chi tiết về số lượng, chủng loại, quy cách, phẩm chất từng loại hàng hoá; </t>
  </si>
  <si>
    <t>c) Ngoại tệ các loại: Doanh nghiệp phải thuyết minh chi tiết số lượng từng loại ngoại tệ tính theo nguyên tệ. Vàng tiền tệ phải trình bày khối lượng theo đơn vị tính trong nước và quốc tế Ounce, thuyết minh giá trị tính theo USD.</t>
  </si>
  <si>
    <t>d) Kim khí quý, đá quý: Doanh nghiệp phải thuyết minh chi tiết giá gốc, số lượng (theo đơn vị tính quốc tế) và chủng loại các loại kim khí quý, đá quý.</t>
  </si>
  <si>
    <t>đ) Nợ khó đòi đã xử lý: Doanh nghiệp phải thuyết minh chi tiết giá trị (theo nguyên tệ và VND) các khoản nợ khó đòi đã xử lý trong vòng 10 năm kể từ ngày xử lý theo từng đối tượng, nguyên nhân đã xoá sổ kế toán nợ khó đòi.</t>
  </si>
  <si>
    <t>e) Các thông tin khác về các khoản mục ngoài Bảng cân đối kế toán</t>
  </si>
  <si>
    <t>a) Doanh thu</t>
  </si>
  <si>
    <t>- Doanh thu hợp đồng xây dựng;</t>
  </si>
  <si>
    <t>+ Doanh thu của hợp đồng xây dựng được ghi nhận trong kỳ;</t>
  </si>
  <si>
    <t>+ Tổng doanh thu luỹ kế của hợp đồng xây dựng được ghi nhận đến thời điểm lập Báo cáo tài chính.</t>
  </si>
  <si>
    <t>- Chiết khấu thương mại;</t>
  </si>
  <si>
    <t>- Giảm giá hàng bán;</t>
  </si>
  <si>
    <t>- Hàng bán bị trả lại.</t>
  </si>
  <si>
    <t>- Giá trị hàng tồn kho mất mát trong kỳ;</t>
  </si>
  <si>
    <t>- Giá trị từng loại hàng tồn kho hao hụt ngoài định mức trong kỳ;</t>
  </si>
  <si>
    <t>- Các khoản chi phí vượt mức bình thường khác được tính trực tiếp vào giá vốn;</t>
  </si>
  <si>
    <t>- Dự phòng giảm giá hàng tồn kho;</t>
  </si>
  <si>
    <t>- Các khoản ghi giảm giá vốn hàng bán.</t>
  </si>
  <si>
    <t>- Lãi chênh lệch tỷ giá;</t>
  </si>
  <si>
    <t>- Doanh thu hoạt động tài chính khác.</t>
  </si>
  <si>
    <t>- Lãi tiền vay;</t>
  </si>
  <si>
    <t xml:space="preserve">- Chiết khấu thanh toán, lãi bán hàng trả chậm; </t>
  </si>
  <si>
    <t>- Lỗ do thanh lý các khoản đầu tư tài chính;</t>
  </si>
  <si>
    <t>- Lỗ chênh lệch tỷ giá;</t>
  </si>
  <si>
    <t>- Dự phòng giảm giá chứng khoán kinh doanh và tổn thất đầu tư;</t>
  </si>
  <si>
    <t>- Các khoản ghi giảm chi phí tài chính.</t>
  </si>
  <si>
    <t>- Thanh lý, nhượng bán TSCĐ;</t>
  </si>
  <si>
    <t>- Lãi do đánh giá lại tài sản;</t>
  </si>
  <si>
    <t>- Thuế được giảm;</t>
  </si>
  <si>
    <t>- Lỗ do đánh giá lại tài sản;</t>
  </si>
  <si>
    <t>- Các khoản bị phạt;</t>
  </si>
  <si>
    <t>c) Các khoản ghi giảm chi phí bán hàng và chi phí quản lý doanh nghiệp</t>
  </si>
  <si>
    <t>- Hoàn nhập dự phòng bảo hành sản phẩm, hàng hóa;</t>
  </si>
  <si>
    <t>- Hoàn nhập dự phòng tái cơ cấu, dự phòng khác;</t>
  </si>
  <si>
    <t>- Các khoản ghi giảm khác.</t>
  </si>
  <si>
    <t>- Chi phí nguyên liệu, vật liệu;</t>
  </si>
  <si>
    <t>- Chi phí nhân công;</t>
  </si>
  <si>
    <t>- Chi phí khấu hao tài sản cố định;</t>
  </si>
  <si>
    <t>- Chi phí dịch vụ mua ngoài;</t>
  </si>
  <si>
    <t>- Chi phí khác bằng tiền.</t>
  </si>
  <si>
    <t>- Mua doanh nghiệp thông qua phát hành cổ phiếu;</t>
  </si>
  <si>
    <t>- Chuyển nợ thành vốn chủ sở hữu;</t>
  </si>
  <si>
    <t>- Các giao dịch phi tiền tệ khác</t>
  </si>
  <si>
    <t>- Tiền thu từ đi vay theo khế ước thông thường;</t>
  </si>
  <si>
    <t>- Tiền thu từ phát hành trái phiếu thường;</t>
  </si>
  <si>
    <t>- Tiền thu từ phát hành trái phiếu chuyển đổi;</t>
  </si>
  <si>
    <t>- Tiền thu từ phát hành cổ phiếu ưu đãi phân loại là nợ phải trả;</t>
  </si>
  <si>
    <t>- Tiền thu từ đi vay dưới hình thức khác.</t>
  </si>
  <si>
    <t>- Tiền trả nợ gốc vay theo khế ước thông thường;</t>
  </si>
  <si>
    <t>- Tiền trả nợ gốc trái phiếu thường;</t>
  </si>
  <si>
    <t>- Tiền trả nợ gốc trái phiếu chuyển đổi;</t>
  </si>
  <si>
    <t>- Tiền trả nợ gốc cổ phiếu ưu đãi phân loại là nợ phải trả;</t>
  </si>
  <si>
    <t>- Tiền chi trả cho giao dịch mua bán lại trái  phiếu Chính phủ và REPO chứng khoán;</t>
  </si>
  <si>
    <t xml:space="preserve">- Tiền trả nợ vay dưới hình thức khác </t>
  </si>
  <si>
    <t>IX. Những thông tin khác</t>
  </si>
  <si>
    <t>Số tài khoản</t>
  </si>
  <si>
    <t>Tên tài khoản</t>
  </si>
  <si>
    <t>Lưu ý</t>
  </si>
  <si>
    <t>_ Muốn thêm tài khoản nào thì Insert thêm</t>
  </si>
  <si>
    <t>Cấp tài khoản</t>
  </si>
  <si>
    <t>+ Tỷ giá ngoại tệ (vàng, bạc, đá quý):</t>
  </si>
  <si>
    <t>BẢNG PHÂN BỔ THUẾ GTGT KHẤU TRỪ ( PL01-4B )</t>
  </si>
  <si>
    <t>Thuế GTGT của HHDV mua vào trong năm:</t>
  </si>
  <si>
    <t>Tổng doanh thu HHDV bán ra trong năm</t>
  </si>
  <si>
    <t>Doanh thu HHDV bán ra chịu thuế trong năm</t>
  </si>
  <si>
    <t>Thuế GTGT của HHDV mua vào cần phân bổ trong năm</t>
  </si>
  <si>
    <t>Thuế GTGT của HHDV mua vào được khấu trừ trong năm</t>
  </si>
  <si>
    <t>Thuế GTGT đầu vào đã kê khai khấu trừ trong năm</t>
  </si>
  <si>
    <t>Điều chỉnh tăng (+), giảm (-) thuế GTGT đầu vào được khấu trừ trong năm</t>
  </si>
  <si>
    <t>_ Luôn chừa 1 dòng trống trong phần khai báo tình hình hóa đơn</t>
  </si>
  <si>
    <t>Check phân bổ khấu hao</t>
  </si>
  <si>
    <t>Check kết chuyển cuối kỳ</t>
  </si>
  <si>
    <t>Check kéo hàng</t>
  </si>
  <si>
    <t>Check vat theo số người dùng</t>
  </si>
  <si>
    <t>[7']</t>
  </si>
  <si>
    <t>[7'']</t>
  </si>
  <si>
    <t>[8'']</t>
  </si>
  <si>
    <t>Nhập khác trong kỳ</t>
  </si>
  <si>
    <t>Xuất trong kỳ</t>
  </si>
  <si>
    <t>[9']</t>
  </si>
  <si>
    <t>[10'']</t>
  </si>
  <si>
    <t>[9'']</t>
  </si>
  <si>
    <t>[10']</t>
  </si>
  <si>
    <t>Lưu ý:</t>
  </si>
  <si>
    <t>_ Nhập liên tục không ngắt quãng</t>
  </si>
  <si>
    <t>_ Phải khai báo ký hiệu định khoản và nội dung diễn giải</t>
  </si>
  <si>
    <t>_ Không cần khai báo tài khoản xuất khác hoặc nhập khác. Nếu muốn nhập khác hoặc xuất thể hiện trên bảng NXT thì khi định khoản bên NK Bán hoặc NK Mua ghép thêm chữ "K"</t>
  </si>
  <si>
    <t>Số phiếu xuất</t>
  </si>
  <si>
    <t>Số phiếu nhập</t>
  </si>
  <si>
    <t>PX-001</t>
  </si>
  <si>
    <t>Số phiếu:</t>
  </si>
  <si>
    <t>Đầu kỳ</t>
  </si>
  <si>
    <t>Cuối kỳ</t>
  </si>
  <si>
    <t>Đ/C 152</t>
  </si>
  <si>
    <t>Đ/C 154</t>
  </si>
  <si>
    <t>Đ/C 155</t>
  </si>
  <si>
    <t>Đ/C 156</t>
  </si>
  <si>
    <t>Đ/C 211</t>
  </si>
  <si>
    <t>PS tăng</t>
  </si>
  <si>
    <t>PS giảm</t>
  </si>
  <si>
    <t>Đ/C 153</t>
  </si>
  <si>
    <t>Đ/C 2141</t>
  </si>
  <si>
    <t>_ Luôn bắt đầu bằng tài khoản: 152;153;154;155;156</t>
  </si>
  <si>
    <t>Đ/C 212</t>
  </si>
  <si>
    <t>Đ/C 2142</t>
  </si>
  <si>
    <t>Đ/C 213</t>
  </si>
  <si>
    <t>Đ/C 2143</t>
  </si>
  <si>
    <t>All</t>
  </si>
  <si>
    <t>CDSPSNT_TK</t>
  </si>
  <si>
    <t>CDSPSNT_DKN</t>
  </si>
  <si>
    <t>CDSPSNT_DKC</t>
  </si>
  <si>
    <t>CDSPSNT_PSN</t>
  </si>
  <si>
    <t>CDSPSNT_PSC</t>
  </si>
  <si>
    <t>CDSPSNT_CKN</t>
  </si>
  <si>
    <t>CDSPSNT_CKC</t>
  </si>
  <si>
    <t>Mẫu số S38 – DN</t>
  </si>
  <si>
    <t>Mẫu số S36 – DN</t>
  </si>
  <si>
    <t>Mẫu số S03a4 – DN</t>
  </si>
  <si>
    <t>Mẫu số S03a3 – DN</t>
  </si>
  <si>
    <t>Mẫu số S07 – DN</t>
  </si>
  <si>
    <t>Mẫu số S08 – DN</t>
  </si>
  <si>
    <t>Mẫu số S12 – DN</t>
  </si>
  <si>
    <t xml:space="preserve">    - Cổ phiếu phổ thông có quyền biểu quyết</t>
  </si>
  <si>
    <t>411a</t>
  </si>
  <si>
    <t xml:space="preserve">    - Cổ phiếu ưu đãi</t>
  </si>
  <si>
    <t>411b</t>
  </si>
  <si>
    <t>Định Khoản</t>
  </si>
  <si>
    <t>Trắng</t>
  </si>
  <si>
    <t>- Sổ này có 02 trang, đánh số từ trang 01 đến trang 02</t>
  </si>
  <si>
    <t>- Ngày mở sổ : 01/01/16</t>
  </si>
  <si>
    <t>Hợp tác xã Vận Tải và Thi Công Cơ Giớ Số 6</t>
  </si>
  <si>
    <t>Dầu DO 0,05%S</t>
  </si>
  <si>
    <t>daudo05</t>
  </si>
  <si>
    <t>Lít</t>
  </si>
  <si>
    <t>PX-225</t>
  </si>
  <si>
    <t>Họ và tên người nhận hàng: Hợp tác xã Vận Tải và Thi Công Cơ Giớ Số 6</t>
  </si>
  <si>
    <t>Ngày 15 tháng 02 năm 2016</t>
  </si>
  <si>
    <t>Xuất ngày 15 tháng 02 năm 2016</t>
  </si>
  <si>
    <t>Theo hóa đơn số: 0000033 ngày 15 tháng 02 năm 2016</t>
  </si>
  <si>
    <t>- Tổng số tiền (viết bằng chữ): Bảy mươi sáu tỷ bốn trăm mười hai triệu hai trăm năm mươi bốn nghìn năm trăm bốn mươi hai đồng</t>
  </si>
  <si>
    <t>ĐẾN THÁNG 7</t>
  </si>
  <si>
    <t>TP Hồ Chí Minh, Ngày 31 tháng 7 năm 2016</t>
  </si>
  <si>
    <t>Giá vốn thương mại</t>
  </si>
  <si>
    <t>NVL xuất sản xuất</t>
  </si>
  <si>
    <t>K/C nguyên vật liệu</t>
  </si>
  <si>
    <t>1542</t>
  </si>
  <si>
    <t>621</t>
  </si>
  <si>
    <t>K/C nhân công sản xuất</t>
  </si>
  <si>
    <t>K/C chi phí phân bổ</t>
  </si>
  <si>
    <t>K/C chi phí khấu hao</t>
  </si>
  <si>
    <t>K/C chi phí mua ngoài</t>
  </si>
  <si>
    <t>K/C chi phí mua khác</t>
  </si>
  <si>
    <t>Thành phẩm NK</t>
  </si>
  <si>
    <t>Thành phẩm XK</t>
  </si>
  <si>
    <t>CÁC BÚT TOÁN LƯƠNG + BẢO HIỂM + THUẾ TNCN</t>
  </si>
  <si>
    <t>BHXH phải nộp NV sản xuất</t>
  </si>
  <si>
    <t>622</t>
  </si>
  <si>
    <t>3383</t>
  </si>
  <si>
    <t>BHYT phải nộp NV sản xuất</t>
  </si>
  <si>
    <t>3384</t>
  </si>
  <si>
    <t>BHTN phải nộp NV sản xuất</t>
  </si>
  <si>
    <t>3386</t>
  </si>
  <si>
    <t>BHXH phải nộp NV bán hàng</t>
  </si>
  <si>
    <t>6411</t>
  </si>
  <si>
    <t>BHYT phải nộp NV bán hàng</t>
  </si>
  <si>
    <t>BHTN phải nộp NV bán hàng</t>
  </si>
  <si>
    <t>BHXH phải nộp NV văn phòng</t>
  </si>
  <si>
    <t>BHYT phải nộp NV văn phòng</t>
  </si>
  <si>
    <t>BHTN phải nộp NV văn phòng</t>
  </si>
  <si>
    <t>BHXH khấu trừ NLĐ</t>
  </si>
  <si>
    <t>BHYT khấu trừ NLĐ</t>
  </si>
  <si>
    <t>BHTN khấu trừ NLĐ</t>
  </si>
  <si>
    <t>Thuế TNCN khấu trừ NLĐ</t>
  </si>
  <si>
    <t>Chi phí lương NV sản xuất</t>
  </si>
  <si>
    <t>Chi phí lương NV bán hàng</t>
  </si>
  <si>
    <t>Chi phí lương NV văn phòng</t>
  </si>
  <si>
    <t>Chi lương</t>
  </si>
  <si>
    <t>1111</t>
  </si>
  <si>
    <t>CÁC BÚT TOÁN GIẢM TRỪ DOANH THU (HBTL-CKTM…)</t>
  </si>
  <si>
    <t>Kết chuyển hàng bán trả lại</t>
  </si>
  <si>
    <t>TỔNG HỢP ĐỊNH KHOẢN</t>
  </si>
  <si>
    <t>Mẫu số S03a – DN</t>
  </si>
  <si>
    <t>Mẫu số B03 – DN</t>
  </si>
  <si>
    <t>Mẫu số B03 - DNN</t>
  </si>
  <si>
    <t>Mẫu số B09 - DN</t>
  </si>
  <si>
    <t>G5</t>
  </si>
  <si>
    <t>+ Nghiệp vụ kết chuyển cuối kỳ</t>
  </si>
  <si>
    <t>+ Nghiệp vụ kết chuyển lãi lỗ đầu năm</t>
  </si>
  <si>
    <t>+ Nghiệp vụ kết chuyển phân bổ khấu hao</t>
  </si>
  <si>
    <t>_ Điền dữ liệu cột tháng</t>
  </si>
  <si>
    <t>+ Nghiệp vụ kết chuyển thuế GTGT cuối tháng hoặc quý</t>
  </si>
  <si>
    <t>_ Chương trình sẽ làm kết chuyển các tài khoản doanh thu, chi phí qua TK 911</t>
  </si>
  <si>
    <t>TỪ THÁNG 1 ĐẾN THÁNG 12</t>
  </si>
  <si>
    <t>131-10</t>
  </si>
  <si>
    <t>131-12</t>
  </si>
  <si>
    <t>331-04</t>
  </si>
  <si>
    <t>331-05</t>
  </si>
  <si>
    <t>331-06</t>
  </si>
  <si>
    <t>331-07</t>
  </si>
  <si>
    <t>331-08</t>
  </si>
  <si>
    <t>331-09</t>
  </si>
  <si>
    <t>HDTT</t>
  </si>
  <si>
    <t>Hóa đơn trực tiếp</t>
  </si>
  <si>
    <t>1121-02</t>
  </si>
  <si>
    <t>131-03</t>
  </si>
  <si>
    <t>131-04</t>
  </si>
  <si>
    <t>131-07</t>
  </si>
  <si>
    <t>331-01</t>
  </si>
  <si>
    <t>331-02</t>
  </si>
  <si>
    <t>331-03</t>
  </si>
  <si>
    <t>Ngoài</t>
  </si>
  <si>
    <t>Năm 1900</t>
  </si>
  <si>
    <t>BẢNG LƯƠNG</t>
  </si>
  <si>
    <t>Họ &amp; Tên</t>
  </si>
  <si>
    <t>Chức vụ</t>
  </si>
  <si>
    <t>Lương tính BHXH</t>
  </si>
  <si>
    <t>Lương cơ bản</t>
  </si>
  <si>
    <t>Phụ cấp ăn trưa</t>
  </si>
  <si>
    <t>Phụ cấp khác</t>
  </si>
  <si>
    <t>Tổng Thu Nhập</t>
  </si>
  <si>
    <t>Các khoản trừ</t>
  </si>
  <si>
    <t>Thực lãnh</t>
  </si>
  <si>
    <t>Ký nhận</t>
  </si>
  <si>
    <t>Bảo hiểm</t>
  </si>
  <si>
    <t>TNCN</t>
  </si>
  <si>
    <t>Khác</t>
  </si>
  <si>
    <t>Số CMND</t>
  </si>
  <si>
    <t>Mã số thuế TNCN</t>
  </si>
  <si>
    <t>Bảng Ký Hiệu Định Khoản</t>
  </si>
  <si>
    <t>Vùng tính bảo hiểm</t>
  </si>
  <si>
    <t>Vùng tính thuế TNCN</t>
  </si>
  <si>
    <t>Tổng TNCT trả cho cá nhân thuộc diện khấu trừ thuế</t>
  </si>
  <si>
    <t>TN chịu thuế</t>
  </si>
  <si>
    <t>Các khoản giảm trừ</t>
  </si>
  <si>
    <t>TN tính thuế</t>
  </si>
  <si>
    <t>Thuế TNCN</t>
  </si>
  <si>
    <t>Bảo hiểm bắt buộc</t>
  </si>
  <si>
    <t>Giảm trừ gia cảnh</t>
  </si>
  <si>
    <t>K.Hiệu</t>
  </si>
  <si>
    <t>Công ty</t>
  </si>
  <si>
    <t>Bản thân</t>
  </si>
  <si>
    <t>Người phụ thuộc</t>
  </si>
  <si>
    <t>Nhân công trực tiếp</t>
  </si>
  <si>
    <t>Nhân công sản xuất chung</t>
  </si>
  <si>
    <t>Nhân viên bán hàng</t>
  </si>
  <si>
    <t>Nhân viên văn phòng</t>
  </si>
  <si>
    <t>TỜ KHAI QUYẾT TOÁN THUẾ THU NHẬP CÁ NHÂN</t>
  </si>
  <si>
    <t xml:space="preserve">(Dành cho tổ chức, cá nhân trả thu nhập chịu thuế từ tiền lương, tiền công cho cá nhân)
</t>
  </si>
  <si>
    <t>[02] Lần đầu                         [03] Bổ sung lần thứ: </t>
  </si>
  <si>
    <t>[12] Tên đại lý thuế (nếu có):.............................................................................................................................................</t>
  </si>
  <si>
    <t>[13] Mã số thuế:……………………………………………………………………………………………………………</t>
  </si>
  <si>
    <t>[14] Địa chỉ:...........................................................................................................................................................................</t>
  </si>
  <si>
    <t>[15] Quận/huyện:..........................................[16] Tỉnh/Thành phố:.................................................................................</t>
  </si>
  <si>
    <t>[17] Điện thoại:............................................[18] Fax:.................................[19] Email:.......................................................</t>
  </si>
  <si>
    <t>[20] Hợp đồng đại lý thuế: số:........................ngày:.........................................................................................................</t>
  </si>
  <si>
    <t>Đơn vị tính</t>
  </si>
  <si>
    <t>Số người/Số tiền</t>
  </si>
  <si>
    <t>Tổng số người lao động:</t>
  </si>
  <si>
    <t>Người</t>
  </si>
  <si>
    <t xml:space="preserve">  Trong đó: Cá nhân cư trú có hợp đồng lao động </t>
  </si>
  <si>
    <t>Tổng số cá nhân đã khấu trừ thuế [23]=[24]+[25]</t>
  </si>
  <si>
    <t>Cá nhân cư trú</t>
  </si>
  <si>
    <t>Cá nhân không cư trú</t>
  </si>
  <si>
    <t>Tổng số cá nhân thuộc diện được miễn, giảm thuế theo Hiệp định tránh đánh thuế hai lần</t>
  </si>
  <si>
    <t>VNĐ</t>
  </si>
  <si>
    <t>4.1</t>
  </si>
  <si>
    <t>4.2</t>
  </si>
  <si>
    <t>5.1</t>
  </si>
  <si>
    <t>5.2</t>
  </si>
  <si>
    <t>7.1</t>
  </si>
  <si>
    <t>7.2</t>
  </si>
  <si>
    <t>II. Nghĩa vụ quyết toán thay cho cá nhân:</t>
  </si>
  <si>
    <t>Tổng số cá nhân uỷ quyền cho tổ chức, cá nhân trả thu nhập quyết toán thay</t>
  </si>
  <si>
    <t>Tổng số thuế TNCN đã khấu trừ</t>
  </si>
  <si>
    <t>[44]</t>
  </si>
  <si>
    <t>Tổng số thuế TNCN phải nộp</t>
  </si>
  <si>
    <t>[45]</t>
  </si>
  <si>
    <t xml:space="preserve">Tổng số thuế TNCN còn phải nộp NSNN </t>
  </si>
  <si>
    <t>[46]</t>
  </si>
  <si>
    <t xml:space="preserve">Tổng số thuế TNCN đã nộp thừa </t>
  </si>
  <si>
    <t>Khai theo:</t>
  </si>
  <si>
    <t>---------------------------------------------------------------</t>
  </si>
  <si>
    <t>[04] Tên đại lý thuế (nếu có):…………………………………….....................................................</t>
  </si>
  <si>
    <t>[05] Mã số thuế:……………………………………………………………………………….</t>
  </si>
  <si>
    <t>Họ và tên</t>
  </si>
  <si>
    <t>Số CMND/Hộ chiếu</t>
  </si>
  <si>
    <t>Cá nhân uỷ quyền quyết toán thay</t>
  </si>
  <si>
    <t>Thu nhập chịu thuế</t>
  </si>
  <si>
    <t>Thu nhập tính thuế</t>
  </si>
  <si>
    <t>Số thuế TNCN đã khấu trừ</t>
  </si>
  <si>
    <t>Số thuế TNCN được giảm do làm việc trong KKT</t>
  </si>
  <si>
    <t>Chi tiết kết quả quyết toán thay cho cá nhân nộp thuế</t>
  </si>
  <si>
    <t>Trong đó: TNCT được giảm thuế</t>
  </si>
  <si>
    <t>Tổng số tiền  giảm trừ gia cảnh</t>
  </si>
  <si>
    <t>Từ thiện, nhân đạo, khuyến học</t>
  </si>
  <si>
    <t>Bảo hiểm được trừ</t>
  </si>
  <si>
    <t>Quĩ hưu trí tự nguyện được trừ</t>
  </si>
  <si>
    <t>Tổng số thuế phải nộp</t>
  </si>
  <si>
    <t>Số thuế đã nộp thừa</t>
  </si>
  <si>
    <t>Số thuế còn phải nộp</t>
  </si>
  <si>
    <t>Làm việc trong KKT</t>
  </si>
  <si>
    <t>Theo Hiệp định</t>
  </si>
  <si>
    <t>[06]</t>
  </si>
  <si>
    <t>[07]</t>
  </si>
  <si>
    <t>(KKT: Khu kinh tế; TNCN: thu nhập cá nhân)</t>
  </si>
  <si>
    <t>______________________________________</t>
  </si>
  <si>
    <t xml:space="preserve">Số CMND/
Hộ chiếu
</t>
  </si>
  <si>
    <t>Thu nhập chịu thuế (TNCT)</t>
  </si>
  <si>
    <t>Số thuế thu nhập cá nhân (TNCN) đã khấu trừ</t>
  </si>
  <si>
    <t>Số thuế TNCN được giảm do làm việc tại KKT</t>
  </si>
  <si>
    <t xml:space="preserve">Trong đó: TNCT được giảm thuế </t>
  </si>
  <si>
    <t>Làm việc tại KKT</t>
  </si>
  <si>
    <t>Tổng số cá nhân giảm trừ gia cảnh</t>
  </si>
  <si>
    <t>Tổng thu nhập chịu thuế (TNCT) trả cho cá nhân [28]=[29]+[30]</t>
  </si>
  <si>
    <t>Tổng TNCT trả cho cá nhân thuộc diện phải khấu trừ thuế [31]=[32]+[33]</t>
  </si>
  <si>
    <t>Tổng số thuế thu nhập cá nhân (TNCN) đã khấu trừ [34]=[35]+[36]</t>
  </si>
  <si>
    <t>8.1</t>
  </si>
  <si>
    <t>8.2</t>
  </si>
  <si>
    <t>Tổng số thuế được giảm do làm việc tại khu kinh tế [37]=[38]+[39]</t>
  </si>
  <si>
    <t>Tổng TNCT từ tiền phí mua bảo hiểm nhân thọ, bảo hiểm không bắt buộc khác của doanh nghiệp bảo hiểm không thành lập tại Việt Nam cho người lao động</t>
  </si>
  <si>
    <t xml:space="preserve">Tổng số thuế TNCN đã khấu trừ trên tiền phí mua bảo hiểm nhân thọ, bảo hiểm không bắt buộc khác của doanh nghiệp bảo hiểm không thành lập tại Việt Nam cho người lao động </t>
  </si>
  <si>
    <t>CỘNG HÒA XÃ HỘI CHỦ NGHĨA VIỆT NAM</t>
  </si>
  <si>
    <t>(Áp dụng cho tổ chức, cá nhân trả các khoản thu nhập từ tiền lương, tiền công)</t>
  </si>
  <si>
    <t>Số lượng NPT tính giảm trừ</t>
  </si>
  <si>
    <t>BẢNG KÊ CHI TIẾT CÁ NHÂN THUỘC DIỆN TÍNH THUẾ THEO BIỄU LŨY TIẾN TỪNG PHẦN</t>
  </si>
  <si>
    <t>(Kèm theo tờ khai quyết toán thuế thu nhập cá nhân mẫu số 05/QTT-TNCN)</t>
  </si>
  <si>
    <t>BẢNG KÊ CHI TIẾT CÁ NHÂN THUỘC DIỆN TÍNH THUẾ THEO THUẾ SUẤT TOÀN PHẦN</t>
  </si>
  <si>
    <t>Trong đó : TNCT từ phí mua BH nhân thọ, BH không bắt buộc khác của DN BH không thành lập tại Việt Nam cho người lao động</t>
  </si>
  <si>
    <t>Trong đó: Số thuế từ phí mua BH nhân thọ, BH không bắt buộc khác của DN BH không thành lập tại Việt Nam cho người lao động</t>
  </si>
  <si>
    <t>ABCDEFGHIJ</t>
  </si>
  <si>
    <t>SecertKey</t>
  </si>
  <si>
    <t>(Theo phương pháp gián tiếp)</t>
  </si>
  <si>
    <t>Mã số 09
Tăng, giảm các khoản phải thu</t>
  </si>
  <si>
    <t>Mã số 10
Tăng, giảm hàng tồn kho</t>
  </si>
  <si>
    <t xml:space="preserve">Mã số 11
Tăng, giảm các khoản phải trả (không kể lãi vay phải trả; thuế TNDN phải nộp) </t>
  </si>
  <si>
    <t>Mã số 12
Tăng, giảm chi phí trả trước</t>
  </si>
  <si>
    <t>Mã số 13
Tăng, giảm chứng khoản kinh doanh</t>
  </si>
  <si>
    <t xml:space="preserve">  1. Lợi nhuận trước thuế</t>
  </si>
  <si>
    <t xml:space="preserve">  2. Điều chỉnh cho các khoản</t>
  </si>
  <si>
    <t xml:space="preserve">    - Khấu hao TSCĐ và BĐSĐT</t>
  </si>
  <si>
    <t xml:space="preserve">    - Các khoản dự phòng</t>
  </si>
  <si>
    <t xml:space="preserve">    - Lãi, lỗ CLTG do đánh giá lại các khoản mục tiền tệ có gốc ngoại tệ</t>
  </si>
  <si>
    <t xml:space="preserve">    - Lãi, lỗ từ hoạt động đầu tư</t>
  </si>
  <si>
    <t xml:space="preserve">    - Chi phí lãi vay</t>
  </si>
  <si>
    <t xml:space="preserve">    - Các khoản điều chỉnh khác</t>
  </si>
  <si>
    <t xml:space="preserve">  3. Lợi nhuận từ hoạt động kinh doanh trước thay đổi vốn lưu động</t>
  </si>
  <si>
    <t xml:space="preserve">    - Tăng, giảm các khoản phải thu</t>
  </si>
  <si>
    <t xml:space="preserve">    - Tăng, giảm hàng tồn kho</t>
  </si>
  <si>
    <t xml:space="preserve">    - Tăng, giảm các khoản phải trả (không kể lãi vay phải trả; thuế TNDN phải nộp) </t>
  </si>
  <si>
    <t xml:space="preserve">    - Tăng, giảm chi phí trả trước</t>
  </si>
  <si>
    <t xml:space="preserve">    - Tăng, giảm chứng khoản kinh doanh</t>
  </si>
  <si>
    <t xml:space="preserve">    - Tiền lãi vay đã trả</t>
  </si>
  <si>
    <t xml:space="preserve">    - Thuế thu nhập doanh nghiệp đã nộp</t>
  </si>
  <si>
    <t xml:space="preserve">    - Tiền thu khác từ hoạt động kinh doanh</t>
  </si>
  <si>
    <t xml:space="preserve">  3. Tiền chi cho vay, mua các công cụ nợ của đơn vị khác</t>
  </si>
  <si>
    <t>LOẠI HÌNH KINH DOANH SẢN XUẤT; XÂY DỰNG - LẮP ĐẶT; DỊCH VỤ …</t>
  </si>
  <si>
    <t>Lưu ý: cột nào có dấu (*) thì vui lòng điền đầy đủ</t>
  </si>
  <si>
    <t>THÔNG TIN LÀM HỢP ĐỒNG LAO ĐỘNG</t>
  </si>
  <si>
    <t>THÔNG TIN LÀM LƯƠNG</t>
  </si>
  <si>
    <t>THÔNG TIN THÁNG LÀM VIỆC</t>
  </si>
  <si>
    <t>Mã NV
(*)</t>
  </si>
  <si>
    <t>Tên nhân viên
(*)</t>
  </si>
  <si>
    <t>MST TNCN</t>
  </si>
  <si>
    <t>Số CMND
(*)</t>
  </si>
  <si>
    <t>Ngày cấp
(*)</t>
  </si>
  <si>
    <t>Nơi cấp
(*)</t>
  </si>
  <si>
    <t>Thông tin liên lạc</t>
  </si>
  <si>
    <t>Thông tin công việc</t>
  </si>
  <si>
    <t>Thông tin HĐLĐ</t>
  </si>
  <si>
    <t>Các khoản phụ cấp</t>
  </si>
  <si>
    <t>Các khoản phụ cấp không thường xuyên</t>
  </si>
  <si>
    <t>Thu nhập miễn thuế TNCN</t>
  </si>
  <si>
    <t>Tháng làm việc (*)</t>
  </si>
  <si>
    <t>Địa chỉ
(*)</t>
  </si>
  <si>
    <t>Đ.Thoại</t>
  </si>
  <si>
    <t>Fax</t>
  </si>
  <si>
    <t>Email</t>
  </si>
  <si>
    <t>Số TK ngân hàng</t>
  </si>
  <si>
    <t>Công việc
(*)</t>
  </si>
  <si>
    <t>Mô tả công việc
(*)</t>
  </si>
  <si>
    <t>Mức lương
(*)</t>
  </si>
  <si>
    <t>Mức lương đóng BHXH
(*)</t>
  </si>
  <si>
    <t>Số HĐLĐ
(*)</t>
  </si>
  <si>
    <t>Loại HĐLĐ
(*)</t>
  </si>
  <si>
    <t>Cơm trưa</t>
  </si>
  <si>
    <t>Xăng</t>
  </si>
  <si>
    <t>Lễ 30/4</t>
  </si>
  <si>
    <t>Tháng tính PC</t>
  </si>
  <si>
    <t>Lễ 2/9</t>
  </si>
  <si>
    <t>Định khoản
(*)</t>
  </si>
  <si>
    <t>Loại
(*)</t>
  </si>
  <si>
    <t>H.Thức trả lương
(*)</t>
  </si>
  <si>
    <t>Ủy quyền QToan
(*)</t>
  </si>
  <si>
    <t>Bắt đầu</t>
  </si>
  <si>
    <t>Kết thúc</t>
  </si>
  <si>
    <t>Tháng bắt đầu</t>
  </si>
  <si>
    <t>[PC]</t>
  </si>
  <si>
    <t>[KTX]</t>
  </si>
  <si>
    <t>[GC]</t>
  </si>
  <si>
    <t>[MT]</t>
  </si>
  <si>
    <t>THÔNG TIN THÁNG ĐÓNG BẢO HIỂM</t>
  </si>
  <si>
    <t>BẢNG TÍNH LƯƠNG</t>
  </si>
  <si>
    <t>VÙNG TÍNH BẢO HIỂM VÀ THUẾ THU NHẬP CÁ NHÂN</t>
  </si>
  <si>
    <t>Mã nhân viên</t>
  </si>
  <si>
    <t>Số chứng minh nhân dân</t>
  </si>
  <si>
    <t>Loại HĐLĐ</t>
  </si>
  <si>
    <t>Hình thức trả lương</t>
  </si>
  <si>
    <t>Ủy quyền quyết toán thuế TNCN</t>
  </si>
  <si>
    <t>NLĐ</t>
  </si>
  <si>
    <t>Số lg</t>
  </si>
  <si>
    <t>Không xác định thời hạn</t>
  </si>
  <si>
    <t>HỢP ĐỒNG LAO ĐỘNG</t>
  </si>
  <si>
    <t>Căn cứ Bộ luật Lao động số 10/2012/QH13 ngày 18 tháng 6 năm 2012;</t>
  </si>
  <si>
    <t>Căn cứ Nghị định số 05/2015/NĐ-CP ngày 12 tháng 01 năm 2015 quy định chi tiết và hướng dẫn thi hành một số nội dung của Bộ Luật lao động;</t>
  </si>
  <si>
    <t>Thông tin</t>
  </si>
  <si>
    <t>BÊN SỬ DỤNG LAO ĐỘNG
(Sau đây gọi là Doanh nghiệp)</t>
  </si>
  <si>
    <t>NGƯỜI LAO ĐỘNG
(Sau đây gọi là NLĐ)</t>
  </si>
  <si>
    <t>Tên chính thức</t>
  </si>
  <si>
    <t>Mã số thuế/CMND</t>
  </si>
  <si>
    <t xml:space="preserve">Fax: </t>
  </si>
  <si>
    <t>Người đại diện</t>
  </si>
  <si>
    <t>TK ngân hàng</t>
  </si>
  <si>
    <t>Tùy ngữ cảnh cụ thể, mỗi bên được gọi riêng là “Bên” và hai bên được gọi chung là “Các bên”.</t>
  </si>
  <si>
    <t xml:space="preserve">Xét rằng: </t>
  </si>
  <si>
    <t>- Doanh nghiệp có nhu cầu tuyển dụng và sử dụng lao động phục vụ hoạt động sản xuất kinh doanh; và</t>
  </si>
  <si>
    <t>- NLĐ là cá nhân độc lập, tự thấy rằng có đầy đủ năng lực giao kết hợp đồng lao động và có thể đáp ứng yêu cầu công việc của Doanh nghiệp.</t>
  </si>
  <si>
    <t>Sau khi bàn bạc thống nhất, các bên đồng ý ký kết Hợp đồng này với các điều khoản và điều kiện cụ thể như sau:</t>
  </si>
  <si>
    <t>ĐIỀU 1: CÔNG VIỆC VÀ ĐỊA ĐIỂM LÀM VIỆC</t>
  </si>
  <si>
    <t>1.1  Công việc:</t>
  </si>
  <si>
    <t>Doanh nghiệp được quyền tạm thời chuyển NLĐ làm công việc khác so với HĐLĐ trong các trường hợp sau:</t>
  </si>
  <si>
    <t>a. Thiên tai, hỏa hoạn, dịch bệnh;</t>
  </si>
  <si>
    <t>b. Áp dụng biện pháp ngăn ngừa, khắc phục tai nạn lao động, bệnh nghề nghiệp;</t>
  </si>
  <si>
    <t>c. Sự cố điện, nước;</t>
  </si>
  <si>
    <t>d. Do nhu cầu sản xuất, kinh doanh.</t>
  </si>
  <si>
    <t>Trường hợp NLĐ không chấp nhận thực hiện việc mới sau điều chuyển thì hai bên tiến hành thanh lý hợp đồng trên cơ sở đồng thuận, nhưng Doanh nghiệp đảm bảo phải trả ít nhất 01 tháng lương do thay đổi công việc dẫn đến chấm dứt hợp đồng trước hạn.</t>
  </si>
  <si>
    <t>1.2  Địa điểm làm việc của người lao động:</t>
  </si>
  <si>
    <t>Trường hợp Doanh nghiệp có thay đổi địa chỉ trụ sở chính thì NLĐ tiếp tục làm việc theo địa chỉ mới. Trường hợp đặc biệt theo quyết định của Giám đốc Doanh nghiệp, Doanh nghiệp có thể chỉ định NLĐ làm việc tại địa điểm khác địa chỉ nêu trên nhưng phải báo trước ít nhất 03 ngày để NLĐ kịp thời chuẩn bị.</t>
  </si>
  <si>
    <t>ĐIỀU 2: THỜI HẠN CỦA HỢP ĐỒNG LAO ĐỘNG</t>
  </si>
  <si>
    <t>Thời hạn của HĐLĐ này được quy định như sau (đánh dấu X vào  tương ứng với loại HĐLĐ mà Doanh nghiệp giao kết với NLĐ tại phần đầu hợp đồng này):</t>
  </si>
  <si>
    <t>Loại Hợp đồng giao kết</t>
  </si>
  <si>
    <t>Thời gian thực hiện hợp đồng</t>
  </si>
  <si>
    <t>Thời điểm bắt đầu</t>
  </si>
  <si>
    <t>Thời điểm kết thúc</t>
  </si>
  <si>
    <t>Xác định thời hạn</t>
  </si>
  <si>
    <t>Theo mùa vụ</t>
  </si>
  <si>
    <t>Theo một công việc nhất định</t>
  </si>
  <si>
    <t>Đối với hợp đồng xác định thời hạn thử việc: Trong thời hạn 03 ngày trước khi kết thúc thời gian thử việc, Doanh nghiệp phải thông báo cho NLĐ kết quả công việc NLĐ đã làm thử; trường hợp công việc làm thử đạt yêu cầu thì khi kết thúc thời gian thử việc, Doanh nghiệp  phải giao kết ngay HĐLĐ với NLĐ.</t>
  </si>
  <si>
    <t>Thời hạn HĐLĐ quy định tại Điều này chỉ được sửa đổi một lần bằng phụ lục HĐLĐ và không được làm thay đổi loại hợp đồng đã giao kết, trừ trường hợp kéo dài thời hạn HĐLĐ với NLĐ cao tuổi và NLĐ là cán bộ công đoàn không chuyên trách quy định tại Khoản 6 Điều 192 của Bộ luật Lao động.</t>
  </si>
  <si>
    <t xml:space="preserve">ĐIỀU 3: MỨC LƯƠNG, HÌNH THỨC TRẢ LƯƠNG, THỜI HẠN TRẢ LƯƠNG, PHỤ CẤP LƯƠNG VÀ CÁC KHOẢN BỔ SUNG KHÁC </t>
  </si>
  <si>
    <t>3.1  Mức lương, phụ cấp lương, các khoản bổ sung khác:</t>
  </si>
  <si>
    <t>a. Mức lương:</t>
  </si>
  <si>
    <t>đồng/tháng/24 ngày công.</t>
  </si>
  <si>
    <t xml:space="preserve">b. Phụ cấp lương: </t>
  </si>
  <si>
    <t>3.3  Kỳ hạn trả lương:</t>
  </si>
  <si>
    <t xml:space="preserve">ĐIỀU 4: CHẾ ĐỘ NÂNG LƯƠNG: </t>
  </si>
  <si>
    <t xml:space="preserve">ĐIỀU 5: THỜI GIỜ LÀM VIỆC, THỜI GIỜ NGHỈ NGƠI </t>
  </si>
  <si>
    <t>Trừ trường hợp đặc biệt theo Quyết định của Giám đốc Doanh nghiệp, thời giờ làm việc thời gian nghỉ ngơi được quy định như sau:</t>
  </si>
  <si>
    <t>5.1  Thời giờ làm việc trong ngày:</t>
  </si>
  <si>
    <t>ĐIỀU 6: TRANG BỊ BẢO HỘ LAO ĐỘNG CHO NGƯỜI LAO ĐỘNG</t>
  </si>
  <si>
    <t>Trong suốt quá trình làm việc tại Doanh nghiệp, NLĐ được trang bị các loại trang phục, trang bị bảo hộ lao động sau đây:</t>
  </si>
  <si>
    <t>TT</t>
  </si>
  <si>
    <t>Chủng loại</t>
  </si>
  <si>
    <t>Chất lượng</t>
  </si>
  <si>
    <t>Thời hạn sử dụng</t>
  </si>
  <si>
    <t>Không phát sinh</t>
  </si>
  <si>
    <t>ĐIỀU 7: BẢO HIỂM XÃ HỘI, BẢO HIỂM THẤT NGHIỆP VÀ BẢO HIỂM Y TẾ</t>
  </si>
  <si>
    <t xml:space="preserve">ĐIỀU 8: ĐÀO TẠO, BỒI DƯỠNG, NÂNG CAO TRÌNH ĐỘ KỸ NĂNG NGHỀ </t>
  </si>
  <si>
    <t>Tại từng thời điểm khác nhau và theo Quyết định của Giám đốc Doanh nghiệp, Doanh nghiệp đảm bảo thời gian, kinh phí đào tạo, bồi dưỡng, nâng cao trình độ kỹ năng nghề cho NLĐ trong quá trình làm việc và cống hiến tại Doanh nghiệp.</t>
  </si>
  <si>
    <t>ĐIỀU 9: BẢO MẬT THÔNG TIN</t>
  </si>
  <si>
    <t>NLĐ cam kết rằng mọi thông tin nội bộ của Doanh nghiệp gồm báo cáo hàng tuần, hàng tháng, danh sách khách hàng, nhà cung cấp, quản lý điều hành và các thông tin nội bộ khác là thông tin mật. NLĐ cam kết  không được tiết lộ, mua bán, trao đổi, chia sẻ cho bên thứ ba dưới bất cứ hình thức nào. Trường hợp Doanh nghiệp có chứng cứ cho rằng NLĐ tiết lộ thông tin ảnh hưởng đến kinh doanh, uy tín, thương hiệu của Doanh nghiệp thì NLĐ phải bồi thường thiệt hại 100%.</t>
  </si>
  <si>
    <t>ĐIỀU 10: CHẤM DỨT HỢP ĐỒNG LAO ĐỘNG</t>
  </si>
  <si>
    <t>Hợp đồng lao động này chấm dứt hiệu lực khi và chỉ khi thuộc một trong các trường hợp sau đây:</t>
  </si>
  <si>
    <t>a. Bị đánh đập hoặc có lời nói, hành vi nhục mạ, hành vi làm ảnh hưởng đến sức khỏe, nhân phẩm, danh dự hoặc cưỡng bức lao động; bị quấy rối tình dục tại nơi làm việc;</t>
  </si>
  <si>
    <t>b. Phải nghỉ việc để chăm sóc vợ hoặc chồng, bố đẻ, mẹ đẻ, bố vợ, mẹ vợ hoặc bố chồng, mẹ chồng, con đẻ, con nuôi bị ốm đau, tai nạn;</t>
  </si>
  <si>
    <t>c. Gia đình gặp khó khăn do thiên tai, hỏa hoạn, địch họa, dịch bệnh hoặc chuyển chỗ ở mà người lao động đã tìm mọi biện pháp nhưng không thể tiếp tục thực hiện hợp đồng lao động.</t>
  </si>
  <si>
    <t>a. NLĐ thường xuyên không hoàn thành công việc theo hợp đồng lao động;</t>
  </si>
  <si>
    <t>b. Lý do bất khả kháng khác thuộc một trong các trường hợp sau đây: 
         (i) Do địch họa, dịch bệnh; 
         (ii) Di dời hoặc thu hẹp địa điểm sản xuất, kinh doanh theo yêu cầu của cơ quan nhà nước có thẩm quyền.</t>
  </si>
  <si>
    <t>ĐIỀU 11: CÁC ĐIỀU KHOẢN KHÁC</t>
  </si>
  <si>
    <t>Các điều khoản khác không ghi trong hợp đồng này như trách nhiệm vật chất, bồi thường thiệt hại, kỷ luật lao động, giải quyết tranh chấp lao động và các vấn đề khác có liên quan thì thực hiện theo quy định tại Bộ luật Lao động 2012, tại Nghị định 05/2015/NĐ-CP và các văn bản hướng dẫn thi hành.</t>
  </si>
  <si>
    <t>Trường hợp các bên tiến hành ký phụ lục hợp đồng thì phụ lục có giá trị thực hiện như hợp đồng. Trường hợp, phụ lục hợp đồng có điều khoản xung đột với hợp đồng này thì áp dụng điều khoản có lợi hơn cho NLĐ.</t>
  </si>
  <si>
    <t>Hợp đồng này được lập bằng Tiếng Việt, tổng cộng 04 trang được đánh số thứ tự từ 01 đến 04 và lập thành 02 bản có giá trị pháp lý như nhau.</t>
  </si>
  <si>
    <t>ĐẠI DIỆN VÀ THAY MẶT DOANH NGHIỆP</t>
  </si>
  <si>
    <t>ĐẠI DIỆN VÀ THAY MẶT NLĐ</t>
  </si>
  <si>
    <t>Ngày cấp:</t>
  </si>
  <si>
    <t>Nơi cấp:</t>
  </si>
  <si>
    <t>Điền chi tiết ngày cấp (nếu muốn)</t>
  </si>
  <si>
    <t>Điền chi tiết nơi cấp (nếu muốn)</t>
  </si>
  <si>
    <t>Mã nhân viên:</t>
  </si>
  <si>
    <t>Điền chi tiết số TKNH (nếu muốn)</t>
  </si>
  <si>
    <t xml:space="preserve">Số HĐLĐ: </t>
  </si>
  <si>
    <t xml:space="preserve">Số CMND: </t>
  </si>
  <si>
    <t xml:space="preserve">Ngày cấp: </t>
  </si>
  <si>
    <t xml:space="preserve">Nơi cấp: </t>
  </si>
  <si>
    <t xml:space="preserve">Điện thoại: </t>
  </si>
  <si>
    <t xml:space="preserve">Email: </t>
  </si>
  <si>
    <t xml:space="preserve">Mô tả công viêc: </t>
  </si>
  <si>
    <t>Định khoản có</t>
  </si>
  <si>
    <t>Định khoản nợ</t>
  </si>
  <si>
    <t>Mã NV</t>
  </si>
  <si>
    <t>Định khoản Nợ</t>
  </si>
  <si>
    <t>Định khoản Có</t>
  </si>
  <si>
    <t>PC</t>
  </si>
  <si>
    <t>144</t>
  </si>
  <si>
    <t>244</t>
  </si>
  <si>
    <t>431</t>
  </si>
  <si>
    <t>418</t>
  </si>
  <si>
    <t>414</t>
  </si>
  <si>
    <t>415</t>
  </si>
  <si>
    <t>461</t>
  </si>
  <si>
    <t xml:space="preserve">    - Tiền chi khác cho hoạt động kinh doanh</t>
  </si>
  <si>
    <t>811|211</t>
  </si>
  <si>
    <t>211*|331</t>
  </si>
  <si>
    <t>Đ/C 217</t>
  </si>
  <si>
    <t>Đ/C 2147</t>
  </si>
  <si>
    <t>x</t>
  </si>
  <si>
    <t>Hủy hóa đơn</t>
  </si>
  <si>
    <t>Giá trị gia tăng</t>
  </si>
  <si>
    <t>01GTKT0/001</t>
  </si>
  <si>
    <t>AA/20E</t>
  </si>
  <si>
    <t>TỪ THÁNG 1 ĐẾN THÁNG 3</t>
  </si>
  <si>
    <t>d</t>
  </si>
  <si>
    <t>Hàng hoá, dịch vụ bán ra không tính thuế</t>
  </si>
  <si>
    <t>[32a]</t>
  </si>
  <si>
    <t>Hàng hóa, dịch vụ bán ra chịu thuế GTGT ([27]=[29]+[30]+[32]+[32a]; [28]=[31]+[33])</t>
  </si>
  <si>
    <t>Xác định nghĩa vụ thuế GTGT phải nộp trong kỳ</t>
  </si>
  <si>
    <t>Đơn giá vốn</t>
  </si>
  <si>
    <t>Tỷ lệ</t>
  </si>
  <si>
    <t>Muốn xem chi tiết công nợ nào thì để chuột tại dòng công nợ đó và thực hiện lệnh "Xem chi Tiết"</t>
  </si>
  <si>
    <t>MV</t>
  </si>
  <si>
    <t>BR</t>
  </si>
  <si>
    <t>Chi tiết phân bổ từng tháng</t>
  </si>
  <si>
    <t>Chi tiết khấu hao từng tháng</t>
  </si>
  <si>
    <t>In tùy chọn:</t>
  </si>
  <si>
    <t>PDF</t>
  </si>
  <si>
    <t>17.5;3;1</t>
  </si>
  <si>
    <t>8;1.5;1</t>
  </si>
  <si>
    <t>17;3;1</t>
  </si>
  <si>
    <t>17;3;0</t>
  </si>
  <si>
    <t>NVA</t>
  </si>
  <si>
    <t>Nhân Viên A</t>
  </si>
  <si>
    <t>Hàng hóa, dịch vụ</t>
  </si>
  <si>
    <t>TKDK</t>
  </si>
  <si>
    <t>Điền số thuế TNDN đã tạm nộp trong năm</t>
  </si>
  <si>
    <t>Kê khai TCT</t>
  </si>
  <si>
    <t>Hyperlink lấy File PDF:</t>
  </si>
  <si>
    <t>Yes</t>
  </si>
  <si>
    <t>Thông tin hóa đơn</t>
  </si>
  <si>
    <t>Thông tin bên bán</t>
  </si>
  <si>
    <t>Nội dung hóa đơn</t>
  </si>
  <si>
    <t>Thông tin bên mua</t>
  </si>
  <si>
    <t>Thông tin tra cứu</t>
  </si>
  <si>
    <t>Ngày lập hóa đơn</t>
  </si>
  <si>
    <t>Ngày ký hóa đơn</t>
  </si>
  <si>
    <t>Tổng hóa đơn</t>
  </si>
  <si>
    <t>Link tra cứu</t>
  </si>
  <si>
    <t>Mã tra cứu</t>
  </si>
  <si>
    <t>Mã cơ quan thuế</t>
  </si>
  <si>
    <t>Ngày TCT ký</t>
  </si>
  <si>
    <t>Hyperlink</t>
  </si>
  <si>
    <t>Kiểm tra với Chi tiết</t>
  </si>
  <si>
    <t>Thông tin HĐ</t>
  </si>
  <si>
    <t>Chi tiết mua vào</t>
  </si>
  <si>
    <t>Kiểm tra với Mua vào</t>
  </si>
  <si>
    <t>Ngày hóa đơn</t>
  </si>
  <si>
    <t>Tên hàng</t>
  </si>
  <si>
    <t>Thuế suất (%)</t>
  </si>
  <si>
    <t>Tiền thuế</t>
  </si>
  <si>
    <t>Lấy lại DATA làm hóa đơn:</t>
  </si>
  <si>
    <t>Ghi chú lao động NN hay VN (*)</t>
  </si>
  <si>
    <t>Nước ngoài</t>
  </si>
  <si>
    <t>Mức đóng Max</t>
  </si>
  <si>
    <t>Tỷ giá tính lương NN</t>
  </si>
  <si>
    <t>BHXH, BHYT</t>
  </si>
  <si>
    <t>BHTN</t>
  </si>
  <si>
    <t>3.5;3;0</t>
  </si>
  <si>
    <t>0;1.5;0</t>
  </si>
  <si>
    <t>3;3;0</t>
  </si>
  <si>
    <t>Việt Nam</t>
  </si>
  <si>
    <t>BẢNG TỶ LỆ ĐÓNG BH QUA CÁC THÁNG</t>
  </si>
  <si>
    <t>Trong đó: hàng hóa, dịch vụ nhập khẩu</t>
  </si>
  <si>
    <t>[23a]</t>
  </si>
  <si>
    <t>[24a]</t>
  </si>
  <si>
    <t>Thuế giá trị gia tăng nhận bàn giao được khấu trừ trong kỳ</t>
  </si>
  <si>
    <t>[39a]</t>
  </si>
  <si>
    <t>Thuế giá trị gia tăng của HHDV mua vào được khấu trừ kỳ này</t>
  </si>
  <si>
    <t>Thuế GTGT phải nộp của hoạt động sản xuất kinh doanh trong kỳ ([40a]=[36]-[22]+[37]-[38] - [39a]≥ 0)</t>
  </si>
  <si>
    <t>Thuế GTGT mua vào của dự án đầu tư được bù trừ với thuế GTGT còn phải nộp của hoạt động sản xuất kinh doanh cùng kỳ tính thuế ([40b]≤[40a])</t>
  </si>
  <si>
    <t>Thuế giá trị gia tăng đề nghị hoàn ([42] ≤ [41])</t>
  </si>
  <si>
    <t>CỘNG HÒA XÃ  HỘI CHỦ NGHĨA VIỆT NAM</t>
  </si>
  <si>
    <t>2.4</t>
  </si>
  <si>
    <t>Chi phí lãi vay không được trừ kỳ trước được chuyển sang kỳ này của doanh  nghiệp có giao dịch liên kết</t>
  </si>
  <si>
    <t xml:space="preserve">Điều chỉnh giảm tổng lợi nhuận trước thuế thu nhập doanh nghiệp (B8=B9+B10+B11+B12) </t>
  </si>
  <si>
    <t>B15</t>
  </si>
  <si>
    <t>Thu nhập chịu thuế (C1 = B14)</t>
  </si>
  <si>
    <t>Chuyển lỗ và bù trừ lãi, lỗ (C3=C3a+C3b)</t>
  </si>
  <si>
    <t>Thu nhập tính thuế (TNTT) (C4=C1-C2-C3)</t>
  </si>
  <si>
    <t>TNTT sau khi đã trích lập quỹ khoa học công nghệ (C6=C4-C5=C7+C8+C9)</t>
  </si>
  <si>
    <t xml:space="preserve">                + Thuế suất không ưu đãi khác (%)</t>
  </si>
  <si>
    <t>C8a</t>
  </si>
  <si>
    <t>Thuế TNDN từ hoạt động SXKD tính theo thuế suất không ưu đãi (C9 =(C7 x 20%) + (C8 x C8a))</t>
  </si>
  <si>
    <t>Thuế TNDN được ưu đãi theo Luật thuế TNDN
(C10 = C11 + C12 + C13)</t>
  </si>
  <si>
    <t>Trong đó: 
  + Thuế TNDN chênh lệch do áp dụng mức thuế suất ưu đãi</t>
  </si>
  <si>
    <t xml:space="preserve">  + Thuế TNDN được miễn trong kỳ</t>
  </si>
  <si>
    <t xml:space="preserve">  + Thuế TNDN được giảm trong kỳ</t>
  </si>
  <si>
    <t>8.3</t>
  </si>
  <si>
    <t>Thuế TNDN được miễn, giảm theo Hiệp định thuế</t>
  </si>
  <si>
    <t>Thuế TNDN được miễn, giảm theo từng thời kỳ</t>
  </si>
  <si>
    <t>Thuế thu nhập đã nộp ở nước ngoài được trừ trong kỳ tính thuế</t>
  </si>
  <si>
    <t>C17</t>
  </si>
  <si>
    <t>Thuế TNDN phải nộp của hoạt động sản xuất kinh doanh
(C17=C9-C10-C14-C15-C16)</t>
  </si>
  <si>
    <t>Áp dụng đối với ngành sản xuất, thương mại, dịch vụ (trừ công ty an ninh, quốc phòng)
(Kèm theo tờ khai quyết toán thuế thu nhập doanh nghiệp số 03/TNDN)</t>
  </si>
  <si>
    <t>[04]</t>
  </si>
  <si>
    <t>[05]</t>
  </si>
  <si>
    <t>Giá trị hàng bán bị trả lại</t>
  </si>
  <si>
    <t>Các khoản giảm trừ doanh thu([06]=[07]+[08]+[09])</t>
  </si>
  <si>
    <t>Trong đó: - Doanh thu từ lãi tiền gửi</t>
  </si>
  <si>
    <t>Chi phí sản xuất, kinh doanh hàng hoá, dịch vụ ([12]=[13]+[14]+[15])</t>
  </si>
  <si>
    <t>Lợi nhuận thuần từ hoạt động kinh doanh ([18]=[04]-[06]+[10]-[12]-[16])</t>
  </si>
  <si>
    <t>Lợi nhuận khác ([21]=[19]-[20])</t>
  </si>
  <si>
    <t>Tổng lợi nhuận kế toán trước thuế thu nhập doanh nghiệp ([22]=[18]+[21])</t>
  </si>
  <si>
    <t>- Số liệu tại chỉ tiêu [22] của Phụ lục này được ghi vào chỉ tiêu mã số A1 của Tờ khai quyết toán thuế TNDN của cùng kỳ tính thuế.B54</t>
  </si>
  <si>
    <t>(Kèm theo tờ khai quyết toán thuế thu nhập doanh nghiệp số 03/TNDN)</t>
  </si>
  <si>
    <t>Lỗ của hoạt động sản xuất kinh doanh được chuyển trong kỳ</t>
  </si>
  <si>
    <t>Lỗ của hoạt động chuyển nhượng bất động sản được chuyển trong kỳ</t>
  </si>
  <si>
    <t>- Số liệu chỉ tiêu [04] được tổng hợp vào chỉ tiêu C3a của Tờ khai 03/TNDN</t>
  </si>
  <si>
    <t>- Số liệu chỉ tiêu [05] được tổng hợp vào chỉ tiêu D2 của Tờ khai 03/TNDN</t>
  </si>
  <si>
    <t>Tổng cộng [04]</t>
  </si>
  <si>
    <t>Tổng cộng [05]</t>
  </si>
  <si>
    <t xml:space="preserve">(Áp dụng đối với phương pháp doanh thu - chi phí) </t>
  </si>
  <si>
    <t>[04] Ngành nghề có tỷ lệ doanh thu cao nhất:….........................</t>
  </si>
  <si>
    <t>[05] Tỷ lệ (%): ….............%</t>
  </si>
  <si>
    <t>[08] Tên đại lý thuế (nếu có):............................................................................................................................................</t>
  </si>
  <si>
    <t>[09] Mã số thuế:…………………………………………………………………………………………………………..</t>
  </si>
  <si>
    <t>[10] Hợp đồng đại lý thuế: số:......................................ngày:...........................................................................................</t>
  </si>
  <si>
    <t>Thu nhập chịu thuế từ hoạt động chuyển nhượng bất động sản</t>
  </si>
  <si>
    <t>Trong đó: + Thu nhập tính thuế tính theo thuế suất 20%</t>
  </si>
  <si>
    <t>6.3</t>
  </si>
  <si>
    <t>Thuế TNDN phải nộp từ hoạt động chuyển nhượng BĐS</t>
  </si>
  <si>
    <t>Thu nhập chịu thuế (D1=B15)</t>
  </si>
  <si>
    <t xml:space="preserve">Lỗ từ hoạt động chuyển nhượng BĐS được chuyển trong kỳ </t>
  </si>
  <si>
    <t>D4</t>
  </si>
  <si>
    <t>D5</t>
  </si>
  <si>
    <t>D6</t>
  </si>
  <si>
    <t>Thu nhập tính thuế (D3=D1-D2)</t>
  </si>
  <si>
    <t>TNTT sau khi đã trích lập quỹ khoa học công nghệ (D5=D3-D4)</t>
  </si>
  <si>
    <t>Thuế TNDN phải nộp của hoạt động chuyển nhượng BĐS trong kỳ</t>
  </si>
  <si>
    <t>Thuế TNDN chênh lệch do áp dụng mức thuế suất ưu đãi đối với thu nhập từ thực hiện dự án đầu tư - kinh doanh nhà ở xã hội để bán, cho thuê, cho thuê mua</t>
  </si>
  <si>
    <t>D7</t>
  </si>
  <si>
    <t>D8</t>
  </si>
  <si>
    <t>Thuế TNDN của hoạt động chuyển nhượng BĐS còn phải nộp kỳ này (D8=D6-D7)</t>
  </si>
  <si>
    <t>Số thuế TNDN phải nộp quyết toán trong kỳ (E=E1+E2+E5)</t>
  </si>
  <si>
    <t>Thuế TNDN của hoạt động sản xuất kinh doanh</t>
  </si>
  <si>
    <t>Thuế TNDN từ hoạt động chuyển nhượng bất động sản (E2=E3+E4)</t>
  </si>
  <si>
    <t>E4</t>
  </si>
  <si>
    <t>E5</t>
  </si>
  <si>
    <t>Thuế TNDN từ hoạt động chuyển nhượng bất động sản</t>
  </si>
  <si>
    <t xml:space="preserve">Thuế TNDN từ hoạt động chuyển nhượng cơ sở hạ tầng, nhà có thu tiền theo tiến độ </t>
  </si>
  <si>
    <t>Trong đó thuế TNDN từ xử lý Quỹ phát triển khoa học công nghệ</t>
  </si>
  <si>
    <t>E6</t>
  </si>
  <si>
    <t>Số thuế TNDN đã tạm nộp (G = G1+G2+G3+G4+G5)</t>
  </si>
  <si>
    <t>Thuế TNDN đã tạm nộp của hoạt động sản xuất kinh doanh</t>
  </si>
  <si>
    <t>Thuế TNDN nộp thừa kỳ trước chuyển sang kỳ này</t>
  </si>
  <si>
    <t>Thuế TNDN đã tạm nộp trong năm</t>
  </si>
  <si>
    <t>G4</t>
  </si>
  <si>
    <t>Thuế TNDN đã tạm nộp của hoạt động chuyển nhượng BĐS</t>
  </si>
  <si>
    <t>Thuế TNDN nộp thừa kỳ trước chuyển sang kỳ này của hoạt động chuyển nhượng BĐS</t>
  </si>
  <si>
    <t>Thuế TNDN đã tạm nộp trong năm của hoạt động chuyển nhượng BĐS</t>
  </si>
  <si>
    <t>Thuế TNDN đã tạm nộp các kỳ trước và trong năm quyết toán của hoạt động chuyển nhượng cơ sở hạ tầng, nhà có thu tiền theo tiến độ</t>
  </si>
  <si>
    <t xml:space="preserve">Chênh lệch giữa số thuế phải nộp và số thuế đã tạm nộp </t>
  </si>
  <si>
    <t>Chênh lệch giữa số thuế phải nộp và số thuế đã tạm nộp trong năm của hoạt động sản xuất kinh doanh (H1=E1+E5-G2)</t>
  </si>
  <si>
    <t>Chênh lệch giữa số thuế phải nộp và số thuế đã tạm nộp trong năm của hoạt động chuyển nhượng BĐS (H2=E3-G4)</t>
  </si>
  <si>
    <t>Chênh lệch giữa số thuế phải nộp và số thuế đã tạm nộp của hoạt động chuyển nhượng cơ sở hạ tầng, nhà có thu tiền theo tiến độ (H3=E4-G5)</t>
  </si>
  <si>
    <t>H1</t>
  </si>
  <si>
    <t>H2</t>
  </si>
  <si>
    <t>H3</t>
  </si>
  <si>
    <t>Số thuế TNDN còn phải nộp đến thời hạn nộp hồ sơ khai quyết toán thuế (I=E-G=I1+I2)</t>
  </si>
  <si>
    <t>Thuế TNDN còn phải nộp của hoạt động sản xuất kinh doanh</t>
  </si>
  <si>
    <t>Thuế TNDN còn phải nộp của hoạt động chuyển nhượng BĐS</t>
  </si>
  <si>
    <t>I1</t>
  </si>
  <si>
    <t>I2</t>
  </si>
  <si>
    <t>Mẫu số</t>
  </si>
  <si>
    <t>[06] Tên đại lý thuế (nếu có):………………………………………………………………………………</t>
  </si>
  <si>
    <t>[07] Mã số thuế:…………………………………………………………………………………………………….</t>
  </si>
  <si>
    <t>[08] Hợp đồng đại lý thuế: Số……………………………Ngày:………………………………………………..</t>
  </si>
  <si>
    <t>[10] Mã số thuế đơn vị phụ thuộc/Mã số địa điểm kinh doanh:………………………………………………………………………</t>
  </si>
  <si>
    <t>[11] Địa chỉ nơi có hoạt động sản xuất kinh doanh khác tỉnh nơi đóng trụ sở chính:</t>
  </si>
  <si>
    <t xml:space="preserve">       [11a] Phường/xã………………….…     [11b] Quận/Huyện  ……………………  [11c] Tỉnh/Thành phố………………………</t>
  </si>
  <si>
    <t>Thuế giá trị gia tăng</t>
  </si>
  <si>
    <t>Tổng tiền chưa thuế</t>
  </si>
  <si>
    <t>Tiền hóa đơn</t>
  </si>
  <si>
    <t>Danh sách các hóa đơn chưa có</t>
  </si>
  <si>
    <t>Kiểm tra với Web HĐ</t>
  </si>
  <si>
    <t>34111</t>
  </si>
  <si>
    <t>Vay ngắn hạn</t>
  </si>
  <si>
    <t xml:space="preserve">[15] Phân bổ thuế do có đơn vị hạch toán phụ thuộc tại địa bàn cấp tỉnh khác nơi có trụ sở chính:[ ] </t>
  </si>
  <si>
    <t>Tổng số cá nhân đã khấu trừ thuế [18]=[19]+[20]</t>
  </si>
  <si>
    <t>Tổng thu nhập chịu thuế (TNCT) trả cho cá nhân [21]=[22]+[23]</t>
  </si>
  <si>
    <t>Trong đó: Tổng thu nhập chịu thuế từ tiền phí mua bảo hiểm nhân thọ, bảo hiểm không bắt buộc khác của doanh nghiệp bảo hiểm không thành lập tại Việt Nam cho người lao động</t>
  </si>
  <si>
    <t>Trong đó tổng thu nhập chịu thuế được miễn theo quy định của Hợp đồng dầu khí</t>
  </si>
  <si>
    <t>Tổng TNCT trả cho cá nhân thuộc diện phải khấu trừ thuế [26]=[27]+[28]</t>
  </si>
  <si>
    <t>Tổng số thuế thu nhập cá nhân (TNCN) đã khấu trừ [29]=[30]+[31]</t>
  </si>
  <si>
    <t>3.3</t>
  </si>
  <si>
    <t>[14] Hợp đồng đại lý thuế: số:........................ngày:.........................................................................................................</t>
  </si>
  <si>
    <t>TK KHẤU TRỪ THUẾ THU NHẬP CÁ NHÂN MẪU 05/KK-TNCN (TT80/2021)</t>
  </si>
  <si>
    <t>, ngày 30 tháng 12 năm 1899</t>
  </si>
  <si>
    <t>Hợp đồng lao động (“HĐLĐ”) này được ký ngày 30 tháng 12 năm 1899 tại Văn phòng DD, địa chỉ , bởi và giữa các bên có đầy đủ tư cách giao kết hợp đồng lao động theo quy định, gồm:</t>
  </si>
  <si>
    <t>Họ và tên: NHÂN VIÊN A</t>
  </si>
  <si>
    <t xml:space="preserve">XÁC ĐỊNH VỀ GIAO DỊCH LIÊN KẾT </t>
  </si>
  <si>
    <t>&lt;== Về Phục Lục 01</t>
  </si>
  <si>
    <t>Văn bản pháp lý: NĐ 132/2020</t>
  </si>
  <si>
    <t>Điều 5. Các bên có quan hệ liên kết</t>
  </si>
  <si>
    <t>KHÁI NIỆM LIÊN KẾT</t>
  </si>
  <si>
    <t>1. Các bên có quan hệ liên kết (sau đây viết tắt là “bên liên kết”) là các bên có mối quan hệ thuộc một trong các trường hợp:</t>
  </si>
  <si>
    <t>a) Một bên tham gia trực tiếp hoặc gián tiếp vào việc điều hành, kiểm soát, góp vốn hoặc đầu tư vào bên kia;</t>
  </si>
  <si>
    <t>b) Các bên trực tiếp hay gián tiếp cùng chịu sự điều hành, kiểm soát, góp vốn hoặc đầu tư của một bên khác.</t>
  </si>
  <si>
    <t>TỶ LỆ NẮM GIỮ VỐN TRONG LIÊN KẾT</t>
  </si>
  <si>
    <t>a) Một doanh nghiệp nắm giữ trực tiếp hoặc gián tiếp ít nhất 25% vốn góp của chủ sở hữu của doanh nghiệp kia;</t>
  </si>
  <si>
    <t>b) Cả hai doanh nghiệp đều có ít nhất 25% vốn góp của chủ sở hữu do một bên thứ ba nắm giữ trực tiếp hoặc gián tiếp;</t>
  </si>
  <si>
    <t>c) Một doanh nghiệp là cổ đông lớn nhất về vốn góp của chủ sở hữu và nắm giữ trực tiếp hoặc gián tiếp ít nhất 10% tổng số cổ phần của doanh nghiệp kia;</t>
  </si>
  <si>
    <t>QUYỀN QUYẾT ĐỊNH KIỂM SOÁT CHI PHỐI VÀO DN LIÊN KẾT</t>
  </si>
  <si>
    <t>đ) Một doanh nghiệp chỉ định thành viên ban lãnh đạo điều hành hoặc nắm quyền kiểm soát của một doanh nghiệp khác với điều kiện số lượng các thành viên được doanh nghiệp thứ nhất chỉ định chiếm trên 50% tổng số thành viên ban lãnh đạo điều hành hoặc nắm quyền kiểm soát của doanh nghiệp thứ hai; hoặc một thành viên được doanh nghiệp thứ nhất chỉ định có quyền quyết định các chính sách tài chính hoặc hoạt động kinh doanh của doanh nghiệp thứ hai;</t>
  </si>
  <si>
    <t>e) Hai doanh nghiệp cùng có trên 50% thành viên ban lãnh đạo hoặc cùng có một thành viên ban lãnh đạo có quyền quyết định các chính sách tài chính hoặc hoạt động kinh doanh được chỉ định bởi một bên thứ ba;</t>
  </si>
  <si>
    <t>g) Hai doanh nghiệp được điều hành hoặc chịu sự kiểm soát về nhân sự, tài chính và hoạt động kinh doanh bởi các cá nhân thuộc một trong các mối quan hệ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t>
  </si>
  <si>
    <t>h) Hai cơ sở kinh doanh có mối quan hệ trụ sở chính và cơ sở thường trú hoặc cùng là cơ sở thường trú của tổ chức, cá nhân nước ngoài;</t>
  </si>
  <si>
    <t>i) Các doanh nghiệp chịu sự kiểm soát của một cá nhân thông qua vốn góp của cá nhân này vào doanh nghiệp đó hoặc trực tiếp tham gia điều hành doanh nghiệp;</t>
  </si>
  <si>
    <t>k) Các trường hợp khác trong đó doanh nghiệp chịu sự điều hành, kiểm soát, quyết định trên thực tế đối với hoạt động sản xuất kinh doanh của doanh nghiệp kia;</t>
  </si>
  <si>
    <t>BẢN CHẤT GIAO DỊCH TRONG LIÊN KẾT</t>
  </si>
  <si>
    <t>l) Doanh nghiệp có phát sinh các giao dịch nhượng, nhận chuyển nhượng vốn góp ít nhất 25% vốn góp của chủ sở hữu của doanh nghiệp trong kỳ tính thuế; vay, cho vay ít nhất 10% vốn góp của chủ sở hữu tại thời điểm phát sinh giao dịch trong kỳ tính thuế với cá nhân điều hành, kiểm soát doanh nghiệp hoặc với cá nhân thuộc trong một các mối quan hệ theo quy định tại điểm g khoản này.</t>
  </si>
  <si>
    <t>Điều 1. Phạm vi điều chỉnh</t>
  </si>
  <si>
    <t>Phương pháp xác định giá</t>
  </si>
  <si>
    <t>PP1: Phương pháp so sánh giá giao dịch liên kết với giá giao dịch độc lập.</t>
  </si>
  <si>
    <t>PP2-1: Phương pháp so sánh tỷ suất lợi nhuận gộp trên doanh thu (phương pháp giá bán lại).</t>
  </si>
  <si>
    <t>PP2-2: Phương pháp so sánh tỷ suất lợi nhuận gộp trên giá vốn (phương pháp giá vốn cộng lãi).</t>
  </si>
  <si>
    <t>PP2-3: Phương pháp so sánh tỷ suất lợi nhuận thuần.</t>
  </si>
  <si>
    <t>PP3: Phương pháp phân bổ lợi nhuận giữa các bên liên kết.</t>
  </si>
  <si>
    <t>HƯỚNG DẪN KÊ KHAI MỤC I</t>
  </si>
  <si>
    <t>Chỉ tiêu (1)</t>
  </si>
  <si>
    <t>STT - Tự nhảy khi chúng ta thêm dòng</t>
  </si>
  <si>
    <t>Chỉ tiêu (2)</t>
  </si>
  <si>
    <t>Tên bên liên kết - Bắt buộc nhập, dạng text, tối đa 200 ký tự</t>
  </si>
  <si>
    <t>Chỉ tiêu (3)</t>
  </si>
  <si>
    <t>Quốc gia - Bắt buộc nhập, chọn trong danh mục quốc gia</t>
  </si>
  <si>
    <t>Chỉ tiêu (4)</t>
  </si>
  <si>
    <t>Mã số thuế - Bắt buộc nhập</t>
  </si>
  <si>
    <t>Nếu là nước ngoài: không kiểm tra cấu trúc mã số thuế (cho nhập tối đa 200 ký tự)</t>
  </si>
  <si>
    <t>Chỉ tiêu (5)</t>
  </si>
  <si>
    <t>Hình thức quan hệ liên kết - Khi khai hình thức liên kết chúng ta tích chọn, chỉ bắt buộc chọn ít nhất 1 loại hình thức quan hệ liên kết và cho phép tích chọn nhiều loại hình thức với mã (A, B, C, D, Đ E, G, H, I, K) tương ứng như sau:</t>
  </si>
  <si>
    <t>Một doanh nghiệp nắm giữ trực tiếp hoặc gián tiếp ít nhất 25% vốn góp của chủ sở hữu của doanh nghiệp kia;</t>
  </si>
  <si>
    <t>Cả hai doanh nghiệp đều có ít nhất 25% vốn góp của chủ sở hữu do một bên thứ ba nắm giữ trực tiếp hoặc gián tiếp;</t>
  </si>
  <si>
    <t>Một doanh nghiệp là cổ đông lớn nhất về vốn góp của chủ sở hữu và nắm giữ trực tiếp hoặc gián tiếp ít nhất 10% tổng số cổ phần của doanh nghiệp kia;</t>
  </si>
  <si>
    <t>Đ</t>
  </si>
  <si>
    <t>Một doanh nghiệp chỉ định thành viên ban lãnh đạo điều hành hoặc nắm quyền kiểm soát của một doanh nghiệp khác với điều kiện số lượng các thành viên được doanh nghiệp thứ nhất chỉ định chiếm trên 50% tổng số thành viên ban lãnh đạo điều hành hoặc nắm quyền kiểm soát của doanh nghiệp thứ hai; hoặc một thành viên được doanh nghiệp thứ nhất chỉ định có quyền quyết định các chính sách tài chính hoặc hoạt động kinh doanh của doanh nghiệp thứ hai;</t>
  </si>
  <si>
    <t>Kết quả</t>
  </si>
  <si>
    <t>Hai doanh nghiệp cùng có trên 50% thành viên ban lãnh đạo hoặc cùng có một thành viên ban lãnh đạo có quyền quyết định các chính sách tài chính hoặc hoạt động kinh doanh được chỉ định bởi một bên thứ ba;</t>
  </si>
  <si>
    <t>Hai doanh nghiệp được điều hành hoặc chịu sự kiểm soát về nhân sự, tài chính và hoạt động kinh doanh bởi các cá nhân thuộc một trong các mối quan hệ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t>
  </si>
  <si>
    <t>Hai cơ sở kinh doanh có mối quan hệ trụ sở chính và cơ sở thường trú hoặc cùng là cơ sở thường trú của tổ chức, cá nhân nước ngoài;</t>
  </si>
  <si>
    <t>Các doanh nghiệp chịu sự kiểm soát của một cá nhân thông qua vốn góp của cá nhân này vào doanh nghiệp đó hoặc trực tiếp tham gia điều hành doanh nghiệp;</t>
  </si>
  <si>
    <t>K</t>
  </si>
  <si>
    <t>Các trường hợp khác trong đó doanh nghiệp chịu sự điều hành, kiểm soát, quyết định trên thực tế đối với hoạt động sản xuất kinh doanh của doanh nghiệp kia;</t>
  </si>
  <si>
    <t>Giá trị giao dịch nhượng, chuyển nhượng vốn góp</t>
  </si>
  <si>
    <t>Tất cả giá trị vay, cho vay, mượn, cho mượn</t>
  </si>
  <si>
    <t>L</t>
  </si>
  <si>
    <t>HƯỚNG DẪN KÊ KHAI MỤC III</t>
  </si>
  <si>
    <t>Lưu ý: chỉ kê khai những khoản có liên quan đến giao dịch liên kết</t>
  </si>
  <si>
    <t>Giá trị bán ra cho bên liên kết (giá trị ghi nhận cho GDLK)</t>
  </si>
  <si>
    <t>Giá trị mua vào cho bên liên kết  (giá trị ghi nhận cho GDLK)</t>
  </si>
  <si>
    <t>Tổng giá trị thu hộ</t>
  </si>
  <si>
    <t>Tổng giá trị chi hộ</t>
  </si>
  <si>
    <t>(2)</t>
  </si>
  <si>
    <t>(3)</t>
  </si>
  <si>
    <t>(7)</t>
  </si>
  <si>
    <t>(12a)</t>
  </si>
  <si>
    <t>(12b)</t>
  </si>
  <si>
    <t>1. Hàng hóa</t>
  </si>
  <si>
    <t>Doanh thu bán hàng hóa trong năm TK 5111</t>
  </si>
  <si>
    <t>1.1 Hàng hóa hình thành tài sản cố định</t>
  </si>
  <si>
    <t>a. Bên liên kết A</t>
  </si>
  <si>
    <t>b. Bên liên kết B</t>
  </si>
  <si>
    <t>…</t>
  </si>
  <si>
    <t>1.2 Hàng hóa không hình thành tài sản cố định</t>
  </si>
  <si>
    <t>2. Dịch vụ</t>
  </si>
  <si>
    <t>Doanh thu cung cấp dịch vụ trong năm TK 5113</t>
  </si>
  <si>
    <t>2.1 Nghiên cứu, phát triển</t>
  </si>
  <si>
    <t>2.2 Quảng cáo, tiếp thị</t>
  </si>
  <si>
    <t>2.3 Quản lý kinh doanh và tư vấn, đào tạo</t>
  </si>
  <si>
    <t>2.4 Hoạt động tài chính</t>
  </si>
  <si>
    <t>2.4.1 Phí bản quyền và các khoản tương tự</t>
  </si>
  <si>
    <t>2.4.2 Lãi vay</t>
  </si>
  <si>
    <t>Doanh thu lãi vay TK 5151</t>
  </si>
  <si>
    <t>Chi Phí lãi vay TK 635</t>
  </si>
  <si>
    <t>2.5 Dịch vụ khác</t>
  </si>
  <si>
    <t>Tổng các khoản người nộp thuế chi hộ cho bên liên kết - TK 3388</t>
  </si>
  <si>
    <t>Tổng các khoản người nộp thuế thu hộ cho bên liên kết - TK 1388</t>
  </si>
  <si>
    <t>HƯỚNG DẪN KÊ KHAI MỤC IV</t>
  </si>
  <si>
    <t>10. Lợi nhuận thuần từ hoạt động kinh doanh</t>
  </si>
  <si>
    <t>Doanh thu bán hàng hoá, dịch vụ xuất khẩu</t>
  </si>
  <si>
    <t>&lt;= điền số liệu nếu có phát sinh</t>
  </si>
  <si>
    <t>Lãi tiền gửi và lãi cho vay</t>
  </si>
  <si>
    <t>Chi phí lãi vay được trừ trong kỳ</t>
  </si>
  <si>
    <t>Chi phí khấu hao phát sinh trong kỳ - TK 214 trong kỳ</t>
  </si>
  <si>
    <t>Nếu chọn 2B mục II hoặc không chọn thì điền thêm bảng dưới</t>
  </si>
  <si>
    <t>Chi phí lãi vay của các kỳ trước chuyển sang, trong đó:</t>
  </si>
  <si>
    <t>15.1</t>
  </si>
  <si>
    <t>15.2</t>
  </si>
  <si>
    <t>15.3</t>
  </si>
  <si>
    <t>15.4</t>
  </si>
  <si>
    <t>15.5</t>
  </si>
  <si>
    <t>Phụ lục I</t>
  </si>
  <si>
    <t>(Kèm theo Nghị định số 132/2020/NĐ-CP ngày 05 tháng 11 năm 2020 của Chính phủ)</t>
  </si>
  <si>
    <t>________</t>
  </si>
  <si>
    <t>Kỳ tính thuế: Từ ...................... đến ........................</t>
  </si>
  <si>
    <t xml:space="preserve">[02] Mã số thuế: </t>
  </si>
  <si>
    <t>[04] Quận/huyện: ......................................................... [05] Tỉnh/thành phố: .........................................................................</t>
  </si>
  <si>
    <t>[06] Điện thoại: ..........................................  [07] Fax: .................................... [08] Email: ...................................................................</t>
  </si>
  <si>
    <t>[09] Tên đại lý thuế (nếu có): .......................................................................................................................................................</t>
  </si>
  <si>
    <t xml:space="preserve">[10] Mã số thuế: </t>
  </si>
  <si>
    <t>MỤC I. THÔNG TIN VỀ CÁC BÊN LIÊN KẾT</t>
  </si>
  <si>
    <t>Tên bên liên kết</t>
  </si>
  <si>
    <t>Quốc gia</t>
  </si>
  <si>
    <t>....</t>
  </si>
  <si>
    <t>----------------------</t>
  </si>
  <si>
    <t>MỤC II. CÁC TRƯỜNG HỢP ĐƯỢC MIỄN KÊ KHAI, MIỄN LẬP HỒ SƠ XÁC ĐỊNH GIÁ GIAO DỊCH LIÊN KẾT</t>
  </si>
  <si>
    <t>Trường hợp miễn trừ</t>
  </si>
  <si>
    <t>Thuộc diện miễn trừ</t>
  </si>
  <si>
    <t>Miễn kê khai xác định giá giao dịch liên kết tại mục III, mục IV và được miễn lập Hồ sơ xác định giá giao dịch liên kết</t>
  </si>
  <si>
    <t xml:space="preserve"> - Nếu không thuộc trường hợp miễn trừ nào thì bỏ qua không tích chọn.</t>
  </si>
  <si>
    <t>Người nộp thuế chỉ phát sinh giao dịch với các bên liên kết là đối tượng nộp thuế thu nhập doanh nghiệp tại Việt Nam, áp dụng cùng mức thuế suất thuế thu nhập doanh nghiệp với người nộp thuế và không bên nào được hưởng ưu đãi thuế thu nhập doanh nghiệp trong kỳ tính thuế</t>
  </si>
  <si>
    <t>Miễn lập Hồ sơ xác định giá giao dịch liên kết</t>
  </si>
  <si>
    <t>Người nộp thuế có phát sinh giao dịch liên kết nhưng tổng doanh thu phát sinh của kỳ tính thuế dưới 50 tỷ đồng và tổng giá trị tất cả các giao dịch liên kết phát sinh trong kỳ tính thuế dưới 30 tỷ đồng</t>
  </si>
  <si>
    <t>Người nộp thuế đã ký kết Thoả thuận trước về phương pháp xác định giá tính thuế thực hiện nộp Báo cáo thường niên theo quy định pháp luật về Thoả thuận trước về phương pháp xác định giá tính thuế</t>
  </si>
  <si>
    <t>Người nộp thuế thực hiện kinh doanh với chức năng đơn giản, không phát sinh doanh thu, chi phí từ hoạt động khai thác, sử dụng tài sản vô hình, có doanh thu dưới 200 tỷ đồng, áp dụng tỷ suất lợi nhuận thuần trước lãi vay và thuế thu nhập doanh nghiệp trên doanh thu, bao gồm các lĩnh vực như sau:</t>
  </si>
  <si>
    <t>- Phân phối: Từ 5% trở lên</t>
  </si>
  <si>
    <t>- Sản xuất: Từ 10% trở lên</t>
  </si>
  <si>
    <t>- Gia công: Từ 15% trở lên</t>
  </si>
  <si>
    <t>MỤC III. THÔNG TIN XÁC ĐỊNH GIÁ GIAO DỊCH LIÊN KẾT</t>
  </si>
  <si>
    <t>Đơn vị tiền: Đồng Việt Nam</t>
  </si>
  <si>
    <t>Giá trị bán ra cho bên liên kết</t>
  </si>
  <si>
    <t>Giá trị mua vào từ bên liên kết</t>
  </si>
  <si>
    <t>Lợi nhuận tăng do xác định lại theo giá giao dịch độc lập</t>
  </si>
  <si>
    <t>Giá trị ghi nhận của giao dịch liên kết</t>
  </si>
  <si>
    <t>Giá trị xác định lại theo giá giao dịch độc lập</t>
  </si>
  <si>
    <t>Chênh lệch</t>
  </si>
  <si>
    <t>Tổng giá trị doanh thu phân bổ cho cơ sở thường trú</t>
  </si>
  <si>
    <t>Tổng giá trị chi phí phân bổ cho cơ sở thường trú</t>
  </si>
  <si>
    <t>(5)=(4)-(3)</t>
  </si>
  <si>
    <t>(9)=(8)-(7)</t>
  </si>
  <si>
    <t>(11=(5)+(9)</t>
  </si>
  <si>
    <t>(12c)</t>
  </si>
  <si>
    <t>(12d)</t>
  </si>
  <si>
    <t>Tổng giá trị giao dịch phát sinh từ hoạt động kinh doanh</t>
  </si>
  <si>
    <t>Tổng giá trị giao dịch phát sinh từ hoạt động liên kết</t>
  </si>
  <si>
    <t>Hàng hóa</t>
  </si>
  <si>
    <t>Hàng hóa hình thành tài sản cố định</t>
  </si>
  <si>
    <t>Bên liên kết A</t>
  </si>
  <si>
    <t>Bên liên kết B</t>
  </si>
  <si>
    <t>Hàng hóa không hình thành tài sản cố định</t>
  </si>
  <si>
    <t>Nghiên cứu, phát triển</t>
  </si>
  <si>
    <t>Quảng cáo, tiếp thị</t>
  </si>
  <si>
    <t>Quản lý kinh doanh và tư vấn, đào tạo</t>
  </si>
  <si>
    <t>Hoạt động tài chính</t>
  </si>
  <si>
    <t>2.4.1</t>
  </si>
  <si>
    <t>Phí bản quyền và các khoản tương tự</t>
  </si>
  <si>
    <t>2.4.2</t>
  </si>
  <si>
    <t>Lãi vay</t>
  </si>
  <si>
    <t>2.5</t>
  </si>
  <si>
    <t>Dịch vụ khác</t>
  </si>
  <si>
    <t>_________________________</t>
  </si>
  <si>
    <t>MỤC IV. KẾT QUẢ SẢN XUẤT KINH DOANH SAU KHI XÁC ĐỊNH GIÁ GIAO DỊCH LIÊN KẾT</t>
  </si>
  <si>
    <t>1. Dành cho người nộp thuế thuộc các ngành sản xuất, thương mại, dịch vụ</t>
  </si>
  <si>
    <t>Người nộp thuế đã ký thỏa thuận trước về phương pháp xác định giá tính thuế (APA)</t>
  </si>
  <si>
    <t>Có  □</t>
  </si>
  <si>
    <t>Không  □</t>
  </si>
  <si>
    <t>Giá trị giao dịch liên kết</t>
  </si>
  <si>
    <t>Giá trị giao dịch với các bên độc lập</t>
  </si>
  <si>
    <t>Tổng giá trị phát sinh từ hoạt động kinh doanh trong kỳ</t>
  </si>
  <si>
    <t>Giá trị xác định theo Hồ sơ xác định giá giao dịch liên kết</t>
  </si>
  <si>
    <t>Giá trị xác định giá theo APA</t>
  </si>
  <si>
    <t>(6)=(3)+(4)+(5)</t>
  </si>
  <si>
    <t>Trong đó: Doanh thu bán hàng hóa, dịch vụ xuất khẩu</t>
  </si>
  <si>
    <t>Các khoản giảm trừ doanh thu</t>
  </si>
  <si>
    <t>Doanh thu thuần về bán hàng và cung cấp dịch vụ (3)=(1)-(2)</t>
  </si>
  <si>
    <t>Lợi nhuận gộp về bán hàng và cung cấp dịch vụ (5)=(3)-(4)</t>
  </si>
  <si>
    <t>Doanh thu hoạt động tài chính</t>
  </si>
  <si>
    <t>Trong đó: Lãi tiền gửi và lãi cho vay</t>
  </si>
  <si>
    <t>9.1</t>
  </si>
  <si>
    <t>Trong đó: Chi phí lãi vay</t>
  </si>
  <si>
    <t>9.1.a</t>
  </si>
  <si>
    <t>9.1.b</t>
  </si>
  <si>
    <t>Phần chi phí lãi vay trong kỳ không được trừ chuyển sang kỳ sau theo quy định tại điểm b khoản 3 Điều 16</t>
  </si>
  <si>
    <t>Chi phí khấu hao phát sinh trong kỳ</t>
  </si>
  <si>
    <t>Lợi nhuận thuần từ hoạt động sản xuất kinh doanh trong kỳ (11)=(5)-(6)-(7)+(8)-(9)</t>
  </si>
  <si>
    <t>Lợi nhuận thuần từ hoạt động sản xuất kinh doanh trong kỳ không bao gồm chênh lệch doanh thu và chi phí của hoạt động tài chính (12)=(11)-(8)+(9)</t>
  </si>
  <si>
    <t>Tổng lợi nhuận thuần từ hoạt động kinh doanh cộng chi phí lãi vay sau khi trừ lãi tiền gửi và lãi cho vay trong kỳ cộng chi phí khấu hao trong kỳ (13)=(11)+(9.1)-(8.1)+(10)</t>
  </si>
  <si>
    <t>Tỷ lệ chi phí lãi vay sau khi trừ lãi tiền gửi và lãi cho vay phát sinh trong kỳ trên tổng lợi nhuận thuần từ hoạt động kinh doanh cộng chi phí lãi vay sau khi trừ lãi tiền gửi và lãi cho vay trong kỳ cộng chi phí khấu hao trong kỳ (14)=[(9.1)-(8.1)]/(13)</t>
  </si>
  <si>
    <t>Chi phí lãi vay của các kỳ trước chuyển sang, trong đó: (15)=(15.1)+(15.2)+(15.3)+(15.4)+(15.5)</t>
  </si>
  <si>
    <t>- Phần chi phí lãi vay không được trừ từ năm (n-1) chuyển sang kỳ tính thuế (n)</t>
  </si>
  <si>
    <t>- Phần chi phí lãi vay không được trừ từ năm (n-2) chuyển sang kỳ tính thuế (n)</t>
  </si>
  <si>
    <t>- Phần chi phí lãi vay không được trừ từ năm (n-3) chuyển sang kỳ tính thuế (n)</t>
  </si>
  <si>
    <t>- Phần chi phí lãi vay không được trừ từ năm (n-4) chuyển sang kỳ tính thuế (n)</t>
  </si>
  <si>
    <t>- Phần chi phí lãi vay không được trừ từ năm (n-5) chuyển sang kỳ tính thuế (n)</t>
  </si>
  <si>
    <t>16</t>
  </si>
  <si>
    <t>Tỷ lệ chi phí lãi vay sau khi trừ lãi tiền gửi và lãi cho vay phát sinh cộng chi phí lãi vay của các kỳ trước chuyển sang trên tổng lợi nhuận thuần từ hoạt động kinh doanh cộng chi phí lãi vay (sau khi trừ lãi tiền gửi và lãi cho vay) trong kỳ cộng chi phí khấu hao trong kỳ (16)=[(9.1)-(8.1)+(15)]/(13)</t>
  </si>
  <si>
    <t>Tỷ suất lợi nhuận sử dụng xác định giá giao dịch liên kết</t>
  </si>
  <si>
    <t>17.1</t>
  </si>
  <si>
    <t>- Tỷ suất</t>
  </si>
  <si>
    <t>17.2</t>
  </si>
  <si>
    <t>17.3</t>
  </si>
  <si>
    <t>- …..</t>
  </si>
  <si>
    <t>2. Dành cho người nộp thuế thuộc các ngành ngân hàng, tín dụng</t>
  </si>
  <si>
    <t>Thu nhập lãi và các khoản thu nhập tương tự</t>
  </si>
  <si>
    <t>Chi phí lãi và các chi phí tương tự</t>
  </si>
  <si>
    <t>Thu nhập lãi thuần (3)=(1)-(2)</t>
  </si>
  <si>
    <t>Thu nhập từ hoạt động dịch vụ</t>
  </si>
  <si>
    <t>Chi phí hoạt động dịch vụ</t>
  </si>
  <si>
    <t>Lãi/lỗ thuần từ hoạt động dịch vụ (6)=(4)-(5)</t>
  </si>
  <si>
    <t>Lãi/lỗ thuần từ hoạt động kinh doanh ngoại hối</t>
  </si>
  <si>
    <t>Lãi/lỗ thuần từ mua bán chứng khoán kinh doanh</t>
  </si>
  <si>
    <t>Lãi/lỗ thuần từ mua bán chứng khoán đầu tư</t>
  </si>
  <si>
    <t>Thu nhập từ hoạt động khác</t>
  </si>
  <si>
    <t>Chi phí hoạt động khác</t>
  </si>
  <si>
    <t>Lãi/lỗ thuần từ hoạt động khác (12)=(10)-(11)</t>
  </si>
  <si>
    <t>Thu nhập từ góp vốn, mua cổ phần</t>
  </si>
  <si>
    <t>Chi phí hoạt động</t>
  </si>
  <si>
    <t>Chi phí dự phòng rủi ro tín dụng</t>
  </si>
  <si>
    <t>Tổng lợi nhuận trước thuế</t>
  </si>
  <si>
    <t>(16)=(3)+(6)+(7)+(8)+(9)+(12)+(13)-(14)-(15)</t>
  </si>
  <si>
    <t>Lợi nhuận thuần từ hoạt động sản xuất kinh doanh (17=16-12)</t>
  </si>
  <si>
    <t>18.1</t>
  </si>
  <si>
    <t>Tỷ suất</t>
  </si>
  <si>
    <t>18.2</t>
  </si>
  <si>
    <t>18.3</t>
  </si>
  <si>
    <t>….</t>
  </si>
  <si>
    <t>3. Dành cho người nộp thuế là các Công ty chứng khoán</t>
  </si>
  <si>
    <t>Doanh thu hoạt động</t>
  </si>
  <si>
    <t>(1)=(1.1)+(1.2)+(1.3)+(1.4)+(1.5)+(1.6)+(1.7)+(1.8)+(1.9)+ (1.10) +(1.11)</t>
  </si>
  <si>
    <t>Lãi từ các tài sản tài chính ghi nhận thông qua lãi/lỗ (FVTPL)</t>
  </si>
  <si>
    <t>(1.1) =( 1.1.a)+(1.1.b)+(1.1.c)</t>
  </si>
  <si>
    <t>1.1.a</t>
  </si>
  <si>
    <t>Lãi bán các tài sản tài chính FVTPL</t>
  </si>
  <si>
    <t>1.1.b</t>
  </si>
  <si>
    <t>Chênh lệch tăng về đánh giá lại các TSTC FVTPL</t>
  </si>
  <si>
    <t>1.1.c</t>
  </si>
  <si>
    <t>Cổ tức, tiền lãi phát sinh từ tài sản tài chính FVTPL</t>
  </si>
  <si>
    <t>Lãi từ các khoản đầu tư nắm giữ đến ngày đáo hạn (HTM)</t>
  </si>
  <si>
    <t>Lãi từ các khoản cho vay và phải thu</t>
  </si>
  <si>
    <t>Lãi từ tài sản tài chính sẵn sàng để bán (AFS)</t>
  </si>
  <si>
    <t>Lãi từ các công cụ phái sinh phòng ngừa rủi ro</t>
  </si>
  <si>
    <t>Doanh thu nghiệp vụ môi giới chứng khoán</t>
  </si>
  <si>
    <t>1.7</t>
  </si>
  <si>
    <t>Doanh thu nghiệp vụ bảo lãnh, đại lý phát hành chứng khoán</t>
  </si>
  <si>
    <t>1.8</t>
  </si>
  <si>
    <t>Doanh thu nghiệp vụ tư vấn đầu tư chứng khoán</t>
  </si>
  <si>
    <t>1.9</t>
  </si>
  <si>
    <t>Doanh thu nghiệp vụ lưu ký chứng khoán</t>
  </si>
  <si>
    <t>1.10</t>
  </si>
  <si>
    <t>Doanh thu hoạt động tư vấn tài chính</t>
  </si>
  <si>
    <t>1.11</t>
  </si>
  <si>
    <t>Thu nhập hoạt động khác</t>
  </si>
  <si>
    <t>(2)=(2.1)+(2.2)+(2.3)+(2.4)+(2.5)+(2.6)+(2.7)+(2.8)+(2.9)+(2.10)+(2.11)+(2.12)</t>
  </si>
  <si>
    <t>Lỗ các tài sản tài chính ghi nhận thông qua lãi/lỗ (FVTPL) (2.1)=(2.1.a)+(2.1.b)+(2.1.c)</t>
  </si>
  <si>
    <t>2.1.a</t>
  </si>
  <si>
    <t>Lỗ bán các tài sản tài chính FVTPL</t>
  </si>
  <si>
    <t>2.1.b</t>
  </si>
  <si>
    <t>Chênh lệch giảm đánh giá lại các TSTC FVTPL</t>
  </si>
  <si>
    <t>2.1.c</t>
  </si>
  <si>
    <t>Chi phí giao dịch mua các tài sản tài chính FVTPL</t>
  </si>
  <si>
    <t>Lỗ các khoản đầu tư nắm giữ đến ngày đáo hạn (HTM)</t>
  </si>
  <si>
    <t>Lỗ và ghi nhận chênh lệch đánh giá theo giá trị hợp lý tài sản tài chính sẵn sàng để bán (AFS) khi phân loại lại</t>
  </si>
  <si>
    <t>Chi phí dự phòng tài sản tài chính, xử lý tổn thất các khoản phải thu khó đòi và lỗ suy giảm tài sản tài chính và chi phí đi vay của các khoản cho vay</t>
  </si>
  <si>
    <t>Lỗ từ các tài sản tài chính phái sinh phòng ngừa rủi ro</t>
  </si>
  <si>
    <t>2.6</t>
  </si>
  <si>
    <t>Chi phí hoạt động tự doanh</t>
  </si>
  <si>
    <t>2.7</t>
  </si>
  <si>
    <t>Chi phí nghiệp vụ môi giới chứng khoán</t>
  </si>
  <si>
    <t>2.8</t>
  </si>
  <si>
    <t>Chi phí nghiệp vụ bảo lãnh, đại lý phát hành chứng khoán</t>
  </si>
  <si>
    <t>2.9</t>
  </si>
  <si>
    <t>Chi phí nghiệp vụ tư vấn đầu tư chứng khoán</t>
  </si>
  <si>
    <t>2.10</t>
  </si>
  <si>
    <t>Chi phí nghiệp vụ lưu ký chứng khoán</t>
  </si>
  <si>
    <t>2.11</t>
  </si>
  <si>
    <t>Chi phí hoạt động tư vấn tài chính</t>
  </si>
  <si>
    <t>2.12</t>
  </si>
  <si>
    <t>Chi phí các dịch vụ khác</t>
  </si>
  <si>
    <t>Doanh thu hoạt động tài chính (3)=(3.1)+(3.2)+(3.3)+(3.4)</t>
  </si>
  <si>
    <t>Chênh lệch lãi tỷ giá hối đoái đã và chưa thực hiện</t>
  </si>
  <si>
    <t>Doanh thu, dự thu cổ tức, lãi tiền gửi ngân hàng không cố định</t>
  </si>
  <si>
    <t>Lãi bán, thanh lý các khoản đầu tư vào công ty con, liên kết, liên doanh</t>
  </si>
  <si>
    <t>3.4</t>
  </si>
  <si>
    <t>Doanh thu khác về đầu tư</t>
  </si>
  <si>
    <t>Chi phí tài chính (4)=(4.1)+(4.2)+(4.3)+(4.4)+(4.5)</t>
  </si>
  <si>
    <t>Chênh lệch lỗ tỷ giá hối đoái đã và chưa thực hiện</t>
  </si>
  <si>
    <t>Chi phí lãi vay</t>
  </si>
  <si>
    <t>4.3</t>
  </si>
  <si>
    <t>Lỗ bán, thanh lý các khoản đầu tư vào công ty con, liên kết, liên doanh</t>
  </si>
  <si>
    <t>4.4</t>
  </si>
  <si>
    <t>Chi phí dự phòng suy giảm giá trị các khoản đầu tư tài chính dài hạn</t>
  </si>
  <si>
    <t>4.5</t>
  </si>
  <si>
    <t>Chi phí tài chính khác</t>
  </si>
  <si>
    <t>Chi phí quản lý công ty chứng khoán</t>
  </si>
  <si>
    <t>Kết quả hoạt động (7)=(1)-(2)+(3)-(4)-(5)-(6)</t>
  </si>
  <si>
    <t>Tổng lãi tiền gửi và lãi cho vay phát sinh trong kỳ</t>
  </si>
  <si>
    <t>Tổng chi phí lãi vay phát sinh trong kỳ</t>
  </si>
  <si>
    <t>9.2</t>
  </si>
  <si>
    <t>Tổng lợi nhuận thuần từ hoạt động kinh doanh trong kỳ cộng chi phí lãi vay sau khi trừ lãi tiền gửi và lãi cho vay phát sinh trong kỳ cộng chi phí khấu hao phát sinh trong kỳ [(11)=(7)+(9)-(8)+(10)]</t>
  </si>
  <si>
    <t>Tỷ lệ chi phí lãi vay sau khi trừ lãi tiền gửi và lãi cho vay phát sinh trong kỳ trên tổng lợi nhuận thuần từ hoạt động kinh doanh cộng chi phí lãi vay sau khi trừ lãi tiền gửi và lãi cho vay trong kỳ cộng chi phí khấu hao phát sinh trong kỳ (12) =[(9)-(8)]/(11)</t>
  </si>
  <si>
    <t>Chi phí lãi vay của các kỳ trước chuyển sang (13)=(13.1)+(13.2)+(13.3)+(13.4)+(13.5) Trong đó:</t>
  </si>
  <si>
    <t>13.1</t>
  </si>
  <si>
    <t>13.3</t>
  </si>
  <si>
    <t>13.4</t>
  </si>
  <si>
    <t>13.5</t>
  </si>
  <si>
    <t>14</t>
  </si>
  <si>
    <t>Tỷ lệ chi phí lãi vay sau khi trừ lãi tiền gửi và lãi cho vay phát sinh được trừ trong kỳ cộng chi phí lãi vay của các kỳ trước chuyển sang kỳ tính thuế (n) trên tổng lợi nhuận thuần từ hoạt động kinh doanh cộng chi phí lãi vay thuần phát sinh trong kỳ cộng chi phí khấu hao phát sinh trong kỳ của người nộp thuế (14) = [(9)-(8)+(13)]/(11)</t>
  </si>
  <si>
    <t>Tôi cam đoan số liệu khai trên là đúng và chịu trách nhiệm trước pháp luật về số liệu đã khai./.</t>
  </si>
  <si>
    <t>…., ngày....tháng.....năm….</t>
  </si>
  <si>
    <t>Họ và tên: ….</t>
  </si>
  <si>
    <t>NGƯỜI NỘP THUẾ hoặc ĐẠI DIỆN HỢP PHÁP CỦA NGƯỜI NỘP THUẾ</t>
  </si>
  <si>
    <t>Chứng chỉ hành nghề số: …</t>
  </si>
  <si>
    <t>No</t>
  </si>
  <si>
    <t>Thông tin khách hàng</t>
  </si>
  <si>
    <t>BẢNG THEO DÕI CÔNG NỢ PHẢI THU (131;141;1388)</t>
  </si>
  <si>
    <t>Tổng thu nhập chịu thuế (B13=A1+B1-B8)</t>
  </si>
  <si>
    <t>_Tài khoản All luôn có và nằm đầu tiên</t>
  </si>
  <si>
    <t>Vùng lấy số dư cho đầu năm sau</t>
  </si>
  <si>
    <t>Giá trị PH-KH năm nay</t>
  </si>
  <si>
    <t>Rút trích</t>
  </si>
  <si>
    <t>Điền số thuế TNDN đã nộp thừa năm trước</t>
  </si>
  <si>
    <t>https://www.dropbox.com/s/c6cttmr06r2410i/</t>
  </si>
  <si>
    <t>https://www.dropbox.com/s/zk86rb8thuycbl2/</t>
  </si>
  <si>
    <t>https://www.dropbox.com/s/ct02z1trmm7iacv/</t>
  </si>
  <si>
    <t>BẢNG THEO DÕI CÔNG NỢ PHẢI TRẢ (331;3388;335;341)</t>
  </si>
  <si>
    <t>, Ngày 31 tháng 12 năm 2023</t>
  </si>
  <si>
    <t>Dòng</t>
  </si>
  <si>
    <t>Bạn muốn xử lý nghiệp vụ nào thì để chuột tại nghiệp vụ đó và thực hiện lệnh</t>
  </si>
  <si>
    <t>Phụ cấp điện thoại</t>
  </si>
  <si>
    <t>Phụ cấp xăng</t>
  </si>
  <si>
    <t>Phụ cấp -1</t>
  </si>
  <si>
    <t>Phụ cấp -2</t>
  </si>
  <si>
    <t>Phụ cấp không thường xuyên 1</t>
  </si>
  <si>
    <t>Phụ cấp không thường xuyên 2</t>
  </si>
  <si>
    <t>Phụ cấp không thường  xuyên khác</t>
  </si>
  <si>
    <t>Phụ cấp không thường xuyên nào không có thì bạn ẩn đi, nếu quá 2 khoản thì khoản thứ 3 trở đi sẽ cộng dồn vào cột Phụ cấp không thường xuyên khác</t>
  </si>
  <si>
    <t>Phụ cấp nào không có thì bạn ẩn đi, nếu nhiều hơn 5 khoản thì các phụ cấp đó sẽ dồn vào cột phụ cấp khác</t>
  </si>
  <si>
    <t>, ngày 31 tháng 12 năm 2023</t>
  </si>
  <si>
    <t>quý</t>
  </si>
  <si>
    <t>Nhà ở</t>
  </si>
  <si>
    <t>Phụ cấp nhà ở</t>
  </si>
  <si>
    <t>Lưu ý: Đọc kỹ các Ghi chú tại từng cột</t>
  </si>
  <si>
    <t>BÁO CÁO TÌNH HÌNH TÀI CHÍNH</t>
  </si>
  <si>
    <t>Hàng hóa đang đi đường</t>
  </si>
  <si>
    <t>Định khoản CCDC-TS</t>
  </si>
  <si>
    <t>TK trích P/Bổ KH</t>
  </si>
  <si>
    <t>Đ/C phân bổ</t>
  </si>
  <si>
    <t>Sheet</t>
  </si>
  <si>
    <t>ĐK nợ</t>
  </si>
  <si>
    <t>ĐK có</t>
  </si>
  <si>
    <t>TM_doanh thu Thương Mại</t>
  </si>
  <si>
    <t>TM_doanh thu Sản xuất</t>
  </si>
  <si>
    <t>TM_6428</t>
  </si>
  <si>
    <t>VÙNG KHAI BÁO CÁC BÚT TOÁN ĐỊNH KHOẢN NHANH</t>
  </si>
  <si>
    <t>Đối chiếu VAT</t>
  </si>
  <si>
    <t>Đối chiếu Thành tiền</t>
  </si>
  <si>
    <t>Ký hiệu mẫu số</t>
  </si>
  <si>
    <t>Ngày lập</t>
  </si>
  <si>
    <t>Tên người mua/Tên người nhận hàng</t>
  </si>
  <si>
    <t>MST người mua/MST người nhận hàng</t>
  </si>
  <si>
    <t>Tổng tiền thuế</t>
  </si>
  <si>
    <t>Tổng tiền CKTM</t>
  </si>
  <si>
    <t>Tổng tiền phí</t>
  </si>
  <si>
    <t>Tổng tiền thanh toán</t>
  </si>
  <si>
    <t>Đơn vị tiền tệ</t>
  </si>
  <si>
    <t>Trạng thái hóa đơn</t>
  </si>
  <si>
    <t>Kết quả kiểm tra hóa đơn</t>
  </si>
  <si>
    <t>Loại chứng từ</t>
  </si>
  <si>
    <t>Tổng tiền VAT</t>
  </si>
  <si>
    <t>Đối chiếu</t>
  </si>
  <si>
    <t>Tổng tiền hàng</t>
  </si>
  <si>
    <t>VAT bên MV/BR</t>
  </si>
  <si>
    <t>Tiền hàng bên MV/BR</t>
  </si>
  <si>
    <t>- Ngày mở sổ : 01/01/25</t>
  </si>
  <si>
    <t>TM_6427</t>
  </si>
  <si>
    <t>, Ngày 30 tháng 6 năm 2025</t>
  </si>
  <si>
    <t>HỆ THỐNG TÀI KHOẢN KẾ TOÁN - TT99</t>
  </si>
  <si>
    <t>3525</t>
  </si>
  <si>
    <t>Tiền gửi có kỳ hạn - ngắn hạn &lt;= 3 tháng</t>
  </si>
  <si>
    <t>Tiền gửi có kỳ hạn - ngắn hạn &lt;= 12 tháng</t>
  </si>
  <si>
    <t>Tiền gửi có kỳ hạn - dài hạn</t>
  </si>
  <si>
    <t>Các khoản đầu tư khác nắm giữ đến ngày đáo hạn - ngắn hạn &lt;= 3 tháng</t>
  </si>
  <si>
    <t>Các khoản đầu tư khác nắm giữ đến ngày đáo hạn - ngắn hạn &lt;= 12 tháng</t>
  </si>
  <si>
    <t>Các khoản đầu tư khác nắm giữ đến ngày đáo hạn - dài hạn</t>
  </si>
  <si>
    <t>Thuế TTĐB của hàng nhập khẩu</t>
  </si>
  <si>
    <t>Nhiên liệu</t>
  </si>
  <si>
    <t>Vật tư thay thế</t>
  </si>
  <si>
    <t>Vật liệu và thiết bị xây dựng cơ bản</t>
  </si>
  <si>
    <t>Thành phẩm</t>
  </si>
  <si>
    <t>Bán thành phẩm</t>
  </si>
  <si>
    <t>Hàng hóa khác</t>
  </si>
  <si>
    <t>Hàng hóa gửi đi bán</t>
  </si>
  <si>
    <t>Sản phẩm gửi đi bán</t>
  </si>
  <si>
    <t>TÀI SẢN SINH HỌC</t>
  </si>
  <si>
    <t>Súc vật nuôi cho sản phẩm định kỳ</t>
  </si>
  <si>
    <t>Súc vật nuôi cho sản phẩm định kỳ chưa đạt đến giai đoạn trưởng thành</t>
  </si>
  <si>
    <t>Súc vật nuôi cho sản phẩm định kỳ đạt đến giai đoạn trưởng thành</t>
  </si>
  <si>
    <t>Giá trị khấu hao lũy kế</t>
  </si>
  <si>
    <t>Súc vật nuôi lấy sản phẩm một lần</t>
  </si>
  <si>
    <t>Súc vật nuôi lấy sản phẩm một lần - ngắn hạn</t>
  </si>
  <si>
    <t>Súc vật nuôi lấy sản phẩm một lần - dài hạn</t>
  </si>
  <si>
    <t>Cây trồng theo mùa vụ hoặc lấy sản phẩm một lần</t>
  </si>
  <si>
    <t>Cây trồng theo mùa vụ hoặc lấy sản phẩm một lần - ngắn hạn</t>
  </si>
  <si>
    <t>Cây trồng theo mùa vụ hoặc lấy sản phẩm một lần - dài hạn</t>
  </si>
  <si>
    <t>Đầu tư khác - ngắn hạn</t>
  </si>
  <si>
    <t>Đầu tư khác - dài hạn</t>
  </si>
  <si>
    <t>Dự phòng tổn thất đầu tư vào đơn vị khác - các khoản đầu tư nắm giữ</t>
  </si>
  <si>
    <t>Dự phòng tổn thất đầu tư vào đơn vị khác - đầu tư vào đơn vị khác</t>
  </si>
  <si>
    <t>Dự phòng tổn thất tài sản sinh học</t>
  </si>
  <si>
    <t>Dự phòng tổn thất tài sản sinh học - ngắn hạn</t>
  </si>
  <si>
    <t>Dự phòng tổn thất tài sản sinh học - dài hạn</t>
  </si>
  <si>
    <t>Nâng cấp, cải tạo TSCĐ</t>
  </si>
  <si>
    <t>Ký quỹ, ký cược ngắn hạn</t>
  </si>
  <si>
    <t>Ký quỹ, ký cược dài hạn</t>
  </si>
  <si>
    <t>Doanh thu hoạt động tài chính - Tiền lãi</t>
  </si>
  <si>
    <t>Doanh thu hoạt động tài chính - Cổ tức, lợi nhuận được chia</t>
  </si>
  <si>
    <t>Doanh thu hoạt động tài chính - Mua, bán chứng khoán</t>
  </si>
  <si>
    <t>Doanh thu hoạt động tài chính - Hoạt động đầu tư khác</t>
  </si>
  <si>
    <t>Doanh thu hoạt động tài chính - Chênh lệch tỷ giá</t>
  </si>
  <si>
    <t>Doanh thu hoạt động tài chính - khác</t>
  </si>
  <si>
    <t>Thuế, phí, lệ phí</t>
  </si>
  <si>
    <t>TIỀN GỬI KHÔNG KỲ HẠN</t>
  </si>
  <si>
    <t>Tiền gửi không kỳ hạn Việt Nam</t>
  </si>
  <si>
    <t>Tiền gửi không kỳ hạn ngoại tệ</t>
  </si>
  <si>
    <t>CHỨNG KHOÁN KINH DOANH</t>
  </si>
  <si>
    <t>PHẢI THU CỦA KHÁCH HÀNG</t>
  </si>
  <si>
    <t>Phải thu của khách hàng</t>
  </si>
  <si>
    <t>Nguyên liệu, vật liệu chính</t>
  </si>
  <si>
    <t>Vật liệu phụ</t>
  </si>
  <si>
    <t>CHI PHÍ SẢN XUẤT, KINH DOANH DỞ DANG</t>
  </si>
  <si>
    <t>SẢN PHẨM</t>
  </si>
  <si>
    <t>NGUYÊN LIỆU, VẬT TƯ TẠI KHO BẢO THUẾ</t>
  </si>
  <si>
    <t>Tài sản cố định khác</t>
  </si>
  <si>
    <t>TÀI SẢN CỐ ĐỊNH THUÊ TÀI CHÍNH</t>
  </si>
  <si>
    <t>TÀI SẢN CỐ ĐỊNH VÔ HÌNH</t>
  </si>
  <si>
    <t>HAO MÒN TÀI SẢN CỐ ĐỊNH</t>
  </si>
  <si>
    <t>Hao mòn TSCĐ hữu hình</t>
  </si>
  <si>
    <t>Hao mòn TSCĐ thuê tài chính</t>
  </si>
  <si>
    <t>Hao mòn TSCĐ vô hình</t>
  </si>
  <si>
    <t>Hao mòn bất động sản đầu tư</t>
  </si>
  <si>
    <t>ĐẦU TƯ VÀO CÔNG TY LIÊN DOANH, LIÊN KẾT</t>
  </si>
  <si>
    <t>XÂY DỰNG CƠ BẢN DỞ DANG</t>
  </si>
  <si>
    <t>Sửa chữa, bảo dưỡng định kỳ TSCĐ</t>
  </si>
  <si>
    <t>CHI PHÍ CHỜ PHÂN BỔ</t>
  </si>
  <si>
    <t>Chi phí chờ phân bổ ngắn hạn</t>
  </si>
  <si>
    <t>Chi phí chờ phân bổ dài hạn</t>
  </si>
  <si>
    <t>KÝ QUỸ, KÝ CƯỢC</t>
  </si>
  <si>
    <t>PHẢI TRẢ CHO NGƯỜI BÁN</t>
  </si>
  <si>
    <t>Phải trả cho người bán</t>
  </si>
  <si>
    <t>THANH TOÁN THEO TIẾN ĐỘ HỢP ĐỒNG XÂY DỰNG</t>
  </si>
  <si>
    <t>Kinh phí công đoàn</t>
  </si>
  <si>
    <t>Doanh thu chờ phân bổ</t>
  </si>
  <si>
    <t>Quỹ phúc lợi đã hình thành tài sản cố định</t>
  </si>
  <si>
    <t>Quỹ phát triển khoa học và công nghệ đã hình thành tài sản</t>
  </si>
  <si>
    <t>Thặng dư vốn</t>
  </si>
  <si>
    <t>QUỸ ĐẦU TƯ PHÁT TRIỂN</t>
  </si>
  <si>
    <t>CỔ PHIẾU MUA LẠI CỦA CHÍNH MÌNH</t>
  </si>
  <si>
    <t>LỢI NHUẬN SAU THUẾ CHƯA PHÂN PHỐI</t>
  </si>
  <si>
    <t>Lợi nhuận sau thuế chưa phân phối lũy kế đến cuối năm trước</t>
  </si>
  <si>
    <t>Lợi nhuận sau thuế chưa phân phối năm nay</t>
  </si>
  <si>
    <t>DOANH THU BÁN HÀNG VÀ CUNG CẤP DỊCH VỤ</t>
  </si>
  <si>
    <t>Doanh thu bán hàng hóa, sản phẩm</t>
  </si>
  <si>
    <t>Doanh thu dịch vụ xây dựng</t>
  </si>
  <si>
    <t>Doanh thu trợ cấp, trợ giá của Nhà Nước</t>
  </si>
  <si>
    <t>Doanh thu bất động sản đầu tư</t>
  </si>
  <si>
    <t>DOANH THU HOẠT ĐỘNG TÀI CHÍNH</t>
  </si>
  <si>
    <t>CHI PHÍ NGUYÊN LIỆU, VẬT LIỆU TRỰC TIẾP</t>
  </si>
  <si>
    <t>Chi phí dụng cụ sản xuất (P.Bổ)</t>
  </si>
  <si>
    <t>Chi phí nhân viên phân xưởng</t>
  </si>
  <si>
    <t>Giá vốn hàng hóa, sản phẩm</t>
  </si>
  <si>
    <t>Giá vốn dịch vụ xây dựng</t>
  </si>
  <si>
    <t>Giá vốn bất động sản đầu tư</t>
  </si>
  <si>
    <t>Chi phí lương nhân viên</t>
  </si>
  <si>
    <t>Chi phí dụng cụ, đồ dùng (P.Bổ)</t>
  </si>
  <si>
    <t>Chi phí đồ dùng văn phòng (P.Bổ)</t>
  </si>
  <si>
    <t>[09] Tên đơn vị phụ thuộc/ĐĐKD của hoạt động sản xuất kinh doanh khác tỉnh nơi đóng trụ sở chính: …………….</t>
  </si>
  <si>
    <t>Tên doanh nghiệp:</t>
  </si>
  <si>
    <t>Pass vào hóa đơn:</t>
  </si>
  <si>
    <r>
      <rPr>
        <b/>
        <sz val="10"/>
        <color theme="1"/>
        <rFont val="Segoe UI"/>
        <family val="2"/>
      </rPr>
      <t xml:space="preserve">c. Các khoản bổ sung khác: </t>
    </r>
    <r>
      <rPr>
        <sz val="10"/>
        <color theme="1"/>
        <rFont val="Segoe UI"/>
        <family val="2"/>
      </rPr>
      <t>Theo quy định của Doanh nghiệp.</t>
    </r>
  </si>
  <si>
    <r>
      <rPr>
        <b/>
        <sz val="10"/>
        <color theme="1"/>
        <rFont val="Segoe UI"/>
        <family val="2"/>
      </rPr>
      <t>d. Tiền lương làm thêm giờ:</t>
    </r>
    <r>
      <rPr>
        <sz val="10"/>
        <color theme="1"/>
        <rFont val="Segoe UI"/>
        <family val="2"/>
      </rPr>
      <t xml:space="preserve"> được tính theo đơn giá tiền lương hoặc tiền lương thực trả theo công việc đang làm như sau:
             - Vào ngày thường, ít nhất bằng 150%;
             - Vào ngày nghỉ hằng tuần, ít nhất bằng 200%;
             - Vào ngày nghỉ lễ, tết, ngày nghỉ có hưởng lương, ít nhất bằng 300%.</t>
    </r>
  </si>
  <si>
    <r>
      <t xml:space="preserve">3.2  Hình thức trả lương: </t>
    </r>
    <r>
      <rPr>
        <sz val="10"/>
        <color theme="1"/>
        <rFont val="Segoe UI"/>
        <family val="2"/>
      </rPr>
      <t>Bằng tiền mặt Việt Nam đồng.</t>
    </r>
  </si>
  <si>
    <r>
      <rPr>
        <b/>
        <sz val="10"/>
        <color theme="1"/>
        <rFont val="Segoe UI"/>
        <family val="2"/>
      </rPr>
      <t xml:space="preserve">a. Kỳ hạn trả lương: </t>
    </r>
    <r>
      <rPr>
        <sz val="10"/>
        <color theme="1"/>
        <rFont val="Segoe UI"/>
        <family val="2"/>
      </rPr>
      <t>Tiền lương được trả tháng một lần. Tiền lương được Doanh nghiệp trả trực tiếp, đẩy đủ và đúng thời hạn cho NLĐ căn cứ vào thời gian làm việc thực tế của NLĐ trong tháng đó. Trường hợp đặc biệt do thiên tai, hỏa hoạn hoặc lý do bất khả kháng khác mà Doanh nghiệp đã tìm mọi biện pháp khắc phục nhưng không thể trả lương đúng thời hạn thì không được trả chậm quá 01 tháng.</t>
    </r>
  </si>
  <si>
    <r>
      <rPr>
        <b/>
        <sz val="10"/>
        <color theme="1"/>
        <rFont val="Segoe UI"/>
        <family val="2"/>
      </rPr>
      <t xml:space="preserve">b. Thời điểm trả lương: </t>
    </r>
    <r>
      <rPr>
        <sz val="10"/>
        <color theme="1"/>
        <rFont val="Segoe UI"/>
        <family val="2"/>
      </rPr>
      <t>Ngày 10 hàng tháng. Trường hợp thời điểm trả lương trùng ngày lễ, ngày nghỉ theo quy định thì được trả vào ngày làm việc tiếp theo.</t>
    </r>
  </si>
  <si>
    <r>
      <rPr>
        <b/>
        <sz val="10"/>
        <color theme="1"/>
        <rFont val="Segoe UI"/>
        <family val="2"/>
      </rPr>
      <t xml:space="preserve">4.1  Điều kiện: </t>
    </r>
    <r>
      <rPr>
        <sz val="10"/>
        <color theme="1"/>
        <rFont val="Segoe UI"/>
        <family val="2"/>
      </rPr>
      <t>Theo quy định của Doanh nghiệp.</t>
    </r>
  </si>
  <si>
    <r>
      <rPr>
        <b/>
        <sz val="10"/>
        <color theme="1"/>
        <rFont val="Segoe UI"/>
        <family val="2"/>
      </rPr>
      <t xml:space="preserve">4.2  Thời gian: </t>
    </r>
    <r>
      <rPr>
        <sz val="10"/>
        <color theme="1"/>
        <rFont val="Segoe UI"/>
        <family val="2"/>
      </rPr>
      <t>Theo quy định của Doanh nghiệp.</t>
    </r>
  </si>
  <si>
    <r>
      <rPr>
        <b/>
        <sz val="10"/>
        <color theme="1"/>
        <rFont val="Segoe UI"/>
        <family val="2"/>
      </rPr>
      <t xml:space="preserve">4.3  Thời điểm: </t>
    </r>
    <r>
      <rPr>
        <sz val="10"/>
        <color theme="1"/>
        <rFont val="Segoe UI"/>
        <family val="2"/>
      </rPr>
      <t>Theo quy định của Doanh nghiệp.</t>
    </r>
  </si>
  <si>
    <r>
      <rPr>
        <b/>
        <sz val="10"/>
        <color theme="1"/>
        <rFont val="Segoe UI"/>
        <family val="2"/>
      </rPr>
      <t>4.4  Mức lương sau khi nâng:</t>
    </r>
    <r>
      <rPr>
        <sz val="10"/>
        <color theme="1"/>
        <rFont val="Segoe UI"/>
        <family val="2"/>
      </rPr>
      <t xml:space="preserve"> Theo quy định của Doanh nghiệp.</t>
    </r>
  </si>
  <si>
    <r>
      <rPr>
        <b/>
        <sz val="10"/>
        <color theme="1"/>
        <rFont val="Segoe UI"/>
        <family val="2"/>
      </rPr>
      <t xml:space="preserve">a. Thời điểm bắt đầu: </t>
    </r>
    <r>
      <rPr>
        <sz val="10"/>
        <color theme="1"/>
        <rFont val="Segoe UI"/>
        <family val="2"/>
      </rPr>
      <t>08 giờ 00</t>
    </r>
  </si>
  <si>
    <r>
      <rPr>
        <b/>
        <sz val="10"/>
        <color theme="1"/>
        <rFont val="Segoe UI"/>
        <family val="2"/>
      </rPr>
      <t>b. Thời điểm kết thúc:</t>
    </r>
    <r>
      <rPr>
        <sz val="10"/>
        <color theme="1"/>
        <rFont val="Segoe UI"/>
        <family val="2"/>
      </rPr>
      <t xml:space="preserve"> 17 giờ 00</t>
    </r>
  </si>
  <si>
    <r>
      <rPr>
        <b/>
        <sz val="10"/>
        <color theme="1"/>
        <rFont val="Segoe UI"/>
        <family val="2"/>
      </rPr>
      <t xml:space="preserve">5.2  Thời giờ làm việc trong tuần: </t>
    </r>
    <r>
      <rPr>
        <sz val="10"/>
        <color theme="1"/>
        <rFont val="Segoe UI"/>
        <family val="2"/>
      </rPr>
      <t>Từ thứ hai đến thứ sáu, sáng thứ bảy hằng tuần.</t>
    </r>
  </si>
  <si>
    <r>
      <rPr>
        <b/>
        <sz val="10"/>
        <color theme="1"/>
        <rFont val="Segoe UI"/>
        <family val="2"/>
      </rPr>
      <t xml:space="preserve">5.3  Thời giờ làm thêm giờ: </t>
    </r>
    <r>
      <rPr>
        <sz val="10"/>
        <color theme="1"/>
        <rFont val="Segoe UI"/>
        <family val="2"/>
      </rPr>
      <t>Theo quy định của Doanh nghiệp.</t>
    </r>
  </si>
  <si>
    <r>
      <rPr>
        <b/>
        <sz val="10"/>
        <color theme="1"/>
        <rFont val="Segoe UI"/>
        <family val="2"/>
      </rPr>
      <t>5.4  Thời gian nghỉ trong giờ làm việc:</t>
    </r>
    <r>
      <rPr>
        <sz val="10"/>
        <color theme="1"/>
        <rFont val="Segoe UI"/>
        <family val="2"/>
      </rPr>
      <t xml:space="preserve"> Làm việc liên tục hai giờ đồng hồ được nghỉ giải lao 10 phút. Nghỉ trưa từ 12 giờ 00 đến 01 giờ 30 phút hàng ngày làm việc.</t>
    </r>
  </si>
  <si>
    <r>
      <rPr>
        <b/>
        <sz val="10"/>
        <color theme="1"/>
        <rFont val="Segoe UI"/>
        <family val="2"/>
      </rPr>
      <t xml:space="preserve">5.5  Thời gian nghỉ hằng tuần: </t>
    </r>
    <r>
      <rPr>
        <sz val="10"/>
        <color theme="1"/>
        <rFont val="Segoe UI"/>
        <family val="2"/>
      </rPr>
      <t>Trừ các ngày làm việc theo điều 5.2</t>
    </r>
  </si>
  <si>
    <r>
      <rPr>
        <b/>
        <sz val="10"/>
        <color theme="1"/>
        <rFont val="Segoe UI"/>
        <family val="2"/>
      </rPr>
      <t>5.6  Thời gian nghỉ hằng năm, nghỉ lễ, tết:</t>
    </r>
    <r>
      <rPr>
        <sz val="10"/>
        <color theme="1"/>
        <rFont val="Segoe UI"/>
        <family val="2"/>
      </rPr>
      <t xml:space="preserve"> Theo quy định hiện hành của Bộ Luật lao động. Trường hợp ngày nghỉ, lễ kéo dài và trùng thứ bảy chủ nhật thì Giám đốc Doanh nghiệp quyết định nghỉ bù, làm bù nhưng vẫn đảm bảo công việc được sắp xếp ổn thỏa, hợp lý.</t>
    </r>
  </si>
  <si>
    <r>
      <rPr>
        <b/>
        <sz val="10"/>
        <color theme="1"/>
        <rFont val="Segoe UI"/>
        <family val="2"/>
      </rPr>
      <t>5.7  Thời gian nghỉ việc riêng:</t>
    </r>
    <r>
      <rPr>
        <sz val="10"/>
        <color theme="1"/>
        <rFont val="Segoe UI"/>
        <family val="2"/>
      </rPr>
      <t xml:space="preserve"> Theo quy định của Bộ Luật Lao động, Luật Bảo hiểm xã hội hiện hành. Trừ trường hợp nghỉ ốm, lý do sức khỏe đặc biệt thì NLĐ phải có kế hoạch sắp xếp công việc đảm bảo không ảnh hưởng đến bộ phận, phòng ban khác và phải báo trước cho Trưởng phòng nhân sự/Giám đốc ít nhất 03 ngày.</t>
    </r>
  </si>
  <si>
    <r>
      <rPr>
        <b/>
        <sz val="10"/>
        <color theme="1"/>
        <rFont val="Segoe UI"/>
        <family val="2"/>
      </rPr>
      <t xml:space="preserve">5.8  Thời gian nghỉ không hưởng lương: </t>
    </r>
    <r>
      <rPr>
        <sz val="10"/>
        <color theme="1"/>
        <rFont val="Segoe UI"/>
        <family val="2"/>
      </rPr>
      <t>Nghỉ việc không báo trước hoặc không có lý do rõ ràng, nghỉ quá số ngày phép năm.</t>
    </r>
  </si>
  <si>
    <r>
      <rPr>
        <b/>
        <sz val="10"/>
        <color theme="1"/>
        <rFont val="Segoe UI"/>
        <family val="2"/>
      </rPr>
      <t>7.1  Tỷ lệ đóng:</t>
    </r>
    <r>
      <rPr>
        <sz val="10"/>
        <color theme="1"/>
        <rFont val="Segoe UI"/>
        <family val="2"/>
      </rPr>
      <t xml:space="preserve"> Tính theo mức % tính trên mức đóng bảo hiểm xã hội, bảo hiểm thất nghiệp, bảo hiểm y tế thuộc trách nhiệm của người sử dụng lao động và của người lao động theo quy định của pháp luật về bảo hiểm xã hội, bảo hiểm thất nghiệp, bảo hiểm y tế tại thời điểm phát sinh.</t>
    </r>
  </si>
  <si>
    <r>
      <rPr>
        <b/>
        <sz val="10"/>
        <color theme="1"/>
        <rFont val="Segoe UI"/>
        <family val="2"/>
      </rPr>
      <t>7.2  Phương thức đóng, thời gian đóng:</t>
    </r>
    <r>
      <rPr>
        <sz val="10"/>
        <color theme="1"/>
        <rFont val="Segoe UI"/>
        <family val="2"/>
      </rPr>
      <t xml:space="preserve"> Doanh nghiệp chịu trách nhiệm đóng phần bảo hiểm của Doanh nghiệp. Phần bảo hiểm thuộc trách nhiệm của NLĐ được NLĐ ủy quyền Doanh nghiệp trừ vào lương hàng tháng và đóng hộ.</t>
    </r>
  </si>
  <si>
    <r>
      <rPr>
        <b/>
        <sz val="10"/>
        <color theme="1"/>
        <rFont val="Segoe UI"/>
        <family val="2"/>
      </rPr>
      <t>10.1  Hết thời hạn</t>
    </r>
    <r>
      <rPr>
        <sz val="10"/>
        <color theme="1"/>
        <rFont val="Segoe UI"/>
        <family val="2"/>
      </rPr>
      <t xml:space="preserve"> ghi tại Điều 2 mà các bên không gia hạn;</t>
    </r>
  </si>
  <si>
    <r>
      <rPr>
        <b/>
        <sz val="10"/>
        <color theme="1"/>
        <rFont val="Segoe UI"/>
        <family val="2"/>
      </rPr>
      <t>10.2  NLĐ đơn phương chấm dứt hợp đồng</t>
    </r>
    <r>
      <rPr>
        <sz val="10"/>
        <color theme="1"/>
        <rFont val="Segoe UI"/>
        <family val="2"/>
      </rPr>
      <t xml:space="preserve"> trong các trường hợp sau:</t>
    </r>
  </si>
  <si>
    <r>
      <rPr>
        <b/>
        <sz val="10"/>
        <color theme="1"/>
        <rFont val="Segoe UI"/>
        <family val="2"/>
      </rPr>
      <t>10.3  Doanh nghiệp đơn phương chấm dứt hợp đồng</t>
    </r>
    <r>
      <rPr>
        <sz val="10"/>
        <color theme="1"/>
        <rFont val="Segoe UI"/>
        <family val="2"/>
      </rPr>
      <t xml:space="preserve"> trong các trường hợp sau:</t>
    </r>
  </si>
  <si>
    <r>
      <rPr>
        <b/>
        <sz val="10"/>
        <color theme="1"/>
        <rFont val="Segoe UI"/>
        <family val="2"/>
      </rPr>
      <t xml:space="preserve">ĐỂ GHI NHẬN CÁC THỎA THUẬN TRONG HỢP ĐỒNG, </t>
    </r>
    <r>
      <rPr>
        <sz val="10"/>
        <color theme="1"/>
        <rFont val="Segoe UI"/>
        <family val="2"/>
      </rPr>
      <t>đại diện có thẩm quyền của các bên đã ký kết Hợp đồng này vào ngày ghi tại phần đầu Hợp đồng.</t>
    </r>
  </si>
  <si>
    <r>
      <t xml:space="preserve">Chức vụ: </t>
    </r>
    <r>
      <rPr>
        <b/>
        <sz val="10"/>
        <color theme="1"/>
        <rFont val="Segoe UI"/>
        <family val="2"/>
      </rPr>
      <t>Giám đốc</t>
    </r>
  </si>
  <si>
    <r>
      <t xml:space="preserve">2. Các giao dịch liên kết thuộc phạm vi điều chỉnh của Nghị định này </t>
    </r>
    <r>
      <rPr>
        <sz val="12"/>
        <color rgb="FFFF0000"/>
        <rFont val="Segoe UI"/>
        <family val="2"/>
      </rPr>
      <t xml:space="preserve">là các giao dịch mua, bán, trao đổi, thuê, cho thuê, mượn, cho mượn, chuyển giao, chuyển nhượng hàng hóa, </t>
    </r>
    <r>
      <rPr>
        <sz val="12"/>
        <color theme="1" tint="4.9989318521683403E-2"/>
        <rFont val="Segoe UI"/>
        <family val="2"/>
      </rPr>
      <t>cung cấp dịch vụ;</t>
    </r>
    <r>
      <rPr>
        <sz val="12"/>
        <color rgb="FFFF0000"/>
        <rFont val="Segoe UI"/>
        <family val="2"/>
      </rPr>
      <t xml:space="preserve"> vay, cho vay, dịch vụ tài chính, đảm bảo tài chính và các công cụ tài chính khác; mua, bán, trao đổi, thuê, cho thuê, mượn, cho mượn, chuyển giao, chuyển nhượng tài sản hữu hình, tài sản vô hình và thỏa thuận mua, bán, sử dụng chung nguồn lực như tài sản, vốn, lao động, chia sẻ chi phí </t>
    </r>
    <r>
      <rPr>
        <sz val="12"/>
        <color theme="1" tint="4.9989318521683403E-2"/>
        <rFont val="Segoe UI"/>
        <family val="2"/>
      </rPr>
      <t>giữa các bên có quan hệ liên kết</t>
    </r>
    <r>
      <rPr>
        <sz val="12"/>
        <color rgb="FFFF0000"/>
        <rFont val="Segoe UI"/>
        <family val="2"/>
      </rPr>
      <t>, trừ các giao dịch kinh doanh đối với hàng hoá, dịch vụ thuộc phạm vi điều chỉnh giá của Nhà nước thực hiện theo quy định của pháp luật về giá.</t>
    </r>
  </si>
  <si>
    <r>
      <t xml:space="preserve">TK </t>
    </r>
    <r>
      <rPr>
        <b/>
        <sz val="10"/>
        <color rgb="FFFF0000"/>
        <rFont val="Segoe UI"/>
        <family val="2"/>
      </rPr>
      <t>341</t>
    </r>
    <r>
      <rPr>
        <b/>
        <sz val="10"/>
        <color theme="1"/>
        <rFont val="Segoe UI"/>
        <family val="2"/>
      </rPr>
      <t xml:space="preserve"> </t>
    </r>
    <r>
      <rPr>
        <b/>
        <sz val="10"/>
        <color rgb="FFFF0000"/>
        <rFont val="Segoe UI"/>
        <family val="2"/>
      </rPr>
      <t>của từng khoản vay</t>
    </r>
    <r>
      <rPr>
        <b/>
        <sz val="10"/>
        <color theme="1"/>
        <rFont val="Segoe UI"/>
        <family val="2"/>
      </rPr>
      <t xml:space="preserve"> trên CDPS
Vay Và Nợ Thuê Tài Chính</t>
    </r>
  </si>
  <si>
    <r>
      <t xml:space="preserve">TK </t>
    </r>
    <r>
      <rPr>
        <b/>
        <sz val="10"/>
        <color rgb="FFFF0000"/>
        <rFont val="Segoe UI"/>
        <family val="2"/>
      </rPr>
      <t>411</t>
    </r>
    <r>
      <rPr>
        <b/>
        <sz val="10"/>
        <color theme="1"/>
        <rFont val="Segoe UI"/>
        <family val="2"/>
      </rPr>
      <t xml:space="preserve"> trên CDPS
Vốn chủ sở hữu</t>
    </r>
  </si>
  <si>
    <r>
      <rPr>
        <b/>
        <sz val="10"/>
        <color rgb="FFFF0000"/>
        <rFont val="Segoe UI"/>
        <family val="2"/>
      </rPr>
      <t>Chỉ tiêu 330</t>
    </r>
    <r>
      <rPr>
        <b/>
        <sz val="10"/>
        <color theme="1"/>
        <rFont val="Segoe UI"/>
        <family val="2"/>
      </rPr>
      <t xml:space="preserve"> trên CDKT - Tổng khoản vay trung dài hạn trong năm</t>
    </r>
  </si>
  <si>
    <r>
      <rPr>
        <b/>
        <i/>
        <sz val="12"/>
        <color rgb="FFFF0000"/>
        <rFont val="Segoe UI"/>
        <family val="2"/>
      </rPr>
      <t>Một doanh nghiệp bảo lãnh hoặc cho một doanh nghiệp khác vay vốn</t>
    </r>
    <r>
      <rPr>
        <i/>
        <sz val="12"/>
        <color rgb="FF333333"/>
        <rFont val="Segoe UI"/>
        <family val="2"/>
      </rPr>
      <t xml:space="preserve"> dưới bất kỳ hình thức nào (bao gồm cả các khoản vay từ bên thứ ba được đảm bảo từ nguồn tài chính của bên liên kết và các giao dịch tài chính có bản chất tương tự) với điều kiện </t>
    </r>
    <r>
      <rPr>
        <i/>
        <sz val="12"/>
        <color rgb="FFFF0000"/>
        <rFont val="Segoe UI"/>
        <family val="2"/>
      </rPr>
      <t>khoản vốn vay</t>
    </r>
    <r>
      <rPr>
        <i/>
        <sz val="12"/>
        <color rgb="FF333333"/>
        <rFont val="Segoe UI"/>
        <family val="2"/>
      </rPr>
      <t xml:space="preserve"> ít nhất bằng 25% vốn góp của chủ sở hữu của doanh nghiệp đi vay và chiếm trên 50% tổng giá trị các khoản nợ trung và dài hạn của doanh nghiệp đi vay;</t>
    </r>
  </si>
  <si>
    <r>
      <rPr>
        <b/>
        <u/>
        <sz val="11"/>
        <color theme="1"/>
        <rFont val="Segoe UI"/>
        <family val="2"/>
      </rPr>
      <t xml:space="preserve">TH áp dụng: </t>
    </r>
    <r>
      <rPr>
        <sz val="11"/>
        <color theme="1"/>
        <rFont val="Segoe UI"/>
        <family val="2"/>
      </rPr>
      <t xml:space="preserve">
</t>
    </r>
    <r>
      <rPr>
        <b/>
        <sz val="11"/>
        <color rgb="FFFF0000"/>
        <rFont val="Segoe UI"/>
        <family val="2"/>
      </rPr>
      <t>Vay ngân hàng, Vay tổ chức khác</t>
    </r>
    <r>
      <rPr>
        <sz val="11"/>
        <color theme="1"/>
        <rFont val="Segoe UI"/>
        <family val="2"/>
      </rPr>
      <t xml:space="preserve">
==&gt; Yêu cầu cập nhật thông tin như bảng bên cạnh để xác định có phải thuộc trường hợp này hay không?</t>
    </r>
  </si>
  <si>
    <r>
      <t xml:space="preserve">TK </t>
    </r>
    <r>
      <rPr>
        <b/>
        <sz val="11"/>
        <color rgb="FFFF0000"/>
        <rFont val="Segoe UI"/>
        <family val="2"/>
      </rPr>
      <t>411</t>
    </r>
    <r>
      <rPr>
        <b/>
        <sz val="11"/>
        <color theme="1"/>
        <rFont val="Segoe UI"/>
        <family val="2"/>
      </rPr>
      <t xml:space="preserve"> trên CDPS
Vốn chủ sở hữu</t>
    </r>
  </si>
  <si>
    <r>
      <t xml:space="preserve">Doanh nghiệp có phát sinh các giao dịch nhượng, nhận chuyển nhượng vốn góp ít nhất 25% vốn góp của chủ sở hữu của doanh nghiệp trong kỳ tính thuế; vay, cho vay ít nhất 10% vốn góp của chủ sở hữu </t>
    </r>
    <r>
      <rPr>
        <i/>
        <sz val="12"/>
        <color rgb="FFFF0000"/>
        <rFont val="Segoe UI"/>
        <family val="2"/>
      </rPr>
      <t>tại thời điểm phát sinh giao dịch</t>
    </r>
    <r>
      <rPr>
        <i/>
        <sz val="12"/>
        <color rgb="FF333333"/>
        <rFont val="Segoe UI"/>
        <family val="2"/>
      </rPr>
      <t xml:space="preserve"> trong kỳ tính thuế với cá nhân điều hành, kiểm soát doanh nghiệp hoặc với cá nhân thuộc trong một các mối quan hệ theo quy định tại điểm g khoản này.</t>
    </r>
  </si>
  <si>
    <r>
      <rPr>
        <b/>
        <u/>
        <sz val="11"/>
        <color theme="1"/>
        <rFont val="Segoe UI"/>
        <family val="2"/>
      </rPr>
      <t xml:space="preserve">TH áp dụng: </t>
    </r>
    <r>
      <rPr>
        <sz val="11"/>
        <color theme="1"/>
        <rFont val="Segoe UI"/>
        <family val="2"/>
      </rPr>
      <t xml:space="preserve">
</t>
    </r>
    <r>
      <rPr>
        <b/>
        <sz val="11"/>
        <color rgb="FFFF0000"/>
        <rFont val="Segoe UI"/>
        <family val="2"/>
      </rPr>
      <t>Vay, mượn tiền ban quản trị, giám đốc, các cá nhân tại khoản G</t>
    </r>
    <r>
      <rPr>
        <sz val="11"/>
        <color theme="1"/>
        <rFont val="Segoe UI"/>
        <family val="2"/>
      </rPr>
      <t xml:space="preserve">
==&gt; Yêu cầu cập nhật thông tin như bảng bên cạnh để xác định có phải thuộc trường hợp này hay không?</t>
    </r>
  </si>
  <si>
    <r>
      <t>THÔNG TIN VỀ</t>
    </r>
    <r>
      <rPr>
        <sz val="14"/>
        <color theme="1"/>
        <rFont val="Segoe UI"/>
        <family val="2"/>
      </rPr>
      <t xml:space="preserve"> </t>
    </r>
    <r>
      <rPr>
        <b/>
        <sz val="14"/>
        <color theme="1"/>
        <rFont val="Segoe UI"/>
        <family val="2"/>
      </rPr>
      <t>QUAN HỆ LIÊN KẾT VÀ GIAO DỊCH LIÊN KẾT</t>
    </r>
  </si>
  <si>
    <r>
      <t>(Kèm</t>
    </r>
    <r>
      <rPr>
        <b/>
        <sz val="12"/>
        <color theme="1"/>
        <rFont val="Segoe UI"/>
        <family val="2"/>
      </rPr>
      <t xml:space="preserve"> </t>
    </r>
    <r>
      <rPr>
        <i/>
        <sz val="12"/>
        <color theme="1"/>
        <rFont val="Segoe UI"/>
        <family val="2"/>
      </rPr>
      <t>theo Tờ khai quyết toán thuế thu nhập doanh nghiệp)</t>
    </r>
  </si>
  <si>
    <r>
      <t>Hình thức quan hệ liên kết</t>
    </r>
    <r>
      <rPr>
        <b/>
        <vertAlign val="superscript"/>
        <sz val="12"/>
        <color rgb="FF000000"/>
        <rFont val="Segoe UI"/>
        <family val="2"/>
      </rPr>
      <t>1</t>
    </r>
  </si>
  <si>
    <r>
      <t>1</t>
    </r>
    <r>
      <rPr>
        <sz val="12"/>
        <color theme="1"/>
        <rFont val="Segoe UI"/>
        <family val="2"/>
      </rPr>
      <t xml:space="preserve"> Người nộp thuế đánh dấu “x” vào cột hình thức quan hệ liên kết kê khai theo quy định tại khoản 2 Điều 5 Nghị định số ......../2020/NĐ-CP ngày ..../.... /2020 của Chính phủ. Trường hợp bên liên kết thuộc nhiều hơn một hình thức quan hệ liên kết, người nộp thuế đánh dấu “x” vào các ô tương ứng.</t>
    </r>
  </si>
  <si>
    <r>
      <t>Người nộp thuế đánh dấu “</t>
    </r>
    <r>
      <rPr>
        <b/>
        <sz val="12"/>
        <color rgb="FFFF0000"/>
        <rFont val="Segoe UI"/>
        <family val="2"/>
      </rPr>
      <t>x</t>
    </r>
    <r>
      <rPr>
        <b/>
        <sz val="12"/>
        <color theme="1"/>
        <rFont val="Segoe UI"/>
        <family val="2"/>
      </rPr>
      <t>” vào dòng trường hợp miễn trừ áp dụng tương ứng</t>
    </r>
  </si>
  <si>
    <r>
      <t xml:space="preserve"> - Nếu thuộc trường hợp miễn trừ thì chỉ được chọn 1a hoặc 2a hoặc 2b hoặc 2c.  Trường hợp chọn </t>
    </r>
    <r>
      <rPr>
        <sz val="12"/>
        <color rgb="FFFF0000"/>
        <rFont val="Segoe UI"/>
        <family val="2"/>
      </rPr>
      <t>2c</t>
    </r>
    <r>
      <rPr>
        <sz val="12"/>
        <color theme="1"/>
        <rFont val="Segoe UI"/>
        <family val="2"/>
      </rPr>
      <t xml:space="preserve"> thì bắt buộc phải chọn ít nhất 1 trong 3 loại, hoặc chọn nhiều loại cùng lúc. </t>
    </r>
  </si>
  <si>
    <r>
      <t>Thu hộ, chi hộ, phân bổ cơ sở thường trú</t>
    </r>
    <r>
      <rPr>
        <b/>
        <vertAlign val="superscript"/>
        <sz val="11"/>
        <color rgb="FF000000"/>
        <rFont val="Segoe UI"/>
        <family val="2"/>
      </rPr>
      <t>3</t>
    </r>
  </si>
  <si>
    <r>
      <t>Giao dịch thuộc phạm vi áp dụng APA</t>
    </r>
    <r>
      <rPr>
        <b/>
        <vertAlign val="superscript"/>
        <sz val="12"/>
        <color rgb="FF000000"/>
        <rFont val="Segoe UI"/>
        <family val="2"/>
      </rPr>
      <t>4</t>
    </r>
  </si>
  <si>
    <r>
      <t xml:space="preserve">3 </t>
    </r>
    <r>
      <rPr>
        <sz val="12"/>
        <color rgb="FF000000"/>
        <rFont val="Segoe UI"/>
        <family val="2"/>
      </rPr>
      <t>Giá trị phân bổ cho cơ sở thường trú cần kê khai và chú thích rõ là phân bổ doanh thu hay chi phí cho cơ sở thường trú.</t>
    </r>
  </si>
  <si>
    <r>
      <t>4</t>
    </r>
    <r>
      <rPr>
        <sz val="12"/>
        <color rgb="FF000000"/>
        <rFont val="Segoe UI"/>
        <family val="2"/>
      </rPr>
      <t xml:space="preserve"> Người nộp thuế kê khai “x” đối với giao dịch thuộc phạm vi áp dụng APA và “không” đối với giao dịch không thuộc phạm vi áp dụng APA.</t>
    </r>
  </si>
  <si>
    <r>
      <t xml:space="preserve"> - Nếu đã tích chọn vào </t>
    </r>
    <r>
      <rPr>
        <sz val="12"/>
        <color rgb="FFFF0000"/>
        <rFont val="Segoe UI"/>
        <family val="2"/>
      </rPr>
      <t>phần 1 ở mục II</t>
    </r>
    <r>
      <rPr>
        <sz val="12"/>
        <color theme="1"/>
        <rFont val="Segoe UI"/>
        <family val="2"/>
      </rPr>
      <t xml:space="preserve">  thì chúng ta không phải kê khai mục này.</t>
    </r>
  </si>
  <si>
    <r>
      <t xml:space="preserve"> - Nếu đã chọn </t>
    </r>
    <r>
      <rPr>
        <sz val="12"/>
        <color rgb="FFFF0000"/>
        <rFont val="Segoe UI"/>
        <family val="2"/>
      </rPr>
      <t>2a tại Mục II</t>
    </r>
    <r>
      <rPr>
        <sz val="12"/>
        <color theme="1"/>
        <rFont val="Segoe UI"/>
        <family val="2"/>
      </rPr>
      <t xml:space="preserve"> thì copy số liệu như bên sheet "Mục IV", file tự lấy số liệu.</t>
    </r>
  </si>
  <si>
    <r>
      <t xml:space="preserve"> - Nếu đã chọn </t>
    </r>
    <r>
      <rPr>
        <sz val="12"/>
        <color rgb="FFFF0000"/>
        <rFont val="Segoe UI"/>
        <family val="2"/>
      </rPr>
      <t>2b tại Mục II</t>
    </r>
    <r>
      <rPr>
        <sz val="12"/>
        <color theme="1"/>
        <rFont val="Segoe UI"/>
        <family val="2"/>
      </rPr>
      <t xml:space="preserve"> thì </t>
    </r>
    <r>
      <rPr>
        <sz val="12"/>
        <color rgb="FFFF0000"/>
        <rFont val="Segoe UI"/>
        <family val="2"/>
      </rPr>
      <t>bắt buộc chọn Có/Không</t>
    </r>
    <r>
      <rPr>
        <sz val="12"/>
        <color theme="1"/>
        <rFont val="Segoe UI"/>
        <family val="2"/>
      </rPr>
      <t xml:space="preserve"> tại mục </t>
    </r>
    <r>
      <rPr>
        <sz val="12"/>
        <color rgb="FFFF0000"/>
        <rFont val="Segoe UI"/>
        <family val="2"/>
      </rPr>
      <t>"Người nộp thuế đã ký thoả thuận trước về phương pháp xác định giá tính thuế (APA)"</t>
    </r>
  </si>
  <si>
    <t>(Kèm theo Thông tư số 99/2025/TT-BTC</t>
  </si>
  <si>
    <t>Ngày 27/10/2025 của Bộ trưởng Bộ Tài chính)</t>
  </si>
  <si>
    <t>Người đại diện theo pháp luật</t>
  </si>
  <si>
    <t>Người đại diện pháp luật</t>
  </si>
  <si>
    <t>BÁO CÁO KẾT QUẢ HOẠT ĐỘNG KINH DOANH</t>
  </si>
  <si>
    <t>Người lập biểu                                          Kế toán trưởng</t>
  </si>
  <si>
    <t>(Ký, họ tên)                                                               (Ký, họ tên)</t>
  </si>
  <si>
    <t>Người lập biểu                                               Kế toán trưởng</t>
  </si>
  <si>
    <t>BẢNG THEO DÕI ĐỊNH KHOẢN TỰ ĐỘNG</t>
  </si>
  <si>
    <t>6. Lãi/lỗ của hoạt động bán, thanh lý bất động sản đầu tư</t>
  </si>
  <si>
    <t>7. Doanh thu hoạt động tài chính</t>
  </si>
  <si>
    <t>8. Chi phí hoạt động tài chính</t>
  </si>
  <si>
    <t>9. Chi phí bán hàng</t>
  </si>
  <si>
    <t>10. Chi phí quản lý doanh nghiệp</t>
  </si>
  <si>
    <t>11. Lợi nhuận thuần từ hoạt động kinh doanh
{30 = 20 +21+ (22 - 23) - (25 + 26)}</t>
  </si>
  <si>
    <t>12. Thu nhập khác</t>
  </si>
  <si>
    <t>13. Chi phí khác</t>
  </si>
  <si>
    <t>14. Lợi nhuận khác (40 = 31 - 32)</t>
  </si>
  <si>
    <t>16. Chi phí thuế TNDN hiện hành</t>
  </si>
  <si>
    <t>17. Chi phí thuế TNDN hoãn lại</t>
  </si>
  <si>
    <t>18. Lợi nhuận sau thuế thu nhập doanh nghiệp (60 = 50-51-52)</t>
  </si>
  <si>
    <t>19. Lãi cơ bản trên cổ phiếu (*)</t>
  </si>
  <si>
    <t>20. Lãi suy giảm trên cổ phiếu (*)</t>
  </si>
  <si>
    <t>(*) Chỉ áp dụng tại công ty cổ phần</t>
  </si>
  <si>
    <t>A - TÀI SẢN NGẮN HẠN (100=110+120+130+140+150+160)</t>
  </si>
  <si>
    <t xml:space="preserve">  4. Dự phòng đầu tư nắm giữ đến ngày đáo hạn ngắn hạn (*)</t>
  </si>
  <si>
    <t xml:space="preserve">  5. Đầu tư ngắn hạn khác</t>
  </si>
  <si>
    <t xml:space="preserve">  6. Dự phòng tổn thất các khoản đầu tư ngắn hạn khác (*)</t>
  </si>
  <si>
    <t xml:space="preserve">  4. Phải thu theo tiến độ hợp đồng xây dựng</t>
  </si>
  <si>
    <t xml:space="preserve">  5. Các khoản phải thu khác</t>
  </si>
  <si>
    <t xml:space="preserve">  6. Dự phòng phải thu ngắn hạn khó đòi (*)</t>
  </si>
  <si>
    <t xml:space="preserve">  7. Tài sản thiếu chờ xử lý </t>
  </si>
  <si>
    <t>V. Tài sản sinh học ngắn hạn</t>
  </si>
  <si>
    <t xml:space="preserve">  1. Súc vật nuôi lấy sản phẩm một lần ngắn hạn</t>
  </si>
  <si>
    <t xml:space="preserve">  2. Cây trồng theo mùa vụ hoặc lấy sản phẩm một lần ngắn hạn</t>
  </si>
  <si>
    <t xml:space="preserve">  3. Dự phòng tổn thất tài sản sinh học ngắn hạn (*)</t>
  </si>
  <si>
    <t>VI. Tài sản ngắn hạn khác</t>
  </si>
  <si>
    <t xml:space="preserve">  1. Chi phí chờ phân bổ ngắn hạn</t>
  </si>
  <si>
    <t>B - TÀI SẢN DÀI HẠN (200=210+220+230+240+250+260+270)</t>
  </si>
  <si>
    <t xml:space="preserve">  5. Phải thu dài hạn khác</t>
  </si>
  <si>
    <t xml:space="preserve">  6. Dự phòng phải thu dài hạn khó đòi (*)</t>
  </si>
  <si>
    <t>III. Tài sản sinh học dài hạn</t>
  </si>
  <si>
    <t xml:space="preserve">  1. Súc vật nuôi cho sản phẩm định kỳ</t>
  </si>
  <si>
    <t xml:space="preserve">   a) Súc vật nuôi cho sản phẩm định kỳ chưa đến giai đoạn trưởng thành</t>
  </si>
  <si>
    <t xml:space="preserve">   b) Súc vật nuôi cho sản phẩm định kỳ đến giai đoạn trưởng thành</t>
  </si>
  <si>
    <t xml:space="preserve">     - Nguyên giá</t>
  </si>
  <si>
    <t xml:space="preserve">     - Giá trị hao mòn lũy kế (*)</t>
  </si>
  <si>
    <t xml:space="preserve">  2. Súc vật nuôi lấy sản phẩm một lần dài hạn</t>
  </si>
  <si>
    <t xml:space="preserve">  3. Cây trồng theo mùa vụ hoặc lấy sản phẩm một lần dài hạn</t>
  </si>
  <si>
    <t xml:space="preserve">  4. Dự phòng tổn thất tài sản sinh học dài hạn (*)</t>
  </si>
  <si>
    <t>IV. Bất động sản đầu tư</t>
  </si>
  <si>
    <t xml:space="preserve">    - Nguyên giá</t>
  </si>
  <si>
    <t xml:space="preserve">    - Giá trị hao mòn lũy kế (*)</t>
  </si>
  <si>
    <t xml:space="preserve">V. Tài sản dở dang dài hạn </t>
  </si>
  <si>
    <t xml:space="preserve">  1. Chi phí sản xuất, kinh doanh dở dang dài hạn </t>
  </si>
  <si>
    <t xml:space="preserve">  2. Chi phí xây dựng cơ bản dở dang </t>
  </si>
  <si>
    <t>VI. Đầu tư tài chính dài hạn</t>
  </si>
  <si>
    <t xml:space="preserve">  4. Dự phòng tổn thất đầu tư vào đơn vị khác dài hạn (*)</t>
  </si>
  <si>
    <t xml:space="preserve">  5. Đầu tư nắm giữ đến ngày đáo hạn dài hạn</t>
  </si>
  <si>
    <t xml:space="preserve">  6. Dự phòng đầu tư nắm giữ đến ngày đáo hạn dài hạn (*)</t>
  </si>
  <si>
    <t>VII. Tài sản dài hạn khác</t>
  </si>
  <si>
    <t xml:space="preserve">  1. Chi phí chờ phân bổ dài hạn</t>
  </si>
  <si>
    <t>TỔNG CỘNG TÀI SẢN (280=100+200)</t>
  </si>
  <si>
    <t xml:space="preserve">  3. Phải trả cổ tức, lợi nhuận</t>
  </si>
  <si>
    <t xml:space="preserve">  4. Thuế và các khoản phải nộp Nhà nước</t>
  </si>
  <si>
    <t xml:space="preserve">  5. Phải trả người lao động</t>
  </si>
  <si>
    <t xml:space="preserve">  6. Chi phí phải trả ngắn hạn</t>
  </si>
  <si>
    <t xml:space="preserve">  7. Phải trả nội bộ ngắn hạn</t>
  </si>
  <si>
    <t xml:space="preserve">  8. Phải trả theo tiến độ hợp đồng xây dựng ngắn hạn</t>
  </si>
  <si>
    <t xml:space="preserve">  9. Doanh thu chờ phân bổ ngắn hạn</t>
  </si>
  <si>
    <t xml:space="preserve">  10. Phải trả ngắn hạn khác </t>
  </si>
  <si>
    <t xml:space="preserve">  11. Vay và nợ thuê tài chính ngắn hạn </t>
  </si>
  <si>
    <t xml:space="preserve">  12. Dự phòng phải trả ngắn hạn </t>
  </si>
  <si>
    <t xml:space="preserve">  13. Quỹ khen thưởng, phúc lợi </t>
  </si>
  <si>
    <t xml:space="preserve">  14. Quỹ bình ổn giá </t>
  </si>
  <si>
    <t xml:space="preserve">  15. Giao dịch mua bán lại trái phiếu Chính phủ</t>
  </si>
  <si>
    <t xml:space="preserve">  3. Thuế và các khoản phải nộp Nhà nước dài hạn</t>
  </si>
  <si>
    <t xml:space="preserve">  4. Chi phí phải trả dài hạn </t>
  </si>
  <si>
    <t xml:space="preserve">  5. Phải trả nội bộ về vốn kinh doanh </t>
  </si>
  <si>
    <t xml:space="preserve">  6. Phải trả nội bộ dài hạn </t>
  </si>
  <si>
    <t xml:space="preserve">  7. Doanh thu chờ phân bổ dài hạn</t>
  </si>
  <si>
    <t xml:space="preserve">  8. Phải trả dài hạn khác </t>
  </si>
  <si>
    <t xml:space="preserve">  9. Vay và nợ thuê tài chính dài hạn </t>
  </si>
  <si>
    <t xml:space="preserve">  10. Trái phiếu chuyển đổi </t>
  </si>
  <si>
    <t xml:space="preserve">  11. Cổ phiếu ưu đãi </t>
  </si>
  <si>
    <t xml:space="preserve">  12. Thuế thu nhập hoãn lại phải trả </t>
  </si>
  <si>
    <t xml:space="preserve">  13. Dự phòng phải trả dài hạn </t>
  </si>
  <si>
    <t xml:space="preserve">  14. Quỹ phát triển khoa học công nghệ</t>
  </si>
  <si>
    <t>B - VỐN CHỦ SỞ HỮU (400=410)</t>
  </si>
  <si>
    <t>TỔNG CỘNG NGUỒN VỐN (440=300+400)</t>
  </si>
  <si>
    <t xml:space="preserve">  5. Cổ phiếu mua lại của chính mình (*)</t>
  </si>
  <si>
    <t xml:space="preserve">  2. Thặng dư vốn</t>
  </si>
  <si>
    <t xml:space="preserve">  9. Quỹ khác thuộc vốn chủ sở hữu </t>
  </si>
  <si>
    <t xml:space="preserve"> 10. Lợi nhuận sau thuế chưa phân phối </t>
  </si>
  <si>
    <t>420a</t>
  </si>
  <si>
    <t>420b</t>
  </si>
  <si>
    <t>15. Tổng lợi nhuận kế toán trước thuế (50=30+40)</t>
  </si>
  <si>
    <t>(Ký, họ tên)                                                         (Ký, họ tên)</t>
  </si>
  <si>
    <t xml:space="preserve">Tên, nhãn hiệu, quy cách, phẩm chất vật tư </t>
  </si>
  <si>
    <t>Người lập biểu                                                                          Kế toán trưởng</t>
  </si>
  <si>
    <t>(Ký, họ tên)                                                                                    (Ký, họ tên)</t>
  </si>
  <si>
    <t>BẢNG PHÂN BỔ CHI PHÍ CHỜ PHÂN BỔ</t>
  </si>
  <si>
    <t>Điều chỉnh giảm [37]</t>
  </si>
  <si>
    <t>Điều chỉnh tăng [38]</t>
  </si>
  <si>
    <t>Chi phí thuế TNDN HH theo quy định của Luật thuế TNDN</t>
  </si>
  <si>
    <t>Chi phí thuế TNDN BS theo quy định về thuế tối thiểu toàn cầu</t>
  </si>
  <si>
    <t>Kết chuyển VAT:</t>
  </si>
  <si>
    <t>Tự động</t>
  </si>
  <si>
    <t>TÙY CHỌN HỆ THỐNG</t>
  </si>
  <si>
    <t xml:space="preserve">Kết chuyển tự động Phân bổ - Khấu hao: </t>
  </si>
  <si>
    <t xml:space="preserve">Kết chuyển tự động Lãi/Lỗ đầu năm: </t>
  </si>
  <si>
    <t xml:space="preserve">Kết chuyển tự động DT-CP qua 911: </t>
  </si>
  <si>
    <t xml:space="preserve">BẢN THUYẾT MINH BÁO CÁO TÀI CHÍNH </t>
  </si>
  <si>
    <t>1.</t>
  </si>
  <si>
    <t xml:space="preserve">Hình thức sở hữu vốn: </t>
  </si>
  <si>
    <t>TNHH, CP, DNTN … (Cty vốn NN phải ghi rõ tên Quốc gia và % Sh vốn)</t>
  </si>
  <si>
    <t>2.</t>
  </si>
  <si>
    <t xml:space="preserve">Lĩnh vực kinh doanh: </t>
  </si>
  <si>
    <t>TM, DV, SX công nghiệp hoặc tổng hợp nhiều lĩnh vực KD</t>
  </si>
  <si>
    <t>3.</t>
  </si>
  <si>
    <t>Ghi ngành nghề KD chính</t>
  </si>
  <si>
    <t>4.</t>
  </si>
  <si>
    <t xml:space="preserve">Chu kỳ sản xuất, kinh doanh thông thường: 12 tháng </t>
  </si>
  <si>
    <t>5.</t>
  </si>
  <si>
    <t>Đặc điểm hoạt động của DN trong năm tài chính có ảnh hưởng đến BCTC</t>
  </si>
  <si>
    <t>Điền nếu có phát sinh</t>
  </si>
  <si>
    <t>6.</t>
  </si>
  <si>
    <t>Cấu trúc doanh nghiệp</t>
  </si>
  <si>
    <t xml:space="preserve"> - Danh sách các công ty con;</t>
  </si>
  <si>
    <t xml:space="preserve"> - Danh sách các công ty liên doanh, liên kết;</t>
  </si>
  <si>
    <t xml:space="preserve"> - Danh sách các đơn vị trực thuộc không có tư cách pháp nhân hạch toán phụ thuộc.</t>
  </si>
  <si>
    <t>7.</t>
  </si>
  <si>
    <t>Số lượng người lao động tại thời điểm cuối niên độ hoặc số lượng người lao động bình quân trong niên độ</t>
  </si>
  <si>
    <t>8.</t>
  </si>
  <si>
    <t>Tuyên bố về khả năng so sánh thông tin trên Báo cáo tài chính (có so sánh được hay không, nếu không so sánh được phải nêu rõ lý do như vì chuyển đổi hình thức sở hữu, chia tách, sáp nhập, nêu độ dài về kỳ so sánh...)</t>
  </si>
  <si>
    <t>9.</t>
  </si>
  <si>
    <t>Thuyết minh các thông tin khác trên Báo cáo tài chính theo quy định pháp luật có liên quan như pháp luật doanh nghiệp, pháp luật chứng khoán,…</t>
  </si>
  <si>
    <t>Kỳ kế toán năm (bắt đầu từ ngày 01/01 kết thúc vào ngày 31/12 hàng năm).</t>
  </si>
  <si>
    <t>Thay đổi khi khác niên độ</t>
  </si>
  <si>
    <t>Đơn vị tiền tệ sử dụng trong kế toán là đồng Việt Nam.</t>
  </si>
  <si>
    <t>III. Chuẩn mực và chế độ kế toán áp dụng</t>
  </si>
  <si>
    <t>IV. Các chính sách kế toán áp dụng</t>
  </si>
  <si>
    <t xml:space="preserve">Nguyên tắc chuyển đổi Báo cáo tài chính lập bằng ngoại tệ sang Đồng Việt Nam </t>
  </si>
  <si>
    <t>Các loại tỷ giá hối đoái áp dụng trong kế toán: Theo Thông tư 99/2025/TT-BTC ngày 27/10/2025</t>
  </si>
  <si>
    <t>Nguyên tắc xác định lãi suất thực tế (lãi suất hiệu lực) dùng để chiết khấu dòng tiền</t>
  </si>
  <si>
    <t>Nguyên tắc ghi nhận các khoản tiền và các khoản tương đương tiền</t>
  </si>
  <si>
    <t>Nguyên tắc kế toán các khoản đầu tư tài chính</t>
  </si>
  <si>
    <t xml:space="preserve"> a) Chứng khoán kinh doanh;</t>
  </si>
  <si>
    <t xml:space="preserve"> b) Các khoản đầu tư nắm giữ đến ngày đáo hạn;</t>
  </si>
  <si>
    <t xml:space="preserve"> c) Đầu tư vào công ty con; công ty liên doanh, liên kết;</t>
  </si>
  <si>
    <t xml:space="preserve"> d) Đầu tư vào đơn vị khác;</t>
  </si>
  <si>
    <t xml:space="preserve"> đ) Các phương pháp kế toán đối với các giao dịch khác liên quan đến đầu tư tài chính.</t>
  </si>
  <si>
    <t>Nguyên tắc kế toán nợ phải thu</t>
  </si>
  <si>
    <t>Nguyên tắc ghi nhận hàng tồn kho:</t>
  </si>
  <si>
    <t xml:space="preserve"> - Nguyên tắc ghi nhận hàng tồn kho: theo giá gốc</t>
  </si>
  <si>
    <t xml:space="preserve">Thay đổi khi áp dụng khác </t>
  </si>
  <si>
    <t xml:space="preserve"> - Phương pháp tính giá trị hàng tồn kho: bình quân gia quyền.</t>
  </si>
  <si>
    <t xml:space="preserve"> - Phương pháp hạch toán hàng tồn kho: kê khai thường xuyên.</t>
  </si>
  <si>
    <t xml:space="preserve"> - Phương pháp lập dự phòng giảm giá hàng tồn kho.</t>
  </si>
  <si>
    <t xml:space="preserve"> - Tiêu thức phân bổ nguyên liệu, vật liệu.</t>
  </si>
  <si>
    <t xml:space="preserve"> - Chính sách kế toán liên quan đến hàng tồn kho đối với những hợp đồng có rủi ro lớn.</t>
  </si>
  <si>
    <t>Nguyên tắc ghi nhận và các khấu hao TSCĐ, TSCĐ thuê tài chính, bất động sản đầu tư:</t>
  </si>
  <si>
    <t>Nguyên tắc kế toán tài sản sinh học</t>
  </si>
  <si>
    <t>10.</t>
  </si>
  <si>
    <t>Nguyên tắc kế toán các hợp đồng hợp tác kinh doanh.</t>
  </si>
  <si>
    <t>11.</t>
  </si>
  <si>
    <t>Nguyên tắc kế toán chi phí trả trước.</t>
  </si>
  <si>
    <t xml:space="preserve"> - CP trả trước được phân bổ dần vào chi phí SX, KD bao gồm: CCDC và các CP phục vụ KD khác ..v..v</t>
  </si>
  <si>
    <t>12.</t>
  </si>
  <si>
    <t>Nguyên tắc kế toán phải trả người bán.</t>
  </si>
  <si>
    <t>13.</t>
  </si>
  <si>
    <t>Nguyên tắc kế toán phải trả cổ tức, lợi nhuận.</t>
  </si>
  <si>
    <t>14.</t>
  </si>
  <si>
    <t>Nguyên tắc ghi nhận chi phí phải trả.</t>
  </si>
  <si>
    <t>15.</t>
  </si>
  <si>
    <t>Nguyên tắc ghi nhận doanh thu chờ phân bổ</t>
  </si>
  <si>
    <t>16.</t>
  </si>
  <si>
    <t>Nguyên tắc kế toán các khoản dự phòng phải trả.</t>
  </si>
  <si>
    <t>17.</t>
  </si>
  <si>
    <t>Nguyên tắc kế toán thuế TNDN hoãn lại.</t>
  </si>
  <si>
    <t>18.</t>
  </si>
  <si>
    <t>Nguyên tắc ghi nhận vay và nợ thuê tài chính.</t>
  </si>
  <si>
    <t>19.</t>
  </si>
  <si>
    <t>Nguyên tắc ghi nhận và vốn hóa các khoản chi phí đi vay.</t>
  </si>
  <si>
    <t>20.</t>
  </si>
  <si>
    <t>Nguyên tắc ghi nhận trái phiếu chuyển đổi.</t>
  </si>
  <si>
    <t>21.</t>
  </si>
  <si>
    <t>Nguyên tắc ghi nhận vốn chủ sở hữu:</t>
  </si>
  <si>
    <t xml:space="preserve"> - Nguyên tắc ghi nhận vốn góp của chủ sở hữu, thặng dư vốn cổ phần, quyền chọn trái phiếu chuyển đổi, vốn khác của chủ sở hữu.</t>
  </si>
  <si>
    <t xml:space="preserve"> - Nguyên tắc ghi nhận chênh lệch đánh giá lại tài sản.</t>
  </si>
  <si>
    <t xml:space="preserve"> - Nguyên tắc ghi nhận chênh lệch tỷ giá.</t>
  </si>
  <si>
    <t xml:space="preserve"> - Nguyên tắc ghi nhận lợi nhuận chưa phân phối.</t>
  </si>
  <si>
    <t>22.</t>
  </si>
  <si>
    <t>Nguyên tắc và phương pháp ghi nhận doanh thu, thu nhập khác:</t>
  </si>
  <si>
    <t xml:space="preserve"> - Doanh thu bán hàng và cung cấp dịch vụ</t>
  </si>
  <si>
    <t xml:space="preserve"> + Doanh thu bán hàng.</t>
  </si>
  <si>
    <t xml:space="preserve"> + Doanh thu cung cấp dịch vụ.</t>
  </si>
  <si>
    <t xml:space="preserve"> + Doanh thu hợp đồng xây dựng.</t>
  </si>
  <si>
    <t xml:space="preserve"> + Doanh thu bán bất động sản là các căn hộ du lịch, văn phòng kết hợp lưu trú hoặc sản phẩm tương tự.</t>
  </si>
  <si>
    <t xml:space="preserve"> + Doanh thu bán BĐSĐT.</t>
  </si>
  <si>
    <t xml:space="preserve"> - Doanh thu hoạt động tài chính;</t>
  </si>
  <si>
    <t xml:space="preserve"> - Thu nhập khác</t>
  </si>
  <si>
    <t>23.</t>
  </si>
  <si>
    <t>Nguyên tắc kế toán các khoản giảm trừ doanh thu</t>
  </si>
  <si>
    <t>24.</t>
  </si>
  <si>
    <t>Nguyên tắc kế toán giá vốn hàng bán.</t>
  </si>
  <si>
    <t>25.</t>
  </si>
  <si>
    <t>Nguyên tắc kế toán chi phí tài chính.</t>
  </si>
  <si>
    <t>26.</t>
  </si>
  <si>
    <t>Nguyên tắc kế toán chi phí bán hàng, chi phí quản lý doanh nghiệp.</t>
  </si>
  <si>
    <t>27.</t>
  </si>
  <si>
    <t>Nguyên tắc kế toán bán, thanh lý TSCĐ, bất động sản đầu tư.</t>
  </si>
  <si>
    <t>28.</t>
  </si>
  <si>
    <t>Nguyên tắc và phương pháp ghi nhận chi phí thuế thu nhập doanh nghiệp hiện hành, chi phí thuế thu nhập doanh nghiệp hoãn lại.</t>
  </si>
  <si>
    <t>29.</t>
  </si>
  <si>
    <t>Các nguyên tắc và phương pháp kế toán khác</t>
  </si>
  <si>
    <t>V. Thông tin bổ sung cho các khoản mục trình bày trong Báo Cáo Tình Hình Tài Chính</t>
  </si>
  <si>
    <t xml:space="preserve">Tiền </t>
  </si>
  <si>
    <t>Các khoản tiền và tương đương tiền doanh nghiệp đang nắm giữ nhưng không bị hạn chế sử dụng</t>
  </si>
  <si>
    <t xml:space="preserve"> - Tiền mặt</t>
  </si>
  <si>
    <t xml:space="preserve"> - Tiền gửi không kỳ hạn</t>
  </si>
  <si>
    <t xml:space="preserve"> - Tiền đang chuyển</t>
  </si>
  <si>
    <t xml:space="preserve"> - Tương đương tiền</t>
  </si>
  <si>
    <t>Các khoản đầu tư tài chính ngắn hạn</t>
  </si>
  <si>
    <t>Điền chi tiết khi có phát sinh</t>
  </si>
  <si>
    <t>Giá trị dự phòng</t>
  </si>
  <si>
    <t xml:space="preserve"> - Tổng giá trị cổ phiếu; </t>
  </si>
  <si>
    <t xml:space="preserve"> - Tổng giá trị trái phiếu;</t>
  </si>
  <si>
    <t>(chi tiết từng loại trái phiếu chiếm từ 10% trên tổng giá trị trái phiếu trở lên)</t>
  </si>
  <si>
    <t xml:space="preserve"> - Các khoản đầu tư khác;</t>
  </si>
  <si>
    <t xml:space="preserve"> - Lý do thay đổi với từng khoản đầu tư/loại cổ phiếu, trái phiếu:</t>
  </si>
  <si>
    <t xml:space="preserve"> + Về số lượng</t>
  </si>
  <si>
    <t>- Cho vay</t>
  </si>
  <si>
    <t>c) Đầu tư góp vốn vào đơn vị khác (chi tiết từng khoản ĐTtheo tỷ lệ vốn nắm giữ và tỷ lệ quyền biểu quyết)</t>
  </si>
  <si>
    <t>Giá trị H lý</t>
  </si>
  <si>
    <t>- Đầu tư vào công ty con</t>
  </si>
  <si>
    <t xml:space="preserve"> - Tóm tắt tình hình hoạt động của các công ty con, công ty liên doanh, liên kết, tình trạng của các hợp đồng BCC trong kỳ.</t>
  </si>
  <si>
    <t xml:space="preserve"> - Các giao dịch trọng yếu giữa doanh nghiệp và công ty con, liên doanh, liên kết và BCC trong kỳ.</t>
  </si>
  <si>
    <t xml:space="preserve"> - Trường hợp không xác định được giá trị hợp lý hoặc giá trị có thể thu hồi của khoản đầu tư thì giải trình rõ lý do.</t>
  </si>
  <si>
    <t xml:space="preserve"> - Căn cứ xác định giá trị TSCĐ vô hình như quyền sở hữu trí tuệ,... khi đầu tư góp vốn vào công ty con, công ty liên doanh, công ty liên kết.</t>
  </si>
  <si>
    <t>- Chi tiết các khoản chiếm từ 10% trở lên trên tổng phải thu</t>
  </si>
  <si>
    <t>b) Phải thu của khách hàng dài hạn (tương tự ngắn hạn)</t>
  </si>
  <si>
    <t>c) Phải thu của khách hàng là các bên liên quan (chi tiết từng đối tượng)</t>
  </si>
  <si>
    <t>- Cho mượn tài sản phi tiền tệ;</t>
  </si>
  <si>
    <t xml:space="preserve">Tài sản thiếu chờ xử lý </t>
  </si>
  <si>
    <t>Giá Trị</t>
  </si>
  <si>
    <t>c) Tài sản cố định;</t>
  </si>
  <si>
    <t>Nợ xấu</t>
  </si>
  <si>
    <t>G.Trị có thể thu hồi</t>
  </si>
  <si>
    <t>- Tổng giá trị các khoản phải thu, cho vay quá hạn thanh toán hoặc chưa quá hạn nhưng khó có khả năng thu hồi;</t>
  </si>
  <si>
    <t>(trong đó chi tiết thời gian quá hạn và giá trị các khoản nợ phải thu, cho vay quá hạn theo từng đối tượng nếu khoản nợ phải thu theo từng đối tượng đó chiếm từ 10% trở lên trên tổng số nợ quá hạn);</t>
  </si>
  <si>
    <t xml:space="preserve">-  Thông tin về các khoản tiền phạt, phải thu về lãi trả chậm… phát sinh từ các khoản nợ quá hạn nhưng không được ghi nhận doanh thu; </t>
  </si>
  <si>
    <t>Hàng tồn kho:</t>
  </si>
  <si>
    <t>- Sản phẩm;</t>
  </si>
  <si>
    <t>- Giá trị hàng tồn kho ứ đọng, kém, mất phẩm chất không có khả năng tiêu thụ tại thời điểm cuối kỳ; Nguyên nhân và hướng xử lý đối với hàng tồn kho ứ đọng, kém, mất phẩm chất;</t>
  </si>
  <si>
    <t>Tài sản dở dang dài hạn</t>
  </si>
  <si>
    <t xml:space="preserve">b) Xây dựng cơ bản dở dang </t>
  </si>
  <si>
    <t>(Chi tiết cho các công trình chiếm từ 10% trên tổng giá trị XDCB)</t>
  </si>
  <si>
    <t>- Xây dựng cơ bản;</t>
  </si>
  <si>
    <t>- Sửa chữa, bảo dưỡng định kỳ</t>
  </si>
  <si>
    <t>- Nâng cấp cải tạo TSCĐ</t>
  </si>
  <si>
    <t>Tăng, giảm tài sản cố định hữu hình:</t>
  </si>
  <si>
    <t xml:space="preserve"> - Mua trong năm</t>
  </si>
  <si>
    <t xml:space="preserve"> - Đầu tư XDCB hoàn thành</t>
  </si>
  <si>
    <t xml:space="preserve"> - Tăng khác</t>
  </si>
  <si>
    <t xml:space="preserve"> - Chuyển sang bất động sản đầu tư</t>
  </si>
  <si>
    <t xml:space="preserve"> - Thanh lý, nhượng bán</t>
  </si>
  <si>
    <t xml:space="preserve"> - Giảm khác</t>
  </si>
  <si>
    <t>Kết chuyển bảng Khấu Hao (All) trước khi in</t>
  </si>
  <si>
    <t xml:space="preserve"> - Khấu hao trong năm</t>
  </si>
  <si>
    <t xml:space="preserve"> - Tại ngày đầu năm</t>
  </si>
  <si>
    <t xml:space="preserve"> - Tại ngày cuối năm          </t>
  </si>
  <si>
    <t xml:space="preserve">  - Giá trị còn lại cuối kỳ của TSCĐ hữu hình dùng để thế chấp, cầm cố đảm bảo khoản vay;</t>
  </si>
  <si>
    <t xml:space="preserve">  - Nguyên giá TSCĐ cuối năm  đã khấu hao hết nhưng vẫn còn sử dụng;</t>
  </si>
  <si>
    <t xml:space="preserve">  - Nguyên giá TSCĐ cuối năm chờ thanh lý;</t>
  </si>
  <si>
    <t xml:space="preserve">  - Các cam kết về việc mua, bán TSCĐ hữu hình có giá trị lớn trong tương lai;</t>
  </si>
  <si>
    <t xml:space="preserve">  - Các thay đổi khác về TSCĐ hữu hình.</t>
  </si>
  <si>
    <t>Tăng, giảm tài sản cố định vô hình:</t>
  </si>
  <si>
    <t>Quyền phát 
hành</t>
  </si>
  <si>
    <t xml:space="preserve"> - Tạo ra từ nội bộ DN</t>
  </si>
  <si>
    <t xml:space="preserve"> - Tăng do hợp nhất kinh doanh</t>
  </si>
  <si>
    <t xml:space="preserve"> - Giá trị còn lại cuối kỳ của TSCĐ vô hình dùng để thế chấp, cầm cố đảm bảo khoản vay;</t>
  </si>
  <si>
    <t xml:space="preserve"> - Nguyên giá TSCĐ vô hình đã khấu hao hết nhưng vẫn sử dụng;</t>
  </si>
  <si>
    <t xml:space="preserve"> - Thuyết minh số liệu và giải trình khác;</t>
  </si>
  <si>
    <t>Tăng, giảm tài sản cố định thuê tài chính:</t>
  </si>
  <si>
    <t>TSCĐ hữu hình</t>
  </si>
  <si>
    <t xml:space="preserve"> - Thuê tài chính trong năm</t>
  </si>
  <si>
    <t xml:space="preserve"> - Mua lại TSCĐ thuê tài chính</t>
  </si>
  <si>
    <t xml:space="preserve"> - Trả lại TSCĐ thuê tài chính</t>
  </si>
  <si>
    <t xml:space="preserve"> - Mua lại TSCĐ thuê tài chính </t>
  </si>
  <si>
    <t>* Tiền thuê phát sinh thêm được ghi nhận là chi phí trong năm;</t>
  </si>
  <si>
    <t>* Căn cứ để xác định tiền thuê phát sinh thêm;</t>
  </si>
  <si>
    <t>* Điều khoản gia hạn thuê hoặc quyền được mua tài sản;</t>
  </si>
  <si>
    <t>Tài sản sinh học:</t>
  </si>
  <si>
    <t>12.1. Tài sản sinh học khác, trừ súc vật cho sản phẩm định kỳ đạt đến giai đoạn trưởng thành</t>
  </si>
  <si>
    <t xml:space="preserve"> 1. Súc vật nuôi lấy sản phẩm một lần</t>
  </si>
  <si>
    <t xml:space="preserve">   a) Súc vật nuôi lấy sản phẩm một lần ngắn hạn</t>
  </si>
  <si>
    <t xml:space="preserve">   b) Súc vật nuôi lấy sản phẩm một lần dài hạn</t>
  </si>
  <si>
    <t xml:space="preserve"> 2. Cây trồng theo mùa vụ hoặc lấy sản phẩm một lần</t>
  </si>
  <si>
    <t xml:space="preserve">   a) Cây trồng theo mùa vụ hoặc lấy sản phẩm một lần ngắn hạn</t>
  </si>
  <si>
    <t xml:space="preserve">   b) Cây trồng theo mùa vụ hoặc lấy sản phẩm một lần dài hạn</t>
  </si>
  <si>
    <t xml:space="preserve"> 3. Súc vật cho sản phẩm định kỳ chưa đạt đến giai đoạn trưởng thành</t>
  </si>
  <si>
    <t xml:space="preserve"> - Miêu tả về các loại tài sản sinh học có giá trị chiếm từ 10% tổng giá trị tài sản sinh học trở lên: tính chất, đặc điểm của từng loại tài sản sinh học, chính sách kế toán áp dụng cho từng loại tài sản sinh học đó,…;</t>
  </si>
  <si>
    <t xml:space="preserve"> - Phương pháp phân bổ chi phí chăm sóc, nuôi trồng trong kỳ đối với các tài sản sinh học mẹ, tài sản sinh học mới tạo ra, sản phẩm nông nghiệp...;</t>
  </si>
  <si>
    <t xml:space="preserve"> - Phương pháp khấu hao tài sản sinh học;</t>
  </si>
  <si>
    <t xml:space="preserve"> - Thời gian sử dụng hữu ích/ tỷ lệ khấu hao tài sản sinh học;</t>
  </si>
  <si>
    <t xml:space="preserve"> - Tổng giá trị ghi sổ và giá trị khấu hao lũy kế tại thời điểm đầu kỳ và cuối kỳ kế toán;</t>
  </si>
  <si>
    <t xml:space="preserve"> - Các khoản dự phòng tổn thất tài sản sinh học (nếu có);</t>
  </si>
  <si>
    <t xml:space="preserve"> - Giá trị tài sản sinh học dùng để thế chấp, cầm cố bảo đảm các khoản nợ phải trả tại thời điểm cuối kỳ;</t>
  </si>
  <si>
    <t xml:space="preserve"> - Khoản cam kết về đầu tư hoặc mua các tài sản sinh học;</t>
  </si>
  <si>
    <t xml:space="preserve"> - Các thay đổi như thuyết minh về giá trị hợp lý trừ chi phí bán của tài sản sinh học mà doanh nghiệp có thể quan sát được và có thể đo đếm được (nếu có);</t>
  </si>
  <si>
    <t xml:space="preserve"> - Thuyết minh về các vấn đề khác liên quan đến tài sản sinh học.</t>
  </si>
  <si>
    <t>12.2. Súc vật cho sản phẩm định kỳ đạt đến giai đoạn trưởng thành</t>
  </si>
  <si>
    <t>Nhóm 1</t>
  </si>
  <si>
    <t>Nhóm 2</t>
  </si>
  <si>
    <t>Nhóm 3</t>
  </si>
  <si>
    <t>…..</t>
  </si>
  <si>
    <t xml:space="preserve"> - Nhóm 1, 2,... theo nhóm súc vật cho sản phẩm định kỳ đạt đến giai đoạn trưởng thành theo phân loại của doanh nghiệp.</t>
  </si>
  <si>
    <t>Tăng, giảm bất động sản đầu tư:</t>
  </si>
  <si>
    <t>Tăng
trong năm</t>
  </si>
  <si>
    <t>Giảm
trong năm</t>
  </si>
  <si>
    <t xml:space="preserve"> - Quyền sử dụng đất</t>
  </si>
  <si>
    <t xml:space="preserve"> - Nhà</t>
  </si>
  <si>
    <t xml:space="preserve"> - Nhà và quyền sử dụng đất</t>
  </si>
  <si>
    <t xml:space="preserve"> - Cơ sở hạ tầng</t>
  </si>
  <si>
    <t>b) Bất động sản đầu tư năm giữ chờ tăng giá</t>
  </si>
  <si>
    <t xml:space="preserve"> - Giá trị còn lại cuối kỳ của BĐSĐT dùng để thế chấp, cầm cố đảm bảo khoản vay;</t>
  </si>
  <si>
    <t xml:space="preserve"> - Nguyên giá BĐSĐT  đã khấu hao hết nhưng vẫn cho thuê hoặc nắm giữ chờ tăng giá;</t>
  </si>
  <si>
    <t xml:space="preserve"> - Thuyết minh số liệu và giải trình khác</t>
  </si>
  <si>
    <t>Chi phí chờ phân bổ</t>
  </si>
  <si>
    <t xml:space="preserve">a) Ngắn hạn </t>
  </si>
  <si>
    <t xml:space="preserve">- Các khoản khác </t>
  </si>
  <si>
    <t>Tài sản khác</t>
  </si>
  <si>
    <t xml:space="preserve">Vay và nợ thuê tài chính </t>
  </si>
  <si>
    <t xml:space="preserve">Trong năm </t>
  </si>
  <si>
    <t xml:space="preserve">     Đầu năm</t>
  </si>
  <si>
    <t>c) Các khoản vay từ các bên liên quan</t>
  </si>
  <si>
    <t>Tổng khoản thanh toán tiền thuê tài chính</t>
  </si>
  <si>
    <t>Trả tiền
 lãi thuê</t>
  </si>
  <si>
    <t>Trả nợ
 gốc</t>
  </si>
  <si>
    <t>đ) Số vay và nợ thuê tài chính quá hạn chưa thanh toán</t>
  </si>
  <si>
    <t xml:space="preserve">Gốc  </t>
  </si>
  <si>
    <t xml:space="preserve"> - Vay; </t>
  </si>
  <si>
    <t xml:space="preserve"> - Nợ thuê tài chính;</t>
  </si>
  <si>
    <t xml:space="preserve"> - Lý do chưa thanh toán</t>
  </si>
  <si>
    <t>e) Thuyết minh chi tiết về các khoản vay và nợ thuê tài chính đối với các bên liên quan</t>
  </si>
  <si>
    <t>Phải trả người bán</t>
  </si>
  <si>
    <t>Điền chi tiết khi có phát sinh thêm</t>
  </si>
  <si>
    <t xml:space="preserve">b) Các khoản phải trả người bán dài hạn </t>
  </si>
  <si>
    <t xml:space="preserve">d) Phải trả người bán là các bên liên quan </t>
  </si>
  <si>
    <t>Phải trả về cổ tức, lợi nhuận</t>
  </si>
  <si>
    <t xml:space="preserve"> Phải trả về cổ tức, lợi nhuận</t>
  </si>
  <si>
    <t xml:space="preserve"> - Thuyết minh về thời hạn trả cổ tức hoặc lợi nhuận bằng tiền, tài sản phi tiền tệ cho các cổ tức, chủ sở hữu,..</t>
  </si>
  <si>
    <t xml:space="preserve"> - Các khoản cổ tức, lợi nhuận đã cam kết trả nhưng đã quá thời hạn mà doanh nghiệp chưa thanh toán cho cổ đông, chủ sở hữu…</t>
  </si>
  <si>
    <t>Thuế và các khoản phải nộp nhà nước</t>
  </si>
  <si>
    <t xml:space="preserve">a) Phải nộp </t>
  </si>
  <si>
    <t>Điền chi tiết số phải nộp trong năm</t>
  </si>
  <si>
    <t xml:space="preserve">b) Phải thu </t>
  </si>
  <si>
    <t xml:space="preserve">Chi phí phải trả  </t>
  </si>
  <si>
    <t xml:space="preserve">- Chi phí trích trước tạm tính giá vốn hàng hóa, thành phẩm BĐS đã bán;  </t>
  </si>
  <si>
    <t>Phải trả khác</t>
  </si>
  <si>
    <t>- Doanh thu nhận trước</t>
  </si>
  <si>
    <t xml:space="preserve">c) Khả năng không thực hiện được hợp đồng với khách hàng </t>
  </si>
  <si>
    <t>Trái phiếu phát hành</t>
  </si>
  <si>
    <t xml:space="preserve">21.1. Trái phiếu thường </t>
  </si>
  <si>
    <t xml:space="preserve">b) Thuyết minh chi tiết về trái phiếu các bên liên quan nắm giữ </t>
  </si>
  <si>
    <t>- Mệnh giá, lãi suất từng loại trái phiếu chuyển đổi</t>
  </si>
  <si>
    <t>e) Thuyết minh chi tiết về trái phiếu các bên liên quan nắm giữ (theo từng loại trái phiếu)</t>
  </si>
  <si>
    <t>Cổ phiếu ưu đãi phân loại là nợ phải trả</t>
  </si>
  <si>
    <t>- Các thuyết minh khác</t>
  </si>
  <si>
    <t>Dự phòng phải trả</t>
  </si>
  <si>
    <t>Số dự phòng tăng trong năm</t>
  </si>
  <si>
    <t>Số dự phòng giảm trong năm</t>
  </si>
  <si>
    <t>- Dự phòng phải trả khác</t>
  </si>
  <si>
    <t>. Tài sản thuế thu nhập hoãn lại và thuế thu nhập hoãn lại phải trả</t>
  </si>
  <si>
    <t xml:space="preserve">Tài sản thuế thu nhập hoãn lại </t>
  </si>
  <si>
    <t>Vốn chủ sở hữu</t>
  </si>
  <si>
    <t>a) Bảng đối chiếu biến động của vốn chủ sở hữu</t>
  </si>
  <si>
    <t>ĐVT: 1000đ</t>
  </si>
  <si>
    <t xml:space="preserve">Chênh lệch 
tỷ giá </t>
  </si>
  <si>
    <t>LNST chưa PP và các quỹ</t>
  </si>
  <si>
    <t xml:space="preserve"> - Tăng vốn trong năm trước</t>
  </si>
  <si>
    <t xml:space="preserve"> - Lãi trong năm trước</t>
  </si>
  <si>
    <t xml:space="preserve"> - Giảm vốn trong năm trước</t>
  </si>
  <si>
    <t xml:space="preserve"> - Lỗ trong năm trước</t>
  </si>
  <si>
    <t xml:space="preserve"> - Tăng vốn trong năm nay</t>
  </si>
  <si>
    <t xml:space="preserve"> - Lãi trong năm nay</t>
  </si>
  <si>
    <t xml:space="preserve"> - Giảm vốn trong năm nay</t>
  </si>
  <si>
    <t xml:space="preserve"> - Lỗ trong năm nay</t>
  </si>
  <si>
    <t xml:space="preserve">     * Mệnh giá cổ phiếu đang lưu hành :..............................</t>
  </si>
  <si>
    <t>đ) Cổ tức</t>
  </si>
  <si>
    <t>+ Cổ tức đã công bố trên cổ phiếu phổ thông:.................</t>
  </si>
  <si>
    <t>+ Cổ tức đã công bố trên cổ phiếu ưu đãi:..................</t>
  </si>
  <si>
    <t>- Cổ tức của cổ phiếu ưu đãi lũy kế chưa được ghi nhận:.......</t>
  </si>
  <si>
    <t xml:space="preserve">e) Các quỹ của doanh nghiệp: </t>
  </si>
  <si>
    <t>- Quỹ khác thuộc vốn chủ sở hữu</t>
  </si>
  <si>
    <t>Lí do thay đổi giữa số đầu năm và cuối năm (đánh giá lại trong trường hợp nào, tài sản nào được đánh giá lại, theo quyết định nào?...).</t>
  </si>
  <si>
    <t>Chênh lệch tỷ giá</t>
  </si>
  <si>
    <t>30.</t>
  </si>
  <si>
    <t>Các khoản mục ngoài Báo cáo tình hình tài chính</t>
  </si>
  <si>
    <t xml:space="preserve"> - Ngoại tệ USD</t>
  </si>
  <si>
    <t>31.</t>
  </si>
  <si>
    <t>Phần giá trị các tài sản mà doanh nghiệp đang nắm giữ của các bên khác nhưng bị giới hạn sử dụng do có sự hạn chế của pháp luật hoặc các khoản nợ phải trả mà doanh nghiệp có nghĩa vụ phải thanh toán theo thỏa thuận hợp đồng hoặc theo quy định của pháp luật (ví dụ các tài sản theo hợp đồng BCC, các khoản tiền bị phong tỏa khi công ty đại chúng phát hành/chào bán cổ phiếu huy động vốn từ các cổ đông,…)</t>
  </si>
  <si>
    <t>32.</t>
  </si>
  <si>
    <t>Các thông tin khác doanh nghiệp thấy cần thuyết minh, giải trình thêm để cung cấp thông tin hữu ích cho người sử dụng</t>
  </si>
  <si>
    <t xml:space="preserve">VII. Thông tin bổ sung cho các khoản mục trình bày trong Báo cáo kết quả hoạt động kinh doanh      </t>
  </si>
  <si>
    <t>Đơn vị tính: VND</t>
  </si>
  <si>
    <t>Tổng doanh thu bán hàng và cung cấp dịch vụ</t>
  </si>
  <si>
    <t>- Doanh thu bán sản phẩm, hàng hóa (trừ doanh thu bán, thanh lý bất động sản đầu tư)</t>
  </si>
  <si>
    <t>- Doanh thu cung cấp dịch vụ (trừ dịch vụ xây dựng)</t>
  </si>
  <si>
    <t>- Doanh thu trợ cấp, trợ giá</t>
  </si>
  <si>
    <t>- Doanh thu khác</t>
  </si>
  <si>
    <t>b) Doanh thu đối với các bên liên quan (chi tiết từng đối tượng).</t>
  </si>
  <si>
    <t>c) Trường hợp ghi nhận doanh thu cho thuê tài sản là tổng số tiền nhận trước, doanh nghiệp phải thuyết minh thêm để so sánh sự khác biệt giữa việc ghi nhận doanh thu theo phương pháp phân bổ dần theo thời gian cho thuê;</t>
  </si>
  <si>
    <t xml:space="preserve"> Khả năng suy giảm lợi nhuận và luồng tiền trong tương lai do đã ghi nhận doanh thu đối với toàn bộ số tiền nhận trước.</t>
  </si>
  <si>
    <t xml:space="preserve">Các khoản giảm trừ doanh thu </t>
  </si>
  <si>
    <t>Số liệu này sẽ tự lấy khi chạy bảng KQKD, chỉ lấy năm nay, năm trước không lấy được</t>
  </si>
  <si>
    <t>- Giá vốn của sản phẩm, hàng hóa đã bán (trừ giá trị còn lại và chi phí bán, thanh lý BĐSĐT);</t>
  </si>
  <si>
    <t>- Giá vốn của dịch vụ đã cung cấp (bao gồm cả dịch vụ xây dựng);</t>
  </si>
  <si>
    <t>Lãi/lỗ của hoạt động bán, thanh lý BĐSĐT</t>
  </si>
  <si>
    <t>- Doanh thu bán, thanh lý BĐSĐT</t>
  </si>
  <si>
    <t>- Giá trị còn lại của BĐSĐT</t>
  </si>
  <si>
    <t>- Chi phí nhượng bán, thanh lý BĐSĐT</t>
  </si>
  <si>
    <t>- Lãi tiền gửi, tiền cho vay;</t>
  </si>
  <si>
    <t>- Lãi do bán, thanh lý các khoản đầu tư tài chính;</t>
  </si>
  <si>
    <t>- Cổ tức, lợi nhuận được chia bằng tiền hoặc tài sản phi tiền tệ;</t>
  </si>
  <si>
    <t>- Lãi bán hàng trả chậm, trả góp;</t>
  </si>
  <si>
    <t>- Chiết khấu thanh toán được hưởng;</t>
  </si>
  <si>
    <t xml:space="preserve">Chi phí tài chính </t>
  </si>
  <si>
    <t>- Chi phí tài chính khác:</t>
  </si>
  <si>
    <t xml:space="preserve">Thu nhập khác </t>
  </si>
  <si>
    <t>- Tiền phạt thu được</t>
  </si>
  <si>
    <t xml:space="preserve">Chi phí khác </t>
  </si>
  <si>
    <t>Giá trị còn lại TSCĐ và chi phí thanh lý, nhượng bán TSCĐ;</t>
  </si>
  <si>
    <t xml:space="preserve">Chi phí bán hàng và chi phí quản lý doanh nghiệp </t>
  </si>
  <si>
    <t>a) Các khoản chi phí bán hàng phát sinh trong kỳ</t>
  </si>
  <si>
    <t xml:space="preserve"> - Chi phí lương NV BH</t>
  </si>
  <si>
    <t xml:space="preserve"> - Chi phí vật liệu bao bì</t>
  </si>
  <si>
    <t xml:space="preserve"> - Chi phí dụng cụ, đồ dùng ( P Bổ )</t>
  </si>
  <si>
    <t xml:space="preserve"> - Chi phí khấu hao TSCĐ</t>
  </si>
  <si>
    <t xml:space="preserve"> - Chi phí thuế, phí, lệ phí</t>
  </si>
  <si>
    <t xml:space="preserve"> - Chi phí dịch vụ mua ngoài</t>
  </si>
  <si>
    <t xml:space="preserve"> - Chi phí bằng tiền khác</t>
  </si>
  <si>
    <t>b) Các khoản chi phí quản lý doanh nghiệp phát sinh trong kỳ</t>
  </si>
  <si>
    <t xml:space="preserve"> - Chi phí NV QL</t>
  </si>
  <si>
    <t xml:space="preserve"> - Chi phí vật liệu QL</t>
  </si>
  <si>
    <t xml:space="preserve"> - Chi phí đồ dùng VP ( P Bổ )</t>
  </si>
  <si>
    <t xml:space="preserve"> - Thuế, phí và lệ phí</t>
  </si>
  <si>
    <t xml:space="preserve"> - Chi phí dự phòng</t>
  </si>
  <si>
    <t>Chi phí sản xuất, kinh doanh theo yếu tố</t>
  </si>
  <si>
    <t>- Đối với các doanh nghiệp sản xuất, việc thuyết minh chi phí theo yếu tố được căn cứ vào số phát sinh trên các tài khoản sau:</t>
  </si>
  <si>
    <t>+ Tài khoản 621 – Chi phí nguyên vật liệu trực tiếp;</t>
  </si>
  <si>
    <t>+ Tài khoản 622 – Chi phí nhân công trực tiếp;</t>
  </si>
  <si>
    <t>+ Tài khoản 623 – Chi phí sử dụng máy thi công;</t>
  </si>
  <si>
    <t>+ Tài khoản 627 – Chi phí sản xuất chung;</t>
  </si>
  <si>
    <t>+ Tài khoản 641 – Chi phí bán hàng;</t>
  </si>
  <si>
    <t>+ Tài khoản 642 – Chi phí quản lý doanh nghiệp.</t>
  </si>
  <si>
    <t>- Đối với các doanh nghiệp thương mại, việc thuyết minh chi phí theo yếu tố được căn cứ vào số phát sinh trên các tài khoản sau (không bao gồm giá mua hàng hóa):</t>
  </si>
  <si>
    <t>+ Tài khoản 156 – Hàng hóa;</t>
  </si>
  <si>
    <t>+ Tài khoản 632 – Giá vốn hàng bán;</t>
  </si>
  <si>
    <t>- Doanh nghiệp có quyền lựa chọn căn cứ khác nhưng phải đảm bảo thuyết minh đầy đủ chi phí theo yếu tố.</t>
  </si>
  <si>
    <t xml:space="preserve">Chi phí thuế thu nhập doanh nghiệp hiện hành </t>
  </si>
  <si>
    <t>- Lợi nhuận kế toán trước thuế</t>
  </si>
  <si>
    <t>- Thuế tính theo thuế suất thuế TNDN hiện hành</t>
  </si>
  <si>
    <t>- Thu nhập không chịu thuế</t>
  </si>
  <si>
    <t>- Chi phí không được khấu trừ</t>
  </si>
  <si>
    <t>- Dự phòng thiếu/(thừa) của các năm trước</t>
  </si>
  <si>
    <t>Chi phí thuế TNDN</t>
  </si>
  <si>
    <t>Chi phí thuế TNDN hoãn lại (**)</t>
  </si>
  <si>
    <t>Chi phí thuế TNDN (*)</t>
  </si>
  <si>
    <t>(*) Chi phí thuế TNDN cho năm tài chính được ước tính dựa vào thu nhập chịu thuế và có thể có những điều chỉnh tùy thuộc vào sự kiểm tra của cơ quan thuế.</t>
  </si>
  <si>
    <t>(**) Chi phí thuế thu nhập doanh nghiệp hoãn lại</t>
  </si>
  <si>
    <t>- Chi phí thuế TNDN hoãn lại phát sinh từ các khoản chênh lệch tạm thời phải chịu thuế</t>
  </si>
  <si>
    <t>- Chi phí thuế TNDN hoãn lại phát sinh từ việc hoàn nhập tài sản thuế thu nhập hoãn lại</t>
  </si>
  <si>
    <t>- Thu nhập thuế TNDN hoãn lại phát sinh từ các khoản chênh lệch tạm thời được khấu trừ</t>
  </si>
  <si>
    <t>- Thu nhập thuế TNDN hoãn lại phát sinh từ các khoản lỗ tính thuế và ưu đãi thuế chưa sử dụng</t>
  </si>
  <si>
    <t>- Thu nhập thuế TNDN hoãn lại phát sinh từ việc hoàn nhập thuế thu nhập hoãn lại phải trả</t>
  </si>
  <si>
    <t>- Tổng chi phí thuế thu nhập doanh nghiệp hoãn lại</t>
  </si>
  <si>
    <t xml:space="preserve">VIII. Thông tin bổ sung cho các khoản mục trình bày trong Báo cáo lưu chuyển tiền tệ  </t>
  </si>
  <si>
    <t xml:space="preserve">Các khoản tiền do doanh nghiệp nắm giữ nhưng không được sử dụng: Trình bày giá trị và lý do của các khoản tiền và tương đương tiền lớn </t>
  </si>
  <si>
    <t>do doanh nghiệp nắm giữ nhưng không được sử dụng do có sự hạn chế của pháp luật hoặc các ràng buộc khác mà doanh nghiệp phải thực hiện.</t>
  </si>
  <si>
    <t xml:space="preserve">Các giao dịch không bằng tiền ảnh hưởng đến báo cáo lưu chuyển tiền tệ trong tương lai </t>
  </si>
  <si>
    <t xml:space="preserve">- Mua tài sản bằng cách nhận các khoản nợ liên quan trực tiếp hoặc thông qua nghiệp vụ cho thuê tài chính; </t>
  </si>
  <si>
    <t>Số tiền đi vay thực thu trong kỳ:</t>
  </si>
  <si>
    <t xml:space="preserve">- Tiền thu từ giao dịch mua bán lại trái phiếu Chính phủ và REPO chứng khoán; </t>
  </si>
  <si>
    <t>Số tiền đã thực trả gốc vay trong kỳ:</t>
  </si>
  <si>
    <t>Mua và thanh lý công ty con trong kỳ báo cáo</t>
  </si>
  <si>
    <t>- Tổng giá trị mua hoặc thanh lý công ty con trong kỳ;</t>
  </si>
  <si>
    <t>- Phần giá trị mua hoặc thanh lý công ty con được thanh toán bằng tiền và các khoản tương đương tiền;</t>
  </si>
  <si>
    <t>- Số tiền và các khoản tương đương tiền thực có trong công ty con hoặc đơn vị kinh doanh khác được mua hoặc thanh lý;</t>
  </si>
  <si>
    <t>- Phần giá trị TS (tổng hợp theo từng loại TS) không phải là tiền và các khoản tương đương tiền và nợ phải trả trong công ty con được mua hoặc thanh lý trong kỳ.</t>
  </si>
  <si>
    <t>Những khoản nợ tiềm tàng, khoản cam kết và những thông tin tài chính khác</t>
  </si>
  <si>
    <t>Những sự kiện phát sinh sau ngày kết thúc kỳ kế toán năm</t>
  </si>
  <si>
    <t>Thông tin về các bên liên quan (ngoài các thông tin đã được thuyết minh ở các phần trên)</t>
  </si>
  <si>
    <t>Trình bày tài sản, doanh thu, kết quả kinh doanh theo bộ phận (theo lĩnh vực kinh doanh hoặc khu vực địa lý) theo quy định của Chuẩn mực kế toán số 28 “Báo cáo bộ phận”(1)</t>
  </si>
  <si>
    <t>Thông tin so sánh (những thay đổi về thông tin trong Báo cáo tài chính của các niên độ kế toán trước)</t>
  </si>
  <si>
    <t>Thông tin về việc đáp ứng giả định hoạt động liên tục</t>
  </si>
  <si>
    <t>Thuyết minh về các giả định và ước tính quan trọng</t>
  </si>
  <si>
    <t xml:space="preserve">Các biện pháp/giải pháp khác </t>
  </si>
  <si>
    <t>Phê duyệt, Ngày      tháng     năm</t>
  </si>
  <si>
    <r>
      <t xml:space="preserve">Chế độ kế toán áp dụng: chế độ kế toán doanh nghiệp Theo </t>
    </r>
    <r>
      <rPr>
        <i/>
        <sz val="9"/>
        <rFont val="Segoe UI"/>
        <family val="2"/>
      </rPr>
      <t>Thông tư 99/2025/TT-BTC ngày 27/10/2025</t>
    </r>
  </si>
  <si>
    <r>
      <t xml:space="preserve">Tuyên bố về việc tuân thủ chuẩn mực kế toán và chế độ kế toán: </t>
    </r>
    <r>
      <rPr>
        <i/>
        <sz val="9"/>
        <rFont val="Segoe UI"/>
        <family val="2"/>
      </rPr>
      <t>Công ty hạch toán kế toán và lập báo cáo tài chính tuân thủ các chuẩn mực kế toán hiện hành và chế độ kế toán hiện hành.</t>
    </r>
  </si>
  <si>
    <t>NĂM 2025</t>
  </si>
  <si>
    <t>Ghi chú: Chỉ tiêu “Chi phí sản xuất kinh doanh theo yếu tố” là các chi phí phát sinh trong kỳ được phản ánh trong Báo cáo tình chình tài chính và Báo cáo kết quả kinh doanh.</t>
  </si>
  <si>
    <t>Thành tiền chưa có VAT</t>
  </si>
  <si>
    <t>Hóa đơn mới</t>
  </si>
  <si>
    <t>Tổng cục thuế đã nhận hóa đơn có mã khởi tạo từ máy tính tiền</t>
  </si>
  <si>
    <t>tthai</t>
  </si>
  <si>
    <t>Trạng thái hóa đơn MUA</t>
  </si>
  <si>
    <t>Tất cả</t>
  </si>
  <si>
    <t>Hóa đơn thay thế</t>
  </si>
  <si>
    <t>Hóa đơn điều chỉnh</t>
  </si>
  <si>
    <t>Hóa đơn bị thay thế</t>
  </si>
  <si>
    <t>Hóa đơn đã bị điều chỉnh</t>
  </si>
  <si>
    <t>Hóa đơn bị hủy</t>
  </si>
  <si>
    <t>ttxly</t>
  </si>
  <si>
    <t>Kết quả kiểm tra MUA</t>
  </si>
  <si>
    <t>Đã cấp mã hóa đơn</t>
  </si>
  <si>
    <t>Tổng cục thuế đã nhận không mã</t>
  </si>
  <si>
    <t>Kết quả kiểm tra BAN</t>
  </si>
  <si>
    <t>Tổng cục thuế đã nhận</t>
  </si>
  <si>
    <t>Đang tiến hành kiểm tra điều kiện cấp mã</t>
  </si>
  <si>
    <t>CQT từ chối theo từng lần phát sinh</t>
  </si>
  <si>
    <t>Hóa đơn đủ điều kiện cấp mã</t>
  </si>
  <si>
    <t>Hóa đơn không đủ điều kiện cấp mã</t>
  </si>
  <si>
    <t>Đã kiểm tra HĐĐT định kỳ không có mã</t>
  </si>
  <si>
    <t>BẢNG THEO DÕI CHI PHÍ CHỜ PHÂN BỔ VÀ TÀI SẢN TRÍCH KHẤU HAO</t>
  </si>
  <si>
    <t>Đ/C 215</t>
  </si>
  <si>
    <t>Đ/C 215122</t>
  </si>
  <si>
    <t>TM_doanh thu xây dựng</t>
  </si>
  <si>
    <t>Nợ 133-dùng chung</t>
  </si>
  <si>
    <t>Có 133-DCQT</t>
  </si>
  <si>
    <t>Nợ 3331 - nộp thuế,DC</t>
  </si>
  <si>
    <t>Có 3331-DCQT</t>
  </si>
  <si>
    <t>CK 133</t>
  </si>
  <si>
    <t>CK 33311</t>
  </si>
  <si>
    <t>CK133 khấu trừ</t>
  </si>
  <si>
    <t>Thuế GTGT được khấu trừ của hàng hóa, dịch vụ</t>
  </si>
  <si>
    <t>Thuế GTGT được khấu trừ của TSCĐ</t>
  </si>
  <si>
    <t>1331</t>
  </si>
  <si>
    <t>1332</t>
  </si>
  <si>
    <t>Bán A</t>
  </si>
  <si>
    <t>BánB</t>
  </si>
  <si>
    <t>Trần Văn A</t>
  </si>
  <si>
    <t>Trần Văn B</t>
  </si>
  <si>
    <t>Trần Văn C</t>
  </si>
  <si>
    <t>Thuế GTGT đầu ra hóa đơn số 0000123</t>
  </si>
  <si>
    <t>Ngày 31 tháng 12 năm 2025</t>
  </si>
  <si>
    <t>Tiền gữi không kỳ hạn Việt Nam Đồng</t>
  </si>
  <si>
    <t>Tiền gữi không kỳ hạn ngoại tệ</t>
  </si>
  <si>
    <t>QUÝ</t>
  </si>
  <si>
    <t>QUÝ IV</t>
  </si>
  <si>
    <t>Nợ [6]</t>
  </si>
  <si>
    <t>Có [7]</t>
  </si>
  <si>
    <t>Nợ [8]</t>
  </si>
  <si>
    <t>Có [9]</t>
  </si>
  <si>
    <t>Phiếu thu</t>
  </si>
  <si>
    <t>Nhập Kho</t>
  </si>
  <si>
    <t>Báo cáo kết quả kinh doanh</t>
  </si>
  <si>
    <t>Báo cáo tình hình tài chính</t>
  </si>
  <si>
    <t>&lt;= Vui lòng gõ số</t>
  </si>
  <si>
    <t>BÍNH NGỌ</t>
  </si>
  <si>
    <t>(Ký, họ tên)                                                          (Ký, họ tên)</t>
  </si>
  <si>
    <t>Ngày 31 tháng 03 năm 2026</t>
  </si>
  <si>
    <t>nhập quỹ</t>
  </si>
  <si>
    <t>QUY</t>
  </si>
  <si>
    <t>- Ngày mở sổ : 01/01/26</t>
  </si>
  <si>
    <t>Từ tháng 1 đến tháng 12 năm 2026</t>
  </si>
  <si>
    <t>Ngày 31 tháng 12 năm 2026</t>
  </si>
  <si>
    <t>Người bán/Người mua</t>
  </si>
  <si>
    <t>Tên người bán/Mua</t>
  </si>
  <si>
    <t>18</t>
  </si>
  <si>
    <t>MauSo</t>
  </si>
  <si>
    <t>PhienBan</t>
  </si>
  <si>
    <t>HieuLucTu</t>
  </si>
  <si>
    <t>HieuLucDen</t>
  </si>
  <si>
    <t>MocChon</t>
  </si>
  <si>
    <t>SheetName</t>
  </si>
  <si>
    <t>Loai</t>
  </si>
  <si>
    <t>Khoa</t>
  </si>
  <si>
    <t>GiaTri</t>
  </si>
  <si>
    <t>TagXML</t>
  </si>
  <si>
    <t>NutCha</t>
  </si>
  <si>
    <t>GhiChu</t>
  </si>
  <si>
    <t>01/GTGT</t>
  </si>
  <si>
    <t>TT80</t>
  </si>
  <si>
    <t>DauKy</t>
  </si>
  <si>
    <t>GTGT</t>
  </si>
  <si>
    <t>META</t>
  </si>
  <si>
    <t>XPathGoc</t>
  </si>
  <si>
    <t>/HSoThueDTu/HSoKhaiThue/CTieuTKhaiChinh</t>
  </si>
  <si>
    <t>Nut goc chua cac chi tieu</t>
  </si>
  <si>
    <t>Neo</t>
  </si>
  <si>
    <t>H23</t>
  </si>
  <si>
    <t>O neo cua ModVat.KChuyen_GTGT (Name GTGT_DK)</t>
  </si>
  <si>
    <t>VungCopy</t>
  </si>
  <si>
    <t>B5:H63</t>
  </si>
  <si>
    <t>Vung copy khi in / luu ra Excel</t>
  </si>
  <si>
    <t>VungIn</t>
  </si>
  <si>
    <t>A1:G59</t>
  </si>
  <si>
    <t>PrintArea</t>
  </si>
  <si>
    <t>TenFileXML</t>
  </si>
  <si>
    <t>01_GTGT_Import_To_HTKK.xml</t>
  </si>
  <si>
    <t>CT</t>
  </si>
  <si>
    <t>ct22</t>
  </si>
  <si>
    <t>CU: H25 - SAI</t>
  </si>
  <si>
    <t>F26</t>
  </si>
  <si>
    <t>ct23</t>
  </si>
  <si>
    <t>GiaTriVaThueGTGTHHDVMuaVao</t>
  </si>
  <si>
    <t>CU: F28 - SAI</t>
  </si>
  <si>
    <t>H26</t>
  </si>
  <si>
    <t>ct24</t>
  </si>
  <si>
    <t>CU: H28 - SAI</t>
  </si>
  <si>
    <t>23a</t>
  </si>
  <si>
    <t>F27</t>
  </si>
  <si>
    <t>ct23a</t>
  </si>
  <si>
    <t>24a</t>
  </si>
  <si>
    <t>H27</t>
  </si>
  <si>
    <t>ct24a</t>
  </si>
  <si>
    <t>H28</t>
  </si>
  <si>
    <t>ct25</t>
  </si>
  <si>
    <t>CU: H29 - SAI</t>
  </si>
  <si>
    <t>F30</t>
  </si>
  <si>
    <t>ct26</t>
  </si>
  <si>
    <t>CU: F31 - SAI</t>
  </si>
  <si>
    <t>F32</t>
  </si>
  <si>
    <t>ct29</t>
  </si>
  <si>
    <t>CU: F33 - SAI</t>
  </si>
  <si>
    <t>F33</t>
  </si>
  <si>
    <t>ct30</t>
  </si>
  <si>
    <t>HHDVBRaChiuTSuat5</t>
  </si>
  <si>
    <t>CU: F34 - SAI (lay nham doanh thu 10%)</t>
  </si>
  <si>
    <t>H33</t>
  </si>
  <si>
    <t>ct31</t>
  </si>
  <si>
    <t>CU: H34 - SAI</t>
  </si>
  <si>
    <t>F34</t>
  </si>
  <si>
    <t>ct32</t>
  </si>
  <si>
    <t>HHDVBRaChiuTSuat10</t>
  </si>
  <si>
    <t>CU: F35 - SAI</t>
  </si>
  <si>
    <t>H34</t>
  </si>
  <si>
    <t>ct33</t>
  </si>
  <si>
    <t>CU: H35 - SAI (o trong)</t>
  </si>
  <si>
    <t>H37</t>
  </si>
  <si>
    <t>ct36</t>
  </si>
  <si>
    <t>dung san</t>
  </si>
  <si>
    <t>H39</t>
  </si>
  <si>
    <t>ct37</t>
  </si>
  <si>
    <t>H40</t>
  </si>
  <si>
    <t>ct38</t>
  </si>
  <si>
    <t>SCHEMA</t>
  </si>
  <si>
    <t>22</t>
  </si>
  <si>
    <t>23</t>
  </si>
  <si>
    <t>24</t>
  </si>
  <si>
    <t>25</t>
  </si>
  <si>
    <t>26</t>
  </si>
  <si>
    <t>29</t>
  </si>
  <si>
    <t>30</t>
  </si>
  <si>
    <t>31</t>
  </si>
  <si>
    <t>32</t>
  </si>
  <si>
    <t>33</t>
  </si>
  <si>
    <t>36</t>
  </si>
  <si>
    <t>37</t>
  </si>
  <si>
    <t>38</t>
  </si>
  <si>
    <t>05/KK-TNCN</t>
  </si>
  <si>
    <t>05KK_02KK</t>
  </si>
  <si>
    <t>VungDong</t>
  </si>
  <si>
    <t>119-135</t>
  </si>
  <si>
    <t>I119</t>
  </si>
  <si>
    <t>ct16</t>
  </si>
  <si>
    <t>17</t>
  </si>
  <si>
    <t>I120</t>
  </si>
  <si>
    <t>ct17</t>
  </si>
  <si>
    <t>I121</t>
  </si>
  <si>
    <t>ct18</t>
  </si>
  <si>
    <t>19</t>
  </si>
  <si>
    <t>I122</t>
  </si>
  <si>
    <t>ct19</t>
  </si>
  <si>
    <t>20</t>
  </si>
  <si>
    <t>I123</t>
  </si>
  <si>
    <t>ct20</t>
  </si>
  <si>
    <t>21</t>
  </si>
  <si>
    <t>I124</t>
  </si>
  <si>
    <t>ct21</t>
  </si>
  <si>
    <t>I125</t>
  </si>
  <si>
    <t>I126</t>
  </si>
  <si>
    <t>I127</t>
  </si>
  <si>
    <t>I128</t>
  </si>
  <si>
    <t>I129</t>
  </si>
  <si>
    <t>27</t>
  </si>
  <si>
    <t>I130</t>
  </si>
  <si>
    <t>ct27</t>
  </si>
  <si>
    <t>28</t>
  </si>
  <si>
    <t>I131</t>
  </si>
  <si>
    <t>ct28</t>
  </si>
  <si>
    <t>I132</t>
  </si>
  <si>
    <t>I133</t>
  </si>
  <si>
    <t>I134</t>
  </si>
  <si>
    <t>I135</t>
  </si>
  <si>
    <t>05/QTT-TNCN</t>
  </si>
  <si>
    <t>CuoiKy</t>
  </si>
  <si>
    <t>27-56</t>
  </si>
  <si>
    <t>I27</t>
  </si>
  <si>
    <t>I28</t>
  </si>
  <si>
    <t>I29</t>
  </si>
  <si>
    <t>I30</t>
  </si>
  <si>
    <t>I31</t>
  </si>
  <si>
    <t>I32</t>
  </si>
  <si>
    <t>I33</t>
  </si>
  <si>
    <t>I34</t>
  </si>
  <si>
    <t>I35</t>
  </si>
  <si>
    <t>I36</t>
  </si>
  <si>
    <t>I37</t>
  </si>
  <si>
    <t>I38</t>
  </si>
  <si>
    <t>I39</t>
  </si>
  <si>
    <t>34</t>
  </si>
  <si>
    <t>I40</t>
  </si>
  <si>
    <t>ct34</t>
  </si>
  <si>
    <t>35</t>
  </si>
  <si>
    <t>I41</t>
  </si>
  <si>
    <t>ct35</t>
  </si>
  <si>
    <t>I42</t>
  </si>
  <si>
    <t>I43</t>
  </si>
  <si>
    <t>I44</t>
  </si>
  <si>
    <t>39</t>
  </si>
  <si>
    <t>I45</t>
  </si>
  <si>
    <t>ct39</t>
  </si>
  <si>
    <t>40</t>
  </si>
  <si>
    <t>I46</t>
  </si>
  <si>
    <t>ct40</t>
  </si>
  <si>
    <t>41</t>
  </si>
  <si>
    <t>I47</t>
  </si>
  <si>
    <t>ct41</t>
  </si>
  <si>
    <t>I51</t>
  </si>
  <si>
    <t>42</t>
  </si>
  <si>
    <t>I52</t>
  </si>
  <si>
    <t>ct42</t>
  </si>
  <si>
    <t>43</t>
  </si>
  <si>
    <t>I53</t>
  </si>
  <si>
    <t>ct43</t>
  </si>
  <si>
    <t>44</t>
  </si>
  <si>
    <t>I54</t>
  </si>
  <si>
    <t>ct44</t>
  </si>
  <si>
    <t>45</t>
  </si>
  <si>
    <t>I55</t>
  </si>
  <si>
    <t>ct45</t>
  </si>
  <si>
    <t>46</t>
  </si>
  <si>
    <t>I56</t>
  </si>
  <si>
    <t>ct46</t>
  </si>
  <si>
    <t>03/TNDN</t>
  </si>
  <si>
    <t>TNDN03</t>
  </si>
  <si>
    <t>24-93</t>
  </si>
  <si>
    <t>MOI - code cu chi xuat moi ctA1</t>
  </si>
  <si>
    <t>H25</t>
  </si>
  <si>
    <t>ctA1</t>
  </si>
  <si>
    <t>CU: doc o H28 - SAI (H28 la o cua ma B2, dang trong)</t>
  </si>
  <si>
    <t>ctB1</t>
  </si>
  <si>
    <t>ctB2</t>
  </si>
  <si>
    <t>H29</t>
  </si>
  <si>
    <t>ctB3</t>
  </si>
  <si>
    <t>H30</t>
  </si>
  <si>
    <t>ctB4</t>
  </si>
  <si>
    <t>H31</t>
  </si>
  <si>
    <t>ctB5</t>
  </si>
  <si>
    <t>H32</t>
  </si>
  <si>
    <t>ctB6</t>
  </si>
  <si>
    <t>ctB7</t>
  </si>
  <si>
    <t>ctB8</t>
  </si>
  <si>
    <t>H35</t>
  </si>
  <si>
    <t>ctB9</t>
  </si>
  <si>
    <t>H36</t>
  </si>
  <si>
    <t>ctB10</t>
  </si>
  <si>
    <t>ctB11</t>
  </si>
  <si>
    <t>H38</t>
  </si>
  <si>
    <t>ctB12</t>
  </si>
  <si>
    <t>ctB13</t>
  </si>
  <si>
    <t>ctB14</t>
  </si>
  <si>
    <t>H41</t>
  </si>
  <si>
    <t>ctB15</t>
  </si>
  <si>
    <t>H43</t>
  </si>
  <si>
    <t>ctC1</t>
  </si>
  <si>
    <t>H44</t>
  </si>
  <si>
    <t>ctC2</t>
  </si>
  <si>
    <t>H45</t>
  </si>
  <si>
    <t>ctC3</t>
  </si>
  <si>
    <t>H46</t>
  </si>
  <si>
    <t>ctC3a</t>
  </si>
  <si>
    <t>H47</t>
  </si>
  <si>
    <t>ctC3b</t>
  </si>
  <si>
    <t>H48</t>
  </si>
  <si>
    <t>ctC4</t>
  </si>
  <si>
    <t>H49</t>
  </si>
  <si>
    <t>ctC5</t>
  </si>
  <si>
    <t>H50</t>
  </si>
  <si>
    <t>ctC6</t>
  </si>
  <si>
    <t>H51</t>
  </si>
  <si>
    <t>H52</t>
  </si>
  <si>
    <t>ctC8</t>
  </si>
  <si>
    <t>H53</t>
  </si>
  <si>
    <t>ctC8a</t>
  </si>
  <si>
    <t>H54</t>
  </si>
  <si>
    <t>ctC9</t>
  </si>
  <si>
    <t>H55</t>
  </si>
  <si>
    <t>ctC10</t>
  </si>
  <si>
    <t>H56</t>
  </si>
  <si>
    <t>ctC11</t>
  </si>
  <si>
    <t>H57</t>
  </si>
  <si>
    <t>ctC12</t>
  </si>
  <si>
    <t>H58</t>
  </si>
  <si>
    <t>ctC13</t>
  </si>
  <si>
    <t>H59</t>
  </si>
  <si>
    <t>ctC14</t>
  </si>
  <si>
    <t>H60</t>
  </si>
  <si>
    <t>ctC15</t>
  </si>
  <si>
    <t>H61</t>
  </si>
  <si>
    <t>ctC16</t>
  </si>
  <si>
    <t>H62</t>
  </si>
  <si>
    <t>ctC17</t>
  </si>
  <si>
    <t>H64</t>
  </si>
  <si>
    <t>ctD1</t>
  </si>
  <si>
    <t>H65</t>
  </si>
  <si>
    <t>ctD2</t>
  </si>
  <si>
    <t>H66</t>
  </si>
  <si>
    <t>ctD3</t>
  </si>
  <si>
    <t>H67</t>
  </si>
  <si>
    <t>ctD4</t>
  </si>
  <si>
    <t>H68</t>
  </si>
  <si>
    <t>ctD5</t>
  </si>
  <si>
    <t>H69</t>
  </si>
  <si>
    <t>ctD6</t>
  </si>
  <si>
    <t>H70</t>
  </si>
  <si>
    <t>ctD7</t>
  </si>
  <si>
    <t>H71</t>
  </si>
  <si>
    <t>ctD8</t>
  </si>
  <si>
    <t>H72</t>
  </si>
  <si>
    <t>ctE</t>
  </si>
  <si>
    <t>H73</t>
  </si>
  <si>
    <t>ctE1</t>
  </si>
  <si>
    <t>H74</t>
  </si>
  <si>
    <t>ctE2</t>
  </si>
  <si>
    <t>H75</t>
  </si>
  <si>
    <t>ctE3</t>
  </si>
  <si>
    <t>H76</t>
  </si>
  <si>
    <t>ctE4</t>
  </si>
  <si>
    <t>H77</t>
  </si>
  <si>
    <t>ctE5</t>
  </si>
  <si>
    <t>H78</t>
  </si>
  <si>
    <t>ctE6</t>
  </si>
  <si>
    <t>H79</t>
  </si>
  <si>
    <t>ctG</t>
  </si>
  <si>
    <t>H81</t>
  </si>
  <si>
    <t>ctG1</t>
  </si>
  <si>
    <t>H82</t>
  </si>
  <si>
    <t>ctG2</t>
  </si>
  <si>
    <t>H84</t>
  </si>
  <si>
    <t>ctG3</t>
  </si>
  <si>
    <t>H85</t>
  </si>
  <si>
    <t>ctG4</t>
  </si>
  <si>
    <t>H86</t>
  </si>
  <si>
    <t>ctG5</t>
  </si>
  <si>
    <t>H88</t>
  </si>
  <si>
    <t>ctH1</t>
  </si>
  <si>
    <t>H89</t>
  </si>
  <si>
    <t>ctH2</t>
  </si>
  <si>
    <t>H90</t>
  </si>
  <si>
    <t>ctH3</t>
  </si>
  <si>
    <t>H91</t>
  </si>
  <si>
    <t>ctI</t>
  </si>
  <si>
    <t>H92</t>
  </si>
  <si>
    <t>ctI1</t>
  </si>
  <si>
    <t>H93</t>
  </si>
  <si>
    <t>ctI2</t>
  </si>
  <si>
    <t>03-1A/TNDN</t>
  </si>
  <si>
    <t>PL_03TNDN</t>
  </si>
  <si>
    <t>16-34</t>
  </si>
  <si>
    <t>D16</t>
  </si>
  <si>
    <t>ct04</t>
  </si>
  <si>
    <t>05</t>
  </si>
  <si>
    <t>D17</t>
  </si>
  <si>
    <t>ct05</t>
  </si>
  <si>
    <t>06</t>
  </si>
  <si>
    <t>D18</t>
  </si>
  <si>
    <t>ct06</t>
  </si>
  <si>
    <t>07</t>
  </si>
  <si>
    <t>D19</t>
  </si>
  <si>
    <t>ct07</t>
  </si>
  <si>
    <t>08</t>
  </si>
  <si>
    <t>D20</t>
  </si>
  <si>
    <t>ct08</t>
  </si>
  <si>
    <t>09</t>
  </si>
  <si>
    <t>D21</t>
  </si>
  <si>
    <t>ct09</t>
  </si>
  <si>
    <t>10</t>
  </si>
  <si>
    <t>D22</t>
  </si>
  <si>
    <t>ct10</t>
  </si>
  <si>
    <t>11</t>
  </si>
  <si>
    <t>D23</t>
  </si>
  <si>
    <t>ct11</t>
  </si>
  <si>
    <t>12</t>
  </si>
  <si>
    <t>D24</t>
  </si>
  <si>
    <t>ct12</t>
  </si>
  <si>
    <t>13</t>
  </si>
  <si>
    <t>D25</t>
  </si>
  <si>
    <t>ct13</t>
  </si>
  <si>
    <t>D26</t>
  </si>
  <si>
    <t>ct14</t>
  </si>
  <si>
    <t>15</t>
  </si>
  <si>
    <t>D27</t>
  </si>
  <si>
    <t>ct15</t>
  </si>
  <si>
    <t>D28</t>
  </si>
  <si>
    <t>D29</t>
  </si>
  <si>
    <t>D30</t>
  </si>
  <si>
    <t>D31</t>
  </si>
  <si>
    <t>D32</t>
  </si>
  <si>
    <t>D33</t>
  </si>
  <si>
    <t>D34</t>
  </si>
  <si>
    <t>RIBBON</t>
  </si>
  <si>
    <t>ICON</t>
  </si>
  <si>
    <t>TTDN</t>
  </si>
  <si>
    <t>BlogHomePage</t>
  </si>
  <si>
    <t>LuuY</t>
  </si>
  <si>
    <t>MyDropdownMenu1</t>
  </si>
  <si>
    <t>ControlsGallery</t>
  </si>
  <si>
    <t>CmdKPG</t>
  </si>
  <si>
    <t>Undo</t>
  </si>
  <si>
    <t>Bnt_NewFile</t>
  </si>
  <si>
    <t>FileNew</t>
  </si>
  <si>
    <t>ModLTinh.DownLog</t>
  </si>
  <si>
    <t>ImportTextFile</t>
  </si>
  <si>
    <t>ModLTinh.DownExHDSD</t>
  </si>
  <si>
    <t>Help</t>
  </si>
  <si>
    <t>CapNhatMauBieu</t>
  </si>
  <si>
    <t>RefreshAll</t>
  </si>
  <si>
    <t>KiemTraToanBoMap</t>
  </si>
  <si>
    <t>FindDialog</t>
  </si>
  <si>
    <t>MyDropdownMenu2</t>
  </si>
  <si>
    <t>NewAlert</t>
  </si>
  <si>
    <t>customButton4</t>
  </si>
  <si>
    <t>MicrosoftExcel</t>
  </si>
  <si>
    <t>customButton5</t>
  </si>
  <si>
    <t>ContactPictureMenu</t>
  </si>
  <si>
    <t>customButton6</t>
  </si>
  <si>
    <t>AddressBook</t>
  </si>
  <si>
    <t>BntEmail</t>
  </si>
  <si>
    <t>MicrosoftOutlook</t>
  </si>
  <si>
    <t>AnSheet</t>
  </si>
  <si>
    <t>Lock</t>
  </si>
  <si>
    <t>NK_HDXML</t>
  </si>
  <si>
    <t>AutoSummarize</t>
  </si>
  <si>
    <t>TableInsert</t>
  </si>
  <si>
    <t>NK_Ban</t>
  </si>
  <si>
    <t>AdpDiagramArrangeSelection</t>
  </si>
  <si>
    <t>PivotTableInsert</t>
  </si>
  <si>
    <t>NK_Mua</t>
  </si>
  <si>
    <t>AccessListAssets</t>
  </si>
  <si>
    <t>LT</t>
  </si>
  <si>
    <t>SymbolInsert</t>
  </si>
  <si>
    <t>MyDropdownMenu3</t>
  </si>
  <si>
    <t>SDDK_CN</t>
  </si>
  <si>
    <t>GroupListNew</t>
  </si>
  <si>
    <t>CN_TH</t>
  </si>
  <si>
    <t>CN_CTiet</t>
  </si>
  <si>
    <t>PBKH</t>
  </si>
  <si>
    <t>Bang_PBo</t>
  </si>
  <si>
    <t>GroupListEdit</t>
  </si>
  <si>
    <t>Bang_TSCD</t>
  </si>
  <si>
    <t>GroupListSummaryNew</t>
  </si>
  <si>
    <t>customButton7</t>
  </si>
  <si>
    <t>DateAndTimeInsert</t>
  </si>
  <si>
    <t>MyDropdownMenu6</t>
  </si>
  <si>
    <t>AccessListCustomDatasheet</t>
  </si>
  <si>
    <t>DK_HHDV</t>
  </si>
  <si>
    <t>NXT</t>
  </si>
  <si>
    <t>GV</t>
  </si>
  <si>
    <t>AsianLayoutCharactersEnclose</t>
  </si>
  <si>
    <t>BangLuong</t>
  </si>
  <si>
    <t>TinhLuong</t>
  </si>
  <si>
    <t>CalculateNow</t>
  </si>
  <si>
    <t>CDSPS</t>
  </si>
  <si>
    <t>StarRatedFull</t>
  </si>
  <si>
    <t>CDSPS_NT</t>
  </si>
  <si>
    <t>StarRatedEmpty</t>
  </si>
  <si>
    <t>MyDropdownMenu8</t>
  </si>
  <si>
    <t>CreateReport</t>
  </si>
  <si>
    <t>HTTK</t>
  </si>
  <si>
    <t>GroupOutline</t>
  </si>
  <si>
    <t>Giai_Trinh</t>
  </si>
  <si>
    <t>MyDropdownMenu9</t>
  </si>
  <si>
    <t>WatchWindow</t>
  </si>
  <si>
    <t>SDHD</t>
  </si>
  <si>
    <t>SignatureShow</t>
  </si>
  <si>
    <t>customButton8</t>
  </si>
  <si>
    <t>Organizer</t>
  </si>
  <si>
    <t>MyDropdownMenu10</t>
  </si>
  <si>
    <t>ReadingMode</t>
  </si>
  <si>
    <t>AdpDiagramShowRelationshipLabels</t>
  </si>
  <si>
    <t>GDLK</t>
  </si>
  <si>
    <t>TabOrder</t>
  </si>
  <si>
    <t>PHU_LUC_01</t>
  </si>
  <si>
    <t>MoveDownCustomAction</t>
  </si>
  <si>
    <t>MyDropdown_TNCN</t>
  </si>
  <si>
    <t>AddOrRemoveAttendees</t>
  </si>
  <si>
    <t>customButton39</t>
  </si>
  <si>
    <t>PL_051</t>
  </si>
  <si>
    <t>GroupInsertBarcode</t>
  </si>
  <si>
    <t>PL_052</t>
  </si>
  <si>
    <t>GroupInkPens</t>
  </si>
  <si>
    <t>customButton42</t>
  </si>
  <si>
    <t>MyDropdownMenu12</t>
  </si>
  <si>
    <t>MenuPublish</t>
  </si>
  <si>
    <t>KQKD</t>
  </si>
  <si>
    <t>ChartInsert</t>
  </si>
  <si>
    <t>CDKT</t>
  </si>
  <si>
    <t>LCTT</t>
  </si>
  <si>
    <t>EquationMatrixGallery</t>
  </si>
  <si>
    <t>LCGT</t>
  </si>
  <si>
    <t>FormulaMoreFunctionsMenu</t>
  </si>
  <si>
    <t>TMinh</t>
  </si>
  <si>
    <t>AccessRelinkLists</t>
  </si>
  <si>
    <t>BiaBCTC</t>
  </si>
  <si>
    <t>PictureInsertFromFile</t>
  </si>
  <si>
    <t>customButton11</t>
  </si>
  <si>
    <t>MyDropdownMenu13</t>
  </si>
  <si>
    <t>MultiplePages</t>
  </si>
  <si>
    <t>Tinh_Hinh</t>
  </si>
  <si>
    <t>MailSelectNames</t>
  </si>
  <si>
    <t>Tinh_Hinh1</t>
  </si>
  <si>
    <t>AddInsMenu</t>
  </si>
  <si>
    <t>DT_CP</t>
  </si>
  <si>
    <t>TH_DKhoan</t>
  </si>
  <si>
    <t>Phieu_NX</t>
  </si>
  <si>
    <t>HeaderFooterInsert</t>
  </si>
  <si>
    <t>MyDropdownMenu14</t>
  </si>
  <si>
    <t>Bia</t>
  </si>
  <si>
    <t>So_Cai</t>
  </si>
  <si>
    <t>FilePrepareMenu</t>
  </si>
  <si>
    <t>So_Chi_Tiet</t>
  </si>
  <si>
    <t>FullPageView</t>
  </si>
  <si>
    <t>So_CPKD</t>
  </si>
  <si>
    <t>BuildingBlocksOrganizer</t>
  </si>
  <si>
    <t>So_Quy</t>
  </si>
  <si>
    <t>CalculateSheet</t>
  </si>
  <si>
    <t>So_TGNH</t>
  </si>
  <si>
    <t>AccountMenu</t>
  </si>
  <si>
    <t>So_NKBan</t>
  </si>
  <si>
    <t>So_NKMua</t>
  </si>
  <si>
    <t>So_Kho</t>
  </si>
  <si>
    <t>ExchangeFolder</t>
  </si>
  <si>
    <t>CAN XAC MINH so hieu the: khuon co ct01-ct19, sheet co [04]-[22] - xem mau-bieu/README.md</t>
  </si>
  <si>
    <t>HangHoaDichVuNhapKhau</t>
  </si>
  <si>
    <t>DA XAC NHAN xuat. Nut cha lay tu khuon HTKK 5.7.6 (01_GTGT_TT80_283)</t>
  </si>
  <si>
    <t>39a</t>
  </si>
  <si>
    <t>ct39a</t>
  </si>
  <si>
    <t>MOI - khuon cu khong co the nay, khuon TT80 moi CO. Can xac nhan truoc khi dung</t>
  </si>
  <si>
    <t>ctC7_thuNhap</t>
  </si>
  <si>
    <t>Khuon tach C7 thanh ctC7_thuNhap / ctC7_tenThueSuat / ctC7_thueSuat</t>
  </si>
  <si>
    <t>/HSoThueDTu/HSoKhaiThue/PLuc/PLuc_03_1A_TNDN</t>
  </si>
  <si>
    <t>Khuon HTKK 5.7.6 doi ten nut: PL03_1A_TNDN -&gt; PLuc_03_1A_TNDN</t>
  </si>
  <si>
    <t>BCTC</t>
  </si>
  <si>
    <t>TT99</t>
  </si>
  <si>
    <t>/HSoThueDTu/HSoKhaiThue/CTieuTKhaiChinh/BCTHTC_HoatDongLienTuc</t>
  </si>
  <si>
    <t>CotSo</t>
  </si>
  <si>
    <t>SoCuoiNam | SoDauNam</t>
  </si>
  <si>
    <t>100</t>
  </si>
  <si>
    <t>H15</t>
  </si>
  <si>
    <t>ct100</t>
  </si>
  <si>
    <t>SoCuoiNam</t>
  </si>
  <si>
    <t>I15</t>
  </si>
  <si>
    <t>SoDauNam</t>
  </si>
  <si>
    <t>110</t>
  </si>
  <si>
    <t>H16</t>
  </si>
  <si>
    <t>ct110</t>
  </si>
  <si>
    <t>I16</t>
  </si>
  <si>
    <t>111</t>
  </si>
  <si>
    <t>H17</t>
  </si>
  <si>
    <t>ct111</t>
  </si>
  <si>
    <t>I17</t>
  </si>
  <si>
    <t>112</t>
  </si>
  <si>
    <t>H18</t>
  </si>
  <si>
    <t>ct112</t>
  </si>
  <si>
    <t>I18</t>
  </si>
  <si>
    <t>120</t>
  </si>
  <si>
    <t>H19</t>
  </si>
  <si>
    <t>ct120</t>
  </si>
  <si>
    <t>I19</t>
  </si>
  <si>
    <t>121</t>
  </si>
  <si>
    <t>H20</t>
  </si>
  <si>
    <t>ct121</t>
  </si>
  <si>
    <t>I20</t>
  </si>
  <si>
    <t>122</t>
  </si>
  <si>
    <t>H21</t>
  </si>
  <si>
    <t>ct122</t>
  </si>
  <si>
    <t>I21</t>
  </si>
  <si>
    <t>123</t>
  </si>
  <si>
    <t>H22</t>
  </si>
  <si>
    <t>ct123</t>
  </si>
  <si>
    <t>I22</t>
  </si>
  <si>
    <t>124</t>
  </si>
  <si>
    <t>ct124</t>
  </si>
  <si>
    <t>I23</t>
  </si>
  <si>
    <t>125</t>
  </si>
  <si>
    <t>H24</t>
  </si>
  <si>
    <t>ct125</t>
  </si>
  <si>
    <t>I24</t>
  </si>
  <si>
    <t>126</t>
  </si>
  <si>
    <t>ct126</t>
  </si>
  <si>
    <t>I25</t>
  </si>
  <si>
    <t>130</t>
  </si>
  <si>
    <t>ct130</t>
  </si>
  <si>
    <t>I26</t>
  </si>
  <si>
    <t>131</t>
  </si>
  <si>
    <t>ct131</t>
  </si>
  <si>
    <t>132</t>
  </si>
  <si>
    <t>ct132</t>
  </si>
  <si>
    <t>ct133</t>
  </si>
  <si>
    <t>134</t>
  </si>
  <si>
    <t>ct134</t>
  </si>
  <si>
    <t>135</t>
  </si>
  <si>
    <t>ct135</t>
  </si>
  <si>
    <t>136</t>
  </si>
  <si>
    <t>ct136</t>
  </si>
  <si>
    <t>137</t>
  </si>
  <si>
    <t>ct137</t>
  </si>
  <si>
    <t>140</t>
  </si>
  <si>
    <t>ct140</t>
  </si>
  <si>
    <t>ct141</t>
  </si>
  <si>
    <t>142</t>
  </si>
  <si>
    <t>ct142</t>
  </si>
  <si>
    <t>150</t>
  </si>
  <si>
    <t>ct150</t>
  </si>
  <si>
    <t>151</t>
  </si>
  <si>
    <t>ct151</t>
  </si>
  <si>
    <t>152</t>
  </si>
  <si>
    <t>ct152</t>
  </si>
  <si>
    <t>153</t>
  </si>
  <si>
    <t>ct153</t>
  </si>
  <si>
    <t>160</t>
  </si>
  <si>
    <t>ct160</t>
  </si>
  <si>
    <t>161</t>
  </si>
  <si>
    <t>H42</t>
  </si>
  <si>
    <t>ct161</t>
  </si>
  <si>
    <t>162</t>
  </si>
  <si>
    <t>ct162</t>
  </si>
  <si>
    <t>163</t>
  </si>
  <si>
    <t>ct163</t>
  </si>
  <si>
    <t>164</t>
  </si>
  <si>
    <t>ct164</t>
  </si>
  <si>
    <t>165</t>
  </si>
  <si>
    <t>ct165</t>
  </si>
  <si>
    <t>200</t>
  </si>
  <si>
    <t>ct200</t>
  </si>
  <si>
    <t>I48</t>
  </si>
  <si>
    <t>210</t>
  </si>
  <si>
    <t>ct210</t>
  </si>
  <si>
    <t>I49</t>
  </si>
  <si>
    <t>211</t>
  </si>
  <si>
    <t>ct211</t>
  </si>
  <si>
    <t>I50</t>
  </si>
  <si>
    <t>ct212</t>
  </si>
  <si>
    <t>213</t>
  </si>
  <si>
    <t>ct213</t>
  </si>
  <si>
    <t>214</t>
  </si>
  <si>
    <t>ct214</t>
  </si>
  <si>
    <t>215</t>
  </si>
  <si>
    <t>ct215</t>
  </si>
  <si>
    <t>216</t>
  </si>
  <si>
    <t>ct216</t>
  </si>
  <si>
    <t>220</t>
  </si>
  <si>
    <t>ct220</t>
  </si>
  <si>
    <t>ct221</t>
  </si>
  <si>
    <t>I57</t>
  </si>
  <si>
    <t>ct222</t>
  </si>
  <si>
    <t>I58</t>
  </si>
  <si>
    <t>ct223</t>
  </si>
  <si>
    <t>I59</t>
  </si>
  <si>
    <t>224</t>
  </si>
  <si>
    <t>ct224</t>
  </si>
  <si>
    <t>I60</t>
  </si>
  <si>
    <t>225</t>
  </si>
  <si>
    <t>ct225</t>
  </si>
  <si>
    <t>I61</t>
  </si>
  <si>
    <t>226</t>
  </si>
  <si>
    <t>ct226</t>
  </si>
  <si>
    <t>I62</t>
  </si>
  <si>
    <t>227</t>
  </si>
  <si>
    <t>H63</t>
  </si>
  <si>
    <t>ct227</t>
  </si>
  <si>
    <t>I63</t>
  </si>
  <si>
    <t>228</t>
  </si>
  <si>
    <t>ct228</t>
  </si>
  <si>
    <t>I64</t>
  </si>
  <si>
    <t>229</t>
  </si>
  <si>
    <t>ct229</t>
  </si>
  <si>
    <t>I65</t>
  </si>
  <si>
    <t>230</t>
  </si>
  <si>
    <t>ct230</t>
  </si>
  <si>
    <t>I66</t>
  </si>
  <si>
    <t>231</t>
  </si>
  <si>
    <t>ct231</t>
  </si>
  <si>
    <t>I67</t>
  </si>
  <si>
    <t>232</t>
  </si>
  <si>
    <t>ct232</t>
  </si>
  <si>
    <t>I68</t>
  </si>
  <si>
    <t>233</t>
  </si>
  <si>
    <t>ct233</t>
  </si>
  <si>
    <t>I69</t>
  </si>
  <si>
    <t>234</t>
  </si>
  <si>
    <t>ct234</t>
  </si>
  <si>
    <t>I70</t>
  </si>
  <si>
    <t>235</t>
  </si>
  <si>
    <t>ct235</t>
  </si>
  <si>
    <t>I71</t>
  </si>
  <si>
    <t>236</t>
  </si>
  <si>
    <t>ct236</t>
  </si>
  <si>
    <t>I72</t>
  </si>
  <si>
    <t>237</t>
  </si>
  <si>
    <t>ct237</t>
  </si>
  <si>
    <t>I73</t>
  </si>
  <si>
    <t>238</t>
  </si>
  <si>
    <t>ct238</t>
  </si>
  <si>
    <t>I74</t>
  </si>
  <si>
    <t>240</t>
  </si>
  <si>
    <t>ct240</t>
  </si>
  <si>
    <t>I75</t>
  </si>
  <si>
    <t>241</t>
  </si>
  <si>
    <t>ct241</t>
  </si>
  <si>
    <t>I76</t>
  </si>
  <si>
    <t>242</t>
  </si>
  <si>
    <t>ct242</t>
  </si>
  <si>
    <t>I77</t>
  </si>
  <si>
    <t>250</t>
  </si>
  <si>
    <t>ct250</t>
  </si>
  <si>
    <t>I78</t>
  </si>
  <si>
    <t>251</t>
  </si>
  <si>
    <t>ct251</t>
  </si>
  <si>
    <t>I79</t>
  </si>
  <si>
    <t>252</t>
  </si>
  <si>
    <t>H80</t>
  </si>
  <si>
    <t>ct252</t>
  </si>
  <si>
    <t>I80</t>
  </si>
  <si>
    <t>260</t>
  </si>
  <si>
    <t>ct260</t>
  </si>
  <si>
    <t>I81</t>
  </si>
  <si>
    <t>261</t>
  </si>
  <si>
    <t>ct261</t>
  </si>
  <si>
    <t>I82</t>
  </si>
  <si>
    <t>262</t>
  </si>
  <si>
    <t>H83</t>
  </si>
  <si>
    <t>ct262</t>
  </si>
  <si>
    <t>I83</t>
  </si>
  <si>
    <t>263</t>
  </si>
  <si>
    <t>ct263</t>
  </si>
  <si>
    <t>I84</t>
  </si>
  <si>
    <t>264</t>
  </si>
  <si>
    <t>ct264</t>
  </si>
  <si>
    <t>I85</t>
  </si>
  <si>
    <t>265</t>
  </si>
  <si>
    <t>ct265</t>
  </si>
  <si>
    <t>I86</t>
  </si>
  <si>
    <t>266</t>
  </si>
  <si>
    <t>H87</t>
  </si>
  <si>
    <t>ct266</t>
  </si>
  <si>
    <t>I87</t>
  </si>
  <si>
    <t>270</t>
  </si>
  <si>
    <t>ct270</t>
  </si>
  <si>
    <t>I88</t>
  </si>
  <si>
    <t>271</t>
  </si>
  <si>
    <t>ct271</t>
  </si>
  <si>
    <t>I89</t>
  </si>
  <si>
    <t>272</t>
  </si>
  <si>
    <t>ct272</t>
  </si>
  <si>
    <t>I90</t>
  </si>
  <si>
    <t>273</t>
  </si>
  <si>
    <t>ct273</t>
  </si>
  <si>
    <t>I91</t>
  </si>
  <si>
    <t>274</t>
  </si>
  <si>
    <t>ct274</t>
  </si>
  <si>
    <t>I92</t>
  </si>
  <si>
    <t>280</t>
  </si>
  <si>
    <t>H94</t>
  </si>
  <si>
    <t>ct280</t>
  </si>
  <si>
    <t>I94</t>
  </si>
  <si>
    <t>300</t>
  </si>
  <si>
    <t>H98</t>
  </si>
  <si>
    <t>ct300</t>
  </si>
  <si>
    <t>I98</t>
  </si>
  <si>
    <t>310</t>
  </si>
  <si>
    <t>H99</t>
  </si>
  <si>
    <t>ct310</t>
  </si>
  <si>
    <t>I99</t>
  </si>
  <si>
    <t>311</t>
  </si>
  <si>
    <t>H100</t>
  </si>
  <si>
    <t>ct311</t>
  </si>
  <si>
    <t>I100</t>
  </si>
  <si>
    <t>312</t>
  </si>
  <si>
    <t>H101</t>
  </si>
  <si>
    <t>ct312</t>
  </si>
  <si>
    <t>I101</t>
  </si>
  <si>
    <t>313</t>
  </si>
  <si>
    <t>H102</t>
  </si>
  <si>
    <t>ct313</t>
  </si>
  <si>
    <t>I102</t>
  </si>
  <si>
    <t>314</t>
  </si>
  <si>
    <t>H103</t>
  </si>
  <si>
    <t>ct314</t>
  </si>
  <si>
    <t>I103</t>
  </si>
  <si>
    <t>315</t>
  </si>
  <si>
    <t>H104</t>
  </si>
  <si>
    <t>ct315</t>
  </si>
  <si>
    <t>I104</t>
  </si>
  <si>
    <t>316</t>
  </si>
  <si>
    <t>H105</t>
  </si>
  <si>
    <t>ct316</t>
  </si>
  <si>
    <t>I105</t>
  </si>
  <si>
    <t>317</t>
  </si>
  <si>
    <t>H106</t>
  </si>
  <si>
    <t>ct317</t>
  </si>
  <si>
    <t>I106</t>
  </si>
  <si>
    <t>318</t>
  </si>
  <si>
    <t>H107</t>
  </si>
  <si>
    <t>ct318</t>
  </si>
  <si>
    <t>I107</t>
  </si>
  <si>
    <t>319</t>
  </si>
  <si>
    <t>H108</t>
  </si>
  <si>
    <t>ct319</t>
  </si>
  <si>
    <t>I108</t>
  </si>
  <si>
    <t>320</t>
  </si>
  <si>
    <t>H109</t>
  </si>
  <si>
    <t>ct320</t>
  </si>
  <si>
    <t>I109</t>
  </si>
  <si>
    <t>321</t>
  </si>
  <si>
    <t>H110</t>
  </si>
  <si>
    <t>ct321</t>
  </si>
  <si>
    <t>I110</t>
  </si>
  <si>
    <t>322</t>
  </si>
  <si>
    <t>H111</t>
  </si>
  <si>
    <t>ct322</t>
  </si>
  <si>
    <t>I111</t>
  </si>
  <si>
    <t>323</t>
  </si>
  <si>
    <t>H112</t>
  </si>
  <si>
    <t>ct323</t>
  </si>
  <si>
    <t>I112</t>
  </si>
  <si>
    <t>324</t>
  </si>
  <si>
    <t>H113</t>
  </si>
  <si>
    <t>ct324</t>
  </si>
  <si>
    <t>I113</t>
  </si>
  <si>
    <t>325</t>
  </si>
  <si>
    <t>H114</t>
  </si>
  <si>
    <t>ct325</t>
  </si>
  <si>
    <t>I114</t>
  </si>
  <si>
    <t>330</t>
  </si>
  <si>
    <t>H115</t>
  </si>
  <si>
    <t>ct330</t>
  </si>
  <si>
    <t>I115</t>
  </si>
  <si>
    <t>331</t>
  </si>
  <si>
    <t>H116</t>
  </si>
  <si>
    <t>ct331</t>
  </si>
  <si>
    <t>I116</t>
  </si>
  <si>
    <t>332</t>
  </si>
  <si>
    <t>H117</t>
  </si>
  <si>
    <t>ct332</t>
  </si>
  <si>
    <t>I117</t>
  </si>
  <si>
    <t>333</t>
  </si>
  <si>
    <t>H118</t>
  </si>
  <si>
    <t>ct333</t>
  </si>
  <si>
    <t>I118</t>
  </si>
  <si>
    <t>334</t>
  </si>
  <si>
    <t>H119</t>
  </si>
  <si>
    <t>ct334</t>
  </si>
  <si>
    <t>335</t>
  </si>
  <si>
    <t>H120</t>
  </si>
  <si>
    <t>ct335</t>
  </si>
  <si>
    <t>336</t>
  </si>
  <si>
    <t>H121</t>
  </si>
  <si>
    <t>ct336</t>
  </si>
  <si>
    <t>337</t>
  </si>
  <si>
    <t>H122</t>
  </si>
  <si>
    <t>ct337</t>
  </si>
  <si>
    <t>338</t>
  </si>
  <si>
    <t>H123</t>
  </si>
  <si>
    <t>ct338</t>
  </si>
  <si>
    <t>339</t>
  </si>
  <si>
    <t>H124</t>
  </si>
  <si>
    <t>ct339</t>
  </si>
  <si>
    <t>340</t>
  </si>
  <si>
    <t>H125</t>
  </si>
  <si>
    <t>ct340</t>
  </si>
  <si>
    <t>341</t>
  </si>
  <si>
    <t>H126</t>
  </si>
  <si>
    <t>ct341</t>
  </si>
  <si>
    <t>342</t>
  </si>
  <si>
    <t>H127</t>
  </si>
  <si>
    <t>ct342</t>
  </si>
  <si>
    <t>343</t>
  </si>
  <si>
    <t>H128</t>
  </si>
  <si>
    <t>ct343</t>
  </si>
  <si>
    <t>344</t>
  </si>
  <si>
    <t>H129</t>
  </si>
  <si>
    <t>ct344</t>
  </si>
  <si>
    <t>400</t>
  </si>
  <si>
    <t>H131</t>
  </si>
  <si>
    <t>ct400</t>
  </si>
  <si>
    <t>411</t>
  </si>
  <si>
    <t>H133</t>
  </si>
  <si>
    <t>ct411</t>
  </si>
  <si>
    <t>H134</t>
  </si>
  <si>
    <t>ct411a</t>
  </si>
  <si>
    <t>H135</t>
  </si>
  <si>
    <t>ct411b</t>
  </si>
  <si>
    <t>412</t>
  </si>
  <si>
    <t>H136</t>
  </si>
  <si>
    <t>ct412</t>
  </si>
  <si>
    <t>I136</t>
  </si>
  <si>
    <t>413</t>
  </si>
  <si>
    <t>H137</t>
  </si>
  <si>
    <t>ct413</t>
  </si>
  <si>
    <t>I137</t>
  </si>
  <si>
    <t>H138</t>
  </si>
  <si>
    <t>ct414</t>
  </si>
  <si>
    <t>I138</t>
  </si>
  <si>
    <t>H139</t>
  </si>
  <si>
    <t>ct415</t>
  </si>
  <si>
    <t>I139</t>
  </si>
  <si>
    <t>416</t>
  </si>
  <si>
    <t>H140</t>
  </si>
  <si>
    <t>ct416</t>
  </si>
  <si>
    <t>I140</t>
  </si>
  <si>
    <t>417</t>
  </si>
  <si>
    <t>H141</t>
  </si>
  <si>
    <t>ct417</t>
  </si>
  <si>
    <t>I141</t>
  </si>
  <si>
    <t>H142</t>
  </si>
  <si>
    <t>ct418</t>
  </si>
  <si>
    <t>I142</t>
  </si>
  <si>
    <t>419</t>
  </si>
  <si>
    <t>H143</t>
  </si>
  <si>
    <t>ct419</t>
  </si>
  <si>
    <t>I143</t>
  </si>
  <si>
    <t>420</t>
  </si>
  <si>
    <t>H144</t>
  </si>
  <si>
    <t>ct420</t>
  </si>
  <si>
    <t>I144</t>
  </si>
  <si>
    <t>H145</t>
  </si>
  <si>
    <t>ct420a</t>
  </si>
  <si>
    <t>I145</t>
  </si>
  <si>
    <t>H146</t>
  </si>
  <si>
    <t>ct420b</t>
  </si>
  <si>
    <t>I146</t>
  </si>
  <si>
    <t>440</t>
  </si>
  <si>
    <t>H148</t>
  </si>
  <si>
    <t>ct440</t>
  </si>
  <si>
    <t>I148</t>
  </si>
  <si>
    <t>BCTC-KQKD</t>
  </si>
  <si>
    <t>/HSoThueDTu/HSoKhaiThue/PLuc/PL_KQHDSXKD</t>
  </si>
  <si>
    <t>NamNay | NamTruoc</t>
  </si>
  <si>
    <t>H13</t>
  </si>
  <si>
    <t>ct01</t>
  </si>
  <si>
    <t>NamNay</t>
  </si>
  <si>
    <t>I13</t>
  </si>
  <si>
    <t>NamTruoc</t>
  </si>
  <si>
    <t>H14</t>
  </si>
  <si>
    <t>ct02</t>
  </si>
  <si>
    <t>I14</t>
  </si>
  <si>
    <t>50</t>
  </si>
  <si>
    <t>ct50</t>
  </si>
  <si>
    <t>51</t>
  </si>
  <si>
    <t>ct51</t>
  </si>
  <si>
    <t>52</t>
  </si>
  <si>
    <t>ct52</t>
  </si>
  <si>
    <t>60</t>
  </si>
  <si>
    <t>ct60</t>
  </si>
  <si>
    <t>70</t>
  </si>
  <si>
    <t>ct70</t>
  </si>
  <si>
    <t>71</t>
  </si>
  <si>
    <t>ct71</t>
  </si>
  <si>
    <t>BCTC-LCTTTT</t>
  </si>
  <si>
    <t>/HSoThueDTu/HSoKhaiThue/PLuc/PL_LCTTTT</t>
  </si>
  <si>
    <t>ct03</t>
  </si>
  <si>
    <t>H97</t>
  </si>
  <si>
    <t>I97</t>
  </si>
  <si>
    <t>H130</t>
  </si>
  <si>
    <t>61</t>
  </si>
  <si>
    <t>ct61</t>
  </si>
  <si>
    <t>H132</t>
  </si>
  <si>
    <t>BCTC-LCTTGT</t>
  </si>
  <si>
    <t>/HSoThueDTu/HSoKhaiThue/PLuc/PL_LCTTGT</t>
  </si>
  <si>
    <t>I93</t>
  </si>
  <si>
    <t>H95</t>
  </si>
  <si>
    <t>I95</t>
  </si>
  <si>
    <t>H96</t>
  </si>
  <si>
    <t>I96</t>
  </si>
  <si>
    <t>CHUA DUNG DUOC: khuon TT80 chia 2 nhom NVuKhauTruThue ct16-ct34 (19) + NVuQToanThay ct35-ct41 (7); sheet co 21+5 - form da tai co cau, KHONG suy ra duoc</t>
  </si>
  <si>
    <t>CHUA DUNG DUOC: khuon TT80 hien hanh co ct15..ct32 + ct25_1 (19 the), sheet thieu [15] va [25.1] - phai cap nhat sheet truoc</t>
  </si>
  <si>
    <t>danh sach icon Ribbon</t>
  </si>
  <si>
    <t>(Áp dụng đối với người nộp thuế tính thuế theo phương pháp khấu trừ có hoạt động sản xuất kinh doanh)</t>
  </si>
  <si>
    <t>[01a] Tên hoạt động sản xuất kinh doanh: Hoạt động sản xuất kinh doanh thông thường</t>
  </si>
  <si>
    <t>[06] Tên tổ chức, cá nhân cung cấp dịch vụ làm thủ tục về thuế (nếu có):…………………………………………</t>
  </si>
  <si>
    <t>[07] Mã số thuế:……………………………………………………………………………………………………..</t>
  </si>
  <si>
    <t>[08] Hợp đồng dịch vụ làm thủ tục về thuế: Số……………………………Ngày:……………………………………</t>
  </si>
  <si>
    <t>[10] Mã số thuế đơn vị phụ thuộc/Mã số địa điểm kinh doanh:………………………………………………………………</t>
  </si>
  <si>
    <t xml:space="preserve">       [11a] Xã/Phường/Đặc khu………………….…                    [11c] Tỉnh/Thành phố………………………</t>
  </si>
  <si>
    <t>Kê khai thuế GTGT phải nộp ngân sách nhà nước</t>
  </si>
  <si>
    <t>Giá trị và thuế GTGT của hàng hóa, dịch vụ mua vào</t>
  </si>
  <si>
    <t>Trong đó: hàng hóa nhập khẩu</t>
  </si>
  <si>
    <t>Hàng hóa, dịch vụ bán ra không chịu thuế GTGT</t>
  </si>
  <si>
    <t>Hàng hóa, dịch vụ bán ra chịu thuế GTGT ([27]=[29]+[30]+[32]+[32a]-[32b]; [28]=[31]+[33])</t>
  </si>
  <si>
    <t>Hàng hoá, dịch vụ bán ra không kê khai tính nộp thuế</t>
  </si>
  <si>
    <t>e</t>
  </si>
  <si>
    <t>Hàng hoá, dịch vụ bán ra không tính vào giá tính thuế GTGT</t>
  </si>
  <si>
    <t>[32b]</t>
  </si>
  <si>
    <t>Hàng hoá, dịch vụ bán ra không thuộc phạm vi điều chỉnh của pháp luật thuế GTGT</t>
  </si>
  <si>
    <t>[34a]</t>
  </si>
  <si>
    <t>Tổng doanh thu và thuế GTGT của HHDV bán ra ([34]=[26]+[27]+[34a]; [35]=[28])</t>
  </si>
  <si>
    <t>Điều chỉnh tăng, giảm thuế GTGT còn được khấu trừ của các kỳ trước</t>
  </si>
  <si>
    <t>Điều chỉnh giảm</t>
  </si>
  <si>
    <t>Điều chỉnh tăng</t>
  </si>
  <si>
    <t>Thuế GTGT phải nộp của hoạt động sản xuất kinh doanh trong kỳ {[40a]=([36]-[22]+[37]-[38]-[39a]) ≥ 0}</t>
  </si>
  <si>
    <t>Thuế GTGT chưa khấu trừ hết kỳ này {[41]=([36]-[22]+[37]-[38]-[39a]) ≤ 0}</t>
  </si>
  <si>
    <t>NGƯỜI TRỰC TIẾP THỰC HIỆN DỊCH VỤ LÀM THỦ TỤC VỀ THUẾ</t>
  </si>
  <si>
    <t>Chứng chỉ nghiệp vụ chuyên môn về thuế số:..........</t>
  </si>
  <si>
    <t>(Ký, ghi rõ họ tên; chức vụ và đóng dấu (nếu có)/Ký điện tử)</t>
  </si>
  <si>
    <t xml:space="preserve">     - GTGT: Giá trị Gia tăng   -   HHDV: Hàng hoá dịch vụ</t>
  </si>
  <si>
    <t xml:space="preserve">     - Số liệu lấy sang từ sheet GTGT (bảng kết chuyển thuế GTGT). Chỉ tiêu [32b] và [34a] nhập tay.</t>
  </si>
  <si>
    <t>Mẫu số 03-2/TNDN - (Kèm theo tờ khai quyết toán thuế thu nhập doanh nghiệp số 03/TNDN)</t>
  </si>
  <si>
    <t xml:space="preserve"> NGƯỜI TRỰC TIẾP THỰC HIỆN DỊCH VỤ LÀM THỦ TỤC VỀ THUẾ</t>
  </si>
  <si>
    <t xml:space="preserve"> Họ và tên:………..</t>
  </si>
  <si>
    <t xml:space="preserve"> Chứng chỉ nghiệp vụ chuyên môn về thuế số:...............</t>
  </si>
  <si>
    <t>(Chữ ký, ghi rõ họ tên; chức vụ và đóng dấu (nếu có)/Ký điện tử)</t>
  </si>
  <si>
    <t>- Số liệu chỉ tiêu [04] được tổng hợp vào chỉ tiêu C3a và chỉ tiêu D2b của Tờ khai 03/TNDN</t>
  </si>
  <si>
    <t>- Số liệu chỉ tiêu [05] được tổng hợp vào chỉ tiêu D2a và chỉ tiêu C3b của Tờ khai 03/TNDN</t>
  </si>
  <si>
    <t>Bảng tính nội bộ để lấy chỉ tiêu A1 của Tờ khai 03/TNDN. TT89 không ban hành phụ lục này.</t>
  </si>
  <si>
    <t>- Số liệu tại chỉ tiêu [22] của bảng này được ghi vào chỉ tiêu mã số A1 của Tờ khai quyết toán thuế TNDN cùng kỳ.</t>
  </si>
  <si>
    <t>Điều chỉnh tăng tổng lợi nhuận trước thuế thu nhập doanh nghiệp
(B1= B2+B3+B4+B5+B6+B7)</t>
  </si>
  <si>
    <t>Chi phí của phần doanh thu điều chỉnh giảm</t>
  </si>
  <si>
    <t>Điều chỉnh tăng lợi nhuận do xác định giá thị trường đối với giao dịch liên kết</t>
  </si>
  <si>
    <t>Điều chỉnh giảm tổng lợi nhuận trước thuế thu nhập doanh nghiệp (B8=B9+B10+B11+B12)</t>
  </si>
  <si>
    <t>Giảm trừ các khoản doanh thu đã tính thuế năm trước</t>
  </si>
  <si>
    <t>Chi phí của phần doanh thu điều chỉnh tăng</t>
  </si>
  <si>
    <t>Chi phí lãi vay không được trừ kỳ trước được chuyển sang kỳ này của doanh nghiệp có giao dịch liên kết</t>
  </si>
  <si>
    <t>Trong đó: Chi phí được trừ bổ sung của hoạt động nghiên cứu và phát triển</t>
  </si>
  <si>
    <t>B12a</t>
  </si>
  <si>
    <t>Thu nhập chịu thuế từ hoạt động sản xuất kinh doanh</t>
  </si>
  <si>
    <t>Thu nhập chịu thuế từ hoạt động chuyển nhượng BĐS</t>
  </si>
  <si>
    <t>Thuế thu nhập doanh nghiệp (TNDN) phải nộp từ hoạt động sản xuất kinh doanh</t>
  </si>
  <si>
    <t>Thu nhập miễn thuế  (Loại thu nhập miễn thuế: …………………………)</t>
  </si>
  <si>
    <t>Trong đó: + Lỗ từ hoạt động SXKD được chuyển trong kỳ</t>
  </si>
  <si>
    <t xml:space="preserve">                + Lỗ từ chuyển nhượng BĐS được bù trừ với lãi của hoạt động SXKD</t>
  </si>
  <si>
    <t>TNTT sau khi đã trích lập quỹ khoa học công nghệ (C6=C4-C5=C7+C8)</t>
  </si>
  <si>
    <t>Trong đó: + Thu nhập tính thuế áp dụng thuế suất phổ thông</t>
  </si>
  <si>
    <t xml:space="preserve">                + Thuế suất phổ thông (%)</t>
  </si>
  <si>
    <t>C7a</t>
  </si>
  <si>
    <t>Thuế TNDN từ hoạt động SXKD tính theo thuế suất không ưu đãi (C9 =(C7 x C7a) + (C8 x C8a))</t>
  </si>
  <si>
    <t>Thuế TNDN được ưu đãi theo Luật thuế TNDN (C10 = C11 + C12 + C13)</t>
  </si>
  <si>
    <t>Trong đó: + Thuế TNDN chênh lệch do áp dụng mức thuế suất ưu đãi</t>
  </si>
  <si>
    <t xml:space="preserve">                + Thuế TNDN được miễn trong kỳ</t>
  </si>
  <si>
    <t xml:space="preserve">                + Thuế TNDN được giảm trong kỳ</t>
  </si>
  <si>
    <t>Thuế TNDN đã nộp đối với thu nhập ở nước ngoài được trừ trong kỳ tính thuế</t>
  </si>
  <si>
    <t>Thuế TNDN phải nộp của hoạt động sản xuất kinh doanh (C17=C9-C10-C14-C15-C16)</t>
  </si>
  <si>
    <t>Thu nhập chịu thuế (D1 = B15)</t>
  </si>
  <si>
    <t>Chuyển lỗ và bù trừ lãi, lỗ (D2=D2a+D2b)</t>
  </si>
  <si>
    <t>Trong đó: + Lỗ từ hoạt động chuyển nhượng BĐS được chuyển trong kỳ</t>
  </si>
  <si>
    <t>D2a</t>
  </si>
  <si>
    <t xml:space="preserve">                + Lỗ từ hoạt động SXKD được bù trừ với lãi từ chuyển nhượng BĐS</t>
  </si>
  <si>
    <t>D2b</t>
  </si>
  <si>
    <t>Thuế TNDN từ hoạt động chuyển nhượng BĐS (E2=E3+E4)</t>
  </si>
  <si>
    <t>Thuế TNDN từ hoạt động chuyển nhượng BĐS</t>
  </si>
  <si>
    <t>Thuế TNDN từ hoạt động chuyển nhượng cơ sở hạ tầng, nhà có thu tiền theo tiến độ</t>
  </si>
  <si>
    <t>Thuế TNDN phải nộp khác (nếu có)</t>
  </si>
  <si>
    <t>Số thuế TNDN đã tạm nộp (G=G1+G2+G3+G4+G5)</t>
  </si>
  <si>
    <t>Chênh lệch giữa số thuế phải nộp và số thuế đã tạm nộp</t>
  </si>
  <si>
    <t>Thuế TNDN còn phải nộp của hoạt động sản xuất kinh doanh (I1=E1+E5-G1-G2)</t>
  </si>
  <si>
    <t>Thuế TNDN còn phải nộp của hoạt động chuyển nhượng BĐS (I2=E2-G3-G4-G5)</t>
  </si>
  <si>
    <t>(Áp dụng đối với phương pháp doanh thu - chi phí)</t>
  </si>
  <si>
    <t>[08] Tên tổ chức, cá nhân cung cấp dịch vụ làm thủ tục về thuế (nếu có):................................................</t>
  </si>
  <si>
    <t>[09] Mã số thuế:……………………………………………………………………………………………………..</t>
  </si>
  <si>
    <t>[10] Hợp đồng dịch vụ làm thủ tục về thuế: Số:......................................ngày:......................................</t>
  </si>
  <si>
    <t xml:space="preserve">   - TNDN: Thu nhập doanh nghiệp;  BĐS: Bất động sản</t>
  </si>
  <si>
    <t>Điền số thuế TNDN đã nộp thừa năm trước</t>
  </si>
  <si>
    <t>Điền số thuế TNDN đã tạm nộp trong năm</t>
  </si>
  <si>
    <t>TỜ KHAI THUẾ THU NHẬP CÁ NHÂN</t>
  </si>
  <si>
    <t>(Áp dụng đối với tổ chức, cá nhân trả các khoản thu nhập từ tiền lương, tiền công)</t>
  </si>
  <si>
    <t>[02] Lần đầu [    ]                        [03] Bổ sung lần thứ: …</t>
  </si>
  <si>
    <t>[11] Mã số thuế:……………………………………………………………………………………………………………</t>
  </si>
  <si>
    <t>[12] Tên tổ chức, cá nhân cung cấp dịch vụ làm thủ tục về thuế (nếu có):..................................................</t>
  </si>
  <si>
    <t>[13] Hợp đồng dịch vụ làm thủ tục về thuế: Số:........................ngày:.................................................</t>
  </si>
  <si>
    <t>[14] Phân bổ thuế do có đơn vị hạch toán phụ thuộc tại địa bàn cấp tỉnh khác nơi có trụ sở chính: [    ]</t>
  </si>
  <si>
    <t>Trong đó: Cá nhân cư trú có hợp đồng lao động</t>
  </si>
  <si>
    <t>Tổng số cá nhân đã khấu trừ thuế [17]=[18]+[19]</t>
  </si>
  <si>
    <t>Tổng thu nhập chịu thuế trả cho cá nhân [20]=[21]+[22]</t>
  </si>
  <si>
    <t>Tổng thu nhập được miễn trong kỳ [24]=[25]+[26]+[27]+[28]</t>
  </si>
  <si>
    <t>Theo quy định của Hợp đồng dầu khí</t>
  </si>
  <si>
    <t>Từ thực hiện nhiệm vụ khoa học, công nghệ và đổi mới sáng tạo</t>
  </si>
  <si>
    <t>Thu nhập của chuyên gia hỗ trợ khởi nghiệp sáng tạo theo quy định</t>
  </si>
  <si>
    <t>Thu nhập được miễn khác</t>
  </si>
  <si>
    <t>Tổng thu nhập chịu thuế trả cho cá nhân thuộc diện phải khấu trừ thuế [29]=[30]+[31]</t>
  </si>
  <si>
    <t>Thu nhập tính thuế [32]=[33]+[34]</t>
  </si>
  <si>
    <t>Số thuế thu nhập cá nhân phải khấu trừ trong kỳ</t>
  </si>
  <si>
    <t>Số thuế được miễn trong kỳ ([36]=[38]+[40]+[41])</t>
  </si>
  <si>
    <t>Tổng thu nhập của cá nhân là nhân lực công nghiệp công nghệ số chất lượng cao thuộc trường hợp được miễn thuế</t>
  </si>
  <si>
    <t>Số thuế được miễn của cá nhân là nhân lực công nghiệp công nghệ số chất lượng cao</t>
  </si>
  <si>
    <t>Tổng thu nhập của cá nhân là nhân lực công nghệ cao thuộc trường hợp được miễn thuế</t>
  </si>
  <si>
    <t>Số thuế được miễn của cá nhân là nhân lực công nghệ cao thực hiện hoạt động nghiên cứu và phát triển công nghệ cao hoặc công nghệ chiến lược</t>
  </si>
  <si>
    <t>Số thuế được miễn khác theo quy định</t>
  </si>
  <si>
    <t>Tổng số thuế thu nhập cá nhân đã khấu trừ [42]=[43]+[44]</t>
  </si>
  <si>
    <t>Trong đó: Tổng số thuế thu nhập cá nhân đã khấu trừ trên tiền phí mua bảo hiểm nhân thọ, bảo hiểm không bắt buộc khác của doanh nghiệp bảo hiểm không thành lập tại Việt Nam cho người lao động</t>
  </si>
  <si>
    <t>…, ngày ... tháng … năm ...</t>
  </si>
  <si>
    <t>(Áp dụng đối với tổ chức, cá nhân trả thu nhập chịu thuế từ tiền lương, tiền công)</t>
  </si>
  <si>
    <t>[04] Tổ chức có quyết toán thuế theo uỷ quyền của cá nhân được điều chuyển từ tổ chức cũ đến tổ chức mới do sáp nhập, hợp nhất, chia, tách, chuyển đổi loại hình doanh nghiệp hoặc điều chuyển trong cùng hệ thống: [    ]</t>
  </si>
  <si>
    <t>[14] Hợp đồng dịch vụ làm thủ tục về thuế: Số:........................ngày:.................................................</t>
  </si>
  <si>
    <t>I. NGHĨA VỤ KHẤU TRỪ THUẾ CỦA TỔ CHỨC, CÁ NHÂN TRẢ THU NHẬP</t>
  </si>
  <si>
    <t>II. NGHĨA VỤ QUYẾT TOÁN THAY CHO CÁ NHÂN</t>
  </si>
  <si>
    <t>Tổng thu nhập chịu thuế trả cho cá nhân [22]=[23]+[24]</t>
  </si>
  <si>
    <t>Tổng thu nhập được miễn trong kỳ [26]=[27]+[28]+[29]</t>
  </si>
  <si>
    <t>Thu nhập của chuyên gia hỗ trợ khởi nghiệp sáng tạo</t>
  </si>
  <si>
    <t>Tổng thu nhập chịu thuế trả cho cá nhân thuộc diện phải khấu trừ thuế [30]=[31]+[32]</t>
  </si>
  <si>
    <t>Tổng số thuế thu nhập cá nhân đã khấu trừ [33]=[34]+[35]</t>
  </si>
  <si>
    <t>Tổng số thuế thu nhập cá nhân đã khấu trừ</t>
  </si>
  <si>
    <t>Trong đó: Số thuế thu nhập cá nhân đã khấu trừ tại tổ chức trước khi điều chuyển (trường hợp có đánh dấu vào chỉ tiêu [04])</t>
  </si>
  <si>
    <t>Tổng số thuế thu nhập cá nhân phải nộp</t>
  </si>
  <si>
    <t>Tổng số thuế thu nhập cá nhân được miễn do cá nhân có số thuế còn phải nộp sau ủy quyền quyết toán từ 50.000 đồng trở xuống</t>
  </si>
  <si>
    <t>Tổng số thuế thu nhập cá nhân được miễn của cá nhân là nhân lực công nghiệp công nghệ số chất lượng cao</t>
  </si>
  <si>
    <t>Tổng số thuế thu nhập cá nhân được miễn của cá nhân là nhân lực công nghệ cao</t>
  </si>
  <si>
    <t>Tổng số thuế thu nhập cá nhân còn phải nộp [44] = ([40]-[38]-[41]-[42]-[43]) &gt; 0</t>
  </si>
  <si>
    <t>Tổng số thuế thu nhập cá nhân đã nộp thừa [45] = ([40]-[38]-[41]-[42]-[43]) &lt; 0</t>
  </si>
  <si>
    <t>..., ngày  ... tháng … năm …</t>
  </si>
  <si>
    <t>(Chữ ký, ghi rõ họ tên; chức vụ và đóng dấu (nếu có)/Xác nhận điện tử/Ký điện tử)</t>
  </si>
  <si>
    <t>TT89</t>
  </si>
  <si>
    <t>GTGT_89</t>
  </si>
  <si>
    <t>23-51</t>
  </si>
  <si>
    <t>Vung chi tieu tren sheet</t>
  </si>
  <si>
    <t>NguonSoLieu</t>
  </si>
  <si>
    <t>Sheet GTGT giu vai tro bang tinh - KChuyen_GTGT ghi so vao do, sheet nay lay sang bang cong thuc</t>
  </si>
  <si>
    <t>TT89 - the XML dat theo quy uoc HTKK, CHUA doi chieu voi khuon that. Chay MapDoiChieuXML khi HTKK phat hanh khuon TT89.</t>
  </si>
  <si>
    <t>F28</t>
  </si>
  <si>
    <t>F31</t>
  </si>
  <si>
    <t>F35</t>
  </si>
  <si>
    <t>32a</t>
  </si>
  <si>
    <t>F36</t>
  </si>
  <si>
    <t>ct32a</t>
  </si>
  <si>
    <t>32b</t>
  </si>
  <si>
    <t>F37</t>
  </si>
  <si>
    <t>ct32b</t>
  </si>
  <si>
    <t>MOI theo TT89 - chua co trong khuon TT80. The XML TAM, phai xac minh.</t>
  </si>
  <si>
    <t>34a</t>
  </si>
  <si>
    <t>F38</t>
  </si>
  <si>
    <t>ct34a</t>
  </si>
  <si>
    <t>24-97</t>
  </si>
  <si>
    <t>ctB12a</t>
  </si>
  <si>
    <t>ctC7_thueSuat</t>
  </si>
  <si>
    <t>MOI theo TT89 (thue suat pho thong). TT80 dung ctC7_thueSuat - neu khuon TT89 doi thanh ctC7a thi sua o day.</t>
  </si>
  <si>
    <t>ctD2a</t>
  </si>
  <si>
    <t>ctD2b</t>
  </si>
  <si>
    <t>03-2/TNDN</t>
  </si>
  <si>
    <t>/HSoThueDTu/HSoKhaiThue/PLuc/PLuc_03_2_TNDN</t>
  </si>
  <si>
    <t>TAM - dat theo quy uoc PLuc_03_1A_TNDN cua khuon HTKK 5.7.6. Phai xac minh.</t>
  </si>
  <si>
    <t>16-30</t>
  </si>
  <si>
    <t>Bang chuyen lo nam ben phai sheet, cot G:L</t>
  </si>
  <si>
    <t>K22</t>
  </si>
  <si>
    <t>K30</t>
  </si>
  <si>
    <t>TT89 KHONG ban hanh phu luc 03-1A. Giu dong nay de ModKXuat.MapMeta khong tra ve chuoi rong. Khong co dong CT.</t>
  </si>
  <si>
    <t>05KK_89</t>
  </si>
  <si>
    <t>25-55</t>
  </si>
  <si>
    <t>Khoi 05/KK cu (I119:I135) giu vai tro bang tinh - KC_TNCN_02 ghi so vao do, sheet nay lay sang bang cong thuc</t>
  </si>
  <si>
    <t>26-47 / 52-60</t>
  </si>
  <si>
    <t>Khoi I va khoi II</t>
  </si>
  <si>
    <t>NVuKhauTruThue</t>
  </si>
  <si>
    <t>NVuQToanThay</t>
  </si>
  <si>
    <t>Thuế GTGT chưa khấu trừ hết kỳ này (nếu [41]=[36]-[22]+[37]-[38]-[39a] &lt; 0)</t>
  </si>
  <si>
    <t>ODau</t>
  </si>
  <si>
    <t>E95</t>
  </si>
  <si>
    <t>O nhay toi khi mo to khai (khoi 05/KK nam o giua sheet cu)</t>
  </si>
  <si>
    <t>VungCuon</t>
  </si>
  <si>
    <t>A94:I154</t>
  </si>
  <si>
    <t>ScrollArea - gioi han vung nhin</t>
  </si>
  <si>
    <t>O nhay toi khi mo to khai</t>
  </si>
  <si>
    <t>A1:I75</t>
  </si>
  <si>
    <t>E9</t>
  </si>
  <si>
    <t>A1:I70</t>
  </si>
  <si>
    <t>B5:H56</t>
  </si>
  <si>
    <t>E6:H103</t>
  </si>
  <si>
    <t>PrintArea - dat 31/08/2026, khop voi PageSetup that</t>
  </si>
  <si>
    <t>G5:L45</t>
  </si>
  <si>
    <t>E5:I61</t>
  </si>
  <si>
    <t>E5:I66</t>
  </si>
  <si>
    <t>Ma</t>
  </si>
  <si>
    <t>CanCu</t>
  </si>
  <si>
    <t>NGUONG_KT10</t>
  </si>
  <si>
    <t>2000000</t>
  </si>
  <si>
    <t>TT111/2013/TT-BTC</t>
  </si>
  <si>
    <t>5000000</t>
  </si>
  <si>
    <t>NGUONG_TTKDTM</t>
  </si>
  <si>
    <t>20000000</t>
  </si>
  <si>
    <t>TT219/2013/TT-BTC</t>
  </si>
  <si>
    <t>Nguong hoa don phai co chung tu thanh toan khong dung tien mat</t>
  </si>
  <si>
    <t>ND181/2025/ND-CP</t>
  </si>
  <si>
    <t>Truoc day viet cung trong ModVat (NgayDB)</t>
  </si>
  <si>
    <t>TS_KT_VANGLAI</t>
  </si>
  <si>
    <t>0.1</t>
  </si>
  <si>
    <t>TT111/2013</t>
  </si>
  <si>
    <t>Ty le khau tru thu nhap vang lai (CT-KHDLD, CT-KHDLD-2)</t>
  </si>
  <si>
    <t>TS_KCT</t>
  </si>
  <si>
    <t>0.2</t>
  </si>
  <si>
    <t>Thue suat ca nhan khong cu tru</t>
  </si>
  <si>
    <t>TNCN_BIEU</t>
  </si>
  <si>
    <t>0,5000000,10000000,18000000,32000000,52000000,80000000,9E18|0,0.05,0.1,0.15,0.2,0.25,0.3,0.35</t>
  </si>
  <si>
    <t>Luat thue TNCN 2007</t>
  </si>
  <si>
    <t>Bieu luy tien 7 bac. NGAY HET HIEU LUC LA GIA DINH - cho tac gia xac nhan</t>
  </si>
  <si>
    <t>0,10000000,30000000,60000000,100000000,9E18|0,0.05,0.1,0.2,0.3,0.35</t>
  </si>
  <si>
    <t>Luat thue TNCN sua doi</t>
  </si>
  <si>
    <t>Bieu luy tien 5 bac (dang viet cung trong ModFunction.ThueTNCN). NGAY HIEU LUC LA GIA DINH - cho tac gia xac nhan</t>
  </si>
  <si>
    <t>TTCH</t>
  </si>
  <si>
    <t>CTTT</t>
  </si>
  <si>
    <t>SS</t>
  </si>
  <si>
    <t>HDDC</t>
  </si>
  <si>
    <t>CDPP</t>
  </si>
  <si>
    <t>KHAC</t>
  </si>
  <si>
    <t>KC 06/07:</t>
  </si>
  <si>
    <t>Nguong khau tru 10% vang lai, tu 2tr/lan tro len (&gt;=)</t>
  </si>
  <si>
    <t>Khoan 2 Dieu 50 ND253/2026/ND-CP</t>
  </si>
  <si>
    <t>Tu 05 trieu dong/LAN tro len (&gt;=) khau tru 10%. Duoi nguong: khau tru khi ca nhan yeu cau. Co cam ket (uoc tinh chua den muc chiu thue) thi tam chua khau tru.</t>
  </si>
  <si>
    <t>Tu dong tu ky hieu 06/07 so Ban Ra (KChuyen_GTGT ghi GTGT!K19/L19). DA XAC NHAN 01/09/2026: 06/07 KHONG tinh vao phan bo dung chung/dung rieng. The XML TAM, doi chieu khi HTKK ra khuon TT89.</t>
  </si>
  <si>
    <t>NameGoc</t>
  </si>
  <si>
    <t>CotOffset</t>
  </si>
  <si>
    <t>KieuDL</t>
  </si>
  <si>
    <t>BatBuoc</t>
  </si>
  <si>
    <t>TenCot</t>
  </si>
  <si>
    <t>CuoiVung</t>
  </si>
  <si>
    <t>ThamSo</t>
  </si>
  <si>
    <t>BR_1</t>
  </si>
  <si>
    <t>NGAY</t>
  </si>
  <si>
    <t>TIEN</t>
  </si>
  <si>
    <t>TSUAT</t>
  </si>
  <si>
    <t>KCT;KKKNT</t>
  </si>
  <si>
    <t>Tiền VAT</t>
  </si>
  <si>
    <t>TKHOAN</t>
  </si>
  <si>
    <t>Định khoản Nợ (thành tiền)</t>
  </si>
  <si>
    <t>Định khoản Có (thành tiền)</t>
  </si>
  <si>
    <t>Định khoản Nợ (VAT)</t>
  </si>
  <si>
    <t>Định khoản Có (VAT)</t>
  </si>
  <si>
    <t>THANG</t>
  </si>
  <si>
    <t>MV_1</t>
  </si>
  <si>
    <t>Thành tiền chưa VAT</t>
  </si>
  <si>
    <t>NH</t>
  </si>
  <si>
    <t>NH_1</t>
  </si>
  <si>
    <t>LT_1</t>
  </si>
  <si>
    <t>THDK_1</t>
  </si>
  <si>
    <t>CNPThu_1</t>
  </si>
  <si>
    <t>Đầu kỳ nợ (phải thu)</t>
  </si>
  <si>
    <t>Đầu kỳ có (phải thu)</t>
  </si>
  <si>
    <t>CNPTra_1</t>
  </si>
  <si>
    <t>Đầu kỳ nợ (phải trả)</t>
  </si>
  <si>
    <t>Đầu kỳ có (phải trả)</t>
  </si>
  <si>
    <t>HHDV_1</t>
  </si>
  <si>
    <t>SLUONG</t>
  </si>
  <si>
    <t>Số lượng tồn ĐK</t>
  </si>
  <si>
    <t>Đơn giá tồn ĐK</t>
  </si>
  <si>
    <t>Thành tiền tồn ĐK</t>
  </si>
  <si>
    <t>NK_Mua_1</t>
  </si>
  <si>
    <t>NK_Ban_1</t>
  </si>
  <si>
    <t>TTNV</t>
  </si>
  <si>
    <t>TTNV_1</t>
  </si>
  <si>
    <t>Ngày cấp CMND</t>
  </si>
  <si>
    <t>Mức lương</t>
  </si>
  <si>
    <t>Mức lương đóng BHXH</t>
  </si>
  <si>
    <t>HĐLĐ bắt đầu</t>
  </si>
  <si>
    <t>HĐLĐ kết thúc</t>
  </si>
  <si>
    <t>PBKH_1</t>
  </si>
  <si>
    <t>Ngày bắt đầu PB-KH</t>
  </si>
  <si>
    <t>Thời gian PB-KH (tháng)</t>
  </si>
  <si>
    <t>Giá trị đã PB-KH năm trước</t>
  </si>
  <si>
    <t>Tg tạm ngưng PB-KH</t>
  </si>
  <si>
    <t>Tg PB-KH lại</t>
  </si>
  <si>
    <t>Ngày ghi giảm TS</t>
  </si>
  <si>
    <t>Giá trị PB-KH 1 tháng</t>
  </si>
  <si>
    <t>CDSPS_NT_1</t>
  </si>
  <si>
    <t>Dư đầu kỳ Nợ</t>
  </si>
  <si>
    <t>CDSPS_NT_TC:-2</t>
  </si>
  <si>
    <t>Dư đầu kỳ Có</t>
  </si>
  <si>
    <t>Phát sinh Nợ</t>
  </si>
  <si>
    <t>Phát sinh Có</t>
  </si>
  <si>
    <t>Dư cuối kỳ Nợ</t>
  </si>
  <si>
    <t>Dư cuối kỳ Có</t>
  </si>
  <si>
    <t>TIEU_DE</t>
  </si>
  <si>
    <t>GPAcc — Kiểm tra dữ liệu</t>
  </si>
  <si>
    <t>TT_LUC</t>
  </si>
  <si>
    <t>Kiểm tra lúc</t>
  </si>
  <si>
    <t>TT_OK</t>
  </si>
  <si>
    <t>Không phát hiện lỗi ✓</t>
  </si>
  <si>
    <t>TT_LOI</t>
  </si>
  <si>
    <t>Phát hiện {n} lỗi — bấm vào cột Ô để nhảy tới chỗ sai</t>
  </si>
  <si>
    <t>TT_BOT</t>
  </si>
  <si>
    <t>(chỉ hiển thị 1000 lỗi đầu, còn {n} lỗi nữa)</t>
  </si>
  <si>
    <t>LOI_OLOI</t>
  </si>
  <si>
    <t>ô đang chứa giá trị lỗi (#N/A, #VALUE!…)</t>
  </si>
  <si>
    <t>LOI_TIEN_CHU</t>
  </si>
  <si>
    <t>đang là CHỮ, không phải số</t>
  </si>
  <si>
    <t>LOI_TIEN_HONG</t>
  </si>
  <si>
    <t>không đọc được thành số — kiểm tra lại dấu chấm/phẩy, ký tự lạ</t>
  </si>
  <si>
    <t>LOI_NGAY</t>
  </si>
  <si>
    <t>không phải ngày hợp lệ</t>
  </si>
  <si>
    <t>LOI_NGAY_CHU</t>
  </si>
  <si>
    <t>ngày đang ở dạng CHỮ, không phải ngày thật</t>
  </si>
  <si>
    <t>LOI_THANG</t>
  </si>
  <si>
    <t>tháng phải là số nguyên từ 1 đến 12</t>
  </si>
  <si>
    <t>LOI_TSUAT</t>
  </si>
  <si>
    <t>thuế suất phải là số từ 0 đến 1 (vd 0.08) hoặc KCT/KKKNT</t>
  </si>
  <si>
    <t>LOI_TK</t>
  </si>
  <si>
    <t>tài khoản không có trong Hệ Thống Tài Khoản (hoặc là TK tổng hợp)</t>
  </si>
  <si>
    <t>HD_SUA_TD</t>
  </si>
  <si>
    <t>Bấm nút SỬA TỰ ĐỘNG (sẽ thành {v})</t>
  </si>
  <si>
    <t>HD_GO_LAI</t>
  </si>
  <si>
    <t>Gõ lại bằng tay cho đúng</t>
  </si>
  <si>
    <t>MSG_LOI</t>
  </si>
  <si>
    <t>Phát hiện {n} lỗi dữ liệu.
Mở sheet BAO_LOI, bấm vào cột Ô để nhảy tới chỗ sai.</t>
  </si>
  <si>
    <t>MSG_OK</t>
  </si>
  <si>
    <t>Dữ liệu sạch — không phát hiện lỗi.</t>
  </si>
  <si>
    <t>MSG_DASUA</t>
  </si>
  <si>
    <t>Đã sửa tự động {n} ô. Đang kiểm tra lại…</t>
  </si>
  <si>
    <t>BÁO CÁO KIỂM TRA DỮ LIỆU NHẬP</t>
  </si>
  <si>
    <t>Ô (bấm để tới)</t>
  </si>
  <si>
    <t>Giá trị đang có</t>
  </si>
  <si>
    <t>Lỗi</t>
  </si>
  <si>
    <t>Cách sửa</t>
  </si>
  <si>
    <t>LOI_THIEU</t>
  </si>
  <si>
    <t>còn trống — dòng đã có dữ liệu thì cột này bắt buộc nhập (thiếu là kết chuyển bỏ sót dòng)</t>
  </si>
  <si>
    <t>MSG_LOI_LENH</t>
  </si>
  <si>
    <t>Lệnh {l} bị dừng do lỗi: {e}
Mẹo: bấm Kiểm Tra Dữ Liệu để dò ô sai, sửa xong chạy lại lệnh.</t>
  </si>
  <si>
    <t>MÃ LÝ DO</t>
  </si>
  <si>
    <t>(TT94/2026/TT-BTC, NĐ252/2026/NĐ-CP, Luật 48/2024 &amp; ghi chú 4 mẫu 01/GTGT TT89) — người MUA ghi sổ này</t>
  </si>
  <si>
    <t>Mua trả chậm/trả góp ≥ ngưỡng, CHƯA có chứng từ thanh toán KDTM → tạm giảm [37] kỳ phát sinh</t>
  </si>
  <si>
    <t>Đã có chứng từ thanh toán KDTM bổ sung cho dòng TTCH → tăng [38], ghi CÙNG SỐ HĐ với dòng TTCH</t>
  </si>
  <si>
    <t>Sai/BỎ SÓT thuế đầu vào phát hiện ở kỳ sau, CHỈ ảnh hưởng số còn được khấu trừ chuyển kỳ sau → [37]/[38] kỳ phát hiện</t>
  </si>
  <si>
    <t>Nhận HĐ điều chỉnh/thay thế do SAI SÓT của người bán, chỉ ảnh hưởng số còn khấu trừ → kỳ nhận hóa đơn</t>
  </si>
  <si>
    <t>TLHH</t>
  </si>
  <si>
    <t>Trả lại hàng (mình là bên MUA): nhận HĐ điều chỉnh của người bán hoặc mình lập HĐ trả lại theo thỏa thuận → giảm [37] kỳ nhận/kỳ lập</t>
  </si>
  <si>
    <t>CKTM</t>
  </si>
  <si>
    <t>Chiết khấu thương mại được hưởng → giảm [37] kỳ nhận HĐ chiết khấu/điều chỉnh</t>
  </si>
  <si>
    <t>QTGG</t>
  </si>
  <si>
    <t>Giá trị thay đổi do quyết toán, thanh toán thực tế → [37]/[38] kỳ nhận HĐ mới/HĐ điều chỉnh chênh lệch</t>
  </si>
  <si>
    <t>HPHI</t>
  </si>
  <si>
    <t>Hoàn phí, giảm phí, giảm hoa hồng (bảo hiểm, môi giới…) → giảm [37] kỳ nhận HĐ điều chỉnh</t>
  </si>
  <si>
    <t>HUYGD</t>
  </si>
  <si>
    <t>Hủy/chấm dứt giao dịch đã lập HĐ thu tiền trước → giảm [37] kỳ nhận HĐ điều chỉnh</t>
  </si>
  <si>
    <t>Chuyển đổi phương pháp tính thuế (khấu trừ ↔ trực tiếp)</t>
  </si>
  <si>
    <t>Trường hợp khác theo Đ12 NĐ252/2026 và pháp luật quản lý thuế</t>
  </si>
  <si>
    <t>⚠ KHÔNG ghi vào sổ này</t>
  </si>
  <si>
    <t>3 trường hợp sau kê khai KHÁC, ghi vào đây là SAI KỲ:</t>
  </si>
  <si>
    <t>• KHBS kỳ gốc</t>
  </si>
  <si>
    <t>Sai sót/bỏ sót đầu vào làm TĂNG số thuế phải nộp hoặc GIẢM số được hoàn → khai BỔ SUNG tại KỲ GỐC</t>
  </si>
  <si>
    <t>Sai sót/bỏ sót hóa đơn ĐẦU RA (doanh thu, thuế đầu ra) → khai bổ sung KỲ GỐC, không thuộc [37]/[38]</t>
  </si>
  <si>
    <t>• Bán Ra kỳ lập</t>
  </si>
  <si>
    <t>Mình là người BÁN có sự kiện sau giao dịch (trả hàng, CKTM, quyết toán…) → kê ở Bán Ra KỲ LẬP hóa đơn điều chỉnh</t>
  </si>
  <si>
    <t>DC_3738</t>
  </si>
  <si>
    <t>DC3738_1</t>
  </si>
  <si>
    <t>Ngày chứng từ</t>
  </si>
  <si>
    <t>Tháng kê khai</t>
  </si>
  <si>
    <t>TTNV_LgMax</t>
  </si>
  <si>
    <t>Trần lương đóng BHXH-BHYT (12 tháng)</t>
  </si>
  <si>
    <t>VUNG</t>
  </si>
  <si>
    <t>Trần lương đóng BHTN (12 tháng)</t>
  </si>
  <si>
    <t>Tỷ giá quy đổi lương ngoại tệ (12 tháng)</t>
  </si>
  <si>
    <t>TTNV_GC</t>
  </si>
  <si>
    <t>Giảm trừ gia cảnh bản thân</t>
  </si>
  <si>
    <t>Số người phụ thuộc</t>
  </si>
  <si>
    <t>Tiền giảm trừ người phụ thuộc</t>
  </si>
  <si>
    <t>Tháng bắt đầu giảm trừ NPT</t>
  </si>
  <si>
    <t>TTNV_MT</t>
  </si>
  <si>
    <t>Thu nhập miễn thuế (cột 1)</t>
  </si>
  <si>
    <t>Thu nhập miễn thuế (cột 2)</t>
  </si>
  <si>
    <t>Thu nhập miễn thuế (cột 3)</t>
  </si>
  <si>
    <t>Tự động hoá đơn muộn (kê khai trễ kỳ) → KHBS kỳ gốc + [37]/[38]:</t>
  </si>
  <si>
    <t>BẢNG ĐỔI SỐ HIỆU TÀI KHOẢN NĂM TRƯỚC (TT200 / TT133) SANG TT99</t>
  </si>
  <si>
    <t>Dùng khi bấm 'Lấy SDĐK năm trước' (sheet TTDN) hoặc 'Lấy Số Dư Đầu Bảng CĐSPS_NT'. Cột C để trống = TT99 bỏ tài khoản này, KHÔNG chuyển số dư (tự xử lý). Chế độ: trống = áp dụng chung; TT133 = chỉ khi file năm trước KHÔNG có TK 641; TT200 = ngược lại. Dòng ở đây ghi đè bảng mặc định trong code (ModDoiTK). TK chi tiết (131-05, 3411-VCB...) tự đổi theo TK gốc.</t>
  </si>
  <si>
    <t>TK cũ</t>
  </si>
  <si>
    <t>TK mới (TT99)</t>
  </si>
  <si>
    <t>Chế độ</t>
  </si>
  <si>
    <t>Phai thu ve co phan hoa - TT99 bo, gop vao 1388</t>
  </si>
  <si>
    <t>Chi phi mua NVL gop vao NVL (nhu 1562 -&gt; 1561) - KIEM TRA</t>
  </si>
  <si>
    <t>Chi phi bao hanh xay lap -&gt; 1541 Xay lap - KIEM TRA</t>
  </si>
  <si>
    <t>TT99 gop chi phi thu mua vao hang hoa</t>
  </si>
  <si>
    <t>TT99 bo - tu xu ly</t>
  </si>
  <si>
    <t>Cay lau nam, suc vat -&gt; TSCD khac (TT99 co TK 215 tai san sinh hoc) - KIEM TRA</t>
  </si>
  <si>
    <t>Phai tra ve co phan hoa - TT99 bo, gop vao 3388</t>
  </si>
  <si>
    <t>Bao hiem that nghiep doi so hieu</t>
  </si>
  <si>
    <t>Du phong phai tra khac doi so hieu</t>
  </si>
  <si>
    <t>Quy ho tro sap xep DN - TT99 bo - KIEM TRA</t>
  </si>
  <si>
    <t>Theo TT99: 441 -&gt; 4118 Von khac</t>
  </si>
  <si>
    <t>Theo TT99: 466 -&gt; 4118 Von khac</t>
  </si>
  <si>
    <t>TT99: doanh thu san pham gop vao 5111</t>
  </si>
  <si>
    <t>TT99: doanh thu dich vu la 5112</t>
  </si>
  <si>
    <t>TT99: chenh lech ty gia la 5155</t>
  </si>
  <si>
    <t>TT99 bo (kiem ke dinh ky)</t>
  </si>
  <si>
    <t>TT99 bo</t>
  </si>
  <si>
    <t>TT99: gia von san pham gop vao 6321</t>
  </si>
  <si>
    <t>TT99: gia von dich vu la 6322</t>
  </si>
  <si>
    <t>TK tu mo cua khach</t>
  </si>
  <si>
    <t>TT133</t>
  </si>
  <si>
    <t>TT133: cam co, ky quy -&gt; 2441</t>
  </si>
  <si>
    <t>TT133: chi phi ban hang -&gt; 641</t>
  </si>
  <si>
    <t>642</t>
  </si>
  <si>
    <t>TT133: chi phi quan ly DN -&gt; 642</t>
  </si>
  <si>
    <t>Mã Đ/C</t>
  </si>
  <si>
    <t>HĐ điều chỉnh</t>
  </si>
  <si>
    <t>HĐ điều chỉnh nhận từ người bán: TLHH/CKTM/HPHI/HUYGD → [37] = |VAT|; QTGG/HDDC → VAT âm [37], dương [38]; HĐ gốc ghi ở Ghi chú. HDTT/KKT/VAT=0 bỏ qua.</t>
  </si>
  <si>
    <t>• Ứng viên TTCH (T:AE)</t>
  </si>
  <si>
    <t>HĐ có ĐK Có 331-xx, tổng ≥ ngưỡng TTKDTM (THAMSO), VAT khấu trừ &gt; 0. Máy không biết hạn thanh toán → bạn đánh 'x' cột AE cho HĐ chưa có chứng từ KDTM, bấm lại → dòng TTCH; NH trả đủ (FIFO) → CTTT tự sinh.</t>
  </si>
  <si>
    <t>ỨNG VIÊN TTCH — mua trả chậm (ĐK Có 331-xx) ≥ ngưỡng TTKDTM. Đánh 'x' cột AE → bấm '1. Kết chuyển' → ghi TTCH [TU DONG]; đã TT qua NH (FIFO theo 331-xx) → CTTT tự sinh.</t>
  </si>
  <si>
    <t>Mã Đ/C ?</t>
  </si>
  <si>
    <t>PM_URL</t>
  </si>
  <si>
    <t>http://127.0.0.1:8801</t>
  </si>
  <si>
    <t>GPAcc PM (May lam - Nguoi duyet)</t>
  </si>
  <si>
    <t>Dia chi may chu PM de lenh 'Keo du lieu tu PM' (ModNhapNgoai) goi. Doi cong thi sua o day, khong sua code.</t>
  </si>
  <si>
    <t xml:space="preserve"> HĐ điều chỉnh của người bán: ghi mã ở cột T 'Mã Đ/C' của MV → máy tự ghi [37]/[38]. Ứng viên TTCH (mua trả chậm ≥ ngưỡng): bảng cột T:AE, đánh 'x' cột AE rồi bấm lại → ghi TTCH; đã thanh toán qua NH (khớp FIFO theo 331-xx) → CTTT tự sinh.</t>
  </si>
  <si>
    <t>• Cột T 'Mã Đ/C' (MV)</t>
  </si>
  <si>
    <r>
      <rPr>
        <i/>
        <u/>
        <sz val="10"/>
        <color rgb="FF111827"/>
        <rFont val="Segoe UI"/>
        <family val="2"/>
      </rPr>
      <t>Chú ý:</t>
    </r>
    <r>
      <rPr>
        <sz val="10"/>
        <color rgb="FF111827"/>
        <rFont val="Segoe UI"/>
        <family val="2"/>
      </rPr>
      <t xml:space="preserve"> Bạn muốn thêm khách hàng nào để theo dõi công nợ thì để 'Chuột' vào dòng đó rồi thực hiện lệnh 'Thêm Công Nợ'</t>
    </r>
  </si>
  <si>
    <t>PHẦN MỀM KẾ TOÁN GPAcc     |     Theo Thông tư 99/2025/TT-BTC</t>
  </si>
  <si>
    <t>GPAcc</t>
  </si>
  <si>
    <t>Phần mềm kế toán doanh nghiệp trên Microsoft Excel</t>
  </si>
  <si>
    <t>ÂM LỊCH</t>
  </si>
  <si>
    <t>Phụ lục — 03-1A/TNDN &amp; 03-2/TNDN</t>
  </si>
  <si>
    <t>_ Sau khi thêm nhớ điền Cấp tài khoản ở cột 'Cấp Tài Khoản'</t>
  </si>
  <si>
    <t>_ Chỉ được mở thêm tài khoản đến CẤP 4</t>
  </si>
  <si>
    <t>_ Các tài khoản chi tiết đều phải có dấu gạch ngang khi thêm ( ví dụ 131-DN)</t>
  </si>
  <si>
    <t>Phải thu</t>
  </si>
  <si>
    <t>LẤY DỮ LIỆU</t>
  </si>
  <si>
    <t>XÓA DỮ LIỆU</t>
  </si>
  <si>
    <t>Thuế GTGT còn được khấu trừ đầu năm:</t>
  </si>
  <si>
    <t>8.4</t>
  </si>
  <si>
    <t>8.5</t>
  </si>
  <si>
    <t>9.3</t>
  </si>
  <si>
    <t>Chọn TK k.chuyển:</t>
  </si>
  <si>
    <t>Phí dịch vụ tư vấn tháng 1;2;3 năm 2026</t>
  </si>
  <si>
    <t>131-51</t>
  </si>
  <si>
    <t>131-52</t>
  </si>
  <si>
    <t>131-53</t>
  </si>
  <si>
    <t>131-54</t>
  </si>
  <si>
    <t>131-55</t>
  </si>
  <si>
    <t>131-56</t>
  </si>
  <si>
    <t>131-57</t>
  </si>
  <si>
    <t>131-58</t>
  </si>
  <si>
    <t>131-59</t>
  </si>
  <si>
    <t>131-60</t>
  </si>
  <si>
    <t>131-61</t>
  </si>
  <si>
    <t>131-62</t>
  </si>
  <si>
    <t>131-63</t>
  </si>
  <si>
    <t>131-64</t>
  </si>
  <si>
    <t>131-65</t>
  </si>
  <si>
    <t>131-66</t>
  </si>
  <si>
    <t>THUẾ GTGT ĐƯỢC KHẤU TRỪ</t>
  </si>
  <si>
    <t>Thuế GTGT được khấu trừ của hàng hóa - dịch vụ</t>
  </si>
  <si>
    <t>133CN</t>
  </si>
  <si>
    <t>Thuế GTGT được khấu trừ của chi nhánh</t>
  </si>
  <si>
    <t>Phải thu khác - mua vào</t>
  </si>
  <si>
    <t>GIAO DỊCH MUA, BÁN LẠI TRÁI PHIẾU CHÍNH PHỦ</t>
  </si>
  <si>
    <t>PHẢI TRẢ CỔ TỨC, LỢI NHUẬN</t>
  </si>
  <si>
    <t>THUẾ và CÁC KHOẢN PHẢI NỘP NHÀ NƯỚC</t>
  </si>
  <si>
    <t>Thuế giá trị gia tăng phải nộp</t>
  </si>
  <si>
    <t>3331CN</t>
  </si>
  <si>
    <t>Thuế GTGT đầu ra chi nhánh</t>
  </si>
  <si>
    <t>Thuế xuất, nhập khẩu</t>
  </si>
  <si>
    <t>Thuế thu nhập doanh nghiệp</t>
  </si>
  <si>
    <t>Phải trả người lao động</t>
  </si>
  <si>
    <t>VỐN ĐẦU TƯ CỦA CHỦ SỞ HỮU</t>
  </si>
  <si>
    <t>CHÊNH LỆCH TỶ GIÁ HỐI ĐOÁI</t>
  </si>
  <si>
    <t>Chi phí tài chính - Lãi vay</t>
  </si>
  <si>
    <t>Chi phí tài chính - Chênh lệch tỷ giá</t>
  </si>
  <si>
    <t>Chi phí thuế thu nhập doanh nghiệp hiện hành theo quy định của Luật thuế thu nhập doanh nghiệp</t>
  </si>
  <si>
    <t>Chi phí thuế thu nhập doanh nghiệp bổ sung theo quy định về thuế tối thiểu toàn cầu</t>
  </si>
  <si>
    <t>Tiền gửi  không kỳ hạn Việt Nam</t>
  </si>
  <si>
    <t>TẢI SẢN SINH HỌC</t>
  </si>
  <si>
    <t>THUẾ VÀ CÁC KHOẢN PHẢI NỘP NHÀ NƯỚC</t>
  </si>
  <si>
    <t>Cổ phiếu phổ thông có quyền biểu quyết</t>
  </si>
  <si>
    <t>Cổ phiếu ưu đãi</t>
  </si>
  <si>
    <t>QUỸ PHÁT TRIỂN KINH DOANH</t>
  </si>
  <si>
    <t>DOANH THU BÁN HÀNG VÀ C.CẤP DỊCH VỤ</t>
  </si>
  <si>
    <t>Chi phí nguyên, vật liệu</t>
  </si>
  <si>
    <t>Chi phí thuế TNDN hiện hành theo quy định của Luật thuế TNDN</t>
  </si>
  <si>
    <t>Chi phí thuế TNDN bổ sung theo quy định về thuế tối thiểu toàn cầu</t>
  </si>
  <si>
    <t>13881</t>
  </si>
  <si>
    <t>13888</t>
  </si>
  <si>
    <t>6429</t>
  </si>
  <si>
    <t>- Sổ này có 16 trang, đánh số từ trang 01 đến trang 16</t>
  </si>
  <si>
    <t>ĐẾN THÁNG 9</t>
  </si>
  <si>
    <t>Ngày 30 tháng 09 năm 2026</t>
  </si>
  <si>
    <t>ï»¿TEST</t>
  </si>
  <si>
    <t>TEST</t>
  </si>
  <si>
    <t>1</t>
  </si>
  <si>
    <t>SoftDreamL1</t>
  </si>
  <si>
    <t>Content</t>
  </si>
  <si>
    <t>RowPerPage</t>
  </si>
  <si>
    <t>qrCodeData</t>
  </si>
  <si>
    <t>Signature</t>
  </si>
  <si>
    <t>2</t>
  </si>
  <si>
    <t>BKAV_L1</t>
  </si>
  <si>
    <t>DSCKS</t>
  </si>
  <si>
    <t>DLHDon</t>
  </si>
  <si>
    <t>3</t>
  </si>
  <si>
    <t>HoaDonDienTuVN</t>
  </si>
  <si>
    <t>Seller</t>
  </si>
  <si>
    <t>Invoice</t>
  </si>
  <si>
    <t>Buyer</t>
  </si>
  <si>
    <t>Amount</t>
  </si>
  <si>
    <t>4</t>
  </si>
  <si>
    <t>MINVOICE (Misa)</t>
  </si>
  <si>
    <t>invoiceData</t>
  </si>
  <si>
    <t>controlData</t>
  </si>
  <si>
    <t>//inv:invoiceData</t>
  </si>
  <si>
    <t>invoiceType|templateCode|invoiceSeries|invoiceNumber|invoiceIssuedDate|signedDate|currencyCode|adjustmentType|payments|delivery|sellerLegalName|sellerTaxCode|sellerAddressLine|sellerPhoneNumber|sellerFaxNumber</t>
  </si>
  <si>
    <t>5</t>
  </si>
  <si>
    <t>KhÃ¡nh Minh</t>
  </si>
  <si>
    <t>sellerAppRecordId|invoiceAppRecordId|invoiceType|invoiceSigned|referentNo|referentDate|printFlag|printSample|templateCode|originalInvoice|invoiceSeries|invoiceNumber|invoiceName|invoiceIssuedDate|signedDate</t>
  </si>
  <si>
    <t>6</t>
  </si>
  <si>
    <t>Smart E-Invoice</t>
  </si>
  <si>
    <t>sellerAppRecordId|invoiceAppRecordId|invoiceType|invoiceSigned|vatPercentageBill|referentNo|printFlag|printSample|templateCode|adjustmentType|originalInvoice|invoiceSeries|invoiceNumber|invoiceName|invoiceIssuedDate</t>
  </si>
  <si>
    <t>7</t>
  </si>
  <si>
    <t>BKAV_L2</t>
  </si>
  <si>
    <t>sellerAppRecordId|invoiceAppRecordId|invoiceType|templateCode|invoiceSeries|invoiceNumber|invoiceName|invoiceIssuedDate|currencyCode|exchangeRate|invoiceNote|adjustmentType|sellerLegalName|sellerTaxCode|sellerAddressLine</t>
  </si>
  <si>
    <t>8</t>
  </si>
  <si>
    <t>Viettel_1</t>
  </si>
  <si>
    <t>Barcode</t>
  </si>
  <si>
    <t>9</t>
  </si>
  <si>
    <t>VNPT</t>
  </si>
  <si>
    <t>//Content</t>
  </si>
  <si>
    <t>InvoiceName|InvoicePattern|SerialNo|InvoiceNo|ArisingDate|Kind_of_Payment|ComName|ComTaxCode|ComAddress|ComPhone|ComBankNo|ComBankName|CusCode|CusName|Buyer|CusTaxCode|CusPhone|CusAddress|CusBankName|CusBankNo|Total|Amount|Amount_words|ComFax|KindOfService|VAT_Amount|VAT_Rate|GrossValue|Extra|GrossValue0</t>
  </si>
  <si>
    <t>Xuathoadon</t>
  </si>
  <si>
    <t>resend</t>
  </si>
  <si>
    <t>invoices</t>
  </si>
  <si>
    <t>M-invoice</t>
  </si>
  <si>
    <t>HoaDon</t>
  </si>
  <si>
    <t>CertifiedData</t>
  </si>
  <si>
    <t>Signatures</t>
  </si>
  <si>
    <t>DataInv</t>
  </si>
  <si>
    <t>Cty CÃ´ng Nghá»‡ LCD Viá»‡t Nam</t>
  </si>
  <si>
    <t>HDonCQT</t>
  </si>
  <si>
    <t>CKyHDon</t>
  </si>
  <si>
    <t>Nguyá»…n Minh</t>
  </si>
  <si>
    <t>TvanData</t>
  </si>
  <si>
    <t>key</t>
  </si>
  <si>
    <t>CNCom</t>
  </si>
  <si>
    <t>Cty CP PT Pháº§n Má»m ASIA</t>
  </si>
  <si>
    <t>viewData</t>
  </si>
  <si>
    <t>invoiceType|templateCode|invoiceSeries|invoiceNumber|invoiceName|invoiceIssuedDate|signedDate|currencyCode|adjustmentType|payments|delivery|sellerLegalName|sellerTaxCode|sellerAddressLine|sellerPhoneNumber</t>
  </si>
  <si>
    <t>Cty CP Cyberlotus</t>
  </si>
  <si>
    <t>Bach Hoa Xanh</t>
  </si>
  <si>
    <t>NDungHDon</t>
  </si>
  <si>
    <t>T-Van HiLo</t>
  </si>
  <si>
    <t>Amount|AmountInWords|AmountVAT0|AmountVAT10|AmountVAT5|ArisingDate|Buyer|CancelReason|ComAddress|ComBankName|ComBankNo|ComFax|ComName|ComPhone|ComTaxCode</t>
  </si>
  <si>
    <t>Hoa Don Dien Tu Trung Kien|Truyen Thong Dang Cap Viet</t>
  </si>
  <si>
    <t>SignDate</t>
  </si>
  <si>
    <t>SecureKey</t>
  </si>
  <si>
    <t>VNPT 2</t>
  </si>
  <si>
    <t>Fkey</t>
  </si>
  <si>
    <t>VNPT 3</t>
  </si>
  <si>
    <t>XsltFile</t>
  </si>
  <si>
    <t>RegisTemp</t>
  </si>
  <si>
    <t>Hoa Don cua Viettel</t>
  </si>
  <si>
    <t>invoiceType|templateCode|invoiceSeries|invoiceNumber|invoiceName|invoiceIssuedDate|invoiceSignedDate|contractNumber|adjustmentType|seller|buyer|items|discountItems|payments|sumOfTotalLineAmountWithoutVAT</t>
  </si>
  <si>
    <t>Hoa Don cua Phong Vu</t>
  </si>
  <si>
    <t>certifiedData</t>
  </si>
  <si>
    <t>P.A Viet Nam</t>
  </si>
  <si>
    <t>Logo</t>
  </si>
  <si>
    <t>domainLookup</t>
  </si>
  <si>
    <t>Giay Vi Tinh Lien Son</t>
  </si>
  <si>
    <t>invoiceAppRecordId|templateCode|invoiceSeries|invoiceNumber|invoiceName|invoiceIssuedDate|signedDate|submittedDate|currencyCode|invoiceNote|adjustmentType|originalInvoiceId|additionalReferenceDesc|additionalReferenceDate|sellerLegalName</t>
  </si>
  <si>
    <t>Hoa Don of Dien Luc</t>
  </si>
  <si>
    <t>HOADON</t>
  </si>
  <si>
    <t>//HOADON</t>
  </si>
  <si>
    <t>DIEMDO|CSKH|THSDD|QR|SIGNER</t>
  </si>
  <si>
    <t>CKS Vina</t>
  </si>
  <si>
    <t>CusivoiceTempt</t>
  </si>
  <si>
    <t>CusivoiceTemptFieldName</t>
  </si>
  <si>
    <t>Ivoice</t>
  </si>
  <si>
    <t>IvoiceDetail</t>
  </si>
  <si>
    <t>einvoice.fast.com.vn</t>
  </si>
  <si>
    <t>Key</t>
  </si>
  <si>
    <t>ExternalKeys</t>
  </si>
  <si>
    <t>CÃ”NG TY TNHH THU PHÃ Tá»° Äá»˜NG VETC</t>
  </si>
  <si>
    <t>vat.ggg.com</t>
  </si>
  <si>
    <t>sellerAppRecordId|invoiceAppRecordId|invoiceType|templateCode|invoiceSeries|invoiceNumber|invoiceName|invoiceIssuedDate|signedDate|submittedDate|contractNumber|currencyCode|invoiceNote|adjustmentType|payments</t>
  </si>
  <si>
    <t>invoiceAppRecordId|templateCode|invoiceSeries|invoiceNumber|invoiceName|invoiceIssuedDate|signedDate|submittedDate|currencyCode|adjustmentType|originalInvoiceId|additionalReferenceDesc|additionalReferenceDate|sellerLegalName|sellerTaxCode</t>
  </si>
  <si>
    <t>Vinh Hy</t>
  </si>
  <si>
    <t>SigningTime</t>
  </si>
  <si>
    <t>invoiceType|templateCode|invoiceSeries|invoiceNumber|invoiceIssuedDate|signedDate|currencyCode|adjustmentType|payments|delivery|sellerLegalName|sellerTaxCode|sellerAddressLine|sellerPhoneNumber|sellerEmail</t>
  </si>
  <si>
    <t>einvoice.vn</t>
  </si>
  <si>
    <t>Fahasa</t>
  </si>
  <si>
    <t>//HDon/DLHDon/TTChung</t>
  </si>
  <si>
    <t>0</t>
  </si>
  <si>
    <t>TTKhac|So|TDLap|DVTTe|PBan|KHHDon|KHMSHDon|TChat</t>
  </si>
  <si>
    <t>CONG TY TNHH HOA DON DIEN TU M-INVOICE</t>
  </si>
  <si>
    <t>Khanh Minh_2</t>
  </si>
  <si>
    <t>sellerAppRecordId|invoiceAppRecordId|invoiceType|invoiceSigned|vatPercentageBill|referentNo|referentDate|printFlag|printSample|templateCode|adjustmentType|originalInvoice|invoiceSeries|invoiceNumber|invoiceName</t>
  </si>
  <si>
    <t>VNPT_4</t>
  </si>
  <si>
    <t>ArisingDate|InvoiceName|InvoicePattern|SerialNo|InvoiceNo|Kind_of_Payment|ComName|ComTaxCode|ComAddress|ComPhone|ComBankNo|ComBankName|CusCode|CusName|CusTaxCode|CusPhone|CusAddress|CusBankName|CusBankNo|Total|VAT_Amount|Amount|Amount_words|Buyer|GrossValue|VATRate|GrossValue0|VatAmount0|GrossValue5|VatAmount5</t>
  </si>
  <si>
    <t>VNPT_5</t>
  </si>
  <si>
    <t>ArisingDate|InvoiceName|InvoicePattern|SerialNo|InvoiceNo|Kind_of_Payment|ComName|ComTaxCode|ComAddress|ComPhone|ComBankNo|ComBankName|CusCode|CusName|CusTaxCode|CusPhone|CusAddress|CusBankName|CusBankNo|Total|VAT_Amount|Amount|Amount_words|Buyer|GrossValue|GrossValue0|VatAmount0|GrossValue5|VatAmount5|GrossValue10</t>
  </si>
  <si>
    <t>sellerAppRecordId|invoiceAppRecordId|invoiceType|templateCode|invoiceSeries|invoiceNumber|invoiceName|invoiceIssuedDate|signedDate|submittedDate|contractNumber|contractDate|currencyCode|exchangeRate|invoiceNote</t>
  </si>
  <si>
    <t>Monet</t>
  </si>
  <si>
    <t>sellerAppRecordId|invoiceAppRecordId|invoiceType|invoiceSigned|referentNo|referentDate|printFlag|printSample|templateCode|adjustmentType|originalInvoice|invoiceSeries|invoiceNumber|invoiceName|invoiceIssuedDate</t>
  </si>
  <si>
    <t>VNPT_6</t>
  </si>
  <si>
    <t>ArisingDate|InvoiceName|InvoicePattern|SerialNo|InvoiceNo|Kind_of_Payment|ComName|ComTaxCode|ComAddress|ComPhone|ComBankNo|ComBankName|CusCode|CusName|CusTaxCode|CusPhone|CusAddress|CusBankName|CusBankNo|Total|VAT_Amount|Amount|Amount_words|Buyer|KindOfService|VAT_Rate|Discount_Rate|Discount_Amount|Products|Extra</t>
  </si>
  <si>
    <t>Vietjet</t>
  </si>
  <si>
    <t>Amount|AmountInWords|ArisingDate|BranchCode|Buyer|ComAddress|ComBankName|ComBankNo|ComFax|ComName|ComPhone|ComTaxCode|CusAddress|CusBankName|CusBankNo</t>
  </si>
  <si>
    <t>DIANA</t>
  </si>
  <si>
    <t>VNPT_VNM</t>
  </si>
  <si>
    <t>InvoiceName|InvoicePattern|SerialNo|InvoiceNo|ArisingDate|Kind_of_Payment|ComName|ComTaxCode|ComAddress|ComPhone|ComBankNo|ComBankName|CusCode|CusName|Buyer|CusTaxCode|CusPhone|CusFax|CusAddress|CusBankName|CusBankNo|Total|Amount|AmountInWords|ComFax|KindOfService|VAT_Amount|VAT_Rate|GrossValue|Fkey</t>
  </si>
  <si>
    <t>SignedInfo</t>
  </si>
  <si>
    <t>SignatureValue</t>
  </si>
  <si>
    <t>KeyInfo</t>
  </si>
  <si>
    <t>47</t>
  </si>
  <si>
    <t>BKAV</t>
  </si>
  <si>
    <t>sellerAppRecordId|invoiceAppRecordId|invoiceType|templateCode|invoiceSeries|invoiceNumber|invoiceName|invoiceIssuedDate|signedDate|submittedDate|currencyCode|exchangeRate|invoiceNote|adjustmentType|sellerLegalName</t>
  </si>
  <si>
    <t>48</t>
  </si>
  <si>
    <t>CÃ´ng Ty CP Tá»‘c Äá»™</t>
  </si>
  <si>
    <t>MCCQT</t>
  </si>
  <si>
    <t>49</t>
  </si>
  <si>
    <t>CÃ´ng ty cá»• pháº§n Tin há»c Viá»…n thÃ´ng HÃ ng KhÃ´ng</t>
  </si>
  <si>
    <t>VNPT - Vinaphone</t>
  </si>
  <si>
    <t>CÃ”NG TY Cá»” PHáº¦N PHáº¦N Má»€M QUáº¢N TRá»Š DOANH NGHIá»†P (CYBERSOFT)</t>
  </si>
  <si>
    <t>Products</t>
  </si>
  <si>
    <t>53</t>
  </si>
  <si>
    <t>VNPT_7</t>
  </si>
  <si>
    <t>key|Extra|InvoiceName|InvoicePattern|SerialNo|InvoiceNo|ArisingDate|PublishDate|Kind_of_Payment|ComName|ComTaxCode|ComAddress|ComPhone|ComBankNo|ComBankName|CusCode|CusName|Buyer|CusBankNo|CusBankName|CusAddress|CusPhone|CusTaxCode|PaymentMethod|RoomNo|FolioNo|Arrival|Departure|QuestQuantity|Rate</t>
  </si>
  <si>
    <t>54</t>
  </si>
  <si>
    <t>Hoa Don cua Viettel_3</t>
  </si>
  <si>
    <t>//invoiceData</t>
  </si>
  <si>
    <t>id|publicCode|invoiceType|invoiceName|templateCode|invoiceSeries|invoiceNumber|invoiceDate|signedDate|note|adjustmentType|sellerLegalName|sellerTaxCode|sellerAddressLine|sellerDistrictName</t>
  </si>
  <si>
    <t>55</t>
  </si>
  <si>
    <t>Cty ThuÃª TÃ i ChÃ­nh ( Chalisease)</t>
  </si>
  <si>
    <t>NO</t>
  </si>
  <si>
    <t>LOI|thuÃª tÃ i chÃ­nh</t>
  </si>
  <si>
    <t>56</t>
  </si>
  <si>
    <t>http://portal.vdsg-invoice.vn/</t>
  </si>
  <si>
    <t>image</t>
  </si>
  <si>
    <t>57</t>
  </si>
  <si>
    <t>invoiceType|templateCode|invoiceSeries|invoiceNumber|invoiceIssuedDate|signedDate|currencyCode|adjustmentType|payments|delivery|sellerLegalName|sellerTaxCode|sellerAddressLine|buyerLegalName|buyerTaxCode</t>
  </si>
  <si>
    <t>58</t>
  </si>
  <si>
    <t>mhdvietnam.com</t>
  </si>
  <si>
    <t>InvDay</t>
  </si>
  <si>
    <t>InvoicePattern</t>
  </si>
  <si>
    <t>SerialNo</t>
  </si>
  <si>
    <t>InvoiceNo</t>
  </si>
  <si>
    <t>59</t>
  </si>
  <si>
    <t>Dangkiem5012</t>
  </si>
  <si>
    <t>InvoiceName|InvoicePattern|SerialNo|InvoiceNo|ArisingDate|Kind_of_Payment|ComName|ComTaxCode|ComAddress|ComPhone|ComBankNo|ComBankName|CusCode|CusName|Buyer|CusTaxCode|CusPhone|CusAddress|CusBankName|CusBankNo|Total|Amount|Amount_words|ComFax|KindOfService|VAT_Amount|VAT_Rate|GrossValue|Discount_Amount|Extra</t>
  </si>
  <si>
    <t>templateCode|invoiceSeries|invoiceNumber|invoiceName|invoiceIssuedDate|signedDate|submittedDate|cusCode|lookupCode|paymentMethod|seller|buyer|items|totalAmount|totalAmountInWords</t>
  </si>
  <si>
    <t>VNPT_8</t>
  </si>
  <si>
    <t>ArisingDate|InvoiceName|InvoicePattern|SerialNo|InvoiceNo|Kind_of_Payment|ComName|ComTaxCode|ComAddress|ComPhone|ComBankNo|ComBankName|CusCode|CusName|CusTaxCode|CusPhone|CusAddress|CusBankName|CusBankNo|Total|VAT_Amount|Amount|Amount_words|Buyer|MaKhachHang|KindOfService|VAT_Rate|Discount_Rate|Discount_Amount|Products</t>
  </si>
  <si>
    <t>62</t>
  </si>
  <si>
    <t>Bao Hiá»ƒm</t>
  </si>
  <si>
    <t>AmtExcVAT0|AmtExcVAT10|AmtExcVAT5|AmtExcVATNone|AmtExcVATTol|AmtIncVAT0|AmtIncVAT10|AmtIncVAT5|AmtIncVATNone|AmtIncVATTol|AmtVAT0|AmtVAT10|AmtVAT5|AmtVATNone|AmtVATTol</t>
  </si>
  <si>
    <t>63</t>
  </si>
  <si>
    <t>adjustmentType|buyerTaxCode|totalAmountWithoutVAT|totalVATAmount|totalAmountWithVAT|sellerAppRecordId|invoiceAppRecordId|invoiceType|templateCode|invoiceSeries|invoiceNumber|invoiceName|invoiceIssuedDate|signedDate|submittedDate</t>
  </si>
  <si>
    <t>64</t>
  </si>
  <si>
    <t>invoiceNumber|invoiceIssuedDate|signedDate|buyerDisplayName|buyerLegalName|buyerTaxCode|buyerAddressLine|currencyCode|exchangeRate|buyerPhoneNumber|calTaxByTotalLine|invoiceNote|totalAmountWithoutVAT|totalVATAmount|totalAmountWithVAT</t>
  </si>
  <si>
    <t>65</t>
  </si>
  <si>
    <t>66</t>
  </si>
  <si>
    <t>CÃ´ng Nghá»‡ VDC</t>
  </si>
  <si>
    <t>67</t>
  </si>
  <si>
    <t>ArisingDate|ComFax|SearchKey|Fkey|Note|NuminvCustomer|ParentName|InvoiceName|InvoicePattern|SerialNo|InvoiceNo|PaymentMethod|ComName|ComTaxCode|ComAddress</t>
  </si>
  <si>
    <t>68</t>
  </si>
  <si>
    <t>invoiceAppRecordId|templateCode|invoiceSeries|invoiceNumber|invoiceName|invoiceIssuedDate|signedDate|submittedDate|currencyCode|exchangeRate|adjustmentType|originalInvoiceId|additionalReferenceDesc|additionalReferenceDate|sellerLegalName</t>
  </si>
  <si>
    <t>69</t>
  </si>
  <si>
    <t>VNPT_9</t>
  </si>
  <si>
    <t>InvoiceName|InvoicePattern|SerialNo|InvoiceNo|ArisingDate|Kind_of_Payment|ComName|ComTaxCode|ComAddress|ComPhone|ComBankNo|ComBankName|CusCode|CusName|Buyer|CusTaxCode|CusPhone|CusAddress|CusBankName|CusBankNo|Total|Amount|AmountInWords|ComFax|KindOfService|VAT_Amount|VAT_Rate|GrossValue|Extra|GrossValue0</t>
  </si>
  <si>
    <t>SoftDreamTT78</t>
  </si>
  <si>
    <t>DLQRCode</t>
  </si>
  <si>
    <t>VNPT_10</t>
  </si>
  <si>
    <t>Key|Extra|InvoiceName|InvoicePattern|SerialNo|InvoiceNo|ArisingDate|Kind_of_Payment|ComName|ComTaxCode|ComAddress|ComPhone|ComBankNo|ComBankName|CusCode|CusName|Buyer|CusTaxCode|CusPhone|CusAddress|CusBankName|CusBankNo|Total|Amount|Amount_words|Note|KindOfService|VAT_Amount|VAT_Rate|Discount_Rate</t>
  </si>
  <si>
    <t>72</t>
  </si>
  <si>
    <t>NBan</t>
  </si>
  <si>
    <t>73</t>
  </si>
  <si>
    <t>VNPT_New</t>
  </si>
  <si>
    <t>74</t>
  </si>
  <si>
    <t>InvoiceData</t>
  </si>
  <si>
    <t>//InvoiceData</t>
  </si>
  <si>
    <t>Is_Convert|Is_Ini|Vat_Tran_Date|Prints_Id|Vat_Tran_No|Vat_Tran_Serie|totalAmountWithoutVAT|totalAmountWithoutVAT_ORIG|totalAmountWithVAT|totalAmountWithVAT_ORIG|String_Total_Amount|String_Total_Amount_Orig|Is_Logo|Is_Background|Is_Phathanh</t>
  </si>
  <si>
    <t>75</t>
  </si>
  <si>
    <t>Phong VÅ©</t>
  </si>
  <si>
    <t>systemCode</t>
  </si>
  <si>
    <t>76</t>
  </si>
  <si>
    <t>VISNAM</t>
  </si>
  <si>
    <t>77</t>
  </si>
  <si>
    <t>invoiceType|templateCode|invoiceSeries|invoiceNumber|invoiceName|invoiceIssuedDate|invoiceSignedDate|contractNumber|adjustmentType|additionalReferenceDate|seller|buyer|items|discountItems|invoiceTaxBreakdowns</t>
  </si>
  <si>
    <t>78</t>
  </si>
  <si>
    <t>invoiceType|templateCode|invoiceSeries|invoiceNumber|invoiceIssuedDate|signedDate|currencyCode|adjustmentType|payments|delivery|sellerLegalName|sellerTaxCode|sellerAddressLine|sellerPhoneNumber|buyerLegalName</t>
  </si>
  <si>
    <t>79</t>
  </si>
  <si>
    <t>InvoiceName|InvoicePattern|SerialNo|InvoiceNo|ArisingDate|SearchKey|Fkey|Note|PaymentMethod|Currency|ComName|ComTaxCode|ComAddress|ComPhone|ComFax</t>
  </si>
  <si>
    <t>80</t>
  </si>
  <si>
    <t>CYBERSOFT</t>
  </si>
  <si>
    <t>81</t>
  </si>
  <si>
    <t>82</t>
  </si>
  <si>
    <t>MOBIFONE</t>
  </si>
  <si>
    <t>hashvalue</t>
  </si>
  <si>
    <t>83</t>
  </si>
  <si>
    <t>M-invoice78</t>
  </si>
  <si>
    <t>TTChung</t>
  </si>
  <si>
    <t>DLieu</t>
  </si>
  <si>
    <t>//TDiep/DLieu/HDon/DLHDon</t>
  </si>
  <si>
    <t>TTChung|NDHDon|TTKhac</t>
  </si>
  <si>
    <t>84</t>
  </si>
  <si>
    <t>VIETTEL_78</t>
  </si>
  <si>
    <t>85</t>
  </si>
  <si>
    <t>invoiceAppRecordId|templateCode|invoiceSeries|invoiceNumber|invoiceName|invoiceIssuedDate|signedDate|submittedDate|currencyCode|exchangeRate|invoiceNote|adjustmentType|originalInvoiceId|additionalReferenceDesc|additionalReferenceDate</t>
  </si>
  <si>
    <t>86</t>
  </si>
  <si>
    <t>NEW-INVOICE</t>
  </si>
  <si>
    <t>InvoiceDataXML</t>
  </si>
  <si>
    <t>87</t>
  </si>
  <si>
    <t>FPT</t>
  </si>
  <si>
    <t>PBan|THDon|KHMSHDon|KHHDon|SHDon|TDLap|TChat|DVTTe|TGia|TTKhac</t>
  </si>
  <si>
    <t>88</t>
  </si>
  <si>
    <t>DSCKSo</t>
  </si>
  <si>
    <t>89</t>
  </si>
  <si>
    <t>TOYOTA</t>
  </si>
  <si>
    <t>90</t>
  </si>
  <si>
    <t>sellerAppRecordId|invoiceAppRecordId|invoiceType|templateCode|invoiceSeries|invoiceNumber|invoiceName|invoiceIssuedDate|signedDate|submittedDate|contractNumber|currencyCode|invoiceNote|adjustmentType|additionalReferenceDesc</t>
  </si>
  <si>
    <t>91</t>
  </si>
  <si>
    <t>Äá»‹nh Gia Net</t>
  </si>
  <si>
    <t>PDFContent</t>
  </si>
  <si>
    <t>92</t>
  </si>
  <si>
    <t>AsiaInvoice.Vn</t>
  </si>
  <si>
    <t>TTChung|NDHDon</t>
  </si>
  <si>
    <t>93</t>
  </si>
  <si>
    <t>ArisingDate|ComFax|Note|ParentName|InvoiceName|InvoicePattern|SerialNo|InvoiceNo|Kind_of_Payment|ComName|ComTaxCode|ComAddress|ComPhone|ComBankNo|ComBankName</t>
  </si>
  <si>
    <t>94</t>
  </si>
  <si>
    <t>Nacencom_TT78</t>
  </si>
  <si>
    <t>95</t>
  </si>
  <si>
    <t>Moi_DB</t>
  </si>
  <si>
    <t>lk</t>
  </si>
  <si>
    <t>ct</t>
  </si>
  <si>
    <t>DBIET</t>
  </si>
  <si>
    <t>96</t>
  </si>
  <si>
    <t>invoiceType|templateCode|invoiceSeries|invoiceNumber|invoiceName|invoiceIssuedDate|signedDate|currencyCode|adjustmentType|payments|delivery|sellerLegalName|sellerTaxCode|sellerAddressLine|sellerFaxNumber</t>
  </si>
  <si>
    <t>97</t>
  </si>
  <si>
    <t>Type|VATRate|Amount|OriginalInvoiceFkey|Total|VATAmount|CreateBy|ModifiedBy|PublishBy|ConvertBy|ConvertDate|InvoiceName|ParentName|InvoicePattern|SerialNo</t>
  </si>
  <si>
    <t>98</t>
  </si>
  <si>
    <t>invoiceAppRecordId|invoiceType|templateCode|invoiceSeries|invoiceNumber|invoiceName|invoiceIssuedDate|signedDate|submittedDate|contractNumber|currencyCode|exchangeRate|adjustmentType|payments|sellerLegalName</t>
  </si>
  <si>
    <t>99</t>
  </si>
  <si>
    <t>Viettel_2</t>
  </si>
  <si>
    <t>barcode</t>
  </si>
  <si>
    <t>Ãnh DÆ°Æ¡ng</t>
  </si>
  <si>
    <t>System</t>
  </si>
  <si>
    <t>101</t>
  </si>
  <si>
    <t>VNPT_11</t>
  </si>
  <si>
    <t>InvoiceName|InvoicePattern|SerialNo|InvoiceNo|ArisingDate|Kind_of_Payment|ComName|ComTaxCode|ComAddress|ComPhone|ComBankNo|ComBankName|CusCode|CusName|Buyer|CusTaxCode|CusPhone|CusAddress|CusBankName|CusBankNo|Total|Amount|AmountInWords|ComFax|KindOfService|VAT_Amount|VAT_Rate|Extra|CusFax|PaymentTerm</t>
  </si>
  <si>
    <t>102</t>
  </si>
  <si>
    <t>invoiceType|templateCode|invoiceSeries|invoiceNumber|invoiceIssuedDate|signedDate|currencyCode|adjustmentType|AccountObjectCode|payments|delivery|sellerLegalName|sellerTaxCode|sellerAddressLine|sellerPhoneNumber</t>
  </si>
  <si>
    <t>103</t>
  </si>
  <si>
    <t>104</t>
  </si>
  <si>
    <t>invoiceType|templateCode|invoiceSeries|invoiceNumber|invoiceIssuedDate|signedDate|currencyCode|adjustmentType|payments|delivery|sellerLegalName|sellerTaxCode|sellerAddressLine|sellerFaxNumber|buyerLegalName</t>
  </si>
  <si>
    <t>105</t>
  </si>
  <si>
    <t>Cty CP PT Pháº§n Má»m ASIA_11</t>
  </si>
  <si>
    <t>106</t>
  </si>
  <si>
    <t>VNPT_12</t>
  </si>
  <si>
    <t>107</t>
  </si>
  <si>
    <t>invoiceType|templateCode|invoiceSeries|invoiceNumber|invoiceName|invoiceIssuedDate|contractNumber|adjustmentType|seller|buyer|items|discountItems|payments|sumOfTotalLineAmountWithoutVAT|totalAmountWithoutVAT</t>
  </si>
  <si>
    <t>108</t>
  </si>
  <si>
    <t>InvoiceName|InvoicePattern|SerialNo|InvoiceNo|ArisingDate|Kind_of_Payment|ComName|ComTaxCode|ComAddress|ComPhone|ComBankNo|ComBankName|CusCode|CusName|Buyer|CusTaxCode|CusPhone|CusAddress|CusBankName|CusBankNo|Total|Amount|AmountInWords|ComFax|KindOfService|VAT_Amount|VAT_Rate|VatAmount0|CreateBy|GrossValue0</t>
  </si>
  <si>
    <t>109</t>
  </si>
  <si>
    <t>TT78</t>
  </si>
  <si>
    <t>ArisingDate|InvoiceName|InvoicePattern|SerialNo|InvoiceNo|Kind_of_Payment|ComName|ComTaxCode|ComAddress|ComPhone|ComBankNo|ComBankName|CusCode|CusName|CusTaxCode|CusPhone|CusAddress|CusBankName|CusBankNo|Total|VAT_Amount|Amount|Amount_words|GrossValueNonTax|GrossValue|Buyer|GrossValue0|VATAmount0|GrossValue5|VATAmount5</t>
  </si>
  <si>
    <t>InvoiceName|InvoicePattern|SerialNo|InvoiceNo|ArisingDate|Kind_of_Payment|ComName|ComTaxCode|ComAddress|ComPhone|ComBankNo|ComBankName|CusCode|CusName|Buyer|CusTaxCode|CusPhone|CusAddress|CusBankName|CusBankNo|Total|Amount|Amount_words|ProcessInvNote|ComFax|KindOfService|VAT_Amount|VAT_Rate|VATAmount0|GrossValue0</t>
  </si>
  <si>
    <t>invoiceAppRecordId|templateCode|invoiceSeries|invoiceName|invoiceIssuedDate|submittedDate|currencyCode|adjustmentType|originalInvoiceId|additionalReferenceDesc|additionalReferenceDate|sellerLegalName|sellerTaxCode|sellerAddressLine|sellerDistrictName</t>
  </si>
  <si>
    <t>113</t>
  </si>
  <si>
    <t>VinhHuy</t>
  </si>
  <si>
    <t>Hoadon</t>
  </si>
  <si>
    <t>Chitiethoadon</t>
  </si>
  <si>
    <t>114</t>
  </si>
  <si>
    <t>invoiceAppRecordId|invoiceType|templateCode|invoiceSeries|invoiceNumber|invoiceName|invoiceIssuedDate|signedDate|submittedDate|currencyCode|exchangeRate|adjustmentType|payments|sellerLegalName|sellerTaxCode</t>
  </si>
  <si>
    <t>115</t>
  </si>
  <si>
    <t>Invoice Solution</t>
  </si>
  <si>
    <t>paymentType</t>
  </si>
  <si>
    <t>createdBy</t>
  </si>
  <si>
    <t>createdDate</t>
  </si>
  <si>
    <t>signedDate</t>
  </si>
  <si>
    <t>116</t>
  </si>
  <si>
    <t>CMC</t>
  </si>
  <si>
    <t>117</t>
  </si>
  <si>
    <t>invoiceType|templateCode|invoiceSeries|invoiceNumber|invoiceName|invoiceIssuedDate|signedDate|currencyCode|adjustmentType|payments|delivery|sellerWebsite|sellerLegalName|sellerTaxCode|sellerAddressLine</t>
  </si>
  <si>
    <t>118</t>
  </si>
  <si>
    <t>invoiceAppRecordId|invoiceType|templateCode|invoiceSeries|invoiceNumber|invoiceName|invoiceIssuedDate|signedDate|submittedDate|currencyCode|invoiceNote|adjustmentType|originalInvoiceId|additionalReferenceDesc|additionalReferenceDate</t>
  </si>
  <si>
    <t>119</t>
  </si>
  <si>
    <t>TIKI</t>
  </si>
  <si>
    <t>invoice</t>
  </si>
  <si>
    <t>certified_data</t>
  </si>
  <si>
    <t>sellerAppRecordId|invoiceAppRecordId|invoiceType|invoiceSigned|vatPercentageBill|vatNone|referentNo|referentDate|printFlag|printSample|templateCode|adjustmentType|originalInvoice|invoiceSeries|invoiceNumber</t>
  </si>
  <si>
    <t>ArisingDate|ComFax|Note|ParentName|InvoiceName|InvoicePattern|SerialNo|InvoiceNo|PaymentMethod|Extra|TripID|TransNo|ComName|ComTaxCode|ComAddress</t>
  </si>
  <si>
    <t>VNAIRLINE</t>
  </si>
  <si>
    <t>COMMON</t>
  </si>
  <si>
    <t>MAIN</t>
  </si>
  <si>
    <t>LinkQ</t>
  </si>
  <si>
    <t>ElectronicInvoiceData</t>
  </si>
  <si>
    <t>DIANATT78</t>
  </si>
  <si>
    <t>QRBARCODE_IMAGE</t>
  </si>
  <si>
    <t>Nguyá»…n Kim</t>
  </si>
  <si>
    <t>TSDNode</t>
  </si>
  <si>
    <t>VNPT_PPTienTien</t>
  </si>
  <si>
    <t>127</t>
  </si>
  <si>
    <t>TTChung|NDHDon|DLQRCode|TTKhac</t>
  </si>
  <si>
    <t>128</t>
  </si>
  <si>
    <t>ACPRO</t>
  </si>
  <si>
    <t>ACPRO_THONGTIN</t>
  </si>
  <si>
    <t>129</t>
  </si>
  <si>
    <t>HD NUOC</t>
  </si>
  <si>
    <t>Export_ElectronicBill</t>
  </si>
  <si>
    <t>AmtExcVAT0|AmtExcVAT10|AmtExcVAT5|AmtExcVATNone|AmtExcVATOther|AmtExcVATTol|AmtIncVAT0|AmtIncVAT10|AmtIncVAT5|AmtIncVATNone|AmtIncVATTol|AmtVAT0|AmtVAT10|AmtVAT5|AmtVATNone</t>
  </si>
  <si>
    <t>SESGROUP</t>
  </si>
  <si>
    <t>MaGD</t>
  </si>
  <si>
    <t>MaKetQua</t>
  </si>
  <si>
    <t>MoTaKetQua</t>
  </si>
  <si>
    <t>DuLieu</t>
  </si>
  <si>
    <t>Green IT</t>
  </si>
  <si>
    <t>DIEUPHUC</t>
  </si>
  <si>
    <t>HDChuyenDoi</t>
  </si>
  <si>
    <t>XangDau</t>
  </si>
  <si>
    <t>QRCode</t>
  </si>
  <si>
    <t>M-INVOICE</t>
  </si>
  <si>
    <t>AEON_CITIMART</t>
  </si>
  <si>
    <t>COOPMART</t>
  </si>
  <si>
    <t>138</t>
  </si>
  <si>
    <t>MIDORI</t>
  </si>
  <si>
    <t>139</t>
  </si>
  <si>
    <t>BKAV_NEW</t>
  </si>
  <si>
    <t>M-Invoice_MTT</t>
  </si>
  <si>
    <t>CKSNNT</t>
  </si>
  <si>
    <t>HANOI</t>
  </si>
  <si>
    <t>MOI_1</t>
  </si>
  <si>
    <t>143</t>
  </si>
  <si>
    <t>Nguyen_Kim</t>
  </si>
  <si>
    <t>COOPMART_1</t>
  </si>
  <si>
    <t>145</t>
  </si>
  <si>
    <t>ROSY</t>
  </si>
  <si>
    <t>FileName</t>
  </si>
  <si>
    <t>146</t>
  </si>
  <si>
    <t>THAISON</t>
  </si>
  <si>
    <t>147</t>
  </si>
  <si>
    <t>invoiceNumber|invoiceIssuedDate|signedDate|buyerDisplayName|buyerLegalName|buyerTaxCode|buyerAddressLine|currencyCode|sellerAppRecordId|invoiceAppRecordId|invoiceType|templateCode|invoiceSeries|invoiceName|submittedDate</t>
  </si>
  <si>
    <t>148</t>
  </si>
  <si>
    <t>xxxxxxxxxxxxxxx</t>
  </si>
  <si>
    <t>149</t>
  </si>
  <si>
    <t>THANHPHONG</t>
  </si>
  <si>
    <t>ï»¿</t>
  </si>
  <si>
    <t>//Content/InvoicePattern</t>
  </si>
  <si>
    <t>//Content/SerialNo</t>
  </si>
  <si>
    <t>//Content/InvoiceNo</t>
  </si>
  <si>
    <t>//Content/ArisingDate</t>
  </si>
  <si>
    <t>//Content/SignDate</t>
  </si>
  <si>
    <t>//Content/ComName</t>
  </si>
  <si>
    <t>//Content/ComTaxCode</t>
  </si>
  <si>
    <t>//Content/ComAddress</t>
  </si>
  <si>
    <t>//Content/Total</t>
  </si>
  <si>
    <t>//Content/VATAmount</t>
  </si>
  <si>
    <t>//Content/Amount</t>
  </si>
  <si>
    <t>//Content/CusName</t>
  </si>
  <si>
    <t>//Content/CusTaxCode</t>
  </si>
  <si>
    <t>//Content/CusAddress</t>
  </si>
  <si>
    <t>//Content/PortalLink</t>
  </si>
  <si>
    <t>//Content/Key</t>
  </si>
  <si>
    <t>//Content/Products/Product</t>
  </si>
  <si>
    <t>//DLHDon/TTChung/KHMSHDon</t>
  </si>
  <si>
    <t>//DLHDon/TTChung/KHHDon</t>
  </si>
  <si>
    <t>//DLHDon/TTChung/SHDon</t>
  </si>
  <si>
    <t>//DLHDon/TTChung/TDLap</t>
  </si>
  <si>
    <t>//DLHDon/NDHDon/NBan/Ten</t>
  </si>
  <si>
    <t>//DLHDon/NDHDon/NBan/MST</t>
  </si>
  <si>
    <t>//DLHDon/NDHDon/NBan/DChi</t>
  </si>
  <si>
    <t>//DLHDon/NDHDon/TToan/TgTCThue</t>
  </si>
  <si>
    <t>//DLHDon/NDHDon/TToan/TgTThue</t>
  </si>
  <si>
    <t>//DLHDon/NDHDon/TToan/TgTTTBSo</t>
  </si>
  <si>
    <t>//DLHDon/NDHDon/NMua/Ten</t>
  </si>
  <si>
    <t>//DLHDon/NDHDon/NMua/MST</t>
  </si>
  <si>
    <t>//DLHDon/NDHDon/NMua/DChi</t>
  </si>
  <si>
    <t>GPAcc|http://tracuu.ehoadon.vn</t>
  </si>
  <si>
    <t>//DLHDon/NDHDon/DSHHDVu/HHDVu</t>
  </si>
  <si>
    <t>//Invoice/Form</t>
  </si>
  <si>
    <t>//Invoice/Serial</t>
  </si>
  <si>
    <t>//Invoice/InvoiceNumber</t>
  </si>
  <si>
    <t>//Invoice/DateofInvoice</t>
  </si>
  <si>
    <t>//Seller/CompanyName</t>
  </si>
  <si>
    <t>//Seller/CompanyTaxcode</t>
  </si>
  <si>
    <t>//Seller/CompanyAddress</t>
  </si>
  <si>
    <t>//Amount/TotalAmountNoTax</t>
  </si>
  <si>
    <t>//Amount/AmountTax</t>
  </si>
  <si>
    <t>//Amount/TotalAmount</t>
  </si>
  <si>
    <t>//Buyer/CompanyName</t>
  </si>
  <si>
    <t>//Buyer/CompanyTaxcode</t>
  </si>
  <si>
    <t>//Buyer/CompanyAddress</t>
  </si>
  <si>
    <t>//Invoice/InvoiceCode</t>
  </si>
  <si>
    <t>Dau Cham</t>
  </si>
  <si>
    <t>//Products</t>
  </si>
  <si>
    <t>//inv:invoiceData/inv:templateCode</t>
  </si>
  <si>
    <t>//inv:invoiceData/inv:invoiceSeries</t>
  </si>
  <si>
    <t>//inv:invoiceData/inv:invoiceNumber</t>
  </si>
  <si>
    <t>//inv:invoiceData/inv:invoiceIssuedDate</t>
  </si>
  <si>
    <t>//inv:invoice/inv:invoiceData/inv:signedDate</t>
  </si>
  <si>
    <t>//inv:invoiceData/inv:sellerLegalName</t>
  </si>
  <si>
    <t>//inv:invoiceData/inv:sellerTaxCode</t>
  </si>
  <si>
    <t>//inv:invoiceData/inv:sellerAddressLine</t>
  </si>
  <si>
    <t>//inv:invoiceData/inv:totalAmountWithoutVAT</t>
  </si>
  <si>
    <t>//inv:invoiceData/inv:totalVATAmount</t>
  </si>
  <si>
    <t>//inv:invoiceData/inv:totalAmountWithVAT</t>
  </si>
  <si>
    <t>//inv:invoiceData/inv:buyerLegalName</t>
  </si>
  <si>
    <t>//inv:invoiceData/inv:buyerTaxCode</t>
  </si>
  <si>
    <t>//inv:invoiceData/inv:buyerAddressLine</t>
  </si>
  <si>
    <t>GPAcc|https://www.meinvoice.vn/tra-cuu</t>
  </si>
  <si>
    <t>//inv:invoiceData/inv:items/inv:item</t>
  </si>
  <si>
    <t>//inv:invoiceData/inv:signedDate</t>
  </si>
  <si>
    <t>//inv:invoiceData/inv:privateCode</t>
  </si>
  <si>
    <t>//inv:invoiceData/inv:systemCode</t>
  </si>
  <si>
    <t>//inv:invoiceData/inv:qrCodeData</t>
  </si>
  <si>
    <t>//inv:controlData/inv:systemCode</t>
  </si>
  <si>
    <t>//inv:invoiceData/inv:seller/inv:sellerLegalName</t>
  </si>
  <si>
    <t>//inv:invoiceData/inv:seller/inv:sellerTaxCode</t>
  </si>
  <si>
    <t>//inv:invoiceData/inv:seller/inv:sellerAddressLine</t>
  </si>
  <si>
    <t>//inv:invoiceData/inv:buyer/inv:buyerLegalName|//inv:invoiceData/inv:buyer/inv:buyerDisplayName</t>
  </si>
  <si>
    <t>//inv:invoiceData/inv:buyer/inv:buyerTaxCode</t>
  </si>
  <si>
    <t>//inv:invoiceData/inv:buyer/inv:buyerAddressLine</t>
  </si>
  <si>
    <t>GPAcc|https://sinvoice.viettel.vn/tracuuhoadon</t>
  </si>
  <si>
    <t>//inv:invoiceData/inv:customDefines</t>
  </si>
  <si>
    <t>//Content/VAT_Amount</t>
  </si>
  <si>
    <t>//Content/Fkey</t>
  </si>
  <si>
    <t>//inv:invoices/inv:invoice/inv:invoiceData/inv:templateCode</t>
  </si>
  <si>
    <t>//inv:invoices/inv:invoice/inv:invoiceData/inv:invoiceSeries</t>
  </si>
  <si>
    <t>//inv:invoices/inv:invoice/inv:invoiceData/inv:invoiceNumber</t>
  </si>
  <si>
    <t>//inv:invoices/inv:invoice/inv:invoiceData/inv:invoiceIssuedDate</t>
  </si>
  <si>
    <t>//inv:invoices/inv:invoice/inv:invoiceData/inv:sellerLegalName</t>
  </si>
  <si>
    <t>//inv:invoices/inv:invoice/inv:invoiceData/inv:sellerTaxCode</t>
  </si>
  <si>
    <t>//inv:invoices/inv:invoice/inv:invoiceData/inv:sellerAddressLine</t>
  </si>
  <si>
    <t>//inv:invoices/inv:invoice/inv:invoiceData/inv:totalAmountWithoutVAT</t>
  </si>
  <si>
    <t>//inv:invoices/inv:invoice/inv:invoiceData/inv:totalVATAmount</t>
  </si>
  <si>
    <t>//inv:invoices/inv:invoice/inv:invoiceData/inv:totalAmountWithVAT</t>
  </si>
  <si>
    <t>//inv:invoices/inv:invoice/inv:invoiceData/inv:buyerLegalName|//inv:invoices/inv:invoice/inv:invoiceData/inv:buyerDisplayName</t>
  </si>
  <si>
    <t>//inv:invoices/inv:invoice/inv:invoiceData/inv:buyerTaxCode</t>
  </si>
  <si>
    <t>//inv:invoices/inv:invoice/inv:invoiceData/inv:buyerAddressLine</t>
  </si>
  <si>
    <t>//inv:invoices/inv:invoice/inv:invoiceData/inv:items/inv:item</t>
  </si>
  <si>
    <t>//HoaDon/ThongTinHoaDon/MauSo</t>
  </si>
  <si>
    <t>//HoaDon/ThongTinHoaDon/Kyhieu</t>
  </si>
  <si>
    <t>//HoaDon/ThongTinHoaDon/SoHoaDon</t>
  </si>
  <si>
    <t>//HoaDon/ThongTinHoaDon/NgayHoaDon</t>
  </si>
  <si>
    <t>//HoaDon/ThongTinHoaDon/TenNguoiBan</t>
  </si>
  <si>
    <t>//HoaDon/ThongTinHoaDon/MaSoThueNguoiBan</t>
  </si>
  <si>
    <t>//HoaDon/ThongTinHoaDon/DiaChiNguoiBan</t>
  </si>
  <si>
    <t>//HoaDon/ThongTinHoaDon/TongTienTruocThue</t>
  </si>
  <si>
    <t>//HoaDon/ThongTinHoaDon/TongTienThue</t>
  </si>
  <si>
    <t>//HoaDon/ThongTinHoaDon/TongTien</t>
  </si>
  <si>
    <t>//HoaDon/ThongTinHoaDon/TenDoanhNghiepMua</t>
  </si>
  <si>
    <t>//HoaDon/ThongTinHoaDon/MaSoThueNguoiMua</t>
  </si>
  <si>
    <t>//HoaDon/ThongTinHoaDon/DiaChiNguoiMua</t>
  </si>
  <si>
    <t>GPAcc|https://tracuuhoadon.minvoice.com.vn/</t>
  </si>
  <si>
    <t>//HoaDon/ThongTinHoaDon/sobaomat</t>
  </si>
  <si>
    <t>//HoaDon/ChiTietHoaDon/ChiTiet</t>
  </si>
  <si>
    <t>//HDonCQT/HDon/billPattern/billPatternCode</t>
  </si>
  <si>
    <t>//HDonCQT/HDon/billTemplate/code</t>
  </si>
  <si>
    <t>//HDonCQT/HDon/billNumber</t>
  </si>
  <si>
    <t>//HDonCQT/HDon/signedDate</t>
  </si>
  <si>
    <t>//HDonCQT/HDon/company/name</t>
  </si>
  <si>
    <t>//HDonCQT/HDon/company/taxCode</t>
  </si>
  <si>
    <t>//HDonCQT/HDon/company/address</t>
  </si>
  <si>
    <t>//HDonCQT/HDon/subTotal</t>
  </si>
  <si>
    <t>//HDonCQT/HDon/taxAmount</t>
  </si>
  <si>
    <t>//HDonCQT/HDon/totalAmount</t>
  </si>
  <si>
    <t>//HDonCQT/HDon/customer/name|//HDonCQT/HDon/customer/buyerName</t>
  </si>
  <si>
    <t>//HDonCQT/HDon/customer/taxCode</t>
  </si>
  <si>
    <t>//HDonCQT/HDon/customer/address</t>
  </si>
  <si>
    <t>//HDonCQT/HDon/products/product</t>
  </si>
  <si>
    <t>//TvanData/Content/InvoicePattern</t>
  </si>
  <si>
    <t>//TvanData/Content/SerialNo</t>
  </si>
  <si>
    <t>//TvanData/Content/InvoiceNo</t>
  </si>
  <si>
    <t>//TvanData/Content/ArisingDate</t>
  </si>
  <si>
    <t>//TvanData/Content/ComName</t>
  </si>
  <si>
    <t>//TvanData/Content/ComTaxCode</t>
  </si>
  <si>
    <t>//TvanData/Content/ComAddress</t>
  </si>
  <si>
    <t>//TvanData/Content/Total</t>
  </si>
  <si>
    <t>//TvanData/Content/VAT_Amount</t>
  </si>
  <si>
    <t>//TvanData/Content/Amount</t>
  </si>
  <si>
    <t>//TvanData/Content/CusName</t>
  </si>
  <si>
    <t>//TvanData/Content/CusTaxCode</t>
  </si>
  <si>
    <t>//TvanData/Content/CusAddress</t>
  </si>
  <si>
    <t>GPAcc|http://www.nguyenminhvat.vn</t>
  </si>
  <si>
    <t>//TvanData/Content/InvoiceId</t>
  </si>
  <si>
    <t>//TvanData/Content/Products/Product</t>
  </si>
  <si>
    <t>GPAcc|http://asiainvoice.vn/tra-cuu</t>
  </si>
  <si>
    <t>GPAcc|https://tracuu.cyberbill.vn</t>
  </si>
  <si>
    <t>//inv:invoiceData/inv:userDefines/inv:securityCode</t>
  </si>
  <si>
    <t>//NDungHDon/TTinHDon/mauHDon</t>
  </si>
  <si>
    <t>//NDungHDon/TTinHDon/kyHieuHDon</t>
  </si>
  <si>
    <t>//NDungHDon/TTinHDon/soHDon</t>
  </si>
  <si>
    <t>//NDungHDon/TTinHDon/ngayHDon</t>
  </si>
  <si>
    <t>//NDungHDon/NBan/tenDVi</t>
  </si>
  <si>
    <t>//NDungHDon/NBan/MSTTinh</t>
  </si>
  <si>
    <t>//NDungHDon/NBan/diaChi</t>
  </si>
  <si>
    <t>//NDungHDon/DSachHHoaDVu/TToan/tongTienChuaThue</t>
  </si>
  <si>
    <t>//NDungHDon/DSachHHoaDVu/TToan/tongTienThue</t>
  </si>
  <si>
    <t>//NDungHDon/DSachHHoaDVu/TToan/tongTienCoThue</t>
  </si>
  <si>
    <t>//NDungHDon/NMua/tenDVi</t>
  </si>
  <si>
    <t>//NDungHDon/NMua/MST</t>
  </si>
  <si>
    <t>//NDungHDon/NMua/diaChi</t>
  </si>
  <si>
    <t>//NDungHDon/DSachHHoaDVu/HHoaDVu</t>
  </si>
  <si>
    <t>GPAcc|https://hoadondientu.hilo.com.vn/</t>
  </si>
  <si>
    <t>//Content/Buyer|//Content/CusName</t>
  </si>
  <si>
    <t>//SecureKey</t>
  </si>
  <si>
    <t>//Fkey</t>
  </si>
  <si>
    <t>//inv:invoiceData/inv:buyer/inv:buyerDisplayName</t>
  </si>
  <si>
    <t>//invoiceData/templateCode</t>
  </si>
  <si>
    <t>//invoiceData/invoiceSeries</t>
  </si>
  <si>
    <t>//invoiceData/invoiceNumber</t>
  </si>
  <si>
    <t>//invoiceData/invoiceIssuedDate</t>
  </si>
  <si>
    <t>//invoiceData/sellerLegalName</t>
  </si>
  <si>
    <t>//invoiceData/sellerTaxCode</t>
  </si>
  <si>
    <t>//invoiceData/sellerAddressLine</t>
  </si>
  <si>
    <t>//invoiceData/totalAmountWithoutVat</t>
  </si>
  <si>
    <t>//invoiceData/totalVatAmount</t>
  </si>
  <si>
    <t>//invoiceData/totalAmountWithVat</t>
  </si>
  <si>
    <t>//invoiceData/buyerLegalName</t>
  </si>
  <si>
    <t>//invoiceData/buyerTaxCode</t>
  </si>
  <si>
    <t>//invoiceData/buyerAddressLine</t>
  </si>
  <si>
    <t>GPAcc|http://hddt.phongvu.vn/</t>
  </si>
  <si>
    <t>//invoiceData/sellerAppRecordId</t>
  </si>
  <si>
    <t>//invoiceData/items/item</t>
  </si>
  <si>
    <t>//invoiceData/InvoicePattern</t>
  </si>
  <si>
    <t>//invoiceData/SerialNo</t>
  </si>
  <si>
    <t>//invoiceData/InvoiceNo</t>
  </si>
  <si>
    <t>//invoiceData/ArisingDate</t>
  </si>
  <si>
    <t>//invoiceData/ComName</t>
  </si>
  <si>
    <t>//invoiceData/ComTaxCode</t>
  </si>
  <si>
    <t>//invoiceData/ComAddress</t>
  </si>
  <si>
    <t>//invoiceData/total</t>
  </si>
  <si>
    <t>//invoiceData/VATAmount</t>
  </si>
  <si>
    <t>//invoiceData/totalAmount</t>
  </si>
  <si>
    <t>//invoiceData/DisplayName</t>
  </si>
  <si>
    <t>//invoiceData/CusTaxCode</t>
  </si>
  <si>
    <t>//invoiceData/CusAddress</t>
  </si>
  <si>
    <t>//domainLookup</t>
  </si>
  <si>
    <t>//invoiceData/DigestValue</t>
  </si>
  <si>
    <t>//invoiceData/Products/Product</t>
  </si>
  <si>
    <t>GPAcc|http://tracuu.lienson.vn/</t>
  </si>
  <si>
    <t>MAU_SO=</t>
  </si>
  <si>
    <t>KIHIEU_SERY=</t>
  </si>
  <si>
    <t>SO_SERY=</t>
  </si>
  <si>
    <t>NGAY_KY=</t>
  </si>
  <si>
    <t>TEN_DVIQLY_CT=</t>
  </si>
  <si>
    <t>MASO_THUEDL=</t>
  </si>
  <si>
    <t>DIA_CHI=</t>
  </si>
  <si>
    <t>MA_KHANG=</t>
  </si>
  <si>
    <t>TIEN_GOC=</t>
  </si>
  <si>
    <t>TIEN_GTGT=</t>
  </si>
  <si>
    <t>SO_TIEN=</t>
  </si>
  <si>
    <t>TEN_KHANG=</t>
  </si>
  <si>
    <t>MASO_THUEKH=</t>
  </si>
  <si>
    <t>DCHI_KHANG=</t>
  </si>
  <si>
    <t>//CusivoiceTempt/TemptCode</t>
  </si>
  <si>
    <t>//CusivoiceTempt/Symbol</t>
  </si>
  <si>
    <t>//Ivoice/InvoiceNumber</t>
  </si>
  <si>
    <t>//Ivoice/DateofInvoice</t>
  </si>
  <si>
    <t>//CusivoiceTempt/CompanyName</t>
  </si>
  <si>
    <t>//CusivoiceTempt/Taxcode</t>
  </si>
  <si>
    <t>//CusivoiceTempt/Address</t>
  </si>
  <si>
    <t>//Ivoice/TotalMoneyNoTax</t>
  </si>
  <si>
    <t>//Ivoice/MoneyTax</t>
  </si>
  <si>
    <t>//Ivoice/TotalMoney</t>
  </si>
  <si>
    <t>//Ivoice/CompanyName</t>
  </si>
  <si>
    <t>//Ivoice/CompanyTaxcode</t>
  </si>
  <si>
    <t>//Ivoice/CompanyAdd</t>
  </si>
  <si>
    <t>//Ivoice/IvoiceCode</t>
  </si>
  <si>
    <t>//IvoiceDetail</t>
  </si>
  <si>
    <t>//Content/InvoiceSerial</t>
  </si>
  <si>
    <t>//Content/InvoiceNumber</t>
  </si>
  <si>
    <t>//Content/InvoiceDate</t>
  </si>
  <si>
    <t>//Content/CompanyName</t>
  </si>
  <si>
    <t>//Content/CompanyTaxCode</t>
  </si>
  <si>
    <t>//Content/CompanyAddress</t>
  </si>
  <si>
    <t>//Content/TaxAmount</t>
  </si>
  <si>
    <t>//Content/TotalAmount</t>
  </si>
  <si>
    <t>//Content/CustomerName</t>
  </si>
  <si>
    <t>//Content/CustomerTaxCode</t>
  </si>
  <si>
    <t>//Content/CustomerAddress</t>
  </si>
  <si>
    <t>GPAcc|https://einvoice.fast.com.vn/</t>
  </si>
  <si>
    <t>Dau Phay</t>
  </si>
  <si>
    <t>//inv:invoiceData/inv:series</t>
  </si>
  <si>
    <t>//inv:invoiceData/inv:invoiceNo</t>
  </si>
  <si>
    <t>//inv:invoiceData/inv:issuedDate</t>
  </si>
  <si>
    <t>//inv:invoiceData/inv:totalAmountWithoutVat</t>
  </si>
  <si>
    <t>//inv:invoiceData/inv:totalVatAmount</t>
  </si>
  <si>
    <t>//inv:invoiceData/inv:totalAmountWithVat</t>
  </si>
  <si>
    <t>GPAcc|http://vat.ggg.com.vn/</t>
  </si>
  <si>
    <t>GPAcc|https://tracuu.cyberbill.vn/</t>
  </si>
  <si>
    <t>//inv:invoiceData/inv:delivery/inv:UrlWebTraCuu</t>
  </si>
  <si>
    <t>//inv:invoiceData/inv:delivery/inv:containerNumber</t>
  </si>
  <si>
    <t>//DLHDon/TTChung/TTKhac/form</t>
  </si>
  <si>
    <t>//DLHDon/TTChung/TTKhac/serial</t>
  </si>
  <si>
    <t>//DLHDon/TTChung/So</t>
  </si>
  <si>
    <t>//DLHDon/TTChung/TTKhac/sec</t>
  </si>
  <si>
    <t>//inv:invoiceData/inv:publicURL</t>
  </si>
  <si>
    <t>//Content/Buyer</t>
  </si>
  <si>
    <t>//Content/Extra</t>
  </si>
  <si>
    <t>//Content/SearchKey</t>
  </si>
  <si>
    <t>GPAcc|https://hddt.vinamilk.com.vn/</t>
  </si>
  <si>
    <t>TONG_TIEN=</t>
  </si>
  <si>
    <t>GPAcc|http://e-invoice.tcs.com.vn/</t>
  </si>
  <si>
    <t>//Invoice/TvanData/Content/InvoicePattern</t>
  </si>
  <si>
    <t>//Invoice/TvanData/Content/SerialNo</t>
  </si>
  <si>
    <t>//Invoice/TvanData/Content/InvoiceNo</t>
  </si>
  <si>
    <t>//Invoice/TvanData/Content/ArisingDate</t>
  </si>
  <si>
    <t>//Invoice/TvanData/Content/ComName</t>
  </si>
  <si>
    <t>//Invoice/TvanData/Content/ComTaxCode</t>
  </si>
  <si>
    <t>//Invoice/TvanData/Content/ComAddress</t>
  </si>
  <si>
    <t>//Invoice/TvanData/Content/Total</t>
  </si>
  <si>
    <t>//Invoice/TvanData/Content/VAT_Amount</t>
  </si>
  <si>
    <t>//Invoice/TvanData/Content/Amount</t>
  </si>
  <si>
    <t>//Invoice/TvanData/Content/CusName</t>
  </si>
  <si>
    <t>//Invoice/TvanData/Content/CusTaxCode</t>
  </si>
  <si>
    <t>//Invoice/TvanData/Content/CusAddress</t>
  </si>
  <si>
    <t>GPAcc|https://portaltool.vnpt-invoice.com.vn/</t>
  </si>
  <si>
    <t>//Invoice/key</t>
  </si>
  <si>
    <t>//Invoice/TvanData/Content/Products/Product</t>
  </si>
  <si>
    <t>//Invoices/Invoice/Ten_Vat</t>
  </si>
  <si>
    <t>//Invoices/Invoice/Ten_Seri</t>
  </si>
  <si>
    <t>//Invoices/Invoice/so_ct</t>
  </si>
  <si>
    <t>//Invoices/Invoice/ngay_ct</t>
  </si>
  <si>
    <t>//Invoices/Invoice/M_ten_Cty</t>
  </si>
  <si>
    <t>//Invoices/Invoice/M_Ma_So_Thue</t>
  </si>
  <si>
    <t>//Invoices/Invoice/M_Dia_Chi</t>
  </si>
  <si>
    <t>//Invoices/Invoice/dien_giai</t>
  </si>
  <si>
    <t>//Invoices/Invoice/t_tien2</t>
  </si>
  <si>
    <t>//Invoices/Invoice/t_thue</t>
  </si>
  <si>
    <t>//Invoices/Invoice/t_tt</t>
  </si>
  <si>
    <t>//Invoices/Invoice/Ten_KH</t>
  </si>
  <si>
    <t>//Invoices/Invoice/Ma_So_Thue</t>
  </si>
  <si>
    <t>//Invoices/Invoice/Dia_Chi</t>
  </si>
  <si>
    <t>GPAcc|https://cyberinvoice.com.vn/</t>
  </si>
  <si>
    <t>//Invoices/Invoice/Ma_Tra_Cuu</t>
  </si>
  <si>
    <t>//Invoices/Products</t>
  </si>
  <si>
    <t>//Content/key</t>
  </si>
  <si>
    <t>//invoiceData/invoiceDate</t>
  </si>
  <si>
    <t>//invoiceData/totalPaymentAmount</t>
  </si>
  <si>
    <t>MAUSO</t>
  </si>
  <si>
    <t>KYHIEU</t>
  </si>
  <si>
    <t>SOHOADON</t>
  </si>
  <si>
    <t>NGAYLAP</t>
  </si>
  <si>
    <t>TENHANGHOA</t>
  </si>
  <si>
    <t>THUEGTGT_V</t>
  </si>
  <si>
    <t>TONGTIENTHANHTOAN_V</t>
  </si>
  <si>
    <t>TENKHACHHANG_V</t>
  </si>
  <si>
    <t>MASOTHUE</t>
  </si>
  <si>
    <t>DIACHI_V</t>
  </si>
  <si>
    <t>GPAcc|http://portal.vdsg-invoice.vn/</t>
  </si>
  <si>
    <t>//Content/InvoiceId</t>
  </si>
  <si>
    <t>//Content/InvDay</t>
  </si>
  <si>
    <t>//Content/SellerLegalName</t>
  </si>
  <si>
    <t>//Content/SellerTaxCode</t>
  </si>
  <si>
    <t>//Content/SellerAddressLine</t>
  </si>
  <si>
    <t>GPAcc|https://mhdvietnam.com/vi/eInvoice/</t>
  </si>
  <si>
    <t>//Content/CusCode</t>
  </si>
  <si>
    <t>//invoiceData/seller/legalName</t>
  </si>
  <si>
    <t>//invoiceData/seller/taxCode</t>
  </si>
  <si>
    <t>//invoiceData/seller/address</t>
  </si>
  <si>
    <t>//invoiceData/buyer/legalName</t>
  </si>
  <si>
    <t>//invoiceData/buyer/taxCode</t>
  </si>
  <si>
    <t>//invoiceData/buyer/address</t>
  </si>
  <si>
    <t>//invoiceData/lookupCode</t>
  </si>
  <si>
    <t>//Content/AmtVATTol</t>
  </si>
  <si>
    <t>//Content/AmtIncVATTol</t>
  </si>
  <si>
    <t>//Content/Groups/Group/Products/Product</t>
  </si>
  <si>
    <t>//DLHDon/TTChung/NLap</t>
  </si>
  <si>
    <t>//HDon/DSCKS/NBan/Signature/Object/SignatureProperties/SignatureProperty/SigningTime</t>
  </si>
  <si>
    <t>//HDon/MCCQT</t>
  </si>
  <si>
    <t>//HDon/DSCKS/CQT/Signature/Object/SignatureProperties/SignatureProperty/SigningTime</t>
  </si>
  <si>
    <t>//NBan/Signature/Object</t>
  </si>
  <si>
    <t>//InvoiceData/Prints_Id</t>
  </si>
  <si>
    <t>//InvoiceData/Vat_Tran_Serie</t>
  </si>
  <si>
    <t>//InvoiceData/Vat_Tran_No</t>
  </si>
  <si>
    <t>//InvoiceData/Vat_Tran_Date</t>
  </si>
  <si>
    <t>//InvoiceData/Seller/Pr_Detail_Name</t>
  </si>
  <si>
    <t>//InvoiceData/Seller/Tax_File_Number</t>
  </si>
  <si>
    <t>//InvoiceData/Seller/Address</t>
  </si>
  <si>
    <t>//InvoiceData/totalAmountWithoutVAT</t>
  </si>
  <si>
    <t>//InvoiceData/Tax/TaxObject/Vat_Tax_Amount</t>
  </si>
  <si>
    <t>//InvoiceData/totalAmountWithVAT</t>
  </si>
  <si>
    <t>//InvoiceData/Buyer/Name</t>
  </si>
  <si>
    <t>//InvoiceData/Buyer/Tax_File_Number</t>
  </si>
  <si>
    <t>//InvoiceData/Buyer/Address</t>
  </si>
  <si>
    <t>//InvoiceData/Item/ItemObject</t>
  </si>
  <si>
    <t>//invoiceData/sellerFullName</t>
  </si>
  <si>
    <t>//invoiceData/buyerFullName</t>
  </si>
  <si>
    <t>//DLHDon/TTChung/DDTCuu</t>
  </si>
  <si>
    <t>//DLHDon/TTChung/MTCuu</t>
  </si>
  <si>
    <t>//inv:invoice/inv:invoiceData/inv:templateCode</t>
  </si>
  <si>
    <t>//inv:invoice/inv:invoiceData/inv:invoiceSeries</t>
  </si>
  <si>
    <t>//inv:invoice/inv:invoiceData/inv:invoiceNumber</t>
  </si>
  <si>
    <t>//inv:invoice/inv:invoiceData/inv:invoiceIssuedDate</t>
  </si>
  <si>
    <t>//inv:invoice/inv:invoiceData/inv:sellerLegalName</t>
  </si>
  <si>
    <t>//inv:invoice/inv:invoiceData/inv:sellerTaxCode</t>
  </si>
  <si>
    <t>//inv:invoice/inv:invoiceData/inv:sellerAddressLine</t>
  </si>
  <si>
    <t>//inv:invoice/inv:invoiceData/inv:totalAmountWithoutVAT</t>
  </si>
  <si>
    <t>//inv:invoice/inv:invoiceData/inv:totalVATAmount</t>
  </si>
  <si>
    <t>//inv:invoice/inv:invoiceData/inv:totalAmountWithVAT</t>
  </si>
  <si>
    <t>//inv:invoice/inv:invoiceData/inv:buyerLegalName</t>
  </si>
  <si>
    <t>//inv:invoice/inv:invoiceData/inv:buyerTaxCode</t>
  </si>
  <si>
    <t>//inv:invoice/inv:invoiceData/inv:buyerAddressLine</t>
  </si>
  <si>
    <t>//inv:invoice/inv:invoiceData/inv:items/inv:item</t>
  </si>
  <si>
    <t>//HoaDonDienTu/HoaDon/ThongTinHoaDon/MauSo</t>
  </si>
  <si>
    <t>//HoaDonDienTu/HoaDon/ThongTinHoaDon/Kyhieu</t>
  </si>
  <si>
    <t>//HoaDonDienTu/HoaDon/ThongTinHoaDon/SoHoaDon</t>
  </si>
  <si>
    <t>//HoaDonDienTu/HoaDon/ThongTinHoaDon/NgayHoaDon</t>
  </si>
  <si>
    <t>//HoaDonDienTu/HoaDon/ThongTinHoaDon/TenNguoiBan</t>
  </si>
  <si>
    <t>//HoaDonDienTu/HoaDon/ThongTinHoaDon/MaSoThueNguoiBan</t>
  </si>
  <si>
    <t>//HoaDonDienTu/HoaDon/ThongTinHoaDon/DiaChiNguoiBan</t>
  </si>
  <si>
    <t>//HoaDonDienTu/HoaDon/ThongTinHoaDon/TongTienTruocThue</t>
  </si>
  <si>
    <t>//HoaDonDienTu/HoaDon/ThongTinHoaDon/TongTienThue</t>
  </si>
  <si>
    <t>//HoaDonDienTu/HoaDon/ThongTinHoaDon/TongTien</t>
  </si>
  <si>
    <t>//HoaDonDienTu/HoaDon/ThongTinHoaDon/TenDoanhNghiepMua</t>
  </si>
  <si>
    <t>//HoaDonDienTu/HoaDon/ThongTinHoaDon/MaSoThueNguoiMua</t>
  </si>
  <si>
    <t>//HoaDonDienTu/HoaDon/ThongTinHoaDon/DiaChiNguoiMua</t>
  </si>
  <si>
    <t>//HoaDonDienTu/HoaDon/ChiTietHoaDon/ChiTiet</t>
  </si>
  <si>
    <t>//TDiep/DLieu/HDon/DLHDon/TTChung/KHMSHDon</t>
  </si>
  <si>
    <t>//TDiep/DLieu/HDon/DLHDon/TTChung/KHHDon</t>
  </si>
  <si>
    <t>//TDiep/DLieu/HDon/DLHDon/TTChung/SHDon</t>
  </si>
  <si>
    <t>//TDiep/DLieu/HDon/DLHDon/TTChung/NLap</t>
  </si>
  <si>
    <t>//TDiep/DLieu/HDon/DSCKS/NBan/Signature/Object</t>
  </si>
  <si>
    <t>//TDiep/DLieu/HDon/DLHDon/NDHDon/NBan/Ten</t>
  </si>
  <si>
    <t>//TDiep/DLieu/HDon/DLHDon/NDHDon/NBan/MST</t>
  </si>
  <si>
    <t>//TDiep/DLieu/HDon/DLHDon/NDHDon/NBan/DChi</t>
  </si>
  <si>
    <t>//TDiep/DLieu/HDon/DLHDon/NDHDon/TToan/TgTCThue</t>
  </si>
  <si>
    <t>//TDiep/DLieu/HDon/DLHDon/NDHDon/TToan/TgTThue</t>
  </si>
  <si>
    <t>//TDiep/DLieu/HDon/DLHDon/NDHDon/TToan/TgTTTBSo</t>
  </si>
  <si>
    <t>//TDiep/DLieu/HDon/DLHDon/NDHDon/NMua/Ten</t>
  </si>
  <si>
    <t>//TDiep/DLieu/HDon/DLHDon/NDHDon/NMua/MST</t>
  </si>
  <si>
    <t>//TDiep/DLieu/HDon/DLHDon/NDHDon/NMua/DChi</t>
  </si>
  <si>
    <t>//TDiep/DLieu/HDon/DLHDon/TTKhac/TTin/DLieu</t>
  </si>
  <si>
    <t>//TDiep/DLieu/HDon/MCCQT</t>
  </si>
  <si>
    <t>//TDiep/DLieu/HDon/DSCKS/CQT/Signature/Object</t>
  </si>
  <si>
    <t>//TDiep/DLieu/HDon/DLHDon/NDHDon/DSHHDVu/HHDVu</t>
  </si>
  <si>
    <t>//HDon/DLHDon/TTChung/KHMSHDon</t>
  </si>
  <si>
    <t>//HDon/DLHDon/TTChung/KHHDon</t>
  </si>
  <si>
    <t>//HDon/DLHDon/TTChung/SHDon</t>
  </si>
  <si>
    <t>//HDon/DLHDon/TTChung/NLap</t>
  </si>
  <si>
    <t>//HDon/DSCKS/NBan/Signature/Object/SignatureProperties/SignatureProperty</t>
  </si>
  <si>
    <t>//HDon/DLHDon/NDHDon/NBan/Ten</t>
  </si>
  <si>
    <t>//HDon/DLHDon/NDHDon/NBan/MST</t>
  </si>
  <si>
    <t>//HDon/DLHDon/NDHDon/NBan/DChi</t>
  </si>
  <si>
    <t>//HDon/DLHDon/NDHDon/TToan/TgTCThue</t>
  </si>
  <si>
    <t>//HDon/DLHDon/NDHDon/TToan/TgTThue</t>
  </si>
  <si>
    <t>//HDon/DLHDon/NDHDon/TToan/TgTTTBSo</t>
  </si>
  <si>
    <t>//HDon/DLHDon/NDHDon/NMua/Ten</t>
  </si>
  <si>
    <t>//HDon/DLHDon/NDHDon/NMua/MST</t>
  </si>
  <si>
    <t>//HDon/DLHDon/NDHDon/NMua/DChi</t>
  </si>
  <si>
    <t>//HDon/DSCKS/CQT/Signature/Object/SignatureProperties/SignatureProperty</t>
  </si>
  <si>
    <t>//HDon/DLHDon/NDHDon/DSHHDVu/HHDVu</t>
  </si>
  <si>
    <t>//InvoiceDataXMLSign/InvoiceDataXML/InvoiceData/InvoiceForm</t>
  </si>
  <si>
    <t>//InvoiceDataXMLSign/InvoiceDataXML/InvoiceData/InvoiceSerial</t>
  </si>
  <si>
    <t>//InvoiceDataXMLSign/InvoiceDataXML/InvoiceData/InvoiceNo</t>
  </si>
  <si>
    <t>//InvoiceDataXMLSign/InvoiceDataXML/InvoiceData/InvoiceDate</t>
  </si>
  <si>
    <t>//InvoiceDataXMLSign/InvoiceDataXML/InvoiceData/SignDate</t>
  </si>
  <si>
    <t>//InvoiceDataXMLSign/InvoiceDataXML/InvoiceData/SellerName</t>
  </si>
  <si>
    <t>//InvoiceDataXMLSign/InvoiceDataXML/InvoiceData/SellerTaxCode</t>
  </si>
  <si>
    <t>//InvoiceDataXMLSign/InvoiceDataXML/InvoiceData/SellerAddress</t>
  </si>
  <si>
    <t>//InvoiceDataXMLSign/InvoiceDataXML/InvoiceData/SumItemAmount</t>
  </si>
  <si>
    <t>//InvoiceDataXMLSign/InvoiceDataXML/InvoiceData/SumTaxAmount</t>
  </si>
  <si>
    <t>//InvoiceDataXMLSign/InvoiceDataXML/InvoiceData/SumPaymentAmount</t>
  </si>
  <si>
    <t>//InvoiceDataXMLSign/InvoiceDataXML/InvoiceData/BuyerUnitName</t>
  </si>
  <si>
    <t>//InvoiceDataXMLSign/InvoiceDataXML/InvoiceData/BuyerTaxCode</t>
  </si>
  <si>
    <t>//InvoiceDataXMLSign/InvoiceDataXML/InvoiceData/BuyerAddress</t>
  </si>
  <si>
    <t>GPAcc|https://newinvoice.com.vn/</t>
  </si>
  <si>
    <t>//InvoiceDataXMLSign/InvoiceDataXML/InvoiceDetails/InvoiceDetails</t>
  </si>
  <si>
    <t>//HDon/DLHDon/TTChung/MSHDon</t>
  </si>
  <si>
    <t>//HDon/DLHDon/TTChung/TDLap</t>
  </si>
  <si>
    <t>/HDon/DLHDon/SignDate</t>
  </si>
  <si>
    <t>//HDon/DLHDon/NDHDon/Nban/NBTen</t>
  </si>
  <si>
    <t>//HDon/DLHDon/NDHDon/Nban/NBMST</t>
  </si>
  <si>
    <t>//HDon/DLHDon/NDHDon/Nban/NBDChi</t>
  </si>
  <si>
    <t>/Invoice/Content/InvoicePattern</t>
  </si>
  <si>
    <t>/Invoice/Content/InvoiceSerial</t>
  </si>
  <si>
    <t>/Invoice/Content/InvoiceNumber</t>
  </si>
  <si>
    <t>/Invoice/Content/InvoiceDate</t>
  </si>
  <si>
    <t>/Invoice/Content/SignedDate</t>
  </si>
  <si>
    <t>/Invoice/Content/CompanyName</t>
  </si>
  <si>
    <t>/Invoice/Content/CompanyTaxCode</t>
  </si>
  <si>
    <t>/Invoice/Content/CompanyAddress</t>
  </si>
  <si>
    <t>/Invoice/Content/Amount</t>
  </si>
  <si>
    <t>/Invoice/Content/TaxAmount</t>
  </si>
  <si>
    <t>/Invoice/Content/TotalAmount</t>
  </si>
  <si>
    <t>/Invoice/Content/CustomerName</t>
  </si>
  <si>
    <t>/Invoice/Content/CustomerTaxCode</t>
  </si>
  <si>
    <t>/Invoice/Content/CustomerAddress</t>
  </si>
  <si>
    <t>/Invoice/Content/Products/Product</t>
  </si>
  <si>
    <t>/inv:invoice/inv:invoiceData/inv:templateCode</t>
  </si>
  <si>
    <t>/inv:invoice/inv:invoiceData/inv:invoiceSeries</t>
  </si>
  <si>
    <t>/inv:invoice/inv:invoiceData/inv:invoiceNumber</t>
  </si>
  <si>
    <t>/inv:invoice/inv:invoiceData/inv:invoiceIssuedDate</t>
  </si>
  <si>
    <t>/inv:invoice/inv:invoiceData/inv:signedDate</t>
  </si>
  <si>
    <t>/inv:invoice/inv:invoiceData/inv:sellerLegalName</t>
  </si>
  <si>
    <t>/inv:invoice/inv:invoiceData/inv:sellerTaxCode</t>
  </si>
  <si>
    <t>/inv:invoice/inv:invoiceData/inv:sellerAddressLine</t>
  </si>
  <si>
    <t>/inv:invoice/inv:invoiceData/inv:totalAmountWithoutVAT</t>
  </si>
  <si>
    <t>/inv:invoice/inv:invoiceData/inv:totalVATAmount</t>
  </si>
  <si>
    <t>/inv:invoice/inv:invoiceData/inv:totalAmountWithVAT</t>
  </si>
  <si>
    <t>/inv:invoice/inv:invoiceData/inv:buyerLegalName</t>
  </si>
  <si>
    <t>/inv:invoice/inv:invoiceData/inv:buyerTaxCode</t>
  </si>
  <si>
    <t>/inv:invoice/inv:invoiceData/inv:buyerAddressLine</t>
  </si>
  <si>
    <t>/inv:invoice/inv:invoiceData/inv:items/inv:item</t>
  </si>
  <si>
    <t>GPAcc|https://asiainvoice.vn/tra-cuu</t>
  </si>
  <si>
    <t>/Invoice/Content/SignDate</t>
  </si>
  <si>
    <t>/Invoice/Content/VAT_Amount</t>
  </si>
  <si>
    <t>/Invoice/Content/Groups/Group/Products/Product</t>
  </si>
  <si>
    <t>/HDon/DLHDon/TTChung/KHMSHDon</t>
  </si>
  <si>
    <t>/HDon/DLHDon/TTChung/KHHDon</t>
  </si>
  <si>
    <t>/HDon/DLHDon/TTChung/SHDon</t>
  </si>
  <si>
    <t>/HDon/DLHDon/TTChung/NLap</t>
  </si>
  <si>
    <t>/HDon/DSCKS/NBan/Signature/Object/SignatureProperties/SignatureProperty/SigningTime</t>
  </si>
  <si>
    <t>/HDon/DLHDon/NDHDon/NBan/Ten</t>
  </si>
  <si>
    <t>/HDon/DLHDon/NDHDon/NBan/MST</t>
  </si>
  <si>
    <t>/HDon/DLHDon/NDHDon/NBan/DChi</t>
  </si>
  <si>
    <t>/HDon/DLHDon/NDHDon/TToan/TgTCThue</t>
  </si>
  <si>
    <t>/HDon/DLHDon/NDHDon/TToan/TgTThue</t>
  </si>
  <si>
    <t>/HDon/DLHDon/NDHDon/TToan/TgTTTBSo</t>
  </si>
  <si>
    <t>/HDon/DLHDon/NDHDon/NMua/Ten</t>
  </si>
  <si>
    <t>/HDon/DLHDon/NDHDon/NMua/MST</t>
  </si>
  <si>
    <t>/HDon/DLHDon/NDHDon/NMua/DChi</t>
  </si>
  <si>
    <t>GPAcc|https://hoadon78.nacencomm.vn/</t>
  </si>
  <si>
    <t>/HDon/DSCKS/NBan/Signature/SignedInfo/Reference</t>
  </si>
  <si>
    <t>/HDon/DLHDon/NDHDon/DSHHDVu/HHDVu</t>
  </si>
  <si>
    <t>/HoaDon/lk/seri</t>
  </si>
  <si>
    <t>/HoaDon/lk/sohd</t>
  </si>
  <si>
    <t>/HoaDon/lk/ngayct</t>
  </si>
  <si>
    <t>/HoaDon/lk/dvsd_ten</t>
  </si>
  <si>
    <t>/HoaDon/lk/dvsd_masothue</t>
  </si>
  <si>
    <t>/HoaDon/lk/dvsd_diachi</t>
  </si>
  <si>
    <t>/HoaDon/lk/tien</t>
  </si>
  <si>
    <t>/HoaDon/lk/thue</t>
  </si>
  <si>
    <t>/HoaDon/lk/tt</t>
  </si>
  <si>
    <t>/HoaDon/lk/segments_ten</t>
  </si>
  <si>
    <t>/HoaDon/lk/segments_masothue</t>
  </si>
  <si>
    <t>/HoaDon/lk/segments_diachi</t>
  </si>
  <si>
    <t>/HoaDon/ct</t>
  </si>
  <si>
    <t>/Invoice/Content/VATAmount</t>
  </si>
  <si>
    <t>/invoice/invoiceData/templateCode</t>
  </si>
  <si>
    <t>/invoice/invoiceData/invoiceSeries</t>
  </si>
  <si>
    <t>/invoice/invoiceData/invoiceNumber</t>
  </si>
  <si>
    <t>/invoice/invoiceData/invoiceIssuedDate</t>
  </si>
  <si>
    <t>/invoice/invoiceData/sellerLegalName</t>
  </si>
  <si>
    <t>/invoice/invoiceData/sellerTaxCode</t>
  </si>
  <si>
    <t>/invoice/invoiceData/sellerAddressLine</t>
  </si>
  <si>
    <t>/invoice/invoiceData/totalAmountWithoutVAT</t>
  </si>
  <si>
    <t>/invoice/invoiceData/totalVATAmount</t>
  </si>
  <si>
    <t>/invoice/invoiceData/totalAmountWithVAT</t>
  </si>
  <si>
    <t>/invoice/invoiceData/buyerLegalName</t>
  </si>
  <si>
    <t>/invoice/invoiceData/buyerTaxCode</t>
  </si>
  <si>
    <t>/invoice/invoiceData/buyerAddressLine</t>
  </si>
  <si>
    <t>/invoice/invoiceData/items/item</t>
  </si>
  <si>
    <t>/Invoice/Content/ComAddress</t>
  </si>
  <si>
    <t>/inv:invoice/inv:invoiceData/inv:invoiceAppRecordId</t>
  </si>
  <si>
    <t>/Vht/Hoadon/Ky_hieu_mau</t>
  </si>
  <si>
    <t>/Vht/Hoadon/So_seri</t>
  </si>
  <si>
    <t>/Vht/Hoadon/So_hd</t>
  </si>
  <si>
    <t>/Vht/Hoadon/Ngay_hd</t>
  </si>
  <si>
    <t>/Vht/TimeSign</t>
  </si>
  <si>
    <t>/Vht/Hoadon/Don_vi_ban</t>
  </si>
  <si>
    <t>/Vht/Hoadon/Mst</t>
  </si>
  <si>
    <t>/Vht/Hoadon/Dia_chi</t>
  </si>
  <si>
    <t>/Vht/Hoadon/Tien_hang</t>
  </si>
  <si>
    <t>/Vht/Hoadon/Tien_thue</t>
  </si>
  <si>
    <t>/Vht/Hoadon/Tong_tien</t>
  </si>
  <si>
    <t>/Vht/Hoadon/Don_vi_mua</t>
  </si>
  <si>
    <t>/Vht/Hoadon/Mst_nguoi_mua</t>
  </si>
  <si>
    <t>/Vht/Hoadon/Dia_chi_nguoi_mua</t>
  </si>
  <si>
    <t>/Vht/Chitiethoadon</t>
  </si>
  <si>
    <t>/invoice/invoiceDetail/billPatternCode</t>
  </si>
  <si>
    <t>/invoice/billNumber</t>
  </si>
  <si>
    <t>/invoice/Signature/Object/QualifyingProperties/SignedProperties</t>
  </si>
  <si>
    <t>/invoice/company/name</t>
  </si>
  <si>
    <t>/invoice/company/taxCode</t>
  </si>
  <si>
    <t>/invoice/company/address</t>
  </si>
  <si>
    <t>/invoice/customer/name</t>
  </si>
  <si>
    <t>/invoice/customer/taxCode</t>
  </si>
  <si>
    <t>/invoice/customer/address</t>
  </si>
  <si>
    <t>/invoice/products/product</t>
  </si>
  <si>
    <t>/invoice/invoiceData/signedDate</t>
  </si>
  <si>
    <t>/minvoice/invoice/invoiceinformation/template_code</t>
  </si>
  <si>
    <t>/minvoice/invoice/invoiceinformation/invoice_series</t>
  </si>
  <si>
    <t>/minvoice/invoice/invoiceinformation/invoice_number</t>
  </si>
  <si>
    <t>/minvoice/invoice/invoiceinformation/invoice_issued_date</t>
  </si>
  <si>
    <t>/minvoice/invoice/invoiceinformation/seller_name</t>
  </si>
  <si>
    <t>/minvoice/invoice/invoiceinformation/seller_taxcode</t>
  </si>
  <si>
    <t>/minvoice/invoice/invoiceinformation/seller_address</t>
  </si>
  <si>
    <t>/minvoice/invoice/invoiceinformation/total_amount_without_vat</t>
  </si>
  <si>
    <t>/minvoice/invoice/invoiceinformation/vat_amount</t>
  </si>
  <si>
    <t>/minvoice/invoice/invoiceinformation/total_amount</t>
  </si>
  <si>
    <t>/minvoice/invoice/invoiceinformation/buyer_legal_name</t>
  </si>
  <si>
    <t>/minvoice/invoice/invoiceinformation/buyer_taxcode</t>
  </si>
  <si>
    <t>/minvoice/invoice/invoiceinformation/buyer_address_line</t>
  </si>
  <si>
    <t>/minvoice/invoice/invoicedetail/detail</t>
  </si>
  <si>
    <t>/INVOICEDATA/MAIN/FORM_NO</t>
  </si>
  <si>
    <t>/INVOICEDATA/MAIN/KY_HIEU</t>
  </si>
  <si>
    <t>/INVOICEDATA/MAIN/SERI_NO</t>
  </si>
  <si>
    <t>/INVOICEDATA/MAIN/INVOICE_DATE</t>
  </si>
  <si>
    <t>/INVOICEDATA/Signature/Object/SignatureProperties/SignatureProperty</t>
  </si>
  <si>
    <t>/INVOICEDATA/MAIN/SELLER</t>
  </si>
  <si>
    <t>/INVOICEDATA/MAIN/SELLER_VAT_CODE</t>
  </si>
  <si>
    <t>/INVOICEDATA/MAIN/SELLER_ADDRESS</t>
  </si>
  <si>
    <t>/INVOICEDATA/SALETOTALEXCLUDETAX/VN_SUM</t>
  </si>
  <si>
    <t>/INVOICEDATA/MAIN/PAYER</t>
  </si>
  <si>
    <t>/INVOICEDATA/MAIN/VATCODE</t>
  </si>
  <si>
    <t>/INVOICEDATA/MAIN/ADDRESS</t>
  </si>
  <si>
    <t>/INVOICEDATA/GETTICKET</t>
  </si>
  <si>
    <t>/ElectronicInvoice/ElectronicInvoiceData/InvoiceInfo/TemplateCode</t>
  </si>
  <si>
    <t>/ElectronicInvoice/ElectronicInvoiceData/InvoiceInfo/InvoiceSeries</t>
  </si>
  <si>
    <t>/ElectronicInvoice/ElectronicInvoiceData/InvoiceInfo/InvoiceNumber</t>
  </si>
  <si>
    <t>/ElectronicInvoice/ElectronicInvoiceData/InvoiceInfo/InvoiceIssuedDate</t>
  </si>
  <si>
    <t>/ElectronicInvoice/ElectronicInvoiceData/InvoiceInfo/SignDate</t>
  </si>
  <si>
    <t>/ElectronicInvoice/ElectronicInvoiceData/Seller/SellerName</t>
  </si>
  <si>
    <t>/ElectronicInvoice/ElectronicInvoiceData/Seller/SellerTaxCode</t>
  </si>
  <si>
    <t>/ElectronicInvoice/ElectronicInvoiceData/Seller/SellerAddress</t>
  </si>
  <si>
    <t>/ElectronicInvoice/ElectronicInvoiceData/Total/TotalAmountWithoutVAT</t>
  </si>
  <si>
    <t>/ElectronicInvoice/ElectronicInvoiceData/Total/TotalVATAmount</t>
  </si>
  <si>
    <t>/ElectronicInvoice/ElectronicInvoiceData/Total/TotalAmountWithVAT</t>
  </si>
  <si>
    <t>/ElectronicInvoice/ElectronicInvoiceData/Buyer/BuyerName</t>
  </si>
  <si>
    <t>/ElectronicInvoice/ElectronicInvoiceData/Buyer/BuyerTaxCode</t>
  </si>
  <si>
    <t>/ElectronicInvoice/ElectronicInvoiceData/Buyer/BuyerAddress</t>
  </si>
  <si>
    <t>/ElectronicInvoice/ElectronicInvoiceData/Items/Item</t>
  </si>
  <si>
    <t>/HDon/DSCKS/NBan/Signature/Object/SignatureProperties/SignatureProperty</t>
  </si>
  <si>
    <t>/HDon/DLHDon/TTChung/TTKhac/TTin/DLieu/DCTC</t>
  </si>
  <si>
    <t>/HDon/Fkey</t>
  </si>
  <si>
    <t>//ACPRO_THONGTIN/ACPRO_KHACHHANG/MAU_HOADON</t>
  </si>
  <si>
    <t>//ACPRO_THONGTIN/ACPRO_KHACHHANG/KYHIEU_HOADON</t>
  </si>
  <si>
    <t>//ACPRO_THONGTIN/ACPRO_KHACHHANG/SO_HOADON</t>
  </si>
  <si>
    <t>//ACPRO_THONGTIN/ACPRO_KHACHHANG/NGAY_HOADON</t>
  </si>
  <si>
    <t>//ACPRO_THONGTIN/ACPRO_KHACHHANG/TEN_CONGTY</t>
  </si>
  <si>
    <t>//ACPRO_THONGTIN/ACPRO_KHACHHANG/MST_CONGTY</t>
  </si>
  <si>
    <t>//ACPRO_THONGTIN/ACPRO_KHACHHANG/DIACHI_CONGTY</t>
  </si>
  <si>
    <t>//ACPRO_THONGTIN/ACPRO_THANHTOAN/TONG_TIENHANG</t>
  </si>
  <si>
    <t>//ACPRO_THONGTIN/ACPRO_THANHTOAN/TILE_THUE</t>
  </si>
  <si>
    <t>//ACPRO_THONGTIN/ACPRO_THANHTOAN/TIEN_THUE</t>
  </si>
  <si>
    <t>//ACPRO_THONGTIN/ACPRO_THANHTOAN/TONG_CONG</t>
  </si>
  <si>
    <t>//ACPRO_THONGTIN/ACPRO_KHACHHANG/TEN_DONVI</t>
  </si>
  <si>
    <t>//ACPRO_THONGTIN/ACPRO_KHACHHANG/MST_KHACHHANG</t>
  </si>
  <si>
    <t>//ACPRO_THONGTIN/ACPRO_KHACHHANG/DIACHI_KHACHHANG</t>
  </si>
  <si>
    <t>//ACPRO_THONGTIN/ACPRO_DM_HANGHOA/ACPRO_DM_HANGHOA_CT</t>
  </si>
  <si>
    <t>/HDDT/Export_ElectronicBill/Bill_CustomerInfors/InvoiceForm</t>
  </si>
  <si>
    <t>/HDDT/Export_ElectronicBill/Bill_CustomerInfors/InvoiceSymbol</t>
  </si>
  <si>
    <t>/HDDT/Export_ElectronicBill/Bill_CustomerInfors/SerialNumber</t>
  </si>
  <si>
    <t>/HDDT/Export_ElectronicBill/Bill_CustomerInfors/DateSign</t>
  </si>
  <si>
    <t>/HDDT/Export_ElectronicBill/DepartmentSeller/ParentDepartmentName</t>
  </si>
  <si>
    <t>/HDDT/Export_ElectronicBill/DepartmentSeller/ParentDepartmentAddress</t>
  </si>
  <si>
    <t>/HDDT/Export_ElectronicBill/Bill_CustomerInfors/SubTotal</t>
  </si>
  <si>
    <t>/HDDT/Export_ElectronicBill/Bill_CustomerInfors/TaxRatio</t>
  </si>
  <si>
    <t>/HDDT/Export_ElectronicBill/Bill_CustomerInfors/VAT</t>
  </si>
  <si>
    <t>/HDDT/Export_ElectronicBill/Bill_CustomerInfors/Total</t>
  </si>
  <si>
    <t>/HDDT/Export_ElectronicBill/Bill_CustomerInfors/CustomerName</t>
  </si>
  <si>
    <t>/HDDT/Export_ElectronicBill/Bill_CustomerInfors/TaxCode</t>
  </si>
  <si>
    <t>/HDDT/Export_ElectronicBill/Bill_CustomerInfors/BillAddress</t>
  </si>
  <si>
    <t>/Invoice/Content/SerialNo</t>
  </si>
  <si>
    <t>/Invoice/Content/InvoiceNo</t>
  </si>
  <si>
    <t>/Invoice/Content/ComName</t>
  </si>
  <si>
    <t>/Invoice/Content/ComTaxCode</t>
  </si>
  <si>
    <t>/Invoice/Content/Total</t>
  </si>
  <si>
    <t>/Invoice/Content/CusName</t>
  </si>
  <si>
    <t>/Invoice/Content/CusTaxCode</t>
  </si>
  <si>
    <t>/Invoice/Content/CusAddress</t>
  </si>
  <si>
    <t>/Invoice/Content/SearchKey</t>
  </si>
  <si>
    <t>/KetQuaTraCuu/DuLieu/TDiep/DLieu/HDon/DLHDon/TTChung/KHMSHDon</t>
  </si>
  <si>
    <t>/KetQuaTraCuu/DuLieu/TDiep/DLieu/HDon/DLHDon/TTChung/KHHDon</t>
  </si>
  <si>
    <t>/KetQuaTraCuu/DuLieu/TDiep/DLieu/HDon/DLHDon/TTChung/SHDon</t>
  </si>
  <si>
    <t>/KetQuaTraCuu/DuLieu/TDiep/DLieu/HDon/DLHDon/TTChung/NLap</t>
  </si>
  <si>
    <t>/KetQuaTraCuu/DuLieu/TDiep/DLieu/TBao/NNhan</t>
  </si>
  <si>
    <t>/KetQuaTraCuu/DuLieu/TDiep/DLieu/HDon/DLHDon/NDHDon/NBan/Ten</t>
  </si>
  <si>
    <t>/KetQuaTraCuu/DuLieu/TDiep/DLieu/HDon/DLHDon/NDHDon/NBan/MST</t>
  </si>
  <si>
    <t>/KetQuaTraCuu/DuLieu/TDiep/DLieu/HDon/DLHDon/NDHDon/NBan/DChi</t>
  </si>
  <si>
    <t>/KetQuaTraCuu/DuLieu/TDiep/DLieu/HDon/DLHDon/NDHDon/TToan/TgTCThue</t>
  </si>
  <si>
    <t>/KetQuaTraCuu/DuLieu/TDiep/DLieu/HDon/DLHDon/NDHDon/TToan/TgTThue</t>
  </si>
  <si>
    <t>/KetQuaTraCuu/DuLieu/TDiep/DLieu/HDon/DLHDon/NDHDon/TToan/TgTTTBSo</t>
  </si>
  <si>
    <t>/KetQuaTraCuu/DuLieu/TDiep/DLieu/HDon/DLHDon/NDHDon/NMua/Ten</t>
  </si>
  <si>
    <t>/KetQuaTraCuu/DuLieu/TDiep/DLieu/HDon/DLHDon/NDHDon/NMua/MST</t>
  </si>
  <si>
    <t>/KetQuaTraCuu/DuLieu/TDiep/DLieu/HDon/DLHDon/NDHDon/NMua/DChi</t>
  </si>
  <si>
    <t>/KetQuaTraCuu/DuLieu/TDiep/DLieu/HDon/DLHDon/TTChung/TTKhac/TTin</t>
  </si>
  <si>
    <t>/KetQuaTraCuu/DuLieu/TDiep/DLieu/HDon/DLHDon/TTChung/TTKhac/TTin/DLieu</t>
  </si>
  <si>
    <t>/KetQuaTraCuu/DuLieu/TDiep/DLieu/HDon/MCCQT</t>
  </si>
  <si>
    <t>/KetQuaTraCuu/DuLieu/TDiep/DLieu/HDon/DSCKS/CQT/Signature/Object</t>
  </si>
  <si>
    <t>/KetQuaTraCuu/DuLieu/TDiep/DLieu/HDon/DLHDon/NDHDon/DSHHDVu/HHDVu</t>
  </si>
  <si>
    <t>/Invoice/Content/SeriesCode</t>
  </si>
  <si>
    <t>/Invoice/Content/Sign</t>
  </si>
  <si>
    <t>/Invoice/Content/InvoiceCode</t>
  </si>
  <si>
    <t>/Invoice/Content/PostingDate</t>
  </si>
  <si>
    <t>/Invoice/Content/cqt</t>
  </si>
  <si>
    <t>GPAcc|https://hddt.cellphones.com.vn/</t>
  </si>
  <si>
    <t>/HDon/DLHDon/TTChung/TTKhac/TTin/DLieu</t>
  </si>
  <si>
    <t>/HDon/MCCQT</t>
  </si>
  <si>
    <t>/HDon/DSCKS/CQT/Signature/Object</t>
  </si>
  <si>
    <t>/HDon/DSCKS/NBan/Signature/Object/SignatureProperties</t>
  </si>
  <si>
    <t>/HDon/DLHDon/TTKhac/TTin/DLieu</t>
  </si>
  <si>
    <t>/TDiep/DLieu/HDon/DLHDon/TTChung/KHMSHDon</t>
  </si>
  <si>
    <t>/TDiep/DLieu/HDon/DLHDon/TTChung/KHHDon</t>
  </si>
  <si>
    <t>/TDiep/DLieu/HDon/DLHDon/TTChung/SHDon</t>
  </si>
  <si>
    <t>/TDiep/DLieu/HDon/DLHDon/TTChung/NLap</t>
  </si>
  <si>
    <t>/TDiep/CKSNNT/Signature/Object/SignatureProperties</t>
  </si>
  <si>
    <t>/TDiep/DLieu/HDon/DLHDon/NDHDon/NBan/Ten</t>
  </si>
  <si>
    <t>/TDiep/DLieu/HDon/DLHDon/NDHDon/NBan/MST</t>
  </si>
  <si>
    <t>/TDiep/DLieu/HDon/DLHDon/NDHDon/NBan/DChi</t>
  </si>
  <si>
    <t>/TDiep/DLieu/HDon/DLHDon/NDHDon/TToan/TgTCThue</t>
  </si>
  <si>
    <t>/TDiep/DLieu/HDon/DLHDon/NDHDon/TToan/TgTThue</t>
  </si>
  <si>
    <t>/TDiep/DLieu/HDon/DLHDon/NDHDon/TToan/TgTTTBSo</t>
  </si>
  <si>
    <t>/TDiep/DLieu/HDon/DLHDon/NDHDon/NMua/Ten</t>
  </si>
  <si>
    <t>/TDiep/DLieu/HDon/DLHDon/NDHDon/NMua/MST</t>
  </si>
  <si>
    <t>/TDiep/DLieu/HDon/DLHDon/NDHDon/NMua/DChi</t>
  </si>
  <si>
    <t>/TDiep/DLieu/HDon/DLHDon/TTKhac/TTin/DLieu</t>
  </si>
  <si>
    <t>/TDiep/DLieu/HDon/DLHDon/NDHDon/DSHHDVu/HHDVu</t>
  </si>
  <si>
    <t>/HDon/DLHDon/NDHDon/NMua/TTKhac/TTin/DLieu</t>
  </si>
  <si>
    <t>GPAcc|https://saigoncoop.einvoice.com.vn</t>
  </si>
  <si>
    <t>/TDiep/DLieu/HDon/DLHDon/NDHDon/TToan/THTTLTSuat/LTSuat/ThTien</t>
  </si>
  <si>
    <t>/TDiep/DLieu/HDon/DLHDon/NDHDon/TToan/THTTLTSuat/LTSuat/TSuat</t>
  </si>
  <si>
    <t>/TDiep/DLieu/HDon/DLHDon/NDHDon/TToan/THTTLTSuat/LTSuat/TThue</t>
  </si>
  <si>
    <t>ï»¿1</t>
  </si>
  <si>
    <t>Code</t>
  </si>
  <si>
    <t>ProdName</t>
  </si>
  <si>
    <t>ProdUnit</t>
  </si>
  <si>
    <t>ProdQuantity</t>
  </si>
  <si>
    <t>ProdPrice</t>
  </si>
  <si>
    <t>Total</t>
  </si>
  <si>
    <t>Ten</t>
  </si>
  <si>
    <t>DVTinh</t>
  </si>
  <si>
    <t>SLuong</t>
  </si>
  <si>
    <t>DGia</t>
  </si>
  <si>
    <t>ThTien</t>
  </si>
  <si>
    <t>TSuat</t>
  </si>
  <si>
    <t>TTKhac</t>
  </si>
  <si>
    <t>ProductName</t>
  </si>
  <si>
    <t>Unit</t>
  </si>
  <si>
    <t>Quantity</t>
  </si>
  <si>
    <t>Price</t>
  </si>
  <si>
    <t>TotalAmount</t>
  </si>
  <si>
    <t>TaxRate</t>
  </si>
  <si>
    <t>TaxAmount</t>
  </si>
  <si>
    <t>itemCode</t>
  </si>
  <si>
    <t>itemName</t>
  </si>
  <si>
    <t>unitName</t>
  </si>
  <si>
    <t>quantity</t>
  </si>
  <si>
    <t>unitPrice</t>
  </si>
  <si>
    <t>itemTotalAmountWithoutVat</t>
  </si>
  <si>
    <t>vatPercentage</t>
  </si>
  <si>
    <t>vatAmount</t>
  </si>
  <si>
    <t>MaHang</t>
  </si>
  <si>
    <t>TenHang</t>
  </si>
  <si>
    <t>MaDvt</t>
  </si>
  <si>
    <t>SoLuong</t>
  </si>
  <si>
    <t>DonGia</t>
  </si>
  <si>
    <t>TienTruocThue</t>
  </si>
  <si>
    <t>PhanTramThue</t>
  </si>
  <si>
    <t>TienThue</t>
  </si>
  <si>
    <t>code</t>
  </si>
  <si>
    <t>name</t>
  </si>
  <si>
    <t>unit</t>
  </si>
  <si>
    <t>subTotal</t>
  </si>
  <si>
    <t>taxRate</t>
  </si>
  <si>
    <t>VATRate</t>
  </si>
  <si>
    <t>VATAmount</t>
  </si>
  <si>
    <t>tenHHoaDVu</t>
  </si>
  <si>
    <t>DVT</t>
  </si>
  <si>
    <t>soLuong</t>
  </si>
  <si>
    <t>donGia</t>
  </si>
  <si>
    <t>thanhTienChuaThue</t>
  </si>
  <si>
    <t>thueSuat</t>
  </si>
  <si>
    <t>tienThue</t>
  </si>
  <si>
    <t>ghiChu</t>
  </si>
  <si>
    <t>Totals</t>
  </si>
  <si>
    <t>Number</t>
  </si>
  <si>
    <t>TotalMoney</t>
  </si>
  <si>
    <t>ItemCode</t>
  </si>
  <si>
    <t>ItemName</t>
  </si>
  <si>
    <t>UnitOfMeasure</t>
  </si>
  <si>
    <t>Note</t>
  </si>
  <si>
    <t>totalAmountWithoutVat</t>
  </si>
  <si>
    <t>vatCategoryPercentage</t>
  </si>
  <si>
    <t>Remark</t>
  </si>
  <si>
    <t>ma_vt</t>
  </si>
  <si>
    <t>Ten_VT</t>
  </si>
  <si>
    <t>dvt</t>
  </si>
  <si>
    <t>so_luong</t>
  </si>
  <si>
    <t>gia2</t>
  </si>
  <si>
    <t>tien2</t>
  </si>
  <si>
    <t>thue_suat</t>
  </si>
  <si>
    <t>thue</t>
  </si>
  <si>
    <t>productCode</t>
  </si>
  <si>
    <t>productName</t>
  </si>
  <si>
    <t>vatPercent</t>
  </si>
  <si>
    <t>Extra</t>
  </si>
  <si>
    <t>Amounts</t>
  </si>
  <si>
    <t>MHHDVu</t>
  </si>
  <si>
    <t>THHDVu</t>
  </si>
  <si>
    <t>Item_Id</t>
  </si>
  <si>
    <t>Item_Name</t>
  </si>
  <si>
    <t>Unit_Id</t>
  </si>
  <si>
    <t>Unit_Price</t>
  </si>
  <si>
    <t>Vat_Tax_Rate</t>
  </si>
  <si>
    <t>Vat_Tax_Amount</t>
  </si>
  <si>
    <t>UnitName</t>
  </si>
  <si>
    <t>Qty</t>
  </si>
  <si>
    <t>TTien</t>
  </si>
  <si>
    <t>TGTGTang</t>
  </si>
  <si>
    <t>ten</t>
  </si>
  <si>
    <t>donvi</t>
  </si>
  <si>
    <t>soluong</t>
  </si>
  <si>
    <t>dongia</t>
  </si>
  <si>
    <t>tien</t>
  </si>
  <si>
    <t>itemVATPercentage</t>
  </si>
  <si>
    <t>Ma_vt</t>
  </si>
  <si>
    <t>Dien_giai</t>
  </si>
  <si>
    <t>Dvt</t>
  </si>
  <si>
    <t>So_luong</t>
  </si>
  <si>
    <t>Gia</t>
  </si>
  <si>
    <t>Tien</t>
  </si>
  <si>
    <t>Thue_gtgt</t>
  </si>
  <si>
    <t>Thue</t>
  </si>
  <si>
    <t>currencyUnit</t>
  </si>
  <si>
    <t>item_code</t>
  </si>
  <si>
    <t>item_name</t>
  </si>
  <si>
    <t>unit_code</t>
  </si>
  <si>
    <t>unit_price</t>
  </si>
  <si>
    <t>total_amount_without_vat</t>
  </si>
  <si>
    <t>tax_type</t>
  </si>
  <si>
    <t>vat_amount</t>
  </si>
  <si>
    <t>TIECKETNO</t>
  </si>
  <si>
    <t>ROUTE</t>
  </si>
  <si>
    <t>QUANTITY</t>
  </si>
  <si>
    <t>FARE</t>
  </si>
  <si>
    <t>AMOUNT</t>
  </si>
  <si>
    <t>AmountWithoutVat</t>
  </si>
  <si>
    <t>VatPercentage</t>
  </si>
  <si>
    <t>VatAmount</t>
  </si>
  <si>
    <t>TThue</t>
  </si>
  <si>
    <t>COL_MA_VT</t>
  </si>
  <si>
    <t>COL_TEN_VT</t>
  </si>
  <si>
    <t>COL_DV_TINH</t>
  </si>
  <si>
    <t>COL_SO_LUONG</t>
  </si>
  <si>
    <t>COL_DON_GIA</t>
  </si>
  <si>
    <t>COL_THANH_TIEN</t>
  </si>
  <si>
    <t>COL_THUE_SUAT</t>
  </si>
  <si>
    <t>COL_TIEN_THUE</t>
  </si>
  <si>
    <t>UnitPrice</t>
  </si>
  <si>
    <t>TNDN03_80</t>
  </si>
  <si>
    <t>PL_03TN80</t>
  </si>
  <si>
    <t>05QTT</t>
  </si>
  <si>
    <t>Chọn quý kết chuyển:</t>
  </si>
  <si>
    <t>Người LĐ</t>
  </si>
  <si>
    <t>Chi phí bằng tiền khác - ăn uống/tiếp khách</t>
  </si>
  <si>
    <t>SỔ THEO DÕI ĐIỀU CHỈNH THUẾ GTGT CÒN ĐƯỢC KHẤU TRỪ  -  CHỈ TIÊU [37] / [38]</t>
  </si>
  <si>
    <t>Mỗi nghiệp vụ điều chỉnh ghi MỘT DÒNG. Hai bảng trên sheet GTGT tự cộng từ sổ này theo THÁNG KÊ KHAI - không nhập tay vào GTGT nữa.</t>
  </si>
  <si>
    <t>Mã lý do</t>
  </si>
  <si>
    <t>Điều chỉnh GIẢM [37]</t>
  </si>
  <si>
    <t>Điều chỉnh TĂNG [38]</t>
  </si>
  <si>
    <t>Trạng thái</t>
  </si>
  <si>
    <t>RÁP MÃ HÀNG HÓA - DỊCH VỤ</t>
  </si>
  <si>
    <t>Chi tiết chứng từ</t>
  </si>
  <si>
    <t>Dò tìm mã hàng trong Danh Mục</t>
  </si>
  <si>
    <t>Dòng NK</t>
  </si>
  <si>
    <t>Mã HH-DV</t>
  </si>
  <si>
    <t>Tên HH-DV</t>
  </si>
  <si>
    <t>Tin cậy</t>
  </si>
  <si>
    <t>Gợi ý 2</t>
  </si>
  <si>
    <t>Gợi ý 3</t>
  </si>
  <si>
    <t>THIẾT LẬP RÁP MÃ</t>
  </si>
  <si>
    <t>Sửa trực tiếp vào cột «Giá trị». Để trống thì chương trình dùng số mặc định.</t>
  </si>
  <si>
    <t>Ráp mã tự động</t>
  </si>
  <si>
    <t>Giá trị</t>
  </si>
  <si>
    <t>Giải thích</t>
  </si>
  <si>
    <t>Ngưỡng tự điền mã (%)</t>
  </si>
  <si>
    <t>Độ tin cậy tối thiểu để chương trình tự điền mã vào cột «Mã HH-DV»</t>
  </si>
  <si>
    <t>Cách biệt tối thiểu với ứng viên 2</t>
  </si>
  <si>
    <t>Ứng viên nhất phải hơn ứng viên nhì bấy nhiêu % thì mới tự điền</t>
  </si>
  <si>
    <t>Kiểu sinh mã mới</t>
  </si>
  <si>
    <t>0 = chỉ lấy tên  ·  1 = nhóm_tên (NVL_Ong_Nhua_90)  ·  2 = nhóm + số thứ tự (NVL0001)</t>
  </si>
  <si>
    <t>Số từ tối đa lấy vào mã</t>
  </si>
  <si>
    <t>Cụm chữ số (0.4 · C100 · 30x60) luôn được giữ, không tính vào số từ này</t>
  </si>
  <si>
    <t>Thêm đơn vị tính vào đuôi mã</t>
  </si>
  <si>
    <t>1 = có (Ton_Lanh_04_Kg)  ·  0 = không</t>
  </si>
  <si>
    <t>TỪ ĐỒNG NGHĨA</t>
  </si>
  <si>
    <t>Nhà cung cấp viết một kiểu, danh mục của mình viết một kiểu. Ghi vào đây để máy quy về một mối trước khi dò.</t>
  </si>
  <si>
    <t>Chữ trong nhật ký</t>
  </si>
  <si>
    <t>Quy về chữ</t>
  </si>
  <si>
    <t>TOLE</t>
  </si>
  <si>
    <t>TON</t>
  </si>
  <si>
    <t>TOL</t>
  </si>
  <si>
    <t>BU LONG</t>
  </si>
  <si>
    <t>BULONG</t>
  </si>
  <si>
    <t>ví dụ sẵn — xoá được</t>
  </si>
  <si>
    <t>Bắt buộc trùng cụm số</t>
  </si>
  <si>
    <t>1 = hai tên phải cùng cụm số mới ráp (Nối ray 3P ≠ Ray điện 3P 100A)  ·  0 = bỏ luật này</t>
  </si>
  <si>
    <t>TỪ KỴ NHAU</t>
  </si>
  <si>
    <t>Hai chữ này không bao giờ là một mặt hàng — dù máy chấm điểm cao thì cũng không được ráp.</t>
  </si>
  <si>
    <t>Chữ bên này</t>
  </si>
  <si>
    <t>Kỵ với chữ</t>
  </si>
  <si>
    <t>Chổi điện</t>
  </si>
  <si>
    <t>Tay lấy điện</t>
  </si>
  <si>
    <t>chổi than ≠ bộ lấy điện, cùng 3P 60A nên máy hay nhầm</t>
  </si>
  <si>
    <t>DC_CONGTHUC</t>
  </si>
  <si>
    <t>GPAcc doi chieu</t>
  </si>
  <si>
    <t>0 = cot kiem tra doi chieu ghi GIA TRI (VBA mang, day du: cong VAT khi khong khau tru / KKT). 1 = ghi CONG THUC SUMIFS song, vung tu co gian theo dong cuoi that - ban tho, CHI so Thanh tien theo (So HD + Ngay), khong xu ly VAT khong khau tru. Doi 0/1 o day, khong sua code.</t>
  </si>
  <si>
    <t>DC_NGUONG_SUA_DONG</t>
  </si>
  <si>
    <t>Nguong tuyet doi (dong) lenh Chuan Hoa DG dam tu sua</t>
  </si>
  <si>
    <t>DC_NGUONG_SUA_TYLE</t>
  </si>
  <si>
    <t>Nguong tuong doi (0,005%) lenh Chuan Hoa DG dam tu sua</t>
  </si>
  <si>
    <t>Kiểm tra để công thức:</t>
  </si>
  <si>
    <t>N</t>
  </si>
  <si>
    <t>BÁN RA   -   NHẬT KÝ BÁN</t>
  </si>
  <si>
    <t>Gõ mã tài khoản vào hai hàng mã bên dưới, theo từng CẶP cần so (cột NK thứ k &lt;-&gt; cột bảng kê thứ k). Để trống thì bỏ qua cặp đó.</t>
  </si>
  <si>
    <t>NK bán</t>
  </si>
  <si>
    <t>Bảng kê Bán ra</t>
  </si>
  <si>
    <t>Chênh lệch (NK - bảng kê)</t>
  </si>
  <si>
    <t>TC</t>
  </si>
  <si>
    <t>MUA VÀO   -   NHẬT KÝ MUA</t>
  </si>
  <si>
    <t>NK mua</t>
  </si>
  <si>
    <t>Bảng kê Mua vào</t>
  </si>
  <si>
    <t>Phi_Dich_Vu_Tu_1_2_3_2026</t>
  </si>
  <si>
    <t>Sheet cần ráp mã:</t>
  </si>
  <si>
    <r>
      <t xml:space="preserve">_ Kết chuyển NKC trong sheet này chương trình sẽ </t>
    </r>
    <r>
      <rPr>
        <b/>
        <sz val="10"/>
        <color rgb="FFFF0000"/>
        <rFont val="Segoe UI"/>
        <family val="2"/>
      </rPr>
      <t>không</t>
    </r>
    <r>
      <rPr>
        <sz val="10"/>
        <color rgb="FFFF0000"/>
        <rFont val="Segoe UI"/>
        <family val="2"/>
      </rPr>
      <t xml:space="preserve"> làm các:</t>
    </r>
  </si>
  <si>
    <t>- Tên hàng hóa: Phí dịch vụ tư vấn tháng 1;2;3 năm 2026</t>
  </si>
  <si>
    <t>- Đơn vị tính: Tháng</t>
  </si>
  <si>
    <t>- Ngày mở sổ: 01/01/26</t>
  </si>
  <si>
    <t>Mã việc</t>
  </si>
  <si>
    <t>Vùng</t>
  </si>
  <si>
    <t>Tham số</t>
  </si>
  <si>
    <t>Điều kiện</t>
  </si>
  <si>
    <t>Tắt</t>
  </si>
  <si>
    <t>VD_01</t>
  </si>
  <si>
    <t>CONGTHUC</t>
  </si>
  <si>
    <t>I4</t>
  </si>
  <si>
    <t>=SUBTOTAL(9,I9:I2000)</t>
  </si>
  <si>
    <t>ví dụ: đặt lại công thức cộng tổng</t>
  </si>
  <si>
    <t>VD_02</t>
  </si>
  <si>
    <t>DINHDANG</t>
  </si>
  <si>
    <t>so=#,##0;font=Segoe UI;co=10;dam=1;chu=#174F8C;canh=phai</t>
  </si>
  <si>
    <t>ví dụ: định dạng ô vừa đặt</t>
  </si>
  <si>
    <t>VD_03</t>
  </si>
  <si>
    <t>NUT</t>
  </si>
  <si>
    <t>RapMa</t>
  </si>
  <si>
    <t>RapMa_Auto</t>
  </si>
  <si>
    <t>ten=NutVD_Thu;chu=Thử Nút;l=700;t=2;w=110;h=22;nen=#FFFFFF;vien=#2F6EAD;chumau=#1F2937</t>
  </si>
  <si>
    <t>ví dụ: thêm một nút lệnh</t>
  </si>
  <si>
    <t>CÁCH DÙNG BẢNG NÀY</t>
  </si>
  <si>
    <t>Mỗi DÒNG là một việc sửa bố cục. Sửa bảng này trong gói MauBieu.xlsx rồi phát hành</t>
  </si>
  <si>
    <t xml:space="preserve">   PhatHanh.ps1 -Ver &lt;yymmdd&gt; -TangSchema   →   khách bấm «Cập Nhật Mẫu Biểu» rồi</t>
  </si>
  <si>
    <t>«Nâng Cấp Bố Cục» là xong. KHÔNG cần phát hành vbaProject.bin, không cần viết code.</t>
  </si>
  <si>
    <t>CỘT B — Loại việc:</t>
  </si>
  <si>
    <t xml:space="preserve">   CONGTHUC    đặt công thức cho ô/vùng (cột E là công thức, ví dụ =SUBTOTAL(9,I9:I2000))</t>
  </si>
  <si>
    <t xml:space="preserve">   GIATRI      đặt giá trị / chữ cho ô/vùng</t>
  </si>
  <si>
    <t xml:space="preserve">   DINHDANG    định dạng ô/vùng (tham số ở cột F)</t>
  </si>
  <si>
    <t xml:space="preserve">   NAME        thêm / trỏ lại Name toàn cục (cột D = tên Name, cột E = =Sheet!$A$1)</t>
  </si>
  <si>
    <t xml:space="preserve">   VALIDATION  danh sách chọn (cột E: các mục cách nhau dấu | )</t>
  </si>
  <si>
    <t xml:space="preserve">   NUT         thêm nút lệnh (cột E = tên macro, cột F: ten= chu= l= t= w= h= nen= vien= chumau=)</t>
  </si>
  <si>
    <t xml:space="preserve">   HIENSHEET   cột E = hien | an | anhan</t>
  </si>
  <si>
    <t xml:space="preserve">   VUNGIN      cột D = vùng in</t>
  </si>
  <si>
    <t>CỘT F — tham số DINHDANG (chỉ ghi cái cần đổi, cách nhau dấu chấm phẩy):</t>
  </si>
  <si>
    <t xml:space="preserve">   so=#,##0   font=Segoe UI   co=10   dam=1   nghieng=0   chu=#174F8C   nen=#DCEBF7</t>
  </si>
  <si>
    <t xml:space="preserve">   canh=trai|giua|phai   doc=tren|giua|duoi   wrap=0   rong=12   cao=16</t>
  </si>
  <si>
    <t xml:space="preserve">   vien=mong|dam|khong   vienmau=#B9D3E8        (nen=khong là bỏ màu nền)</t>
  </si>
  <si>
    <t>CỘT G — Điều kiện:</t>
  </si>
  <si>
    <t xml:space="preserve">   KHAC   (mặc định) chỉ làm khi ô đang KHÁC giá trị đích → chạy lại bao nhiêu lần cũng không hại</t>
  </si>
  <si>
    <t xml:space="preserve">   TRONG  chỉ làm khi ô đang trống (không đè cái khách đã nhập)</t>
  </si>
  <si>
    <t xml:space="preserve">   LUON   áp mỗi lần bấm Nâng Cấp Bố Cục, KHÔNG tính vào lời nhắc lúc mở file</t>
  </si>
  <si>
    <t>CỘT I — ghi x là bỏ qua dòng đó. Ba dòng VD_ ở trên là ví dụ, đang tắt.</t>
  </si>
  <si>
    <t>Nút «Bảng Vá Bố Cục» trên Ribbon: xem còn việc nào chờ + mở bảng ra sửa.</t>
  </si>
  <si>
    <t>Việc gì KHÔNG khai báo được (chèn/xoá cột, đổi giao diện cả sheet) thì vẫn phải viết</t>
  </si>
  <si>
    <t xml:space="preserve">   một hàm Buoc&lt;n&gt; trong ModBoCuc như trước.</t>
  </si>
  <si>
    <t>Vùng công đoàn</t>
  </si>
  <si>
    <t>Đoàn phí</t>
  </si>
  <si>
    <t>Kinh phí công đoàn NV sản xuất</t>
  </si>
  <si>
    <t>3382</t>
  </si>
  <si>
    <t>Kinh phí công đoàn NV bán hàng</t>
  </si>
  <si>
    <t>Kinh phí công đoàn NV văn phòng</t>
  </si>
  <si>
    <t>Đoàn phí khấu trừ NLĐ</t>
  </si>
  <si>
    <t>VA260921_11</t>
  </si>
  <si>
    <t>J16</t>
  </si>
  <si>
    <t>=IFERROR(+H16/H13,"")</t>
  </si>
  <si>
    <t>Boc IFERROR: file chua co so lieu thi ty le chia ra #DIV/0!</t>
  </si>
  <si>
    <t>VA260921_12</t>
  </si>
  <si>
    <t>K16</t>
  </si>
  <si>
    <t>=IFERROR(+I16/I13,"")</t>
  </si>
  <si>
    <t>VA260921_13</t>
  </si>
  <si>
    <t>J28</t>
  </si>
  <si>
    <t>=IFERROR(H28/H15,"")</t>
  </si>
  <si>
    <t>VA260921_14</t>
  </si>
  <si>
    <t>K28</t>
  </si>
  <si>
    <t>=IFERROR(I28/I15,"")</t>
  </si>
  <si>
    <t>Hóa đơn liên quan</t>
  </si>
  <si>
    <t>Chuỗi thay thế / điều chỉnh</t>
  </si>
  <si>
    <t>Thông báo sai sót (04/SS)</t>
  </si>
  <si>
    <t>Cai</t>
  </si>
  <si>
    <t>VA26093001_01</t>
  </si>
  <si>
    <t>M214</t>
  </si>
  <si>
    <t>=+VLOOKUP(M210,Bang_CDSPS,5,0)</t>
  </si>
  <si>
    <t>TM muc 9: TSCD huu hinh mua trong nam = PS No TK 211x</t>
  </si>
  <si>
    <t>VA26093001_02</t>
  </si>
  <si>
    <t>Q214</t>
  </si>
  <si>
    <t>=+VLOOKUP(Q210,Bang_CDSPS,5,0)</t>
  </si>
  <si>
    <t>VA26093001_03</t>
  </si>
  <si>
    <t>U214</t>
  </si>
  <si>
    <t>=+VLOOKUP(U210,Bang_CDSPS,5,0)</t>
  </si>
  <si>
    <t>VA26093001_04</t>
  </si>
  <si>
    <t>Y214</t>
  </si>
  <si>
    <t>=+VLOOKUP(Y210,Bang_CDSPS,5,0)</t>
  </si>
  <si>
    <t>VA26093001_05</t>
  </si>
  <si>
    <t>AC214</t>
  </si>
  <si>
    <t>=+VLOOKUP(AC210,Bang_CDSPS,5,0)</t>
  </si>
  <si>
    <t>VA26093001_06</t>
  </si>
  <si>
    <t>M222</t>
  </si>
  <si>
    <t>=+SUMIF(Bang_TSCD!$B$16:$B$5000,M210,Bang_TSCD!$R$16:$R$5000)</t>
  </si>
  <si>
    <t>TM muc 9: hao mon luy ke dau nam lay tu Bang_TSCD</t>
  </si>
  <si>
    <t>VA26093001_07</t>
  </si>
  <si>
    <t>Q222</t>
  </si>
  <si>
    <t>=+SUMIF(Bang_TSCD!$B$16:$B$5000,Q210,Bang_TSCD!$R$16:$R$5000)</t>
  </si>
  <si>
    <t>VA26093001_08</t>
  </si>
  <si>
    <t>U222</t>
  </si>
  <si>
    <t>=+SUMIF(Bang_TSCD!$B$16:$B$5000,U210,Bang_TSCD!$R$16:$R$5000)</t>
  </si>
  <si>
    <t>VA26093001_09</t>
  </si>
  <si>
    <t>Y222</t>
  </si>
  <si>
    <t>=+SUMIF(Bang_TSCD!$B$16:$B$5000,Y210,Bang_TSCD!$R$16:$R$5000)</t>
  </si>
  <si>
    <t>VA26093001_10</t>
  </si>
  <si>
    <t>AC222</t>
  </si>
  <si>
    <t>=+SUMIF(Bang_TSCD!$B$16:$B$5000,AC210,Bang_TSCD!$R$16:$R$5000)</t>
  </si>
  <si>
    <t>VA26093001_11</t>
  </si>
  <si>
    <t>M223</t>
  </si>
  <si>
    <t>=+SUMIF(Bang_TSCD!$B$16:$B$5000,M210,Bang_TSCD!$S$16:$S$5000)</t>
  </si>
  <si>
    <t>TM muc 9: khau hao trong nam lay tu Bang_TSCD</t>
  </si>
  <si>
    <t>VA26093001_12</t>
  </si>
  <si>
    <t>Q223</t>
  </si>
  <si>
    <t>=+SUMIF(Bang_TSCD!$B$16:$B$5000,Q210,Bang_TSCD!$S$16:$S$5000)</t>
  </si>
  <si>
    <t>VA26093001_13</t>
  </si>
  <si>
    <t>U223</t>
  </si>
  <si>
    <t>=+SUMIF(Bang_TSCD!$B$16:$B$5000,U210,Bang_TSCD!$S$16:$S$5000)</t>
  </si>
  <si>
    <t>VA26093001_14</t>
  </si>
  <si>
    <t>Y223</t>
  </si>
  <si>
    <t>=+SUMIF(Bang_TSCD!$B$16:$B$5000,Y210,Bang_TSCD!$S$16:$S$5000)</t>
  </si>
  <si>
    <t>VA26093001_15</t>
  </si>
  <si>
    <t>AC223</t>
  </si>
  <si>
    <t>=+SUMIF(Bang_TSCD!$B$16:$B$5000,AC210,Bang_TSCD!$S$16:$S$5000)</t>
  </si>
  <si>
    <t>VA26093001_16</t>
  </si>
  <si>
    <t>K562</t>
  </si>
  <si>
    <t>=+VLOOKUP(K559,Bang_CDSPSNT,4,0)/1000</t>
  </si>
  <si>
    <t>TM muc 27: so du dau nam truoc lay tu CDSPS nam truoc</t>
  </si>
  <si>
    <t>VA26093001_17</t>
  </si>
  <si>
    <t>N562</t>
  </si>
  <si>
    <t>=+VLOOKUP(N559,Bang_CDSPSNT,4,0)/1000-VLOOKUP(N559,Bang_CDSPSNT,3,0)/1000</t>
  </si>
  <si>
    <t>VA26093001_18</t>
  </si>
  <si>
    <t>Q562</t>
  </si>
  <si>
    <t>=+VLOOKUP(Q559,Bang_CDSPSNT,4,0)/1000</t>
  </si>
  <si>
    <t>VA26093001_19</t>
  </si>
  <si>
    <t>T562</t>
  </si>
  <si>
    <t>=+VLOOKUP(T559,Bang_CDSPSNT,4,0)/1000</t>
  </si>
  <si>
    <t>VA26093001_20</t>
  </si>
  <si>
    <t>W562</t>
  </si>
  <si>
    <t>=+VLOOKUP(W559,Bang_CDSPSNT,4,0)/1000-VLOOKUP(W559,Bang_CDSPSNT,3,0)/1000</t>
  </si>
  <si>
    <t>VA26093001_21</t>
  </si>
  <si>
    <t>Z562</t>
  </si>
  <si>
    <t>=+VLOOKUP(Z559,Bang_CDSPSNT,4,0)/1000-VLOOKUP(Z559,Bang_CDSPSNT,3,0)/1000</t>
  </si>
  <si>
    <t>VA26093001_22</t>
  </si>
  <si>
    <t>AC562</t>
  </si>
  <si>
    <t>=+VLOOKUP(AC559,Bang_CDSPSNT,4,0)/1000-VLOOKUP(AC559,Bang_CDSPSNT,3,0)/1000</t>
  </si>
  <si>
    <t>VA26093001_23</t>
  </si>
  <si>
    <t>AF562</t>
  </si>
  <si>
    <t>=+VLOOKUP(AF559,Bang_CDSPSNT,4,0)/1000</t>
  </si>
  <si>
    <t>VA26093001_24</t>
  </si>
  <si>
    <t>K563</t>
  </si>
  <si>
    <t>=+VLOOKUP(K559,Bang_CDSPSNT,6,0)/1000</t>
  </si>
  <si>
    <t>TM muc 27: tang von trong nam truoc</t>
  </si>
  <si>
    <t>VA26093001_25</t>
  </si>
  <si>
    <t>AC564</t>
  </si>
  <si>
    <t>=+MAX(VLOOKUP(AC559,Bang_CDSPSNT,6,0)-VLOOKUP(AC559,Bang_CDSPSNT,5,0),0)/1000</t>
  </si>
  <si>
    <t>TM muc 27: lai trong nam truoc</t>
  </si>
  <si>
    <t>VA26093001_26</t>
  </si>
  <si>
    <t>AC567</t>
  </si>
  <si>
    <t>=+MAX(VLOOKUP(AC559,Bang_CDSPSNT,5,0)-VLOOKUP(AC559,Bang_CDSPSNT,6,0),0)/1000</t>
  </si>
  <si>
    <t>TM muc 27: lo trong nam truoc</t>
  </si>
  <si>
    <t>VA26093001_27</t>
  </si>
  <si>
    <t>AL784</t>
  </si>
  <si>
    <t>=IF(SUM(Y784:AK784)&gt;1,1,0)</t>
  </si>
  <si>
    <t>TM: an/hien dong ghi chu (*) theo so lieu</t>
  </si>
  <si>
    <t>VA260930_MB7_01</t>
  </si>
  <si>
    <t>GIATRI</t>
  </si>
  <si>
    <t>KIEMTRA</t>
  </si>
  <si>
    <t>E10</t>
  </si>
  <si>
    <t>BR cot Thang: BatBuoc 2 = chi bat buoc khi dong co dinh khoan (khong dinh khoan -&gt; bo qua, khong len NKC, khong bao loi)</t>
  </si>
  <si>
    <t>VA260930_MB7_02</t>
  </si>
  <si>
    <t>E19</t>
  </si>
  <si>
    <t>MV cot Thang ke khai: BatBuoc 2 = chi bat buoc khi dong co dinh khoan</t>
  </si>
  <si>
    <t>Không</t>
  </si>
  <si>
    <t>VA260930_MB8_01</t>
  </si>
  <si>
    <t>F1</t>
  </si>
  <si>
    <t>TNCN quy TT89: nhan chon kieu khai</t>
  </si>
  <si>
    <t>VA260930_MB8_02</t>
  </si>
  <si>
    <t>F2</t>
  </si>
  <si>
    <t>=IF($G$1="","","Chọn "&amp;$G$1&amp;" kết chuyển:")</t>
  </si>
  <si>
    <t>TNCN quy TT89: nhan chon ky</t>
  </si>
  <si>
    <t>VA260930_MB8_03</t>
  </si>
  <si>
    <t>TRONG</t>
  </si>
  <si>
    <t>TNCN quy TT89: mac dinh khai theo quy (chi khi o trong)</t>
  </si>
  <si>
    <t>VA260930_MB8_04</t>
  </si>
  <si>
    <t>F1:F2</t>
  </si>
  <si>
    <t>font=Segoe UI;co=10;dam=1;chu=#174F8C;canh=phai</t>
  </si>
  <si>
    <t>giong GTGT_89 C1</t>
  </si>
  <si>
    <t>VA260930_MB8_05</t>
  </si>
  <si>
    <t>G1:G2</t>
  </si>
  <si>
    <t>giong GTGT_89 D1</t>
  </si>
  <si>
    <t>VA260930_MB8_06</t>
  </si>
  <si>
    <t>KC_TNCN_02</t>
  </si>
  <si>
    <t>ten=NutKC_TNCN89;chu=Kết Chuyển;l=595;t=5;w=86;h=22;nen=#FFFFFF;vien=#2F6EAD;chumau=#174F8C</t>
  </si>
  <si>
    <t>nut Ket Chuyen nhu GTGT_89</t>
  </si>
  <si>
    <t>VA260930_MB8_07</t>
  </si>
  <si>
    <t>E11</t>
  </si>
  <si>
    <t>="[01] Kỳ tính thuế: "&amp;IF('05KK_02KK'!$G$95="tháng","Tháng ","Quý ")&amp;'05KK_02KK'!$G$96&amp;" năm "&amp;YEAR(KB_Den)</t>
  </si>
  <si>
    <t>ky tinh thue: Thang/Quy theo kieu khai (truoc ghi cung Quy)</t>
  </si>
  <si>
    <t>font=Segoe UI;co=10;dam=1;chu=#174F8C;nen=#E3FAFC;canh=giua</t>
  </si>
  <si>
    <t>VA26100301_01</t>
  </si>
  <si>
    <t>NAME</t>
  </si>
  <si>
    <t>KB_CLTG</t>
  </si>
  <si>
    <t>=TTDN!$J$38</t>
  </si>
  <si>
    <t>Cong tac noi file Ngan hang (GPAcc Ngan Hang Ty Gia): 1 = phan NH cua Keo DL lay tu file Ngan hang, 0 = nhu cu</t>
  </si>
  <si>
    <t>VA26100301_02</t>
  </si>
  <si>
    <t>J38</t>
  </si>
  <si>
    <t>Cong tac KB_CLTG mac dinh 0 - chi dat khi o con trong (khong de so 1 da go)</t>
  </si>
  <si>
    <t>VA26100301_03</t>
  </si>
  <si>
    <t>font=Segoe UI;co=9;dam=0;chu=#A0A0A0;canh=giua</t>
  </si>
  <si>
    <t>Cong tac KB_CLTG: o khong nhan, chu xam nho</t>
  </si>
  <si>
    <t>VA26100301_04</t>
  </si>
  <si>
    <t>VALIDATION</t>
  </si>
  <si>
    <t>0|1</t>
  </si>
  <si>
    <t>Cong tac KB_CLTG chi nhan 0 hoac 1</t>
  </si>
  <si>
    <t>VA26100501_01</t>
  </si>
  <si>
    <t>KB_GiaThanh</t>
  </si>
  <si>
    <t>=TTDN!$J$40</t>
  </si>
  <si>
    <t>Cong tac noi file Gia Thanh San Xuat (khach mua them): 1 = hien nut Nap File Gia Thanh va cho file GT ghi ve, 0 = khong</t>
  </si>
  <si>
    <t>VA26100501_02</t>
  </si>
  <si>
    <t>J40</t>
  </si>
  <si>
    <t>Cong tac KB_GiaThanh mac dinh 0 - chi dat khi o con trong</t>
  </si>
  <si>
    <t>VA26100501_03</t>
  </si>
  <si>
    <t>Cong tac KB_GiaThanh: o khong nhan, chu xam nho</t>
  </si>
  <si>
    <t>VA26100501_04</t>
  </si>
  <si>
    <t>Cong tac KB_GiaThanh chi nhan 0 hoac 1</t>
  </si>
  <si>
    <t>VA26100601_01</t>
  </si>
  <si>
    <t>E25</t>
  </si>
  <si>
    <t>NH cot Thang: BatBuoc 2 = chi bat buoc khi dong co dinh khoan (dong khong dinh khoan, vd da hach toan ben MV -&gt; khong bao loi)</t>
  </si>
  <si>
    <t>VA26100601_02</t>
  </si>
  <si>
    <t>E30</t>
  </si>
  <si>
    <t>LT cot Thang: BatBuoc 2 = chi bat buoc khi dong co dinh khoan (dong khong dinh khoan -&gt; khong bao loi)</t>
  </si>
  <si>
    <t>TTNV_PC</t>
  </si>
  <si>
    <t>Phụ cấp</t>
  </si>
  <si>
    <t>LAP:1:TTNV_KTX</t>
  </si>
  <si>
    <t>TTNV_KTX</t>
  </si>
  <si>
    <t>Phụ cấp không thường xuyên</t>
  </si>
  <si>
    <t>LAP:2:TTNV_GC</t>
  </si>
  <si>
    <t>VA26101101_01</t>
  </si>
  <si>
    <t>B62</t>
  </si>
  <si>
    <t>TTNV Phu cap: neo TTNV_PC, lap moi cot toi truoc TTNV_KTX (khach them/bot loai phu cap khong lech cot)</t>
  </si>
  <si>
    <t>VA26101101_02</t>
  </si>
  <si>
    <t>C62</t>
  </si>
  <si>
    <t>VA26101101_03</t>
  </si>
  <si>
    <t>F62</t>
  </si>
  <si>
    <t>VA26101101_04</t>
  </si>
  <si>
    <t>VA26101101_05</t>
  </si>
  <si>
    <t>B63</t>
  </si>
  <si>
    <t>TTNV Phu cap khong thuong xuyen (tien): neo TTNV_KTX, lap moi 2 cot toi truoc TTNV_GC</t>
  </si>
  <si>
    <t>VA26101101_06</t>
  </si>
  <si>
    <t>C63</t>
  </si>
  <si>
    <t>VA26101101_07</t>
  </si>
  <si>
    <t>F63</t>
  </si>
  <si>
    <t>VA26101101_08</t>
  </si>
  <si>
    <t>VA26101101_09</t>
  </si>
  <si>
    <t>B64</t>
  </si>
  <si>
    <t>TTNV Thang tinh PC: neo TTNV_KTX cot 2, lap moi 2 cot toi truoc TTNV_GC (truoc day kiem nham cot tien)</t>
  </si>
  <si>
    <t>VA26101101_10</t>
  </si>
  <si>
    <t>C64</t>
  </si>
  <si>
    <t>VA26101101_11</t>
  </si>
  <si>
    <t>D64</t>
  </si>
  <si>
    <t>VA26101101_12</t>
  </si>
  <si>
    <t>F64</t>
  </si>
  <si>
    <t>VA26101101_13</t>
  </si>
  <si>
    <t>VA26101101_14</t>
  </si>
  <si>
    <t>A65:H68</t>
  </si>
  <si>
    <t>Bo 4 dong TTNV cu (PC nha o/khac/khong thuong xuyen/thang) - da gop vao 3 dong LAP o tren</t>
  </si>
  <si>
    <t>Có: hóa đơn Mua Vào có THÁNG GHI SỔ (cột S) thuộc kỳ trước THÁNG KÊ KHAI (cột Q) là hóa đơn muộn - bấm Kết chuyển tờ khai GTGT thì máy tự bỏ khỏi [23]-[35] kỳ này, ghi [37]/[38] + giải trình KHBS (cột N:R); nút «Kết Chuyển» trên sổ này để chạy lại. Không: kê theo cột tháng kê khai như cũ.</t>
  </si>
  <si>
    <t>VA26101301_01</t>
  </si>
  <si>
    <t>KB_BoChanNKC</t>
  </si>
  <si>
    <t>=TTDN!$J$42</t>
  </si>
  <si>
    <t>Cong tac an (chi bao rieng khach can): 1 = ket chuyen NKC lech doi chieu PB-KH van giu so NKC/CDSPS, chi bao; 0 = chan nhu cu</t>
  </si>
  <si>
    <t>VA26101301_02</t>
  </si>
  <si>
    <t>J42</t>
  </si>
  <si>
    <t>Cong tac KB_BoChanNKC mac dinh 0 - chi dat khi o con trong</t>
  </si>
  <si>
    <t>VA26101301_03</t>
  </si>
  <si>
    <t>Cong tac KB_BoChanNKC: o khong nhan, chu xam nho</t>
  </si>
  <si>
    <t>VA26101301_04</t>
  </si>
  <si>
    <t>Cong tac KB_BoChanNKC chi nhan 0 hoac 1</t>
  </si>
  <si>
    <t>Theo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</si>
</sst>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_(* \(#,##0.00\);_(* &quot;-&quot;??_);_(@_)"/>
    <numFmt numFmtId="164" formatCode="0000000"/>
    <numFmt numFmtId="165" formatCode="_(* #,##0_);_(* \(#,##0\);_(* &quot;-&quot;??_);_(@_)"/>
    <numFmt numFmtId="166" formatCode="0000000000"/>
    <numFmt numFmtId="167" formatCode="00"/>
    <numFmt numFmtId="168" formatCode="mm/yyyy"/>
    <numFmt numFmtId="169" formatCode="0;\-0;;@"/>
    <numFmt numFmtId="170" formatCode="&quot;Ngày&quot;\ dd\ &quot;tháng&quot;\ mm&quot; năm&quot;\ yyyy"/>
    <numFmt numFmtId="171" formatCode="&quot;Tháng&quot;\ ##"/>
    <numFmt numFmtId="172" formatCode="&quot;NĂM &quot;yyyy"/>
    <numFmt numFmtId="173" formatCode="&quot;Tháng &quot;##"/>
    <numFmt numFmtId="174" formatCode="&quot;Tại ngày &quot;dd&quot; tháng &quot;mm&quot; năm &quot;yyyy"/>
    <numFmt numFmtId="175" formatCode="&quot;Tháng&quot;\ 0#"/>
    <numFmt numFmtId="176" formatCode="&quot;Tháng &quot;0#"/>
    <numFmt numFmtId="177" formatCode="0.0%"/>
    <numFmt numFmtId="178" formatCode="\(0\)"/>
    <numFmt numFmtId="179" formatCode="_(* #,##0.000_);_(* \(#,##0.000\);_(* &quot;-&quot;??_);_(@_)"/>
    <numFmt numFmtId="180" formatCode="#,###;\(#,###;&quot;&quot;"/>
    <numFmt numFmtId="181" formatCode="_-* #,##0_-;\-* #,##0_-;_-* &quot;-&quot;??_-;_-@_-"/>
    <numFmt numFmtId="182" formatCode="dd/mm/yyyy"/>
    <numFmt numFmtId="183" formatCode="yyyy\-mm\-dd"/>
    <numFmt numFmtId="184" formatCode="#,##0;\(#,##0\);&quot;-&quot;"/>
    <numFmt numFmtId="185" formatCode="&quot;T. &quot;0#"/>
    <numFmt numFmtId="186" formatCode="#,000%"/>
    <numFmt numFmtId="187" formatCode="#,##0;\-#,##0;\-"/>
  </numFmts>
  <fonts count="179" x14ac:knownFonts="1">
    <font>
      <sz val="11"/>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2"/>
    </font>
    <font>
      <sz val="10"/>
      <color theme="1"/>
      <name val="Times New Roman"/>
      <family val="2"/>
    </font>
    <font>
      <sz val="10"/>
      <color theme="1"/>
      <name val="Times New Roman"/>
      <family val="2"/>
    </font>
    <font>
      <sz val="10"/>
      <color theme="1"/>
      <name val="Times New Roman"/>
      <family val="2"/>
    </font>
    <font>
      <sz val="10"/>
      <color theme="1"/>
      <name val="Times New Roman"/>
      <family val="2"/>
    </font>
    <font>
      <sz val="11"/>
      <color theme="1"/>
      <name val="Times New Roman"/>
      <family val="2"/>
    </font>
    <font>
      <u/>
      <sz val="11"/>
      <color theme="10"/>
      <name val="Times New Roman"/>
      <family val="2"/>
    </font>
    <font>
      <sz val="13"/>
      <name val="Times New Roman"/>
      <family val="1"/>
    </font>
    <font>
      <sz val="10"/>
      <name val="Arial"/>
      <family val="2"/>
    </font>
    <font>
      <sz val="10"/>
      <color theme="0"/>
      <name val="Times New Roman"/>
      <family val="2"/>
    </font>
    <font>
      <sz val="11"/>
      <color indexed="8"/>
      <name val="Calibri"/>
      <family val="2"/>
    </font>
    <font>
      <sz val="9"/>
      <color indexed="81"/>
      <name val="Tahoma"/>
      <family val="2"/>
    </font>
    <font>
      <b/>
      <sz val="9"/>
      <color indexed="81"/>
      <name val="Tahoma"/>
      <family val="2"/>
    </font>
    <font>
      <b/>
      <u/>
      <sz val="9"/>
      <color indexed="81"/>
      <name val="Tahoma"/>
      <family val="2"/>
    </font>
    <font>
      <sz val="10"/>
      <color theme="1"/>
      <name val="Segoe UI"/>
      <family val="2"/>
    </font>
    <font>
      <b/>
      <sz val="10"/>
      <color theme="1"/>
      <name val="Segoe UI"/>
      <family val="2"/>
    </font>
    <font>
      <sz val="10"/>
      <name val="Segoe UI"/>
      <family val="2"/>
    </font>
    <font>
      <sz val="12"/>
      <color theme="1"/>
      <name val="Segoe UI"/>
      <family val="2"/>
    </font>
    <font>
      <b/>
      <sz val="12"/>
      <color theme="1"/>
      <name val="Segoe UI"/>
      <family val="2"/>
    </font>
    <font>
      <b/>
      <sz val="9"/>
      <color indexed="8"/>
      <name val="Segoe UI"/>
      <family val="2"/>
    </font>
    <font>
      <b/>
      <sz val="9"/>
      <name val="Segoe UI"/>
      <family val="2"/>
    </font>
    <font>
      <u/>
      <sz val="11"/>
      <color theme="10"/>
      <name val="Segoe UI"/>
      <family val="2"/>
    </font>
    <font>
      <sz val="11"/>
      <color theme="1"/>
      <name val="Segoe UI"/>
      <family val="2"/>
    </font>
    <font>
      <u/>
      <sz val="11"/>
      <color theme="1"/>
      <name val="Segoe UI"/>
      <family val="2"/>
    </font>
    <font>
      <sz val="10"/>
      <color rgb="FFFF0000"/>
      <name val="Segoe UI"/>
      <family val="2"/>
    </font>
    <font>
      <i/>
      <sz val="10"/>
      <color theme="1"/>
      <name val="Segoe UI"/>
      <family val="2"/>
    </font>
    <font>
      <b/>
      <sz val="14"/>
      <color theme="1"/>
      <name val="Segoe UI"/>
      <family val="2"/>
    </font>
    <font>
      <sz val="10"/>
      <color theme="0"/>
      <name val="Segoe UI"/>
      <family val="2"/>
    </font>
    <font>
      <i/>
      <sz val="10"/>
      <color theme="0"/>
      <name val="Segoe UI"/>
      <family val="2"/>
    </font>
    <font>
      <b/>
      <sz val="10"/>
      <name val="Segoe UI"/>
      <family val="2"/>
    </font>
    <font>
      <b/>
      <sz val="11"/>
      <color theme="1"/>
      <name val="Segoe UI"/>
      <family val="2"/>
    </font>
    <font>
      <b/>
      <sz val="10"/>
      <color rgb="FF000000"/>
      <name val="Segoe UI"/>
      <family val="2"/>
    </font>
    <font>
      <sz val="11"/>
      <name val="Segoe UI"/>
      <family val="2"/>
    </font>
    <font>
      <b/>
      <i/>
      <sz val="10"/>
      <color theme="0"/>
      <name val="Segoe UI"/>
      <family val="2"/>
    </font>
    <font>
      <sz val="14"/>
      <color theme="1"/>
      <name val="Segoe UI"/>
      <family val="2"/>
    </font>
    <font>
      <i/>
      <sz val="12"/>
      <color theme="1"/>
      <name val="Segoe UI"/>
      <family val="2"/>
    </font>
    <font>
      <b/>
      <sz val="10"/>
      <color rgb="FFFF0000"/>
      <name val="Segoe UI"/>
      <family val="2"/>
    </font>
    <font>
      <b/>
      <u/>
      <sz val="12"/>
      <color theme="1"/>
      <name val="Segoe UI"/>
      <family val="2"/>
    </font>
    <font>
      <b/>
      <sz val="16"/>
      <color theme="1"/>
      <name val="Segoe UI"/>
      <family val="2"/>
    </font>
    <font>
      <b/>
      <i/>
      <sz val="10"/>
      <color theme="1"/>
      <name val="Segoe UI"/>
      <family val="2"/>
    </font>
    <font>
      <b/>
      <u/>
      <sz val="10"/>
      <color theme="1"/>
      <name val="Segoe UI"/>
      <family val="2"/>
    </font>
    <font>
      <i/>
      <sz val="11"/>
      <color theme="1"/>
      <name val="Segoe UI"/>
      <family val="2"/>
    </font>
    <font>
      <i/>
      <sz val="10"/>
      <color rgb="FFFF0000"/>
      <name val="Segoe UI"/>
      <family val="2"/>
    </font>
    <font>
      <b/>
      <sz val="12"/>
      <name val="Segoe UI"/>
      <family val="2"/>
    </font>
    <font>
      <i/>
      <sz val="10"/>
      <name val="Segoe UI"/>
      <family val="2"/>
    </font>
    <font>
      <b/>
      <i/>
      <sz val="11"/>
      <color theme="1"/>
      <name val="Segoe UI"/>
      <family val="2"/>
    </font>
    <font>
      <b/>
      <sz val="12"/>
      <color rgb="FF333333"/>
      <name val="Segoe UI"/>
      <family val="2"/>
    </font>
    <font>
      <b/>
      <sz val="13"/>
      <color rgb="FF333333"/>
      <name val="Segoe UI"/>
      <family val="2"/>
    </font>
    <font>
      <sz val="12"/>
      <color rgb="FF333333"/>
      <name val="Segoe UI"/>
      <family val="2"/>
    </font>
    <font>
      <b/>
      <sz val="13"/>
      <color theme="1"/>
      <name val="Segoe UI"/>
      <family val="2"/>
    </font>
    <font>
      <sz val="12"/>
      <color rgb="FFFF0000"/>
      <name val="Segoe UI"/>
      <family val="2"/>
    </font>
    <font>
      <sz val="12"/>
      <color theme="1" tint="4.9989318521683403E-2"/>
      <name val="Segoe UI"/>
      <family val="2"/>
    </font>
    <font>
      <b/>
      <sz val="12"/>
      <color rgb="FF000000"/>
      <name val="Segoe UI"/>
      <family val="2"/>
    </font>
    <font>
      <b/>
      <u/>
      <sz val="14"/>
      <color rgb="FFFF0000"/>
      <name val="Segoe UI"/>
      <family val="2"/>
    </font>
    <font>
      <i/>
      <sz val="12"/>
      <color rgb="FF333333"/>
      <name val="Segoe UI"/>
      <family val="2"/>
    </font>
    <font>
      <b/>
      <i/>
      <sz val="12"/>
      <color rgb="FFFF0000"/>
      <name val="Segoe UI"/>
      <family val="2"/>
    </font>
    <font>
      <i/>
      <sz val="12"/>
      <color rgb="FFFF0000"/>
      <name val="Segoe UI"/>
      <family val="2"/>
    </font>
    <font>
      <b/>
      <u/>
      <sz val="11"/>
      <color theme="1"/>
      <name val="Segoe UI"/>
      <family val="2"/>
    </font>
    <font>
      <b/>
      <sz val="11"/>
      <color rgb="FFFF0000"/>
      <name val="Segoe UI"/>
      <family val="2"/>
    </font>
    <font>
      <b/>
      <i/>
      <u/>
      <sz val="11"/>
      <color rgb="FFFF0000"/>
      <name val="Segoe UI"/>
      <family val="2"/>
    </font>
    <font>
      <sz val="12"/>
      <color rgb="FF000000"/>
      <name val="Segoe UI"/>
      <family val="2"/>
    </font>
    <font>
      <i/>
      <sz val="12"/>
      <color rgb="FF000000"/>
      <name val="Segoe UI"/>
      <family val="2"/>
    </font>
    <font>
      <b/>
      <sz val="12"/>
      <color rgb="FFFF0000"/>
      <name val="Segoe UI"/>
      <family val="2"/>
    </font>
    <font>
      <i/>
      <sz val="11"/>
      <color rgb="FFFF0000"/>
      <name val="Segoe UI"/>
      <family val="2"/>
    </font>
    <font>
      <sz val="11"/>
      <color theme="0"/>
      <name val="Segoe UI"/>
      <family val="2"/>
    </font>
    <font>
      <b/>
      <i/>
      <sz val="11"/>
      <color rgb="FFFF0000"/>
      <name val="Segoe UI"/>
      <family val="2"/>
    </font>
    <font>
      <b/>
      <sz val="14"/>
      <name val="Segoe UI"/>
      <family val="2"/>
    </font>
    <font>
      <vertAlign val="superscript"/>
      <sz val="12"/>
      <color theme="1"/>
      <name val="Segoe UI"/>
      <family val="2"/>
    </font>
    <font>
      <b/>
      <vertAlign val="superscript"/>
      <sz val="12"/>
      <color rgb="FF000000"/>
      <name val="Segoe UI"/>
      <family val="2"/>
    </font>
    <font>
      <sz val="12"/>
      <name val="Segoe UI"/>
      <family val="2"/>
    </font>
    <font>
      <i/>
      <sz val="12"/>
      <name val="Segoe UI"/>
      <family val="2"/>
    </font>
    <font>
      <i/>
      <sz val="14"/>
      <name val="Segoe UI"/>
      <family val="2"/>
    </font>
    <font>
      <i/>
      <sz val="12"/>
      <color rgb="FF00B0F0"/>
      <name val="Segoe UI"/>
      <family val="2"/>
    </font>
    <font>
      <sz val="14"/>
      <name val="Segoe UI"/>
      <family val="2"/>
    </font>
    <font>
      <b/>
      <u/>
      <sz val="12"/>
      <color rgb="FF000000"/>
      <name val="Segoe UI"/>
      <family val="2"/>
    </font>
    <font>
      <b/>
      <vertAlign val="superscript"/>
      <sz val="11"/>
      <color rgb="FF000000"/>
      <name val="Segoe UI"/>
      <family val="2"/>
    </font>
    <font>
      <vertAlign val="superscript"/>
      <sz val="12"/>
      <color rgb="FF000000"/>
      <name val="Segoe UI"/>
      <family val="2"/>
    </font>
    <font>
      <b/>
      <sz val="11"/>
      <color rgb="FF000000"/>
      <name val="Segoe UI"/>
      <family val="2"/>
    </font>
    <font>
      <sz val="11"/>
      <color rgb="FF000000"/>
      <name val="Segoe UI"/>
      <family val="2"/>
    </font>
    <font>
      <i/>
      <sz val="11"/>
      <name val="Segoe UI"/>
      <family val="2"/>
    </font>
    <font>
      <i/>
      <sz val="11"/>
      <color rgb="FF000000"/>
      <name val="Segoe UI"/>
      <family val="2"/>
    </font>
    <font>
      <i/>
      <sz val="10"/>
      <color rgb="FF000000"/>
      <name val="Segoe UI"/>
      <family val="2"/>
    </font>
    <font>
      <sz val="11"/>
      <name val="VNI-Times"/>
    </font>
    <font>
      <sz val="12"/>
      <name val="VNI-Times"/>
    </font>
    <font>
      <sz val="10"/>
      <name val="VNI-Times"/>
    </font>
    <font>
      <sz val="9"/>
      <name val="Segoe UI"/>
      <family val="2"/>
    </font>
    <font>
      <sz val="9"/>
      <color rgb="FFFF0000"/>
      <name val="Segoe UI"/>
      <family val="2"/>
    </font>
    <font>
      <i/>
      <sz val="9"/>
      <name val="Segoe UI"/>
      <family val="2"/>
    </font>
    <font>
      <sz val="8"/>
      <name val="Segoe UI"/>
      <family val="2"/>
    </font>
    <font>
      <sz val="9"/>
      <color indexed="12"/>
      <name val="Segoe UI"/>
      <family val="2"/>
    </font>
    <font>
      <b/>
      <sz val="9"/>
      <color theme="0"/>
      <name val="Segoe UI"/>
      <family val="2"/>
    </font>
    <font>
      <i/>
      <sz val="9"/>
      <color rgb="FFFF0000"/>
      <name val="Segoe UI"/>
      <family val="2"/>
    </font>
    <font>
      <b/>
      <sz val="9"/>
      <color indexed="12"/>
      <name val="Segoe UI"/>
      <family val="2"/>
    </font>
    <font>
      <sz val="9"/>
      <color theme="8" tint="-0.249977111117893"/>
      <name val="Segoe UI"/>
      <family val="2"/>
    </font>
    <font>
      <sz val="9"/>
      <color theme="0"/>
      <name val="Segoe UI"/>
      <family val="2"/>
    </font>
    <font>
      <b/>
      <sz val="8"/>
      <name val="Segoe UI"/>
      <family val="2"/>
    </font>
    <font>
      <b/>
      <sz val="9"/>
      <color rgb="FFFF0000"/>
      <name val="Segoe UI"/>
      <family val="2"/>
    </font>
    <font>
      <b/>
      <sz val="11"/>
      <color theme="1"/>
      <name val="Times New Roman"/>
      <family val="1"/>
    </font>
    <font>
      <sz val="10"/>
      <color rgb="FF111827"/>
      <name val="Segoe UI"/>
      <family val="2"/>
    </font>
    <font>
      <b/>
      <i/>
      <sz val="10"/>
      <color rgb="FF111827"/>
      <name val="Segoe UI"/>
      <family val="2"/>
    </font>
    <font>
      <b/>
      <sz val="10"/>
      <color rgb="FF111827"/>
      <name val="Segoe UI"/>
      <family val="2"/>
    </font>
    <font>
      <i/>
      <sz val="10"/>
      <color rgb="FF111827"/>
      <name val="Segoe UI"/>
      <family val="2"/>
    </font>
    <font>
      <sz val="11"/>
      <color rgb="FF111827"/>
      <name val="Segoe UI"/>
      <family val="2"/>
    </font>
    <font>
      <b/>
      <sz val="11"/>
      <color rgb="FF111827"/>
      <name val="Segoe UI"/>
      <family val="2"/>
    </font>
    <font>
      <b/>
      <sz val="11"/>
      <color rgb="FF174F8C"/>
      <name val="Segoe UI"/>
      <family val="2"/>
    </font>
    <font>
      <b/>
      <u/>
      <sz val="11"/>
      <color rgb="FF174F8C"/>
      <name val="Segoe UI"/>
      <family val="2"/>
    </font>
    <font>
      <b/>
      <sz val="18"/>
      <color rgb="FF174F8C"/>
      <name val="Segoe UI"/>
      <family val="2"/>
    </font>
    <font>
      <sz val="10"/>
      <color rgb="FF4B5563"/>
      <name val="Segoe UI"/>
      <family val="2"/>
    </font>
    <font>
      <b/>
      <sz val="10"/>
      <color rgb="FF174F8C"/>
      <name val="Segoe UI"/>
      <family val="2"/>
    </font>
    <font>
      <sz val="9"/>
      <color rgb="FF4B5563"/>
      <name val="Segoe UI"/>
      <family val="2"/>
    </font>
    <font>
      <sz val="10"/>
      <color rgb="FF174F8C"/>
      <name val="Segoe UI"/>
      <family val="2"/>
    </font>
    <font>
      <i/>
      <sz val="10"/>
      <color rgb="FF4B5563"/>
      <name val="Segoe UI"/>
      <family val="2"/>
    </font>
    <font>
      <i/>
      <u/>
      <sz val="10"/>
      <color rgb="FF111827"/>
      <name val="Segoe UI"/>
      <family val="2"/>
    </font>
    <font>
      <b/>
      <u/>
      <sz val="10"/>
      <color rgb="FF111827"/>
      <name val="Segoe UI"/>
      <family val="2"/>
    </font>
    <font>
      <b/>
      <sz val="10"/>
      <color rgb="FF1E6B3A"/>
      <name val="Segoe UI"/>
      <family val="2"/>
    </font>
    <font>
      <sz val="9"/>
      <color rgb="FF1E6B3A"/>
      <name val="Segoe UI"/>
      <family val="2"/>
    </font>
    <font>
      <u/>
      <sz val="10"/>
      <color rgb="FF111827"/>
      <name val="Segoe UI"/>
      <family val="2"/>
    </font>
    <font>
      <u/>
      <sz val="10"/>
      <color rgb="FF174F8C"/>
      <name val="Segoe UI"/>
      <family val="2"/>
    </font>
    <font>
      <i/>
      <sz val="10"/>
      <color rgb="FF174F8C"/>
      <name val="Segoe UI"/>
      <family val="2"/>
    </font>
    <font>
      <b/>
      <i/>
      <sz val="10"/>
      <color rgb="FF174F8C"/>
      <name val="Segoe UI"/>
      <family val="2"/>
    </font>
    <font>
      <b/>
      <sz val="9"/>
      <color rgb="FF1E6B3A"/>
      <name val="Segoe UI"/>
      <family val="2"/>
    </font>
    <font>
      <sz val="10"/>
      <color rgb="FFDCEBF7"/>
      <name val="Segoe UI"/>
      <family val="2"/>
    </font>
    <font>
      <b/>
      <sz val="14"/>
      <color rgb="FFFFFFFF"/>
      <name val="Segoe UI"/>
      <family val="2"/>
    </font>
    <font>
      <sz val="12"/>
      <color rgb="FFFFFFFF"/>
      <name val="Segoe UI"/>
      <family val="2"/>
    </font>
    <font>
      <b/>
      <sz val="72"/>
      <color rgb="FF174F8C"/>
      <name val="Segoe UI"/>
      <family val="2"/>
    </font>
    <font>
      <b/>
      <sz val="18"/>
      <color rgb="FF1F2937"/>
      <name val="Segoe UI"/>
      <family val="2"/>
    </font>
    <font>
      <b/>
      <sz val="13"/>
      <color rgb="FF111827"/>
      <name val="Segoe UI"/>
      <family val="2"/>
    </font>
    <font>
      <b/>
      <sz val="13"/>
      <color rgb="FF174F8C"/>
      <name val="Segoe UI"/>
      <family val="2"/>
    </font>
    <font>
      <b/>
      <sz val="14"/>
      <color rgb="FF174F8C"/>
      <name val="Segoe UI"/>
      <family val="2"/>
    </font>
    <font>
      <b/>
      <sz val="190"/>
      <color rgb="FF174F8C"/>
      <name val="Segoe UI"/>
      <family val="2"/>
    </font>
    <font>
      <b/>
      <sz val="16"/>
      <color rgb="FFFFFFFF"/>
      <name val="Segoe UI"/>
      <family val="2"/>
    </font>
    <font>
      <b/>
      <sz val="9"/>
      <color rgb="FF374151"/>
      <name val="Segoe UI"/>
      <family val="2"/>
    </font>
    <font>
      <b/>
      <sz val="20"/>
      <color rgb="FF111827"/>
      <name val="Segoe UI"/>
      <family val="2"/>
    </font>
    <font>
      <b/>
      <sz val="12"/>
      <color rgb="FF174F8C"/>
      <name val="Segoe UI"/>
      <family val="2"/>
    </font>
    <font>
      <i/>
      <u/>
      <sz val="10"/>
      <color rgb="FF4B5563"/>
      <name val="Segoe UI"/>
      <family val="2"/>
    </font>
    <font>
      <i/>
      <sz val="9"/>
      <color rgb="FF4B5563"/>
      <name val="Segoe UI"/>
      <family val="2"/>
    </font>
    <font>
      <b/>
      <u/>
      <sz val="10"/>
      <color rgb="FFC81E3C"/>
      <name val="Segoe UI"/>
      <family val="2"/>
    </font>
    <font>
      <b/>
      <sz val="10"/>
      <color rgb="FFC81E3C"/>
      <name val="Segoe UI"/>
      <family val="2"/>
    </font>
    <font>
      <b/>
      <sz val="9"/>
      <color rgb="FF4B5563"/>
      <name val="Segoe UI"/>
      <family val="2"/>
    </font>
    <font>
      <sz val="10"/>
      <color rgb="FF808080"/>
      <name val="Segoe UI"/>
      <family val="2"/>
    </font>
    <font>
      <sz val="10"/>
      <color rgb="FF262626"/>
      <name val="Segoe UI"/>
      <family val="2"/>
    </font>
    <font>
      <sz val="9"/>
      <color rgb="FF595959"/>
      <name val="Segoe UI"/>
      <family val="2"/>
    </font>
    <font>
      <b/>
      <sz val="12"/>
      <color rgb="FF262626"/>
      <name val="Segoe UI"/>
      <family val="2"/>
    </font>
    <font>
      <b/>
      <sz val="10"/>
      <color rgb="FF262626"/>
      <name val="Segoe UI"/>
      <family val="2"/>
    </font>
    <font>
      <i/>
      <sz val="9"/>
      <color rgb="FF595959"/>
      <name val="Segoe UI"/>
      <family val="2"/>
    </font>
    <font>
      <b/>
      <sz val="14"/>
      <color rgb="FF262626"/>
      <name val="Segoe UI"/>
      <family val="2"/>
    </font>
    <font>
      <b/>
      <sz val="26"/>
      <color rgb="FF262626"/>
      <name val="Segoe UI"/>
      <family val="2"/>
    </font>
    <font>
      <b/>
      <sz val="13"/>
      <color rgb="FF262626"/>
      <name val="Segoe UI"/>
      <family val="2"/>
    </font>
    <font>
      <i/>
      <sz val="10"/>
      <color rgb="FF008200"/>
      <name val="Segoe UI"/>
      <family val="2"/>
    </font>
    <font>
      <sz val="10"/>
      <color rgb="FFFFFFFF"/>
      <name val="Segoe UI"/>
      <family val="2"/>
    </font>
    <font>
      <b/>
      <sz val="9"/>
      <color rgb="FF174F8C"/>
      <name val="Segoe UI"/>
      <family val="2"/>
    </font>
    <font>
      <sz val="8"/>
      <color rgb="FF4B5563"/>
      <name val="Segoe UI"/>
      <family val="2"/>
    </font>
    <font>
      <b/>
      <u/>
      <sz val="10"/>
      <color rgb="FF174F8C"/>
      <name val="Segoe UI"/>
      <family val="2"/>
    </font>
    <font>
      <b/>
      <i/>
      <sz val="9"/>
      <name val="Segoe UI"/>
      <family val="2"/>
    </font>
    <font>
      <b/>
      <sz val="8"/>
      <color rgb="FF174F8C"/>
      <name val="Segoe UI"/>
      <family val="2"/>
    </font>
    <font>
      <b/>
      <sz val="8"/>
      <color rgb="FFC81E3C"/>
      <name val="Segoe UI"/>
      <family val="2"/>
    </font>
    <font>
      <sz val="10"/>
      <color rgb="FFFCE8EC"/>
      <name val="Segoe UI"/>
      <family val="2"/>
    </font>
    <font>
      <i/>
      <sz val="10"/>
      <color rgb="FFFF6161"/>
      <name val="Segoe UI"/>
      <family val="2"/>
    </font>
    <font>
      <b/>
      <i/>
      <sz val="10"/>
      <color rgb="FFFF6161"/>
      <name val="Segoe UI"/>
      <family val="2"/>
    </font>
    <font>
      <u/>
      <sz val="10"/>
      <name val="Segoe UI"/>
      <family val="2"/>
    </font>
    <font>
      <i/>
      <sz val="11"/>
      <color rgb="FF174F8C"/>
      <name val="Segoe UI"/>
      <family val="2"/>
    </font>
    <font>
      <u/>
      <sz val="11"/>
      <color rgb="FF111827"/>
      <name val="Segoe UI"/>
      <family val="2"/>
    </font>
    <font>
      <b/>
      <u/>
      <sz val="10"/>
      <color rgb="FFFF0000"/>
      <name val="Segoe UI"/>
      <family val="2"/>
    </font>
    <font>
      <sz val="12"/>
      <color rgb="FF174F8C"/>
      <name val="Segoe UI"/>
      <family val="2"/>
    </font>
    <font>
      <b/>
      <sz val="16"/>
      <color rgb="FF174F8C"/>
      <name val="Segoe UI"/>
      <family val="2"/>
    </font>
    <font>
      <sz val="16"/>
      <color rgb="FF111827"/>
      <name val="Segoe UI"/>
      <family val="2"/>
    </font>
    <font>
      <sz val="11"/>
      <color rgb="FF174F8C"/>
      <name val="Segoe UI"/>
      <family val="2"/>
    </font>
    <font>
      <b/>
      <sz val="13"/>
      <color theme="1"/>
      <name val="Times New Roman"/>
      <family val="1"/>
    </font>
    <font>
      <i/>
      <sz val="11"/>
      <color theme="1"/>
      <name val="Times New Roman"/>
      <family val="1"/>
    </font>
    <font>
      <b/>
      <sz val="13"/>
      <color rgb="FF174F8C"/>
      <name val="Times New Roman"/>
      <family val="1"/>
    </font>
    <font>
      <b/>
      <sz val="10"/>
      <color rgb="FFFFFFFF"/>
      <name val="Segoe UI"/>
      <family val="2"/>
    </font>
    <font>
      <sz val="14"/>
      <color rgb="FF174F8C"/>
      <name val="Segoe UI"/>
      <family val="2"/>
    </font>
    <font>
      <b/>
      <sz val="9"/>
      <color theme="1"/>
      <name val="Segoe UI"/>
      <family val="2"/>
    </font>
    <font>
      <sz val="10"/>
      <color rgb="FF000000"/>
      <name val="Segoe UI"/>
      <family val="2"/>
    </font>
    <font>
      <sz val="9"/>
      <color rgb="FFA0A0A0"/>
      <name val="Segoe UI"/>
      <family val="2"/>
    </font>
  </fonts>
  <fills count="34">
    <fill>
      <patternFill patternType="none"/>
    </fill>
    <fill>
      <patternFill patternType="gray125"/>
    </fill>
    <fill>
      <patternFill patternType="solid">
        <fgColor rgb="FFFFFF99"/>
        <bgColor indexed="64"/>
      </patternFill>
    </fill>
    <fill>
      <patternFill patternType="solid">
        <fgColor rgb="FF66FFFF"/>
        <bgColor indexed="64"/>
      </patternFill>
    </fill>
    <fill>
      <patternFill patternType="solid">
        <fgColor rgb="FF99FF99"/>
        <bgColor indexed="64"/>
      </patternFill>
    </fill>
    <fill>
      <patternFill patternType="solid">
        <fgColor theme="0" tint="-0.49998474074526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FF"/>
        <bgColor indexed="64"/>
      </patternFill>
    </fill>
    <fill>
      <patternFill patternType="solid">
        <fgColor theme="5" tint="0.59999389629810485"/>
        <bgColor indexed="64"/>
      </patternFill>
    </fill>
    <fill>
      <patternFill patternType="solid">
        <fgColor rgb="FFEAF4E4"/>
        <bgColor indexed="64"/>
      </patternFill>
    </fill>
    <fill>
      <patternFill patternType="solid">
        <fgColor rgb="FFDEDEDE"/>
        <bgColor indexed="64"/>
      </patternFill>
    </fill>
    <fill>
      <patternFill patternType="solid">
        <fgColor theme="6" tint="0.59999389629810485"/>
        <bgColor indexed="64"/>
      </patternFill>
    </fill>
    <fill>
      <patternFill patternType="solid">
        <fgColor rgb="FF7CF0D7"/>
        <bgColor indexed="64"/>
      </patternFill>
    </fill>
    <fill>
      <patternFill patternType="solid">
        <fgColor rgb="FFB9FFB9"/>
        <bgColor indexed="64"/>
      </patternFill>
    </fill>
    <fill>
      <patternFill patternType="solid">
        <fgColor rgb="FF48EAC7"/>
        <bgColor indexed="64"/>
      </patternFill>
    </fill>
    <fill>
      <patternFill patternType="solid">
        <fgColor rgb="FFDCEBF7"/>
        <bgColor indexed="64"/>
      </patternFill>
    </fill>
    <fill>
      <patternFill patternType="solid">
        <fgColor rgb="FFC9DFF0"/>
        <bgColor indexed="64"/>
      </patternFill>
    </fill>
    <fill>
      <patternFill patternType="solid">
        <fgColor rgb="FFF5F8FC"/>
        <bgColor indexed="64"/>
      </patternFill>
    </fill>
    <fill>
      <patternFill patternType="solid">
        <fgColor rgb="FFEAF2FA"/>
        <bgColor indexed="64"/>
      </patternFill>
    </fill>
    <fill>
      <patternFill patternType="solid">
        <fgColor rgb="FFE3FAFC"/>
        <bgColor indexed="64"/>
      </patternFill>
    </fill>
    <fill>
      <patternFill patternType="solid">
        <fgColor rgb="FFE3F6E8"/>
        <bgColor indexed="64"/>
      </patternFill>
    </fill>
    <fill>
      <patternFill patternType="solid">
        <fgColor rgb="FF2F6EAD"/>
        <bgColor indexed="64"/>
      </patternFill>
    </fill>
    <fill>
      <patternFill patternType="solid">
        <fgColor rgb="FF7FDBE8"/>
        <bgColor indexed="64"/>
      </patternFill>
    </fill>
    <fill>
      <patternFill patternType="solid">
        <fgColor rgb="FFF2F2F2"/>
        <bgColor indexed="64"/>
      </patternFill>
    </fill>
    <fill>
      <patternFill patternType="solid">
        <fgColor rgb="FFE7E7E7"/>
        <bgColor indexed="64"/>
      </patternFill>
    </fill>
    <fill>
      <patternFill patternType="solid">
        <fgColor rgb="FFFCE8EC"/>
        <bgColor indexed="64"/>
      </patternFill>
    </fill>
    <fill>
      <patternFill patternType="solid">
        <fgColor rgb="FFD9E1F2"/>
        <bgColor indexed="64"/>
      </patternFill>
    </fill>
    <fill>
      <patternFill patternType="solid">
        <fgColor rgb="FFA78BDA"/>
        <bgColor indexed="64"/>
      </patternFill>
    </fill>
    <fill>
      <patternFill patternType="solid">
        <fgColor rgb="FF2E9C9C"/>
        <bgColor indexed="64"/>
      </patternFill>
    </fill>
    <fill>
      <patternFill patternType="solid">
        <fgColor rgb="FFF98B7E"/>
        <bgColor indexed="64"/>
      </patternFill>
    </fill>
  </fills>
  <borders count="2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bottom style="thin">
        <color indexed="64"/>
      </bottom>
      <diagonal/>
    </border>
    <border>
      <left/>
      <right/>
      <top style="hair">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ck">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hair">
        <color auto="1"/>
      </top>
      <bottom style="thin">
        <color indexed="64"/>
      </bottom>
      <diagonal/>
    </border>
    <border>
      <left style="thin">
        <color indexed="64"/>
      </left>
      <right style="thin">
        <color indexed="64"/>
      </right>
      <top style="hair">
        <color auto="1"/>
      </top>
      <bottom style="hair">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hair">
        <color auto="1"/>
      </bottom>
      <diagonal/>
    </border>
    <border>
      <left style="thin">
        <color indexed="64"/>
      </left>
      <right style="thin">
        <color indexed="64"/>
      </right>
      <top style="hair">
        <color auto="1"/>
      </top>
      <bottom/>
      <diagonal/>
    </border>
    <border>
      <left style="thin">
        <color auto="1"/>
      </left>
      <right style="thin">
        <color indexed="64"/>
      </right>
      <top style="thin">
        <color indexed="64"/>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thin">
        <color indexed="64"/>
      </left>
      <right style="thin">
        <color indexed="64"/>
      </right>
      <top style="hair">
        <color auto="1"/>
      </top>
      <bottom style="hair">
        <color auto="1"/>
      </bottom>
      <diagonal/>
    </border>
    <border>
      <left/>
      <right/>
      <top style="dashDotDot">
        <color auto="1"/>
      </top>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right/>
      <top/>
      <bottom style="thin">
        <color theme="1" tint="0.34998626667073579"/>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right/>
      <top style="thin">
        <color theme="3" tint="0.39994506668294322"/>
      </top>
      <bottom/>
      <diagonal/>
    </border>
    <border>
      <left style="thin">
        <color indexed="64"/>
      </left>
      <right style="thin">
        <color indexed="64"/>
      </right>
      <top style="hair">
        <color auto="1"/>
      </top>
      <bottom style="thin">
        <color indexed="64"/>
      </bottom>
      <diagonal/>
    </border>
    <border>
      <left/>
      <right/>
      <top style="thin">
        <color theme="0" tint="-0.499984740745262"/>
      </top>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top style="thin">
        <color indexed="64"/>
      </top>
      <bottom/>
      <diagonal/>
    </border>
    <border>
      <left style="thin">
        <color indexed="64"/>
      </left>
      <right style="thin">
        <color indexed="64"/>
      </right>
      <top style="hair">
        <color auto="1"/>
      </top>
      <bottom style="hair">
        <color auto="1"/>
      </bottom>
      <diagonal/>
    </border>
    <border>
      <left/>
      <right style="thin">
        <color theme="1" tint="0.34998626667073579"/>
      </right>
      <top/>
      <bottom style="thin">
        <color theme="1" tint="0.34998626667073579"/>
      </bottom>
      <diagonal/>
    </border>
    <border>
      <left/>
      <right style="thin">
        <color theme="1" tint="0.34998626667073579"/>
      </right>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style="dashed">
        <color theme="1" tint="0.34998626667073579"/>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bottom style="medium">
        <color rgb="FF7FDBE8"/>
      </bottom>
      <diagonal/>
    </border>
    <border>
      <left style="thin">
        <color rgb="FFB9D3E8"/>
      </left>
      <right style="thin">
        <color rgb="FFB9D3E8"/>
      </right>
      <top style="thin">
        <color rgb="FFB9D3E8"/>
      </top>
      <bottom style="thin">
        <color rgb="FFB9D3E8"/>
      </bottom>
      <diagonal/>
    </border>
    <border>
      <left style="thin">
        <color rgb="FF6F9CC6"/>
      </left>
      <right style="thin">
        <color rgb="FFB9D3E8"/>
      </right>
      <top style="thin">
        <color rgb="FFB9D3E8"/>
      </top>
      <bottom style="thin">
        <color rgb="FFB9D3E8"/>
      </bottom>
      <diagonal/>
    </border>
    <border>
      <left style="thin">
        <color rgb="FF6F9CC6"/>
      </left>
      <right style="thin">
        <color rgb="FFB9D3E8"/>
      </right>
      <top style="thin">
        <color rgb="FF6F9CC6"/>
      </top>
      <bottom style="thin">
        <color rgb="FFB9D3E8"/>
      </bottom>
      <diagonal/>
    </border>
    <border>
      <left style="thin">
        <color rgb="FFB9D3E8"/>
      </left>
      <right style="thin">
        <color rgb="FFB9D3E8"/>
      </right>
      <top style="thin">
        <color rgb="FF6F9CC6"/>
      </top>
      <bottom style="thin">
        <color rgb="FFB9D3E8"/>
      </bottom>
      <diagonal/>
    </border>
    <border>
      <left style="thin">
        <color rgb="FF6F9CC6"/>
      </left>
      <right style="thin">
        <color rgb="FFB9D3E8"/>
      </right>
      <top style="thin">
        <color rgb="FFB9D3E8"/>
      </top>
      <bottom style="thin">
        <color rgb="FF6F9CC6"/>
      </bottom>
      <diagonal/>
    </border>
    <border>
      <left style="thin">
        <color rgb="FFB9D3E8"/>
      </left>
      <right style="thin">
        <color rgb="FFB9D3E8"/>
      </right>
      <top style="thin">
        <color rgb="FFB9D3E8"/>
      </top>
      <bottom style="thin">
        <color rgb="FF6F9CC6"/>
      </bottom>
      <diagonal/>
    </border>
    <border>
      <left style="thin">
        <color rgb="FFB9D3E8"/>
      </left>
      <right style="thin">
        <color rgb="FF6F9CC6"/>
      </right>
      <top style="thin">
        <color rgb="FF6F9CC6"/>
      </top>
      <bottom style="thin">
        <color rgb="FFB9D3E8"/>
      </bottom>
      <diagonal/>
    </border>
    <border>
      <left style="thin">
        <color rgb="FFB9D3E8"/>
      </left>
      <right style="thin">
        <color rgb="FF6F9CC6"/>
      </right>
      <top style="thin">
        <color rgb="FFB9D3E8"/>
      </top>
      <bottom style="thin">
        <color rgb="FF6F9CC6"/>
      </bottom>
      <diagonal/>
    </border>
    <border>
      <left style="thin">
        <color theme="1" tint="0.499984740745262"/>
      </left>
      <right style="thin">
        <color theme="1" tint="0.499984740745262"/>
      </right>
      <top/>
      <bottom/>
      <diagonal/>
    </border>
    <border>
      <left style="thin">
        <color rgb="FF6F9CC6"/>
      </left>
      <right style="thin">
        <color rgb="FFB9D3E8"/>
      </right>
      <top style="thin">
        <color rgb="FF6F9CC6"/>
      </top>
      <bottom/>
      <diagonal/>
    </border>
    <border>
      <left style="thin">
        <color rgb="FFB9D3E8"/>
      </left>
      <right style="thin">
        <color rgb="FFB9D3E8"/>
      </right>
      <top style="thin">
        <color rgb="FF6F9CC6"/>
      </top>
      <bottom/>
      <diagonal/>
    </border>
    <border>
      <left style="thin">
        <color rgb="FFB9D3E8"/>
      </left>
      <right style="thin">
        <color rgb="FF6F9CC6"/>
      </right>
      <top style="thin">
        <color rgb="FF6F9CC6"/>
      </top>
      <bottom/>
      <diagonal/>
    </border>
    <border>
      <left/>
      <right/>
      <top style="thin">
        <color rgb="FFB9D3E8"/>
      </top>
      <bottom/>
      <diagonal/>
    </border>
    <border>
      <left/>
      <right style="thin">
        <color rgb="FFB9D3E8"/>
      </right>
      <top style="thin">
        <color rgb="FF6F9CC6"/>
      </top>
      <bottom style="thin">
        <color rgb="FFB9D3E8"/>
      </bottom>
      <diagonal/>
    </border>
    <border>
      <left style="thin">
        <color rgb="FFB9D3E8"/>
      </left>
      <right/>
      <top style="thin">
        <color rgb="FF6F9CC6"/>
      </top>
      <bottom style="thin">
        <color rgb="FFB9D3E8"/>
      </bottom>
      <diagonal/>
    </border>
    <border>
      <left/>
      <right style="thin">
        <color rgb="FFB9D3E8"/>
      </right>
      <top style="thin">
        <color rgb="FFB9D3E8"/>
      </top>
      <bottom style="thin">
        <color rgb="FFB9D3E8"/>
      </bottom>
      <diagonal/>
    </border>
    <border>
      <left style="thin">
        <color rgb="FFB9D3E8"/>
      </left>
      <right/>
      <top style="thin">
        <color rgb="FFB9D3E8"/>
      </top>
      <bottom style="thin">
        <color rgb="FFB9D3E8"/>
      </bottom>
      <diagonal/>
    </border>
    <border>
      <left/>
      <right style="thin">
        <color rgb="FFB9D3E8"/>
      </right>
      <top style="thin">
        <color rgb="FFB9D3E8"/>
      </top>
      <bottom/>
      <diagonal/>
    </border>
    <border>
      <left style="thin">
        <color rgb="FFB9D3E8"/>
      </left>
      <right style="thin">
        <color rgb="FFB9D3E8"/>
      </right>
      <top style="thin">
        <color rgb="FFB9D3E8"/>
      </top>
      <bottom/>
      <diagonal/>
    </border>
    <border>
      <left style="thin">
        <color rgb="FFB9D3E8"/>
      </left>
      <right/>
      <top style="thin">
        <color rgb="FFB9D3E8"/>
      </top>
      <bottom/>
      <diagonal/>
    </border>
    <border>
      <left style="thin">
        <color rgb="FF6F9CC6"/>
      </left>
      <right style="thin">
        <color rgb="FFB9D3E8"/>
      </right>
      <top style="thin">
        <color rgb="FFB9D3E8"/>
      </top>
      <bottom/>
      <diagonal/>
    </border>
    <border>
      <left style="thin">
        <color rgb="FFB9D3E8"/>
      </left>
      <right/>
      <top style="thin">
        <color rgb="FFB9D3E8"/>
      </top>
      <bottom style="thin">
        <color rgb="FF6F9CC6"/>
      </bottom>
      <diagonal/>
    </border>
    <border>
      <left style="thin">
        <color rgb="FFB9D3E8"/>
      </left>
      <right style="thin">
        <color rgb="FF6F9CC6"/>
      </right>
      <top style="thin">
        <color rgb="FFB9D3E8"/>
      </top>
      <bottom style="thin">
        <color rgb="FFB9D3E8"/>
      </bottom>
      <diagonal/>
    </border>
    <border>
      <left/>
      <right/>
      <top style="thin">
        <color rgb="FF2F6EAD"/>
      </top>
      <bottom style="thin">
        <color rgb="FFB9D3E8"/>
      </bottom>
      <diagonal/>
    </border>
    <border>
      <left style="thin">
        <color rgb="FF7FDBE8"/>
      </left>
      <right style="thin">
        <color rgb="FF7FDBE8"/>
      </right>
      <top style="thin">
        <color rgb="FF7FDBE8"/>
      </top>
      <bottom style="thin">
        <color rgb="FF7FDBE8"/>
      </bottom>
      <diagonal/>
    </border>
    <border>
      <left style="thin">
        <color rgb="FFB9D3E8"/>
      </left>
      <right/>
      <top/>
      <bottom/>
      <diagonal/>
    </border>
    <border>
      <left style="thin">
        <color rgb="FFB9D3E8"/>
      </left>
      <right/>
      <top/>
      <bottom style="thin">
        <color rgb="FFB9D3E8"/>
      </bottom>
      <diagonal/>
    </border>
    <border>
      <left/>
      <right/>
      <top/>
      <bottom style="thin">
        <color rgb="FFB9D3E8"/>
      </bottom>
      <diagonal/>
    </border>
    <border>
      <left/>
      <right style="thin">
        <color rgb="FFB9D3E8"/>
      </right>
      <top/>
      <bottom style="thin">
        <color rgb="FFB9D3E8"/>
      </bottom>
      <diagonal/>
    </border>
    <border>
      <left style="thin">
        <color rgb="FF6F9CC6"/>
      </left>
      <right style="thin">
        <color rgb="FFB9D3E8"/>
      </right>
      <top/>
      <bottom style="thin">
        <color rgb="FFB9D3E8"/>
      </bottom>
      <diagonal/>
    </border>
    <border>
      <left style="thin">
        <color rgb="FFB9D3E8"/>
      </left>
      <right style="thin">
        <color rgb="FFB9D3E8"/>
      </right>
      <top/>
      <bottom style="thin">
        <color rgb="FFB9D3E8"/>
      </bottom>
      <diagonal/>
    </border>
    <border>
      <left style="thin">
        <color rgb="FFB9D3E8"/>
      </left>
      <right style="thin">
        <color rgb="FF6F9CC6"/>
      </right>
      <top/>
      <bottom style="thin">
        <color rgb="FFB9D3E8"/>
      </bottom>
      <diagonal/>
    </border>
    <border>
      <left style="thin">
        <color rgb="FF6F9CC6"/>
      </left>
      <right style="thin">
        <color rgb="FFB9D3E8"/>
      </right>
      <top style="thin">
        <color rgb="FF2F6EAD"/>
      </top>
      <bottom style="thin">
        <color rgb="FFB9D3E8"/>
      </bottom>
      <diagonal/>
    </border>
    <border>
      <left style="thin">
        <color rgb="FFB9D3E8"/>
      </left>
      <right style="thin">
        <color rgb="FFB9D3E8"/>
      </right>
      <top style="thin">
        <color rgb="FF2F6EAD"/>
      </top>
      <bottom style="thin">
        <color rgb="FFB9D3E8"/>
      </bottom>
      <diagonal/>
    </border>
    <border>
      <left style="thin">
        <color rgb="FFB9D3E8"/>
      </left>
      <right style="thin">
        <color rgb="FF6F9CC6"/>
      </right>
      <top style="thin">
        <color rgb="FF2F6EAD"/>
      </top>
      <bottom style="thin">
        <color rgb="FFB9D3E8"/>
      </bottom>
      <diagonal/>
    </border>
    <border>
      <left style="thin">
        <color rgb="FF6F9CC6"/>
      </left>
      <right style="thin">
        <color rgb="FFB9D3E8"/>
      </right>
      <top style="thin">
        <color rgb="FF2F6EAD"/>
      </top>
      <bottom/>
      <diagonal/>
    </border>
    <border>
      <left style="thin">
        <color rgb="FFB9D3E8"/>
      </left>
      <right style="thin">
        <color rgb="FFB9D3E8"/>
      </right>
      <top style="thin">
        <color rgb="FF2F6EAD"/>
      </top>
      <bottom/>
      <diagonal/>
    </border>
    <border>
      <left style="thin">
        <color rgb="FFB9D3E8"/>
      </left>
      <right style="thin">
        <color rgb="FF6F9CC6"/>
      </right>
      <top style="thin">
        <color rgb="FF2F6EAD"/>
      </top>
      <bottom/>
      <diagonal/>
    </border>
    <border>
      <left style="thin">
        <color rgb="FFB9D3E8"/>
      </left>
      <right style="thin">
        <color rgb="FF6F9CC6"/>
      </right>
      <top style="thin">
        <color rgb="FFB9D3E8"/>
      </top>
      <bottom/>
      <diagonal/>
    </border>
    <border>
      <left style="thin">
        <color rgb="FF6F9CC6"/>
      </left>
      <right style="thin">
        <color rgb="FFB9D3E8"/>
      </right>
      <top/>
      <bottom/>
      <diagonal/>
    </border>
    <border>
      <left style="thin">
        <color rgb="FFB9D3E8"/>
      </left>
      <right style="thin">
        <color rgb="FFB9D3E8"/>
      </right>
      <top/>
      <bottom/>
      <diagonal/>
    </border>
    <border>
      <left style="thin">
        <color rgb="FFB9D3E8"/>
      </left>
      <right style="thin">
        <color rgb="FF6F9CC6"/>
      </right>
      <top/>
      <bottom/>
      <diagonal/>
    </border>
    <border>
      <left style="thin">
        <color rgb="FFB9D3E8"/>
      </left>
      <right/>
      <top style="thin">
        <color rgb="FF6F9CC6"/>
      </top>
      <bottom/>
      <diagonal/>
    </border>
    <border>
      <left style="thin">
        <color rgb="FF9CC9A6"/>
      </left>
      <right style="thin">
        <color rgb="FF9CC9A6"/>
      </right>
      <top style="thin">
        <color rgb="FF9CC9A6"/>
      </top>
      <bottom style="thin">
        <color rgb="FF9CC9A6"/>
      </bottom>
      <diagonal/>
    </border>
    <border>
      <left style="thin">
        <color rgb="FF9CC9A6"/>
      </left>
      <right style="thin">
        <color rgb="FF9CC9A6"/>
      </right>
      <top style="thin">
        <color rgb="FF9CC9A6"/>
      </top>
      <bottom/>
      <diagonal/>
    </border>
    <border>
      <left/>
      <right style="thin">
        <color rgb="FFB9D3E8"/>
      </right>
      <top style="thin">
        <color rgb="FF6F9CC6"/>
      </top>
      <bottom/>
      <diagonal/>
    </border>
    <border>
      <left/>
      <right style="thin">
        <color rgb="FFB9D3E8"/>
      </right>
      <top style="thin">
        <color rgb="FFB9D3E8"/>
      </top>
      <bottom style="thin">
        <color rgb="FF6F9CC6"/>
      </bottom>
      <diagonal/>
    </border>
    <border>
      <left style="thin">
        <color rgb="FFB9D3E8"/>
      </left>
      <right/>
      <top style="thin">
        <color rgb="FF9DB9D6"/>
      </top>
      <bottom/>
      <diagonal/>
    </border>
    <border>
      <left/>
      <right/>
      <top style="thin">
        <color rgb="FF9DB9D6"/>
      </top>
      <bottom/>
      <diagonal/>
    </border>
    <border>
      <left style="thin">
        <color rgb="FF6F9CC6"/>
      </left>
      <right style="thin">
        <color rgb="FFB9D3E8"/>
      </right>
      <top style="thin">
        <color rgb="FF6F9CC6"/>
      </top>
      <bottom style="thin">
        <color rgb="FF6F9CC6"/>
      </bottom>
      <diagonal/>
    </border>
    <border>
      <left style="thin">
        <color rgb="FFB9D3E8"/>
      </left>
      <right style="thin">
        <color rgb="FFB9D3E8"/>
      </right>
      <top style="thin">
        <color rgb="FF6F9CC6"/>
      </top>
      <bottom style="thin">
        <color rgb="FF6F9CC6"/>
      </bottom>
      <diagonal/>
    </border>
    <border>
      <left style="thin">
        <color rgb="FFB9D3E8"/>
      </left>
      <right/>
      <top style="thin">
        <color rgb="FF6F9CC6"/>
      </top>
      <bottom style="thin">
        <color rgb="FF6F9CC6"/>
      </bottom>
      <diagonal/>
    </border>
    <border>
      <left style="thin">
        <color rgb="FF6F9CC6"/>
      </left>
      <right style="thin">
        <color rgb="FF6F9CC6"/>
      </right>
      <top style="thin">
        <color rgb="FF6F9CC6"/>
      </top>
      <bottom style="thin">
        <color rgb="FFB9D3E8"/>
      </bottom>
      <diagonal/>
    </border>
    <border>
      <left style="thin">
        <color rgb="FF6F9CC6"/>
      </left>
      <right style="thin">
        <color rgb="FF6F9CC6"/>
      </right>
      <top style="thin">
        <color rgb="FFB9D3E8"/>
      </top>
      <bottom/>
      <diagonal/>
    </border>
    <border>
      <left style="thin">
        <color rgb="FFB9D3E8"/>
      </left>
      <right style="thin">
        <color rgb="FFB9D3E8"/>
      </right>
      <top style="thin">
        <color rgb="FFB9D3E8"/>
      </top>
      <bottom style="hair">
        <color auto="1"/>
      </bottom>
      <diagonal/>
    </border>
    <border>
      <left style="thin">
        <color rgb="FF6F9CC6"/>
      </left>
      <right style="thin">
        <color rgb="FFB9D3E8"/>
      </right>
      <top style="thin">
        <color rgb="FFB9D3E8"/>
      </top>
      <bottom style="hair">
        <color auto="1"/>
      </bottom>
      <diagonal/>
    </border>
    <border>
      <left style="thin">
        <color rgb="FFB9D3E8"/>
      </left>
      <right style="thin">
        <color rgb="FF6F9CC6"/>
      </right>
      <top style="thin">
        <color rgb="FFB9D3E8"/>
      </top>
      <bottom style="hair">
        <color auto="1"/>
      </bottom>
      <diagonal/>
    </border>
    <border>
      <left style="thin">
        <color indexed="64"/>
      </left>
      <right style="thin">
        <color indexed="64"/>
      </right>
      <top style="thin">
        <color rgb="FF2F6EAD"/>
      </top>
      <bottom style="thin">
        <color rgb="FFB9D3E8"/>
      </bottom>
      <diagonal/>
    </border>
    <border>
      <left style="thin">
        <color rgb="FF6F9CC6"/>
      </left>
      <right/>
      <top style="thin">
        <color rgb="FFB9D3E8"/>
      </top>
      <bottom style="thin">
        <color rgb="FFB9D3E8"/>
      </bottom>
      <diagonal/>
    </border>
    <border>
      <left style="thin">
        <color rgb="FF6F9CC6"/>
      </left>
      <right/>
      <top style="thin">
        <color rgb="FFB9D3E8"/>
      </top>
      <bottom style="thin">
        <color rgb="FF6F9CC6"/>
      </bottom>
      <diagonal/>
    </border>
    <border>
      <left style="thin">
        <color rgb="FF6F9CC6"/>
      </left>
      <right/>
      <top style="thin">
        <color rgb="FF6F9CC6"/>
      </top>
      <bottom style="thin">
        <color rgb="FFB9D3E8"/>
      </bottom>
      <diagonal/>
    </border>
    <border>
      <left/>
      <right style="thin">
        <color theme="1" tint="0.499984740745262"/>
      </right>
      <top style="thin">
        <color theme="1" tint="0.499984740745262"/>
      </top>
      <bottom/>
      <diagonal/>
    </border>
    <border>
      <left style="thin">
        <color rgb="FFBFBFBF"/>
      </left>
      <right style="thin">
        <color rgb="FFBFBFBF"/>
      </right>
      <top style="thin">
        <color rgb="FFBFBFBF"/>
      </top>
      <bottom style="thin">
        <color rgb="FFBFBFBF"/>
      </bottom>
      <diagonal/>
    </border>
    <border>
      <left style="thin">
        <color rgb="FF7F7F7F"/>
      </left>
      <right style="thin">
        <color rgb="FFBFBFBF"/>
      </right>
      <top style="thin">
        <color rgb="FFBFBFBF"/>
      </top>
      <bottom style="thin">
        <color rgb="FFBFBFBF"/>
      </bottom>
      <diagonal/>
    </border>
    <border>
      <left style="thin">
        <color rgb="FF7F7F7F"/>
      </left>
      <right style="thin">
        <color rgb="FFBFBFBF"/>
      </right>
      <top style="thin">
        <color rgb="FF7F7F7F"/>
      </top>
      <bottom style="thin">
        <color rgb="FFBFBFBF"/>
      </bottom>
      <diagonal/>
    </border>
    <border>
      <left style="thin">
        <color rgb="FFBFBFBF"/>
      </left>
      <right style="thin">
        <color rgb="FFBFBFBF"/>
      </right>
      <top style="thin">
        <color rgb="FF7F7F7F"/>
      </top>
      <bottom style="thin">
        <color rgb="FFBFBFBF"/>
      </bottom>
      <diagonal/>
    </border>
    <border>
      <left style="thin">
        <color rgb="FFBFBFBF"/>
      </left>
      <right style="thin">
        <color rgb="FF7F7F7F"/>
      </right>
      <top style="thin">
        <color rgb="FF7F7F7F"/>
      </top>
      <bottom style="thin">
        <color rgb="FFBFBFBF"/>
      </bottom>
      <diagonal/>
    </border>
    <border>
      <left style="thin">
        <color rgb="FFBFBFBF"/>
      </left>
      <right style="thin">
        <color rgb="FF7F7F7F"/>
      </right>
      <top style="thin">
        <color rgb="FFBFBFBF"/>
      </top>
      <bottom style="thin">
        <color rgb="FFBFBFBF"/>
      </bottom>
      <diagonal/>
    </border>
    <border>
      <left style="thin">
        <color rgb="FF7F7F7F"/>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7F7F7F"/>
      </right>
      <top style="thin">
        <color rgb="FFBFBFBF"/>
      </top>
      <bottom/>
      <diagonal/>
    </border>
    <border>
      <left style="thin">
        <color rgb="FF7F7F7F"/>
      </left>
      <right style="thin">
        <color rgb="FFBFBFBF"/>
      </right>
      <top style="thin">
        <color rgb="FF7F7F7F"/>
      </top>
      <bottom/>
      <diagonal/>
    </border>
    <border>
      <left style="thin">
        <color rgb="FFBFBFBF"/>
      </left>
      <right style="thin">
        <color rgb="FFBFBFBF"/>
      </right>
      <top style="thin">
        <color rgb="FF7F7F7F"/>
      </top>
      <bottom/>
      <diagonal/>
    </border>
    <border>
      <left style="thin">
        <color rgb="FFBFBFBF"/>
      </left>
      <right style="thin">
        <color rgb="FF7F7F7F"/>
      </right>
      <top style="thin">
        <color rgb="FF7F7F7F"/>
      </top>
      <bottom/>
      <diagonal/>
    </border>
    <border>
      <left style="thin">
        <color indexed="64"/>
      </left>
      <right style="thin">
        <color indexed="64"/>
      </right>
      <top style="thin">
        <color rgb="FF7F7F7F"/>
      </top>
      <bottom style="thin">
        <color rgb="FFBFBFBF"/>
      </bottom>
      <diagonal/>
    </border>
    <border>
      <left/>
      <right style="thin">
        <color rgb="FFB9D3E8"/>
      </right>
      <top/>
      <bottom/>
      <diagonal/>
    </border>
    <border>
      <left/>
      <right/>
      <top style="thin">
        <color rgb="FFB9D3E8"/>
      </top>
      <bottom style="thin">
        <color rgb="FFB9D3E8"/>
      </bottom>
      <diagonal/>
    </border>
    <border>
      <left style="thin">
        <color rgb="FF7FDBE8"/>
      </left>
      <right/>
      <top style="thin">
        <color rgb="FF7FDBE8"/>
      </top>
      <bottom/>
      <diagonal/>
    </border>
    <border>
      <left style="thin">
        <color rgb="FF7FDBE8"/>
      </left>
      <right/>
      <top style="thin">
        <color rgb="FF7FDBE8"/>
      </top>
      <bottom style="thin">
        <color rgb="FF7FDBE8"/>
      </bottom>
      <diagonal/>
    </border>
    <border>
      <left style="thin">
        <color rgb="FFB9D3E8"/>
      </left>
      <right style="thin">
        <color rgb="FF6F9CC6"/>
      </right>
      <top style="thin">
        <color rgb="FF6F9CC6"/>
      </top>
      <bottom style="thin">
        <color rgb="FF6F9CC6"/>
      </bottom>
      <diagonal/>
    </border>
    <border>
      <left style="thin">
        <color rgb="FF7F7F7F"/>
      </left>
      <right style="thin">
        <color rgb="FFBFBFBF"/>
      </right>
      <top style="thin">
        <color rgb="FFBFBFBF"/>
      </top>
      <bottom style="thin">
        <color rgb="FF7F7F7F"/>
      </bottom>
      <diagonal/>
    </border>
    <border>
      <left style="thin">
        <color rgb="FFBFBFBF"/>
      </left>
      <right style="thin">
        <color rgb="FFBFBFBF"/>
      </right>
      <top style="thin">
        <color rgb="FFBFBFBF"/>
      </top>
      <bottom style="thin">
        <color rgb="FF7F7F7F"/>
      </bottom>
      <diagonal/>
    </border>
    <border>
      <left style="thin">
        <color rgb="FFBFBFBF"/>
      </left>
      <right style="thin">
        <color rgb="FF7F7F7F"/>
      </right>
      <top style="thin">
        <color rgb="FFBFBFBF"/>
      </top>
      <bottom style="thin">
        <color rgb="FF7F7F7F"/>
      </bottom>
      <diagonal/>
    </border>
    <border>
      <left/>
      <right/>
      <top style="thin">
        <color rgb="FF7F7F7F"/>
      </top>
      <bottom style="thin">
        <color rgb="FFBFBFBF"/>
      </bottom>
      <diagonal/>
    </border>
    <border>
      <left/>
      <right style="thin">
        <color indexed="64"/>
      </right>
      <top style="thin">
        <color rgb="FF7F7F7F"/>
      </top>
      <bottom style="thin">
        <color rgb="FFBFBFBF"/>
      </bottom>
      <diagonal/>
    </border>
    <border>
      <left style="thin">
        <color indexed="64"/>
      </left>
      <right/>
      <top style="thin">
        <color rgb="FF7F7F7F"/>
      </top>
      <bottom style="thin">
        <color rgb="FFBFBFBF"/>
      </bottom>
      <diagonal/>
    </border>
    <border>
      <left style="thin">
        <color rgb="FF7FDBE8"/>
      </left>
      <right style="thin">
        <color rgb="FF7FDBE8"/>
      </right>
      <top style="thin">
        <color rgb="FF7FDBE8"/>
      </top>
      <bottom/>
      <diagonal/>
    </border>
    <border>
      <left/>
      <right/>
      <top style="thin">
        <color rgb="FF6F9CC6"/>
      </top>
      <bottom style="thin">
        <color rgb="FFB9D3E8"/>
      </bottom>
      <diagonal/>
    </border>
    <border>
      <left style="thin">
        <color rgb="FF6F9CC6"/>
      </left>
      <right/>
      <top/>
      <bottom style="thin">
        <color rgb="FFB9D3E8"/>
      </bottom>
      <diagonal/>
    </border>
    <border>
      <left style="thin">
        <color rgb="FF6F9CC6"/>
      </left>
      <right/>
      <top style="thin">
        <color rgb="FFB9D3E8"/>
      </top>
      <bottom/>
      <diagonal/>
    </border>
    <border>
      <left/>
      <right/>
      <top style="thin">
        <color rgb="FFB9D3E8"/>
      </top>
      <bottom style="thin">
        <color rgb="FF6F9CC6"/>
      </bottom>
      <diagonal/>
    </border>
    <border>
      <left/>
      <right style="thin">
        <color rgb="FF6F9CC6"/>
      </right>
      <top style="thin">
        <color rgb="FF6F9CC6"/>
      </top>
      <bottom style="thin">
        <color rgb="FFB9D3E8"/>
      </bottom>
      <diagonal/>
    </border>
    <border>
      <left/>
      <right style="thin">
        <color rgb="FF6F9CC6"/>
      </right>
      <top style="thin">
        <color rgb="FFB9D3E8"/>
      </top>
      <bottom style="thin">
        <color rgb="FFB9D3E8"/>
      </bottom>
      <diagonal/>
    </border>
    <border>
      <left/>
      <right style="thin">
        <color rgb="FF6F9CC6"/>
      </right>
      <top style="thin">
        <color rgb="FFB9D3E8"/>
      </top>
      <bottom style="thin">
        <color rgb="FF6F9CC6"/>
      </bottom>
      <diagonal/>
    </border>
    <border>
      <left/>
      <right style="thin">
        <color rgb="FF6F9CC6"/>
      </right>
      <top style="thin">
        <color rgb="FFB9D3E8"/>
      </top>
      <bottom/>
      <diagonal/>
    </border>
    <border>
      <left/>
      <right style="thin">
        <color rgb="FF6F9CC6"/>
      </right>
      <top/>
      <bottom style="thin">
        <color rgb="FFB9D3E8"/>
      </bottom>
      <diagonal/>
    </border>
    <border>
      <left style="thin">
        <color rgb="FF6F9CC6"/>
      </left>
      <right/>
      <top style="thin">
        <color rgb="FF2F6EAD"/>
      </top>
      <bottom style="thin">
        <color rgb="FFB9D3E8"/>
      </bottom>
      <diagonal/>
    </border>
    <border>
      <left/>
      <right style="thin">
        <color rgb="FF6F9CC6"/>
      </right>
      <top style="thin">
        <color rgb="FF2F6EAD"/>
      </top>
      <bottom style="thin">
        <color rgb="FFB9D3E8"/>
      </bottom>
      <diagonal/>
    </border>
    <border>
      <left style="thin">
        <color rgb="FF6F9CC6"/>
      </left>
      <right/>
      <top/>
      <bottom style="thin">
        <color rgb="FF6F9CC6"/>
      </bottom>
      <diagonal/>
    </border>
    <border>
      <left/>
      <right/>
      <top/>
      <bottom style="thin">
        <color rgb="FF6F9CC6"/>
      </bottom>
      <diagonal/>
    </border>
    <border>
      <left/>
      <right style="thin">
        <color rgb="FF6F9CC6"/>
      </right>
      <top/>
      <bottom style="thin">
        <color rgb="FF6F9CC6"/>
      </bottom>
      <diagonal/>
    </border>
    <border>
      <left style="thin">
        <color rgb="FF6F9CC6"/>
      </left>
      <right/>
      <top style="thin">
        <color rgb="FF6F9CC6"/>
      </top>
      <bottom style="thin">
        <color rgb="FF6F9CC6"/>
      </bottom>
      <diagonal/>
    </border>
    <border>
      <left/>
      <right/>
      <top style="thin">
        <color rgb="FF6F9CC6"/>
      </top>
      <bottom style="thin">
        <color rgb="FF6F9CC6"/>
      </bottom>
      <diagonal/>
    </border>
    <border>
      <left/>
      <right style="thin">
        <color rgb="FF6F9CC6"/>
      </right>
      <top style="thin">
        <color rgb="FF6F9CC6"/>
      </top>
      <bottom style="thin">
        <color rgb="FF6F9CC6"/>
      </bottom>
      <diagonal/>
    </border>
    <border>
      <left style="thin">
        <color rgb="FFE8B4BE"/>
      </left>
      <right/>
      <top/>
      <bottom/>
      <diagonal/>
    </border>
    <border>
      <left style="thin">
        <color rgb="FFE8B4BE"/>
      </left>
      <right/>
      <top style="thin">
        <color rgb="FFE8B4BE"/>
      </top>
      <bottom/>
      <diagonal/>
    </border>
    <border>
      <left/>
      <right/>
      <top style="thin">
        <color rgb="FFE8B4BE"/>
      </top>
      <bottom/>
      <diagonal/>
    </border>
    <border>
      <left style="thin">
        <color rgb="FFE8B4BE"/>
      </left>
      <right/>
      <top/>
      <bottom style="thin">
        <color rgb="FFE8B4BE"/>
      </bottom>
      <diagonal/>
    </border>
    <border>
      <left/>
      <right/>
      <top/>
      <bottom style="thin">
        <color rgb="FFE8B4BE"/>
      </bottom>
      <diagonal/>
    </border>
    <border>
      <left/>
      <right style="thin">
        <color rgb="FFE8B4BE"/>
      </right>
      <top style="thin">
        <color rgb="FFE8B4BE"/>
      </top>
      <bottom/>
      <diagonal/>
    </border>
    <border>
      <left/>
      <right style="thin">
        <color rgb="FFE8B4BE"/>
      </right>
      <top/>
      <bottom/>
      <diagonal/>
    </border>
    <border>
      <left/>
      <right style="thin">
        <color rgb="FFE8B4BE"/>
      </right>
      <top/>
      <bottom style="thin">
        <color rgb="FFE8B4BE"/>
      </bottom>
      <diagonal/>
    </border>
    <border>
      <left/>
      <right/>
      <top style="thin">
        <color rgb="FFB9D3E8"/>
      </top>
      <bottom style="thin">
        <color theme="3" tint="0.39994506668294322"/>
      </bottom>
      <diagonal/>
    </border>
    <border>
      <left/>
      <right style="thin">
        <color rgb="FFB9D3E8"/>
      </right>
      <top style="thin">
        <color rgb="FF6F9CC6"/>
      </top>
      <bottom style="thin">
        <color rgb="FF6F9CC6"/>
      </bottom>
      <diagonal/>
    </border>
    <border>
      <left style="thin">
        <color rgb="FF6F9CC6"/>
      </left>
      <right/>
      <top style="thin">
        <color rgb="FF6F9CC6"/>
      </top>
      <bottom/>
      <diagonal/>
    </border>
    <border>
      <left/>
      <right/>
      <top style="thin">
        <color rgb="FF6F9CC6"/>
      </top>
      <bottom/>
      <diagonal/>
    </border>
    <border>
      <left/>
      <right style="thin">
        <color rgb="FFB9D3E8"/>
      </right>
      <top/>
      <bottom style="thin">
        <color rgb="FF6F9CC6"/>
      </bottom>
      <diagonal/>
    </border>
    <border>
      <left style="thin">
        <color rgb="FF6F9CC6"/>
      </left>
      <right style="thin">
        <color rgb="FFB9D3E8"/>
      </right>
      <top style="hair">
        <color rgb="FFB9D3E8"/>
      </top>
      <bottom style="hair">
        <color rgb="FFB9D3E8"/>
      </bottom>
      <diagonal/>
    </border>
    <border>
      <left style="thin">
        <color rgb="FFB9D3E8"/>
      </left>
      <right style="thin">
        <color rgb="FFB9D3E8"/>
      </right>
      <top style="hair">
        <color rgb="FFB9D3E8"/>
      </top>
      <bottom style="hair">
        <color rgb="FFB9D3E8"/>
      </bottom>
      <diagonal/>
    </border>
    <border>
      <left style="thin">
        <color rgb="FFB9D3E8"/>
      </left>
      <right style="thin">
        <color rgb="FF6F9CC6"/>
      </right>
      <top style="hair">
        <color rgb="FFB9D3E8"/>
      </top>
      <bottom style="hair">
        <color rgb="FFB9D3E8"/>
      </bottom>
      <diagonal/>
    </border>
    <border>
      <left style="thin">
        <color rgb="FF6F9CC6"/>
      </left>
      <right style="thin">
        <color rgb="FFB9D3E8"/>
      </right>
      <top style="hair">
        <color rgb="FFB9D3E8"/>
      </top>
      <bottom style="thin">
        <color rgb="FFB9D3E8"/>
      </bottom>
      <diagonal/>
    </border>
    <border>
      <left style="thin">
        <color rgb="FFB9D3E8"/>
      </left>
      <right style="thin">
        <color rgb="FFB9D3E8"/>
      </right>
      <top style="hair">
        <color rgb="FFB9D3E8"/>
      </top>
      <bottom style="thin">
        <color rgb="FFB9D3E8"/>
      </bottom>
      <diagonal/>
    </border>
    <border>
      <left style="thin">
        <color rgb="FFB9D3E8"/>
      </left>
      <right style="thin">
        <color rgb="FF6F9CC6"/>
      </right>
      <top style="hair">
        <color rgb="FFB9D3E8"/>
      </top>
      <bottom style="thin">
        <color rgb="FFB9D3E8"/>
      </bottom>
      <diagonal/>
    </border>
    <border>
      <left style="thin">
        <color rgb="FF6F9CC6"/>
      </left>
      <right style="thin">
        <color rgb="FF6F9CC6"/>
      </right>
      <top style="thin">
        <color rgb="FF6F9CC6"/>
      </top>
      <bottom style="hair">
        <color rgb="FF6F9CC6"/>
      </bottom>
      <diagonal/>
    </border>
    <border>
      <left style="thin">
        <color rgb="FF6F9CC6"/>
      </left>
      <right style="thin">
        <color rgb="FF6F9CC6"/>
      </right>
      <top style="hair">
        <color rgb="FF6F9CC6"/>
      </top>
      <bottom style="hair">
        <color rgb="FF6F9CC6"/>
      </bottom>
      <diagonal/>
    </border>
    <border>
      <left style="thin">
        <color rgb="FF6F9CC6"/>
      </left>
      <right style="thin">
        <color rgb="FF6F9CC6"/>
      </right>
      <top style="hair">
        <color rgb="FF6F9CC6"/>
      </top>
      <bottom style="thin">
        <color rgb="FF6F9CC6"/>
      </bottom>
      <diagonal/>
    </border>
    <border>
      <left style="thin">
        <color rgb="FF9CC9A6"/>
      </left>
      <right/>
      <top style="thin">
        <color rgb="FF9CC9A6"/>
      </top>
      <bottom style="thin">
        <color rgb="FF9CC9A6"/>
      </bottom>
      <diagonal/>
    </border>
    <border>
      <left/>
      <right/>
      <top style="thin">
        <color rgb="FF9CC9A6"/>
      </top>
      <bottom style="thin">
        <color rgb="FF9CC9A6"/>
      </bottom>
      <diagonal/>
    </border>
    <border>
      <left/>
      <right style="thin">
        <color rgb="FF9CC9A6"/>
      </right>
      <top style="thin">
        <color rgb="FF9CC9A6"/>
      </top>
      <bottom style="thin">
        <color rgb="FF9CC9A6"/>
      </bottom>
      <diagonal/>
    </border>
    <border>
      <left style="thin">
        <color theme="1" tint="0.499984740745262"/>
      </left>
      <right/>
      <top style="thin">
        <color theme="1" tint="0.499984740745262"/>
      </top>
      <bottom style="thin">
        <color rgb="FF9CC9A6"/>
      </bottom>
      <diagonal/>
    </border>
    <border>
      <left/>
      <right/>
      <top style="thin">
        <color theme="1" tint="0.499984740745262"/>
      </top>
      <bottom style="thin">
        <color rgb="FF9CC9A6"/>
      </bottom>
      <diagonal/>
    </border>
    <border>
      <left/>
      <right style="thin">
        <color theme="1" tint="0.499984740745262"/>
      </right>
      <top style="thin">
        <color theme="1" tint="0.499984740745262"/>
      </top>
      <bottom style="thin">
        <color rgb="FF9CC9A6"/>
      </bottom>
      <diagonal/>
    </border>
    <border>
      <left style="thin">
        <color rgb="FF9CC9A6"/>
      </left>
      <right style="thin">
        <color rgb="FF9CC9A6"/>
      </right>
      <top/>
      <bottom style="thin">
        <color rgb="FF9CC9A6"/>
      </bottom>
      <diagonal/>
    </border>
    <border>
      <left style="thin">
        <color rgb="FFB9D3E8"/>
      </left>
      <right style="thin">
        <color rgb="FF9CC9A6"/>
      </right>
      <top style="thin">
        <color rgb="FF6F9CC6"/>
      </top>
      <bottom style="thin">
        <color rgb="FFB9D3E8"/>
      </bottom>
      <diagonal/>
    </border>
    <border>
      <left style="thin">
        <color rgb="FFB9D3E8"/>
      </left>
      <right style="thin">
        <color rgb="FF9CC9A6"/>
      </right>
      <top style="thin">
        <color rgb="FFB9D3E8"/>
      </top>
      <bottom/>
      <diagonal/>
    </border>
    <border>
      <left style="thin">
        <color rgb="FFB9D3E8"/>
      </left>
      <right style="thin">
        <color rgb="FFB9D3E8"/>
      </right>
      <top/>
      <bottom style="thin">
        <color rgb="FF6F9CC6"/>
      </bottom>
      <diagonal/>
    </border>
    <border>
      <left/>
      <right style="thin">
        <color rgb="FF6F9CC6"/>
      </right>
      <top style="thin">
        <color rgb="FF6F9CC6"/>
      </top>
      <bottom/>
      <diagonal/>
    </border>
    <border>
      <left/>
      <right/>
      <top/>
      <bottom style="thin">
        <color rgb="FF48EAC7"/>
      </bottom>
      <diagonal/>
    </border>
    <border>
      <left style="thin">
        <color rgb="FF6F9CC6"/>
      </left>
      <right/>
      <top style="thin">
        <color rgb="FF2F6EAD"/>
      </top>
      <bottom style="thin">
        <color rgb="FF6F9CC6"/>
      </bottom>
      <diagonal/>
    </border>
    <border>
      <left/>
      <right/>
      <top style="thin">
        <color rgb="FF2F6EAD"/>
      </top>
      <bottom style="thin">
        <color rgb="FF6F9CC6"/>
      </bottom>
      <diagonal/>
    </border>
    <border>
      <left/>
      <right style="thin">
        <color rgb="FF6F9CC6"/>
      </right>
      <top style="thin">
        <color rgb="FF2F6EAD"/>
      </top>
      <bottom style="thin">
        <color rgb="FF6F9CC6"/>
      </bottom>
      <diagonal/>
    </border>
    <border>
      <left/>
      <right style="thin">
        <color rgb="FFB9D3E8"/>
      </right>
      <top/>
      <bottom style="thin">
        <color indexed="64"/>
      </bottom>
      <diagonal/>
    </border>
    <border>
      <left style="thin">
        <color rgb="FFB9D3E8"/>
      </left>
      <right style="thin">
        <color rgb="FF9CC9A6"/>
      </right>
      <top style="thin">
        <color rgb="FFB9D3E8"/>
      </top>
      <bottom style="thin">
        <color rgb="FFB9D3E8"/>
      </bottom>
      <diagonal/>
    </border>
    <border>
      <left/>
      <right style="thin">
        <color rgb="FF7FDBE8"/>
      </right>
      <top style="thin">
        <color rgb="FF7FDBE8"/>
      </top>
      <bottom style="thin">
        <color rgb="FF7FDBE8"/>
      </bottom>
      <diagonal/>
    </border>
    <border>
      <left style="thin">
        <color rgb="FFB9D3E8"/>
      </left>
      <right style="thin">
        <color rgb="FF7FDBE8"/>
      </right>
      <top style="thin">
        <color rgb="FFB9D3E8"/>
      </top>
      <bottom style="thin">
        <color rgb="FFB9D3E8"/>
      </bottom>
      <diagonal/>
    </border>
    <border>
      <left style="thin">
        <color rgb="FF7FDBE8"/>
      </left>
      <right/>
      <top style="thin">
        <color rgb="FFB9D3E8"/>
      </top>
      <bottom style="thin">
        <color rgb="FFB9D3E8"/>
      </bottom>
      <diagonal/>
    </border>
    <border>
      <left style="thin">
        <color rgb="FF9CC9A6"/>
      </left>
      <right/>
      <top style="thin">
        <color rgb="FFB9D3E8"/>
      </top>
      <bottom style="thin">
        <color rgb="FFB9D3E8"/>
      </bottom>
      <diagonal/>
    </border>
    <border>
      <left style="thin">
        <color rgb="FFB9D3E8"/>
      </left>
      <right style="thin">
        <color rgb="FF9CC9A6"/>
      </right>
      <top style="thin">
        <color rgb="FF6F9CC6"/>
      </top>
      <bottom/>
      <diagonal/>
    </border>
    <border>
      <left style="thin">
        <color rgb="FF9CC9A6"/>
      </left>
      <right style="thin">
        <color rgb="FF6F9CC6"/>
      </right>
      <top style="thin">
        <color rgb="FFB9D3E8"/>
      </top>
      <bottom style="thin">
        <color rgb="FFB9D3E8"/>
      </bottom>
      <diagonal/>
    </border>
    <border>
      <left style="thin">
        <color rgb="FF6F9CC6"/>
      </left>
      <right style="thin">
        <color rgb="FFB9D3E8"/>
      </right>
      <top/>
      <bottom style="hair">
        <color rgb="FFB9D3E8"/>
      </bottom>
      <diagonal/>
    </border>
    <border>
      <left style="thin">
        <color rgb="FF6F9CC6"/>
      </left>
      <right/>
      <top style="thin">
        <color rgb="FFB9D3E8"/>
      </top>
      <bottom style="hair">
        <color rgb="FFB9D3E8"/>
      </bottom>
      <diagonal/>
    </border>
    <border>
      <left style="thin">
        <color rgb="FFB9D3E8"/>
      </left>
      <right style="thin">
        <color rgb="FFB9D3E8"/>
      </right>
      <top/>
      <bottom style="hair">
        <color rgb="FFB9D3E8"/>
      </bottom>
      <diagonal/>
    </border>
    <border>
      <left style="thin">
        <color rgb="FFB9D3E8"/>
      </left>
      <right/>
      <top style="thin">
        <color rgb="FFB9D3E8"/>
      </top>
      <bottom style="hair">
        <color rgb="FFB9D3E8"/>
      </bottom>
      <diagonal/>
    </border>
    <border>
      <left style="thin">
        <color rgb="FFB9D3E8"/>
      </left>
      <right style="thin">
        <color rgb="FF6F9CC6"/>
      </right>
      <top/>
      <bottom style="hair">
        <color rgb="FFB9D3E8"/>
      </bottom>
      <diagonal/>
    </border>
    <border>
      <left style="thin">
        <color rgb="FFB9D3E8"/>
      </left>
      <right style="thin">
        <color rgb="FF6F9CC6"/>
      </right>
      <top style="thin">
        <color rgb="FFB9D3E8"/>
      </top>
      <bottom style="hair">
        <color rgb="FFB9D3E8"/>
      </bottom>
      <diagonal/>
    </border>
    <border>
      <left style="thin">
        <color rgb="FF6F9CC6"/>
      </left>
      <right style="thin">
        <color rgb="FF6F9CC6"/>
      </right>
      <top style="thin">
        <color rgb="FF6F9CC6"/>
      </top>
      <bottom style="thin">
        <color rgb="FF6F9CC6"/>
      </bottom>
      <diagonal/>
    </border>
  </borders>
  <cellStyleXfs count="25">
    <xf numFmtId="0" fontId="0" fillId="0" borderId="0"/>
    <xf numFmtId="43" fontId="9" fillId="0" borderId="0" applyFont="0" applyFill="0" applyBorder="0" applyAlignment="0" applyProtection="0"/>
    <xf numFmtId="9" fontId="9" fillId="0" borderId="0" applyFont="0" applyFill="0" applyBorder="0" applyAlignment="0" applyProtection="0"/>
    <xf numFmtId="0" fontId="10" fillId="0" borderId="0" applyNumberFormat="0" applyFill="0" applyBorder="0" applyAlignment="0" applyProtection="0"/>
    <xf numFmtId="0" fontId="11" fillId="0" borderId="0"/>
    <xf numFmtId="0" fontId="12" fillId="0" borderId="0"/>
    <xf numFmtId="43" fontId="14" fillId="0" borderId="0" applyFont="0" applyFill="0" applyBorder="0" applyAlignment="0" applyProtection="0"/>
    <xf numFmtId="0" fontId="12" fillId="0" borderId="0"/>
    <xf numFmtId="0" fontId="12" fillId="0" borderId="0"/>
    <xf numFmtId="0" fontId="11" fillId="0" borderId="0"/>
    <xf numFmtId="43" fontId="11" fillId="0" borderId="0" applyFont="0" applyFill="0" applyBorder="0" applyAlignment="0" applyProtection="0"/>
    <xf numFmtId="43" fontId="3" fillId="0" borderId="0" applyFont="0" applyFill="0" applyBorder="0" applyAlignment="0" applyProtection="0"/>
    <xf numFmtId="0" fontId="3"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86" fillId="0" borderId="0"/>
    <xf numFmtId="0" fontId="87" fillId="0" borderId="0"/>
    <xf numFmtId="43" fontId="88" fillId="0" borderId="0" applyFont="0" applyFill="0" applyBorder="0" applyAlignment="0" applyProtection="0"/>
    <xf numFmtId="0" fontId="88" fillId="0" borderId="0"/>
  </cellStyleXfs>
  <cellXfs count="2718">
    <xf numFmtId="0" fontId="0" fillId="0" borderId="0" xfId="0"/>
    <xf numFmtId="0" fontId="8" fillId="0" borderId="0" xfId="0" applyFont="1"/>
    <xf numFmtId="0" fontId="18" fillId="5" borderId="0" xfId="0" applyFont="1" applyFill="1"/>
    <xf numFmtId="0" fontId="18" fillId="0" borderId="0" xfId="0" applyFont="1"/>
    <xf numFmtId="0" fontId="18" fillId="0" borderId="0" xfId="0" applyFont="1" applyAlignment="1">
      <alignment horizontal="center"/>
    </xf>
    <xf numFmtId="0" fontId="26" fillId="0" borderId="0" xfId="0" applyFont="1"/>
    <xf numFmtId="0" fontId="27" fillId="0" borderId="0" xfId="0" applyFont="1"/>
    <xf numFmtId="0" fontId="19" fillId="0" borderId="0" xfId="0" applyFont="1" applyAlignment="1">
      <alignment horizontal="centerContinuous"/>
    </xf>
    <xf numFmtId="0" fontId="19" fillId="0" borderId="0" xfId="0" applyFont="1" applyAlignment="1">
      <alignment horizontal="center"/>
    </xf>
    <xf numFmtId="0" fontId="18" fillId="0" borderId="42" xfId="0" applyFont="1" applyBorder="1" applyAlignment="1">
      <alignment horizontal="center"/>
    </xf>
    <xf numFmtId="0" fontId="29" fillId="0" borderId="42" xfId="0" applyFont="1" applyBorder="1" applyAlignment="1">
      <alignment horizontal="center"/>
    </xf>
    <xf numFmtId="0" fontId="26" fillId="0" borderId="0" xfId="0" applyFont="1" applyAlignment="1">
      <alignment horizontal="center"/>
    </xf>
    <xf numFmtId="0" fontId="18" fillId="0" borderId="42" xfId="0" applyFont="1" applyBorder="1" applyAlignment="1">
      <alignment horizontal="center" vertical="center"/>
    </xf>
    <xf numFmtId="0" fontId="26" fillId="5" borderId="0" xfId="0" applyFont="1" applyFill="1"/>
    <xf numFmtId="165" fontId="18" fillId="0" borderId="0" xfId="1" applyNumberFormat="1" applyFont="1"/>
    <xf numFmtId="165" fontId="20" fillId="0" borderId="0" xfId="1" applyNumberFormat="1" applyFont="1"/>
    <xf numFmtId="49" fontId="26" fillId="0" borderId="0" xfId="0" applyNumberFormat="1" applyFont="1"/>
    <xf numFmtId="164" fontId="18" fillId="0" borderId="0" xfId="0" applyNumberFormat="1" applyFont="1"/>
    <xf numFmtId="14" fontId="18" fillId="0" borderId="0" xfId="0" applyNumberFormat="1" applyFont="1"/>
    <xf numFmtId="0" fontId="18" fillId="0" borderId="22" xfId="0" applyFont="1" applyBorder="1"/>
    <xf numFmtId="0" fontId="19" fillId="0" borderId="0" xfId="0" applyFont="1"/>
    <xf numFmtId="0" fontId="37" fillId="5" borderId="0" xfId="0" applyFont="1" applyFill="1" applyAlignment="1">
      <alignment horizontal="right"/>
    </xf>
    <xf numFmtId="0" fontId="19" fillId="3" borderId="1" xfId="0" applyFont="1" applyFill="1" applyBorder="1" applyAlignment="1">
      <alignment horizontal="center" vertical="center" wrapText="1"/>
    </xf>
    <xf numFmtId="0" fontId="18" fillId="0" borderId="0" xfId="0" quotePrefix="1" applyFont="1"/>
    <xf numFmtId="0" fontId="19" fillId="0" borderId="1" xfId="0" applyFont="1" applyBorder="1" applyAlignment="1">
      <alignment horizontal="center"/>
    </xf>
    <xf numFmtId="0" fontId="18" fillId="0" borderId="0" xfId="0" applyFont="1" applyAlignment="1">
      <alignment horizontal="centerContinuous"/>
    </xf>
    <xf numFmtId="0" fontId="26" fillId="0" borderId="0" xfId="18" applyFont="1"/>
    <xf numFmtId="0" fontId="29" fillId="0" borderId="0" xfId="0" applyFont="1" applyAlignment="1">
      <alignment horizontal="right"/>
    </xf>
    <xf numFmtId="0" fontId="18" fillId="0" borderId="43" xfId="0" applyFont="1" applyBorder="1"/>
    <xf numFmtId="165" fontId="18" fillId="0" borderId="43" xfId="1" applyNumberFormat="1" applyFont="1" applyBorder="1"/>
    <xf numFmtId="0" fontId="19" fillId="0" borderId="1" xfId="0" applyFont="1" applyBorder="1"/>
    <xf numFmtId="165" fontId="19" fillId="0" borderId="1" xfId="1" applyNumberFormat="1" applyFont="1" applyBorder="1"/>
    <xf numFmtId="0" fontId="29" fillId="0" borderId="0" xfId="0" applyFont="1" applyAlignment="1">
      <alignment horizontal="center"/>
    </xf>
    <xf numFmtId="0" fontId="29" fillId="0" borderId="0" xfId="0" applyFont="1" applyAlignment="1">
      <alignment horizontal="centerContinuous"/>
    </xf>
    <xf numFmtId="0" fontId="19" fillId="6" borderId="1" xfId="0" applyFont="1" applyFill="1" applyBorder="1" applyAlignment="1">
      <alignment horizontal="center"/>
    </xf>
    <xf numFmtId="165" fontId="29" fillId="0" borderId="5" xfId="1" applyNumberFormat="1" applyFont="1" applyBorder="1"/>
    <xf numFmtId="0" fontId="29" fillId="0" borderId="60" xfId="0" applyFont="1" applyBorder="1" applyAlignment="1">
      <alignment horizontal="center" vertical="center"/>
    </xf>
    <xf numFmtId="0" fontId="18" fillId="0" borderId="43" xfId="0" applyFont="1" applyBorder="1" applyAlignment="1">
      <alignment horizontal="left" vertical="center" wrapText="1"/>
    </xf>
    <xf numFmtId="0" fontId="18" fillId="0" borderId="0" xfId="0" applyFont="1" applyAlignment="1">
      <alignment horizontal="left"/>
    </xf>
    <xf numFmtId="0" fontId="18" fillId="0" borderId="0" xfId="0" applyFont="1" applyAlignment="1">
      <alignment horizontal="center" wrapText="1"/>
    </xf>
    <xf numFmtId="0" fontId="34" fillId="7" borderId="1" xfId="0" applyFont="1" applyFill="1" applyBorder="1" applyAlignment="1">
      <alignment horizontal="center"/>
    </xf>
    <xf numFmtId="0" fontId="34" fillId="7" borderId="1" xfId="0" applyFont="1" applyFill="1" applyBorder="1"/>
    <xf numFmtId="165" fontId="34" fillId="7" borderId="1" xfId="1" applyNumberFormat="1" applyFont="1" applyFill="1" applyBorder="1"/>
    <xf numFmtId="0" fontId="18" fillId="0" borderId="7" xfId="0" applyFont="1" applyBorder="1" applyAlignment="1">
      <alignment horizontal="center"/>
    </xf>
    <xf numFmtId="0" fontId="18" fillId="0" borderId="7" xfId="0" applyFont="1" applyBorder="1"/>
    <xf numFmtId="165" fontId="18" fillId="0" borderId="7" xfId="1" applyNumberFormat="1" applyFont="1" applyBorder="1"/>
    <xf numFmtId="0" fontId="19" fillId="15" borderId="42" xfId="0" applyFont="1" applyFill="1" applyBorder="1" applyAlignment="1">
      <alignment horizontal="center" vertical="center"/>
    </xf>
    <xf numFmtId="0" fontId="19" fillId="15" borderId="42" xfId="0" applyFont="1" applyFill="1" applyBorder="1" applyAlignment="1">
      <alignment horizontal="left" wrapText="1"/>
    </xf>
    <xf numFmtId="165" fontId="19" fillId="15" borderId="42" xfId="1" applyNumberFormat="1" applyFont="1" applyFill="1" applyBorder="1"/>
    <xf numFmtId="0" fontId="29" fillId="0" borderId="5" xfId="0" applyFont="1" applyBorder="1" applyAlignment="1">
      <alignment horizontal="center"/>
    </xf>
    <xf numFmtId="0" fontId="29" fillId="0" borderId="5" xfId="0" applyFont="1" applyBorder="1"/>
    <xf numFmtId="0" fontId="19" fillId="15" borderId="5" xfId="0" applyFont="1" applyFill="1" applyBorder="1" applyAlignment="1">
      <alignment horizontal="center" vertical="center"/>
    </xf>
    <xf numFmtId="0" fontId="19" fillId="15" borderId="5" xfId="0" applyFont="1" applyFill="1" applyBorder="1" applyAlignment="1">
      <alignment horizontal="left" wrapText="1"/>
    </xf>
    <xf numFmtId="165" fontId="19" fillId="15" borderId="5" xfId="1" applyNumberFormat="1" applyFont="1" applyFill="1" applyBorder="1"/>
    <xf numFmtId="0" fontId="29" fillId="0" borderId="5" xfId="0" applyFont="1" applyBorder="1" applyAlignment="1">
      <alignment horizontal="center" vertical="center"/>
    </xf>
    <xf numFmtId="0" fontId="29" fillId="0" borderId="5" xfId="0" applyFont="1" applyBorder="1" applyAlignment="1">
      <alignment wrapText="1"/>
    </xf>
    <xf numFmtId="165" fontId="29" fillId="0" borderId="5" xfId="1" applyNumberFormat="1" applyFont="1" applyBorder="1" applyAlignment="1">
      <alignment vertical="center"/>
    </xf>
    <xf numFmtId="0" fontId="29" fillId="0" borderId="60" xfId="0" applyFont="1" applyBorder="1"/>
    <xf numFmtId="165" fontId="29" fillId="0" borderId="60" xfId="1" applyNumberFormat="1" applyFont="1" applyBorder="1"/>
    <xf numFmtId="0" fontId="19" fillId="15" borderId="5" xfId="0" applyFont="1" applyFill="1" applyBorder="1" applyAlignment="1">
      <alignment horizontal="center"/>
    </xf>
    <xf numFmtId="0" fontId="19" fillId="15" borderId="5" xfId="0" applyFont="1" applyFill="1" applyBorder="1" applyAlignment="1">
      <alignment wrapText="1"/>
    </xf>
    <xf numFmtId="165" fontId="29" fillId="6" borderId="5" xfId="1" applyNumberFormat="1" applyFont="1" applyFill="1" applyBorder="1"/>
    <xf numFmtId="0" fontId="29" fillId="0" borderId="43" xfId="0" applyFont="1" applyBorder="1" applyAlignment="1">
      <alignment horizontal="center"/>
    </xf>
    <xf numFmtId="0" fontId="29" fillId="0" borderId="43" xfId="0" applyFont="1" applyBorder="1"/>
    <xf numFmtId="165" fontId="29" fillId="0" borderId="43" xfId="1" applyNumberFormat="1" applyFont="1" applyBorder="1"/>
    <xf numFmtId="0" fontId="34" fillId="7" borderId="1" xfId="0" applyFont="1" applyFill="1" applyBorder="1" applyAlignment="1">
      <alignment horizontal="center" vertical="center"/>
    </xf>
    <xf numFmtId="0" fontId="34" fillId="7" borderId="1" xfId="0" applyFont="1" applyFill="1" applyBorder="1" applyAlignment="1">
      <alignment wrapText="1"/>
    </xf>
    <xf numFmtId="165" fontId="34" fillId="7" borderId="1" xfId="1" applyNumberFormat="1" applyFont="1" applyFill="1" applyBorder="1" applyAlignment="1">
      <alignment vertical="center"/>
    </xf>
    <xf numFmtId="0" fontId="19" fillId="15" borderId="42" xfId="0" applyFont="1" applyFill="1" applyBorder="1" applyAlignment="1">
      <alignment horizontal="center"/>
    </xf>
    <xf numFmtId="0" fontId="19" fillId="15" borderId="42" xfId="0" applyFont="1" applyFill="1" applyBorder="1"/>
    <xf numFmtId="0" fontId="19" fillId="15" borderId="5" xfId="0" applyFont="1" applyFill="1" applyBorder="1"/>
    <xf numFmtId="0" fontId="29" fillId="0" borderId="49" xfId="0" applyFont="1" applyBorder="1" applyAlignment="1">
      <alignment horizontal="center"/>
    </xf>
    <xf numFmtId="0" fontId="29" fillId="0" borderId="49" xfId="0" applyFont="1" applyBorder="1"/>
    <xf numFmtId="165" fontId="29" fillId="0" borderId="49" xfId="1" applyNumberFormat="1" applyFont="1" applyBorder="1"/>
    <xf numFmtId="0" fontId="19" fillId="15" borderId="5" xfId="0" applyFont="1" applyFill="1" applyBorder="1" applyAlignment="1">
      <alignment vertical="center" wrapText="1"/>
    </xf>
    <xf numFmtId="165" fontId="19" fillId="15" borderId="5" xfId="1" applyNumberFormat="1" applyFont="1" applyFill="1" applyBorder="1" applyAlignment="1">
      <alignment vertical="center"/>
    </xf>
    <xf numFmtId="0" fontId="29" fillId="0" borderId="60" xfId="0" applyFont="1" applyBorder="1" applyAlignment="1">
      <alignment wrapText="1"/>
    </xf>
    <xf numFmtId="0" fontId="29" fillId="0" borderId="60" xfId="0" applyFont="1" applyBorder="1" applyAlignment="1">
      <alignment horizontal="center"/>
    </xf>
    <xf numFmtId="0" fontId="19" fillId="15" borderId="43" xfId="0" applyFont="1" applyFill="1" applyBorder="1" applyAlignment="1">
      <alignment horizontal="center"/>
    </xf>
    <xf numFmtId="0" fontId="19" fillId="15" borderId="43" xfId="0" applyFont="1" applyFill="1" applyBorder="1"/>
    <xf numFmtId="165" fontId="19" fillId="15" borderId="43" xfId="1" applyNumberFormat="1" applyFont="1" applyFill="1" applyBorder="1"/>
    <xf numFmtId="0" fontId="19" fillId="15" borderId="43" xfId="0" applyFont="1" applyFill="1" applyBorder="1" applyAlignment="1">
      <alignment horizontal="center" vertical="center"/>
    </xf>
    <xf numFmtId="0" fontId="19" fillId="15" borderId="43" xfId="0" applyFont="1" applyFill="1" applyBorder="1" applyAlignment="1">
      <alignment wrapText="1"/>
    </xf>
    <xf numFmtId="165" fontId="19" fillId="15" borderId="43" xfId="1" applyNumberFormat="1" applyFont="1" applyFill="1" applyBorder="1" applyAlignment="1">
      <alignment vertical="center"/>
    </xf>
    <xf numFmtId="0" fontId="18" fillId="0" borderId="42" xfId="0" applyFont="1" applyBorder="1"/>
    <xf numFmtId="165" fontId="19" fillId="0" borderId="42" xfId="1" applyNumberFormat="1" applyFont="1" applyBorder="1"/>
    <xf numFmtId="0" fontId="18" fillId="0" borderId="49" xfId="0" applyFont="1" applyBorder="1" applyAlignment="1">
      <alignment horizontal="center"/>
    </xf>
    <xf numFmtId="0" fontId="18" fillId="0" borderId="49" xfId="0" applyFont="1" applyBorder="1"/>
    <xf numFmtId="165" fontId="19" fillId="0" borderId="49" xfId="1" applyNumberFormat="1" applyFont="1" applyBorder="1"/>
    <xf numFmtId="0" fontId="18" fillId="0" borderId="49" xfId="0" applyFont="1" applyBorder="1" applyAlignment="1">
      <alignment horizontal="center" vertical="center"/>
    </xf>
    <xf numFmtId="0" fontId="18" fillId="0" borderId="49" xfId="0" applyFont="1" applyBorder="1" applyAlignment="1">
      <alignment wrapText="1"/>
    </xf>
    <xf numFmtId="165" fontId="19" fillId="0" borderId="49" xfId="1" applyNumberFormat="1" applyFont="1" applyBorder="1" applyAlignment="1">
      <alignment vertical="center"/>
    </xf>
    <xf numFmtId="165" fontId="18" fillId="0" borderId="42" xfId="1" applyNumberFormat="1" applyFont="1" applyBorder="1"/>
    <xf numFmtId="165" fontId="18" fillId="0" borderId="49" xfId="1" applyNumberFormat="1" applyFont="1" applyBorder="1"/>
    <xf numFmtId="0" fontId="18" fillId="0" borderId="43" xfId="0" applyFont="1" applyBorder="1" applyAlignment="1">
      <alignment horizontal="center"/>
    </xf>
    <xf numFmtId="0" fontId="29" fillId="0" borderId="0" xfId="0" applyFont="1"/>
    <xf numFmtId="0" fontId="29" fillId="0" borderId="42" xfId="0" applyFont="1" applyBorder="1"/>
    <xf numFmtId="165" fontId="19" fillId="6" borderId="42" xfId="1" applyNumberFormat="1" applyFont="1" applyFill="1" applyBorder="1"/>
    <xf numFmtId="0" fontId="46" fillId="0" borderId="0" xfId="0" applyFont="1"/>
    <xf numFmtId="165" fontId="19" fillId="6" borderId="7" xfId="1" applyNumberFormat="1" applyFont="1" applyFill="1" applyBorder="1"/>
    <xf numFmtId="0" fontId="29" fillId="0" borderId="7" xfId="0" applyFont="1" applyBorder="1" applyAlignment="1">
      <alignment horizontal="center" vertical="center"/>
    </xf>
    <xf numFmtId="0" fontId="29" fillId="0" borderId="7" xfId="0" applyFont="1" applyBorder="1" applyAlignment="1">
      <alignment vertical="center" wrapText="1"/>
    </xf>
    <xf numFmtId="165" fontId="43" fillId="0" borderId="7" xfId="1" applyNumberFormat="1" applyFont="1" applyBorder="1" applyAlignment="1">
      <alignment vertical="center"/>
    </xf>
    <xf numFmtId="0" fontId="29" fillId="0" borderId="43" xfId="0" applyFont="1" applyBorder="1" applyAlignment="1">
      <alignment horizontal="center" vertical="center"/>
    </xf>
    <xf numFmtId="0" fontId="29" fillId="0" borderId="43" xfId="0" applyFont="1" applyBorder="1" applyAlignment="1">
      <alignment vertical="center" wrapText="1"/>
    </xf>
    <xf numFmtId="165" fontId="43" fillId="0" borderId="43" xfId="1" applyNumberFormat="1" applyFont="1" applyBorder="1" applyAlignment="1">
      <alignment vertical="center"/>
    </xf>
    <xf numFmtId="0" fontId="18" fillId="0" borderId="42" xfId="0" applyFont="1" applyBorder="1" applyAlignment="1">
      <alignment horizontal="center" vertical="center" wrapText="1"/>
    </xf>
    <xf numFmtId="0" fontId="18" fillId="0" borderId="42" xfId="0" applyFont="1" applyBorder="1" applyAlignment="1">
      <alignment vertical="center" wrapText="1"/>
    </xf>
    <xf numFmtId="165" fontId="18" fillId="0" borderId="42" xfId="1" applyNumberFormat="1" applyFont="1" applyBorder="1" applyAlignment="1">
      <alignment vertical="center" wrapText="1"/>
    </xf>
    <xf numFmtId="0" fontId="18" fillId="0" borderId="49" xfId="0" applyFont="1" applyBorder="1" applyAlignment="1">
      <alignment horizontal="center" vertical="center" wrapText="1"/>
    </xf>
    <xf numFmtId="0" fontId="18" fillId="0" borderId="49" xfId="0" applyFont="1" applyBorder="1" applyAlignment="1">
      <alignment vertical="center" wrapText="1"/>
    </xf>
    <xf numFmtId="165" fontId="18" fillId="0" borderId="49" xfId="1" applyNumberFormat="1" applyFont="1" applyBorder="1" applyAlignment="1">
      <alignment vertical="center" wrapText="1"/>
    </xf>
    <xf numFmtId="0" fontId="18" fillId="0" borderId="43" xfId="0" applyFont="1" applyBorder="1" applyAlignment="1">
      <alignment horizontal="center" vertical="center" wrapText="1"/>
    </xf>
    <xf numFmtId="0" fontId="18" fillId="0" borderId="43" xfId="0" applyFont="1" applyBorder="1" applyAlignment="1">
      <alignment vertical="center" wrapText="1"/>
    </xf>
    <xf numFmtId="165" fontId="18" fillId="0" borderId="43" xfId="1" applyNumberFormat="1" applyFont="1" applyBorder="1" applyAlignment="1">
      <alignment vertical="center" wrapText="1"/>
    </xf>
    <xf numFmtId="0" fontId="18" fillId="0" borderId="59" xfId="0" applyFont="1" applyBorder="1" applyAlignment="1">
      <alignment horizontal="center"/>
    </xf>
    <xf numFmtId="0" fontId="18" fillId="0" borderId="59" xfId="0" applyFont="1" applyBorder="1" applyAlignment="1">
      <alignment horizontal="left"/>
    </xf>
    <xf numFmtId="165" fontId="18" fillId="0" borderId="59" xfId="1" applyNumberFormat="1" applyFont="1" applyBorder="1"/>
    <xf numFmtId="0" fontId="18" fillId="0" borderId="62" xfId="0" applyFont="1" applyBorder="1" applyAlignment="1">
      <alignment horizontal="center" vertical="center"/>
    </xf>
    <xf numFmtId="0" fontId="18" fillId="0" borderId="62" xfId="0" applyFont="1" applyBorder="1" applyAlignment="1">
      <alignment horizontal="left" vertical="center" wrapText="1"/>
    </xf>
    <xf numFmtId="165" fontId="18" fillId="0" borderId="62" xfId="1" applyNumberFormat="1" applyFont="1" applyBorder="1"/>
    <xf numFmtId="165" fontId="18" fillId="0" borderId="42" xfId="1" applyNumberFormat="1" applyFont="1" applyBorder="1" applyAlignment="1">
      <alignment horizontal="center" vertical="center"/>
    </xf>
    <xf numFmtId="0" fontId="18" fillId="0" borderId="53" xfId="0" applyFont="1" applyBorder="1"/>
    <xf numFmtId="0" fontId="18" fillId="0" borderId="0" xfId="12" applyFont="1"/>
    <xf numFmtId="0" fontId="26" fillId="0" borderId="0" xfId="12" applyFont="1"/>
    <xf numFmtId="0" fontId="18" fillId="0" borderId="42" xfId="12" applyFont="1" applyBorder="1" applyAlignment="1">
      <alignment horizontal="center"/>
    </xf>
    <xf numFmtId="165" fontId="18" fillId="0" borderId="42" xfId="11" applyNumberFormat="1" applyFont="1" applyBorder="1"/>
    <xf numFmtId="165" fontId="18" fillId="0" borderId="52" xfId="11" applyNumberFormat="1" applyFont="1" applyBorder="1"/>
    <xf numFmtId="165" fontId="18" fillId="0" borderId="52" xfId="1" applyNumberFormat="1" applyFont="1" applyBorder="1"/>
    <xf numFmtId="165" fontId="18" fillId="0" borderId="25" xfId="1" applyNumberFormat="1" applyFont="1" applyBorder="1"/>
    <xf numFmtId="0" fontId="42" fillId="0" borderId="0" xfId="18" applyFont="1" applyAlignment="1">
      <alignment horizontal="centerContinuous"/>
    </xf>
    <xf numFmtId="0" fontId="45" fillId="0" borderId="0" xfId="18" applyFont="1" applyAlignment="1">
      <alignment horizontal="centerContinuous"/>
    </xf>
    <xf numFmtId="0" fontId="49" fillId="0" borderId="0" xfId="18" applyFont="1" applyAlignment="1">
      <alignment horizontal="centerContinuous"/>
    </xf>
    <xf numFmtId="0" fontId="25" fillId="0" borderId="0" xfId="3" quotePrefix="1" applyFont="1"/>
    <xf numFmtId="0" fontId="26" fillId="0" borderId="0" xfId="18" applyFont="1" applyAlignment="1">
      <alignment horizontal="centerContinuous"/>
    </xf>
    <xf numFmtId="0" fontId="50" fillId="0" borderId="0" xfId="18" applyFont="1" applyAlignment="1">
      <alignment vertical="center"/>
    </xf>
    <xf numFmtId="0" fontId="26" fillId="0" borderId="0" xfId="18" applyFont="1" applyAlignment="1">
      <alignment vertical="center" wrapText="1"/>
    </xf>
    <xf numFmtId="0" fontId="34" fillId="0" borderId="1" xfId="18" applyFont="1" applyBorder="1" applyAlignment="1">
      <alignment horizontal="center"/>
    </xf>
    <xf numFmtId="0" fontId="56" fillId="11" borderId="1" xfId="18" applyFont="1" applyFill="1" applyBorder="1" applyAlignment="1">
      <alignment horizontal="center" vertical="center" wrapText="1"/>
    </xf>
    <xf numFmtId="0" fontId="26" fillId="0" borderId="1" xfId="18" applyFont="1" applyBorder="1" applyAlignment="1">
      <alignment horizontal="center"/>
    </xf>
    <xf numFmtId="0" fontId="26" fillId="0" borderId="1" xfId="18" applyFont="1" applyBorder="1"/>
    <xf numFmtId="0" fontId="57" fillId="0" borderId="0" xfId="18" applyFont="1" applyAlignment="1">
      <alignment horizontal="centerContinuous"/>
    </xf>
    <xf numFmtId="0" fontId="34" fillId="8" borderId="67" xfId="18" applyFont="1" applyFill="1" applyBorder="1" applyAlignment="1">
      <alignment horizontal="center" vertical="center" wrapText="1"/>
    </xf>
    <xf numFmtId="0" fontId="34" fillId="8" borderId="67" xfId="18" applyFont="1" applyFill="1" applyBorder="1" applyAlignment="1">
      <alignment horizontal="left" vertical="center" wrapText="1"/>
    </xf>
    <xf numFmtId="0" fontId="34" fillId="0" borderId="0" xfId="18" applyFont="1"/>
    <xf numFmtId="0" fontId="34" fillId="12" borderId="67" xfId="18" applyFont="1" applyFill="1" applyBorder="1" applyAlignment="1">
      <alignment horizontal="center" vertical="center" wrapText="1"/>
    </xf>
    <xf numFmtId="0" fontId="34" fillId="12" borderId="67" xfId="18" applyFont="1" applyFill="1" applyBorder="1" applyAlignment="1">
      <alignment horizontal="left" vertical="center" wrapText="1"/>
    </xf>
    <xf numFmtId="0" fontId="45" fillId="12" borderId="67" xfId="18" applyFont="1" applyFill="1" applyBorder="1" applyAlignment="1">
      <alignment horizontal="left" vertical="center" wrapText="1"/>
    </xf>
    <xf numFmtId="0" fontId="45" fillId="0" borderId="0" xfId="18" applyFont="1"/>
    <xf numFmtId="0" fontId="26" fillId="0" borderId="0" xfId="18" quotePrefix="1" applyFont="1" applyAlignment="1">
      <alignment wrapText="1"/>
    </xf>
    <xf numFmtId="0" fontId="49" fillId="0" borderId="67" xfId="18" applyFont="1" applyBorder="1" applyAlignment="1">
      <alignment horizontal="center" vertical="center"/>
    </xf>
    <xf numFmtId="0" fontId="58" fillId="0" borderId="67" xfId="18" applyFont="1" applyBorder="1" applyAlignment="1">
      <alignment vertical="center" wrapText="1"/>
    </xf>
    <xf numFmtId="0" fontId="19" fillId="0" borderId="1" xfId="18" applyFont="1" applyBorder="1" applyAlignment="1">
      <alignment horizontal="center" vertical="center" wrapText="1"/>
    </xf>
    <xf numFmtId="0" fontId="49" fillId="6" borderId="67" xfId="18" applyFont="1" applyFill="1" applyBorder="1" applyAlignment="1">
      <alignment horizontal="center" vertical="center"/>
    </xf>
    <xf numFmtId="0" fontId="58" fillId="6" borderId="67" xfId="18" applyFont="1" applyFill="1" applyBorder="1" applyAlignment="1">
      <alignment vertical="center" wrapText="1"/>
    </xf>
    <xf numFmtId="165" fontId="26" fillId="13" borderId="1" xfId="19" applyNumberFormat="1" applyFont="1" applyFill="1" applyBorder="1" applyAlignment="1">
      <alignment horizontal="center" vertical="center"/>
    </xf>
    <xf numFmtId="0" fontId="62" fillId="6" borderId="1" xfId="18" applyFont="1" applyFill="1" applyBorder="1" applyAlignment="1">
      <alignment horizontal="center" vertical="center" wrapText="1"/>
    </xf>
    <xf numFmtId="0" fontId="34" fillId="0" borderId="1" xfId="18" applyFont="1" applyBorder="1" applyAlignment="1">
      <alignment horizontal="center" vertical="center" wrapText="1"/>
    </xf>
    <xf numFmtId="0" fontId="26" fillId="0" borderId="0" xfId="18" applyFont="1" applyAlignment="1">
      <alignment wrapText="1"/>
    </xf>
    <xf numFmtId="165" fontId="26" fillId="0" borderId="1" xfId="19" applyNumberFormat="1" applyFont="1" applyBorder="1" applyAlignment="1">
      <alignment horizontal="center" vertical="center"/>
    </xf>
    <xf numFmtId="0" fontId="26" fillId="0" borderId="0" xfId="18" applyFont="1" applyAlignment="1">
      <alignment horizontal="center"/>
    </xf>
    <xf numFmtId="0" fontId="63" fillId="0" borderId="0" xfId="18" applyFont="1"/>
    <xf numFmtId="0" fontId="62" fillId="0" borderId="0" xfId="18" applyFont="1"/>
    <xf numFmtId="167" fontId="22" fillId="0" borderId="0" xfId="18" applyNumberFormat="1" applyFont="1" applyAlignment="1" applyProtection="1">
      <alignment horizontal="center" vertical="center"/>
      <protection locked="0"/>
    </xf>
    <xf numFmtId="0" fontId="22" fillId="0" borderId="0" xfId="18" applyFont="1" applyAlignment="1" applyProtection="1">
      <alignment vertical="center"/>
      <protection locked="0"/>
    </xf>
    <xf numFmtId="165" fontId="22" fillId="0" borderId="0" xfId="19" applyNumberFormat="1" applyFont="1" applyFill="1" applyBorder="1" applyAlignment="1" applyProtection="1">
      <alignment vertical="center"/>
      <protection locked="0"/>
    </xf>
    <xf numFmtId="0" fontId="35" fillId="9" borderId="1" xfId="18" applyFont="1" applyFill="1" applyBorder="1" applyAlignment="1">
      <alignment horizontal="center" vertical="center" wrapText="1"/>
    </xf>
    <xf numFmtId="0" fontId="56" fillId="9" borderId="1" xfId="18" quotePrefix="1" applyFont="1" applyFill="1" applyBorder="1" applyAlignment="1">
      <alignment horizontal="center" vertical="center" wrapText="1"/>
    </xf>
    <xf numFmtId="0" fontId="28" fillId="6" borderId="1" xfId="18" applyFont="1" applyFill="1" applyBorder="1" applyAlignment="1">
      <alignment horizontal="center" vertical="center" wrapText="1"/>
    </xf>
    <xf numFmtId="0" fontId="56" fillId="11" borderId="1" xfId="18" applyFont="1" applyFill="1" applyBorder="1" applyAlignment="1">
      <alignment vertical="center" wrapText="1"/>
    </xf>
    <xf numFmtId="0" fontId="64" fillId="11" borderId="1" xfId="18" applyFont="1" applyFill="1" applyBorder="1" applyAlignment="1">
      <alignment vertical="center" wrapText="1"/>
    </xf>
    <xf numFmtId="0" fontId="65" fillId="11" borderId="1" xfId="18" applyFont="1" applyFill="1" applyBorder="1" applyAlignment="1">
      <alignment vertical="center" wrapText="1"/>
    </xf>
    <xf numFmtId="165" fontId="64" fillId="11" borderId="1" xfId="19" applyNumberFormat="1" applyFont="1" applyFill="1" applyBorder="1" applyAlignment="1">
      <alignment vertical="center" wrapText="1"/>
    </xf>
    <xf numFmtId="0" fontId="22" fillId="3" borderId="1" xfId="18" applyFont="1" applyFill="1" applyBorder="1" applyAlignment="1" applyProtection="1">
      <alignment horizontal="center" vertical="center" wrapText="1"/>
      <protection locked="0"/>
    </xf>
    <xf numFmtId="0" fontId="39" fillId="0" borderId="65" xfId="18" applyFont="1" applyBorder="1" applyAlignment="1" applyProtection="1">
      <alignment wrapText="1"/>
      <protection locked="0"/>
    </xf>
    <xf numFmtId="167" fontId="21" fillId="0" borderId="65" xfId="18" applyNumberFormat="1" applyFont="1" applyBorder="1" applyAlignment="1" applyProtection="1">
      <alignment horizontal="center" vertical="center"/>
      <protection locked="0"/>
    </xf>
    <xf numFmtId="165" fontId="22" fillId="13" borderId="64" xfId="19" applyNumberFormat="1" applyFont="1" applyFill="1" applyBorder="1" applyAlignment="1" applyProtection="1">
      <alignment vertical="center"/>
      <protection locked="0"/>
    </xf>
    <xf numFmtId="0" fontId="22" fillId="6" borderId="65" xfId="18" applyFont="1" applyFill="1" applyBorder="1" applyAlignment="1" applyProtection="1">
      <alignment wrapText="1"/>
      <protection locked="0"/>
    </xf>
    <xf numFmtId="167" fontId="22" fillId="6" borderId="65" xfId="18" applyNumberFormat="1" applyFont="1" applyFill="1" applyBorder="1" applyAlignment="1" applyProtection="1">
      <alignment horizontal="center" vertical="center"/>
      <protection locked="0"/>
    </xf>
    <xf numFmtId="165" fontId="22" fillId="13" borderId="65" xfId="19" applyNumberFormat="1" applyFont="1" applyFill="1" applyBorder="1" applyAlignment="1" applyProtection="1">
      <alignment vertical="center"/>
      <protection locked="0"/>
    </xf>
    <xf numFmtId="0" fontId="21" fillId="0" borderId="42" xfId="18" applyFont="1" applyBorder="1" applyAlignment="1" applyProtection="1">
      <alignment wrapText="1"/>
      <protection locked="0"/>
    </xf>
    <xf numFmtId="165" fontId="22" fillId="0" borderId="65" xfId="19" applyNumberFormat="1" applyFont="1" applyFill="1" applyBorder="1" applyAlignment="1" applyProtection="1">
      <alignment vertical="center"/>
      <protection locked="0"/>
    </xf>
    <xf numFmtId="0" fontId="67" fillId="0" borderId="0" xfId="18" quotePrefix="1" applyFont="1"/>
    <xf numFmtId="0" fontId="21" fillId="0" borderId="43" xfId="18" applyFont="1" applyBorder="1" applyAlignment="1" applyProtection="1">
      <alignment wrapText="1"/>
      <protection locked="0"/>
    </xf>
    <xf numFmtId="0" fontId="21" fillId="0" borderId="66" xfId="18" applyFont="1" applyBorder="1" applyAlignment="1" applyProtection="1">
      <alignment wrapText="1"/>
      <protection locked="0"/>
    </xf>
    <xf numFmtId="167" fontId="21" fillId="0" borderId="66" xfId="18" applyNumberFormat="1" applyFont="1" applyBorder="1" applyAlignment="1" applyProtection="1">
      <alignment horizontal="center" vertical="center"/>
      <protection locked="0"/>
    </xf>
    <xf numFmtId="165" fontId="22" fillId="13" borderId="66" xfId="19" applyNumberFormat="1" applyFont="1" applyFill="1" applyBorder="1" applyAlignment="1" applyProtection="1">
      <alignment vertical="center"/>
      <protection locked="0"/>
    </xf>
    <xf numFmtId="165" fontId="68" fillId="0" borderId="0" xfId="18" applyNumberFormat="1" applyFont="1"/>
    <xf numFmtId="0" fontId="69" fillId="0" borderId="0" xfId="18" applyFont="1"/>
    <xf numFmtId="0" fontId="34" fillId="9" borderId="1" xfId="18" applyFont="1" applyFill="1" applyBorder="1" applyAlignment="1">
      <alignment horizontal="center"/>
    </xf>
    <xf numFmtId="0" fontId="45" fillId="0" borderId="42" xfId="18" applyFont="1" applyBorder="1"/>
    <xf numFmtId="0" fontId="45" fillId="0" borderId="42" xfId="18" applyFont="1" applyBorder="1" applyAlignment="1">
      <alignment horizontal="center"/>
    </xf>
    <xf numFmtId="0" fontId="45" fillId="0" borderId="65" xfId="18" applyFont="1" applyBorder="1"/>
    <xf numFmtId="0" fontId="45" fillId="0" borderId="65" xfId="18" applyFont="1" applyBorder="1" applyAlignment="1">
      <alignment horizontal="center"/>
    </xf>
    <xf numFmtId="0" fontId="45" fillId="0" borderId="66" xfId="18" applyFont="1" applyBorder="1"/>
    <xf numFmtId="0" fontId="45" fillId="0" borderId="66" xfId="18" applyFont="1" applyBorder="1" applyAlignment="1">
      <alignment horizontal="center"/>
    </xf>
    <xf numFmtId="165" fontId="22" fillId="0" borderId="66" xfId="19" applyNumberFormat="1" applyFont="1" applyFill="1" applyBorder="1" applyAlignment="1" applyProtection="1">
      <alignment vertical="center"/>
      <protection locked="0"/>
    </xf>
    <xf numFmtId="0" fontId="49" fillId="0" borderId="0" xfId="18" applyFont="1"/>
    <xf numFmtId="0" fontId="49" fillId="0" borderId="0" xfId="18" quotePrefix="1" applyFont="1"/>
    <xf numFmtId="0" fontId="21" fillId="0" borderId="0" xfId="18" applyFont="1" applyAlignment="1">
      <alignment horizontal="left" vertical="center" wrapText="1"/>
    </xf>
    <xf numFmtId="0" fontId="22" fillId="0" borderId="1" xfId="18" applyFont="1" applyBorder="1" applyAlignment="1">
      <alignment horizontal="center" vertical="center" wrapText="1"/>
    </xf>
    <xf numFmtId="0" fontId="21" fillId="0" borderId="0" xfId="18" applyFont="1" applyAlignment="1">
      <alignment horizontal="justify" vertical="center" wrapText="1"/>
    </xf>
    <xf numFmtId="0" fontId="21" fillId="0" borderId="1" xfId="18" applyFont="1" applyBorder="1" applyAlignment="1">
      <alignment horizontal="left" vertical="center" wrapText="1"/>
    </xf>
    <xf numFmtId="0" fontId="26" fillId="0" borderId="0" xfId="18" applyFont="1" applyAlignment="1">
      <alignment horizontal="left"/>
    </xf>
    <xf numFmtId="0" fontId="21" fillId="0" borderId="1" xfId="18" applyFont="1" applyBorder="1" applyAlignment="1">
      <alignment horizontal="justify" vertical="center" wrapText="1"/>
    </xf>
    <xf numFmtId="0" fontId="41" fillId="0" borderId="0" xfId="18" applyFont="1" applyAlignment="1">
      <alignment vertical="center"/>
    </xf>
    <xf numFmtId="0" fontId="26" fillId="0" borderId="0" xfId="0" applyFont="1" applyAlignment="1">
      <alignment vertical="center"/>
    </xf>
    <xf numFmtId="0" fontId="22" fillId="9" borderId="1" xfId="18" applyFont="1" applyFill="1" applyBorder="1" applyAlignment="1">
      <alignment horizontal="center" vertical="center" wrapText="1"/>
    </xf>
    <xf numFmtId="0" fontId="56" fillId="9" borderId="1" xfId="18" applyFont="1" applyFill="1" applyBorder="1" applyAlignment="1">
      <alignment horizontal="center" vertical="center" wrapText="1"/>
    </xf>
    <xf numFmtId="0" fontId="56" fillId="10" borderId="1" xfId="18" applyFont="1" applyFill="1" applyBorder="1" applyAlignment="1">
      <alignment horizontal="center" vertical="center" wrapText="1"/>
    </xf>
    <xf numFmtId="178" fontId="56" fillId="9" borderId="1" xfId="18" applyNumberFormat="1" applyFont="1" applyFill="1" applyBorder="1" applyAlignment="1">
      <alignment horizontal="center" vertical="center" wrapText="1"/>
    </xf>
    <xf numFmtId="0" fontId="64" fillId="9" borderId="1" xfId="18" applyFont="1" applyFill="1" applyBorder="1" applyAlignment="1">
      <alignment horizontal="center" vertical="center" wrapText="1"/>
    </xf>
    <xf numFmtId="0" fontId="64" fillId="11" borderId="1" xfId="18" applyFont="1" applyFill="1" applyBorder="1" applyAlignment="1">
      <alignment horizontal="center" vertical="center" wrapText="1"/>
    </xf>
    <xf numFmtId="49" fontId="73" fillId="11" borderId="1" xfId="18" applyNumberFormat="1" applyFont="1" applyFill="1" applyBorder="1" applyAlignment="1">
      <alignment horizontal="left" vertical="center" wrapText="1"/>
    </xf>
    <xf numFmtId="0" fontId="73" fillId="11" borderId="1" xfId="18" applyFont="1" applyFill="1" applyBorder="1" applyAlignment="1">
      <alignment horizontal="center" vertical="center" wrapText="1"/>
    </xf>
    <xf numFmtId="49" fontId="21" fillId="11" borderId="1" xfId="18" applyNumberFormat="1" applyFont="1" applyFill="1" applyBorder="1" applyAlignment="1">
      <alignment horizontal="left" vertical="center" wrapText="1"/>
    </xf>
    <xf numFmtId="0" fontId="71" fillId="0" borderId="0" xfId="18" applyFont="1" applyAlignment="1">
      <alignment horizontal="justify" vertical="center"/>
    </xf>
    <xf numFmtId="0" fontId="71" fillId="0" borderId="0" xfId="18" applyFont="1" applyAlignment="1">
      <alignment horizontal="left" vertical="center" wrapText="1"/>
    </xf>
    <xf numFmtId="0" fontId="26" fillId="0" borderId="0" xfId="18" quotePrefix="1" applyFont="1" applyAlignment="1">
      <alignment vertical="center" wrapText="1"/>
    </xf>
    <xf numFmtId="178" fontId="56" fillId="9" borderId="1" xfId="19" applyNumberFormat="1" applyFont="1" applyFill="1" applyBorder="1" applyAlignment="1">
      <alignment horizontal="center" vertical="center" wrapText="1"/>
    </xf>
    <xf numFmtId="0" fontId="22" fillId="0" borderId="0" xfId="18" applyFont="1"/>
    <xf numFmtId="0" fontId="21" fillId="0" borderId="0" xfId="18" applyFont="1"/>
    <xf numFmtId="0" fontId="74" fillId="11" borderId="1" xfId="18" applyFont="1" applyFill="1" applyBorder="1" applyAlignment="1">
      <alignment horizontal="center" vertical="center" wrapText="1"/>
    </xf>
    <xf numFmtId="0" fontId="65" fillId="11" borderId="1" xfId="18" applyFont="1" applyFill="1" applyBorder="1" applyAlignment="1">
      <alignment horizontal="center" vertical="center" wrapText="1"/>
    </xf>
    <xf numFmtId="0" fontId="73" fillId="11" borderId="1" xfId="18" applyFont="1" applyFill="1" applyBorder="1" applyAlignment="1">
      <alignment vertical="center" wrapText="1"/>
    </xf>
    <xf numFmtId="0" fontId="78" fillId="0" borderId="0" xfId="18" applyFont="1" applyAlignment="1">
      <alignment vertical="center"/>
    </xf>
    <xf numFmtId="0" fontId="65" fillId="0" borderId="0" xfId="18" applyFont="1" applyAlignment="1">
      <alignment vertical="center"/>
    </xf>
    <xf numFmtId="0" fontId="65" fillId="0" borderId="0" xfId="18" applyFont="1" applyAlignment="1">
      <alignment horizontal="right" vertical="center"/>
    </xf>
    <xf numFmtId="0" fontId="65" fillId="11" borderId="1" xfId="18" applyFont="1" applyFill="1" applyBorder="1" applyAlignment="1">
      <alignment horizontal="left" vertical="center" wrapText="1" indent="1"/>
    </xf>
    <xf numFmtId="0" fontId="80" fillId="0" borderId="0" xfId="18" applyFont="1" applyAlignment="1">
      <alignment vertical="center"/>
    </xf>
    <xf numFmtId="0" fontId="22" fillId="0" borderId="0" xfId="18" applyFont="1" applyAlignment="1">
      <alignment vertical="center"/>
    </xf>
    <xf numFmtId="0" fontId="56" fillId="0" borderId="0" xfId="18" applyFont="1" applyAlignment="1">
      <alignment vertical="center"/>
    </xf>
    <xf numFmtId="0" fontId="21" fillId="0" borderId="0" xfId="18" applyFont="1" applyAlignment="1">
      <alignment vertical="center" wrapText="1"/>
    </xf>
    <xf numFmtId="0" fontId="21" fillId="0" borderId="0" xfId="18" applyFont="1" applyAlignment="1">
      <alignment vertical="center"/>
    </xf>
    <xf numFmtId="0" fontId="82" fillId="11" borderId="1" xfId="18" applyFont="1" applyFill="1" applyBorder="1" applyAlignment="1">
      <alignment horizontal="center" vertical="center" wrapText="1"/>
    </xf>
    <xf numFmtId="0" fontId="83" fillId="11" borderId="1" xfId="18" applyFont="1" applyFill="1" applyBorder="1" applyAlignment="1">
      <alignment horizontal="center" vertical="center" wrapText="1"/>
    </xf>
    <xf numFmtId="165" fontId="26" fillId="0" borderId="0" xfId="18" applyNumberFormat="1" applyFont="1"/>
    <xf numFmtId="0" fontId="85" fillId="6" borderId="1" xfId="18" applyFont="1" applyFill="1" applyBorder="1" applyAlignment="1">
      <alignment horizontal="center" vertical="center" wrapText="1"/>
    </xf>
    <xf numFmtId="0" fontId="85" fillId="11" borderId="1" xfId="18" applyFont="1" applyFill="1" applyBorder="1" applyAlignment="1">
      <alignment horizontal="center" vertical="center" wrapText="1"/>
    </xf>
    <xf numFmtId="0" fontId="84" fillId="11" borderId="1" xfId="18" applyFont="1" applyFill="1" applyBorder="1" applyAlignment="1">
      <alignment horizontal="center" vertical="center" wrapText="1"/>
    </xf>
    <xf numFmtId="0" fontId="64" fillId="11" borderId="0" xfId="18" applyFont="1" applyFill="1" applyAlignment="1">
      <alignment horizontal="center" vertical="center" wrapText="1"/>
    </xf>
    <xf numFmtId="0" fontId="64" fillId="11" borderId="0" xfId="18" applyFont="1" applyFill="1" applyAlignment="1">
      <alignment horizontal="left" vertical="center" wrapText="1"/>
    </xf>
    <xf numFmtId="165" fontId="73" fillId="11" borderId="0" xfId="19" applyNumberFormat="1" applyFont="1" applyFill="1" applyBorder="1" applyAlignment="1">
      <alignment horizontal="center" vertical="center" wrapText="1"/>
    </xf>
    <xf numFmtId="178" fontId="35" fillId="9" borderId="1" xfId="18" applyNumberFormat="1" applyFont="1" applyFill="1" applyBorder="1" applyAlignment="1">
      <alignment horizontal="center" vertical="center" wrapText="1"/>
    </xf>
    <xf numFmtId="0" fontId="45" fillId="11" borderId="1" xfId="18" applyFont="1" applyFill="1" applyBorder="1" applyAlignment="1">
      <alignment horizontal="center" vertical="center" wrapText="1"/>
    </xf>
    <xf numFmtId="0" fontId="64" fillId="0" borderId="0" xfId="18" applyFont="1" applyAlignment="1">
      <alignment vertical="center"/>
    </xf>
    <xf numFmtId="0" fontId="65" fillId="0" borderId="0" xfId="18" applyFont="1" applyAlignment="1">
      <alignment horizontal="justify" vertical="center"/>
    </xf>
    <xf numFmtId="0" fontId="65" fillId="0" borderId="0" xfId="18" applyFont="1" applyAlignment="1">
      <alignment horizontal="justify" vertical="center" wrapText="1"/>
    </xf>
    <xf numFmtId="0" fontId="26" fillId="0" borderId="0" xfId="18" applyFont="1" applyAlignment="1">
      <alignment vertical="top" wrapText="1"/>
    </xf>
    <xf numFmtId="0" fontId="29" fillId="0" borderId="0" xfId="0" applyFont="1" applyAlignment="1">
      <alignment horizontal="left"/>
    </xf>
    <xf numFmtId="0" fontId="19" fillId="0" borderId="51" xfId="0" applyFont="1" applyBorder="1"/>
    <xf numFmtId="0" fontId="19" fillId="0" borderId="51" xfId="0" applyFont="1" applyBorder="1" applyAlignment="1">
      <alignment horizontal="center" vertical="center"/>
    </xf>
    <xf numFmtId="0" fontId="18" fillId="0" borderId="51" xfId="0" applyFont="1" applyBorder="1" applyAlignment="1">
      <alignment horizontal="center"/>
    </xf>
    <xf numFmtId="165" fontId="18" fillId="0" borderId="51" xfId="1" applyNumberFormat="1" applyFont="1" applyBorder="1"/>
    <xf numFmtId="0" fontId="29" fillId="0" borderId="52" xfId="0" applyFont="1" applyBorder="1"/>
    <xf numFmtId="0" fontId="19" fillId="0" borderId="52" xfId="0" applyFont="1" applyBorder="1" applyAlignment="1">
      <alignment horizontal="center" vertical="center"/>
    </xf>
    <xf numFmtId="0" fontId="18" fillId="0" borderId="52" xfId="0" applyFont="1" applyBorder="1" applyAlignment="1">
      <alignment horizontal="center"/>
    </xf>
    <xf numFmtId="0" fontId="19" fillId="0" borderId="52" xfId="0" applyFont="1" applyBorder="1" applyAlignment="1">
      <alignment horizontal="center"/>
    </xf>
    <xf numFmtId="0" fontId="19" fillId="0" borderId="52" xfId="0" applyFont="1" applyBorder="1"/>
    <xf numFmtId="0" fontId="18" fillId="0" borderId="52" xfId="0" applyFont="1" applyBorder="1" applyAlignment="1">
      <alignment horizontal="left" wrapText="1"/>
    </xf>
    <xf numFmtId="0" fontId="18" fillId="0" borderId="52" xfId="0" applyFont="1" applyBorder="1"/>
    <xf numFmtId="0" fontId="19" fillId="0" borderId="52" xfId="0" applyFont="1" applyBorder="1" applyAlignment="1">
      <alignment wrapText="1"/>
    </xf>
    <xf numFmtId="0" fontId="18" fillId="0" borderId="52" xfId="0" applyFont="1" applyBorder="1" applyAlignment="1">
      <alignment horizontal="center" vertical="center"/>
    </xf>
    <xf numFmtId="0" fontId="19" fillId="0" borderId="52" xfId="0" applyFont="1" applyBorder="1" applyAlignment="1">
      <alignment vertical="center" wrapText="1"/>
    </xf>
    <xf numFmtId="0" fontId="19" fillId="0" borderId="52" xfId="0" applyFont="1" applyBorder="1" applyAlignment="1">
      <alignment horizontal="left" wrapText="1"/>
    </xf>
    <xf numFmtId="0" fontId="19" fillId="0" borderId="52" xfId="0" applyFont="1" applyBorder="1" applyAlignment="1">
      <alignment horizontal="left" vertical="center" wrapText="1"/>
    </xf>
    <xf numFmtId="0" fontId="18" fillId="0" borderId="52" xfId="0" applyFont="1" applyBorder="1" applyAlignment="1">
      <alignment wrapText="1"/>
    </xf>
    <xf numFmtId="0" fontId="18" fillId="0" borderId="52" xfId="0" applyFont="1" applyBorder="1" applyAlignment="1">
      <alignment vertical="center"/>
    </xf>
    <xf numFmtId="0" fontId="19" fillId="0" borderId="52" xfId="0" applyFont="1" applyBorder="1" applyAlignment="1">
      <alignment horizontal="center" vertical="center" wrapText="1"/>
    </xf>
    <xf numFmtId="165" fontId="18" fillId="0" borderId="52" xfId="1" applyNumberFormat="1" applyFont="1" applyBorder="1" applyAlignment="1">
      <alignment horizontal="center" vertical="center"/>
    </xf>
    <xf numFmtId="0" fontId="19" fillId="0" borderId="53" xfId="0" applyFont="1" applyBorder="1" applyAlignment="1">
      <alignment horizontal="center" vertical="center" wrapText="1"/>
    </xf>
    <xf numFmtId="0" fontId="19" fillId="0" borderId="53" xfId="0" applyFont="1" applyBorder="1" applyAlignment="1">
      <alignment horizontal="left" vertical="center" wrapText="1"/>
    </xf>
    <xf numFmtId="0" fontId="18" fillId="0" borderId="53" xfId="0" applyFont="1" applyBorder="1" applyAlignment="1">
      <alignment horizontal="center" vertical="center"/>
    </xf>
    <xf numFmtId="165" fontId="18" fillId="0" borderId="53" xfId="1" applyNumberFormat="1" applyFont="1" applyBorder="1" applyAlignment="1">
      <alignment horizontal="center" vertical="center"/>
    </xf>
    <xf numFmtId="0" fontId="18" fillId="0" borderId="21" xfId="0" applyFont="1" applyBorder="1" applyAlignment="1">
      <alignment horizontal="center"/>
    </xf>
    <xf numFmtId="0" fontId="18" fillId="0" borderId="22" xfId="0" applyFont="1" applyBorder="1" applyAlignment="1">
      <alignment horizontal="center"/>
    </xf>
    <xf numFmtId="165" fontId="18" fillId="0" borderId="23" xfId="1" applyNumberFormat="1" applyFont="1" applyBorder="1"/>
    <xf numFmtId="0" fontId="18" fillId="0" borderId="53" xfId="0" applyFont="1" applyBorder="1" applyAlignment="1">
      <alignment horizontal="center"/>
    </xf>
    <xf numFmtId="0" fontId="19" fillId="0" borderId="53" xfId="0" applyFont="1" applyBorder="1" applyAlignment="1">
      <alignment horizontal="center" vertical="center"/>
    </xf>
    <xf numFmtId="0" fontId="29" fillId="0" borderId="65" xfId="0" applyFont="1" applyBorder="1" applyAlignment="1">
      <alignment wrapText="1"/>
    </xf>
    <xf numFmtId="0" fontId="19" fillId="0" borderId="65" xfId="0" applyFont="1" applyBorder="1" applyAlignment="1">
      <alignment horizontal="center" vertical="center"/>
    </xf>
    <xf numFmtId="0" fontId="18" fillId="0" borderId="65" xfId="0" applyFont="1" applyBorder="1" applyAlignment="1">
      <alignment horizontal="center" vertical="center"/>
    </xf>
    <xf numFmtId="165" fontId="18" fillId="0" borderId="65" xfId="1" applyNumberFormat="1" applyFont="1" applyBorder="1" applyAlignment="1">
      <alignment vertical="center"/>
    </xf>
    <xf numFmtId="165" fontId="19" fillId="0" borderId="52" xfId="1" applyNumberFormat="1" applyFont="1" applyBorder="1" applyAlignment="1">
      <alignment vertical="center"/>
    </xf>
    <xf numFmtId="0" fontId="18" fillId="0" borderId="52" xfId="0" applyFont="1" applyBorder="1" applyAlignment="1">
      <alignment horizontal="left" vertical="center" wrapText="1"/>
    </xf>
    <xf numFmtId="0" fontId="18" fillId="0" borderId="52" xfId="0" applyFont="1" applyBorder="1" applyAlignment="1">
      <alignment horizontal="center" vertical="center" wrapText="1"/>
    </xf>
    <xf numFmtId="165" fontId="18" fillId="0" borderId="52" xfId="1" applyNumberFormat="1" applyFont="1" applyBorder="1" applyAlignment="1">
      <alignment horizontal="center" vertical="center" wrapText="1"/>
    </xf>
    <xf numFmtId="0" fontId="19" fillId="4" borderId="52" xfId="0" applyFont="1" applyFill="1" applyBorder="1" applyAlignment="1">
      <alignment horizontal="center"/>
    </xf>
    <xf numFmtId="0" fontId="19" fillId="4" borderId="52" xfId="0" applyFont="1" applyFill="1" applyBorder="1"/>
    <xf numFmtId="0" fontId="19" fillId="4" borderId="52" xfId="0" applyFont="1" applyFill="1" applyBorder="1" applyAlignment="1">
      <alignment horizontal="center" vertical="center"/>
    </xf>
    <xf numFmtId="165" fontId="19" fillId="4" borderId="52" xfId="1" applyNumberFormat="1" applyFont="1" applyFill="1" applyBorder="1"/>
    <xf numFmtId="0" fontId="18" fillId="2" borderId="43" xfId="0" applyFont="1" applyFill="1" applyBorder="1" applyAlignment="1">
      <alignment horizontal="center"/>
    </xf>
    <xf numFmtId="0" fontId="18" fillId="2" borderId="43" xfId="0" applyFont="1" applyFill="1" applyBorder="1"/>
    <xf numFmtId="0" fontId="18" fillId="2" borderId="43" xfId="0" applyFont="1" applyFill="1" applyBorder="1" applyAlignment="1">
      <alignment horizontal="center" vertical="center"/>
    </xf>
    <xf numFmtId="165" fontId="18" fillId="2" borderId="43" xfId="1" applyNumberFormat="1" applyFont="1" applyFill="1" applyBorder="1"/>
    <xf numFmtId="165" fontId="18" fillId="0" borderId="43" xfId="1" applyNumberFormat="1" applyFont="1" applyBorder="1" applyAlignment="1">
      <alignment horizontal="center" vertical="center" wrapText="1"/>
    </xf>
    <xf numFmtId="0" fontId="18" fillId="0" borderId="53" xfId="0" applyFont="1" applyBorder="1" applyAlignment="1">
      <alignment horizontal="center" vertical="center" wrapText="1"/>
    </xf>
    <xf numFmtId="0" fontId="29" fillId="0" borderId="53" xfId="0" applyFont="1" applyBorder="1" applyAlignment="1">
      <alignment horizontal="left" vertical="center" wrapText="1"/>
    </xf>
    <xf numFmtId="165" fontId="18" fillId="0" borderId="53" xfId="1" applyNumberFormat="1" applyFont="1" applyBorder="1" applyAlignment="1">
      <alignment horizontal="center" vertical="center" wrapText="1"/>
    </xf>
    <xf numFmtId="0" fontId="19" fillId="16" borderId="75" xfId="0" applyFont="1" applyFill="1" applyBorder="1" applyAlignment="1">
      <alignment horizontal="center" vertical="center" wrapText="1"/>
    </xf>
    <xf numFmtId="0" fontId="19" fillId="0" borderId="42" xfId="0" applyFont="1" applyBorder="1" applyAlignment="1">
      <alignment horizontal="center" vertical="center"/>
    </xf>
    <xf numFmtId="0" fontId="19" fillId="0" borderId="42" xfId="0" applyFont="1" applyBorder="1"/>
    <xf numFmtId="0" fontId="34" fillId="7" borderId="9" xfId="0" applyFont="1" applyFill="1" applyBorder="1" applyAlignment="1">
      <alignment horizontal="center"/>
    </xf>
    <xf numFmtId="0" fontId="34" fillId="7" borderId="9" xfId="0" applyFont="1" applyFill="1" applyBorder="1"/>
    <xf numFmtId="165" fontId="34" fillId="7" borderId="9" xfId="1" applyNumberFormat="1" applyFont="1" applyFill="1" applyBorder="1"/>
    <xf numFmtId="0" fontId="19" fillId="0" borderId="24" xfId="0" applyFont="1" applyBorder="1" applyAlignment="1">
      <alignment horizontal="left"/>
    </xf>
    <xf numFmtId="0" fontId="18" fillId="0" borderId="42" xfId="0" applyFont="1" applyBorder="1" applyAlignment="1">
      <alignment horizontal="left" wrapText="1"/>
    </xf>
    <xf numFmtId="165" fontId="18" fillId="17" borderId="52" xfId="1" applyNumberFormat="1" applyFont="1" applyFill="1" applyBorder="1"/>
    <xf numFmtId="165" fontId="18" fillId="17" borderId="52" xfId="1" applyNumberFormat="1" applyFont="1" applyFill="1" applyBorder="1" applyAlignment="1">
      <alignment vertical="center"/>
    </xf>
    <xf numFmtId="165" fontId="18" fillId="17" borderId="52" xfId="1" applyNumberFormat="1" applyFont="1" applyFill="1" applyBorder="1" applyAlignment="1">
      <alignment horizontal="right" vertical="center"/>
    </xf>
    <xf numFmtId="0" fontId="19" fillId="18" borderId="75" xfId="0" applyFont="1" applyFill="1" applyBorder="1" applyAlignment="1">
      <alignment horizontal="center" vertical="center" wrapText="1"/>
    </xf>
    <xf numFmtId="0" fontId="89" fillId="0" borderId="0" xfId="21" applyFont="1"/>
    <xf numFmtId="0" fontId="20" fillId="0" borderId="0" xfId="21" applyFont="1"/>
    <xf numFmtId="49" fontId="89" fillId="0" borderId="0" xfId="21" applyNumberFormat="1" applyFont="1"/>
    <xf numFmtId="38" fontId="89" fillId="0" borderId="0" xfId="21" applyNumberFormat="1" applyFont="1"/>
    <xf numFmtId="180" fontId="89" fillId="0" borderId="0" xfId="21" applyNumberFormat="1" applyFont="1"/>
    <xf numFmtId="180" fontId="24" fillId="0" borderId="0" xfId="21" applyNumberFormat="1" applyFont="1" applyAlignment="1">
      <alignment horizontal="center"/>
    </xf>
    <xf numFmtId="165" fontId="89" fillId="0" borderId="0" xfId="1" applyNumberFormat="1" applyFont="1"/>
    <xf numFmtId="180" fontId="89" fillId="0" borderId="0" xfId="21" applyNumberFormat="1" applyFont="1" applyAlignment="1">
      <alignment horizontal="center"/>
    </xf>
    <xf numFmtId="49" fontId="20" fillId="0" borderId="0" xfId="21" applyNumberFormat="1" applyFont="1"/>
    <xf numFmtId="38" fontId="20" fillId="0" borderId="0" xfId="21" applyNumberFormat="1" applyFont="1"/>
    <xf numFmtId="180" fontId="20" fillId="0" borderId="0" xfId="21" applyNumberFormat="1" applyFont="1"/>
    <xf numFmtId="49" fontId="24" fillId="0" borderId="0" xfId="21" applyNumberFormat="1" applyFont="1"/>
    <xf numFmtId="0" fontId="24" fillId="0" borderId="0" xfId="21" applyFont="1"/>
    <xf numFmtId="38" fontId="24" fillId="0" borderId="0" xfId="21" applyNumberFormat="1" applyFont="1"/>
    <xf numFmtId="180" fontId="24" fillId="0" borderId="0" xfId="21" applyNumberFormat="1" applyFont="1"/>
    <xf numFmtId="165" fontId="24" fillId="0" borderId="0" xfId="1" applyNumberFormat="1" applyFont="1"/>
    <xf numFmtId="0" fontId="24" fillId="0" borderId="0" xfId="21" applyFont="1" applyAlignment="1">
      <alignment horizontal="right"/>
    </xf>
    <xf numFmtId="0" fontId="24" fillId="0" borderId="0" xfId="21" applyFont="1" applyAlignment="1">
      <alignment horizontal="right" vertical="center"/>
    </xf>
    <xf numFmtId="0" fontId="89" fillId="0" borderId="0" xfId="21" applyFont="1" applyAlignment="1">
      <alignment horizontal="left" wrapText="1"/>
    </xf>
    <xf numFmtId="0" fontId="89" fillId="0" borderId="0" xfId="21" applyFont="1" applyAlignment="1">
      <alignment horizontal="left"/>
    </xf>
    <xf numFmtId="0" fontId="89" fillId="0" borderId="0" xfId="21" applyFont="1" applyAlignment="1">
      <alignment horizontal="right"/>
    </xf>
    <xf numFmtId="0" fontId="89" fillId="0" borderId="0" xfId="21" applyFont="1" applyAlignment="1">
      <alignment horizontal="right" vertical="center"/>
    </xf>
    <xf numFmtId="0" fontId="89" fillId="0" borderId="0" xfId="21" applyFont="1" applyAlignment="1">
      <alignment wrapText="1"/>
    </xf>
    <xf numFmtId="180" fontId="91" fillId="0" borderId="0" xfId="21" applyNumberFormat="1" applyFont="1" applyAlignment="1">
      <alignment horizontal="right"/>
    </xf>
    <xf numFmtId="0" fontId="89" fillId="0" borderId="0" xfId="21" applyFont="1" applyAlignment="1">
      <alignment horizontal="center"/>
    </xf>
    <xf numFmtId="180" fontId="23" fillId="0" borderId="0" xfId="22" applyNumberFormat="1" applyFont="1"/>
    <xf numFmtId="165" fontId="90" fillId="0" borderId="0" xfId="1" applyNumberFormat="1" applyFont="1"/>
    <xf numFmtId="181" fontId="89" fillId="0" borderId="0" xfId="23" applyNumberFormat="1" applyFont="1"/>
    <xf numFmtId="49" fontId="89" fillId="0" borderId="0" xfId="21" applyNumberFormat="1" applyFont="1" applyAlignment="1">
      <alignment wrapText="1"/>
    </xf>
    <xf numFmtId="165" fontId="89" fillId="0" borderId="0" xfId="1" applyNumberFormat="1" applyFont="1" applyAlignment="1">
      <alignment horizontal="center"/>
    </xf>
    <xf numFmtId="180" fontId="94" fillId="0" borderId="0" xfId="21" applyNumberFormat="1" applyFont="1"/>
    <xf numFmtId="165" fontId="95" fillId="6" borderId="0" xfId="1" applyNumberFormat="1" applyFont="1" applyFill="1"/>
    <xf numFmtId="181" fontId="24" fillId="0" borderId="0" xfId="23" applyNumberFormat="1" applyFont="1"/>
    <xf numFmtId="180" fontId="96" fillId="0" borderId="0" xfId="21" applyNumberFormat="1" applyFont="1"/>
    <xf numFmtId="180" fontId="93" fillId="0" borderId="0" xfId="21" applyNumberFormat="1" applyFont="1"/>
    <xf numFmtId="181" fontId="89" fillId="0" borderId="0" xfId="23" applyNumberFormat="1" applyFont="1" applyAlignment="1">
      <alignment wrapText="1"/>
    </xf>
    <xf numFmtId="180" fontId="89" fillId="0" borderId="0" xfId="21" applyNumberFormat="1" applyFont="1" applyAlignment="1">
      <alignment wrapText="1"/>
    </xf>
    <xf numFmtId="165" fontId="97" fillId="0" borderId="0" xfId="1" applyNumberFormat="1" applyFont="1"/>
    <xf numFmtId="0" fontId="91" fillId="0" borderId="0" xfId="21" applyFont="1" applyAlignment="1">
      <alignment horizontal="right"/>
    </xf>
    <xf numFmtId="180" fontId="98" fillId="0" borderId="0" xfId="21" applyNumberFormat="1" applyFont="1"/>
    <xf numFmtId="180" fontId="89" fillId="0" borderId="0" xfId="21" applyNumberFormat="1" applyFont="1" applyAlignment="1">
      <alignment horizontal="right"/>
    </xf>
    <xf numFmtId="181" fontId="92" fillId="0" borderId="0" xfId="23" applyNumberFormat="1" applyFont="1" applyAlignment="1">
      <alignment wrapText="1"/>
    </xf>
    <xf numFmtId="180" fontId="24" fillId="0" borderId="0" xfId="21" applyNumberFormat="1" applyFont="1" applyAlignment="1">
      <alignment vertical="center"/>
    </xf>
    <xf numFmtId="0" fontId="20" fillId="0" borderId="0" xfId="24" applyFont="1"/>
    <xf numFmtId="0" fontId="20" fillId="0" borderId="0" xfId="24" applyFont="1" applyAlignment="1">
      <alignment wrapText="1"/>
    </xf>
    <xf numFmtId="49" fontId="89" fillId="0" borderId="0" xfId="21" applyNumberFormat="1" applyFont="1" applyAlignment="1">
      <alignment horizontal="left" vertical="center" wrapText="1"/>
    </xf>
    <xf numFmtId="165" fontId="100" fillId="0" borderId="0" xfId="1" applyNumberFormat="1" applyFont="1"/>
    <xf numFmtId="180" fontId="96" fillId="0" borderId="0" xfId="21" applyNumberFormat="1" applyFont="1" applyAlignment="1">
      <alignment vertical="center"/>
    </xf>
    <xf numFmtId="49" fontId="99" fillId="0" borderId="0" xfId="21" applyNumberFormat="1" applyFont="1"/>
    <xf numFmtId="0" fontId="24" fillId="0" borderId="0" xfId="21" applyFont="1" applyAlignment="1">
      <alignment horizontal="right" vertical="center" wrapText="1"/>
    </xf>
    <xf numFmtId="180" fontId="91" fillId="0" borderId="0" xfId="21" applyNumberFormat="1" applyFont="1" applyAlignment="1">
      <alignment horizontal="center"/>
    </xf>
    <xf numFmtId="0" fontId="48" fillId="0" borderId="0" xfId="0" applyFont="1" applyAlignment="1">
      <alignment horizontal="center"/>
    </xf>
    <xf numFmtId="0" fontId="28" fillId="0" borderId="0" xfId="0" quotePrefix="1" applyFont="1"/>
    <xf numFmtId="0" fontId="101" fillId="0" borderId="0" xfId="0" applyFont="1"/>
    <xf numFmtId="1" fontId="0" fillId="0" borderId="0" xfId="0" applyNumberFormat="1"/>
    <xf numFmtId="0" fontId="0" fillId="0" borderId="0" xfId="0" applyAlignment="1">
      <alignment wrapText="1"/>
    </xf>
    <xf numFmtId="0" fontId="102" fillId="11" borderId="0" xfId="0" applyFont="1" applyFill="1"/>
    <xf numFmtId="14" fontId="102" fillId="11" borderId="0" xfId="0" applyNumberFormat="1" applyFont="1" applyFill="1"/>
    <xf numFmtId="0" fontId="104" fillId="11" borderId="0" xfId="0" applyFont="1" applyFill="1" applyAlignment="1">
      <alignment horizontal="centerContinuous"/>
    </xf>
    <xf numFmtId="0" fontId="102" fillId="11" borderId="0" xfId="0" applyFont="1" applyFill="1" applyAlignment="1">
      <alignment horizontal="centerContinuous"/>
    </xf>
    <xf numFmtId="0" fontId="104" fillId="11" borderId="0" xfId="0" applyFont="1" applyFill="1" applyAlignment="1">
      <alignment horizontal="left"/>
    </xf>
    <xf numFmtId="0" fontId="104" fillId="11" borderId="0" xfId="0" applyFont="1" applyFill="1" applyAlignment="1">
      <alignment horizontal="center"/>
    </xf>
    <xf numFmtId="0" fontId="105" fillId="11" borderId="0" xfId="0" applyFont="1" applyFill="1" applyAlignment="1">
      <alignment horizontal="right"/>
    </xf>
    <xf numFmtId="165" fontId="102" fillId="11" borderId="42" xfId="1" applyNumberFormat="1" applyFont="1" applyFill="1" applyBorder="1"/>
    <xf numFmtId="0" fontId="105" fillId="11" borderId="0" xfId="0" applyFont="1" applyFill="1"/>
    <xf numFmtId="0" fontId="105" fillId="11" borderId="0" xfId="0" applyFont="1" applyFill="1" applyAlignment="1">
      <alignment horizontal="center"/>
    </xf>
    <xf numFmtId="0" fontId="104" fillId="11" borderId="0" xfId="0" applyFont="1" applyFill="1"/>
    <xf numFmtId="0" fontId="110" fillId="0" borderId="77" xfId="0" applyFont="1" applyBorder="1" applyAlignment="1">
      <alignment horizontal="centerContinuous" vertical="center"/>
    </xf>
    <xf numFmtId="0" fontId="108" fillId="11" borderId="0" xfId="0" applyFont="1" applyFill="1"/>
    <xf numFmtId="172" fontId="108" fillId="11" borderId="0" xfId="0" applyNumberFormat="1" applyFont="1" applyFill="1"/>
    <xf numFmtId="0" fontId="106" fillId="0" borderId="0" xfId="0" applyFont="1"/>
    <xf numFmtId="0" fontId="111" fillId="0" borderId="0" xfId="0" applyFont="1" applyAlignment="1">
      <alignment horizontal="centerContinuous"/>
    </xf>
    <xf numFmtId="0" fontId="112" fillId="19" borderId="80" xfId="0" applyFont="1" applyFill="1" applyBorder="1" applyAlignment="1">
      <alignment horizontal="center" vertical="center" wrapText="1"/>
    </xf>
    <xf numFmtId="0" fontId="112" fillId="19" borderId="81" xfId="0" applyFont="1" applyFill="1" applyBorder="1" applyAlignment="1">
      <alignment horizontal="center" vertical="center" wrapText="1"/>
    </xf>
    <xf numFmtId="0" fontId="112" fillId="19" borderId="84" xfId="0" applyFont="1" applyFill="1" applyBorder="1" applyAlignment="1">
      <alignment horizontal="center" vertical="center" wrapText="1"/>
    </xf>
    <xf numFmtId="0" fontId="113" fillId="20" borderId="87" xfId="0" applyFont="1" applyFill="1" applyBorder="1" applyAlignment="1">
      <alignment horizontal="center" vertical="center" wrapText="1"/>
    </xf>
    <xf numFmtId="0" fontId="113" fillId="20" borderId="88" xfId="0" applyFont="1" applyFill="1" applyBorder="1" applyAlignment="1">
      <alignment horizontal="center" vertical="center" wrapText="1"/>
    </xf>
    <xf numFmtId="0" fontId="113" fillId="20" borderId="89" xfId="0" applyFont="1" applyFill="1" applyBorder="1" applyAlignment="1">
      <alignment horizontal="center" vertical="center" wrapText="1"/>
    </xf>
    <xf numFmtId="0" fontId="102" fillId="11" borderId="81" xfId="0" applyFont="1" applyFill="1" applyBorder="1" applyAlignment="1">
      <alignment vertical="center"/>
    </xf>
    <xf numFmtId="0" fontId="102" fillId="11" borderId="81" xfId="0" applyFont="1" applyFill="1" applyBorder="1" applyAlignment="1">
      <alignment horizontal="center" vertical="center"/>
    </xf>
    <xf numFmtId="14" fontId="102" fillId="11" borderId="78" xfId="0" applyNumberFormat="1" applyFont="1" applyFill="1" applyBorder="1" applyAlignment="1">
      <alignment vertical="center"/>
    </xf>
    <xf numFmtId="0" fontId="102" fillId="11" borderId="78" xfId="0" applyFont="1" applyFill="1" applyBorder="1" applyAlignment="1">
      <alignment vertical="center"/>
    </xf>
    <xf numFmtId="0" fontId="102" fillId="11" borderId="78" xfId="0" applyFont="1" applyFill="1" applyBorder="1" applyAlignment="1">
      <alignment horizontal="center" vertical="center"/>
    </xf>
    <xf numFmtId="165" fontId="102" fillId="11" borderId="78" xfId="1" applyNumberFormat="1" applyFont="1" applyFill="1" applyBorder="1" applyAlignment="1">
      <alignment vertical="center"/>
    </xf>
    <xf numFmtId="0" fontId="102" fillId="11" borderId="82" xfId="0" applyFont="1" applyFill="1" applyBorder="1" applyAlignment="1">
      <alignment vertical="center"/>
    </xf>
    <xf numFmtId="0" fontId="102" fillId="11" borderId="83" xfId="0" applyFont="1" applyFill="1" applyBorder="1" applyAlignment="1">
      <alignment vertical="center"/>
    </xf>
    <xf numFmtId="165" fontId="102" fillId="11" borderId="83" xfId="1" applyNumberFormat="1" applyFont="1" applyFill="1" applyBorder="1" applyAlignment="1">
      <alignment vertical="center"/>
    </xf>
    <xf numFmtId="165" fontId="102" fillId="11" borderId="84" xfId="1" applyNumberFormat="1" applyFont="1" applyFill="1" applyBorder="1" applyAlignment="1">
      <alignment vertical="center"/>
    </xf>
    <xf numFmtId="165" fontId="102" fillId="11" borderId="100" xfId="1" applyNumberFormat="1" applyFont="1" applyFill="1" applyBorder="1" applyAlignment="1">
      <alignment vertical="center"/>
    </xf>
    <xf numFmtId="165" fontId="102" fillId="11" borderId="85" xfId="1" applyNumberFormat="1" applyFont="1" applyFill="1" applyBorder="1" applyAlignment="1">
      <alignment vertical="center"/>
    </xf>
    <xf numFmtId="14" fontId="102" fillId="21" borderId="78" xfId="0" applyNumberFormat="1" applyFont="1" applyFill="1" applyBorder="1" applyAlignment="1">
      <alignment vertical="center"/>
    </xf>
    <xf numFmtId="0" fontId="102" fillId="21" borderId="78" xfId="0" applyFont="1" applyFill="1" applyBorder="1" applyAlignment="1">
      <alignment vertical="center"/>
    </xf>
    <xf numFmtId="0" fontId="102" fillId="21" borderId="78" xfId="0" applyFont="1" applyFill="1" applyBorder="1" applyAlignment="1">
      <alignment horizontal="center" vertical="center"/>
    </xf>
    <xf numFmtId="165" fontId="102" fillId="21" borderId="78" xfId="1" applyNumberFormat="1" applyFont="1" applyFill="1" applyBorder="1" applyAlignment="1">
      <alignment vertical="center"/>
    </xf>
    <xf numFmtId="165" fontId="102" fillId="21" borderId="100" xfId="1" applyNumberFormat="1" applyFont="1" applyFill="1" applyBorder="1" applyAlignment="1">
      <alignment vertical="center"/>
    </xf>
    <xf numFmtId="184" fontId="102" fillId="11" borderId="81" xfId="1" applyNumberFormat="1" applyFont="1" applyFill="1" applyBorder="1" applyAlignment="1">
      <alignment horizontal="right" vertical="center"/>
    </xf>
    <xf numFmtId="184" fontId="102" fillId="11" borderId="84" xfId="1" applyNumberFormat="1" applyFont="1" applyFill="1" applyBorder="1" applyAlignment="1">
      <alignment horizontal="right" vertical="center"/>
    </xf>
    <xf numFmtId="184" fontId="102" fillId="21" borderId="78" xfId="1" applyNumberFormat="1" applyFont="1" applyFill="1" applyBorder="1" applyAlignment="1">
      <alignment horizontal="right" vertical="center"/>
    </xf>
    <xf numFmtId="184" fontId="102" fillId="21" borderId="100" xfId="1" applyNumberFormat="1" applyFont="1" applyFill="1" applyBorder="1" applyAlignment="1">
      <alignment horizontal="right" vertical="center"/>
    </xf>
    <xf numFmtId="184" fontId="102" fillId="11" borderId="78" xfId="1" applyNumberFormat="1" applyFont="1" applyFill="1" applyBorder="1" applyAlignment="1">
      <alignment horizontal="right" vertical="center"/>
    </xf>
    <xf numFmtId="184" fontId="102" fillId="11" borderId="100" xfId="1" applyNumberFormat="1" applyFont="1" applyFill="1" applyBorder="1" applyAlignment="1">
      <alignment horizontal="right" vertical="center"/>
    </xf>
    <xf numFmtId="184" fontId="102" fillId="11" borderId="83" xfId="1" applyNumberFormat="1" applyFont="1" applyFill="1" applyBorder="1" applyAlignment="1">
      <alignment horizontal="right" vertical="center"/>
    </xf>
    <xf numFmtId="184" fontId="102" fillId="11" borderId="85" xfId="1" applyNumberFormat="1" applyFont="1" applyFill="1" applyBorder="1" applyAlignment="1">
      <alignment horizontal="right" vertical="center"/>
    </xf>
    <xf numFmtId="0" fontId="102" fillId="11" borderId="83" xfId="0" applyFont="1" applyFill="1" applyBorder="1" applyAlignment="1">
      <alignment horizontal="center" vertical="center"/>
    </xf>
    <xf numFmtId="0" fontId="104" fillId="11" borderId="78" xfId="0" applyFont="1" applyFill="1" applyBorder="1" applyAlignment="1">
      <alignment horizontal="center" vertical="center"/>
    </xf>
    <xf numFmtId="0" fontId="112" fillId="11" borderId="81" xfId="0" applyFont="1" applyFill="1" applyBorder="1" applyAlignment="1">
      <alignment horizontal="center" vertical="center"/>
    </xf>
    <xf numFmtId="0" fontId="112" fillId="21" borderId="78" xfId="0" applyFont="1" applyFill="1" applyBorder="1" applyAlignment="1">
      <alignment horizontal="center" vertical="center"/>
    </xf>
    <xf numFmtId="0" fontId="112" fillId="11" borderId="78" xfId="0" applyFont="1" applyFill="1" applyBorder="1" applyAlignment="1">
      <alignment horizontal="center" vertical="center"/>
    </xf>
    <xf numFmtId="0" fontId="112" fillId="11" borderId="83" xfId="0" applyFont="1" applyFill="1" applyBorder="1" applyAlignment="1">
      <alignment horizontal="center" vertical="center"/>
    </xf>
    <xf numFmtId="0" fontId="108" fillId="22" borderId="101" xfId="0" applyFont="1" applyFill="1" applyBorder="1" applyAlignment="1">
      <alignment horizontal="center"/>
    </xf>
    <xf numFmtId="0" fontId="108" fillId="22" borderId="101" xfId="0" applyFont="1" applyFill="1" applyBorder="1"/>
    <xf numFmtId="165" fontId="108" fillId="23" borderId="102" xfId="1" applyNumberFormat="1" applyFont="1" applyFill="1" applyBorder="1"/>
    <xf numFmtId="0" fontId="102" fillId="19" borderId="0" xfId="0" applyFont="1" applyFill="1"/>
    <xf numFmtId="0" fontId="109" fillId="19" borderId="97" xfId="0" applyFont="1" applyFill="1" applyBorder="1" applyAlignment="1">
      <alignment horizontal="left"/>
    </xf>
    <xf numFmtId="0" fontId="114" fillId="19" borderId="90" xfId="0" applyFont="1" applyFill="1" applyBorder="1"/>
    <xf numFmtId="0" fontId="114" fillId="19" borderId="104" xfId="0" applyFont="1" applyFill="1" applyBorder="1"/>
    <xf numFmtId="0" fontId="114" fillId="19" borderId="105" xfId="0" applyFont="1" applyFill="1" applyBorder="1"/>
    <xf numFmtId="0" fontId="114" fillId="19" borderId="95" xfId="0" applyFont="1" applyFill="1" applyBorder="1"/>
    <xf numFmtId="0" fontId="114" fillId="19" borderId="106" xfId="0" applyFont="1" applyFill="1" applyBorder="1"/>
    <xf numFmtId="0" fontId="102" fillId="11" borderId="0" xfId="0" applyFont="1" applyFill="1" applyAlignment="1">
      <alignment horizontal="center"/>
    </xf>
    <xf numFmtId="0" fontId="102" fillId="11" borderId="0" xfId="0" quotePrefix="1" applyFont="1" applyFill="1"/>
    <xf numFmtId="0" fontId="105" fillId="11" borderId="0" xfId="0" applyFont="1" applyFill="1" applyAlignment="1">
      <alignment horizontal="centerContinuous"/>
    </xf>
    <xf numFmtId="0" fontId="111" fillId="0" borderId="0" xfId="0" applyFont="1" applyAlignment="1">
      <alignment horizontal="right"/>
    </xf>
    <xf numFmtId="0" fontId="112" fillId="19" borderId="87" xfId="0" applyFont="1" applyFill="1" applyBorder="1" applyAlignment="1">
      <alignment horizontal="center" vertical="center" wrapText="1"/>
    </xf>
    <xf numFmtId="0" fontId="112" fillId="19" borderId="88" xfId="0" applyFont="1" applyFill="1" applyBorder="1" applyAlignment="1">
      <alignment horizontal="center" vertical="center" wrapText="1"/>
    </xf>
    <xf numFmtId="0" fontId="112" fillId="19" borderId="89" xfId="0" applyFont="1" applyFill="1" applyBorder="1" applyAlignment="1">
      <alignment horizontal="center" vertical="center" wrapText="1"/>
    </xf>
    <xf numFmtId="0" fontId="102" fillId="11" borderId="78" xfId="8" applyFont="1" applyFill="1" applyBorder="1" applyAlignment="1">
      <alignment horizontal="center" vertical="center"/>
    </xf>
    <xf numFmtId="0" fontId="102" fillId="11" borderId="96" xfId="8" applyFont="1" applyFill="1" applyBorder="1" applyAlignment="1">
      <alignment horizontal="center" vertical="center"/>
    </xf>
    <xf numFmtId="0" fontId="102" fillId="11" borderId="79" xfId="8" applyFont="1" applyFill="1" applyBorder="1" applyAlignment="1">
      <alignment vertical="center"/>
    </xf>
    <xf numFmtId="0" fontId="102" fillId="11" borderId="79" xfId="8" quotePrefix="1" applyFont="1" applyFill="1" applyBorder="1" applyAlignment="1">
      <alignment vertical="center"/>
    </xf>
    <xf numFmtId="0" fontId="112" fillId="11" borderId="78" xfId="8" applyFont="1" applyFill="1" applyBorder="1" applyAlignment="1">
      <alignment horizontal="center" vertical="center"/>
    </xf>
    <xf numFmtId="184" fontId="108" fillId="22" borderId="111" xfId="1" applyNumberFormat="1" applyFont="1" applyFill="1" applyBorder="1" applyAlignment="1">
      <alignment horizontal="right" vertical="center"/>
    </xf>
    <xf numFmtId="184" fontId="108" fillId="22" borderId="112" xfId="1" applyNumberFormat="1" applyFont="1" applyFill="1" applyBorder="1" applyAlignment="1">
      <alignment horizontal="right" vertical="center"/>
    </xf>
    <xf numFmtId="0" fontId="108" fillId="11" borderId="113" xfId="0" applyFont="1" applyFill="1" applyBorder="1" applyAlignment="1">
      <alignment horizontal="centerContinuous" vertical="center"/>
    </xf>
    <xf numFmtId="0" fontId="108" fillId="11" borderId="114" xfId="0" applyFont="1" applyFill="1" applyBorder="1" applyAlignment="1">
      <alignment horizontal="center" vertical="center"/>
    </xf>
    <xf numFmtId="184" fontId="108" fillId="11" borderId="114" xfId="1" applyNumberFormat="1" applyFont="1" applyFill="1" applyBorder="1" applyAlignment="1">
      <alignment horizontal="right" vertical="center"/>
    </xf>
    <xf numFmtId="184" fontId="108" fillId="11" borderId="115" xfId="1" applyNumberFormat="1" applyFont="1" applyFill="1" applyBorder="1" applyAlignment="1">
      <alignment horizontal="right" vertical="center"/>
    </xf>
    <xf numFmtId="0" fontId="108" fillId="22" borderId="110" xfId="8" applyFont="1" applyFill="1" applyBorder="1" applyAlignment="1">
      <alignment vertical="center"/>
    </xf>
    <xf numFmtId="0" fontId="108" fillId="22" borderId="111" xfId="8" applyFont="1" applyFill="1" applyBorder="1" applyAlignment="1">
      <alignment horizontal="center" vertical="center"/>
    </xf>
    <xf numFmtId="0" fontId="107" fillId="21" borderId="107" xfId="8" applyFont="1" applyFill="1" applyBorder="1" applyAlignment="1">
      <alignment vertical="center"/>
    </xf>
    <xf numFmtId="0" fontId="107" fillId="21" borderId="108" xfId="8" applyFont="1" applyFill="1" applyBorder="1" applyAlignment="1">
      <alignment horizontal="center" vertical="center"/>
    </xf>
    <xf numFmtId="184" fontId="107" fillId="21" borderId="108" xfId="1" applyNumberFormat="1" applyFont="1" applyFill="1" applyBorder="1" applyAlignment="1">
      <alignment horizontal="right" vertical="center"/>
    </xf>
    <xf numFmtId="184" fontId="107" fillId="21" borderId="109" xfId="1" applyNumberFormat="1" applyFont="1" applyFill="1" applyBorder="1" applyAlignment="1">
      <alignment horizontal="right" vertical="center"/>
    </xf>
    <xf numFmtId="0" fontId="107" fillId="21" borderId="79" xfId="8" applyFont="1" applyFill="1" applyBorder="1" applyAlignment="1">
      <alignment vertical="center"/>
    </xf>
    <xf numFmtId="0" fontId="107" fillId="21" borderId="78" xfId="8" applyFont="1" applyFill="1" applyBorder="1" applyAlignment="1">
      <alignment horizontal="center" vertical="center"/>
    </xf>
    <xf numFmtId="184" fontId="107" fillId="21" borderId="78" xfId="1" applyNumberFormat="1" applyFont="1" applyFill="1" applyBorder="1" applyAlignment="1">
      <alignment horizontal="right" vertical="center"/>
    </xf>
    <xf numFmtId="184" fontId="107" fillId="21" borderId="100" xfId="1" applyNumberFormat="1" applyFont="1" applyFill="1" applyBorder="1" applyAlignment="1">
      <alignment horizontal="right" vertical="center"/>
    </xf>
    <xf numFmtId="0" fontId="102" fillId="11" borderId="98" xfId="8" applyFont="1" applyFill="1" applyBorder="1" applyAlignment="1">
      <alignment vertical="center"/>
    </xf>
    <xf numFmtId="0" fontId="112" fillId="11" borderId="96" xfId="8" applyFont="1" applyFill="1" applyBorder="1" applyAlignment="1">
      <alignment horizontal="center" vertical="center"/>
    </xf>
    <xf numFmtId="184" fontId="102" fillId="11" borderId="96" xfId="8" applyNumberFormat="1" applyFont="1" applyFill="1" applyBorder="1" applyAlignment="1">
      <alignment horizontal="right" vertical="center"/>
    </xf>
    <xf numFmtId="184" fontId="102" fillId="11" borderId="116" xfId="8" applyNumberFormat="1" applyFont="1" applyFill="1" applyBorder="1" applyAlignment="1">
      <alignment horizontal="right" vertical="center"/>
    </xf>
    <xf numFmtId="0" fontId="107" fillId="21" borderId="79" xfId="8" quotePrefix="1" applyFont="1" applyFill="1" applyBorder="1" applyAlignment="1">
      <alignment vertical="center"/>
    </xf>
    <xf numFmtId="0" fontId="108" fillId="22" borderId="110" xfId="8" applyFont="1" applyFill="1" applyBorder="1" applyAlignment="1">
      <alignment horizontal="center" vertical="center"/>
    </xf>
    <xf numFmtId="0" fontId="102" fillId="11" borderId="117" xfId="8" applyFont="1" applyFill="1" applyBorder="1" applyAlignment="1">
      <alignment horizontal="center" vertical="center"/>
    </xf>
    <xf numFmtId="0" fontId="112" fillId="11" borderId="118" xfId="8" applyFont="1" applyFill="1" applyBorder="1" applyAlignment="1">
      <alignment horizontal="center" vertical="center"/>
    </xf>
    <xf numFmtId="0" fontId="102" fillId="11" borderId="118" xfId="8" applyFont="1" applyFill="1" applyBorder="1" applyAlignment="1">
      <alignment horizontal="center" vertical="center"/>
    </xf>
    <xf numFmtId="184" fontId="102" fillId="11" borderId="118" xfId="1" applyNumberFormat="1" applyFont="1" applyFill="1" applyBorder="1" applyAlignment="1">
      <alignment horizontal="right" vertical="center"/>
    </xf>
    <xf numFmtId="184" fontId="102" fillId="11" borderId="119" xfId="1" applyNumberFormat="1" applyFont="1" applyFill="1" applyBorder="1" applyAlignment="1">
      <alignment horizontal="right" vertical="center"/>
    </xf>
    <xf numFmtId="0" fontId="108" fillId="11" borderId="110" xfId="8" applyFont="1" applyFill="1" applyBorder="1" applyAlignment="1">
      <alignment horizontal="centerContinuous" vertical="center"/>
    </xf>
    <xf numFmtId="0" fontId="108" fillId="11" borderId="111" xfId="8" applyFont="1" applyFill="1" applyBorder="1" applyAlignment="1">
      <alignment horizontal="center" vertical="center" wrapText="1"/>
    </xf>
    <xf numFmtId="0" fontId="102" fillId="11" borderId="96" xfId="8" applyFont="1" applyFill="1" applyBorder="1" applyAlignment="1">
      <alignment vertical="center"/>
    </xf>
    <xf numFmtId="9" fontId="102" fillId="11" borderId="0" xfId="0" applyNumberFormat="1" applyFont="1" applyFill="1"/>
    <xf numFmtId="0" fontId="112" fillId="19" borderId="98" xfId="0" applyFont="1" applyFill="1" applyBorder="1" applyAlignment="1">
      <alignment horizontal="center" vertical="center" wrapText="1"/>
    </xf>
    <xf numFmtId="0" fontId="112" fillId="19" borderId="96" xfId="0" applyFont="1" applyFill="1" applyBorder="1" applyAlignment="1">
      <alignment horizontal="center" vertical="center" wrapText="1"/>
    </xf>
    <xf numFmtId="14" fontId="112" fillId="19" borderId="96" xfId="0" applyNumberFormat="1" applyFont="1" applyFill="1" applyBorder="1" applyAlignment="1">
      <alignment horizontal="center" vertical="center" wrapText="1"/>
    </xf>
    <xf numFmtId="0" fontId="112" fillId="19" borderId="116" xfId="0" applyFont="1" applyFill="1" applyBorder="1" applyAlignment="1">
      <alignment horizontal="center" vertical="center" wrapText="1"/>
    </xf>
    <xf numFmtId="0" fontId="113" fillId="20" borderId="87" xfId="0" applyFont="1" applyFill="1" applyBorder="1" applyAlignment="1">
      <alignment horizontal="center" vertical="center"/>
    </xf>
    <xf numFmtId="0" fontId="113" fillId="20" borderId="88" xfId="0" applyFont="1" applyFill="1" applyBorder="1" applyAlignment="1">
      <alignment horizontal="center" vertical="center"/>
    </xf>
    <xf numFmtId="164" fontId="113" fillId="20" borderId="88" xfId="0" applyNumberFormat="1" applyFont="1" applyFill="1" applyBorder="1" applyAlignment="1">
      <alignment horizontal="center" vertical="center"/>
    </xf>
    <xf numFmtId="14" fontId="113" fillId="20" borderId="88" xfId="0" applyNumberFormat="1" applyFont="1" applyFill="1" applyBorder="1" applyAlignment="1">
      <alignment horizontal="center" vertical="center"/>
    </xf>
    <xf numFmtId="0" fontId="113" fillId="20" borderId="88" xfId="0" applyFont="1" applyFill="1" applyBorder="1" applyAlignment="1">
      <alignment horizontal="center"/>
    </xf>
    <xf numFmtId="49" fontId="102" fillId="11" borderId="81" xfId="0" applyNumberFormat="1" applyFont="1" applyFill="1" applyBorder="1" applyAlignment="1">
      <alignment vertical="center"/>
    </xf>
    <xf numFmtId="49" fontId="102" fillId="11" borderId="78" xfId="0" applyNumberFormat="1" applyFont="1" applyFill="1" applyBorder="1" applyAlignment="1">
      <alignment vertical="center"/>
    </xf>
    <xf numFmtId="0" fontId="102" fillId="11" borderId="78" xfId="0" applyFont="1" applyFill="1" applyBorder="1" applyAlignment="1">
      <alignment vertical="center" wrapText="1"/>
    </xf>
    <xf numFmtId="0" fontId="113" fillId="20" borderId="120" xfId="0" applyFont="1" applyFill="1" applyBorder="1" applyAlignment="1">
      <alignment horizontal="center" vertical="center" wrapText="1"/>
    </xf>
    <xf numFmtId="0" fontId="119" fillId="24" borderId="122" xfId="0" applyFont="1" applyFill="1" applyBorder="1" applyAlignment="1">
      <alignment horizontal="center" vertical="center" wrapText="1"/>
    </xf>
    <xf numFmtId="0" fontId="114" fillId="19" borderId="97" xfId="0" applyFont="1" applyFill="1" applyBorder="1"/>
    <xf numFmtId="14" fontId="114" fillId="19" borderId="90" xfId="0" applyNumberFormat="1" applyFont="1" applyFill="1" applyBorder="1"/>
    <xf numFmtId="14" fontId="114" fillId="19" borderId="105" xfId="0" applyNumberFormat="1" applyFont="1" applyFill="1" applyBorder="1"/>
    <xf numFmtId="0" fontId="108" fillId="11" borderId="0" xfId="0" applyFont="1" applyFill="1" applyAlignment="1">
      <alignment horizontal="centerContinuous"/>
    </xf>
    <xf numFmtId="0" fontId="104" fillId="11" borderId="96" xfId="0" applyFont="1" applyFill="1" applyBorder="1" applyAlignment="1">
      <alignment horizontal="center" vertical="center"/>
    </xf>
    <xf numFmtId="184" fontId="102" fillId="11" borderId="96" xfId="1" applyNumberFormat="1" applyFont="1" applyFill="1" applyBorder="1" applyAlignment="1">
      <alignment horizontal="right" vertical="center"/>
    </xf>
    <xf numFmtId="0" fontId="108" fillId="22" borderId="78" xfId="0" applyFont="1" applyFill="1" applyBorder="1" applyAlignment="1">
      <alignment horizontal="center"/>
    </xf>
    <xf numFmtId="184" fontId="108" fillId="22" borderId="78" xfId="1" applyNumberFormat="1" applyFont="1" applyFill="1" applyBorder="1" applyAlignment="1">
      <alignment horizontal="right"/>
    </xf>
    <xf numFmtId="165" fontId="102" fillId="11" borderId="0" xfId="1" applyNumberFormat="1" applyFont="1" applyFill="1"/>
    <xf numFmtId="165" fontId="112" fillId="19" borderId="81" xfId="1" applyNumberFormat="1" applyFont="1" applyFill="1" applyBorder="1" applyAlignment="1">
      <alignment horizontal="center" vertical="center" wrapText="1"/>
    </xf>
    <xf numFmtId="165" fontId="112" fillId="19" borderId="96" xfId="1" applyNumberFormat="1" applyFont="1" applyFill="1" applyBorder="1" applyAlignment="1">
      <alignment horizontal="center" vertical="center" wrapText="1"/>
    </xf>
    <xf numFmtId="14" fontId="113" fillId="20" borderId="88" xfId="0" applyNumberFormat="1" applyFont="1" applyFill="1" applyBorder="1" applyAlignment="1">
      <alignment horizontal="center" vertical="center" wrapText="1"/>
    </xf>
    <xf numFmtId="165" fontId="113" fillId="20" borderId="88" xfId="1" applyNumberFormat="1" applyFont="1" applyFill="1" applyBorder="1" applyAlignment="1">
      <alignment horizontal="center" vertical="center" wrapText="1"/>
    </xf>
    <xf numFmtId="0" fontId="102" fillId="11" borderId="80" xfId="0" applyFont="1" applyFill="1" applyBorder="1" applyAlignment="1">
      <alignment vertical="center"/>
    </xf>
    <xf numFmtId="0" fontId="102" fillId="11" borderId="79" xfId="0" applyFont="1" applyFill="1" applyBorder="1" applyAlignment="1">
      <alignment vertical="center"/>
    </xf>
    <xf numFmtId="165" fontId="114" fillId="19" borderId="90" xfId="1" applyNumberFormat="1" applyFont="1" applyFill="1" applyBorder="1"/>
    <xf numFmtId="165" fontId="114" fillId="19" borderId="105" xfId="1" applyNumberFormat="1" applyFont="1" applyFill="1" applyBorder="1"/>
    <xf numFmtId="164" fontId="102" fillId="11" borderId="79" xfId="0" applyNumberFormat="1" applyFont="1" applyFill="1" applyBorder="1" applyAlignment="1">
      <alignment vertical="center"/>
    </xf>
    <xf numFmtId="165" fontId="111" fillId="22" borderId="81" xfId="1" applyNumberFormat="1" applyFont="1" applyFill="1" applyBorder="1" applyAlignment="1">
      <alignment vertical="center"/>
    </xf>
    <xf numFmtId="165" fontId="111" fillId="22" borderId="78" xfId="1" applyNumberFormat="1" applyFont="1" applyFill="1" applyBorder="1" applyAlignment="1">
      <alignment vertical="center"/>
    </xf>
    <xf numFmtId="0" fontId="102" fillId="11" borderId="0" xfId="18" applyFont="1" applyFill="1"/>
    <xf numFmtId="14" fontId="102" fillId="11" borderId="0" xfId="18" applyNumberFormat="1" applyFont="1" applyFill="1"/>
    <xf numFmtId="0" fontId="102" fillId="11" borderId="0" xfId="18" applyFont="1" applyFill="1" applyAlignment="1">
      <alignment horizontal="left"/>
    </xf>
    <xf numFmtId="165" fontId="102" fillId="11" borderId="0" xfId="19" applyNumberFormat="1" applyFont="1" applyFill="1"/>
    <xf numFmtId="9" fontId="102" fillId="11" borderId="0" xfId="20" applyFont="1" applyFill="1"/>
    <xf numFmtId="0" fontId="112" fillId="19" borderId="98" xfId="18" applyFont="1" applyFill="1" applyBorder="1" applyAlignment="1">
      <alignment horizontal="center" vertical="center" wrapText="1"/>
    </xf>
    <xf numFmtId="0" fontId="112" fillId="19" borderId="96" xfId="18" applyFont="1" applyFill="1" applyBorder="1" applyAlignment="1">
      <alignment horizontal="center" vertical="center" wrapText="1"/>
    </xf>
    <xf numFmtId="14" fontId="112" fillId="19" borderId="96" xfId="18" applyNumberFormat="1" applyFont="1" applyFill="1" applyBorder="1" applyAlignment="1">
      <alignment horizontal="center" vertical="center" wrapText="1"/>
    </xf>
    <xf numFmtId="0" fontId="112" fillId="19" borderId="116" xfId="18" applyFont="1" applyFill="1" applyBorder="1" applyAlignment="1">
      <alignment horizontal="center" vertical="center" wrapText="1"/>
    </xf>
    <xf numFmtId="0" fontId="113" fillId="20" borderId="87" xfId="18" applyFont="1" applyFill="1" applyBorder="1" applyAlignment="1">
      <alignment horizontal="center" vertical="center" wrapText="1"/>
    </xf>
    <xf numFmtId="0" fontId="113" fillId="20" borderId="88" xfId="18" applyFont="1" applyFill="1" applyBorder="1" applyAlignment="1">
      <alignment horizontal="center" vertical="center" wrapText="1"/>
    </xf>
    <xf numFmtId="14" fontId="113" fillId="20" borderId="88" xfId="18" applyNumberFormat="1" applyFont="1" applyFill="1" applyBorder="1" applyAlignment="1">
      <alignment horizontal="center" vertical="center" wrapText="1"/>
    </xf>
    <xf numFmtId="165" fontId="113" fillId="20" borderId="88" xfId="19" applyNumberFormat="1" applyFont="1" applyFill="1" applyBorder="1" applyAlignment="1">
      <alignment horizontal="center" vertical="center" wrapText="1"/>
    </xf>
    <xf numFmtId="9" fontId="113" fillId="20" borderId="88" xfId="20" applyFont="1" applyFill="1" applyBorder="1" applyAlignment="1">
      <alignment horizontal="center" vertical="center" wrapText="1"/>
    </xf>
    <xf numFmtId="0" fontId="113" fillId="20" borderId="89" xfId="18" applyFont="1" applyFill="1" applyBorder="1" applyAlignment="1">
      <alignment horizontal="center" vertical="center" wrapText="1"/>
    </xf>
    <xf numFmtId="0" fontId="114" fillId="19" borderId="97" xfId="18" applyFont="1" applyFill="1" applyBorder="1"/>
    <xf numFmtId="0" fontId="114" fillId="19" borderId="90" xfId="18" applyFont="1" applyFill="1" applyBorder="1"/>
    <xf numFmtId="14" fontId="114" fillId="19" borderId="90" xfId="18" applyNumberFormat="1" applyFont="1" applyFill="1" applyBorder="1"/>
    <xf numFmtId="0" fontId="114" fillId="19" borderId="90" xfId="18" applyFont="1" applyFill="1" applyBorder="1" applyAlignment="1">
      <alignment horizontal="left"/>
    </xf>
    <xf numFmtId="165" fontId="114" fillId="19" borderId="90" xfId="19" applyNumberFormat="1" applyFont="1" applyFill="1" applyBorder="1"/>
    <xf numFmtId="9" fontId="114" fillId="19" borderId="90" xfId="20" applyFont="1" applyFill="1" applyBorder="1"/>
    <xf numFmtId="0" fontId="114" fillId="19" borderId="104" xfId="18" applyFont="1" applyFill="1" applyBorder="1"/>
    <xf numFmtId="0" fontId="114" fillId="19" borderId="105" xfId="18" applyFont="1" applyFill="1" applyBorder="1"/>
    <xf numFmtId="14" fontId="114" fillId="19" borderId="105" xfId="18" applyNumberFormat="1" applyFont="1" applyFill="1" applyBorder="1"/>
    <xf numFmtId="0" fontId="114" fillId="19" borderId="105" xfId="18" applyFont="1" applyFill="1" applyBorder="1" applyAlignment="1">
      <alignment horizontal="left"/>
    </xf>
    <xf numFmtId="165" fontId="114" fillId="19" borderId="105" xfId="19" applyNumberFormat="1" applyFont="1" applyFill="1" applyBorder="1"/>
    <xf numFmtId="9" fontId="114" fillId="19" borderId="105" xfId="20" applyFont="1" applyFill="1" applyBorder="1"/>
    <xf numFmtId="0" fontId="114" fillId="19" borderId="95" xfId="18" applyFont="1" applyFill="1" applyBorder="1"/>
    <xf numFmtId="0" fontId="114" fillId="19" borderId="106" xfId="18" applyFont="1" applyFill="1" applyBorder="1"/>
    <xf numFmtId="0" fontId="102" fillId="0" borderId="0" xfId="18" applyFont="1"/>
    <xf numFmtId="49" fontId="102" fillId="11" borderId="0" xfId="0" applyNumberFormat="1" applyFont="1" applyFill="1"/>
    <xf numFmtId="9" fontId="102" fillId="11" borderId="0" xfId="2" applyFont="1" applyFill="1"/>
    <xf numFmtId="49" fontId="102" fillId="11" borderId="0" xfId="1" applyNumberFormat="1" applyFont="1" applyFill="1" applyAlignment="1"/>
    <xf numFmtId="49" fontId="102" fillId="11" borderId="0" xfId="1" applyNumberFormat="1" applyFont="1" applyFill="1"/>
    <xf numFmtId="14" fontId="102" fillId="11" borderId="0" xfId="1" applyNumberFormat="1" applyFont="1" applyFill="1"/>
    <xf numFmtId="49" fontId="102" fillId="11" borderId="0" xfId="0" applyNumberFormat="1" applyFont="1" applyFill="1" applyAlignment="1">
      <alignment shrinkToFit="1"/>
    </xf>
    <xf numFmtId="165" fontId="104" fillId="11" borderId="0" xfId="1" applyNumberFormat="1" applyFont="1" applyFill="1"/>
    <xf numFmtId="49" fontId="104" fillId="11" borderId="0" xfId="1" applyNumberFormat="1" applyFont="1" applyFill="1" applyAlignment="1"/>
    <xf numFmtId="49" fontId="104" fillId="11" borderId="0" xfId="0" applyNumberFormat="1" applyFont="1" applyFill="1" applyAlignment="1">
      <alignment horizontal="centerContinuous"/>
    </xf>
    <xf numFmtId="165" fontId="104" fillId="11" borderId="0" xfId="1" applyNumberFormat="1" applyFont="1" applyFill="1" applyAlignment="1">
      <alignment horizontal="centerContinuous"/>
    </xf>
    <xf numFmtId="49" fontId="112" fillId="19" borderId="81" xfId="0" applyNumberFormat="1" applyFont="1" applyFill="1" applyBorder="1" applyAlignment="1">
      <alignment horizontal="center" vertical="center" wrapText="1"/>
    </xf>
    <xf numFmtId="49" fontId="112" fillId="19" borderId="81" xfId="0" applyNumberFormat="1" applyFont="1" applyFill="1" applyBorder="1" applyAlignment="1">
      <alignment horizontal="center" vertical="center" wrapText="1" shrinkToFit="1"/>
    </xf>
    <xf numFmtId="49" fontId="112" fillId="19" borderId="98" xfId="0" applyNumberFormat="1" applyFont="1" applyFill="1" applyBorder="1" applyAlignment="1">
      <alignment horizontal="center" vertical="center" wrapText="1"/>
    </xf>
    <xf numFmtId="49" fontId="112" fillId="19" borderId="96" xfId="0" applyNumberFormat="1" applyFont="1" applyFill="1" applyBorder="1" applyAlignment="1">
      <alignment horizontal="center" vertical="center" wrapText="1"/>
    </xf>
    <xf numFmtId="164" fontId="112" fillId="19" borderId="96" xfId="0" applyNumberFormat="1" applyFont="1" applyFill="1" applyBorder="1" applyAlignment="1">
      <alignment horizontal="center" vertical="center" wrapText="1"/>
    </xf>
    <xf numFmtId="9" fontId="112" fillId="19" borderId="96" xfId="2" applyFont="1" applyFill="1" applyBorder="1" applyAlignment="1">
      <alignment horizontal="center" vertical="center" wrapText="1"/>
    </xf>
    <xf numFmtId="49" fontId="112" fillId="19" borderId="96" xfId="0" applyNumberFormat="1" applyFont="1" applyFill="1" applyBorder="1" applyAlignment="1">
      <alignment horizontal="center" vertical="center" wrapText="1" shrinkToFit="1"/>
    </xf>
    <xf numFmtId="14" fontId="112" fillId="19" borderId="116" xfId="0" applyNumberFormat="1" applyFont="1" applyFill="1" applyBorder="1" applyAlignment="1">
      <alignment horizontal="center" vertical="center" wrapText="1"/>
    </xf>
    <xf numFmtId="49" fontId="113" fillId="20" borderId="87" xfId="0" applyNumberFormat="1" applyFont="1" applyFill="1" applyBorder="1" applyAlignment="1">
      <alignment horizontal="center" vertical="center" wrapText="1"/>
    </xf>
    <xf numFmtId="49" fontId="113" fillId="20" borderId="88" xfId="0" applyNumberFormat="1" applyFont="1" applyFill="1" applyBorder="1" applyAlignment="1">
      <alignment horizontal="center" vertical="center" wrapText="1"/>
    </xf>
    <xf numFmtId="164" fontId="113" fillId="20" borderId="88" xfId="0" applyNumberFormat="1" applyFont="1" applyFill="1" applyBorder="1" applyAlignment="1">
      <alignment horizontal="center" vertical="center" wrapText="1"/>
    </xf>
    <xf numFmtId="9" fontId="113" fillId="20" borderId="88" xfId="2" applyFont="1" applyFill="1" applyBorder="1" applyAlignment="1">
      <alignment horizontal="center" vertical="center" wrapText="1"/>
    </xf>
    <xf numFmtId="49" fontId="113" fillId="20" borderId="88" xfId="1" applyNumberFormat="1" applyFont="1" applyFill="1" applyBorder="1" applyAlignment="1">
      <alignment horizontal="center" vertical="center"/>
    </xf>
    <xf numFmtId="49" fontId="113" fillId="20" borderId="88" xfId="1" applyNumberFormat="1" applyFont="1" applyFill="1" applyBorder="1" applyAlignment="1">
      <alignment horizontal="center" vertical="center" wrapText="1"/>
    </xf>
    <xf numFmtId="14" fontId="113" fillId="20" borderId="88" xfId="1" applyNumberFormat="1" applyFont="1" applyFill="1" applyBorder="1" applyAlignment="1">
      <alignment horizontal="center" vertical="center" wrapText="1"/>
    </xf>
    <xf numFmtId="49" fontId="113" fillId="20" borderId="88" xfId="0" applyNumberFormat="1" applyFont="1" applyFill="1" applyBorder="1" applyAlignment="1">
      <alignment horizontal="center" vertical="center" shrinkToFit="1"/>
    </xf>
    <xf numFmtId="14" fontId="113" fillId="20" borderId="89" xfId="0" applyNumberFormat="1" applyFont="1" applyFill="1" applyBorder="1" applyAlignment="1">
      <alignment horizontal="center" vertical="center" wrapText="1"/>
    </xf>
    <xf numFmtId="49" fontId="121" fillId="19" borderId="90" xfId="3" applyNumberFormat="1" applyFont="1" applyFill="1" applyBorder="1"/>
    <xf numFmtId="165" fontId="122" fillId="19" borderId="90" xfId="1" applyNumberFormat="1" applyFont="1" applyFill="1" applyBorder="1" applyAlignment="1">
      <alignment horizontal="right"/>
    </xf>
    <xf numFmtId="49" fontId="114" fillId="19" borderId="90" xfId="1" applyNumberFormat="1" applyFont="1" applyFill="1" applyBorder="1"/>
    <xf numFmtId="49" fontId="114" fillId="19" borderId="90" xfId="1" applyNumberFormat="1" applyFont="1" applyFill="1" applyBorder="1" applyAlignment="1"/>
    <xf numFmtId="14" fontId="114" fillId="19" borderId="90" xfId="1" applyNumberFormat="1" applyFont="1" applyFill="1" applyBorder="1"/>
    <xf numFmtId="49" fontId="114" fillId="19" borderId="90" xfId="1" applyNumberFormat="1" applyFont="1" applyFill="1" applyBorder="1" applyAlignment="1">
      <alignment shrinkToFit="1"/>
    </xf>
    <xf numFmtId="49" fontId="114" fillId="19" borderId="105" xfId="0" applyNumberFormat="1" applyFont="1" applyFill="1" applyBorder="1"/>
    <xf numFmtId="165" fontId="122" fillId="19" borderId="105" xfId="1" applyNumberFormat="1" applyFont="1" applyFill="1" applyBorder="1" applyAlignment="1">
      <alignment horizontal="right"/>
    </xf>
    <xf numFmtId="49" fontId="114" fillId="19" borderId="105" xfId="1" applyNumberFormat="1" applyFont="1" applyFill="1" applyBorder="1" applyAlignment="1"/>
    <xf numFmtId="49" fontId="114" fillId="19" borderId="105" xfId="1" applyNumberFormat="1" applyFont="1" applyFill="1" applyBorder="1"/>
    <xf numFmtId="14" fontId="114" fillId="19" borderId="105" xfId="1" applyNumberFormat="1" applyFont="1" applyFill="1" applyBorder="1"/>
    <xf numFmtId="49" fontId="114" fillId="19" borderId="105" xfId="1" applyNumberFormat="1" applyFont="1" applyFill="1" applyBorder="1" applyAlignment="1">
      <alignment shrinkToFit="1"/>
    </xf>
    <xf numFmtId="165" fontId="112" fillId="19" borderId="116" xfId="1" applyNumberFormat="1" applyFont="1" applyFill="1" applyBorder="1" applyAlignment="1">
      <alignment horizontal="center" vertical="center" wrapText="1"/>
    </xf>
    <xf numFmtId="165" fontId="113" fillId="20" borderId="89" xfId="1" applyNumberFormat="1" applyFont="1" applyFill="1" applyBorder="1" applyAlignment="1">
      <alignment horizontal="center" vertical="center" wrapText="1"/>
    </xf>
    <xf numFmtId="49" fontId="114" fillId="19" borderId="90" xfId="0" applyNumberFormat="1" applyFont="1" applyFill="1" applyBorder="1"/>
    <xf numFmtId="165" fontId="114" fillId="19" borderId="95" xfId="1" applyNumberFormat="1" applyFont="1" applyFill="1" applyBorder="1"/>
    <xf numFmtId="165" fontId="114" fillId="19" borderId="106" xfId="1" applyNumberFormat="1" applyFont="1" applyFill="1" applyBorder="1"/>
    <xf numFmtId="0" fontId="102" fillId="0" borderId="0" xfId="0" applyFont="1"/>
    <xf numFmtId="0" fontId="102" fillId="11" borderId="84" xfId="0" applyFont="1" applyFill="1" applyBorder="1" applyAlignment="1">
      <alignment vertical="center"/>
    </xf>
    <xf numFmtId="0" fontId="102" fillId="11" borderId="100" xfId="0" applyFont="1" applyFill="1" applyBorder="1" applyAlignment="1">
      <alignment vertical="center"/>
    </xf>
    <xf numFmtId="0" fontId="102" fillId="11" borderId="85" xfId="0" applyFont="1" applyFill="1" applyBorder="1" applyAlignment="1">
      <alignment vertical="center"/>
    </xf>
    <xf numFmtId="0" fontId="102" fillId="11" borderId="0" xfId="13" applyFont="1" applyFill="1"/>
    <xf numFmtId="0" fontId="104" fillId="11" borderId="0" xfId="13" applyFont="1" applyFill="1" applyAlignment="1">
      <alignment vertical="center" wrapText="1"/>
    </xf>
    <xf numFmtId="0" fontId="104" fillId="11" borderId="0" xfId="13" applyFont="1" applyFill="1" applyAlignment="1">
      <alignment horizontal="center" vertical="center" wrapText="1"/>
    </xf>
    <xf numFmtId="0" fontId="113" fillId="20" borderId="88" xfId="13" applyFont="1" applyFill="1" applyBorder="1" applyAlignment="1">
      <alignment horizontal="center" vertical="center" wrapText="1"/>
    </xf>
    <xf numFmtId="0" fontId="102" fillId="11" borderId="81" xfId="13" applyFont="1" applyFill="1" applyBorder="1" applyAlignment="1">
      <alignment vertical="center"/>
    </xf>
    <xf numFmtId="0" fontId="102" fillId="11" borderId="78" xfId="13" applyFont="1" applyFill="1" applyBorder="1" applyAlignment="1">
      <alignment vertical="center"/>
    </xf>
    <xf numFmtId="0" fontId="102" fillId="11" borderId="79" xfId="13" applyFont="1" applyFill="1" applyBorder="1" applyAlignment="1">
      <alignment vertical="center"/>
    </xf>
    <xf numFmtId="0" fontId="102" fillId="11" borderId="82" xfId="13" applyFont="1" applyFill="1" applyBorder="1" applyAlignment="1">
      <alignment vertical="center"/>
    </xf>
    <xf numFmtId="0" fontId="102" fillId="11" borderId="83" xfId="13" applyFont="1" applyFill="1" applyBorder="1" applyAlignment="1">
      <alignment vertical="center"/>
    </xf>
    <xf numFmtId="0" fontId="114" fillId="19" borderId="97" xfId="13" applyFont="1" applyFill="1" applyBorder="1"/>
    <xf numFmtId="0" fontId="114" fillId="19" borderId="90" xfId="13" applyFont="1" applyFill="1" applyBorder="1"/>
    <xf numFmtId="0" fontId="114" fillId="19" borderId="104" xfId="13" applyFont="1" applyFill="1" applyBorder="1"/>
    <xf numFmtId="0" fontId="114" fillId="19" borderId="105" xfId="13" applyFont="1" applyFill="1" applyBorder="1"/>
    <xf numFmtId="0" fontId="114" fillId="19" borderId="95" xfId="13" applyFont="1" applyFill="1" applyBorder="1"/>
    <xf numFmtId="0" fontId="114" fillId="19" borderId="106" xfId="13" applyFont="1" applyFill="1" applyBorder="1"/>
    <xf numFmtId="49" fontId="102" fillId="11" borderId="81" xfId="13" applyNumberFormat="1" applyFont="1" applyFill="1" applyBorder="1" applyAlignment="1">
      <alignment horizontal="center" vertical="center"/>
    </xf>
    <xf numFmtId="49" fontId="102" fillId="11" borderId="78" xfId="13" applyNumberFormat="1" applyFont="1" applyFill="1" applyBorder="1" applyAlignment="1">
      <alignment horizontal="center" vertical="center"/>
    </xf>
    <xf numFmtId="49" fontId="102" fillId="11" borderId="80" xfId="13" applyNumberFormat="1" applyFont="1" applyFill="1" applyBorder="1" applyAlignment="1">
      <alignment horizontal="center" vertical="center"/>
    </xf>
    <xf numFmtId="49" fontId="102" fillId="11" borderId="79" xfId="13" applyNumberFormat="1" applyFont="1" applyFill="1" applyBorder="1" applyAlignment="1">
      <alignment horizontal="center" vertical="center"/>
    </xf>
    <xf numFmtId="49" fontId="102" fillId="11" borderId="82" xfId="13" applyNumberFormat="1" applyFont="1" applyFill="1" applyBorder="1" applyAlignment="1">
      <alignment horizontal="center" vertical="center"/>
    </xf>
    <xf numFmtId="49" fontId="102" fillId="11" borderId="83" xfId="13" applyNumberFormat="1" applyFont="1" applyFill="1" applyBorder="1" applyAlignment="1">
      <alignment horizontal="center" vertical="center"/>
    </xf>
    <xf numFmtId="49" fontId="102" fillId="11" borderId="84" xfId="13" applyNumberFormat="1" applyFont="1" applyFill="1" applyBorder="1" applyAlignment="1">
      <alignment horizontal="center" vertical="center"/>
    </xf>
    <xf numFmtId="49" fontId="102" fillId="11" borderId="100" xfId="13" applyNumberFormat="1" applyFont="1" applyFill="1" applyBorder="1" applyAlignment="1">
      <alignment horizontal="center" vertical="center"/>
    </xf>
    <xf numFmtId="49" fontId="102" fillId="11" borderId="85" xfId="13" applyNumberFormat="1" applyFont="1" applyFill="1" applyBorder="1" applyAlignment="1">
      <alignment horizontal="center" vertical="center"/>
    </xf>
    <xf numFmtId="0" fontId="116" fillId="11" borderId="0" xfId="0" applyFont="1" applyFill="1" applyAlignment="1">
      <alignment horizontal="left"/>
    </xf>
    <xf numFmtId="0" fontId="113" fillId="20" borderId="89" xfId="0" applyFont="1" applyFill="1" applyBorder="1" applyAlignment="1">
      <alignment horizontal="center" vertical="center"/>
    </xf>
    <xf numFmtId="165" fontId="102" fillId="11" borderId="0" xfId="0" applyNumberFormat="1" applyFont="1" applyFill="1"/>
    <xf numFmtId="49" fontId="102" fillId="11" borderId="79" xfId="0" applyNumberFormat="1" applyFont="1" applyFill="1" applyBorder="1" applyAlignment="1">
      <alignment horizontal="center" vertical="center"/>
    </xf>
    <xf numFmtId="0" fontId="102" fillId="11" borderId="79" xfId="0" applyFont="1" applyFill="1" applyBorder="1" applyAlignment="1">
      <alignment horizontal="center" vertical="center"/>
    </xf>
    <xf numFmtId="49" fontId="102" fillId="21" borderId="79" xfId="0" applyNumberFormat="1" applyFont="1" applyFill="1" applyBorder="1" applyAlignment="1">
      <alignment horizontal="center" vertical="center"/>
    </xf>
    <xf numFmtId="49" fontId="102" fillId="21" borderId="78" xfId="0" applyNumberFormat="1" applyFont="1" applyFill="1" applyBorder="1" applyAlignment="1">
      <alignment vertical="center"/>
    </xf>
    <xf numFmtId="0" fontId="102" fillId="21" borderId="79" xfId="0" applyFont="1" applyFill="1" applyBorder="1" applyAlignment="1">
      <alignment horizontal="center" vertical="center"/>
    </xf>
    <xf numFmtId="0" fontId="102" fillId="21" borderId="79" xfId="0" applyFont="1" applyFill="1" applyBorder="1" applyAlignment="1">
      <alignment vertical="center"/>
    </xf>
    <xf numFmtId="0" fontId="102" fillId="21" borderId="82" xfId="0" applyFont="1" applyFill="1" applyBorder="1" applyAlignment="1">
      <alignment vertical="center"/>
    </xf>
    <xf numFmtId="0" fontId="102" fillId="21" borderId="83" xfId="0" applyFont="1" applyFill="1" applyBorder="1" applyAlignment="1">
      <alignment vertical="center"/>
    </xf>
    <xf numFmtId="0" fontId="117" fillId="11" borderId="0" xfId="0" applyFont="1" applyFill="1"/>
    <xf numFmtId="164" fontId="113" fillId="20" borderId="87" xfId="0" applyNumberFormat="1" applyFont="1" applyFill="1" applyBorder="1" applyAlignment="1">
      <alignment horizontal="center" vertical="center"/>
    </xf>
    <xf numFmtId="164" fontId="102" fillId="21" borderId="79" xfId="0" applyNumberFormat="1" applyFont="1" applyFill="1" applyBorder="1" applyAlignment="1">
      <alignment vertical="center"/>
    </xf>
    <xf numFmtId="14" fontId="102" fillId="21" borderId="83" xfId="0" applyNumberFormat="1" applyFont="1" applyFill="1" applyBorder="1" applyAlignment="1">
      <alignment vertical="center"/>
    </xf>
    <xf numFmtId="165" fontId="111" fillId="22" borderId="100" xfId="0" applyNumberFormat="1" applyFont="1" applyFill="1" applyBorder="1" applyAlignment="1">
      <alignment vertical="center"/>
    </xf>
    <xf numFmtId="0" fontId="111" fillId="22" borderId="100" xfId="0" applyFont="1" applyFill="1" applyBorder="1" applyAlignment="1">
      <alignment vertical="center"/>
    </xf>
    <xf numFmtId="0" fontId="111" fillId="22" borderId="85" xfId="0" applyFont="1" applyFill="1" applyBorder="1" applyAlignment="1">
      <alignment vertical="center"/>
    </xf>
    <xf numFmtId="165" fontId="102" fillId="11" borderId="0" xfId="1" applyNumberFormat="1" applyFont="1" applyFill="1" applyAlignment="1">
      <alignment horizontal="centerContinuous"/>
    </xf>
    <xf numFmtId="165" fontId="102" fillId="11" borderId="80" xfId="1" applyNumberFormat="1" applyFont="1" applyFill="1" applyBorder="1" applyAlignment="1">
      <alignment horizontal="center" vertical="center"/>
    </xf>
    <xf numFmtId="0" fontId="123" fillId="19" borderId="90" xfId="0" applyFont="1" applyFill="1" applyBorder="1" applyAlignment="1">
      <alignment horizontal="right"/>
    </xf>
    <xf numFmtId="0" fontId="112" fillId="19" borderId="90" xfId="0" applyFont="1" applyFill="1" applyBorder="1" applyAlignment="1">
      <alignment horizontal="center"/>
    </xf>
    <xf numFmtId="0" fontId="122" fillId="19" borderId="105" xfId="0" applyFont="1" applyFill="1" applyBorder="1"/>
    <xf numFmtId="165" fontId="102" fillId="11" borderId="83" xfId="1" applyNumberFormat="1" applyFont="1" applyFill="1" applyBorder="1" applyAlignment="1">
      <alignment horizontal="center" vertical="center"/>
    </xf>
    <xf numFmtId="165" fontId="102" fillId="21" borderId="78" xfId="1" applyNumberFormat="1" applyFont="1" applyFill="1" applyBorder="1" applyAlignment="1">
      <alignment horizontal="center" vertical="center"/>
    </xf>
    <xf numFmtId="165" fontId="102" fillId="21" borderId="100" xfId="1" applyNumberFormat="1" applyFont="1" applyFill="1" applyBorder="1" applyAlignment="1">
      <alignment horizontal="center" vertical="center"/>
    </xf>
    <xf numFmtId="165" fontId="114" fillId="19" borderId="97" xfId="1" applyNumberFormat="1" applyFont="1" applyFill="1" applyBorder="1"/>
    <xf numFmtId="165" fontId="114" fillId="19" borderId="104" xfId="1" applyNumberFormat="1" applyFont="1" applyFill="1" applyBorder="1"/>
    <xf numFmtId="0" fontId="112" fillId="19" borderId="97" xfId="18" applyFont="1" applyFill="1" applyBorder="1" applyAlignment="1">
      <alignment horizontal="center" vertical="center" wrapText="1"/>
    </xf>
    <xf numFmtId="0" fontId="113" fillId="20" borderId="120" xfId="18" applyFont="1" applyFill="1" applyBorder="1" applyAlignment="1">
      <alignment horizontal="center" vertical="center" wrapText="1"/>
    </xf>
    <xf numFmtId="0" fontId="112" fillId="19" borderId="95" xfId="18" applyFont="1" applyFill="1" applyBorder="1" applyAlignment="1">
      <alignment horizontal="center" vertical="center" wrapText="1"/>
    </xf>
    <xf numFmtId="0" fontId="113" fillId="20" borderId="123" xfId="18" applyFont="1" applyFill="1" applyBorder="1" applyAlignment="1">
      <alignment horizontal="center" vertical="center" wrapText="1"/>
    </xf>
    <xf numFmtId="0" fontId="118" fillId="24" borderId="121" xfId="18" applyFont="1" applyFill="1" applyBorder="1" applyAlignment="1">
      <alignment horizontal="center" vertical="center" wrapText="1"/>
    </xf>
    <xf numFmtId="0" fontId="124" fillId="24" borderId="121" xfId="18" applyFont="1" applyFill="1" applyBorder="1" applyAlignment="1">
      <alignment horizontal="center" vertical="center" wrapText="1"/>
    </xf>
    <xf numFmtId="165" fontId="112" fillId="19" borderId="118" xfId="19" applyNumberFormat="1" applyFont="1" applyFill="1" applyBorder="1" applyAlignment="1">
      <alignment horizontal="center" vertical="center" wrapText="1"/>
    </xf>
    <xf numFmtId="9" fontId="112" fillId="19" borderId="118" xfId="20" applyFont="1" applyFill="1" applyBorder="1" applyAlignment="1">
      <alignment horizontal="center" vertical="center" wrapText="1"/>
    </xf>
    <xf numFmtId="0" fontId="125" fillId="19" borderId="97" xfId="18" applyFont="1" applyFill="1" applyBorder="1"/>
    <xf numFmtId="0" fontId="102" fillId="11" borderId="0" xfId="0" applyFont="1" applyFill="1" applyProtection="1">
      <protection locked="0"/>
    </xf>
    <xf numFmtId="167" fontId="102" fillId="11" borderId="0" xfId="1" applyNumberFormat="1" applyFont="1" applyFill="1" applyProtection="1">
      <protection locked="0"/>
    </xf>
    <xf numFmtId="49" fontId="102" fillId="11" borderId="0" xfId="0" applyNumberFormat="1" applyFont="1" applyFill="1" applyProtection="1">
      <protection locked="0"/>
    </xf>
    <xf numFmtId="0" fontId="102" fillId="25" borderId="0" xfId="0" applyFont="1" applyFill="1"/>
    <xf numFmtId="0" fontId="102" fillId="26" borderId="0" xfId="0" applyFont="1" applyFill="1"/>
    <xf numFmtId="0" fontId="102" fillId="19" borderId="103" xfId="0" applyFont="1" applyFill="1" applyBorder="1"/>
    <xf numFmtId="0" fontId="102" fillId="19" borderId="125" xfId="0" applyFont="1" applyFill="1" applyBorder="1"/>
    <xf numFmtId="0" fontId="102" fillId="19" borderId="126" xfId="0" applyFont="1" applyFill="1" applyBorder="1"/>
    <xf numFmtId="49" fontId="102" fillId="21" borderId="78" xfId="0" applyNumberFormat="1" applyFont="1" applyFill="1" applyBorder="1" applyAlignment="1">
      <alignment horizontal="left" vertical="center" indent="1"/>
    </xf>
    <xf numFmtId="49" fontId="102" fillId="11" borderId="78" xfId="0" applyNumberFormat="1" applyFont="1" applyFill="1" applyBorder="1" applyAlignment="1">
      <alignment horizontal="left" vertical="center" indent="1"/>
    </xf>
    <xf numFmtId="49" fontId="104" fillId="11" borderId="78" xfId="0" applyNumberFormat="1" applyFont="1" applyFill="1" applyBorder="1" applyAlignment="1">
      <alignment vertical="center"/>
    </xf>
    <xf numFmtId="49" fontId="112" fillId="11" borderId="79" xfId="0" applyNumberFormat="1" applyFont="1" applyFill="1" applyBorder="1" applyAlignment="1">
      <alignment horizontal="center" vertical="center"/>
    </xf>
    <xf numFmtId="49" fontId="111" fillId="11" borderId="78" xfId="0" applyNumberFormat="1" applyFont="1" applyFill="1" applyBorder="1" applyAlignment="1">
      <alignment horizontal="left" vertical="center" indent="2"/>
    </xf>
    <xf numFmtId="49" fontId="111" fillId="21" borderId="78" xfId="0" applyNumberFormat="1" applyFont="1" applyFill="1" applyBorder="1" applyAlignment="1">
      <alignment horizontal="left" vertical="center" indent="2"/>
    </xf>
    <xf numFmtId="49" fontId="104" fillId="21" borderId="78" xfId="0" applyNumberFormat="1" applyFont="1" applyFill="1" applyBorder="1" applyAlignment="1">
      <alignment vertical="center"/>
    </xf>
    <xf numFmtId="49" fontId="112" fillId="21" borderId="79" xfId="0" applyNumberFormat="1" applyFont="1" applyFill="1" applyBorder="1" applyAlignment="1">
      <alignment horizontal="center" vertical="center"/>
    </xf>
    <xf numFmtId="49" fontId="111" fillId="21" borderId="78" xfId="0" applyNumberFormat="1" applyFont="1" applyFill="1" applyBorder="1" applyAlignment="1">
      <alignment horizontal="left" vertical="center" indent="3"/>
    </xf>
    <xf numFmtId="49" fontId="111" fillId="11" borderId="78" xfId="0" applyNumberFormat="1" applyFont="1" applyFill="1" applyBorder="1" applyAlignment="1">
      <alignment horizontal="left" vertical="center" indent="3"/>
    </xf>
    <xf numFmtId="0" fontId="111" fillId="21" borderId="78" xfId="0" applyFont="1" applyFill="1" applyBorder="1" applyAlignment="1">
      <alignment horizontal="left" vertical="center" indent="2"/>
    </xf>
    <xf numFmtId="0" fontId="111" fillId="11" borderId="78" xfId="0" applyFont="1" applyFill="1" applyBorder="1" applyAlignment="1">
      <alignment horizontal="left" vertical="center" indent="2"/>
    </xf>
    <xf numFmtId="0" fontId="102" fillId="11" borderId="0" xfId="0" applyFont="1" applyFill="1" applyAlignment="1" applyProtection="1">
      <alignment horizontal="centerContinuous"/>
      <protection locked="0"/>
    </xf>
    <xf numFmtId="177" fontId="102" fillId="11" borderId="0" xfId="2" applyNumberFormat="1" applyFont="1" applyFill="1"/>
    <xf numFmtId="10" fontId="102" fillId="11" borderId="0" xfId="2" applyNumberFormat="1" applyFont="1" applyFill="1"/>
    <xf numFmtId="43" fontId="102" fillId="11" borderId="0" xfId="0" applyNumberFormat="1" applyFont="1" applyFill="1"/>
    <xf numFmtId="0" fontId="109" fillId="19" borderId="97" xfId="0" applyFont="1" applyFill="1" applyBorder="1" applyAlignment="1" applyProtection="1">
      <alignment horizontal="left"/>
      <protection locked="0"/>
    </xf>
    <xf numFmtId="0" fontId="114" fillId="19" borderId="90" xfId="0" applyFont="1" applyFill="1" applyBorder="1" applyProtection="1">
      <protection locked="0"/>
    </xf>
    <xf numFmtId="0" fontId="114" fillId="19" borderId="104" xfId="0" applyFont="1" applyFill="1" applyBorder="1" applyProtection="1">
      <protection locked="0"/>
    </xf>
    <xf numFmtId="0" fontId="114" fillId="19" borderId="105" xfId="0" applyFont="1" applyFill="1" applyBorder="1" applyProtection="1">
      <protection locked="0"/>
    </xf>
    <xf numFmtId="0" fontId="114" fillId="19" borderId="95" xfId="0" applyFont="1" applyFill="1" applyBorder="1" applyProtection="1">
      <protection locked="0"/>
    </xf>
    <xf numFmtId="0" fontId="114" fillId="19" borderId="106" xfId="0" applyFont="1" applyFill="1" applyBorder="1" applyProtection="1">
      <protection locked="0"/>
    </xf>
    <xf numFmtId="0" fontId="111" fillId="0" borderId="0" xfId="0" applyFont="1" applyAlignment="1" applyProtection="1">
      <alignment horizontal="centerContinuous"/>
      <protection locked="0"/>
    </xf>
    <xf numFmtId="0" fontId="110" fillId="0" borderId="77" xfId="0" applyFont="1" applyBorder="1" applyAlignment="1" applyProtection="1">
      <alignment horizontal="centerContinuous" vertical="center"/>
      <protection locked="0"/>
    </xf>
    <xf numFmtId="172" fontId="108" fillId="0" borderId="0" xfId="0" applyNumberFormat="1" applyFont="1" applyAlignment="1">
      <alignment horizontal="centerContinuous"/>
    </xf>
    <xf numFmtId="0" fontId="115" fillId="0" borderId="0" xfId="0" applyFont="1" applyAlignment="1" applyProtection="1">
      <alignment horizontal="right"/>
      <protection locked="0"/>
    </xf>
    <xf numFmtId="0" fontId="112" fillId="19" borderId="87" xfId="0" applyFont="1" applyFill="1" applyBorder="1" applyAlignment="1" applyProtection="1">
      <alignment horizontal="center" vertical="center" wrapText="1"/>
      <protection locked="0"/>
    </xf>
    <xf numFmtId="0" fontId="112" fillId="19" borderId="88" xfId="0" applyFont="1" applyFill="1" applyBorder="1" applyAlignment="1" applyProtection="1">
      <alignment horizontal="center" vertical="center" wrapText="1"/>
      <protection locked="0"/>
    </xf>
    <xf numFmtId="0" fontId="112" fillId="19" borderId="89" xfId="0" applyFont="1" applyFill="1" applyBorder="1" applyAlignment="1" applyProtection="1">
      <alignment horizontal="center" vertical="center" wrapText="1"/>
      <protection locked="0"/>
    </xf>
    <xf numFmtId="0" fontId="113" fillId="20" borderId="87" xfId="0" applyFont="1" applyFill="1" applyBorder="1" applyAlignment="1" applyProtection="1">
      <alignment horizontal="center" vertical="center" wrapText="1"/>
      <protection locked="0"/>
    </xf>
    <xf numFmtId="0" fontId="113" fillId="20" borderId="88" xfId="0" applyFont="1" applyFill="1" applyBorder="1" applyAlignment="1" applyProtection="1">
      <alignment horizontal="center" vertical="center" wrapText="1"/>
      <protection locked="0"/>
    </xf>
    <xf numFmtId="0" fontId="113" fillId="20" borderId="89" xfId="0" applyFont="1" applyFill="1" applyBorder="1" applyAlignment="1" applyProtection="1">
      <alignment horizontal="center" vertical="center" wrapText="1"/>
      <protection locked="0"/>
    </xf>
    <xf numFmtId="0" fontId="102" fillId="11" borderId="78" xfId="0" applyFont="1" applyFill="1" applyBorder="1" applyAlignment="1" applyProtection="1">
      <alignment horizontal="center" vertical="center"/>
      <protection locked="0"/>
    </xf>
    <xf numFmtId="0" fontId="102" fillId="11" borderId="79" xfId="0" applyFont="1" applyFill="1" applyBorder="1" applyAlignment="1" applyProtection="1">
      <alignment vertical="center" wrapText="1"/>
      <protection locked="0"/>
    </xf>
    <xf numFmtId="0" fontId="102" fillId="11" borderId="98" xfId="0" applyFont="1" applyFill="1" applyBorder="1" applyAlignment="1" applyProtection="1">
      <alignment vertical="center" wrapText="1"/>
      <protection locked="0"/>
    </xf>
    <xf numFmtId="0" fontId="102" fillId="11" borderId="82" xfId="0" applyFont="1" applyFill="1" applyBorder="1" applyAlignment="1" applyProtection="1">
      <alignment vertical="center" wrapText="1"/>
      <protection locked="0"/>
    </xf>
    <xf numFmtId="0" fontId="102" fillId="11" borderId="83" xfId="0" applyFont="1" applyFill="1" applyBorder="1" applyAlignment="1" applyProtection="1">
      <alignment vertical="center"/>
      <protection locked="0"/>
    </xf>
    <xf numFmtId="184" fontId="102" fillId="11" borderId="78" xfId="1" applyNumberFormat="1" applyFont="1" applyFill="1" applyBorder="1" applyAlignment="1" applyProtection="1">
      <alignment horizontal="right" vertical="center"/>
      <protection locked="0"/>
    </xf>
    <xf numFmtId="184" fontId="102" fillId="11" borderId="83" xfId="1" applyNumberFormat="1" applyFont="1" applyFill="1" applyBorder="1" applyAlignment="1" applyProtection="1">
      <alignment horizontal="right" vertical="center"/>
      <protection locked="0"/>
    </xf>
    <xf numFmtId="184" fontId="102" fillId="11" borderId="85" xfId="1" applyNumberFormat="1" applyFont="1" applyFill="1" applyBorder="1" applyAlignment="1" applyProtection="1">
      <alignment horizontal="right" vertical="center"/>
      <protection locked="0"/>
    </xf>
    <xf numFmtId="167" fontId="112" fillId="11" borderId="78" xfId="0" applyNumberFormat="1" applyFont="1" applyFill="1" applyBorder="1" applyAlignment="1" applyProtection="1">
      <alignment horizontal="center" vertical="center"/>
      <protection locked="0"/>
    </xf>
    <xf numFmtId="167" fontId="112" fillId="11" borderId="83" xfId="0" applyNumberFormat="1" applyFont="1" applyFill="1" applyBorder="1" applyAlignment="1" applyProtection="1">
      <alignment horizontal="center" vertical="center"/>
      <protection locked="0"/>
    </xf>
    <xf numFmtId="167" fontId="112" fillId="11" borderId="96" xfId="0" applyNumberFormat="1" applyFont="1" applyFill="1" applyBorder="1" applyAlignment="1" applyProtection="1">
      <alignment horizontal="center" vertical="center"/>
      <protection locked="0"/>
    </xf>
    <xf numFmtId="0" fontId="102" fillId="11" borderId="96" xfId="0" applyFont="1" applyFill="1" applyBorder="1" applyAlignment="1" applyProtection="1">
      <alignment horizontal="center" vertical="center"/>
      <protection locked="0"/>
    </xf>
    <xf numFmtId="184" fontId="102" fillId="11" borderId="96" xfId="1" applyNumberFormat="1" applyFont="1" applyFill="1" applyBorder="1" applyAlignment="1" applyProtection="1">
      <alignment horizontal="right" vertical="center"/>
      <protection locked="0"/>
    </xf>
    <xf numFmtId="184" fontId="102" fillId="11" borderId="116" xfId="1" applyNumberFormat="1" applyFont="1" applyFill="1" applyBorder="1" applyAlignment="1">
      <alignment horizontal="right" vertical="center"/>
    </xf>
    <xf numFmtId="0" fontId="102" fillId="11" borderId="107" xfId="0" applyFont="1" applyFill="1" applyBorder="1" applyAlignment="1" applyProtection="1">
      <alignment vertical="center" wrapText="1"/>
      <protection locked="0"/>
    </xf>
    <xf numFmtId="167" fontId="112" fillId="11" borderId="108" xfId="0" applyNumberFormat="1" applyFont="1" applyFill="1" applyBorder="1" applyAlignment="1" applyProtection="1">
      <alignment horizontal="center" vertical="center"/>
      <protection locked="0"/>
    </xf>
    <xf numFmtId="0" fontId="102" fillId="11" borderId="108" xfId="0" applyFont="1" applyFill="1" applyBorder="1" applyAlignment="1" applyProtection="1">
      <alignment horizontal="center" vertical="center"/>
      <protection locked="0"/>
    </xf>
    <xf numFmtId="184" fontId="102" fillId="11" borderId="108" xfId="1" applyNumberFormat="1" applyFont="1" applyFill="1" applyBorder="1" applyAlignment="1" applyProtection="1">
      <alignment horizontal="right" vertical="center"/>
      <protection locked="0"/>
    </xf>
    <xf numFmtId="184" fontId="102" fillId="11" borderId="109" xfId="1" applyNumberFormat="1" applyFont="1" applyFill="1" applyBorder="1" applyAlignment="1">
      <alignment horizontal="right" vertical="center"/>
    </xf>
    <xf numFmtId="0" fontId="108" fillId="22" borderId="110" xfId="0" applyFont="1" applyFill="1" applyBorder="1" applyAlignment="1" applyProtection="1">
      <alignment vertical="center" wrapText="1"/>
      <protection locked="0"/>
    </xf>
    <xf numFmtId="167" fontId="108" fillId="22" borderId="111" xfId="0" applyNumberFormat="1" applyFont="1" applyFill="1" applyBorder="1" applyAlignment="1" applyProtection="1">
      <alignment horizontal="center" vertical="center"/>
      <protection locked="0"/>
    </xf>
    <xf numFmtId="0" fontId="108" fillId="22" borderId="111" xfId="0" applyFont="1" applyFill="1" applyBorder="1" applyAlignment="1" applyProtection="1">
      <alignment horizontal="center" vertical="center"/>
      <protection locked="0"/>
    </xf>
    <xf numFmtId="184" fontId="108" fillId="22" borderId="111" xfId="1" applyNumberFormat="1" applyFont="1" applyFill="1" applyBorder="1" applyAlignment="1" applyProtection="1">
      <alignment horizontal="right" vertical="center"/>
      <protection locked="0"/>
    </xf>
    <xf numFmtId="0" fontId="102" fillId="11" borderId="117" xfId="0" applyFont="1" applyFill="1" applyBorder="1" applyAlignment="1" applyProtection="1">
      <alignment vertical="center" wrapText="1"/>
      <protection locked="0"/>
    </xf>
    <xf numFmtId="167" fontId="112" fillId="11" borderId="118" xfId="0" applyNumberFormat="1" applyFont="1" applyFill="1" applyBorder="1" applyAlignment="1" applyProtection="1">
      <alignment horizontal="center" vertical="center"/>
      <protection locked="0"/>
    </xf>
    <xf numFmtId="0" fontId="102" fillId="11" borderId="118" xfId="0" applyFont="1" applyFill="1" applyBorder="1" applyAlignment="1" applyProtection="1">
      <alignment horizontal="center" vertical="center"/>
      <protection locked="0"/>
    </xf>
    <xf numFmtId="184" fontId="102" fillId="11" borderId="118" xfId="1" applyNumberFormat="1" applyFont="1" applyFill="1" applyBorder="1" applyAlignment="1" applyProtection="1">
      <alignment horizontal="right" vertical="center"/>
      <protection locked="0"/>
    </xf>
    <xf numFmtId="0" fontId="108" fillId="22" borderId="113" xfId="0" applyFont="1" applyFill="1" applyBorder="1" applyAlignment="1" applyProtection="1">
      <alignment vertical="center" wrapText="1"/>
      <protection locked="0"/>
    </xf>
    <xf numFmtId="167" fontId="108" fillId="22" borderId="114" xfId="0" applyNumberFormat="1" applyFont="1" applyFill="1" applyBorder="1" applyAlignment="1" applyProtection="1">
      <alignment horizontal="center" vertical="center"/>
      <protection locked="0"/>
    </xf>
    <xf numFmtId="0" fontId="108" fillId="22" borderId="114" xfId="0" applyFont="1" applyFill="1" applyBorder="1" applyAlignment="1" applyProtection="1">
      <alignment horizontal="center" vertical="center"/>
      <protection locked="0"/>
    </xf>
    <xf numFmtId="184" fontId="108" fillId="22" borderId="114" xfId="1" applyNumberFormat="1" applyFont="1" applyFill="1" applyBorder="1" applyAlignment="1" applyProtection="1">
      <alignment horizontal="right" vertical="center"/>
      <protection locked="0"/>
    </xf>
    <xf numFmtId="184" fontId="108" fillId="22" borderId="115" xfId="1" applyNumberFormat="1" applyFont="1" applyFill="1" applyBorder="1" applyAlignment="1">
      <alignment horizontal="right" vertical="center"/>
    </xf>
    <xf numFmtId="184" fontId="102" fillId="11" borderId="109" xfId="1" applyNumberFormat="1" applyFont="1" applyFill="1" applyBorder="1" applyAlignment="1" applyProtection="1">
      <alignment horizontal="right" vertical="center"/>
      <protection locked="0"/>
    </xf>
    <xf numFmtId="184" fontId="102" fillId="11" borderId="116" xfId="1" applyNumberFormat="1" applyFont="1" applyFill="1" applyBorder="1" applyAlignment="1" applyProtection="1">
      <alignment horizontal="right" vertical="center"/>
      <protection locked="0"/>
    </xf>
    <xf numFmtId="0" fontId="115" fillId="0" borderId="0" xfId="0" applyFont="1" applyProtection="1">
      <protection locked="0"/>
    </xf>
    <xf numFmtId="0" fontId="102" fillId="0" borderId="0" xfId="0" applyFont="1" applyProtection="1">
      <protection locked="0"/>
    </xf>
    <xf numFmtId="0" fontId="105" fillId="0" borderId="0" xfId="0" applyFont="1" applyAlignment="1">
      <alignment horizontal="centerContinuous"/>
    </xf>
    <xf numFmtId="0" fontId="102" fillId="0" borderId="0" xfId="0" applyFont="1" applyAlignment="1">
      <alignment horizontal="centerContinuous"/>
    </xf>
    <xf numFmtId="0" fontId="104" fillId="0" borderId="0" xfId="0" applyFont="1" applyProtection="1">
      <protection locked="0"/>
    </xf>
    <xf numFmtId="0" fontId="104" fillId="0" borderId="0" xfId="0" applyFont="1" applyAlignment="1" applyProtection="1">
      <alignment horizontal="centerContinuous"/>
      <protection locked="0"/>
    </xf>
    <xf numFmtId="0" fontId="105" fillId="0" borderId="0" xfId="0" applyFont="1" applyAlignment="1" applyProtection="1">
      <alignment horizontal="centerContinuous"/>
      <protection locked="0"/>
    </xf>
    <xf numFmtId="0" fontId="102" fillId="0" borderId="0" xfId="0" applyFont="1" applyAlignment="1" applyProtection="1">
      <alignment horizontal="centerContinuous"/>
      <protection locked="0"/>
    </xf>
    <xf numFmtId="0" fontId="115" fillId="0" borderId="0" xfId="0" applyFont="1" applyAlignment="1">
      <alignment horizontal="right"/>
    </xf>
    <xf numFmtId="49" fontId="102" fillId="11" borderId="81" xfId="0" applyNumberFormat="1" applyFont="1" applyFill="1" applyBorder="1" applyAlignment="1">
      <alignment horizontal="center" vertical="center"/>
    </xf>
    <xf numFmtId="0" fontId="102" fillId="11" borderId="87" xfId="0" applyFont="1" applyFill="1" applyBorder="1" applyAlignment="1">
      <alignment vertical="center"/>
    </xf>
    <xf numFmtId="0" fontId="102" fillId="11" borderId="127" xfId="0" applyFont="1" applyFill="1" applyBorder="1" applyAlignment="1">
      <alignment vertical="center"/>
    </xf>
    <xf numFmtId="184" fontId="102" fillId="11" borderId="128" xfId="1" applyNumberFormat="1" applyFont="1" applyFill="1" applyBorder="1" applyAlignment="1">
      <alignment horizontal="right" vertical="center"/>
    </xf>
    <xf numFmtId="184" fontId="107" fillId="21" borderId="81" xfId="1" applyNumberFormat="1" applyFont="1" applyFill="1" applyBorder="1" applyAlignment="1">
      <alignment horizontal="right" vertical="center"/>
    </xf>
    <xf numFmtId="184" fontId="102" fillId="11" borderId="88" xfId="1" applyNumberFormat="1" applyFont="1" applyFill="1" applyBorder="1" applyAlignment="1">
      <alignment horizontal="right" vertical="center"/>
    </xf>
    <xf numFmtId="184" fontId="108" fillId="22" borderId="114" xfId="1" applyNumberFormat="1" applyFont="1" applyFill="1" applyBorder="1" applyAlignment="1">
      <alignment horizontal="right" vertical="center"/>
    </xf>
    <xf numFmtId="0" fontId="112" fillId="19" borderId="120" xfId="0" applyFont="1" applyFill="1" applyBorder="1" applyAlignment="1">
      <alignment horizontal="center" vertical="center" wrapText="1"/>
    </xf>
    <xf numFmtId="0" fontId="112" fillId="19" borderId="130" xfId="0" applyFont="1" applyFill="1" applyBorder="1" applyAlignment="1">
      <alignment horizontal="center" vertical="center" wrapText="1"/>
    </xf>
    <xf numFmtId="0" fontId="112" fillId="19" borderId="131" xfId="0" applyFont="1" applyFill="1" applyBorder="1" applyAlignment="1">
      <alignment horizontal="center" vertical="center" wrapText="1"/>
    </xf>
    <xf numFmtId="0" fontId="104" fillId="0" borderId="0" xfId="0" applyFont="1"/>
    <xf numFmtId="0" fontId="104" fillId="0" borderId="0" xfId="0" applyFont="1" applyAlignment="1">
      <alignment horizontal="center" vertical="center"/>
    </xf>
    <xf numFmtId="0" fontId="104" fillId="0" borderId="0" xfId="0" applyFont="1" applyAlignment="1">
      <alignment horizontal="centerContinuous"/>
    </xf>
    <xf numFmtId="0" fontId="105" fillId="0" borderId="0" xfId="0" applyFont="1"/>
    <xf numFmtId="0" fontId="105" fillId="0" borderId="0" xfId="0" applyFont="1" applyAlignment="1">
      <alignment horizontal="center" vertical="center"/>
    </xf>
    <xf numFmtId="0" fontId="102" fillId="11" borderId="0" xfId="12" applyFont="1" applyFill="1"/>
    <xf numFmtId="0" fontId="102" fillId="11" borderId="0" xfId="12" applyFont="1" applyFill="1" applyAlignment="1">
      <alignment horizontal="centerContinuous"/>
    </xf>
    <xf numFmtId="0" fontId="104" fillId="11" borderId="0" xfId="12" applyFont="1" applyFill="1" applyAlignment="1">
      <alignment horizontal="centerContinuous"/>
    </xf>
    <xf numFmtId="0" fontId="104" fillId="11" borderId="0" xfId="12" applyFont="1" applyFill="1" applyAlignment="1">
      <alignment horizontal="left"/>
    </xf>
    <xf numFmtId="0" fontId="104" fillId="11" borderId="0" xfId="12" applyFont="1" applyFill="1" applyAlignment="1">
      <alignment horizontal="center"/>
    </xf>
    <xf numFmtId="0" fontId="109" fillId="19" borderId="97" xfId="12" applyFont="1" applyFill="1" applyBorder="1" applyAlignment="1">
      <alignment horizontal="left"/>
    </xf>
    <xf numFmtId="0" fontId="114" fillId="19" borderId="90" xfId="12" applyFont="1" applyFill="1" applyBorder="1"/>
    <xf numFmtId="0" fontId="114" fillId="19" borderId="104" xfId="12" applyFont="1" applyFill="1" applyBorder="1"/>
    <xf numFmtId="0" fontId="114" fillId="19" borderId="105" xfId="12" applyFont="1" applyFill="1" applyBorder="1"/>
    <xf numFmtId="0" fontId="110" fillId="0" borderId="77" xfId="12" applyFont="1" applyBorder="1" applyAlignment="1">
      <alignment horizontal="centerContinuous" vertical="center"/>
    </xf>
    <xf numFmtId="0" fontId="108" fillId="0" borderId="0" xfId="12" applyFont="1" applyAlignment="1">
      <alignment horizontal="centerContinuous"/>
    </xf>
    <xf numFmtId="0" fontId="115" fillId="0" borderId="0" xfId="12" applyFont="1" applyAlignment="1">
      <alignment horizontal="right"/>
    </xf>
    <xf numFmtId="0" fontId="112" fillId="19" borderId="87" xfId="12" applyFont="1" applyFill="1" applyBorder="1" applyAlignment="1">
      <alignment horizontal="center" vertical="center" wrapText="1"/>
    </xf>
    <xf numFmtId="0" fontId="112" fillId="19" borderId="88" xfId="12" applyFont="1" applyFill="1" applyBorder="1" applyAlignment="1">
      <alignment horizontal="center" vertical="center" wrapText="1"/>
    </xf>
    <xf numFmtId="0" fontId="113" fillId="20" borderId="87" xfId="12" applyFont="1" applyFill="1" applyBorder="1" applyAlignment="1">
      <alignment horizontal="center" vertical="center" wrapText="1"/>
    </xf>
    <xf numFmtId="0" fontId="113" fillId="20" borderId="88" xfId="12" applyFont="1" applyFill="1" applyBorder="1" applyAlignment="1">
      <alignment horizontal="center" vertical="center" wrapText="1"/>
    </xf>
    <xf numFmtId="165" fontId="18" fillId="0" borderId="7" xfId="11" applyNumberFormat="1" applyFont="1" applyBorder="1"/>
    <xf numFmtId="184" fontId="102" fillId="11" borderId="81" xfId="11" applyNumberFormat="1" applyFont="1" applyFill="1" applyBorder="1" applyAlignment="1">
      <alignment horizontal="right" vertical="center"/>
    </xf>
    <xf numFmtId="184" fontId="102" fillId="11" borderId="84" xfId="11" applyNumberFormat="1" applyFont="1" applyFill="1" applyBorder="1" applyAlignment="1">
      <alignment horizontal="right" vertical="center"/>
    </xf>
    <xf numFmtId="184" fontId="102" fillId="11" borderId="78" xfId="11" applyNumberFormat="1" applyFont="1" applyFill="1" applyBorder="1" applyAlignment="1">
      <alignment horizontal="right" vertical="center"/>
    </xf>
    <xf numFmtId="184" fontId="102" fillId="11" borderId="100" xfId="11" applyNumberFormat="1" applyFont="1" applyFill="1" applyBorder="1" applyAlignment="1">
      <alignment horizontal="right" vertical="center"/>
    </xf>
    <xf numFmtId="0" fontId="112" fillId="19" borderId="120" xfId="12" applyFont="1" applyFill="1" applyBorder="1" applyAlignment="1">
      <alignment horizontal="center" vertical="center" wrapText="1"/>
    </xf>
    <xf numFmtId="0" fontId="113" fillId="20" borderId="120" xfId="12" applyFont="1" applyFill="1" applyBorder="1" applyAlignment="1">
      <alignment horizontal="center" vertical="center" wrapText="1"/>
    </xf>
    <xf numFmtId="0" fontId="102" fillId="0" borderId="0" xfId="12" applyFont="1"/>
    <xf numFmtId="0" fontId="105" fillId="0" borderId="0" xfId="12" applyFont="1" applyAlignment="1">
      <alignment horizontal="centerContinuous"/>
    </xf>
    <xf numFmtId="0" fontId="102" fillId="0" borderId="0" xfId="12" applyFont="1" applyAlignment="1">
      <alignment horizontal="centerContinuous"/>
    </xf>
    <xf numFmtId="0" fontId="104" fillId="0" borderId="0" xfId="12" applyFont="1"/>
    <xf numFmtId="0" fontId="104" fillId="0" borderId="0" xfId="12" applyFont="1" applyAlignment="1">
      <alignment horizontal="center" vertical="center"/>
    </xf>
    <xf numFmtId="0" fontId="104" fillId="0" borderId="0" xfId="12" applyFont="1" applyAlignment="1">
      <alignment horizontal="centerContinuous"/>
    </xf>
    <xf numFmtId="0" fontId="105" fillId="0" borderId="0" xfId="12" applyFont="1"/>
    <xf numFmtId="0" fontId="105" fillId="0" borderId="0" xfId="12" applyFont="1" applyAlignment="1">
      <alignment horizontal="center" vertical="center"/>
    </xf>
    <xf numFmtId="0" fontId="112" fillId="19" borderId="98" xfId="12" applyFont="1" applyFill="1" applyBorder="1" applyAlignment="1">
      <alignment horizontal="center" vertical="center" wrapText="1"/>
    </xf>
    <xf numFmtId="0" fontId="112" fillId="19" borderId="96" xfId="12" applyFont="1" applyFill="1" applyBorder="1" applyAlignment="1">
      <alignment horizontal="center" vertical="center" wrapText="1"/>
    </xf>
    <xf numFmtId="0" fontId="112" fillId="19" borderId="116" xfId="12" applyFont="1" applyFill="1" applyBorder="1" applyAlignment="1">
      <alignment horizontal="center" vertical="center" wrapText="1"/>
    </xf>
    <xf numFmtId="0" fontId="18" fillId="0" borderId="7" xfId="12" applyFont="1" applyBorder="1" applyAlignment="1">
      <alignment horizontal="center"/>
    </xf>
    <xf numFmtId="0" fontId="112" fillId="11" borderId="80" xfId="12" applyFont="1" applyFill="1" applyBorder="1" applyAlignment="1">
      <alignment horizontal="center" vertical="center"/>
    </xf>
    <xf numFmtId="0" fontId="112" fillId="11" borderId="133" xfId="12" applyFont="1" applyFill="1" applyBorder="1" applyAlignment="1">
      <alignment horizontal="center" vertical="center"/>
    </xf>
    <xf numFmtId="0" fontId="112" fillId="11" borderId="79" xfId="12" applyFont="1" applyFill="1" applyBorder="1" applyAlignment="1">
      <alignment horizontal="center" vertical="center"/>
    </xf>
    <xf numFmtId="184" fontId="102" fillId="11" borderId="132" xfId="11" applyNumberFormat="1" applyFont="1" applyFill="1" applyBorder="1" applyAlignment="1">
      <alignment horizontal="right" vertical="center"/>
    </xf>
    <xf numFmtId="184" fontId="102" fillId="11" borderId="134" xfId="11" applyNumberFormat="1" applyFont="1" applyFill="1" applyBorder="1" applyAlignment="1">
      <alignment horizontal="right" vertical="center"/>
    </xf>
    <xf numFmtId="0" fontId="102" fillId="0" borderId="0" xfId="12" applyFont="1" applyAlignment="1">
      <alignment horizontal="center"/>
    </xf>
    <xf numFmtId="165" fontId="102" fillId="0" borderId="0" xfId="11" applyNumberFormat="1" applyFont="1" applyFill="1" applyBorder="1"/>
    <xf numFmtId="0" fontId="108" fillId="22" borderId="135" xfId="12" applyFont="1" applyFill="1" applyBorder="1"/>
    <xf numFmtId="184" fontId="108" fillId="22" borderId="135" xfId="11" applyNumberFormat="1" applyFont="1" applyFill="1" applyBorder="1" applyAlignment="1">
      <alignment horizontal="right"/>
    </xf>
    <xf numFmtId="0" fontId="104" fillId="11" borderId="1" xfId="0" applyFont="1" applyFill="1" applyBorder="1" applyAlignment="1">
      <alignment horizontal="center" vertical="center" wrapText="1"/>
    </xf>
    <xf numFmtId="0" fontId="104" fillId="11" borderId="1" xfId="0" applyFont="1" applyFill="1" applyBorder="1" applyAlignment="1">
      <alignment horizontal="center" vertical="center"/>
    </xf>
    <xf numFmtId="0" fontId="102" fillId="11" borderId="39" xfId="0" applyFont="1" applyFill="1" applyBorder="1" applyAlignment="1">
      <alignment horizontal="center"/>
    </xf>
    <xf numFmtId="165" fontId="102" fillId="11" borderId="39" xfId="1" applyNumberFormat="1" applyFont="1" applyFill="1" applyBorder="1"/>
    <xf numFmtId="0" fontId="104" fillId="11" borderId="42" xfId="0" applyFont="1" applyFill="1" applyBorder="1" applyAlignment="1">
      <alignment horizontal="center"/>
    </xf>
    <xf numFmtId="0" fontId="102" fillId="11" borderId="46" xfId="0" applyFont="1" applyFill="1" applyBorder="1" applyAlignment="1">
      <alignment horizontal="center"/>
    </xf>
    <xf numFmtId="165" fontId="102" fillId="11" borderId="46" xfId="1" applyNumberFormat="1" applyFont="1" applyFill="1" applyBorder="1"/>
    <xf numFmtId="0" fontId="102" fillId="11" borderId="40" xfId="0" applyFont="1" applyFill="1" applyBorder="1" applyAlignment="1">
      <alignment horizontal="center"/>
    </xf>
    <xf numFmtId="165" fontId="102" fillId="11" borderId="40" xfId="1" applyNumberFormat="1" applyFont="1" applyFill="1" applyBorder="1"/>
    <xf numFmtId="0" fontId="104" fillId="11" borderId="47" xfId="0" applyFont="1" applyFill="1" applyBorder="1" applyAlignment="1">
      <alignment horizontal="center"/>
    </xf>
    <xf numFmtId="165" fontId="102" fillId="11" borderId="47" xfId="1" applyNumberFormat="1" applyFont="1" applyFill="1" applyBorder="1"/>
    <xf numFmtId="0" fontId="102" fillId="11" borderId="47" xfId="0" applyFont="1" applyFill="1" applyBorder="1" applyAlignment="1">
      <alignment horizontal="center"/>
    </xf>
    <xf numFmtId="0" fontId="102" fillId="11" borderId="48" xfId="0" applyFont="1" applyFill="1" applyBorder="1" applyAlignment="1">
      <alignment horizontal="center"/>
    </xf>
    <xf numFmtId="165" fontId="102" fillId="11" borderId="48" xfId="1" applyNumberFormat="1" applyFont="1" applyFill="1" applyBorder="1"/>
    <xf numFmtId="165" fontId="104" fillId="11" borderId="1" xfId="1" applyNumberFormat="1" applyFont="1" applyFill="1" applyBorder="1"/>
    <xf numFmtId="0" fontId="102" fillId="11" borderId="6" xfId="0" applyFont="1" applyFill="1" applyBorder="1"/>
    <xf numFmtId="165" fontId="102" fillId="11" borderId="6" xfId="1" applyNumberFormat="1" applyFont="1" applyFill="1" applyBorder="1"/>
    <xf numFmtId="0" fontId="102" fillId="11" borderId="1" xfId="0" applyFont="1" applyFill="1" applyBorder="1"/>
    <xf numFmtId="0" fontId="104" fillId="11" borderId="48" xfId="0" applyFont="1" applyFill="1" applyBorder="1" applyAlignment="1">
      <alignment horizontal="center"/>
    </xf>
    <xf numFmtId="165" fontId="104" fillId="11" borderId="1" xfId="0" applyNumberFormat="1" applyFont="1" applyFill="1" applyBorder="1"/>
    <xf numFmtId="0" fontId="102" fillId="11" borderId="0" xfId="0" applyFont="1" applyFill="1" applyAlignment="1">
      <alignment horizontal="right"/>
    </xf>
    <xf numFmtId="0" fontId="104" fillId="11" borderId="80" xfId="0" applyFont="1" applyFill="1" applyBorder="1" applyAlignment="1">
      <alignment horizontal="center" vertical="center"/>
    </xf>
    <xf numFmtId="0" fontId="104" fillId="11" borderId="79" xfId="0" applyFont="1" applyFill="1" applyBorder="1" applyAlignment="1">
      <alignment horizontal="center" vertical="center"/>
    </xf>
    <xf numFmtId="0" fontId="104" fillId="11" borderId="82" xfId="0" applyFont="1" applyFill="1" applyBorder="1" applyAlignment="1">
      <alignment horizontal="center" vertical="center"/>
    </xf>
    <xf numFmtId="0" fontId="102" fillId="0" borderId="0" xfId="0" applyFont="1" applyAlignment="1">
      <alignment horizontal="center"/>
    </xf>
    <xf numFmtId="165" fontId="102" fillId="0" borderId="0" xfId="1" applyNumberFormat="1" applyFont="1" applyFill="1" applyBorder="1"/>
    <xf numFmtId="0" fontId="108" fillId="22" borderId="78" xfId="0" applyFont="1" applyFill="1" applyBorder="1" applyAlignment="1">
      <alignment horizontal="center" vertical="center"/>
    </xf>
    <xf numFmtId="165" fontId="108" fillId="22" borderId="78" xfId="1" applyNumberFormat="1" applyFont="1" applyFill="1" applyBorder="1"/>
    <xf numFmtId="0" fontId="105" fillId="0" borderId="0" xfId="0" applyFont="1" applyAlignment="1">
      <alignment horizontal="center"/>
    </xf>
    <xf numFmtId="0" fontId="104" fillId="0" borderId="0" xfId="0" applyFont="1" applyAlignment="1">
      <alignment horizontal="center"/>
    </xf>
    <xf numFmtId="49" fontId="112" fillId="19" borderId="96" xfId="7" applyNumberFormat="1" applyFont="1" applyFill="1" applyBorder="1" applyAlignment="1">
      <alignment horizontal="center" vertical="center" wrapText="1" shrinkToFit="1"/>
    </xf>
    <xf numFmtId="49" fontId="112" fillId="19" borderId="116" xfId="7" applyNumberFormat="1" applyFont="1" applyFill="1" applyBorder="1" applyAlignment="1">
      <alignment horizontal="center" vertical="center" wrapText="1" shrinkToFit="1"/>
    </xf>
    <xf numFmtId="0" fontId="113" fillId="20" borderId="87" xfId="0" applyFont="1" applyFill="1" applyBorder="1" applyAlignment="1">
      <alignment horizontal="center"/>
    </xf>
    <xf numFmtId="0" fontId="113" fillId="20" borderId="88" xfId="7" applyFont="1" applyFill="1" applyBorder="1" applyAlignment="1">
      <alignment horizontal="center" vertical="center"/>
    </xf>
    <xf numFmtId="0" fontId="113" fillId="20" borderId="89" xfId="7" applyFont="1" applyFill="1" applyBorder="1" applyAlignment="1">
      <alignment horizontal="center" vertical="center"/>
    </xf>
    <xf numFmtId="184" fontId="102" fillId="21" borderId="83" xfId="1" applyNumberFormat="1" applyFont="1" applyFill="1" applyBorder="1" applyAlignment="1">
      <alignment horizontal="right" vertical="center"/>
    </xf>
    <xf numFmtId="184" fontId="102" fillId="21" borderId="85" xfId="1" applyNumberFormat="1" applyFont="1" applyFill="1" applyBorder="1" applyAlignment="1">
      <alignment horizontal="right" vertical="center"/>
    </xf>
    <xf numFmtId="0" fontId="109" fillId="19" borderId="97" xfId="21" applyFont="1" applyFill="1" applyBorder="1" applyAlignment="1">
      <alignment horizontal="left"/>
    </xf>
    <xf numFmtId="49" fontId="114" fillId="19" borderId="90" xfId="21" applyNumberFormat="1" applyFont="1" applyFill="1" applyBorder="1"/>
    <xf numFmtId="0" fontId="114" fillId="19" borderId="90" xfId="21" applyFont="1" applyFill="1" applyBorder="1"/>
    <xf numFmtId="38" fontId="114" fillId="19" borderId="90" xfId="21" applyNumberFormat="1" applyFont="1" applyFill="1" applyBorder="1"/>
    <xf numFmtId="180" fontId="114" fillId="19" borderId="90" xfId="21" applyNumberFormat="1" applyFont="1" applyFill="1" applyBorder="1"/>
    <xf numFmtId="0" fontId="114" fillId="19" borderId="104" xfId="21" applyFont="1" applyFill="1" applyBorder="1"/>
    <xf numFmtId="49" fontId="114" fillId="19" borderId="105" xfId="21" applyNumberFormat="1" applyFont="1" applyFill="1" applyBorder="1"/>
    <xf numFmtId="0" fontId="114" fillId="19" borderId="105" xfId="21" applyFont="1" applyFill="1" applyBorder="1"/>
    <xf numFmtId="38" fontId="114" fillId="19" borderId="105" xfId="21" applyNumberFormat="1" applyFont="1" applyFill="1" applyBorder="1"/>
    <xf numFmtId="180" fontId="114" fillId="19" borderId="105" xfId="21" applyNumberFormat="1" applyFont="1" applyFill="1" applyBorder="1"/>
    <xf numFmtId="180" fontId="114" fillId="19" borderId="95" xfId="21" applyNumberFormat="1" applyFont="1" applyFill="1" applyBorder="1"/>
    <xf numFmtId="180" fontId="114" fillId="19" borderId="106" xfId="21" applyNumberFormat="1" applyFont="1" applyFill="1" applyBorder="1"/>
    <xf numFmtId="0" fontId="137" fillId="0" borderId="0" xfId="21" applyFont="1" applyAlignment="1">
      <alignment horizontal="left"/>
    </xf>
    <xf numFmtId="49" fontId="137" fillId="0" borderId="0" xfId="21" applyNumberFormat="1" applyFont="1"/>
    <xf numFmtId="0" fontId="137" fillId="0" borderId="0" xfId="21" applyFont="1"/>
    <xf numFmtId="38" fontId="137" fillId="0" borderId="0" xfId="21" applyNumberFormat="1" applyFont="1"/>
    <xf numFmtId="180" fontId="137" fillId="0" borderId="0" xfId="21" applyNumberFormat="1" applyFont="1"/>
    <xf numFmtId="0" fontId="102" fillId="11" borderId="0" xfId="0" applyFont="1" applyFill="1" applyAlignment="1">
      <alignment horizontal="left"/>
    </xf>
    <xf numFmtId="0" fontId="122" fillId="19" borderId="90" xfId="0" applyFont="1" applyFill="1" applyBorder="1" applyAlignment="1">
      <alignment horizontal="right" wrapText="1"/>
    </xf>
    <xf numFmtId="0" fontId="122" fillId="19" borderId="105" xfId="0" applyFont="1" applyFill="1" applyBorder="1" applyAlignment="1">
      <alignment horizontal="right" wrapText="1"/>
    </xf>
    <xf numFmtId="165" fontId="112" fillId="19" borderId="95" xfId="1" applyNumberFormat="1" applyFont="1" applyFill="1" applyBorder="1" applyAlignment="1">
      <alignment vertical="center"/>
    </xf>
    <xf numFmtId="0" fontId="122" fillId="19" borderId="106" xfId="0" applyFont="1" applyFill="1" applyBorder="1" applyAlignment="1">
      <alignment horizontal="right" wrapText="1"/>
    </xf>
    <xf numFmtId="0" fontId="112" fillId="23" borderId="102" xfId="0" applyFont="1" applyFill="1" applyBorder="1" applyAlignment="1">
      <alignment horizontal="center"/>
    </xf>
    <xf numFmtId="0" fontId="112" fillId="19" borderId="90" xfId="0" applyFont="1" applyFill="1" applyBorder="1" applyAlignment="1">
      <alignment horizontal="right"/>
    </xf>
    <xf numFmtId="0" fontId="107" fillId="0" borderId="0" xfId="0" applyFont="1" applyAlignment="1">
      <alignment horizontal="centerContinuous"/>
    </xf>
    <xf numFmtId="0" fontId="106" fillId="0" borderId="0" xfId="0" applyFont="1" applyAlignment="1">
      <alignment horizontal="center"/>
    </xf>
    <xf numFmtId="165" fontId="102" fillId="11" borderId="81" xfId="1" applyNumberFormat="1" applyFont="1" applyFill="1" applyBorder="1" applyAlignment="1">
      <alignment horizontal="center" vertical="center"/>
    </xf>
    <xf numFmtId="0" fontId="102" fillId="11" borderId="78" xfId="0" applyFont="1" applyFill="1" applyBorder="1" applyAlignment="1">
      <alignment horizontal="left" vertical="center"/>
    </xf>
    <xf numFmtId="0" fontId="102" fillId="11" borderId="78" xfId="0" applyFont="1" applyFill="1" applyBorder="1" applyAlignment="1">
      <alignment horizontal="left" vertical="center" wrapText="1"/>
    </xf>
    <xf numFmtId="0" fontId="102" fillId="11" borderId="78" xfId="0" applyFont="1" applyFill="1" applyBorder="1" applyAlignment="1">
      <alignment horizontal="center" vertical="center" wrapText="1"/>
    </xf>
    <xf numFmtId="0" fontId="102" fillId="11" borderId="96" xfId="0" applyFont="1" applyFill="1" applyBorder="1" applyAlignment="1">
      <alignment horizontal="center" vertical="center"/>
    </xf>
    <xf numFmtId="165" fontId="102" fillId="11" borderId="96" xfId="1" applyNumberFormat="1" applyFont="1" applyFill="1" applyBorder="1" applyAlignment="1">
      <alignment horizontal="center" vertical="center"/>
    </xf>
    <xf numFmtId="0" fontId="102" fillId="11" borderId="80" xfId="0" applyFont="1" applyFill="1" applyBorder="1" applyAlignment="1">
      <alignment horizontal="center" vertical="center"/>
    </xf>
    <xf numFmtId="0" fontId="102" fillId="11" borderId="98" xfId="0" applyFont="1" applyFill="1" applyBorder="1" applyAlignment="1">
      <alignment horizontal="center" vertical="center"/>
    </xf>
    <xf numFmtId="0" fontId="102" fillId="11" borderId="82" xfId="0" applyFont="1" applyFill="1" applyBorder="1" applyAlignment="1">
      <alignment horizontal="center" vertical="center"/>
    </xf>
    <xf numFmtId="0" fontId="112" fillId="11" borderId="78" xfId="0" applyFont="1" applyFill="1" applyBorder="1" applyAlignment="1">
      <alignment horizontal="center" vertical="center" wrapText="1"/>
    </xf>
    <xf numFmtId="165" fontId="112" fillId="11" borderId="78" xfId="1" applyNumberFormat="1" applyFont="1" applyFill="1" applyBorder="1" applyAlignment="1">
      <alignment horizontal="center" vertical="center"/>
    </xf>
    <xf numFmtId="0" fontId="107" fillId="21" borderId="80" xfId="0" applyFont="1" applyFill="1" applyBorder="1" applyAlignment="1">
      <alignment horizontal="center" vertical="center"/>
    </xf>
    <xf numFmtId="184" fontId="107" fillId="21" borderId="84" xfId="1" applyNumberFormat="1" applyFont="1" applyFill="1" applyBorder="1" applyAlignment="1">
      <alignment horizontal="right" vertical="center"/>
    </xf>
    <xf numFmtId="0" fontId="107" fillId="21" borderId="81" xfId="0" applyFont="1" applyFill="1" applyBorder="1" applyAlignment="1">
      <alignment horizontal="center" vertical="center"/>
    </xf>
    <xf numFmtId="165" fontId="107" fillId="21" borderId="81" xfId="1" applyNumberFormat="1" applyFont="1" applyFill="1" applyBorder="1" applyAlignment="1">
      <alignment horizontal="center" vertical="center"/>
    </xf>
    <xf numFmtId="0" fontId="107" fillId="21" borderId="79" xfId="0" applyFont="1" applyFill="1" applyBorder="1" applyAlignment="1">
      <alignment horizontal="center" vertical="center"/>
    </xf>
    <xf numFmtId="0" fontId="107" fillId="21" borderId="78" xfId="0" applyFont="1" applyFill="1" applyBorder="1" applyAlignment="1">
      <alignment horizontal="center" vertical="center"/>
    </xf>
    <xf numFmtId="165" fontId="107" fillId="21" borderId="78" xfId="1" applyNumberFormat="1" applyFont="1" applyFill="1" applyBorder="1" applyAlignment="1">
      <alignment horizontal="center" vertical="center"/>
    </xf>
    <xf numFmtId="0" fontId="102" fillId="11" borderId="96" xfId="0" applyFont="1" applyFill="1" applyBorder="1" applyAlignment="1">
      <alignment horizontal="left" vertical="center"/>
    </xf>
    <xf numFmtId="0" fontId="112" fillId="11" borderId="96" xfId="0" applyFont="1" applyFill="1" applyBorder="1" applyAlignment="1">
      <alignment horizontal="center" vertical="center"/>
    </xf>
    <xf numFmtId="165" fontId="112" fillId="11" borderId="96" xfId="1" applyNumberFormat="1" applyFont="1" applyFill="1" applyBorder="1" applyAlignment="1">
      <alignment horizontal="center" vertical="center"/>
    </xf>
    <xf numFmtId="0" fontId="102" fillId="11" borderId="107" xfId="0" applyFont="1" applyFill="1" applyBorder="1" applyAlignment="1">
      <alignment horizontal="center" vertical="center"/>
    </xf>
    <xf numFmtId="0" fontId="112" fillId="11" borderId="108" xfId="0" applyFont="1" applyFill="1" applyBorder="1" applyAlignment="1">
      <alignment horizontal="center" vertical="center"/>
    </xf>
    <xf numFmtId="0" fontId="108" fillId="22" borderId="110" xfId="0" applyFont="1" applyFill="1" applyBorder="1" applyAlignment="1">
      <alignment horizontal="center" vertical="center"/>
    </xf>
    <xf numFmtId="0" fontId="108" fillId="22" borderId="111" xfId="0" applyFont="1" applyFill="1" applyBorder="1" applyAlignment="1">
      <alignment horizontal="left" vertical="center" wrapText="1"/>
    </xf>
    <xf numFmtId="0" fontId="108" fillId="22" borderId="111" xfId="0" applyFont="1" applyFill="1" applyBorder="1" applyAlignment="1">
      <alignment horizontal="center" vertical="center" wrapText="1"/>
    </xf>
    <xf numFmtId="0" fontId="108" fillId="22" borderId="113" xfId="0" applyFont="1" applyFill="1" applyBorder="1" applyAlignment="1">
      <alignment horizontal="center" vertical="center"/>
    </xf>
    <xf numFmtId="0" fontId="108" fillId="22" borderId="114" xfId="0" applyFont="1" applyFill="1" applyBorder="1" applyAlignment="1">
      <alignment horizontal="center" vertical="center" wrapText="1"/>
    </xf>
    <xf numFmtId="0" fontId="108" fillId="22" borderId="111" xfId="0" applyFont="1" applyFill="1" applyBorder="1" applyAlignment="1">
      <alignment horizontal="center" vertical="center"/>
    </xf>
    <xf numFmtId="0" fontId="107" fillId="21" borderId="107" xfId="0" applyFont="1" applyFill="1" applyBorder="1" applyAlignment="1">
      <alignment horizontal="center" vertical="center"/>
    </xf>
    <xf numFmtId="0" fontId="107" fillId="21" borderId="108" xfId="0" applyFont="1" applyFill="1" applyBorder="1" applyAlignment="1">
      <alignment horizontal="center" vertical="center" wrapText="1"/>
    </xf>
    <xf numFmtId="165" fontId="107" fillId="21" borderId="108" xfId="1" applyNumberFormat="1" applyFont="1" applyFill="1" applyBorder="1" applyAlignment="1">
      <alignment horizontal="center" vertical="center"/>
    </xf>
    <xf numFmtId="0" fontId="107" fillId="21" borderId="78" xfId="0" applyFont="1" applyFill="1" applyBorder="1" applyAlignment="1">
      <alignment horizontal="center" vertical="center" wrapText="1"/>
    </xf>
    <xf numFmtId="0" fontId="112" fillId="11" borderId="96" xfId="0" applyFont="1" applyFill="1" applyBorder="1" applyAlignment="1">
      <alignment horizontal="center" vertical="center" wrapText="1"/>
    </xf>
    <xf numFmtId="0" fontId="108" fillId="22" borderId="114" xfId="0" applyFont="1" applyFill="1" applyBorder="1" applyAlignment="1">
      <alignment horizontal="center" vertical="center"/>
    </xf>
    <xf numFmtId="0" fontId="102" fillId="11" borderId="117" xfId="0" applyFont="1" applyFill="1" applyBorder="1" applyAlignment="1">
      <alignment horizontal="center" vertical="center"/>
    </xf>
    <xf numFmtId="0" fontId="112" fillId="11" borderId="118" xfId="0" applyFont="1" applyFill="1" applyBorder="1" applyAlignment="1">
      <alignment horizontal="center" vertical="center"/>
    </xf>
    <xf numFmtId="165" fontId="112" fillId="11" borderId="118" xfId="1" applyNumberFormat="1" applyFont="1" applyFill="1" applyBorder="1" applyAlignment="1">
      <alignment horizontal="center" vertical="center"/>
    </xf>
    <xf numFmtId="0" fontId="104" fillId="0" borderId="0" xfId="0" applyFont="1" applyAlignment="1">
      <alignment horizontal="left"/>
    </xf>
    <xf numFmtId="0" fontId="102" fillId="0" borderId="0" xfId="0" applyFont="1" applyAlignment="1">
      <alignment horizontal="left"/>
    </xf>
    <xf numFmtId="0" fontId="138" fillId="0" borderId="0" xfId="0" applyFont="1" applyAlignment="1">
      <alignment horizontal="left"/>
    </xf>
    <xf numFmtId="0" fontId="115" fillId="0" borderId="0" xfId="0" applyFont="1"/>
    <xf numFmtId="0" fontId="112" fillId="0" borderId="0" xfId="0" applyFont="1" applyAlignment="1">
      <alignment horizontal="centerContinuous"/>
    </xf>
    <xf numFmtId="0" fontId="102" fillId="11" borderId="96" xfId="0" applyFont="1" applyFill="1" applyBorder="1" applyAlignment="1">
      <alignment vertical="center"/>
    </xf>
    <xf numFmtId="184" fontId="102" fillId="11" borderId="83" xfId="0" applyNumberFormat="1" applyFont="1" applyFill="1" applyBorder="1" applyAlignment="1">
      <alignment horizontal="right" vertical="center"/>
    </xf>
    <xf numFmtId="184" fontId="102" fillId="11" borderId="85" xfId="0" applyNumberFormat="1" applyFont="1" applyFill="1" applyBorder="1" applyAlignment="1">
      <alignment horizontal="right" vertical="center"/>
    </xf>
    <xf numFmtId="165" fontId="102" fillId="11" borderId="83" xfId="0" applyNumberFormat="1" applyFont="1" applyFill="1" applyBorder="1" applyAlignment="1">
      <alignment vertical="center"/>
    </xf>
    <xf numFmtId="184" fontId="102" fillId="11" borderId="100" xfId="2" applyNumberFormat="1" applyFont="1" applyFill="1" applyBorder="1" applyAlignment="1">
      <alignment horizontal="right" vertical="center"/>
    </xf>
    <xf numFmtId="184" fontId="102" fillId="11" borderId="100" xfId="0" applyNumberFormat="1" applyFont="1" applyFill="1" applyBorder="1" applyAlignment="1">
      <alignment horizontal="right" vertical="center"/>
    </xf>
    <xf numFmtId="0" fontId="102" fillId="11" borderId="83" xfId="0" applyFont="1" applyFill="1" applyBorder="1" applyAlignment="1">
      <alignment horizontal="left" vertical="center" wrapText="1"/>
    </xf>
    <xf numFmtId="0" fontId="106" fillId="0" borderId="0" xfId="0" applyFont="1" applyAlignment="1">
      <alignment horizontal="left"/>
    </xf>
    <xf numFmtId="0" fontId="106" fillId="0" borderId="0" xfId="0" applyFont="1" applyAlignment="1">
      <alignment horizontal="center" wrapText="1"/>
    </xf>
    <xf numFmtId="0" fontId="106" fillId="0" borderId="0" xfId="0" quotePrefix="1" applyFont="1"/>
    <xf numFmtId="0" fontId="102" fillId="11" borderId="79" xfId="0" applyFont="1" applyFill="1" applyBorder="1" applyAlignment="1">
      <alignment horizontal="center" vertical="center" wrapText="1"/>
    </xf>
    <xf numFmtId="184" fontId="102" fillId="11" borderId="100" xfId="1" applyNumberFormat="1" applyFont="1" applyFill="1" applyBorder="1" applyAlignment="1">
      <alignment horizontal="right" vertical="center" wrapText="1"/>
    </xf>
    <xf numFmtId="0" fontId="102" fillId="11" borderId="108" xfId="0" applyFont="1" applyFill="1" applyBorder="1" applyAlignment="1">
      <alignment vertical="center"/>
    </xf>
    <xf numFmtId="0" fontId="108" fillId="22" borderId="111" xfId="0" applyFont="1" applyFill="1" applyBorder="1" applyAlignment="1">
      <alignment vertical="center"/>
    </xf>
    <xf numFmtId="0" fontId="102" fillId="11" borderId="98" xfId="0" applyFont="1" applyFill="1" applyBorder="1" applyAlignment="1">
      <alignment horizontal="center" vertical="center" wrapText="1"/>
    </xf>
    <xf numFmtId="0" fontId="102" fillId="11" borderId="96" xfId="0" applyFont="1" applyFill="1" applyBorder="1" applyAlignment="1">
      <alignment vertical="center" wrapText="1"/>
    </xf>
    <xf numFmtId="184" fontId="102" fillId="11" borderId="116" xfId="1" applyNumberFormat="1" applyFont="1" applyFill="1" applyBorder="1" applyAlignment="1">
      <alignment horizontal="right" vertical="center" wrapText="1"/>
    </xf>
    <xf numFmtId="0" fontId="102" fillId="11" borderId="108" xfId="0" applyFont="1" applyFill="1" applyBorder="1" applyAlignment="1">
      <alignment horizontal="left" vertical="center"/>
    </xf>
    <xf numFmtId="0" fontId="102" fillId="11" borderId="28" xfId="0" applyFont="1" applyFill="1" applyBorder="1"/>
    <xf numFmtId="0" fontId="104" fillId="11" borderId="28" xfId="0" applyFont="1" applyFill="1" applyBorder="1" applyAlignment="1">
      <alignment horizontal="center"/>
    </xf>
    <xf numFmtId="0" fontId="102" fillId="11" borderId="28" xfId="0" applyFont="1" applyFill="1" applyBorder="1" applyAlignment="1">
      <alignment horizontal="center" vertical="center"/>
    </xf>
    <xf numFmtId="0" fontId="102" fillId="11" borderId="28" xfId="0" applyFont="1" applyFill="1" applyBorder="1" applyAlignment="1">
      <alignment horizontal="center"/>
    </xf>
    <xf numFmtId="0" fontId="104" fillId="11" borderId="28" xfId="0" applyFont="1" applyFill="1" applyBorder="1" applyAlignment="1">
      <alignment horizontal="center" vertical="center" wrapText="1"/>
    </xf>
    <xf numFmtId="0" fontId="102" fillId="11" borderId="28" xfId="0" applyFont="1" applyFill="1" applyBorder="1" applyAlignment="1">
      <alignment vertical="center"/>
    </xf>
    <xf numFmtId="0" fontId="104" fillId="11" borderId="28" xfId="0" applyFont="1" applyFill="1" applyBorder="1" applyAlignment="1">
      <alignment vertical="center"/>
    </xf>
    <xf numFmtId="0" fontId="104" fillId="11" borderId="28" xfId="0" applyFont="1" applyFill="1" applyBorder="1" applyAlignment="1">
      <alignment horizontal="left" wrapText="1"/>
    </xf>
    <xf numFmtId="0" fontId="108" fillId="22" borderId="114" xfId="0" applyFont="1" applyFill="1" applyBorder="1" applyAlignment="1">
      <alignment vertical="center"/>
    </xf>
    <xf numFmtId="0" fontId="108" fillId="22" borderId="111" xfId="0" applyFont="1" applyFill="1" applyBorder="1" applyAlignment="1">
      <alignment vertical="center" wrapText="1"/>
    </xf>
    <xf numFmtId="165" fontId="102" fillId="11" borderId="91" xfId="1" applyNumberFormat="1" applyFont="1" applyFill="1" applyBorder="1" applyAlignment="1">
      <alignment horizontal="center" vertical="center"/>
    </xf>
    <xf numFmtId="0" fontId="102" fillId="11" borderId="78" xfId="1" applyNumberFormat="1" applyFont="1" applyFill="1" applyBorder="1" applyAlignment="1">
      <alignment horizontal="center" vertical="center"/>
    </xf>
    <xf numFmtId="165" fontId="102" fillId="11" borderId="93" xfId="1" applyNumberFormat="1" applyFont="1" applyFill="1" applyBorder="1" applyAlignment="1">
      <alignment horizontal="center" vertical="center"/>
    </xf>
    <xf numFmtId="165" fontId="102" fillId="11" borderId="79" xfId="1" applyNumberFormat="1" applyFont="1" applyFill="1" applyBorder="1" applyAlignment="1">
      <alignment horizontal="center" vertical="center"/>
    </xf>
    <xf numFmtId="165" fontId="107" fillId="21" borderId="79" xfId="1" applyNumberFormat="1" applyFont="1" applyFill="1" applyBorder="1" applyAlignment="1">
      <alignment horizontal="center" vertical="center"/>
    </xf>
    <xf numFmtId="0" fontId="107" fillId="21" borderId="78" xfId="1" applyNumberFormat="1" applyFont="1" applyFill="1" applyBorder="1" applyAlignment="1">
      <alignment horizontal="center" vertical="center"/>
    </xf>
    <xf numFmtId="0" fontId="102" fillId="0" borderId="0" xfId="0" quotePrefix="1" applyFont="1" applyAlignment="1">
      <alignment horizontal="left" wrapText="1"/>
    </xf>
    <xf numFmtId="0" fontId="102" fillId="11" borderId="79" xfId="0" applyFont="1" applyFill="1" applyBorder="1" applyAlignment="1">
      <alignment horizontal="left" vertical="center" shrinkToFit="1"/>
    </xf>
    <xf numFmtId="0" fontId="102" fillId="11" borderId="82" xfId="0" applyFont="1" applyFill="1" applyBorder="1" applyAlignment="1">
      <alignment horizontal="left" vertical="center" shrinkToFit="1"/>
    </xf>
    <xf numFmtId="165" fontId="102" fillId="11" borderId="25" xfId="1" applyNumberFormat="1" applyFont="1" applyFill="1" applyBorder="1"/>
    <xf numFmtId="0" fontId="102" fillId="11" borderId="24" xfId="0" applyFont="1" applyFill="1" applyBorder="1" applyAlignment="1">
      <alignment horizontal="center"/>
    </xf>
    <xf numFmtId="0" fontId="102" fillId="11" borderId="82" xfId="0" applyFont="1" applyFill="1" applyBorder="1" applyAlignment="1">
      <alignment horizontal="center" vertical="center" wrapText="1"/>
    </xf>
    <xf numFmtId="0" fontId="108" fillId="11" borderId="24" xfId="0" applyFont="1" applyFill="1" applyBorder="1" applyAlignment="1">
      <alignment horizontal="left"/>
    </xf>
    <xf numFmtId="0" fontId="108" fillId="11" borderId="0" xfId="0" applyFont="1" applyFill="1" applyAlignment="1">
      <alignment horizontal="center"/>
    </xf>
    <xf numFmtId="165" fontId="108" fillId="11" borderId="25" xfId="1" applyNumberFormat="1" applyFont="1" applyFill="1" applyBorder="1"/>
    <xf numFmtId="0" fontId="102" fillId="11" borderId="81" xfId="0" applyFont="1" applyFill="1" applyBorder="1" applyAlignment="1">
      <alignment horizontal="left" vertical="center" wrapText="1"/>
    </xf>
    <xf numFmtId="165" fontId="102" fillId="11" borderId="84" xfId="1" applyNumberFormat="1" applyFont="1" applyFill="1" applyBorder="1" applyAlignment="1">
      <alignment horizontal="center" vertical="center"/>
    </xf>
    <xf numFmtId="0" fontId="123" fillId="19" borderId="105" xfId="0" applyFont="1" applyFill="1" applyBorder="1" applyAlignment="1">
      <alignment horizontal="right"/>
    </xf>
    <xf numFmtId="0" fontId="102" fillId="11" borderId="83" xfId="0" applyFont="1" applyFill="1" applyBorder="1" applyAlignment="1">
      <alignment horizontal="center" vertical="center" wrapText="1"/>
    </xf>
    <xf numFmtId="184" fontId="102" fillId="11" borderId="85" xfId="1" applyNumberFormat="1" applyFont="1" applyFill="1" applyBorder="1" applyAlignment="1">
      <alignment horizontal="right" vertical="center" wrapText="1"/>
    </xf>
    <xf numFmtId="0" fontId="112" fillId="11" borderId="83" xfId="0" applyFont="1" applyFill="1" applyBorder="1" applyAlignment="1">
      <alignment horizontal="center" vertical="center" wrapText="1"/>
    </xf>
    <xf numFmtId="0" fontId="108" fillId="22" borderId="78" xfId="0" applyFont="1" applyFill="1" applyBorder="1"/>
    <xf numFmtId="0" fontId="108" fillId="22" borderId="78" xfId="0" applyFont="1" applyFill="1" applyBorder="1" applyAlignment="1">
      <alignment horizontal="centerContinuous"/>
    </xf>
    <xf numFmtId="0" fontId="115" fillId="0" borderId="0" xfId="0" applyFont="1" applyAlignment="1">
      <alignment horizontal="centerContinuous"/>
    </xf>
    <xf numFmtId="165" fontId="102" fillId="11" borderId="98" xfId="1" applyNumberFormat="1" applyFont="1" applyFill="1" applyBorder="1" applyAlignment="1">
      <alignment horizontal="center" vertical="center"/>
    </xf>
    <xf numFmtId="0" fontId="102" fillId="11" borderId="24" xfId="0" applyFont="1" applyFill="1" applyBorder="1"/>
    <xf numFmtId="0" fontId="102" fillId="11" borderId="25" xfId="0" applyFont="1" applyFill="1" applyBorder="1"/>
    <xf numFmtId="0" fontId="112" fillId="21" borderId="138" xfId="0" applyFont="1" applyFill="1" applyBorder="1" applyAlignment="1">
      <alignment horizontal="center" vertical="center" wrapText="1"/>
    </xf>
    <xf numFmtId="0" fontId="112" fillId="21" borderId="136" xfId="0" applyFont="1" applyFill="1" applyBorder="1" applyAlignment="1">
      <alignment horizontal="center" vertical="center" wrapText="1"/>
    </xf>
    <xf numFmtId="0" fontId="112" fillId="21" borderId="137" xfId="0" applyFont="1" applyFill="1" applyBorder="1" applyAlignment="1">
      <alignment horizontal="center" vertical="center" wrapText="1"/>
    </xf>
    <xf numFmtId="175" fontId="112" fillId="19" borderId="88" xfId="0" applyNumberFormat="1" applyFont="1" applyFill="1" applyBorder="1" applyAlignment="1">
      <alignment horizontal="center" vertical="center" wrapText="1"/>
    </xf>
    <xf numFmtId="175" fontId="112" fillId="19" borderId="89" xfId="0" applyNumberFormat="1" applyFont="1" applyFill="1" applyBorder="1" applyAlignment="1">
      <alignment horizontal="center" vertical="center" wrapText="1"/>
    </xf>
    <xf numFmtId="184" fontId="102" fillId="11" borderId="81" xfId="6" applyNumberFormat="1" applyFont="1" applyFill="1" applyBorder="1" applyAlignment="1">
      <alignment horizontal="right" vertical="center"/>
    </xf>
    <xf numFmtId="184" fontId="102" fillId="11" borderId="84" xfId="6" applyNumberFormat="1" applyFont="1" applyFill="1" applyBorder="1" applyAlignment="1">
      <alignment horizontal="right" vertical="center"/>
    </xf>
    <xf numFmtId="184" fontId="102" fillId="11" borderId="78" xfId="6" applyNumberFormat="1" applyFont="1" applyFill="1" applyBorder="1" applyAlignment="1">
      <alignment horizontal="right" vertical="center"/>
    </xf>
    <xf numFmtId="184" fontId="102" fillId="11" borderId="100" xfId="6" applyNumberFormat="1" applyFont="1" applyFill="1" applyBorder="1" applyAlignment="1">
      <alignment horizontal="right" vertical="center"/>
    </xf>
    <xf numFmtId="0" fontId="104" fillId="11" borderId="82" xfId="0" applyFont="1" applyFill="1" applyBorder="1" applyAlignment="1">
      <alignment vertical="center"/>
    </xf>
    <xf numFmtId="184" fontId="104" fillId="11" borderId="83" xfId="6" applyNumberFormat="1" applyFont="1" applyFill="1" applyBorder="1" applyAlignment="1">
      <alignment horizontal="right" vertical="center"/>
    </xf>
    <xf numFmtId="184" fontId="104" fillId="11" borderId="85" xfId="6" applyNumberFormat="1" applyFont="1" applyFill="1" applyBorder="1" applyAlignment="1">
      <alignment horizontal="right" vertical="center"/>
    </xf>
    <xf numFmtId="0" fontId="104" fillId="11" borderId="0" xfId="0" applyFont="1" applyFill="1" applyAlignment="1">
      <alignment horizontal="centerContinuous" vertical="center"/>
    </xf>
    <xf numFmtId="16" fontId="102" fillId="11" borderId="0" xfId="0" applyNumberFormat="1" applyFont="1" applyFill="1"/>
    <xf numFmtId="0" fontId="102" fillId="11" borderId="0" xfId="0" applyFont="1" applyFill="1" applyAlignment="1">
      <alignment horizontal="centerContinuous" vertical="center"/>
    </xf>
    <xf numFmtId="0" fontId="137" fillId="11" borderId="0" xfId="3" applyFont="1" applyFill="1" applyAlignment="1">
      <alignment horizontal="centerContinuous" vertical="center"/>
    </xf>
    <xf numFmtId="164" fontId="102" fillId="11" borderId="81" xfId="0" applyNumberFormat="1" applyFont="1" applyFill="1" applyBorder="1" applyAlignment="1">
      <alignment horizontal="center" vertical="center"/>
    </xf>
    <xf numFmtId="14" fontId="102" fillId="11" borderId="81" xfId="0" applyNumberFormat="1" applyFont="1" applyFill="1" applyBorder="1" applyAlignment="1">
      <alignment horizontal="center" vertical="center"/>
    </xf>
    <xf numFmtId="164" fontId="102" fillId="11" borderId="84" xfId="0" applyNumberFormat="1" applyFont="1" applyFill="1" applyBorder="1" applyAlignment="1">
      <alignment horizontal="center" vertical="center"/>
    </xf>
    <xf numFmtId="164" fontId="102" fillId="11" borderId="78" xfId="0" applyNumberFormat="1" applyFont="1" applyFill="1" applyBorder="1" applyAlignment="1">
      <alignment horizontal="center" vertical="center"/>
    </xf>
    <xf numFmtId="14" fontId="102" fillId="11" borderId="78" xfId="0" applyNumberFormat="1" applyFont="1" applyFill="1" applyBorder="1" applyAlignment="1">
      <alignment horizontal="center" vertical="center"/>
    </xf>
    <xf numFmtId="164" fontId="102" fillId="11" borderId="100" xfId="0" applyNumberFormat="1" applyFont="1" applyFill="1" applyBorder="1" applyAlignment="1">
      <alignment horizontal="center" vertical="center"/>
    </xf>
    <xf numFmtId="164" fontId="102" fillId="11" borderId="83" xfId="0" applyNumberFormat="1" applyFont="1" applyFill="1" applyBorder="1" applyAlignment="1">
      <alignment horizontal="center" vertical="center"/>
    </xf>
    <xf numFmtId="14" fontId="102" fillId="11" borderId="83" xfId="0" applyNumberFormat="1" applyFont="1" applyFill="1" applyBorder="1" applyAlignment="1">
      <alignment horizontal="center" vertical="center"/>
    </xf>
    <xf numFmtId="164" fontId="102" fillId="11" borderId="85" xfId="0" applyNumberFormat="1" applyFont="1" applyFill="1" applyBorder="1" applyAlignment="1">
      <alignment horizontal="center" vertical="center"/>
    </xf>
    <xf numFmtId="0" fontId="102" fillId="11" borderId="138" xfId="3" applyFont="1" applyFill="1" applyBorder="1" applyAlignment="1">
      <alignment horizontal="center" vertical="center"/>
    </xf>
    <xf numFmtId="0" fontId="102" fillId="11" borderId="136" xfId="3" applyFont="1" applyFill="1" applyBorder="1" applyAlignment="1">
      <alignment horizontal="center" vertical="center"/>
    </xf>
    <xf numFmtId="0" fontId="102" fillId="11" borderId="137" xfId="3" applyFont="1" applyFill="1" applyBorder="1" applyAlignment="1">
      <alignment horizontal="center" vertical="center"/>
    </xf>
    <xf numFmtId="165" fontId="102" fillId="11" borderId="124" xfId="1" applyNumberFormat="1" applyFont="1" applyFill="1" applyBorder="1" applyAlignment="1">
      <alignment horizontal="center" vertical="center"/>
    </xf>
    <xf numFmtId="0" fontId="102" fillId="23" borderId="102" xfId="0" applyFont="1" applyFill="1" applyBorder="1" applyAlignment="1">
      <alignment horizontal="center" vertical="center"/>
    </xf>
    <xf numFmtId="164" fontId="102" fillId="23" borderId="102" xfId="0" applyNumberFormat="1" applyFont="1" applyFill="1" applyBorder="1" applyAlignment="1">
      <alignment horizontal="center" vertical="center"/>
    </xf>
    <xf numFmtId="0" fontId="102" fillId="23" borderId="102" xfId="0" applyFont="1" applyFill="1" applyBorder="1" applyAlignment="1">
      <alignment vertical="center"/>
    </xf>
    <xf numFmtId="164" fontId="102" fillId="0" borderId="0" xfId="0" applyNumberFormat="1" applyFont="1"/>
    <xf numFmtId="0" fontId="108" fillId="22" borderId="78" xfId="3" applyFont="1" applyFill="1" applyBorder="1" applyAlignment="1">
      <alignment horizontal="centerContinuous"/>
    </xf>
    <xf numFmtId="0" fontId="140" fillId="0" borderId="0" xfId="0" applyFont="1"/>
    <xf numFmtId="0" fontId="137" fillId="0" borderId="0" xfId="0" applyFont="1" applyAlignment="1">
      <alignment horizontal="centerContinuous" vertical="center"/>
    </xf>
    <xf numFmtId="0" fontId="108" fillId="11" borderId="0" xfId="0" applyFont="1" applyFill="1" applyAlignment="1">
      <alignment horizontal="center" vertical="center"/>
    </xf>
    <xf numFmtId="49" fontId="102" fillId="11" borderId="96" xfId="0" applyNumberFormat="1" applyFont="1" applyFill="1" applyBorder="1" applyAlignment="1">
      <alignment vertical="center"/>
    </xf>
    <xf numFmtId="49" fontId="102" fillId="11" borderId="96" xfId="0" applyNumberFormat="1" applyFont="1" applyFill="1" applyBorder="1" applyAlignment="1">
      <alignment horizontal="center" vertical="center"/>
    </xf>
    <xf numFmtId="164" fontId="102" fillId="11" borderId="81" xfId="1" applyNumberFormat="1" applyFont="1" applyFill="1" applyBorder="1" applyAlignment="1">
      <alignment horizontal="center" vertical="center"/>
    </xf>
    <xf numFmtId="164" fontId="102" fillId="11" borderId="96" xfId="0" applyNumberFormat="1" applyFont="1" applyFill="1" applyBorder="1" applyAlignment="1">
      <alignment horizontal="center" vertical="center"/>
    </xf>
    <xf numFmtId="164" fontId="102" fillId="11" borderId="96" xfId="1" applyNumberFormat="1" applyFont="1" applyFill="1" applyBorder="1" applyAlignment="1">
      <alignment horizontal="center" vertical="center"/>
    </xf>
    <xf numFmtId="165" fontId="102" fillId="11" borderId="116" xfId="1" applyNumberFormat="1" applyFont="1" applyFill="1" applyBorder="1" applyAlignment="1">
      <alignment horizontal="center" vertical="center"/>
    </xf>
    <xf numFmtId="49" fontId="108" fillId="22" borderId="78" xfId="0" applyNumberFormat="1" applyFont="1" applyFill="1" applyBorder="1" applyAlignment="1">
      <alignment horizontal="center" vertical="center"/>
    </xf>
    <xf numFmtId="49" fontId="108" fillId="22" borderId="78" xfId="0" applyNumberFormat="1" applyFont="1" applyFill="1" applyBorder="1"/>
    <xf numFmtId="164" fontId="108" fillId="22" borderId="78" xfId="0" applyNumberFormat="1" applyFont="1" applyFill="1" applyBorder="1"/>
    <xf numFmtId="0" fontId="137" fillId="11" borderId="0" xfId="0" applyFont="1" applyFill="1"/>
    <xf numFmtId="0" fontId="112" fillId="11" borderId="0" xfId="0" applyFont="1" applyFill="1"/>
    <xf numFmtId="182" fontId="102" fillId="11" borderId="81" xfId="0" applyNumberFormat="1" applyFont="1" applyFill="1" applyBorder="1" applyAlignment="1">
      <alignment vertical="center"/>
    </xf>
    <xf numFmtId="182" fontId="102" fillId="11" borderId="78" xfId="0" applyNumberFormat="1" applyFont="1" applyFill="1" applyBorder="1" applyAlignment="1">
      <alignment vertical="center"/>
    </xf>
    <xf numFmtId="182" fontId="102" fillId="11" borderId="83" xfId="0" applyNumberFormat="1" applyFont="1" applyFill="1" applyBorder="1" applyAlignment="1">
      <alignment vertical="center"/>
    </xf>
    <xf numFmtId="184" fontId="102" fillId="11" borderId="81" xfId="0" applyNumberFormat="1" applyFont="1" applyFill="1" applyBorder="1" applyAlignment="1">
      <alignment horizontal="right" vertical="center"/>
    </xf>
    <xf numFmtId="184" fontId="102" fillId="11" borderId="78" xfId="0" applyNumberFormat="1" applyFont="1" applyFill="1" applyBorder="1" applyAlignment="1">
      <alignment horizontal="right" vertical="center"/>
    </xf>
    <xf numFmtId="0" fontId="111" fillId="22" borderId="80" xfId="0" applyFont="1" applyFill="1" applyBorder="1" applyAlignment="1">
      <alignment horizontal="center" vertical="center"/>
    </xf>
    <xf numFmtId="0" fontId="111" fillId="22" borderId="79" xfId="0" applyFont="1" applyFill="1" applyBorder="1" applyAlignment="1">
      <alignment horizontal="center" vertical="center"/>
    </xf>
    <xf numFmtId="0" fontId="111" fillId="22" borderId="82" xfId="0" applyFont="1" applyFill="1" applyBorder="1" applyAlignment="1">
      <alignment horizontal="center" vertical="center"/>
    </xf>
    <xf numFmtId="0" fontId="111" fillId="22" borderId="84" xfId="0" applyFont="1" applyFill="1" applyBorder="1" applyAlignment="1">
      <alignment horizontal="center" vertical="center"/>
    </xf>
    <xf numFmtId="0" fontId="111" fillId="22" borderId="100" xfId="0" applyFont="1" applyFill="1" applyBorder="1" applyAlignment="1">
      <alignment horizontal="center" vertical="center"/>
    </xf>
    <xf numFmtId="0" fontId="111" fillId="22" borderId="85" xfId="0" applyFont="1" applyFill="1" applyBorder="1" applyAlignment="1">
      <alignment horizontal="center" vertical="center"/>
    </xf>
    <xf numFmtId="0" fontId="112" fillId="11" borderId="80" xfId="0" applyFont="1" applyFill="1" applyBorder="1" applyAlignment="1">
      <alignment horizontal="center" vertical="center"/>
    </xf>
    <xf numFmtId="0" fontId="112" fillId="11" borderId="79" xfId="0" applyFont="1" applyFill="1" applyBorder="1" applyAlignment="1">
      <alignment horizontal="center" vertical="center"/>
    </xf>
    <xf numFmtId="0" fontId="112" fillId="11" borderId="82" xfId="0" applyFont="1" applyFill="1" applyBorder="1" applyAlignment="1">
      <alignment horizontal="center" vertical="center"/>
    </xf>
    <xf numFmtId="0" fontId="112" fillId="19" borderId="87" xfId="0" applyFont="1" applyFill="1" applyBorder="1" applyAlignment="1">
      <alignment horizontal="center" vertical="center"/>
    </xf>
    <xf numFmtId="0" fontId="112" fillId="19" borderId="89" xfId="0" applyFont="1" applyFill="1" applyBorder="1" applyAlignment="1">
      <alignment horizontal="left" vertical="center"/>
    </xf>
    <xf numFmtId="0" fontId="102" fillId="11" borderId="84" xfId="0" applyFont="1" applyFill="1" applyBorder="1" applyAlignment="1">
      <alignment horizontal="left" vertical="center"/>
    </xf>
    <xf numFmtId="0" fontId="102" fillId="11" borderId="100" xfId="0" applyFont="1" applyFill="1" applyBorder="1" applyAlignment="1">
      <alignment horizontal="left" vertical="center"/>
    </xf>
    <xf numFmtId="0" fontId="102" fillId="11" borderId="85" xfId="0" applyFont="1" applyFill="1" applyBorder="1" applyAlignment="1">
      <alignment horizontal="left" vertical="center"/>
    </xf>
    <xf numFmtId="0" fontId="115" fillId="0" borderId="0" xfId="0" applyFont="1" applyAlignment="1">
      <alignment horizontal="left"/>
    </xf>
    <xf numFmtId="0" fontId="143" fillId="11" borderId="0" xfId="0" applyFont="1" applyFill="1"/>
    <xf numFmtId="0" fontId="18" fillId="11" borderId="0" xfId="0" applyFont="1" applyFill="1"/>
    <xf numFmtId="0" fontId="31" fillId="11" borderId="0" xfId="0" applyFont="1" applyFill="1"/>
    <xf numFmtId="0" fontId="37" fillId="11" borderId="0" xfId="0" applyFont="1" applyFill="1"/>
    <xf numFmtId="165" fontId="31" fillId="11" borderId="0" xfId="1" applyNumberFormat="1" applyFont="1" applyFill="1"/>
    <xf numFmtId="0" fontId="19" fillId="11" borderId="0" xfId="0" applyFont="1" applyFill="1" applyAlignment="1">
      <alignment horizontal="centerContinuous"/>
    </xf>
    <xf numFmtId="0" fontId="18" fillId="11" borderId="0" xfId="0" applyFont="1" applyFill="1" applyAlignment="1">
      <alignment horizontal="centerContinuous"/>
    </xf>
    <xf numFmtId="0" fontId="18" fillId="11" borderId="0" xfId="0" applyFont="1" applyFill="1" applyAlignment="1">
      <alignment horizontal="center"/>
    </xf>
    <xf numFmtId="0" fontId="19" fillId="11" borderId="0" xfId="0" applyFont="1" applyFill="1" applyAlignment="1">
      <alignment horizontal="center"/>
    </xf>
    <xf numFmtId="0" fontId="18" fillId="11" borderId="0" xfId="0" applyFont="1" applyFill="1" applyAlignment="1">
      <alignment horizontal="left"/>
    </xf>
    <xf numFmtId="0" fontId="144" fillId="0" borderId="0" xfId="0" applyFont="1"/>
    <xf numFmtId="0" fontId="145" fillId="0" borderId="0" xfId="0" applyFont="1" applyAlignment="1">
      <alignment horizontal="centerContinuous"/>
    </xf>
    <xf numFmtId="0" fontId="147" fillId="0" borderId="0" xfId="0" applyFont="1"/>
    <xf numFmtId="0" fontId="147" fillId="0" borderId="0" xfId="0" applyFont="1" applyAlignment="1">
      <alignment horizontal="right"/>
    </xf>
    <xf numFmtId="0" fontId="147" fillId="0" borderId="0" xfId="0" applyFont="1" applyAlignment="1">
      <alignment horizontal="left"/>
    </xf>
    <xf numFmtId="0" fontId="148" fillId="0" borderId="0" xfId="0" applyFont="1" applyAlignment="1">
      <alignment horizontal="right"/>
    </xf>
    <xf numFmtId="0" fontId="147" fillId="27" borderId="147" xfId="0" applyFont="1" applyFill="1" applyBorder="1" applyAlignment="1">
      <alignment horizontal="center" vertical="center" wrapText="1"/>
    </xf>
    <xf numFmtId="0" fontId="147" fillId="27" borderId="148" xfId="0" applyFont="1" applyFill="1" applyBorder="1" applyAlignment="1">
      <alignment horizontal="center" vertical="center" wrapText="1"/>
    </xf>
    <xf numFmtId="0" fontId="145" fillId="28" borderId="149" xfId="0" applyFont="1" applyFill="1" applyBorder="1" applyAlignment="1">
      <alignment horizontal="center" vertical="center" wrapText="1"/>
    </xf>
    <xf numFmtId="0" fontId="145" fillId="28" borderId="150" xfId="0" applyFont="1" applyFill="1" applyBorder="1" applyAlignment="1">
      <alignment horizontal="center" vertical="center" wrapText="1"/>
    </xf>
    <xf numFmtId="0" fontId="145" fillId="28" borderId="151" xfId="0" applyFont="1" applyFill="1" applyBorder="1" applyAlignment="1">
      <alignment horizontal="center" vertical="center" wrapText="1"/>
    </xf>
    <xf numFmtId="0" fontId="144" fillId="11" borderId="143" xfId="0" applyFont="1" applyFill="1" applyBorder="1" applyAlignment="1">
      <alignment vertical="center"/>
    </xf>
    <xf numFmtId="165" fontId="144" fillId="11" borderId="143" xfId="1" applyNumberFormat="1" applyFont="1" applyFill="1" applyBorder="1" applyAlignment="1">
      <alignment vertical="center"/>
    </xf>
    <xf numFmtId="164" fontId="144" fillId="11" borderId="140" xfId="0" applyNumberFormat="1" applyFont="1" applyFill="1" applyBorder="1" applyAlignment="1">
      <alignment vertical="center"/>
    </xf>
    <xf numFmtId="14" fontId="144" fillId="11" borderId="140" xfId="0" applyNumberFormat="1" applyFont="1" applyFill="1" applyBorder="1" applyAlignment="1">
      <alignment vertical="center"/>
    </xf>
    <xf numFmtId="0" fontId="144" fillId="11" borderId="140" xfId="0" applyFont="1" applyFill="1" applyBorder="1" applyAlignment="1">
      <alignment vertical="center"/>
    </xf>
    <xf numFmtId="49" fontId="144" fillId="11" borderId="140" xfId="0" applyNumberFormat="1" applyFont="1" applyFill="1" applyBorder="1" applyAlignment="1">
      <alignment vertical="center"/>
    </xf>
    <xf numFmtId="165" fontId="144" fillId="11" borderId="140" xfId="1" applyNumberFormat="1" applyFont="1" applyFill="1" applyBorder="1" applyAlignment="1">
      <alignment vertical="center"/>
    </xf>
    <xf numFmtId="0" fontId="144" fillId="11" borderId="147" xfId="0" applyFont="1" applyFill="1" applyBorder="1" applyAlignment="1">
      <alignment vertical="center"/>
    </xf>
    <xf numFmtId="165" fontId="144" fillId="11" borderId="147" xfId="1" applyNumberFormat="1" applyFont="1" applyFill="1" applyBorder="1" applyAlignment="1">
      <alignment vertical="center"/>
    </xf>
    <xf numFmtId="14" fontId="144" fillId="11" borderId="142" xfId="0" applyNumberFormat="1" applyFont="1" applyFill="1" applyBorder="1" applyAlignment="1">
      <alignment vertical="center"/>
    </xf>
    <xf numFmtId="14" fontId="144" fillId="11" borderId="141" xfId="0" applyNumberFormat="1" applyFont="1" applyFill="1" applyBorder="1" applyAlignment="1">
      <alignment vertical="center"/>
    </xf>
    <xf numFmtId="0" fontId="144" fillId="11" borderId="141" xfId="0" applyFont="1" applyFill="1" applyBorder="1" applyAlignment="1">
      <alignment vertical="center"/>
    </xf>
    <xf numFmtId="14" fontId="144" fillId="11" borderId="146" xfId="0" applyNumberFormat="1" applyFont="1" applyFill="1" applyBorder="1" applyAlignment="1">
      <alignment vertical="center"/>
    </xf>
    <xf numFmtId="165" fontId="144" fillId="11" borderId="144" xfId="1" applyNumberFormat="1" applyFont="1" applyFill="1" applyBorder="1" applyAlignment="1">
      <alignment vertical="center"/>
    </xf>
    <xf numFmtId="165" fontId="144" fillId="11" borderId="145" xfId="1" applyNumberFormat="1" applyFont="1" applyFill="1" applyBorder="1" applyAlignment="1">
      <alignment vertical="center"/>
    </xf>
    <xf numFmtId="0" fontId="147" fillId="11" borderId="143" xfId="0" applyFont="1" applyFill="1" applyBorder="1" applyAlignment="1">
      <alignment vertical="center"/>
    </xf>
    <xf numFmtId="0" fontId="147" fillId="11" borderId="143" xfId="0" quotePrefix="1" applyFont="1" applyFill="1" applyBorder="1" applyAlignment="1">
      <alignment vertical="center"/>
    </xf>
    <xf numFmtId="0" fontId="147" fillId="11" borderId="143" xfId="0" applyFont="1" applyFill="1" applyBorder="1" applyAlignment="1">
      <alignment horizontal="center" vertical="center"/>
    </xf>
    <xf numFmtId="165" fontId="147" fillId="11" borderId="143" xfId="1" applyNumberFormat="1" applyFont="1" applyFill="1" applyBorder="1" applyAlignment="1">
      <alignment vertical="center"/>
    </xf>
    <xf numFmtId="165" fontId="147" fillId="11" borderId="144" xfId="1" applyNumberFormat="1" applyFont="1" applyFill="1" applyBorder="1" applyAlignment="1">
      <alignment vertical="center"/>
    </xf>
    <xf numFmtId="164" fontId="144" fillId="11" borderId="147" xfId="0" applyNumberFormat="1" applyFont="1" applyFill="1" applyBorder="1" applyAlignment="1">
      <alignment vertical="center"/>
    </xf>
    <xf numFmtId="14" fontId="144" fillId="11" borderId="147" xfId="0" applyNumberFormat="1" applyFont="1" applyFill="1" applyBorder="1" applyAlignment="1">
      <alignment vertical="center"/>
    </xf>
    <xf numFmtId="49" fontId="144" fillId="11" borderId="147" xfId="0" applyNumberFormat="1" applyFont="1" applyFill="1" applyBorder="1" applyAlignment="1">
      <alignment vertical="center"/>
    </xf>
    <xf numFmtId="165" fontId="144" fillId="11" borderId="148" xfId="1" applyNumberFormat="1" applyFont="1" applyFill="1" applyBorder="1" applyAlignment="1">
      <alignment vertical="center"/>
    </xf>
    <xf numFmtId="0" fontId="147" fillId="27" borderId="142" xfId="0" applyFont="1" applyFill="1" applyBorder="1" applyAlignment="1">
      <alignment vertical="center"/>
    </xf>
    <xf numFmtId="0" fontId="147" fillId="27" borderId="143" xfId="0" applyFont="1" applyFill="1" applyBorder="1" applyAlignment="1">
      <alignment vertical="center"/>
    </xf>
    <xf numFmtId="0" fontId="147" fillId="27" borderId="143" xfId="0" quotePrefix="1" applyFont="1" applyFill="1" applyBorder="1" applyAlignment="1">
      <alignment vertical="center"/>
    </xf>
    <xf numFmtId="0" fontId="147" fillId="27" borderId="143" xfId="0" applyFont="1" applyFill="1" applyBorder="1" applyAlignment="1">
      <alignment horizontal="center" vertical="center"/>
    </xf>
    <xf numFmtId="165" fontId="147" fillId="27" borderId="143" xfId="1" applyNumberFormat="1" applyFont="1" applyFill="1" applyBorder="1" applyAlignment="1">
      <alignment vertical="center"/>
    </xf>
    <xf numFmtId="165" fontId="147" fillId="27" borderId="144" xfId="1" applyNumberFormat="1" applyFont="1" applyFill="1" applyBorder="1" applyAlignment="1">
      <alignment vertical="center"/>
    </xf>
    <xf numFmtId="0" fontId="147" fillId="27" borderId="149" xfId="0" applyFont="1" applyFill="1" applyBorder="1" applyAlignment="1">
      <alignment vertical="center"/>
    </xf>
    <xf numFmtId="0" fontId="147" fillId="27" borderId="150" xfId="0" applyFont="1" applyFill="1" applyBorder="1" applyAlignment="1">
      <alignment vertical="center"/>
    </xf>
    <xf numFmtId="0" fontId="147" fillId="27" borderId="150" xfId="0" quotePrefix="1" applyFont="1" applyFill="1" applyBorder="1" applyAlignment="1">
      <alignment vertical="center"/>
    </xf>
    <xf numFmtId="0" fontId="147" fillId="27" borderId="150" xfId="0" applyFont="1" applyFill="1" applyBorder="1" applyAlignment="1">
      <alignment horizontal="center" vertical="center"/>
    </xf>
    <xf numFmtId="165" fontId="147" fillId="27" borderId="150" xfId="1" applyNumberFormat="1" applyFont="1" applyFill="1" applyBorder="1" applyAlignment="1">
      <alignment vertical="center"/>
    </xf>
    <xf numFmtId="165" fontId="147" fillId="27" borderId="151" xfId="1" applyNumberFormat="1" applyFont="1" applyFill="1" applyBorder="1" applyAlignment="1">
      <alignment vertical="center"/>
    </xf>
    <xf numFmtId="0" fontId="144" fillId="27" borderId="149" xfId="0" applyFont="1" applyFill="1" applyBorder="1" applyAlignment="1">
      <alignment vertical="center"/>
    </xf>
    <xf numFmtId="14" fontId="144" fillId="27" borderId="142" xfId="0" applyNumberFormat="1" applyFont="1" applyFill="1" applyBorder="1" applyAlignment="1">
      <alignment vertical="center"/>
    </xf>
    <xf numFmtId="0" fontId="19" fillId="0" borderId="0" xfId="0" applyFont="1" applyAlignment="1">
      <alignment horizontal="left"/>
    </xf>
    <xf numFmtId="164" fontId="144" fillId="11" borderId="143" xfId="0" applyNumberFormat="1" applyFont="1" applyFill="1" applyBorder="1" applyAlignment="1">
      <alignment vertical="center"/>
    </xf>
    <xf numFmtId="14" fontId="144" fillId="11" borderId="143" xfId="0" applyNumberFormat="1" applyFont="1" applyFill="1" applyBorder="1" applyAlignment="1">
      <alignment vertical="center"/>
    </xf>
    <xf numFmtId="164" fontId="147" fillId="11" borderId="143" xfId="0" applyNumberFormat="1" applyFont="1" applyFill="1" applyBorder="1" applyAlignment="1">
      <alignment vertical="center"/>
    </xf>
    <xf numFmtId="14" fontId="147" fillId="11" borderId="143" xfId="0" applyNumberFormat="1" applyFont="1" applyFill="1" applyBorder="1" applyAlignment="1">
      <alignment vertical="center"/>
    </xf>
    <xf numFmtId="0" fontId="147" fillId="11" borderId="143" xfId="0" applyFont="1" applyFill="1" applyBorder="1" applyAlignment="1">
      <alignment horizontal="left" vertical="center"/>
    </xf>
    <xf numFmtId="165" fontId="147" fillId="11" borderId="143" xfId="1" applyNumberFormat="1" applyFont="1" applyFill="1" applyBorder="1" applyAlignment="1">
      <alignment horizontal="center" vertical="center"/>
    </xf>
    <xf numFmtId="164" fontId="147" fillId="27" borderId="143" xfId="0" applyNumberFormat="1" applyFont="1" applyFill="1" applyBorder="1" applyAlignment="1">
      <alignment vertical="center"/>
    </xf>
    <xf numFmtId="14" fontId="147" fillId="27" borderId="143" xfId="0" applyNumberFormat="1" applyFont="1" applyFill="1" applyBorder="1" applyAlignment="1">
      <alignment vertical="center"/>
    </xf>
    <xf numFmtId="0" fontId="147" fillId="27" borderId="143" xfId="0" applyFont="1" applyFill="1" applyBorder="1" applyAlignment="1">
      <alignment horizontal="left" vertical="center"/>
    </xf>
    <xf numFmtId="165" fontId="147" fillId="27" borderId="143" xfId="1" applyNumberFormat="1" applyFont="1" applyFill="1" applyBorder="1" applyAlignment="1">
      <alignment horizontal="center" vertical="center"/>
    </xf>
    <xf numFmtId="164" fontId="147" fillId="27" borderId="150" xfId="0" applyNumberFormat="1" applyFont="1" applyFill="1" applyBorder="1" applyAlignment="1">
      <alignment vertical="center"/>
    </xf>
    <xf numFmtId="14" fontId="147" fillId="27" borderId="150" xfId="0" applyNumberFormat="1" applyFont="1" applyFill="1" applyBorder="1" applyAlignment="1">
      <alignment vertical="center"/>
    </xf>
    <xf numFmtId="0" fontId="147" fillId="27" borderId="150" xfId="0" applyFont="1" applyFill="1" applyBorder="1" applyAlignment="1">
      <alignment horizontal="left" vertical="center"/>
    </xf>
    <xf numFmtId="165" fontId="147" fillId="27" borderId="150" xfId="1" applyNumberFormat="1" applyFont="1" applyFill="1" applyBorder="1" applyAlignment="1">
      <alignment horizontal="center" vertical="center"/>
    </xf>
    <xf numFmtId="165" fontId="147" fillId="27" borderId="151" xfId="1" applyNumberFormat="1" applyFont="1" applyFill="1" applyBorder="1" applyAlignment="1">
      <alignment horizontal="center" vertical="center"/>
    </xf>
    <xf numFmtId="14" fontId="144" fillId="27" borderId="149" xfId="0" applyNumberFormat="1" applyFont="1" applyFill="1" applyBorder="1" applyAlignment="1">
      <alignment vertical="center"/>
    </xf>
    <xf numFmtId="0" fontId="147" fillId="0" borderId="0" xfId="0" applyFont="1" applyAlignment="1">
      <alignment horizontal="center"/>
    </xf>
    <xf numFmtId="49" fontId="144" fillId="11" borderId="143" xfId="0" applyNumberFormat="1" applyFont="1" applyFill="1" applyBorder="1" applyAlignment="1">
      <alignment vertical="center"/>
    </xf>
    <xf numFmtId="0" fontId="144" fillId="11" borderId="144" xfId="0" applyFont="1" applyFill="1" applyBorder="1" applyAlignment="1">
      <alignment vertical="center"/>
    </xf>
    <xf numFmtId="0" fontId="144" fillId="11" borderId="145" xfId="0" applyFont="1" applyFill="1" applyBorder="1" applyAlignment="1">
      <alignment vertical="center"/>
    </xf>
    <xf numFmtId="49" fontId="147" fillId="11" borderId="143" xfId="0" applyNumberFormat="1" applyFont="1" applyFill="1" applyBorder="1" applyAlignment="1">
      <alignment vertical="center"/>
    </xf>
    <xf numFmtId="0" fontId="147" fillId="11" borderId="143" xfId="0" quotePrefix="1" applyFont="1" applyFill="1" applyBorder="1" applyAlignment="1">
      <alignment horizontal="left" vertical="center"/>
    </xf>
    <xf numFmtId="0" fontId="147" fillId="11" borderId="144" xfId="0" applyFont="1" applyFill="1" applyBorder="1" applyAlignment="1">
      <alignment vertical="center"/>
    </xf>
    <xf numFmtId="0" fontId="144" fillId="11" borderId="148" xfId="0" applyFont="1" applyFill="1" applyBorder="1" applyAlignment="1">
      <alignment vertical="center"/>
    </xf>
    <xf numFmtId="49" fontId="147" fillId="27" borderId="143" xfId="0" applyNumberFormat="1" applyFont="1" applyFill="1" applyBorder="1" applyAlignment="1">
      <alignment vertical="center"/>
    </xf>
    <xf numFmtId="0" fontId="147" fillId="27" borderId="143" xfId="0" quotePrefix="1" applyFont="1" applyFill="1" applyBorder="1" applyAlignment="1">
      <alignment horizontal="left" vertical="center"/>
    </xf>
    <xf numFmtId="0" fontId="147" fillId="27" borderId="144" xfId="0" applyFont="1" applyFill="1" applyBorder="1" applyAlignment="1">
      <alignment vertical="center"/>
    </xf>
    <xf numFmtId="0" fontId="147" fillId="27" borderId="151" xfId="0" applyFont="1" applyFill="1" applyBorder="1" applyAlignment="1">
      <alignment vertical="center"/>
    </xf>
    <xf numFmtId="0" fontId="18" fillId="0" borderId="0" xfId="0" applyFont="1" applyAlignment="1">
      <alignment horizontal="right"/>
    </xf>
    <xf numFmtId="49" fontId="144" fillId="11" borderId="143" xfId="1" applyNumberFormat="1" applyFont="1" applyFill="1" applyBorder="1" applyAlignment="1">
      <alignment vertical="center"/>
    </xf>
    <xf numFmtId="49" fontId="144" fillId="11" borderId="140" xfId="1" applyNumberFormat="1" applyFont="1" applyFill="1" applyBorder="1" applyAlignment="1">
      <alignment vertical="center"/>
    </xf>
    <xf numFmtId="49" fontId="144" fillId="11" borderId="147" xfId="1" applyNumberFormat="1" applyFont="1" applyFill="1" applyBorder="1" applyAlignment="1">
      <alignment vertical="center"/>
    </xf>
    <xf numFmtId="49" fontId="147" fillId="27" borderId="143" xfId="1" applyNumberFormat="1" applyFont="1" applyFill="1" applyBorder="1" applyAlignment="1">
      <alignment vertical="center"/>
    </xf>
    <xf numFmtId="49" fontId="18" fillId="0" borderId="0" xfId="1" applyNumberFormat="1" applyFont="1" applyFill="1" applyBorder="1"/>
    <xf numFmtId="165" fontId="18" fillId="0" borderId="0" xfId="1" applyNumberFormat="1" applyFont="1" applyFill="1" applyBorder="1"/>
    <xf numFmtId="49" fontId="144" fillId="11" borderId="144" xfId="1" applyNumberFormat="1" applyFont="1" applyFill="1" applyBorder="1" applyAlignment="1">
      <alignment vertical="center"/>
    </xf>
    <xf numFmtId="49" fontId="144" fillId="11" borderId="145" xfId="1" applyNumberFormat="1" applyFont="1" applyFill="1" applyBorder="1" applyAlignment="1">
      <alignment vertical="center"/>
    </xf>
    <xf numFmtId="49" fontId="144" fillId="11" borderId="148" xfId="1" applyNumberFormat="1" applyFont="1" applyFill="1" applyBorder="1" applyAlignment="1">
      <alignment vertical="center"/>
    </xf>
    <xf numFmtId="49" fontId="147" fillId="27" borderId="144" xfId="1" applyNumberFormat="1" applyFont="1" applyFill="1" applyBorder="1" applyAlignment="1">
      <alignment vertical="center"/>
    </xf>
    <xf numFmtId="0" fontId="18" fillId="11" borderId="10" xfId="0" applyFont="1" applyFill="1" applyBorder="1"/>
    <xf numFmtId="0" fontId="18" fillId="11" borderId="41" xfId="0" applyFont="1" applyFill="1" applyBorder="1"/>
    <xf numFmtId="0" fontId="123" fillId="19" borderId="90" xfId="0" applyFont="1" applyFill="1" applyBorder="1"/>
    <xf numFmtId="0" fontId="144" fillId="0" borderId="0" xfId="0" quotePrefix="1" applyFont="1"/>
    <xf numFmtId="0" fontId="144" fillId="11" borderId="146" xfId="0" applyFont="1" applyFill="1" applyBorder="1" applyAlignment="1">
      <alignment vertical="center"/>
    </xf>
    <xf numFmtId="0" fontId="147" fillId="11" borderId="142" xfId="0" applyFont="1" applyFill="1" applyBorder="1" applyAlignment="1">
      <alignment vertical="center"/>
    </xf>
    <xf numFmtId="0" fontId="147" fillId="27" borderId="150" xfId="0" quotePrefix="1" applyFont="1" applyFill="1" applyBorder="1" applyAlignment="1">
      <alignment horizontal="left" vertical="center"/>
    </xf>
    <xf numFmtId="14" fontId="144" fillId="27" borderId="150" xfId="0" applyNumberFormat="1" applyFont="1" applyFill="1" applyBorder="1" applyAlignment="1">
      <alignment vertical="center"/>
    </xf>
    <xf numFmtId="14" fontId="144" fillId="27" borderId="143" xfId="0" applyNumberFormat="1" applyFont="1" applyFill="1" applyBorder="1" applyAlignment="1">
      <alignment vertical="center"/>
    </xf>
    <xf numFmtId="0" fontId="112" fillId="19" borderId="90" xfId="0" applyFont="1" applyFill="1" applyBorder="1"/>
    <xf numFmtId="0" fontId="112" fillId="23" borderId="102" xfId="0" applyFont="1" applyFill="1" applyBorder="1" applyAlignment="1">
      <alignment horizontal="center" vertical="center"/>
    </xf>
    <xf numFmtId="0" fontId="31" fillId="11" borderId="0" xfId="0" applyFont="1" applyFill="1" applyAlignment="1">
      <alignment shrinkToFit="1"/>
    </xf>
    <xf numFmtId="14" fontId="31" fillId="11" borderId="0" xfId="0" applyNumberFormat="1" applyFont="1" applyFill="1" applyAlignment="1">
      <alignment shrinkToFit="1"/>
    </xf>
    <xf numFmtId="0" fontId="112" fillId="19" borderId="105" xfId="0" applyFont="1" applyFill="1" applyBorder="1" applyAlignment="1">
      <alignment horizontal="right"/>
    </xf>
    <xf numFmtId="0" fontId="145" fillId="0" borderId="0" xfId="0" applyFont="1" applyAlignment="1">
      <alignment horizontal="center" vertical="center"/>
    </xf>
    <xf numFmtId="0" fontId="144" fillId="0" borderId="0" xfId="0" applyFont="1" applyAlignment="1">
      <alignment horizontal="center"/>
    </xf>
    <xf numFmtId="0" fontId="144" fillId="0" borderId="0" xfId="0" applyFont="1" applyAlignment="1">
      <alignment horizontal="right"/>
    </xf>
    <xf numFmtId="0" fontId="144" fillId="0" borderId="0" xfId="0" applyFont="1" applyAlignment="1">
      <alignment horizontal="left"/>
    </xf>
    <xf numFmtId="165" fontId="144" fillId="11" borderId="142" xfId="1" applyNumberFormat="1" applyFont="1" applyFill="1" applyBorder="1" applyAlignment="1">
      <alignment vertical="center"/>
    </xf>
    <xf numFmtId="165" fontId="144" fillId="11" borderId="146" xfId="1" applyNumberFormat="1" applyFont="1" applyFill="1" applyBorder="1" applyAlignment="1">
      <alignment vertical="center"/>
    </xf>
    <xf numFmtId="0" fontId="147" fillId="27" borderId="152" xfId="0" applyFont="1" applyFill="1" applyBorder="1" applyAlignment="1">
      <alignment horizontal="center" vertical="center"/>
    </xf>
    <xf numFmtId="165" fontId="147" fillId="27" borderId="152" xfId="1" applyNumberFormat="1" applyFont="1" applyFill="1" applyBorder="1" applyAlignment="1">
      <alignment horizontal="center" vertical="center"/>
    </xf>
    <xf numFmtId="0" fontId="19" fillId="0" borderId="0" xfId="0" applyFont="1" applyAlignment="1">
      <alignment horizontal="right"/>
    </xf>
    <xf numFmtId="0" fontId="18" fillId="11" borderId="50" xfId="0" applyFont="1" applyFill="1" applyBorder="1"/>
    <xf numFmtId="0" fontId="19" fillId="11" borderId="29" xfId="0" applyFont="1" applyFill="1" applyBorder="1"/>
    <xf numFmtId="0" fontId="19" fillId="11" borderId="30" xfId="0" applyFont="1" applyFill="1" applyBorder="1"/>
    <xf numFmtId="0" fontId="19" fillId="11" borderId="31" xfId="0" applyFont="1" applyFill="1" applyBorder="1"/>
    <xf numFmtId="0" fontId="18" fillId="11" borderId="32" xfId="0" applyFont="1" applyFill="1" applyBorder="1"/>
    <xf numFmtId="0" fontId="18" fillId="11" borderId="33" xfId="0" applyFont="1" applyFill="1" applyBorder="1"/>
    <xf numFmtId="0" fontId="19" fillId="11" borderId="34" xfId="0" applyFont="1" applyFill="1" applyBorder="1"/>
    <xf numFmtId="0" fontId="19" fillId="11" borderId="35" xfId="0" applyFont="1" applyFill="1" applyBorder="1"/>
    <xf numFmtId="0" fontId="19" fillId="11" borderId="36" xfId="0" applyFont="1" applyFill="1" applyBorder="1"/>
    <xf numFmtId="0" fontId="149" fillId="0" borderId="0" xfId="0" applyFont="1" applyAlignment="1">
      <alignment horizontal="centerContinuous" vertical="center"/>
    </xf>
    <xf numFmtId="49" fontId="144" fillId="0" borderId="0" xfId="1" applyNumberFormat="1" applyFont="1" applyFill="1" applyBorder="1" applyAlignment="1">
      <alignment horizontal="left"/>
    </xf>
    <xf numFmtId="0" fontId="149" fillId="0" borderId="0" xfId="0" applyFont="1" applyAlignment="1">
      <alignment horizontal="center" vertical="center"/>
    </xf>
    <xf numFmtId="0" fontId="104" fillId="11" borderId="1" xfId="0" applyFont="1" applyFill="1" applyBorder="1" applyAlignment="1">
      <alignment horizontal="center"/>
    </xf>
    <xf numFmtId="0" fontId="104" fillId="11" borderId="1" xfId="0" applyFont="1" applyFill="1" applyBorder="1"/>
    <xf numFmtId="49" fontId="104" fillId="11" borderId="0" xfId="0" applyNumberFormat="1" applyFont="1" applyFill="1" applyAlignment="1">
      <alignment horizontal="center"/>
    </xf>
    <xf numFmtId="0" fontId="103" fillId="11" borderId="42" xfId="0" applyFont="1" applyFill="1" applyBorder="1"/>
    <xf numFmtId="165" fontId="102" fillId="11" borderId="44" xfId="1" applyNumberFormat="1" applyFont="1" applyFill="1" applyBorder="1"/>
    <xf numFmtId="0" fontId="103" fillId="11" borderId="43" xfId="0" applyFont="1" applyFill="1" applyBorder="1"/>
    <xf numFmtId="165" fontId="102" fillId="11" borderId="45" xfId="1" applyNumberFormat="1" applyFont="1" applyFill="1" applyBorder="1"/>
    <xf numFmtId="165" fontId="102" fillId="11" borderId="43" xfId="1" applyNumberFormat="1" applyFont="1" applyFill="1" applyBorder="1"/>
    <xf numFmtId="0" fontId="103" fillId="11" borderId="1" xfId="0" applyFont="1" applyFill="1" applyBorder="1"/>
    <xf numFmtId="165" fontId="102" fillId="11" borderId="1" xfId="1" applyNumberFormat="1" applyFont="1" applyFill="1" applyBorder="1"/>
    <xf numFmtId="165" fontId="102" fillId="11" borderId="69" xfId="1" applyNumberFormat="1" applyFont="1" applyFill="1" applyBorder="1"/>
    <xf numFmtId="49" fontId="102" fillId="11" borderId="0" xfId="0" applyNumberFormat="1" applyFont="1" applyFill="1" applyAlignment="1">
      <alignment horizontal="center"/>
    </xf>
    <xf numFmtId="49" fontId="102" fillId="11" borderId="0" xfId="0" applyNumberFormat="1" applyFont="1" applyFill="1" applyAlignment="1">
      <alignment horizontal="left" indent="4"/>
    </xf>
    <xf numFmtId="14" fontId="102" fillId="11" borderId="0" xfId="0" applyNumberFormat="1" applyFont="1" applyFill="1" applyAlignment="1">
      <alignment horizontal="center"/>
    </xf>
    <xf numFmtId="165" fontId="104" fillId="11" borderId="1" xfId="6" applyNumberFormat="1" applyFont="1" applyFill="1" applyBorder="1" applyAlignment="1">
      <alignment horizontal="center" vertical="center"/>
    </xf>
    <xf numFmtId="49" fontId="104" fillId="11" borderId="1" xfId="0" applyNumberFormat="1" applyFont="1" applyFill="1" applyBorder="1" applyAlignment="1">
      <alignment horizontal="center" vertical="center" wrapText="1"/>
    </xf>
    <xf numFmtId="14" fontId="104" fillId="11" borderId="1" xfId="0" applyNumberFormat="1" applyFont="1" applyFill="1" applyBorder="1" applyAlignment="1">
      <alignment horizontal="center" vertical="center"/>
    </xf>
    <xf numFmtId="49" fontId="102" fillId="11" borderId="1" xfId="0" applyNumberFormat="1" applyFont="1" applyFill="1" applyBorder="1" applyAlignment="1">
      <alignment horizontal="center" wrapText="1"/>
    </xf>
    <xf numFmtId="49" fontId="102" fillId="11" borderId="1" xfId="0" applyNumberFormat="1" applyFont="1" applyFill="1" applyBorder="1" applyAlignment="1">
      <alignment horizontal="center" vertical="top" wrapText="1"/>
    </xf>
    <xf numFmtId="0" fontId="102" fillId="11" borderId="1" xfId="0" applyFont="1" applyFill="1" applyBorder="1" applyAlignment="1">
      <alignment horizontal="center" wrapText="1"/>
    </xf>
    <xf numFmtId="1" fontId="102" fillId="11" borderId="0" xfId="0" applyNumberFormat="1" applyFont="1" applyFill="1"/>
    <xf numFmtId="0" fontId="104" fillId="11" borderId="19" xfId="0" applyFont="1" applyFill="1" applyBorder="1" applyAlignment="1">
      <alignment vertical="center"/>
    </xf>
    <xf numFmtId="0" fontId="102" fillId="11" borderId="0" xfId="0" applyFont="1" applyFill="1" applyAlignment="1">
      <alignment horizontal="right" vertical="center"/>
    </xf>
    <xf numFmtId="0" fontId="102" fillId="11" borderId="0" xfId="0" applyFont="1" applyFill="1" applyAlignment="1">
      <alignment vertical="center"/>
    </xf>
    <xf numFmtId="0" fontId="102" fillId="11" borderId="0" xfId="0" applyFont="1" applyFill="1" applyAlignment="1">
      <alignment horizontal="left" indent="4"/>
    </xf>
    <xf numFmtId="49" fontId="104" fillId="11" borderId="19" xfId="0" applyNumberFormat="1" applyFont="1" applyFill="1" applyBorder="1" applyAlignment="1">
      <alignment horizontal="left" vertical="center"/>
    </xf>
    <xf numFmtId="0" fontId="102" fillId="11" borderId="1" xfId="0" applyFont="1" applyFill="1" applyBorder="1" applyAlignment="1">
      <alignment horizontal="center" vertical="center" wrapText="1"/>
    </xf>
    <xf numFmtId="49" fontId="102" fillId="11" borderId="1" xfId="0" applyNumberFormat="1" applyFont="1" applyFill="1" applyBorder="1" applyAlignment="1">
      <alignment horizontal="center" vertical="center" wrapText="1"/>
    </xf>
    <xf numFmtId="1" fontId="102" fillId="11" borderId="1" xfId="0" applyNumberFormat="1" applyFont="1" applyFill="1" applyBorder="1" applyAlignment="1">
      <alignment horizontal="center" vertical="center" wrapText="1"/>
    </xf>
    <xf numFmtId="49" fontId="102" fillId="11" borderId="0" xfId="0" applyNumberFormat="1" applyFont="1" applyFill="1" applyAlignment="1">
      <alignment horizontal="left" vertical="center"/>
    </xf>
    <xf numFmtId="0" fontId="120" fillId="11" borderId="0" xfId="3" applyFont="1" applyFill="1"/>
    <xf numFmtId="0" fontId="102" fillId="21" borderId="74" xfId="0" applyFont="1" applyFill="1" applyBorder="1"/>
    <xf numFmtId="0" fontId="102" fillId="21" borderId="0" xfId="0" applyFont="1" applyFill="1"/>
    <xf numFmtId="0" fontId="102" fillId="21" borderId="0" xfId="0" applyFont="1" applyFill="1" applyAlignment="1">
      <alignment horizontal="right" vertical="center" indent="1"/>
    </xf>
    <xf numFmtId="0" fontId="102" fillId="21" borderId="0" xfId="0" applyFont="1" applyFill="1" applyAlignment="1">
      <alignment horizontal="right"/>
    </xf>
    <xf numFmtId="0" fontId="102" fillId="21" borderId="0" xfId="0" applyFont="1" applyFill="1" applyAlignment="1">
      <alignment horizontal="left"/>
    </xf>
    <xf numFmtId="0" fontId="102" fillId="21" borderId="0" xfId="0" applyFont="1" applyFill="1" applyAlignment="1">
      <alignment horizontal="centerContinuous"/>
    </xf>
    <xf numFmtId="0" fontId="102" fillId="21" borderId="0" xfId="0" applyFont="1" applyFill="1" applyAlignment="1">
      <alignment horizontal="center" vertical="center"/>
    </xf>
    <xf numFmtId="0" fontId="102" fillId="21" borderId="103" xfId="0" applyFont="1" applyFill="1" applyBorder="1"/>
    <xf numFmtId="0" fontId="102" fillId="21" borderId="97" xfId="0" applyFont="1" applyFill="1" applyBorder="1"/>
    <xf numFmtId="0" fontId="102" fillId="21" borderId="90" xfId="0" applyFont="1" applyFill="1" applyBorder="1"/>
    <xf numFmtId="0" fontId="102" fillId="21" borderId="104" xfId="0" applyFont="1" applyFill="1" applyBorder="1"/>
    <xf numFmtId="0" fontId="102" fillId="21" borderId="105" xfId="0" applyFont="1" applyFill="1" applyBorder="1"/>
    <xf numFmtId="0" fontId="102" fillId="21" borderId="95" xfId="0" applyFont="1" applyFill="1" applyBorder="1"/>
    <xf numFmtId="0" fontId="102" fillId="21" borderId="153" xfId="0" applyFont="1" applyFill="1" applyBorder="1"/>
    <xf numFmtId="0" fontId="102" fillId="21" borderId="106" xfId="0" applyFont="1" applyFill="1" applyBorder="1"/>
    <xf numFmtId="0" fontId="132" fillId="11" borderId="0" xfId="0" applyFont="1" applyFill="1"/>
    <xf numFmtId="0" fontId="112" fillId="19" borderId="118" xfId="0" applyFont="1" applyFill="1" applyBorder="1" applyAlignment="1">
      <alignment horizontal="center" vertical="center" wrapText="1"/>
    </xf>
    <xf numFmtId="0" fontId="102" fillId="21" borderId="100" xfId="0" applyFont="1" applyFill="1" applyBorder="1" applyAlignment="1">
      <alignment vertical="center"/>
    </xf>
    <xf numFmtId="0" fontId="112" fillId="21" borderId="79" xfId="0" applyFont="1" applyFill="1" applyBorder="1" applyAlignment="1">
      <alignment horizontal="center" vertical="center"/>
    </xf>
    <xf numFmtId="49" fontId="112" fillId="11" borderId="83" xfId="0" applyNumberFormat="1" applyFont="1" applyFill="1" applyBorder="1" applyAlignment="1">
      <alignment horizontal="center" vertical="center"/>
    </xf>
    <xf numFmtId="0" fontId="114" fillId="19" borderId="95" xfId="0" applyFont="1" applyFill="1" applyBorder="1" applyAlignment="1">
      <alignment horizontal="center"/>
    </xf>
    <xf numFmtId="0" fontId="114" fillId="19" borderId="106" xfId="0" applyFont="1" applyFill="1" applyBorder="1" applyAlignment="1">
      <alignment horizontal="center"/>
    </xf>
    <xf numFmtId="0" fontId="141" fillId="0" borderId="0" xfId="0" applyFont="1" applyAlignment="1">
      <alignment horizontal="center" vertical="center" wrapText="1"/>
    </xf>
    <xf numFmtId="182" fontId="26" fillId="0" borderId="0" xfId="0" applyNumberFormat="1" applyFont="1"/>
    <xf numFmtId="49" fontId="26" fillId="0" borderId="0" xfId="0" quotePrefix="1" applyNumberFormat="1" applyFont="1"/>
    <xf numFmtId="0" fontId="112" fillId="19" borderId="127" xfId="0" applyFont="1" applyFill="1" applyBorder="1" applyAlignment="1">
      <alignment horizontal="center" vertical="center"/>
    </xf>
    <xf numFmtId="0" fontId="112" fillId="19" borderId="128" xfId="0" applyFont="1" applyFill="1" applyBorder="1" applyAlignment="1">
      <alignment horizontal="center" vertical="center"/>
    </xf>
    <xf numFmtId="182" fontId="112" fillId="19" borderId="128" xfId="0" applyNumberFormat="1" applyFont="1" applyFill="1" applyBorder="1" applyAlignment="1">
      <alignment horizontal="center" vertical="center"/>
    </xf>
    <xf numFmtId="0" fontId="112" fillId="19" borderId="157" xfId="0" applyFont="1" applyFill="1" applyBorder="1" applyAlignment="1">
      <alignment horizontal="center" vertical="center"/>
    </xf>
    <xf numFmtId="183" fontId="26" fillId="0" borderId="0" xfId="0" applyNumberFormat="1" applyFont="1"/>
    <xf numFmtId="49" fontId="112" fillId="19" borderId="127" xfId="0" applyNumberFormat="1" applyFont="1" applyFill="1" applyBorder="1" applyAlignment="1">
      <alignment horizontal="center" vertical="center"/>
    </xf>
    <xf numFmtId="49" fontId="112" fillId="19" borderId="128" xfId="0" applyNumberFormat="1" applyFont="1" applyFill="1" applyBorder="1" applyAlignment="1">
      <alignment horizontal="center" vertical="center"/>
    </xf>
    <xf numFmtId="183" fontId="112" fillId="19" borderId="128" xfId="0" applyNumberFormat="1" applyFont="1" applyFill="1" applyBorder="1" applyAlignment="1">
      <alignment horizontal="center" vertical="center"/>
    </xf>
    <xf numFmtId="0" fontId="137" fillId="11" borderId="0" xfId="0" applyFont="1" applyFill="1" applyAlignment="1">
      <alignment horizontal="centerContinuous"/>
    </xf>
    <xf numFmtId="0" fontId="112" fillId="19" borderId="117" xfId="0" applyFont="1" applyFill="1" applyBorder="1" applyAlignment="1">
      <alignment horizontal="center" vertical="center" wrapText="1"/>
    </xf>
    <xf numFmtId="0" fontId="112" fillId="19" borderId="119" xfId="0" applyFont="1" applyFill="1" applyBorder="1" applyAlignment="1">
      <alignment horizontal="center" vertical="center" wrapText="1"/>
    </xf>
    <xf numFmtId="0" fontId="137" fillId="19" borderId="104" xfId="0" applyFont="1" applyFill="1" applyBorder="1" applyAlignment="1">
      <alignment horizontal="centerContinuous"/>
    </xf>
    <xf numFmtId="0" fontId="112" fillId="19" borderId="105" xfId="0" applyFont="1" applyFill="1" applyBorder="1" applyAlignment="1">
      <alignment horizontal="centerContinuous"/>
    </xf>
    <xf numFmtId="0" fontId="112" fillId="19" borderId="106" xfId="0" applyFont="1" applyFill="1" applyBorder="1" applyAlignment="1">
      <alignment horizontal="centerContinuous"/>
    </xf>
    <xf numFmtId="0" fontId="104" fillId="11" borderId="3" xfId="0" applyFont="1" applyFill="1" applyBorder="1" applyAlignment="1">
      <alignment horizontal="center" vertical="center" wrapText="1"/>
    </xf>
    <xf numFmtId="0" fontId="112" fillId="11" borderId="0" xfId="0" applyFont="1" applyFill="1" applyAlignment="1">
      <alignment horizontal="centerContinuous"/>
    </xf>
    <xf numFmtId="165" fontId="122" fillId="19" borderId="90" xfId="1" applyNumberFormat="1" applyFont="1" applyFill="1" applyBorder="1"/>
    <xf numFmtId="165" fontId="122" fillId="19" borderId="105" xfId="1" applyNumberFormat="1" applyFont="1" applyFill="1" applyBorder="1"/>
    <xf numFmtId="0" fontId="137" fillId="11" borderId="0" xfId="13" applyFont="1" applyFill="1" applyAlignment="1">
      <alignment horizontal="centerContinuous"/>
    </xf>
    <xf numFmtId="0" fontId="113" fillId="20" borderId="117" xfId="13" applyFont="1" applyFill="1" applyBorder="1" applyAlignment="1">
      <alignment horizontal="center" vertical="center" wrapText="1"/>
    </xf>
    <xf numFmtId="0" fontId="113" fillId="20" borderId="118" xfId="13" applyFont="1" applyFill="1" applyBorder="1" applyAlignment="1">
      <alignment horizontal="center" vertical="center" wrapText="1"/>
    </xf>
    <xf numFmtId="165" fontId="113" fillId="20" borderId="118" xfId="1" applyNumberFormat="1" applyFont="1" applyFill="1" applyBorder="1" applyAlignment="1">
      <alignment horizontal="center" vertical="center" wrapText="1"/>
    </xf>
    <xf numFmtId="0" fontId="19" fillId="11" borderId="0" xfId="0" applyFont="1" applyFill="1"/>
    <xf numFmtId="165" fontId="18" fillId="11" borderId="0" xfId="0" applyNumberFormat="1" applyFont="1" applyFill="1"/>
    <xf numFmtId="0" fontId="29" fillId="11" borderId="0" xfId="0" applyFont="1" applyFill="1" applyAlignment="1">
      <alignment horizontal="right"/>
    </xf>
    <xf numFmtId="165" fontId="147" fillId="27" borderId="152" xfId="1" applyNumberFormat="1" applyFont="1" applyFill="1" applyBorder="1"/>
    <xf numFmtId="165" fontId="147" fillId="27" borderId="152" xfId="1" applyNumberFormat="1" applyFont="1" applyFill="1" applyBorder="1" applyAlignment="1">
      <alignment horizontal="center"/>
    </xf>
    <xf numFmtId="165" fontId="18" fillId="0" borderId="0" xfId="0" applyNumberFormat="1" applyFont="1"/>
    <xf numFmtId="0" fontId="147" fillId="27" borderId="152" xfId="0" applyFont="1" applyFill="1" applyBorder="1"/>
    <xf numFmtId="0" fontId="147" fillId="27" borderId="152" xfId="0" applyFont="1" applyFill="1" applyBorder="1" applyAlignment="1">
      <alignment horizontal="center"/>
    </xf>
    <xf numFmtId="173" fontId="19" fillId="11" borderId="1" xfId="0" applyNumberFormat="1" applyFont="1" applyFill="1" applyBorder="1" applyAlignment="1">
      <alignment horizontal="center" vertical="center"/>
    </xf>
    <xf numFmtId="0" fontId="18" fillId="11" borderId="64" xfId="1" applyNumberFormat="1" applyFont="1" applyFill="1" applyBorder="1"/>
    <xf numFmtId="165" fontId="29" fillId="11" borderId="56" xfId="1" applyNumberFormat="1" applyFont="1" applyFill="1" applyBorder="1"/>
    <xf numFmtId="165" fontId="18" fillId="11" borderId="56" xfId="1" applyNumberFormat="1" applyFont="1" applyFill="1" applyBorder="1"/>
    <xf numFmtId="0" fontId="18" fillId="11" borderId="65" xfId="1" applyNumberFormat="1" applyFont="1" applyFill="1" applyBorder="1"/>
    <xf numFmtId="165" fontId="29" fillId="11" borderId="57" xfId="1" applyNumberFormat="1" applyFont="1" applyFill="1" applyBorder="1"/>
    <xf numFmtId="165" fontId="18" fillId="11" borderId="57" xfId="1" applyNumberFormat="1" applyFont="1" applyFill="1" applyBorder="1"/>
    <xf numFmtId="0" fontId="147" fillId="27" borderId="163" xfId="0" applyFont="1" applyFill="1" applyBorder="1" applyAlignment="1">
      <alignment horizontal="right"/>
    </xf>
    <xf numFmtId="0" fontId="147" fillId="27" borderId="161" xfId="0" applyFont="1" applyFill="1" applyBorder="1" applyAlignment="1">
      <alignment horizontal="centerContinuous"/>
    </xf>
    <xf numFmtId="0" fontId="147" fillId="27" borderId="162" xfId="0" applyFont="1" applyFill="1" applyBorder="1" applyAlignment="1">
      <alignment horizontal="centerContinuous"/>
    </xf>
    <xf numFmtId="43" fontId="18" fillId="0" borderId="0" xfId="0" applyNumberFormat="1" applyFont="1"/>
    <xf numFmtId="0" fontId="145" fillId="28" borderId="150" xfId="7" applyFont="1" applyFill="1" applyBorder="1" applyAlignment="1">
      <alignment horizontal="center" vertical="center" wrapText="1"/>
    </xf>
    <xf numFmtId="0" fontId="145" fillId="28" borderId="151" xfId="7" applyFont="1" applyFill="1" applyBorder="1" applyAlignment="1">
      <alignment horizontal="center" vertical="center" wrapText="1"/>
    </xf>
    <xf numFmtId="49" fontId="147" fillId="27" borderId="152" xfId="1" applyNumberFormat="1" applyFont="1" applyFill="1" applyBorder="1"/>
    <xf numFmtId="0" fontId="18" fillId="11" borderId="0" xfId="13" applyFont="1" applyFill="1"/>
    <xf numFmtId="0" fontId="19" fillId="11" borderId="0" xfId="13" applyFont="1" applyFill="1"/>
    <xf numFmtId="0" fontId="19" fillId="11" borderId="0" xfId="13" applyFont="1" applyFill="1" applyAlignment="1">
      <alignment horizontal="center"/>
    </xf>
    <xf numFmtId="0" fontId="18" fillId="11" borderId="22" xfId="13" applyFont="1" applyFill="1" applyBorder="1"/>
    <xf numFmtId="0" fontId="29" fillId="11" borderId="0" xfId="13" applyFont="1" applyFill="1"/>
    <xf numFmtId="0" fontId="29" fillId="11" borderId="0" xfId="13" applyFont="1" applyFill="1" applyAlignment="1">
      <alignment horizontal="right"/>
    </xf>
    <xf numFmtId="0" fontId="19" fillId="11" borderId="1" xfId="13" applyFont="1" applyFill="1" applyBorder="1" applyAlignment="1">
      <alignment horizontal="center" vertical="center" wrapText="1"/>
    </xf>
    <xf numFmtId="0" fontId="28" fillId="11" borderId="0" xfId="13" applyFont="1" applyFill="1" applyAlignment="1">
      <alignment horizontal="right"/>
    </xf>
    <xf numFmtId="0" fontId="18" fillId="11" borderId="0" xfId="13" applyFont="1" applyFill="1" applyAlignment="1">
      <alignment vertical="top" wrapText="1"/>
    </xf>
    <xf numFmtId="0" fontId="18" fillId="11" borderId="0" xfId="13" quotePrefix="1" applyFont="1" applyFill="1"/>
    <xf numFmtId="0" fontId="44" fillId="11" borderId="0" xfId="13" applyFont="1" applyFill="1"/>
    <xf numFmtId="0" fontId="18" fillId="11" borderId="0" xfId="13" applyFont="1" applyFill="1" applyAlignment="1">
      <alignment horizontal="left" wrapText="1"/>
    </xf>
    <xf numFmtId="0" fontId="18" fillId="11" borderId="54" xfId="13" applyFont="1" applyFill="1" applyBorder="1"/>
    <xf numFmtId="0" fontId="18" fillId="11" borderId="55" xfId="13" applyFont="1" applyFill="1" applyBorder="1"/>
    <xf numFmtId="0" fontId="18" fillId="11" borderId="53" xfId="13" applyFont="1" applyFill="1" applyBorder="1"/>
    <xf numFmtId="165" fontId="18" fillId="11" borderId="0" xfId="14" applyNumberFormat="1" applyFont="1" applyFill="1"/>
    <xf numFmtId="0" fontId="18" fillId="11" borderId="0" xfId="13" applyFont="1" applyFill="1" applyAlignment="1">
      <alignment vertical="center"/>
    </xf>
    <xf numFmtId="0" fontId="18" fillId="11" borderId="21" xfId="13" applyFont="1" applyFill="1" applyBorder="1"/>
    <xf numFmtId="0" fontId="18" fillId="11" borderId="23" xfId="13" applyFont="1" applyFill="1" applyBorder="1"/>
    <xf numFmtId="0" fontId="18" fillId="11" borderId="24" xfId="13" applyFont="1" applyFill="1" applyBorder="1"/>
    <xf numFmtId="0" fontId="18" fillId="11" borderId="25" xfId="13" applyFont="1" applyFill="1" applyBorder="1"/>
    <xf numFmtId="0" fontId="18" fillId="11" borderId="18" xfId="13" applyFont="1" applyFill="1" applyBorder="1"/>
    <xf numFmtId="0" fontId="18" fillId="11" borderId="26" xfId="13" applyFont="1" applyFill="1" applyBorder="1"/>
    <xf numFmtId="0" fontId="18" fillId="11" borderId="19" xfId="13" applyFont="1" applyFill="1" applyBorder="1"/>
    <xf numFmtId="0" fontId="18" fillId="11" borderId="27" xfId="13" applyFont="1" applyFill="1" applyBorder="1"/>
    <xf numFmtId="0" fontId="112" fillId="19" borderId="90" xfId="13" applyFont="1" applyFill="1" applyBorder="1" applyAlignment="1">
      <alignment horizontal="right"/>
    </xf>
    <xf numFmtId="0" fontId="149" fillId="0" borderId="0" xfId="13" applyFont="1" applyAlignment="1">
      <alignment horizontal="centerContinuous" vertical="center"/>
    </xf>
    <xf numFmtId="0" fontId="18" fillId="11" borderId="21" xfId="0" applyFont="1" applyFill="1" applyBorder="1"/>
    <xf numFmtId="0" fontId="18" fillId="11" borderId="22" xfId="0" applyFont="1" applyFill="1" applyBorder="1"/>
    <xf numFmtId="0" fontId="18" fillId="11" borderId="23" xfId="0" applyFont="1" applyFill="1" applyBorder="1"/>
    <xf numFmtId="0" fontId="18" fillId="11" borderId="24" xfId="0" applyFont="1" applyFill="1" applyBorder="1"/>
    <xf numFmtId="0" fontId="18" fillId="11" borderId="25" xfId="0" applyFont="1" applyFill="1" applyBorder="1"/>
    <xf numFmtId="167" fontId="19" fillId="11" borderId="0" xfId="0" applyNumberFormat="1" applyFont="1" applyFill="1" applyAlignment="1">
      <alignment horizontal="center" vertical="center" shrinkToFit="1"/>
    </xf>
    <xf numFmtId="0" fontId="19" fillId="11" borderId="25" xfId="0" applyFont="1" applyFill="1" applyBorder="1"/>
    <xf numFmtId="0" fontId="18" fillId="11" borderId="26" xfId="0" applyFont="1" applyFill="1" applyBorder="1"/>
    <xf numFmtId="0" fontId="19" fillId="11" borderId="19" xfId="0" applyFont="1" applyFill="1" applyBorder="1" applyAlignment="1">
      <alignment horizontal="center"/>
    </xf>
    <xf numFmtId="0" fontId="18" fillId="11" borderId="19" xfId="0" applyFont="1" applyFill="1" applyBorder="1"/>
    <xf numFmtId="0" fontId="18" fillId="11" borderId="27" xfId="0" applyFont="1" applyFill="1" applyBorder="1"/>
    <xf numFmtId="0" fontId="29" fillId="11" borderId="22" xfId="0" applyFont="1" applyFill="1" applyBorder="1" applyAlignment="1">
      <alignment horizontal="center"/>
    </xf>
    <xf numFmtId="0" fontId="18" fillId="11" borderId="29" xfId="0" applyFont="1" applyFill="1" applyBorder="1"/>
    <xf numFmtId="0" fontId="18" fillId="11" borderId="30" xfId="0" applyFont="1" applyFill="1" applyBorder="1"/>
    <xf numFmtId="0" fontId="18" fillId="11" borderId="31" xfId="0" applyFont="1" applyFill="1" applyBorder="1"/>
    <xf numFmtId="0" fontId="19" fillId="11" borderId="1" xfId="0" applyFont="1" applyFill="1" applyBorder="1" applyAlignment="1" applyProtection="1">
      <alignment horizontal="center" vertical="center"/>
      <protection locked="0"/>
    </xf>
    <xf numFmtId="0" fontId="19" fillId="11" borderId="4" xfId="0" applyFont="1" applyFill="1" applyBorder="1" applyAlignment="1" applyProtection="1">
      <alignment horizontal="center"/>
      <protection locked="0"/>
    </xf>
    <xf numFmtId="0" fontId="19" fillId="11" borderId="38" xfId="0" applyFont="1" applyFill="1" applyBorder="1" applyAlignment="1" applyProtection="1">
      <alignment horizontal="center"/>
      <protection locked="0"/>
    </xf>
    <xf numFmtId="0" fontId="19" fillId="11" borderId="38" xfId="0" applyFont="1" applyFill="1" applyBorder="1" applyProtection="1">
      <protection locked="0"/>
    </xf>
    <xf numFmtId="0" fontId="19" fillId="11" borderId="37" xfId="0" applyFont="1" applyFill="1" applyBorder="1" applyProtection="1">
      <protection locked="0"/>
    </xf>
    <xf numFmtId="0" fontId="19" fillId="11" borderId="32" xfId="0" applyFont="1" applyFill="1" applyBorder="1"/>
    <xf numFmtId="0" fontId="19" fillId="11" borderId="0" xfId="0" quotePrefix="1" applyFont="1" applyFill="1"/>
    <xf numFmtId="0" fontId="18" fillId="11" borderId="0" xfId="0" applyFont="1" applyFill="1" applyAlignment="1">
      <alignment horizontal="center" vertical="center"/>
    </xf>
    <xf numFmtId="0" fontId="19" fillId="11" borderId="0" xfId="0" applyFont="1" applyFill="1" applyAlignment="1">
      <alignment horizontal="center" vertical="center"/>
    </xf>
    <xf numFmtId="0" fontId="18" fillId="11" borderId="34" xfId="0" applyFont="1" applyFill="1" applyBorder="1"/>
    <xf numFmtId="0" fontId="18" fillId="11" borderId="35" xfId="0" applyFont="1" applyFill="1" applyBorder="1"/>
    <xf numFmtId="0" fontId="18" fillId="11" borderId="36" xfId="0" applyFont="1" applyFill="1" applyBorder="1"/>
    <xf numFmtId="0" fontId="114" fillId="19" borderId="97" xfId="0" applyFont="1" applyFill="1" applyBorder="1" applyProtection="1">
      <protection locked="0"/>
    </xf>
    <xf numFmtId="0" fontId="112" fillId="19" borderId="90" xfId="0" applyFont="1" applyFill="1" applyBorder="1" applyAlignment="1" applyProtection="1">
      <alignment horizontal="right"/>
      <protection locked="0"/>
    </xf>
    <xf numFmtId="0" fontId="114" fillId="19" borderId="105" xfId="0" applyFont="1" applyFill="1" applyBorder="1" applyAlignment="1" applyProtection="1">
      <alignment horizontal="center" vertical="center"/>
      <protection locked="0"/>
    </xf>
    <xf numFmtId="0" fontId="114" fillId="19" borderId="105" xfId="0" applyFont="1" applyFill="1" applyBorder="1" applyAlignment="1" applyProtection="1">
      <alignment horizontal="right"/>
      <protection locked="0"/>
    </xf>
    <xf numFmtId="0" fontId="114" fillId="19" borderId="106" xfId="0" applyFont="1" applyFill="1" applyBorder="1" applyAlignment="1" applyProtection="1">
      <alignment horizontal="center" vertical="center"/>
      <protection locked="0"/>
    </xf>
    <xf numFmtId="0" fontId="112" fillId="23" borderId="102" xfId="0" applyFont="1" applyFill="1" applyBorder="1" applyAlignment="1" applyProtection="1">
      <alignment horizontal="center" vertical="center"/>
      <protection locked="0"/>
    </xf>
    <xf numFmtId="0" fontId="151" fillId="0" borderId="0" xfId="0" applyFont="1" applyAlignment="1">
      <alignment horizontal="center"/>
    </xf>
    <xf numFmtId="0" fontId="112" fillId="19" borderId="81" xfId="13" applyFont="1" applyFill="1" applyBorder="1" applyAlignment="1">
      <alignment horizontal="center" vertical="center" wrapText="1"/>
    </xf>
    <xf numFmtId="0" fontId="112" fillId="19" borderId="80" xfId="13" applyFont="1" applyFill="1" applyBorder="1" applyAlignment="1">
      <alignment horizontal="center" vertical="center" wrapText="1"/>
    </xf>
    <xf numFmtId="0" fontId="112" fillId="19" borderId="79" xfId="13" applyFont="1" applyFill="1" applyBorder="1" applyAlignment="1">
      <alignment horizontal="center" vertical="center" wrapText="1"/>
    </xf>
    <xf numFmtId="0" fontId="152" fillId="0" borderId="0" xfId="0" applyFont="1"/>
    <xf numFmtId="0" fontId="107" fillId="0" borderId="0" xfId="0" applyFont="1" applyAlignment="1">
      <alignment horizontal="center" vertical="center"/>
    </xf>
    <xf numFmtId="164" fontId="102" fillId="11" borderId="0" xfId="0" applyNumberFormat="1" applyFont="1" applyFill="1"/>
    <xf numFmtId="38" fontId="112" fillId="19" borderId="96" xfId="0" applyNumberFormat="1" applyFont="1" applyFill="1" applyBorder="1" applyAlignment="1">
      <alignment horizontal="center" vertical="center" wrapText="1"/>
    </xf>
    <xf numFmtId="49" fontId="114" fillId="19" borderId="97" xfId="0" applyNumberFormat="1" applyFont="1" applyFill="1" applyBorder="1"/>
    <xf numFmtId="164" fontId="114" fillId="19" borderId="90" xfId="0" applyNumberFormat="1" applyFont="1" applyFill="1" applyBorder="1"/>
    <xf numFmtId="9" fontId="114" fillId="19" borderId="90" xfId="2" applyFont="1" applyFill="1" applyBorder="1"/>
    <xf numFmtId="49" fontId="114" fillId="19" borderId="104" xfId="0" applyNumberFormat="1" applyFont="1" applyFill="1" applyBorder="1"/>
    <xf numFmtId="164" fontId="114" fillId="19" borderId="105" xfId="0" applyNumberFormat="1" applyFont="1" applyFill="1" applyBorder="1"/>
    <xf numFmtId="9" fontId="114" fillId="19" borderId="105" xfId="2" applyFont="1" applyFill="1" applyBorder="1"/>
    <xf numFmtId="0" fontId="113" fillId="20" borderId="128" xfId="0" applyFont="1" applyFill="1" applyBorder="1" applyAlignment="1">
      <alignment horizontal="center" vertical="center" wrapText="1"/>
    </xf>
    <xf numFmtId="0" fontId="113" fillId="20" borderId="157" xfId="0" applyFont="1" applyFill="1" applyBorder="1" applyAlignment="1">
      <alignment horizontal="center" vertical="center" wrapText="1"/>
    </xf>
    <xf numFmtId="0" fontId="102" fillId="11" borderId="79" xfId="0" applyFont="1" applyFill="1" applyBorder="1" applyAlignment="1">
      <alignment horizontal="left" vertical="center"/>
    </xf>
    <xf numFmtId="0" fontId="102" fillId="19" borderId="0" xfId="0" applyFont="1" applyFill="1" applyAlignment="1">
      <alignment vertical="center"/>
    </xf>
    <xf numFmtId="0" fontId="102" fillId="19" borderId="97" xfId="0" applyFont="1" applyFill="1" applyBorder="1"/>
    <xf numFmtId="0" fontId="102" fillId="19" borderId="90" xfId="0" applyFont="1" applyFill="1" applyBorder="1" applyAlignment="1">
      <alignment vertical="center"/>
    </xf>
    <xf numFmtId="0" fontId="102" fillId="19" borderId="90" xfId="0" applyFont="1" applyFill="1" applyBorder="1"/>
    <xf numFmtId="0" fontId="102" fillId="19" borderId="95" xfId="0" applyFont="1" applyFill="1" applyBorder="1"/>
    <xf numFmtId="0" fontId="102" fillId="19" borderId="153" xfId="0" applyFont="1" applyFill="1" applyBorder="1"/>
    <xf numFmtId="0" fontId="112" fillId="0" borderId="0" xfId="0" applyFont="1" applyAlignment="1">
      <alignment horizontal="left"/>
    </xf>
    <xf numFmtId="184" fontId="102" fillId="11" borderId="165" xfId="1" applyNumberFormat="1" applyFont="1" applyFill="1" applyBorder="1" applyAlignment="1">
      <alignment horizontal="right" vertical="center"/>
    </xf>
    <xf numFmtId="171" fontId="112" fillId="19" borderId="88" xfId="0" applyNumberFormat="1" applyFont="1" applyFill="1" applyBorder="1" applyAlignment="1">
      <alignment horizontal="center" vertical="center" wrapText="1"/>
    </xf>
    <xf numFmtId="171" fontId="112" fillId="19" borderId="89" xfId="0" applyNumberFormat="1" applyFont="1" applyFill="1" applyBorder="1" applyAlignment="1">
      <alignment horizontal="center" vertical="center" wrapText="1"/>
    </xf>
    <xf numFmtId="184" fontId="102" fillId="11" borderId="157" xfId="1" applyNumberFormat="1" applyFont="1" applyFill="1" applyBorder="1" applyAlignment="1">
      <alignment horizontal="right" vertical="center"/>
    </xf>
    <xf numFmtId="49" fontId="112" fillId="11" borderId="128" xfId="1" applyNumberFormat="1" applyFont="1" applyFill="1" applyBorder="1" applyAlignment="1">
      <alignment horizontal="center" vertical="center"/>
    </xf>
    <xf numFmtId="49" fontId="112" fillId="11" borderId="88" xfId="1" applyNumberFormat="1" applyFont="1" applyFill="1" applyBorder="1" applyAlignment="1">
      <alignment horizontal="center" vertical="center"/>
    </xf>
    <xf numFmtId="184" fontId="102" fillId="11" borderId="89" xfId="1" applyNumberFormat="1" applyFont="1" applyFill="1" applyBorder="1" applyAlignment="1">
      <alignment horizontal="right" vertical="center"/>
    </xf>
    <xf numFmtId="0" fontId="102" fillId="0" borderId="0" xfId="0" applyFont="1" applyAlignment="1">
      <alignment vertical="center"/>
    </xf>
    <xf numFmtId="0" fontId="112" fillId="0" borderId="0" xfId="0" applyFont="1" applyAlignment="1">
      <alignment horizontal="center" vertical="center"/>
    </xf>
    <xf numFmtId="184" fontId="102" fillId="0" borderId="0" xfId="0" applyNumberFormat="1" applyFont="1" applyAlignment="1">
      <alignment horizontal="right" vertical="center"/>
    </xf>
    <xf numFmtId="184" fontId="107" fillId="0" borderId="0" xfId="0" applyNumberFormat="1" applyFont="1" applyAlignment="1">
      <alignment horizontal="right" vertical="center"/>
    </xf>
    <xf numFmtId="0" fontId="112" fillId="0" borderId="0" xfId="0" applyFont="1" applyAlignment="1">
      <alignment horizontal="left" vertical="center"/>
    </xf>
    <xf numFmtId="184" fontId="112" fillId="19" borderId="88" xfId="0" applyNumberFormat="1" applyFont="1" applyFill="1" applyBorder="1" applyAlignment="1">
      <alignment horizontal="center" vertical="center" wrapText="1"/>
    </xf>
    <xf numFmtId="184" fontId="112" fillId="19" borderId="89" xfId="0" applyNumberFormat="1" applyFont="1" applyFill="1" applyBorder="1" applyAlignment="1">
      <alignment horizontal="center" vertical="center" wrapText="1"/>
    </xf>
    <xf numFmtId="49" fontId="112" fillId="11" borderId="128" xfId="0" applyNumberFormat="1" applyFont="1" applyFill="1" applyBorder="1" applyAlignment="1">
      <alignment horizontal="center" vertical="center"/>
    </xf>
    <xf numFmtId="49" fontId="112" fillId="11" borderId="88" xfId="0" applyNumberFormat="1" applyFont="1" applyFill="1" applyBorder="1" applyAlignment="1">
      <alignment horizontal="center" vertical="center"/>
    </xf>
    <xf numFmtId="49" fontId="102" fillId="0" borderId="0" xfId="0" applyNumberFormat="1" applyFont="1" applyAlignment="1">
      <alignment horizontal="center"/>
    </xf>
    <xf numFmtId="165" fontId="104" fillId="0" borderId="0" xfId="1" applyNumberFormat="1" applyFont="1" applyFill="1" applyBorder="1" applyAlignment="1">
      <alignment horizontal="center" vertical="center"/>
    </xf>
    <xf numFmtId="0" fontId="113" fillId="20" borderId="127" xfId="0" applyFont="1" applyFill="1" applyBorder="1" applyAlignment="1">
      <alignment horizontal="center"/>
    </xf>
    <xf numFmtId="180" fontId="112" fillId="19" borderId="81" xfId="21" applyNumberFormat="1" applyFont="1" applyFill="1" applyBorder="1" applyAlignment="1">
      <alignment horizontal="center" vertical="center" wrapText="1"/>
    </xf>
    <xf numFmtId="49" fontId="112" fillId="19" borderId="87" xfId="21" applyNumberFormat="1" applyFont="1" applyFill="1" applyBorder="1" applyAlignment="1">
      <alignment horizontal="left" vertical="center"/>
    </xf>
    <xf numFmtId="0" fontId="112" fillId="19" borderId="88" xfId="21" applyFont="1" applyFill="1" applyBorder="1" applyAlignment="1">
      <alignment horizontal="left" vertical="center"/>
    </xf>
    <xf numFmtId="38" fontId="112" fillId="19" borderId="88" xfId="21" applyNumberFormat="1" applyFont="1" applyFill="1" applyBorder="1" applyAlignment="1">
      <alignment horizontal="left" vertical="center"/>
    </xf>
    <xf numFmtId="180" fontId="112" fillId="19" borderId="88" xfId="21" applyNumberFormat="1" applyFont="1" applyFill="1" applyBorder="1" applyAlignment="1">
      <alignment horizontal="left" vertical="center"/>
    </xf>
    <xf numFmtId="180" fontId="112" fillId="19" borderId="88" xfId="21" applyNumberFormat="1" applyFont="1" applyFill="1" applyBorder="1" applyAlignment="1">
      <alignment horizontal="center" vertical="center" wrapText="1"/>
    </xf>
    <xf numFmtId="49" fontId="102" fillId="11" borderId="165" xfId="21" applyNumberFormat="1" applyFont="1" applyFill="1" applyBorder="1" applyAlignment="1">
      <alignment vertical="center"/>
    </xf>
    <xf numFmtId="0" fontId="102" fillId="11" borderId="165" xfId="21" applyFont="1" applyFill="1" applyBorder="1" applyAlignment="1">
      <alignment vertical="center"/>
    </xf>
    <xf numFmtId="38" fontId="102" fillId="11" borderId="165" xfId="21" applyNumberFormat="1" applyFont="1" applyFill="1" applyBorder="1" applyAlignment="1">
      <alignment vertical="center"/>
    </xf>
    <xf numFmtId="49" fontId="102" fillId="11" borderId="154" xfId="21" applyNumberFormat="1" applyFont="1" applyFill="1" applyBorder="1" applyAlignment="1">
      <alignment vertical="center"/>
    </xf>
    <xf numFmtId="0" fontId="102" fillId="11" borderId="154" xfId="21" applyFont="1" applyFill="1" applyBorder="1" applyAlignment="1">
      <alignment vertical="center"/>
    </xf>
    <xf numFmtId="38" fontId="102" fillId="11" borderId="154" xfId="21" applyNumberFormat="1" applyFont="1" applyFill="1" applyBorder="1" applyAlignment="1">
      <alignment vertical="center"/>
    </xf>
    <xf numFmtId="49" fontId="102" fillId="11" borderId="90" xfId="21" applyNumberFormat="1" applyFont="1" applyFill="1" applyBorder="1" applyAlignment="1">
      <alignment vertical="center"/>
    </xf>
    <xf numFmtId="0" fontId="102" fillId="11" borderId="90" xfId="21" applyFont="1" applyFill="1" applyBorder="1" applyAlignment="1">
      <alignment vertical="center"/>
    </xf>
    <xf numFmtId="38" fontId="102" fillId="11" borderId="90" xfId="21" applyNumberFormat="1" applyFont="1" applyFill="1" applyBorder="1" applyAlignment="1">
      <alignment vertical="center"/>
    </xf>
    <xf numFmtId="49" fontId="102" fillId="11" borderId="138" xfId="21" applyNumberFormat="1" applyFont="1" applyFill="1" applyBorder="1" applyAlignment="1">
      <alignment vertical="center"/>
    </xf>
    <xf numFmtId="49" fontId="102" fillId="11" borderId="136" xfId="21" applyNumberFormat="1" applyFont="1" applyFill="1" applyBorder="1" applyAlignment="1">
      <alignment vertical="center"/>
    </xf>
    <xf numFmtId="49" fontId="102" fillId="11" borderId="167" xfId="21" applyNumberFormat="1" applyFont="1" applyFill="1" applyBorder="1" applyAlignment="1">
      <alignment vertical="center"/>
    </xf>
    <xf numFmtId="49" fontId="102" fillId="11" borderId="137" xfId="21" applyNumberFormat="1" applyFont="1" applyFill="1" applyBorder="1" applyAlignment="1">
      <alignment vertical="center"/>
    </xf>
    <xf numFmtId="0" fontId="102" fillId="11" borderId="168" xfId="21" applyFont="1" applyFill="1" applyBorder="1" applyAlignment="1">
      <alignment vertical="center"/>
    </xf>
    <xf numFmtId="38" fontId="102" fillId="11" borderId="168" xfId="21" applyNumberFormat="1" applyFont="1" applyFill="1" applyBorder="1" applyAlignment="1">
      <alignment vertical="center"/>
    </xf>
    <xf numFmtId="184" fontId="102" fillId="11" borderId="165" xfId="21" applyNumberFormat="1" applyFont="1" applyFill="1" applyBorder="1" applyAlignment="1">
      <alignment horizontal="right" vertical="center"/>
    </xf>
    <xf numFmtId="184" fontId="102" fillId="11" borderId="169" xfId="21" applyNumberFormat="1" applyFont="1" applyFill="1" applyBorder="1" applyAlignment="1">
      <alignment horizontal="right" vertical="center"/>
    </xf>
    <xf numFmtId="184" fontId="102" fillId="11" borderId="154" xfId="21" applyNumberFormat="1" applyFont="1" applyFill="1" applyBorder="1" applyAlignment="1">
      <alignment horizontal="right" vertical="center"/>
    </xf>
    <xf numFmtId="184" fontId="102" fillId="11" borderId="154" xfId="1" applyNumberFormat="1" applyFont="1" applyFill="1" applyBorder="1" applyAlignment="1">
      <alignment horizontal="right" vertical="center"/>
    </xf>
    <xf numFmtId="184" fontId="102" fillId="11" borderId="170" xfId="21" applyNumberFormat="1" applyFont="1" applyFill="1" applyBorder="1" applyAlignment="1">
      <alignment horizontal="right" vertical="center"/>
    </xf>
    <xf numFmtId="184" fontId="102" fillId="11" borderId="168" xfId="21" applyNumberFormat="1" applyFont="1" applyFill="1" applyBorder="1" applyAlignment="1">
      <alignment horizontal="right" vertical="center"/>
    </xf>
    <xf numFmtId="184" fontId="102" fillId="11" borderId="168" xfId="1" applyNumberFormat="1" applyFont="1" applyFill="1" applyBorder="1" applyAlignment="1">
      <alignment horizontal="right" vertical="center"/>
    </xf>
    <xf numFmtId="184" fontId="102" fillId="11" borderId="171" xfId="21" applyNumberFormat="1" applyFont="1" applyFill="1" applyBorder="1" applyAlignment="1">
      <alignment horizontal="right" vertical="center"/>
    </xf>
    <xf numFmtId="180" fontId="112" fillId="19" borderId="84" xfId="21" applyNumberFormat="1" applyFont="1" applyFill="1" applyBorder="1" applyAlignment="1">
      <alignment horizontal="center" vertical="center" wrapText="1"/>
    </xf>
    <xf numFmtId="0" fontId="112" fillId="19" borderId="81" xfId="21" applyFont="1" applyFill="1" applyBorder="1" applyAlignment="1">
      <alignment horizontal="left" vertical="center"/>
    </xf>
    <xf numFmtId="38" fontId="112" fillId="19" borderId="81" xfId="21" applyNumberFormat="1" applyFont="1" applyFill="1" applyBorder="1" applyAlignment="1">
      <alignment horizontal="left" vertical="center"/>
    </xf>
    <xf numFmtId="180" fontId="112" fillId="19" borderId="81" xfId="21" applyNumberFormat="1" applyFont="1" applyFill="1" applyBorder="1" applyAlignment="1">
      <alignment horizontal="left" vertical="center"/>
    </xf>
    <xf numFmtId="180" fontId="112" fillId="19" borderId="116" xfId="21" applyNumberFormat="1" applyFont="1" applyFill="1" applyBorder="1" applyAlignment="1">
      <alignment horizontal="center" vertical="center" wrapText="1"/>
    </xf>
    <xf numFmtId="0" fontId="102" fillId="11" borderId="136" xfId="21" applyFont="1" applyFill="1" applyBorder="1" applyAlignment="1">
      <alignment vertical="center"/>
    </xf>
    <xf numFmtId="0" fontId="102" fillId="11" borderId="167" xfId="21" applyFont="1" applyFill="1" applyBorder="1" applyAlignment="1">
      <alignment vertical="center"/>
    </xf>
    <xf numFmtId="0" fontId="102" fillId="11" borderId="137" xfId="21" applyFont="1" applyFill="1" applyBorder="1" applyAlignment="1">
      <alignment vertical="center"/>
    </xf>
    <xf numFmtId="49" fontId="102" fillId="11" borderId="168" xfId="21" applyNumberFormat="1" applyFont="1" applyFill="1" applyBorder="1" applyAlignment="1">
      <alignment vertical="center"/>
    </xf>
    <xf numFmtId="184" fontId="102" fillId="11" borderId="165" xfId="23" applyNumberFormat="1" applyFont="1" applyFill="1" applyBorder="1" applyAlignment="1">
      <alignment horizontal="right" vertical="center"/>
    </xf>
    <xf numFmtId="184" fontId="102" fillId="11" borderId="154" xfId="23" applyNumberFormat="1" applyFont="1" applyFill="1" applyBorder="1" applyAlignment="1">
      <alignment horizontal="right" vertical="center"/>
    </xf>
    <xf numFmtId="184" fontId="102" fillId="11" borderId="154" xfId="21" applyNumberFormat="1" applyFont="1" applyFill="1" applyBorder="1" applyAlignment="1">
      <alignment horizontal="right" vertical="center" wrapText="1"/>
    </xf>
    <xf numFmtId="184" fontId="102" fillId="11" borderId="90" xfId="21" applyNumberFormat="1" applyFont="1" applyFill="1" applyBorder="1" applyAlignment="1">
      <alignment horizontal="right" vertical="center"/>
    </xf>
    <xf numFmtId="184" fontId="102" fillId="11" borderId="172" xfId="21" applyNumberFormat="1" applyFont="1" applyFill="1" applyBorder="1" applyAlignment="1">
      <alignment horizontal="right" vertical="center"/>
    </xf>
    <xf numFmtId="49" fontId="112" fillId="19" borderId="80" xfId="21" applyNumberFormat="1" applyFont="1" applyFill="1" applyBorder="1" applyAlignment="1">
      <alignment horizontal="left" vertical="center"/>
    </xf>
    <xf numFmtId="0" fontId="102" fillId="11" borderId="138" xfId="21" applyFont="1" applyFill="1" applyBorder="1" applyAlignment="1">
      <alignment vertical="center"/>
    </xf>
    <xf numFmtId="184" fontId="102" fillId="11" borderId="168" xfId="23" applyNumberFormat="1" applyFont="1" applyFill="1" applyBorder="1" applyAlignment="1">
      <alignment horizontal="right" vertical="center"/>
    </xf>
    <xf numFmtId="49" fontId="102" fillId="11" borderId="154" xfId="21" applyNumberFormat="1" applyFont="1" applyFill="1" applyBorder="1" applyAlignment="1">
      <alignment vertical="center" wrapText="1"/>
    </xf>
    <xf numFmtId="49" fontId="102" fillId="11" borderId="165" xfId="21" applyNumberFormat="1" applyFont="1" applyFill="1" applyBorder="1" applyAlignment="1">
      <alignment vertical="center" wrapText="1"/>
    </xf>
    <xf numFmtId="184" fontId="102" fillId="11" borderId="165" xfId="21" applyNumberFormat="1" applyFont="1" applyFill="1" applyBorder="1" applyAlignment="1">
      <alignment horizontal="right" vertical="center" wrapText="1"/>
    </xf>
    <xf numFmtId="184" fontId="102" fillId="11" borderId="90" xfId="23" applyNumberFormat="1" applyFont="1" applyFill="1" applyBorder="1" applyAlignment="1">
      <alignment horizontal="right" vertical="center"/>
    </xf>
    <xf numFmtId="49" fontId="102" fillId="11" borderId="166" xfId="21" applyNumberFormat="1" applyFont="1" applyFill="1" applyBorder="1" applyAlignment="1">
      <alignment vertical="center"/>
    </xf>
    <xf numFmtId="49" fontId="102" fillId="11" borderId="105" xfId="21" applyNumberFormat="1" applyFont="1" applyFill="1" applyBorder="1" applyAlignment="1">
      <alignment vertical="center"/>
    </xf>
    <xf numFmtId="184" fontId="102" fillId="11" borderId="105" xfId="21" applyNumberFormat="1" applyFont="1" applyFill="1" applyBorder="1" applyAlignment="1">
      <alignment horizontal="right" vertical="center"/>
    </xf>
    <xf numFmtId="184" fontId="102" fillId="11" borderId="105" xfId="23" applyNumberFormat="1" applyFont="1" applyFill="1" applyBorder="1" applyAlignment="1">
      <alignment horizontal="right" vertical="center"/>
    </xf>
    <xf numFmtId="49" fontId="108" fillId="22" borderId="174" xfId="21" applyNumberFormat="1" applyFont="1" applyFill="1" applyBorder="1" applyAlignment="1">
      <alignment vertical="center"/>
    </xf>
    <xf numFmtId="49" fontId="108" fillId="22" borderId="101" xfId="21" applyNumberFormat="1" applyFont="1" applyFill="1" applyBorder="1" applyAlignment="1">
      <alignment vertical="center"/>
    </xf>
    <xf numFmtId="184" fontId="108" fillId="22" borderId="101" xfId="21" applyNumberFormat="1" applyFont="1" applyFill="1" applyBorder="1" applyAlignment="1">
      <alignment horizontal="right" vertical="center"/>
    </xf>
    <xf numFmtId="184" fontId="102" fillId="11" borderId="168" xfId="21" applyNumberFormat="1" applyFont="1" applyFill="1" applyBorder="1" applyAlignment="1">
      <alignment horizontal="right" vertical="center" wrapText="1"/>
    </xf>
    <xf numFmtId="184" fontId="102" fillId="11" borderId="165" xfId="23" applyNumberFormat="1" applyFont="1" applyFill="1" applyBorder="1" applyAlignment="1">
      <alignment horizontal="right" vertical="center" wrapText="1"/>
    </xf>
    <xf numFmtId="184" fontId="102" fillId="11" borderId="154" xfId="23" applyNumberFormat="1" applyFont="1" applyFill="1" applyBorder="1" applyAlignment="1">
      <alignment horizontal="right" vertical="center" wrapText="1"/>
    </xf>
    <xf numFmtId="49" fontId="102" fillId="11" borderId="176" xfId="21" applyNumberFormat="1" applyFont="1" applyFill="1" applyBorder="1" applyAlignment="1">
      <alignment vertical="center"/>
    </xf>
    <xf numFmtId="49" fontId="102" fillId="11" borderId="177" xfId="21" applyNumberFormat="1" applyFont="1" applyFill="1" applyBorder="1" applyAlignment="1">
      <alignment vertical="center"/>
    </xf>
    <xf numFmtId="38" fontId="102" fillId="11" borderId="177" xfId="21" applyNumberFormat="1" applyFont="1" applyFill="1" applyBorder="1" applyAlignment="1">
      <alignment vertical="center"/>
    </xf>
    <xf numFmtId="184" fontId="102" fillId="11" borderId="177" xfId="21" applyNumberFormat="1" applyFont="1" applyFill="1" applyBorder="1" applyAlignment="1">
      <alignment horizontal="right" vertical="center"/>
    </xf>
    <xf numFmtId="184" fontId="102" fillId="11" borderId="178" xfId="21" applyNumberFormat="1" applyFont="1" applyFill="1" applyBorder="1" applyAlignment="1">
      <alignment horizontal="right" vertical="center"/>
    </xf>
    <xf numFmtId="184" fontId="108" fillId="22" borderId="175" xfId="21" applyNumberFormat="1" applyFont="1" applyFill="1" applyBorder="1" applyAlignment="1">
      <alignment horizontal="right" vertical="center"/>
    </xf>
    <xf numFmtId="184" fontId="102" fillId="11" borderId="168" xfId="23" applyNumberFormat="1" applyFont="1" applyFill="1" applyBorder="1" applyAlignment="1">
      <alignment horizontal="right" vertical="center" wrapText="1"/>
    </xf>
    <xf numFmtId="184" fontId="102" fillId="11" borderId="180" xfId="21" applyNumberFormat="1" applyFont="1" applyFill="1" applyBorder="1" applyAlignment="1">
      <alignment horizontal="right" vertical="center"/>
    </xf>
    <xf numFmtId="184" fontId="102" fillId="11" borderId="181" xfId="21" applyNumberFormat="1" applyFont="1" applyFill="1" applyBorder="1" applyAlignment="1">
      <alignment horizontal="right" vertical="center"/>
    </xf>
    <xf numFmtId="0" fontId="102" fillId="11" borderId="154" xfId="24" applyFont="1" applyFill="1" applyBorder="1" applyAlignment="1">
      <alignment vertical="center"/>
    </xf>
    <xf numFmtId="184" fontId="102" fillId="11" borderId="154" xfId="24" applyNumberFormat="1" applyFont="1" applyFill="1" applyBorder="1" applyAlignment="1">
      <alignment horizontal="right" vertical="center"/>
    </xf>
    <xf numFmtId="49" fontId="102" fillId="11" borderId="179" xfId="21" applyNumberFormat="1" applyFont="1" applyFill="1" applyBorder="1" applyAlignment="1">
      <alignment vertical="center"/>
    </xf>
    <xf numFmtId="0" fontId="102" fillId="11" borderId="180" xfId="24" applyFont="1" applyFill="1" applyBorder="1" applyAlignment="1">
      <alignment vertical="center" wrapText="1"/>
    </xf>
    <xf numFmtId="184" fontId="102" fillId="11" borderId="180" xfId="24" applyNumberFormat="1" applyFont="1" applyFill="1" applyBorder="1" applyAlignment="1">
      <alignment horizontal="right" vertical="center" wrapText="1"/>
    </xf>
    <xf numFmtId="49" fontId="102" fillId="11" borderId="154" xfId="21" applyNumberFormat="1" applyFont="1" applyFill="1" applyBorder="1" applyAlignment="1">
      <alignment horizontal="left" vertical="center" wrapText="1"/>
    </xf>
    <xf numFmtId="49" fontId="102" fillId="11" borderId="168" xfId="21" applyNumberFormat="1" applyFont="1" applyFill="1" applyBorder="1" applyAlignment="1">
      <alignment vertical="center" wrapText="1"/>
    </xf>
    <xf numFmtId="38" fontId="102" fillId="11" borderId="105" xfId="21" applyNumberFormat="1" applyFont="1" applyFill="1" applyBorder="1" applyAlignment="1">
      <alignment vertical="center"/>
    </xf>
    <xf numFmtId="184" fontId="102" fillId="11" borderId="173" xfId="21" applyNumberFormat="1" applyFont="1" applyFill="1" applyBorder="1" applyAlignment="1">
      <alignment horizontal="right" vertical="center"/>
    </xf>
    <xf numFmtId="38" fontId="108" fillId="22" borderId="101" xfId="21" applyNumberFormat="1" applyFont="1" applyFill="1" applyBorder="1" applyAlignment="1">
      <alignment vertical="center"/>
    </xf>
    <xf numFmtId="0" fontId="112" fillId="19" borderId="84" xfId="13" applyFont="1" applyFill="1" applyBorder="1" applyAlignment="1">
      <alignment horizontal="center" vertical="center" wrapText="1"/>
    </xf>
    <xf numFmtId="0" fontId="112" fillId="19" borderId="100" xfId="13" applyFont="1" applyFill="1" applyBorder="1" applyAlignment="1">
      <alignment horizontal="center" vertical="center" wrapText="1"/>
    </xf>
    <xf numFmtId="0" fontId="102" fillId="11" borderId="80" xfId="13" applyFont="1" applyFill="1" applyBorder="1" applyAlignment="1">
      <alignment horizontal="center" vertical="center"/>
    </xf>
    <xf numFmtId="0" fontId="102" fillId="11" borderId="79" xfId="13" applyFont="1" applyFill="1" applyBorder="1" applyAlignment="1">
      <alignment horizontal="center" vertical="center"/>
    </xf>
    <xf numFmtId="0" fontId="102" fillId="11" borderId="100" xfId="13" applyFont="1" applyFill="1" applyBorder="1" applyAlignment="1">
      <alignment vertical="center"/>
    </xf>
    <xf numFmtId="0" fontId="102" fillId="11" borderId="85" xfId="13" applyFont="1" applyFill="1" applyBorder="1" applyAlignment="1">
      <alignment vertical="center"/>
    </xf>
    <xf numFmtId="0" fontId="111" fillId="22" borderId="80" xfId="13" applyFont="1" applyFill="1" applyBorder="1" applyAlignment="1">
      <alignment horizontal="center" vertical="center"/>
    </xf>
    <xf numFmtId="0" fontId="111" fillId="22" borderId="79" xfId="13" applyFont="1" applyFill="1" applyBorder="1" applyAlignment="1">
      <alignment horizontal="center" vertical="center"/>
    </xf>
    <xf numFmtId="0" fontId="111" fillId="22" borderId="79" xfId="13" applyFont="1" applyFill="1" applyBorder="1" applyAlignment="1">
      <alignment vertical="center"/>
    </xf>
    <xf numFmtId="0" fontId="111" fillId="22" borderId="82" xfId="13" applyFont="1" applyFill="1" applyBorder="1" applyAlignment="1">
      <alignment vertical="center"/>
    </xf>
    <xf numFmtId="0" fontId="111" fillId="22" borderId="78" xfId="13" applyFont="1" applyFill="1" applyBorder="1" applyAlignment="1">
      <alignment vertical="center"/>
    </xf>
    <xf numFmtId="0" fontId="111" fillId="22" borderId="83" xfId="13" applyFont="1" applyFill="1" applyBorder="1" applyAlignment="1">
      <alignment vertical="center"/>
    </xf>
    <xf numFmtId="0" fontId="102" fillId="11" borderId="84" xfId="13" applyFont="1" applyFill="1" applyBorder="1" applyAlignment="1">
      <alignment vertical="center"/>
    </xf>
    <xf numFmtId="0" fontId="102" fillId="0" borderId="0" xfId="13" applyFont="1"/>
    <xf numFmtId="0" fontId="141" fillId="0" borderId="0" xfId="13" applyFont="1"/>
    <xf numFmtId="184" fontId="102" fillId="11" borderId="108" xfId="1" applyNumberFormat="1" applyFont="1" applyFill="1" applyBorder="1" applyAlignment="1">
      <alignment horizontal="right" vertical="center"/>
    </xf>
    <xf numFmtId="0" fontId="20" fillId="11" borderId="0" xfId="21" applyFont="1" applyFill="1"/>
    <xf numFmtId="165" fontId="89" fillId="11" borderId="0" xfId="1" applyNumberFormat="1" applyFont="1" applyFill="1" applyBorder="1"/>
    <xf numFmtId="0" fontId="89" fillId="11" borderId="0" xfId="21" applyFont="1" applyFill="1"/>
    <xf numFmtId="165" fontId="20" fillId="11" borderId="0" xfId="1" applyNumberFormat="1" applyFont="1" applyFill="1" applyBorder="1"/>
    <xf numFmtId="165" fontId="155" fillId="0" borderId="0" xfId="1" applyNumberFormat="1" applyFont="1" applyAlignment="1">
      <alignment horizontal="center"/>
    </xf>
    <xf numFmtId="165" fontId="155" fillId="0" borderId="0" xfId="1" applyNumberFormat="1" applyFont="1" applyAlignment="1">
      <alignment horizontal="center" vertical="center"/>
    </xf>
    <xf numFmtId="0" fontId="156" fillId="0" borderId="0" xfId="21" applyFont="1"/>
    <xf numFmtId="0" fontId="91" fillId="0" borderId="0" xfId="21" applyFont="1"/>
    <xf numFmtId="0" fontId="95" fillId="6" borderId="0" xfId="21" applyFont="1" applyFill="1"/>
    <xf numFmtId="0" fontId="95" fillId="0" borderId="0" xfId="21" applyFont="1"/>
    <xf numFmtId="0" fontId="91" fillId="0" borderId="0" xfId="21" applyFont="1" applyAlignment="1">
      <alignment horizontal="center"/>
    </xf>
    <xf numFmtId="181" fontId="91" fillId="6" borderId="0" xfId="21" applyNumberFormat="1" applyFont="1" applyFill="1"/>
    <xf numFmtId="0" fontId="157" fillId="0" borderId="0" xfId="21" applyFont="1"/>
    <xf numFmtId="0" fontId="154" fillId="19" borderId="105" xfId="0" applyFont="1" applyFill="1" applyBorder="1"/>
    <xf numFmtId="0" fontId="154" fillId="19" borderId="105" xfId="0" applyFont="1" applyFill="1" applyBorder="1" applyAlignment="1">
      <alignment horizontal="left"/>
    </xf>
    <xf numFmtId="0" fontId="153" fillId="11" borderId="0" xfId="0" applyFont="1" applyFill="1"/>
    <xf numFmtId="0" fontId="102" fillId="19" borderId="104" xfId="0" applyFont="1" applyFill="1" applyBorder="1"/>
    <xf numFmtId="0" fontId="102" fillId="19" borderId="105" xfId="0" applyFont="1" applyFill="1" applyBorder="1"/>
    <xf numFmtId="0" fontId="102" fillId="19" borderId="106" xfId="0" applyFont="1" applyFill="1" applyBorder="1"/>
    <xf numFmtId="0" fontId="102" fillId="29" borderId="0" xfId="0" applyFont="1" applyFill="1"/>
    <xf numFmtId="0" fontId="102" fillId="29" borderId="182" xfId="0" applyFont="1" applyFill="1" applyBorder="1"/>
    <xf numFmtId="0" fontId="102" fillId="29" borderId="184" xfId="0" applyFont="1" applyFill="1" applyBorder="1"/>
    <xf numFmtId="0" fontId="102" fillId="29" borderId="185" xfId="0" applyFont="1" applyFill="1" applyBorder="1"/>
    <xf numFmtId="0" fontId="102" fillId="29" borderId="186" xfId="0" applyFont="1" applyFill="1" applyBorder="1"/>
    <xf numFmtId="0" fontId="102" fillId="29" borderId="187" xfId="0" applyFont="1" applyFill="1" applyBorder="1"/>
    <xf numFmtId="0" fontId="102" fillId="29" borderId="188" xfId="0" applyFont="1" applyFill="1" applyBorder="1"/>
    <xf numFmtId="0" fontId="102" fillId="29" borderId="189" xfId="0" applyFont="1" applyFill="1" applyBorder="1"/>
    <xf numFmtId="0" fontId="158" fillId="19" borderId="97" xfId="0" applyFont="1" applyFill="1" applyBorder="1"/>
    <xf numFmtId="0" fontId="159" fillId="29" borderId="183" xfId="0" applyFont="1" applyFill="1" applyBorder="1"/>
    <xf numFmtId="171" fontId="112" fillId="19" borderId="81" xfId="0" applyNumberFormat="1" applyFont="1" applyFill="1" applyBorder="1" applyAlignment="1">
      <alignment horizontal="center" vertical="center" wrapText="1"/>
    </xf>
    <xf numFmtId="171" fontId="112" fillId="19" borderId="84" xfId="0" applyNumberFormat="1" applyFont="1" applyFill="1" applyBorder="1" applyAlignment="1">
      <alignment horizontal="center" vertical="center" wrapText="1"/>
    </xf>
    <xf numFmtId="0" fontId="160" fillId="29" borderId="182" xfId="0" applyFont="1" applyFill="1" applyBorder="1"/>
    <xf numFmtId="165" fontId="102" fillId="0" borderId="0" xfId="1" applyNumberFormat="1" applyFont="1" applyFill="1" applyBorder="1" applyAlignment="1">
      <alignment vertical="center"/>
    </xf>
    <xf numFmtId="0" fontId="104" fillId="21" borderId="82" xfId="0" applyFont="1" applyFill="1" applyBorder="1" applyAlignment="1">
      <alignment vertical="center"/>
    </xf>
    <xf numFmtId="0" fontId="104" fillId="21" borderId="83" xfId="0" applyFont="1" applyFill="1" applyBorder="1" applyAlignment="1">
      <alignment vertical="center"/>
    </xf>
    <xf numFmtId="165" fontId="104" fillId="21" borderId="83" xfId="1" applyNumberFormat="1" applyFont="1" applyFill="1" applyBorder="1" applyAlignment="1">
      <alignment vertical="center"/>
    </xf>
    <xf numFmtId="165" fontId="104" fillId="21" borderId="85" xfId="1" applyNumberFormat="1" applyFont="1" applyFill="1" applyBorder="1" applyAlignment="1">
      <alignment vertical="center"/>
    </xf>
    <xf numFmtId="0" fontId="112" fillId="19" borderId="190" xfId="0" applyFont="1" applyFill="1" applyBorder="1" applyAlignment="1">
      <alignment horizontal="center"/>
    </xf>
    <xf numFmtId="0" fontId="104" fillId="21" borderId="83" xfId="0" applyFont="1" applyFill="1" applyBorder="1" applyAlignment="1">
      <alignment horizontal="center" vertical="center"/>
    </xf>
    <xf numFmtId="165" fontId="104" fillId="21" borderId="83" xfId="1" applyNumberFormat="1" applyFont="1" applyFill="1" applyBorder="1" applyAlignment="1">
      <alignment horizontal="center" vertical="center"/>
    </xf>
    <xf numFmtId="0" fontId="102" fillId="0" borderId="0" xfId="0" applyFont="1" applyAlignment="1">
      <alignment horizontal="center" vertical="center"/>
    </xf>
    <xf numFmtId="165" fontId="102" fillId="0" borderId="0" xfId="0" applyNumberFormat="1" applyFont="1" applyAlignment="1">
      <alignment vertical="center"/>
    </xf>
    <xf numFmtId="14" fontId="31" fillId="11" borderId="0" xfId="0" applyNumberFormat="1" applyFont="1" applyFill="1"/>
    <xf numFmtId="0" fontId="102" fillId="11" borderId="94" xfId="0" applyFont="1" applyFill="1" applyBorder="1" applyAlignment="1">
      <alignment vertical="center"/>
    </xf>
    <xf numFmtId="0" fontId="102" fillId="11" borderId="154" xfId="0" applyFont="1" applyFill="1" applyBorder="1" applyAlignment="1">
      <alignment vertical="center"/>
    </xf>
    <xf numFmtId="0" fontId="102" fillId="11" borderId="93" xfId="0" applyFont="1" applyFill="1" applyBorder="1" applyAlignment="1">
      <alignment vertical="center"/>
    </xf>
    <xf numFmtId="184" fontId="102" fillId="17" borderId="100" xfId="1" applyNumberFormat="1" applyFont="1" applyFill="1" applyBorder="1" applyAlignment="1">
      <alignment horizontal="right" vertical="center"/>
    </xf>
    <xf numFmtId="0" fontId="162" fillId="0" borderId="0" xfId="0" quotePrefix="1" applyFont="1"/>
    <xf numFmtId="0" fontId="161" fillId="0" borderId="0" xfId="0" applyFont="1"/>
    <xf numFmtId="0" fontId="108" fillId="11" borderId="0" xfId="0" applyFont="1" applyFill="1" applyAlignment="1">
      <alignment horizontal="left"/>
    </xf>
    <xf numFmtId="0" fontId="102" fillId="22" borderId="79" xfId="0" applyFont="1" applyFill="1" applyBorder="1" applyAlignment="1">
      <alignment horizontal="center" vertical="center"/>
    </xf>
    <xf numFmtId="0" fontId="102" fillId="22" borderId="78" xfId="0" applyFont="1" applyFill="1" applyBorder="1" applyAlignment="1">
      <alignment vertical="center"/>
    </xf>
    <xf numFmtId="0" fontId="112" fillId="22" borderId="78" xfId="0" applyFont="1" applyFill="1" applyBorder="1" applyAlignment="1">
      <alignment horizontal="center" vertical="center"/>
    </xf>
    <xf numFmtId="0" fontId="102" fillId="22" borderId="78" xfId="0" applyFont="1" applyFill="1" applyBorder="1" applyAlignment="1">
      <alignment horizontal="center" vertical="center"/>
    </xf>
    <xf numFmtId="184" fontId="102" fillId="22" borderId="100" xfId="1" applyNumberFormat="1" applyFont="1" applyFill="1" applyBorder="1" applyAlignment="1">
      <alignment horizontal="right" vertical="center"/>
    </xf>
    <xf numFmtId="0" fontId="102" fillId="22" borderId="78" xfId="0" applyFont="1" applyFill="1" applyBorder="1" applyAlignment="1">
      <alignment vertical="center" wrapText="1"/>
    </xf>
    <xf numFmtId="0" fontId="102" fillId="22" borderId="78" xfId="0" applyFont="1" applyFill="1" applyBorder="1" applyAlignment="1">
      <alignment horizontal="left" vertical="center" wrapText="1"/>
    </xf>
    <xf numFmtId="0" fontId="102" fillId="22" borderId="79" xfId="0" applyFont="1" applyFill="1" applyBorder="1" applyAlignment="1">
      <alignment horizontal="center" vertical="center" wrapText="1"/>
    </xf>
    <xf numFmtId="0" fontId="112" fillId="22" borderId="78" xfId="0" applyFont="1" applyFill="1" applyBorder="1" applyAlignment="1">
      <alignment horizontal="center" vertical="center" wrapText="1"/>
    </xf>
    <xf numFmtId="0" fontId="102" fillId="22" borderId="78" xfId="0" applyFont="1" applyFill="1" applyBorder="1" applyAlignment="1">
      <alignment horizontal="center" vertical="center" wrapText="1"/>
    </xf>
    <xf numFmtId="184" fontId="102" fillId="22" borderId="100" xfId="1" applyNumberFormat="1" applyFont="1" applyFill="1" applyBorder="1" applyAlignment="1">
      <alignment horizontal="right" vertical="center" wrapText="1"/>
    </xf>
    <xf numFmtId="0" fontId="112" fillId="19" borderId="179" xfId="21" applyFont="1" applyFill="1" applyBorder="1" applyAlignment="1">
      <alignment horizontal="left" vertical="center"/>
    </xf>
    <xf numFmtId="49" fontId="112" fillId="19" borderId="180" xfId="21" applyNumberFormat="1" applyFont="1" applyFill="1" applyBorder="1" applyAlignment="1">
      <alignment horizontal="left" vertical="center"/>
    </xf>
    <xf numFmtId="38" fontId="112" fillId="19" borderId="180" xfId="21" applyNumberFormat="1" applyFont="1" applyFill="1" applyBorder="1" applyAlignment="1">
      <alignment horizontal="left" vertical="center"/>
    </xf>
    <xf numFmtId="180" fontId="112" fillId="19" borderId="180" xfId="21" applyNumberFormat="1" applyFont="1" applyFill="1" applyBorder="1" applyAlignment="1">
      <alignment horizontal="left" vertical="center"/>
    </xf>
    <xf numFmtId="180" fontId="112" fillId="19" borderId="180" xfId="21" applyNumberFormat="1" applyFont="1" applyFill="1" applyBorder="1" applyAlignment="1">
      <alignment horizontal="center" vertical="center" wrapText="1"/>
    </xf>
    <xf numFmtId="180" fontId="112" fillId="19" borderId="191" xfId="21" applyNumberFormat="1" applyFont="1" applyFill="1" applyBorder="1" applyAlignment="1">
      <alignment horizontal="center" vertical="center" wrapText="1"/>
    </xf>
    <xf numFmtId="0" fontId="112" fillId="19" borderId="180" xfId="21" applyFont="1" applyFill="1" applyBorder="1" applyAlignment="1">
      <alignment horizontal="left" vertical="center"/>
    </xf>
    <xf numFmtId="49" fontId="112" fillId="19" borderId="179" xfId="21" applyNumberFormat="1" applyFont="1" applyFill="1" applyBorder="1" applyAlignment="1">
      <alignment horizontal="left" vertical="center"/>
    </xf>
    <xf numFmtId="181" fontId="112" fillId="19" borderId="180" xfId="23" applyNumberFormat="1" applyFont="1" applyFill="1" applyBorder="1" applyAlignment="1">
      <alignment horizontal="center" vertical="center" wrapText="1"/>
    </xf>
    <xf numFmtId="181" fontId="112" fillId="19" borderId="191" xfId="23" applyNumberFormat="1" applyFont="1" applyFill="1" applyBorder="1" applyAlignment="1">
      <alignment horizontal="center" vertical="center" wrapText="1"/>
    </xf>
    <xf numFmtId="0" fontId="112" fillId="19" borderId="192" xfId="21" applyFont="1" applyFill="1" applyBorder="1" applyAlignment="1">
      <alignment horizontal="left" vertical="center"/>
    </xf>
    <xf numFmtId="0" fontId="112" fillId="19" borderId="193" xfId="21" applyFont="1" applyFill="1" applyBorder="1" applyAlignment="1">
      <alignment horizontal="left" vertical="center"/>
    </xf>
    <xf numFmtId="38" fontId="112" fillId="19" borderId="193" xfId="21" applyNumberFormat="1" applyFont="1" applyFill="1" applyBorder="1" applyAlignment="1">
      <alignment horizontal="left" vertical="center"/>
    </xf>
    <xf numFmtId="180" fontId="112" fillId="19" borderId="193" xfId="21" applyNumberFormat="1" applyFont="1" applyFill="1" applyBorder="1" applyAlignment="1">
      <alignment horizontal="left" vertical="center"/>
    </xf>
    <xf numFmtId="180" fontId="112" fillId="19" borderId="123" xfId="21" applyNumberFormat="1" applyFont="1" applyFill="1" applyBorder="1" applyAlignment="1">
      <alignment horizontal="center" vertical="center" wrapText="1"/>
    </xf>
    <xf numFmtId="49" fontId="112" fillId="19" borderId="176" xfId="21" applyNumberFormat="1" applyFont="1" applyFill="1" applyBorder="1" applyAlignment="1">
      <alignment horizontal="left" vertical="center"/>
    </xf>
    <xf numFmtId="0" fontId="112" fillId="19" borderId="177" xfId="21" applyFont="1" applyFill="1" applyBorder="1" applyAlignment="1">
      <alignment horizontal="left" vertical="center"/>
    </xf>
    <xf numFmtId="38" fontId="112" fillId="19" borderId="177" xfId="21" applyNumberFormat="1" applyFont="1" applyFill="1" applyBorder="1" applyAlignment="1">
      <alignment horizontal="left" vertical="center"/>
    </xf>
    <xf numFmtId="180" fontId="112" fillId="19" borderId="177" xfId="21" applyNumberFormat="1" applyFont="1" applyFill="1" applyBorder="1" applyAlignment="1">
      <alignment horizontal="left" vertical="center"/>
    </xf>
    <xf numFmtId="180" fontId="112" fillId="19" borderId="194" xfId="21" applyNumberFormat="1" applyFont="1" applyFill="1" applyBorder="1" applyAlignment="1">
      <alignment horizontal="center" vertical="center" wrapText="1"/>
    </xf>
    <xf numFmtId="49" fontId="112" fillId="19" borderId="137" xfId="21" applyNumberFormat="1" applyFont="1" applyFill="1" applyBorder="1" applyAlignment="1">
      <alignment horizontal="left" vertical="center"/>
    </xf>
    <xf numFmtId="0" fontId="112" fillId="19" borderId="168" xfId="21" applyFont="1" applyFill="1" applyBorder="1" applyAlignment="1">
      <alignment horizontal="left" vertical="center"/>
    </xf>
    <xf numFmtId="38" fontId="112" fillId="19" borderId="168" xfId="21" applyNumberFormat="1" applyFont="1" applyFill="1" applyBorder="1" applyAlignment="1">
      <alignment horizontal="left" vertical="center"/>
    </xf>
    <xf numFmtId="180" fontId="112" fillId="19" borderId="168" xfId="21" applyNumberFormat="1" applyFont="1" applyFill="1" applyBorder="1" applyAlignment="1">
      <alignment horizontal="left" vertical="center"/>
    </xf>
    <xf numFmtId="180" fontId="112" fillId="19" borderId="124" xfId="21" applyNumberFormat="1" applyFont="1" applyFill="1" applyBorder="1" applyAlignment="1">
      <alignment horizontal="center" vertical="center" wrapText="1"/>
    </xf>
    <xf numFmtId="49" fontId="112" fillId="19" borderId="192" xfId="21" applyNumberFormat="1" applyFont="1" applyFill="1" applyBorder="1" applyAlignment="1">
      <alignment horizontal="left" vertical="center"/>
    </xf>
    <xf numFmtId="180" fontId="112" fillId="19" borderId="193" xfId="21" applyNumberFormat="1" applyFont="1" applyFill="1" applyBorder="1" applyAlignment="1">
      <alignment horizontal="center" vertical="center" wrapText="1"/>
    </xf>
    <xf numFmtId="0" fontId="112" fillId="19" borderId="176" xfId="21" applyFont="1" applyFill="1" applyBorder="1" applyAlignment="1">
      <alignment horizontal="left" vertical="center"/>
    </xf>
    <xf numFmtId="180" fontId="112" fillId="19" borderId="177" xfId="21" applyNumberFormat="1" applyFont="1" applyFill="1" applyBorder="1" applyAlignment="1">
      <alignment horizontal="center" vertical="center" wrapText="1"/>
    </xf>
    <xf numFmtId="0" fontId="130" fillId="11" borderId="0" xfId="0" applyFont="1" applyFill="1" applyAlignment="1">
      <alignment horizontal="left" vertical="center"/>
    </xf>
    <xf numFmtId="184" fontId="20" fillId="0" borderId="102" xfId="19" applyNumberFormat="1" applyFont="1" applyFill="1" applyBorder="1" applyAlignment="1">
      <alignment horizontal="right" vertical="center" shrinkToFit="1"/>
    </xf>
    <xf numFmtId="9" fontId="20" fillId="0" borderId="102" xfId="20" applyFont="1" applyFill="1" applyBorder="1" applyAlignment="1">
      <alignment horizontal="center" vertical="center" shrinkToFit="1"/>
    </xf>
    <xf numFmtId="49" fontId="20" fillId="0" borderId="108" xfId="18" applyNumberFormat="1" applyFont="1" applyBorder="1" applyAlignment="1">
      <alignment horizontal="left" vertical="center" shrinkToFit="1"/>
    </xf>
    <xf numFmtId="49" fontId="20" fillId="0" borderId="79" xfId="18" applyNumberFormat="1" applyFont="1" applyBorder="1" applyAlignment="1">
      <alignment horizontal="center" vertical="center" shrinkToFit="1"/>
    </xf>
    <xf numFmtId="49" fontId="20" fillId="0" borderId="78" xfId="18" applyNumberFormat="1" applyFont="1" applyBorder="1" applyAlignment="1">
      <alignment horizontal="center" vertical="center" shrinkToFit="1"/>
    </xf>
    <xf numFmtId="49" fontId="20" fillId="0" borderId="78" xfId="18" applyNumberFormat="1" applyFont="1" applyBorder="1" applyAlignment="1">
      <alignment horizontal="left" vertical="center" shrinkToFit="1"/>
    </xf>
    <xf numFmtId="14" fontId="20" fillId="0" borderId="78" xfId="18" applyNumberFormat="1" applyFont="1" applyBorder="1" applyAlignment="1">
      <alignment horizontal="center" vertical="center" shrinkToFit="1"/>
    </xf>
    <xf numFmtId="49" fontId="20" fillId="0" borderId="94" xfId="18" applyNumberFormat="1" applyFont="1" applyBorder="1" applyAlignment="1">
      <alignment horizontal="left" vertical="center" shrinkToFit="1"/>
    </xf>
    <xf numFmtId="49" fontId="20" fillId="0" borderId="100" xfId="18" applyNumberFormat="1" applyFont="1" applyBorder="1" applyAlignment="1">
      <alignment horizontal="left" vertical="center" shrinkToFit="1"/>
    </xf>
    <xf numFmtId="165" fontId="20" fillId="0" borderId="79" xfId="19" applyNumberFormat="1" applyFont="1" applyFill="1" applyBorder="1" applyAlignment="1">
      <alignment horizontal="center" vertical="center" shrinkToFit="1"/>
    </xf>
    <xf numFmtId="165" fontId="20" fillId="0" borderId="78" xfId="19" applyNumberFormat="1" applyFont="1" applyFill="1" applyBorder="1" applyAlignment="1">
      <alignment horizontal="center" vertical="center" shrinkToFit="1"/>
    </xf>
    <xf numFmtId="165" fontId="20" fillId="0" borderId="100" xfId="19" applyNumberFormat="1" applyFont="1" applyFill="1" applyBorder="1" applyAlignment="1">
      <alignment horizontal="center" vertical="center" shrinkToFit="1"/>
    </xf>
    <xf numFmtId="49" fontId="20" fillId="0" borderId="82" xfId="18" applyNumberFormat="1" applyFont="1" applyBorder="1" applyAlignment="1">
      <alignment horizontal="center" vertical="center" shrinkToFit="1"/>
    </xf>
    <xf numFmtId="49" fontId="20" fillId="0" borderId="83" xfId="18" applyNumberFormat="1" applyFont="1" applyBorder="1" applyAlignment="1">
      <alignment horizontal="center" vertical="center" shrinkToFit="1"/>
    </xf>
    <xf numFmtId="49" fontId="20" fillId="0" borderId="83" xfId="18" applyNumberFormat="1" applyFont="1" applyBorder="1" applyAlignment="1">
      <alignment horizontal="left" vertical="center" shrinkToFit="1"/>
    </xf>
    <xf numFmtId="14" fontId="20" fillId="0" borderId="83" xfId="18" applyNumberFormat="1" applyFont="1" applyBorder="1" applyAlignment="1">
      <alignment horizontal="center" vertical="center" shrinkToFit="1"/>
    </xf>
    <xf numFmtId="49" fontId="20" fillId="0" borderId="99" xfId="18" applyNumberFormat="1" applyFont="1" applyBorder="1" applyAlignment="1">
      <alignment horizontal="left" vertical="center" shrinkToFit="1"/>
    </xf>
    <xf numFmtId="49" fontId="20" fillId="0" borderId="85" xfId="18" applyNumberFormat="1" applyFont="1" applyBorder="1" applyAlignment="1">
      <alignment horizontal="left" vertical="center" shrinkToFit="1"/>
    </xf>
    <xf numFmtId="165" fontId="20" fillId="0" borderId="82" xfId="19" applyNumberFormat="1" applyFont="1" applyFill="1" applyBorder="1" applyAlignment="1">
      <alignment horizontal="center" vertical="center" shrinkToFit="1"/>
    </xf>
    <xf numFmtId="165" fontId="20" fillId="0" borderId="83" xfId="19" applyNumberFormat="1" applyFont="1" applyFill="1" applyBorder="1" applyAlignment="1">
      <alignment horizontal="center" vertical="center" shrinkToFit="1"/>
    </xf>
    <xf numFmtId="165" fontId="20" fillId="0" borderId="85" xfId="19" applyNumberFormat="1" applyFont="1" applyFill="1" applyBorder="1" applyAlignment="1">
      <alignment horizontal="center" vertical="center" shrinkToFit="1"/>
    </xf>
    <xf numFmtId="184" fontId="20" fillId="0" borderId="93" xfId="19" applyNumberFormat="1" applyFont="1" applyFill="1" applyBorder="1" applyAlignment="1">
      <alignment horizontal="center" vertical="center" shrinkToFit="1"/>
    </xf>
    <xf numFmtId="184" fontId="20" fillId="0" borderId="78" xfId="19" applyNumberFormat="1" applyFont="1" applyFill="1" applyBorder="1" applyAlignment="1">
      <alignment horizontal="center" vertical="center" shrinkToFit="1"/>
    </xf>
    <xf numFmtId="184" fontId="20" fillId="0" borderId="124" xfId="19" applyNumberFormat="1" applyFont="1" applyFill="1" applyBorder="1" applyAlignment="1">
      <alignment horizontal="center" vertical="center" shrinkToFit="1"/>
    </xf>
    <xf numFmtId="184" fontId="20" fillId="0" borderId="83" xfId="19" applyNumberFormat="1" applyFont="1" applyFill="1" applyBorder="1" applyAlignment="1">
      <alignment horizontal="center" vertical="center" shrinkToFit="1"/>
    </xf>
    <xf numFmtId="165" fontId="102" fillId="0" borderId="78" xfId="1" applyNumberFormat="1" applyFont="1" applyFill="1" applyBorder="1" applyAlignment="1">
      <alignment vertical="center"/>
    </xf>
    <xf numFmtId="165" fontId="102" fillId="0" borderId="100" xfId="1" applyNumberFormat="1" applyFont="1" applyFill="1" applyBorder="1" applyAlignment="1">
      <alignment vertical="center"/>
    </xf>
    <xf numFmtId="0" fontId="20" fillId="0" borderId="0" xfId="0" applyFont="1"/>
    <xf numFmtId="49" fontId="20" fillId="0" borderId="79" xfId="0" applyNumberFormat="1" applyFont="1" applyBorder="1" applyAlignment="1">
      <alignment vertical="center"/>
    </xf>
    <xf numFmtId="49" fontId="20" fillId="0" borderId="78" xfId="0" applyNumberFormat="1" applyFont="1" applyBorder="1" applyAlignment="1">
      <alignment vertical="center"/>
    </xf>
    <xf numFmtId="164" fontId="20" fillId="0" borderId="78" xfId="0" applyNumberFormat="1" applyFont="1" applyBorder="1" applyAlignment="1">
      <alignment vertical="center"/>
    </xf>
    <xf numFmtId="14" fontId="20" fillId="0" borderId="78" xfId="0" applyNumberFormat="1" applyFont="1" applyBorder="1" applyAlignment="1">
      <alignment vertical="center"/>
    </xf>
    <xf numFmtId="165" fontId="20" fillId="0" borderId="78" xfId="1" applyNumberFormat="1" applyFont="1" applyFill="1" applyBorder="1" applyAlignment="1">
      <alignment vertical="center"/>
    </xf>
    <xf numFmtId="9" fontId="20" fillId="0" borderId="78" xfId="2" applyFont="1" applyFill="1" applyBorder="1" applyAlignment="1">
      <alignment vertical="center"/>
    </xf>
    <xf numFmtId="49" fontId="20" fillId="0" borderId="78" xfId="1" applyNumberFormat="1" applyFont="1" applyFill="1" applyBorder="1" applyAlignment="1">
      <alignment vertical="center"/>
    </xf>
    <xf numFmtId="19" fontId="20" fillId="0" borderId="78" xfId="1" applyNumberFormat="1" applyFont="1" applyFill="1" applyBorder="1" applyAlignment="1">
      <alignment vertical="center"/>
    </xf>
    <xf numFmtId="49" fontId="163" fillId="0" borderId="78" xfId="3" quotePrefix="1" applyNumberFormat="1" applyFont="1" applyFill="1" applyBorder="1" applyAlignment="1">
      <alignment vertical="center"/>
    </xf>
    <xf numFmtId="49" fontId="163" fillId="0" borderId="78" xfId="3" applyNumberFormat="1" applyFont="1" applyFill="1" applyBorder="1" applyAlignment="1">
      <alignment vertical="center"/>
    </xf>
    <xf numFmtId="165" fontId="20" fillId="0" borderId="100" xfId="1" applyNumberFormat="1" applyFont="1" applyFill="1" applyBorder="1" applyAlignment="1">
      <alignment vertical="center"/>
    </xf>
    <xf numFmtId="49" fontId="20" fillId="0" borderId="79" xfId="0" applyNumberFormat="1" applyFont="1" applyBorder="1" applyAlignment="1">
      <alignment vertical="center" shrinkToFit="1"/>
    </xf>
    <xf numFmtId="49" fontId="20" fillId="0" borderId="78" xfId="0" applyNumberFormat="1" applyFont="1" applyBorder="1" applyAlignment="1">
      <alignment vertical="center" shrinkToFit="1"/>
    </xf>
    <xf numFmtId="164" fontId="20" fillId="0" borderId="78" xfId="0" applyNumberFormat="1" applyFont="1" applyBorder="1" applyAlignment="1">
      <alignment vertical="center" shrinkToFit="1"/>
    </xf>
    <xf numFmtId="14" fontId="20" fillId="0" borderId="78" xfId="0" applyNumberFormat="1" applyFont="1" applyBorder="1" applyAlignment="1">
      <alignment vertical="center" shrinkToFit="1"/>
    </xf>
    <xf numFmtId="165" fontId="20" fillId="0" borderId="78" xfId="1" applyNumberFormat="1" applyFont="1" applyFill="1" applyBorder="1" applyAlignment="1">
      <alignment vertical="center" shrinkToFit="1"/>
    </xf>
    <xf numFmtId="165" fontId="20" fillId="0" borderId="100" xfId="1" applyNumberFormat="1" applyFont="1" applyFill="1" applyBorder="1" applyAlignment="1">
      <alignment vertical="center" shrinkToFit="1"/>
    </xf>
    <xf numFmtId="19" fontId="20" fillId="0" borderId="78" xfId="0" applyNumberFormat="1" applyFont="1" applyBorder="1" applyAlignment="1">
      <alignment vertical="center"/>
    </xf>
    <xf numFmtId="14" fontId="20" fillId="0" borderId="78" xfId="1" applyNumberFormat="1" applyFont="1" applyFill="1" applyBorder="1" applyAlignment="1">
      <alignment vertical="center"/>
    </xf>
    <xf numFmtId="0" fontId="20" fillId="0" borderId="78" xfId="0" applyFont="1" applyBorder="1" applyAlignment="1">
      <alignment vertical="center"/>
    </xf>
    <xf numFmtId="0" fontId="20" fillId="0" borderId="79" xfId="0" applyFont="1" applyBorder="1" applyAlignment="1">
      <alignment vertical="center"/>
    </xf>
    <xf numFmtId="49" fontId="20" fillId="0" borderId="82" xfId="0" applyNumberFormat="1" applyFont="1" applyBorder="1" applyAlignment="1">
      <alignment vertical="center"/>
    </xf>
    <xf numFmtId="49" fontId="20" fillId="0" borderId="83" xfId="0" applyNumberFormat="1" applyFont="1" applyBorder="1" applyAlignment="1">
      <alignment vertical="center"/>
    </xf>
    <xf numFmtId="164" fontId="20" fillId="0" borderId="83" xfId="0" applyNumberFormat="1" applyFont="1" applyBorder="1" applyAlignment="1">
      <alignment vertical="center"/>
    </xf>
    <xf numFmtId="14" fontId="20" fillId="0" borderId="83" xfId="0" applyNumberFormat="1" applyFont="1" applyBorder="1" applyAlignment="1">
      <alignment vertical="center"/>
    </xf>
    <xf numFmtId="165" fontId="20" fillId="0" borderId="83" xfId="1" applyNumberFormat="1" applyFont="1" applyFill="1" applyBorder="1" applyAlignment="1">
      <alignment vertical="center"/>
    </xf>
    <xf numFmtId="9" fontId="20" fillId="0" borderId="83" xfId="2" applyFont="1" applyFill="1" applyBorder="1" applyAlignment="1">
      <alignment vertical="center"/>
    </xf>
    <xf numFmtId="49" fontId="20" fillId="0" borderId="83" xfId="1" applyNumberFormat="1" applyFont="1" applyFill="1" applyBorder="1" applyAlignment="1">
      <alignment vertical="center"/>
    </xf>
    <xf numFmtId="14" fontId="20" fillId="0" borderId="83" xfId="1" applyNumberFormat="1" applyFont="1" applyFill="1" applyBorder="1" applyAlignment="1">
      <alignment vertical="center"/>
    </xf>
    <xf numFmtId="49" fontId="163" fillId="0" borderId="83" xfId="3" quotePrefix="1" applyNumberFormat="1" applyFont="1" applyFill="1" applyBorder="1" applyAlignment="1">
      <alignment vertical="center"/>
    </xf>
    <xf numFmtId="49" fontId="163" fillId="0" borderId="83" xfId="3" applyNumberFormat="1" applyFont="1" applyFill="1" applyBorder="1" applyAlignment="1">
      <alignment vertical="center"/>
    </xf>
    <xf numFmtId="165" fontId="20" fillId="0" borderId="85" xfId="1" applyNumberFormat="1" applyFont="1" applyFill="1" applyBorder="1" applyAlignment="1">
      <alignment vertical="center"/>
    </xf>
    <xf numFmtId="0" fontId="20" fillId="0" borderId="82" xfId="0" applyFont="1" applyBorder="1" applyAlignment="1">
      <alignment vertical="center"/>
    </xf>
    <xf numFmtId="0" fontId="20" fillId="0" borderId="83" xfId="0" applyFont="1" applyBorder="1" applyAlignment="1">
      <alignment vertical="center"/>
    </xf>
    <xf numFmtId="165" fontId="20" fillId="0" borderId="121" xfId="1" applyNumberFormat="1" applyFont="1" applyFill="1" applyBorder="1" applyAlignment="1">
      <alignment vertical="center"/>
    </xf>
    <xf numFmtId="49" fontId="20" fillId="0" borderId="79" xfId="0" quotePrefix="1" applyNumberFormat="1" applyFont="1" applyBorder="1" applyAlignment="1">
      <alignment vertical="center"/>
    </xf>
    <xf numFmtId="49" fontId="20" fillId="0" borderId="78" xfId="0" quotePrefix="1" applyNumberFormat="1" applyFont="1" applyBorder="1" applyAlignment="1">
      <alignment vertical="center"/>
    </xf>
    <xf numFmtId="165" fontId="20" fillId="0" borderId="78" xfId="0" applyNumberFormat="1" applyFont="1" applyBorder="1" applyAlignment="1">
      <alignment vertical="center"/>
    </xf>
    <xf numFmtId="49" fontId="20" fillId="0" borderId="94" xfId="0" applyNumberFormat="1" applyFont="1" applyBorder="1" applyAlignment="1">
      <alignment horizontal="center" vertical="center"/>
    </xf>
    <xf numFmtId="0" fontId="20" fillId="0" borderId="78" xfId="0" quotePrefix="1" applyFont="1" applyBorder="1" applyAlignment="1">
      <alignment vertical="center"/>
    </xf>
    <xf numFmtId="49" fontId="20" fillId="0" borderId="99" xfId="0" applyNumberFormat="1" applyFont="1" applyBorder="1" applyAlignment="1">
      <alignment horizontal="center" vertical="center"/>
    </xf>
    <xf numFmtId="165" fontId="20" fillId="0" borderId="79" xfId="1" applyNumberFormat="1" applyFont="1" applyFill="1" applyBorder="1" applyAlignment="1">
      <alignment vertical="center"/>
    </xf>
    <xf numFmtId="9" fontId="20" fillId="0" borderId="100" xfId="2" applyFont="1" applyFill="1" applyBorder="1" applyAlignment="1">
      <alignment vertical="center"/>
    </xf>
    <xf numFmtId="165" fontId="20" fillId="0" borderId="82" xfId="1" applyNumberFormat="1" applyFont="1" applyFill="1" applyBorder="1" applyAlignment="1">
      <alignment vertical="center"/>
    </xf>
    <xf numFmtId="9" fontId="20" fillId="0" borderId="85" xfId="2" applyFont="1" applyFill="1" applyBorder="1" applyAlignment="1">
      <alignment vertical="center"/>
    </xf>
    <xf numFmtId="43" fontId="20" fillId="0" borderId="78" xfId="0" applyNumberFormat="1" applyFont="1" applyBorder="1" applyAlignment="1">
      <alignment vertical="center"/>
    </xf>
    <xf numFmtId="0" fontId="20" fillId="0" borderId="85" xfId="0" applyFont="1" applyBorder="1" applyAlignment="1">
      <alignment vertical="center"/>
    </xf>
    <xf numFmtId="164" fontId="20" fillId="0" borderId="79" xfId="0" applyNumberFormat="1" applyFont="1" applyBorder="1" applyAlignment="1">
      <alignment vertical="center"/>
    </xf>
    <xf numFmtId="164" fontId="20" fillId="0" borderId="82" xfId="0" applyNumberFormat="1" applyFont="1" applyBorder="1" applyAlignment="1">
      <alignment vertical="center"/>
    </xf>
    <xf numFmtId="0" fontId="20" fillId="0" borderId="83" xfId="0" quotePrefix="1" applyFont="1" applyBorder="1" applyAlignment="1">
      <alignment vertical="center"/>
    </xf>
    <xf numFmtId="0" fontId="20" fillId="0" borderId="100" xfId="0" applyFont="1" applyBorder="1" applyAlignment="1">
      <alignment vertical="center"/>
    </xf>
    <xf numFmtId="165" fontId="20" fillId="0" borderId="79" xfId="1" applyNumberFormat="1" applyFont="1" applyFill="1" applyBorder="1" applyAlignment="1">
      <alignment horizontal="center" vertical="center"/>
    </xf>
    <xf numFmtId="166" fontId="20" fillId="0" borderId="78" xfId="0" quotePrefix="1" applyNumberFormat="1" applyFont="1" applyBorder="1" applyAlignment="1">
      <alignment vertical="center"/>
    </xf>
    <xf numFmtId="165" fontId="20" fillId="0" borderId="78" xfId="1" applyNumberFormat="1" applyFont="1" applyFill="1" applyBorder="1" applyAlignment="1" applyProtection="1">
      <alignment vertical="center"/>
      <protection locked="0"/>
    </xf>
    <xf numFmtId="0" fontId="20" fillId="0" borderId="142" xfId="0" applyFont="1" applyBorder="1" applyAlignment="1">
      <alignment horizontal="center" vertical="center"/>
    </xf>
    <xf numFmtId="164" fontId="20" fillId="0" borderId="143" xfId="0" applyNumberFormat="1" applyFont="1" applyBorder="1" applyAlignment="1">
      <alignment vertical="center"/>
    </xf>
    <xf numFmtId="14" fontId="20" fillId="0" borderId="143" xfId="0" applyNumberFormat="1" applyFont="1" applyBorder="1" applyAlignment="1">
      <alignment vertical="center"/>
    </xf>
    <xf numFmtId="0" fontId="20" fillId="0" borderId="143" xfId="0" applyFont="1" applyBorder="1" applyAlignment="1">
      <alignment vertical="center"/>
    </xf>
    <xf numFmtId="165" fontId="20" fillId="0" borderId="143" xfId="1" applyNumberFormat="1" applyFont="1" applyFill="1" applyBorder="1" applyAlignment="1">
      <alignment vertical="center"/>
    </xf>
    <xf numFmtId="165" fontId="20" fillId="0" borderId="144" xfId="1" applyNumberFormat="1" applyFont="1" applyFill="1" applyBorder="1" applyAlignment="1">
      <alignment vertical="center"/>
    </xf>
    <xf numFmtId="0" fontId="20" fillId="0" borderId="146" xfId="0" applyFont="1" applyBorder="1" applyAlignment="1">
      <alignment horizontal="center" vertical="center"/>
    </xf>
    <xf numFmtId="164" fontId="20" fillId="0" borderId="147" xfId="0" applyNumberFormat="1" applyFont="1" applyBorder="1" applyAlignment="1">
      <alignment vertical="center"/>
    </xf>
    <xf numFmtId="14" fontId="20" fillId="0" borderId="147" xfId="0" applyNumberFormat="1" applyFont="1" applyBorder="1" applyAlignment="1">
      <alignment vertical="center"/>
    </xf>
    <xf numFmtId="0" fontId="20" fillId="0" borderId="147" xfId="0" applyFont="1" applyBorder="1" applyAlignment="1">
      <alignment vertical="center"/>
    </xf>
    <xf numFmtId="165" fontId="20" fillId="0" borderId="147" xfId="1" applyNumberFormat="1" applyFont="1" applyFill="1" applyBorder="1" applyAlignment="1">
      <alignment vertical="center"/>
    </xf>
    <xf numFmtId="165" fontId="20" fillId="0" borderId="148" xfId="1" applyNumberFormat="1" applyFont="1" applyFill="1" applyBorder="1" applyAlignment="1">
      <alignment vertical="center"/>
    </xf>
    <xf numFmtId="165" fontId="20" fillId="0" borderId="142" xfId="1" applyNumberFormat="1" applyFont="1" applyFill="1" applyBorder="1" applyAlignment="1">
      <alignment vertical="center"/>
    </xf>
    <xf numFmtId="165" fontId="20" fillId="0" borderId="146" xfId="1" applyNumberFormat="1" applyFont="1" applyFill="1" applyBorder="1" applyAlignment="1">
      <alignment vertical="center"/>
    </xf>
    <xf numFmtId="49" fontId="20" fillId="0" borderId="142" xfId="0" applyNumberFormat="1" applyFont="1" applyBorder="1" applyAlignment="1">
      <alignment vertical="center"/>
    </xf>
    <xf numFmtId="49" fontId="20" fillId="0" borderId="143" xfId="0" applyNumberFormat="1" applyFont="1" applyBorder="1" applyAlignment="1">
      <alignment vertical="center"/>
    </xf>
    <xf numFmtId="168" fontId="20" fillId="0" borderId="143" xfId="0" applyNumberFormat="1" applyFont="1" applyBorder="1" applyAlignment="1">
      <alignment vertical="center"/>
    </xf>
    <xf numFmtId="9" fontId="20" fillId="0" borderId="143" xfId="2" applyFont="1" applyFill="1" applyBorder="1" applyAlignment="1">
      <alignment vertical="center"/>
    </xf>
    <xf numFmtId="0" fontId="20" fillId="0" borderId="146" xfId="0" applyFont="1" applyBorder="1" applyAlignment="1">
      <alignment vertical="center"/>
    </xf>
    <xf numFmtId="168" fontId="20" fillId="0" borderId="147" xfId="0" applyNumberFormat="1" applyFont="1" applyBorder="1" applyAlignment="1">
      <alignment vertical="center"/>
    </xf>
    <xf numFmtId="165" fontId="20" fillId="0" borderId="141" xfId="1" applyNumberFormat="1" applyFont="1" applyFill="1" applyBorder="1" applyAlignment="1">
      <alignment vertical="center"/>
    </xf>
    <xf numFmtId="0" fontId="20" fillId="0" borderId="140" xfId="0" applyFont="1" applyBorder="1" applyAlignment="1">
      <alignment vertical="center"/>
    </xf>
    <xf numFmtId="165" fontId="20" fillId="0" borderId="140" xfId="1" applyNumberFormat="1" applyFont="1" applyFill="1" applyBorder="1" applyAlignment="1">
      <alignment vertical="center"/>
    </xf>
    <xf numFmtId="165" fontId="20" fillId="0" borderId="145" xfId="1" applyNumberFormat="1" applyFont="1" applyFill="1" applyBorder="1" applyAlignment="1">
      <alignment vertical="center"/>
    </xf>
    <xf numFmtId="165" fontId="20" fillId="0" borderId="0" xfId="1" applyNumberFormat="1" applyFont="1" applyFill="1" applyBorder="1"/>
    <xf numFmtId="0" fontId="20" fillId="0" borderId="0" xfId="13" applyFont="1"/>
    <xf numFmtId="49" fontId="20" fillId="0" borderId="81" xfId="13" applyNumberFormat="1" applyFont="1" applyBorder="1" applyAlignment="1">
      <alignment horizontal="center" vertical="center"/>
    </xf>
    <xf numFmtId="49" fontId="20" fillId="0" borderId="84" xfId="13" applyNumberFormat="1" applyFont="1" applyBorder="1" applyAlignment="1">
      <alignment horizontal="center" vertical="center"/>
    </xf>
    <xf numFmtId="0" fontId="20" fillId="0" borderId="79" xfId="13" applyFont="1" applyBorder="1" applyAlignment="1">
      <alignment vertical="center"/>
    </xf>
    <xf numFmtId="0" fontId="20" fillId="0" borderId="78" xfId="13" applyFont="1" applyBorder="1" applyAlignment="1">
      <alignment vertical="center"/>
    </xf>
    <xf numFmtId="49" fontId="20" fillId="0" borderId="78" xfId="13" applyNumberFormat="1" applyFont="1" applyBorder="1" applyAlignment="1">
      <alignment vertical="center"/>
    </xf>
    <xf numFmtId="14" fontId="20" fillId="0" borderId="78" xfId="13" applyNumberFormat="1" applyFont="1" applyBorder="1" applyAlignment="1">
      <alignment vertical="center"/>
    </xf>
    <xf numFmtId="165" fontId="20" fillId="0" borderId="78" xfId="14" applyNumberFormat="1" applyFont="1" applyFill="1" applyBorder="1" applyAlignment="1">
      <alignment vertical="center"/>
    </xf>
    <xf numFmtId="165" fontId="20" fillId="0" borderId="100" xfId="14" applyNumberFormat="1" applyFont="1" applyFill="1" applyBorder="1" applyAlignment="1">
      <alignment vertical="center"/>
    </xf>
    <xf numFmtId="165" fontId="20" fillId="0" borderId="79" xfId="14" applyNumberFormat="1" applyFont="1" applyFill="1" applyBorder="1" applyAlignment="1">
      <alignment vertical="center"/>
    </xf>
    <xf numFmtId="0" fontId="20" fillId="0" borderId="100" xfId="13" applyFont="1" applyBorder="1" applyAlignment="1">
      <alignment horizontal="center" vertical="center"/>
    </xf>
    <xf numFmtId="49" fontId="20" fillId="0" borderId="79" xfId="13" applyNumberFormat="1" applyFont="1" applyBorder="1" applyAlignment="1">
      <alignment horizontal="center" vertical="center"/>
    </xf>
    <xf numFmtId="49" fontId="20" fillId="0" borderId="78" xfId="13" applyNumberFormat="1" applyFont="1" applyBorder="1" applyAlignment="1">
      <alignment horizontal="center" vertical="center"/>
    </xf>
    <xf numFmtId="49" fontId="20" fillId="0" borderId="100" xfId="13" applyNumberFormat="1" applyFont="1" applyBorder="1" applyAlignment="1">
      <alignment horizontal="center" vertical="center"/>
    </xf>
    <xf numFmtId="0" fontId="20" fillId="0" borderId="82" xfId="13" applyFont="1" applyBorder="1" applyAlignment="1">
      <alignment vertical="center"/>
    </xf>
    <xf numFmtId="0" fontId="20" fillId="0" borderId="83" xfId="13" applyFont="1" applyBorder="1" applyAlignment="1">
      <alignment vertical="center"/>
    </xf>
    <xf numFmtId="49" fontId="20" fillId="0" borderId="83" xfId="13" applyNumberFormat="1" applyFont="1" applyBorder="1" applyAlignment="1">
      <alignment vertical="center"/>
    </xf>
    <xf numFmtId="14" fontId="20" fillId="0" borderId="83" xfId="13" applyNumberFormat="1" applyFont="1" applyBorder="1" applyAlignment="1">
      <alignment vertical="center"/>
    </xf>
    <xf numFmtId="165" fontId="20" fillId="0" borderId="83" xfId="14" applyNumberFormat="1" applyFont="1" applyFill="1" applyBorder="1" applyAlignment="1">
      <alignment vertical="center"/>
    </xf>
    <xf numFmtId="165" fontId="20" fillId="0" borderId="85" xfId="14" applyNumberFormat="1" applyFont="1" applyFill="1" applyBorder="1" applyAlignment="1">
      <alignment vertical="center"/>
    </xf>
    <xf numFmtId="165" fontId="20" fillId="0" borderId="82" xfId="14" applyNumberFormat="1" applyFont="1" applyFill="1" applyBorder="1" applyAlignment="1">
      <alignment vertical="center"/>
    </xf>
    <xf numFmtId="0" fontId="20" fillId="0" borderId="85" xfId="13" applyFont="1" applyBorder="1" applyAlignment="1">
      <alignment horizontal="center" vertical="center"/>
    </xf>
    <xf numFmtId="49" fontId="20" fillId="0" borderId="82" xfId="13" applyNumberFormat="1" applyFont="1" applyBorder="1" applyAlignment="1">
      <alignment horizontal="center" vertical="center"/>
    </xf>
    <xf numFmtId="49" fontId="20" fillId="0" borderId="83" xfId="13" applyNumberFormat="1" applyFont="1" applyBorder="1" applyAlignment="1">
      <alignment horizontal="center" vertical="center"/>
    </xf>
    <xf numFmtId="49" fontId="20" fillId="0" borderId="85" xfId="13" applyNumberFormat="1" applyFont="1" applyBorder="1" applyAlignment="1">
      <alignment horizontal="center" vertical="center"/>
    </xf>
    <xf numFmtId="0" fontId="20" fillId="0" borderId="78" xfId="13" quotePrefix="1" applyFont="1" applyBorder="1" applyAlignment="1">
      <alignment vertical="center"/>
    </xf>
    <xf numFmtId="184" fontId="20" fillId="0" borderId="78" xfId="14" applyNumberFormat="1" applyFont="1" applyFill="1" applyBorder="1" applyAlignment="1">
      <alignment horizontal="right" vertical="center"/>
    </xf>
    <xf numFmtId="184" fontId="20" fillId="0" borderId="78" xfId="13" applyNumberFormat="1" applyFont="1" applyBorder="1" applyAlignment="1">
      <alignment horizontal="right" vertical="center"/>
    </xf>
    <xf numFmtId="184" fontId="20" fillId="0" borderId="83" xfId="13" applyNumberFormat="1" applyFont="1" applyBorder="1" applyAlignment="1">
      <alignment horizontal="right" vertical="center"/>
    </xf>
    <xf numFmtId="0" fontId="20" fillId="0" borderId="142" xfId="0" applyFont="1" applyBorder="1" applyAlignment="1">
      <alignment vertical="center"/>
    </xf>
    <xf numFmtId="49" fontId="20" fillId="0" borderId="143" xfId="1" applyNumberFormat="1" applyFont="1" applyFill="1" applyBorder="1" applyAlignment="1">
      <alignment vertical="center"/>
    </xf>
    <xf numFmtId="49" fontId="20" fillId="0" borderId="144" xfId="1" applyNumberFormat="1" applyFont="1" applyFill="1" applyBorder="1" applyAlignment="1">
      <alignment vertical="center"/>
    </xf>
    <xf numFmtId="49" fontId="20" fillId="0" borderId="147" xfId="1" applyNumberFormat="1" applyFont="1" applyFill="1" applyBorder="1" applyAlignment="1">
      <alignment vertical="center"/>
    </xf>
    <xf numFmtId="49" fontId="20" fillId="0" borderId="148" xfId="1" applyNumberFormat="1" applyFont="1" applyFill="1" applyBorder="1" applyAlignment="1">
      <alignment vertical="center"/>
    </xf>
    <xf numFmtId="14" fontId="20" fillId="0" borderId="79" xfId="0" applyNumberFormat="1" applyFont="1" applyBorder="1" applyAlignment="1">
      <alignment vertical="center"/>
    </xf>
    <xf numFmtId="0" fontId="20" fillId="0" borderId="78" xfId="0" applyFont="1" applyBorder="1" applyAlignment="1">
      <alignment horizontal="center" vertical="center"/>
    </xf>
    <xf numFmtId="184" fontId="20" fillId="0" borderId="78" xfId="1" applyNumberFormat="1" applyFont="1" applyFill="1" applyBorder="1" applyAlignment="1">
      <alignment horizontal="right" vertical="center"/>
    </xf>
    <xf numFmtId="184" fontId="20" fillId="0" borderId="100" xfId="1" applyNumberFormat="1" applyFont="1" applyFill="1" applyBorder="1" applyAlignment="1">
      <alignment horizontal="right" vertical="center"/>
    </xf>
    <xf numFmtId="184" fontId="20" fillId="0" borderId="83" xfId="1" applyNumberFormat="1" applyFont="1" applyFill="1" applyBorder="1" applyAlignment="1">
      <alignment horizontal="right" vertical="center"/>
    </xf>
    <xf numFmtId="184" fontId="20" fillId="0" borderId="85" xfId="1" applyNumberFormat="1" applyFont="1" applyFill="1" applyBorder="1" applyAlignment="1">
      <alignment horizontal="right" vertical="center"/>
    </xf>
    <xf numFmtId="0" fontId="20" fillId="0" borderId="83" xfId="0" applyFont="1" applyBorder="1" applyAlignment="1">
      <alignment horizontal="center" vertical="center"/>
    </xf>
    <xf numFmtId="49" fontId="102" fillId="0" borderId="79" xfId="0" applyNumberFormat="1" applyFont="1" applyBorder="1" applyAlignment="1">
      <alignment horizontal="center"/>
    </xf>
    <xf numFmtId="49" fontId="102" fillId="0" borderId="78" xfId="0" applyNumberFormat="1" applyFont="1" applyBorder="1" applyAlignment="1">
      <alignment horizontal="left" indent="1"/>
    </xf>
    <xf numFmtId="49" fontId="105" fillId="0" borderId="79" xfId="0" applyNumberFormat="1" applyFont="1" applyBorder="1" applyAlignment="1">
      <alignment horizontal="center"/>
    </xf>
    <xf numFmtId="49" fontId="115" fillId="0" borderId="78" xfId="0" applyNumberFormat="1" applyFont="1" applyBorder="1" applyAlignment="1">
      <alignment horizontal="left" indent="2"/>
    </xf>
    <xf numFmtId="165" fontId="20" fillId="0" borderId="107" xfId="1" applyNumberFormat="1" applyFont="1" applyFill="1" applyBorder="1" applyAlignment="1">
      <alignment horizontal="center" vertical="center"/>
    </xf>
    <xf numFmtId="164" fontId="20" fillId="0" borderId="108" xfId="0" applyNumberFormat="1" applyFont="1" applyBorder="1" applyAlignment="1">
      <alignment horizontal="center" vertical="center"/>
    </xf>
    <xf numFmtId="14" fontId="20" fillId="0" borderId="108" xfId="0" applyNumberFormat="1" applyFont="1" applyBorder="1" applyAlignment="1">
      <alignment horizontal="center" vertical="center"/>
    </xf>
    <xf numFmtId="0" fontId="20" fillId="0" borderId="108" xfId="0" applyFont="1" applyBorder="1" applyAlignment="1">
      <alignment vertical="center"/>
    </xf>
    <xf numFmtId="166" fontId="20" fillId="0" borderId="108" xfId="0" quotePrefix="1" applyNumberFormat="1" applyFont="1" applyBorder="1" applyAlignment="1">
      <alignment horizontal="center" vertical="center"/>
    </xf>
    <xf numFmtId="184" fontId="20" fillId="0" borderId="108" xfId="1" applyNumberFormat="1" applyFont="1" applyFill="1" applyBorder="1" applyAlignment="1">
      <alignment horizontal="right" vertical="center"/>
    </xf>
    <xf numFmtId="164" fontId="20" fillId="0" borderId="78" xfId="0" applyNumberFormat="1" applyFont="1" applyBorder="1" applyAlignment="1">
      <alignment horizontal="center" vertical="center"/>
    </xf>
    <xf numFmtId="14" fontId="20" fillId="0" borderId="78" xfId="0" applyNumberFormat="1" applyFont="1" applyBorder="1" applyAlignment="1">
      <alignment horizontal="center" vertical="center"/>
    </xf>
    <xf numFmtId="166" fontId="20" fillId="0" borderId="78" xfId="0" quotePrefix="1" applyNumberFormat="1" applyFont="1" applyBorder="1" applyAlignment="1">
      <alignment horizontal="center" vertical="center"/>
    </xf>
    <xf numFmtId="165" fontId="20" fillId="0" borderId="100" xfId="1" applyNumberFormat="1" applyFont="1" applyFill="1" applyBorder="1" applyAlignment="1">
      <alignment horizontal="center" vertical="center"/>
    </xf>
    <xf numFmtId="166" fontId="20" fillId="0" borderId="78" xfId="0" applyNumberFormat="1" applyFont="1" applyBorder="1" applyAlignment="1">
      <alignment horizontal="center" vertical="center"/>
    </xf>
    <xf numFmtId="165" fontId="20" fillId="0" borderId="82" xfId="1" applyNumberFormat="1" applyFont="1" applyFill="1" applyBorder="1" applyAlignment="1">
      <alignment horizontal="center" vertical="center"/>
    </xf>
    <xf numFmtId="164" fontId="20" fillId="0" borderId="83" xfId="0" applyNumberFormat="1" applyFont="1" applyBorder="1" applyAlignment="1">
      <alignment horizontal="center" vertical="center"/>
    </xf>
    <xf numFmtId="14" fontId="20" fillId="0" borderId="83" xfId="0" applyNumberFormat="1" applyFont="1" applyBorder="1" applyAlignment="1">
      <alignment horizontal="center" vertical="center"/>
    </xf>
    <xf numFmtId="166" fontId="20" fillId="0" borderId="83" xfId="0" applyNumberFormat="1" applyFont="1" applyBorder="1" applyAlignment="1">
      <alignment horizontal="center" vertical="center"/>
    </xf>
    <xf numFmtId="165" fontId="20" fillId="0" borderId="85" xfId="1" applyNumberFormat="1" applyFont="1" applyFill="1" applyBorder="1" applyAlignment="1">
      <alignment horizontal="center" vertical="center"/>
    </xf>
    <xf numFmtId="0" fontId="20" fillId="0" borderId="108" xfId="0" applyFont="1" applyBorder="1" applyAlignment="1">
      <alignment horizontal="center" vertical="center"/>
    </xf>
    <xf numFmtId="0" fontId="20" fillId="0" borderId="104" xfId="0" applyFont="1" applyBorder="1" applyAlignment="1">
      <alignment horizontal="center" vertical="center"/>
    </xf>
    <xf numFmtId="0" fontId="20" fillId="0" borderId="94" xfId="0" applyFont="1" applyBorder="1" applyAlignment="1">
      <alignment horizontal="center" vertical="center"/>
    </xf>
    <xf numFmtId="0" fontId="20" fillId="0" borderId="79" xfId="0" applyFont="1" applyBorder="1" applyAlignment="1">
      <alignment horizontal="center" vertical="center"/>
    </xf>
    <xf numFmtId="0" fontId="20" fillId="0" borderId="99" xfId="0" applyFont="1" applyBorder="1" applyAlignment="1">
      <alignment horizontal="center" vertical="center"/>
    </xf>
    <xf numFmtId="0" fontId="20" fillId="0" borderId="82" xfId="0" applyFont="1" applyBorder="1" applyAlignment="1">
      <alignment horizontal="center" vertical="center"/>
    </xf>
    <xf numFmtId="0" fontId="20" fillId="0" borderId="96" xfId="0" applyFont="1" applyBorder="1" applyAlignment="1">
      <alignment vertical="center"/>
    </xf>
    <xf numFmtId="49" fontId="112" fillId="0" borderId="79" xfId="0" applyNumberFormat="1" applyFont="1" applyBorder="1" applyAlignment="1">
      <alignment horizontal="center"/>
    </xf>
    <xf numFmtId="49" fontId="111" fillId="0" borderId="78" xfId="0" applyNumberFormat="1" applyFont="1" applyBorder="1" applyAlignment="1">
      <alignment horizontal="left" indent="3"/>
    </xf>
    <xf numFmtId="0" fontId="20" fillId="0" borderId="100" xfId="0" applyFont="1" applyBorder="1" applyAlignment="1">
      <alignment horizontal="center"/>
    </xf>
    <xf numFmtId="0" fontId="33" fillId="0" borderId="100" xfId="0" applyFont="1" applyBorder="1" applyAlignment="1">
      <alignment horizontal="center"/>
    </xf>
    <xf numFmtId="0" fontId="48" fillId="0" borderId="100" xfId="0" applyFont="1" applyBorder="1" applyAlignment="1">
      <alignment horizontal="center"/>
    </xf>
    <xf numFmtId="49" fontId="102" fillId="0" borderId="79" xfId="0" applyNumberFormat="1" applyFont="1" applyBorder="1" applyAlignment="1">
      <alignment horizontal="center" vertical="center"/>
    </xf>
    <xf numFmtId="49" fontId="102" fillId="0" borderId="78" xfId="0" applyNumberFormat="1" applyFont="1" applyBorder="1" applyAlignment="1">
      <alignment horizontal="left" vertical="center" indent="1"/>
    </xf>
    <xf numFmtId="49" fontId="102" fillId="0" borderId="195" xfId="0" applyNumberFormat="1" applyFont="1" applyBorder="1" applyAlignment="1">
      <alignment horizontal="center" vertical="center"/>
    </xf>
    <xf numFmtId="165" fontId="102" fillId="0" borderId="196" xfId="1" applyNumberFormat="1" applyFont="1" applyFill="1" applyBorder="1" applyAlignment="1">
      <alignment vertical="center"/>
    </xf>
    <xf numFmtId="165" fontId="102" fillId="0" borderId="197" xfId="1" applyNumberFormat="1" applyFont="1" applyFill="1" applyBorder="1" applyAlignment="1">
      <alignment vertical="center"/>
    </xf>
    <xf numFmtId="0" fontId="102" fillId="0" borderId="198" xfId="0" applyFont="1" applyBorder="1" applyAlignment="1">
      <alignment vertical="center"/>
    </xf>
    <xf numFmtId="0" fontId="102" fillId="0" borderId="199" xfId="0" applyFont="1" applyBorder="1" applyAlignment="1">
      <alignment vertical="center"/>
    </xf>
    <xf numFmtId="165" fontId="102" fillId="0" borderId="199" xfId="1" applyNumberFormat="1" applyFont="1" applyFill="1" applyBorder="1" applyAlignment="1">
      <alignment vertical="center"/>
    </xf>
    <xf numFmtId="165" fontId="102" fillId="0" borderId="200" xfId="1" applyNumberFormat="1" applyFont="1" applyFill="1" applyBorder="1" applyAlignment="1">
      <alignment vertical="center"/>
    </xf>
    <xf numFmtId="49" fontId="112" fillId="0" borderId="195" xfId="0" applyNumberFormat="1" applyFont="1" applyBorder="1" applyAlignment="1">
      <alignment horizontal="center" vertical="center"/>
    </xf>
    <xf numFmtId="49" fontId="104" fillId="0" borderId="196" xfId="0" applyNumberFormat="1" applyFont="1" applyBorder="1" applyAlignment="1">
      <alignment vertical="center"/>
    </xf>
    <xf numFmtId="165" fontId="104" fillId="0" borderId="196" xfId="1" applyNumberFormat="1" applyFont="1" applyFill="1" applyBorder="1" applyAlignment="1">
      <alignment vertical="center"/>
    </xf>
    <xf numFmtId="165" fontId="104" fillId="0" borderId="197" xfId="1" applyNumberFormat="1" applyFont="1" applyFill="1" applyBorder="1" applyAlignment="1">
      <alignment vertical="center"/>
    </xf>
    <xf numFmtId="49" fontId="105" fillId="0" borderId="195" xfId="0" applyNumberFormat="1" applyFont="1" applyBorder="1" applyAlignment="1">
      <alignment horizontal="center" vertical="center"/>
    </xf>
    <xf numFmtId="165" fontId="105" fillId="0" borderId="196" xfId="1" applyNumberFormat="1" applyFont="1" applyFill="1" applyBorder="1" applyAlignment="1">
      <alignment vertical="center"/>
    </xf>
    <xf numFmtId="165" fontId="105" fillId="0" borderId="197" xfId="1" applyNumberFormat="1" applyFont="1" applyFill="1" applyBorder="1" applyAlignment="1">
      <alignment vertical="center"/>
    </xf>
    <xf numFmtId="49" fontId="105" fillId="0" borderId="79" xfId="0" applyNumberFormat="1" applyFont="1" applyBorder="1" applyAlignment="1">
      <alignment horizontal="center" vertical="center"/>
    </xf>
    <xf numFmtId="165" fontId="105" fillId="0" borderId="78" xfId="1" applyNumberFormat="1" applyFont="1" applyFill="1" applyBorder="1" applyAlignment="1">
      <alignment vertical="center"/>
    </xf>
    <xf numFmtId="165" fontId="105" fillId="0" borderId="100" xfId="1" applyNumberFormat="1" applyFont="1" applyFill="1" applyBorder="1" applyAlignment="1">
      <alignment vertical="center"/>
    </xf>
    <xf numFmtId="49" fontId="115" fillId="0" borderId="78" xfId="0" applyNumberFormat="1" applyFont="1" applyBorder="1" applyAlignment="1">
      <alignment horizontal="left" vertical="center" indent="2"/>
    </xf>
    <xf numFmtId="49" fontId="104" fillId="0" borderId="78" xfId="0" applyNumberFormat="1" applyFont="1" applyBorder="1" applyAlignment="1">
      <alignment horizontal="left"/>
    </xf>
    <xf numFmtId="49" fontId="104" fillId="0" borderId="78" xfId="0" applyNumberFormat="1" applyFont="1" applyBorder="1" applyAlignment="1">
      <alignment horizontal="left" vertical="center"/>
    </xf>
    <xf numFmtId="49" fontId="112" fillId="0" borderId="79" xfId="0" applyNumberFormat="1" applyFont="1" applyBorder="1" applyAlignment="1">
      <alignment horizontal="center" vertical="center"/>
    </xf>
    <xf numFmtId="49" fontId="104" fillId="0" borderId="196" xfId="0" applyNumberFormat="1" applyFont="1" applyBorder="1" applyAlignment="1">
      <alignment horizontal="left" vertical="center"/>
    </xf>
    <xf numFmtId="14" fontId="20" fillId="0" borderId="107" xfId="0" applyNumberFormat="1" applyFont="1" applyBorder="1" applyAlignment="1">
      <alignment vertical="center"/>
    </xf>
    <xf numFmtId="164" fontId="20" fillId="0" borderId="108" xfId="0" applyNumberFormat="1" applyFont="1" applyBorder="1" applyAlignment="1">
      <alignment vertical="center"/>
    </xf>
    <xf numFmtId="14" fontId="20" fillId="0" borderId="108" xfId="0" applyNumberFormat="1" applyFont="1" applyBorder="1" applyAlignment="1">
      <alignment vertical="center"/>
    </xf>
    <xf numFmtId="184" fontId="20" fillId="0" borderId="109" xfId="1" applyNumberFormat="1" applyFont="1" applyFill="1" applyBorder="1" applyAlignment="1">
      <alignment horizontal="right" vertical="center"/>
    </xf>
    <xf numFmtId="165" fontId="104" fillId="6" borderId="0" xfId="1" applyNumberFormat="1" applyFont="1" applyFill="1"/>
    <xf numFmtId="165" fontId="8" fillId="0" borderId="0" xfId="1" applyNumberFormat="1" applyFont="1" applyBorder="1"/>
    <xf numFmtId="165" fontId="113" fillId="11" borderId="0" xfId="1" applyNumberFormat="1" applyFont="1" applyFill="1" applyBorder="1" applyAlignment="1">
      <alignment horizontal="center" vertical="center"/>
    </xf>
    <xf numFmtId="0" fontId="108" fillId="21" borderId="201" xfId="0" applyFont="1" applyFill="1" applyBorder="1" applyAlignment="1">
      <alignment vertical="center"/>
    </xf>
    <xf numFmtId="167" fontId="107" fillId="21" borderId="201" xfId="0" applyNumberFormat="1" applyFont="1" applyFill="1" applyBorder="1" applyAlignment="1">
      <alignment horizontal="center" vertical="center"/>
    </xf>
    <xf numFmtId="49" fontId="107" fillId="21" borderId="201" xfId="0" applyNumberFormat="1" applyFont="1" applyFill="1" applyBorder="1" applyAlignment="1">
      <alignment horizontal="center" vertical="center"/>
    </xf>
    <xf numFmtId="184" fontId="107" fillId="21" borderId="201" xfId="1" applyNumberFormat="1" applyFont="1" applyFill="1" applyBorder="1" applyAlignment="1">
      <alignment horizontal="right" vertical="center"/>
    </xf>
    <xf numFmtId="0" fontId="102" fillId="11" borderId="202" xfId="0" applyFont="1" applyFill="1" applyBorder="1" applyAlignment="1">
      <alignment vertical="center"/>
    </xf>
    <xf numFmtId="167" fontId="112" fillId="11" borderId="202" xfId="0" applyNumberFormat="1" applyFont="1" applyFill="1" applyBorder="1" applyAlignment="1">
      <alignment horizontal="center" vertical="center"/>
    </xf>
    <xf numFmtId="0" fontId="102" fillId="11" borderId="202" xfId="0" applyFont="1" applyFill="1" applyBorder="1" applyAlignment="1">
      <alignment horizontal="center" vertical="center"/>
    </xf>
    <xf numFmtId="184" fontId="102" fillId="11" borderId="202" xfId="1" applyNumberFormat="1" applyFont="1" applyFill="1" applyBorder="1" applyAlignment="1">
      <alignment horizontal="right" vertical="center"/>
    </xf>
    <xf numFmtId="0" fontId="13" fillId="0" borderId="202" xfId="0" applyFont="1" applyBorder="1"/>
    <xf numFmtId="167" fontId="8" fillId="0" borderId="202" xfId="0" applyNumberFormat="1" applyFont="1" applyBorder="1" applyAlignment="1">
      <alignment horizontal="center"/>
    </xf>
    <xf numFmtId="49" fontId="8" fillId="0" borderId="202" xfId="0" applyNumberFormat="1" applyFont="1" applyBorder="1"/>
    <xf numFmtId="165" fontId="8" fillId="0" borderId="202" xfId="1" applyNumberFormat="1" applyFont="1" applyBorder="1"/>
    <xf numFmtId="49" fontId="5" fillId="0" borderId="202" xfId="0" applyNumberFormat="1" applyFont="1" applyBorder="1"/>
    <xf numFmtId="49" fontId="102" fillId="11" borderId="202" xfId="0" applyNumberFormat="1" applyFont="1" applyFill="1" applyBorder="1" applyAlignment="1">
      <alignment horizontal="center" vertical="center"/>
    </xf>
    <xf numFmtId="49" fontId="6" fillId="0" borderId="202" xfId="0" applyNumberFormat="1" applyFont="1" applyBorder="1"/>
    <xf numFmtId="49" fontId="7" fillId="0" borderId="202" xfId="0" applyNumberFormat="1" applyFont="1" applyBorder="1"/>
    <xf numFmtId="0" fontId="108" fillId="22" borderId="202" xfId="0" applyFont="1" applyFill="1" applyBorder="1" applyAlignment="1">
      <alignment vertical="center"/>
    </xf>
    <xf numFmtId="167" fontId="108" fillId="22" borderId="202" xfId="0" applyNumberFormat="1" applyFont="1" applyFill="1" applyBorder="1" applyAlignment="1">
      <alignment horizontal="center" vertical="center"/>
    </xf>
    <xf numFmtId="49" fontId="108" fillId="22" borderId="202" xfId="0" applyNumberFormat="1" applyFont="1" applyFill="1" applyBorder="1" applyAlignment="1">
      <alignment horizontal="center" vertical="center"/>
    </xf>
    <xf numFmtId="184" fontId="108" fillId="22" borderId="202" xfId="1" applyNumberFormat="1" applyFont="1" applyFill="1" applyBorder="1" applyAlignment="1">
      <alignment horizontal="right" vertical="center"/>
    </xf>
    <xf numFmtId="0" fontId="108" fillId="21" borderId="202" xfId="0" applyFont="1" applyFill="1" applyBorder="1" applyAlignment="1">
      <alignment vertical="center"/>
    </xf>
    <xf numFmtId="167" fontId="107" fillId="21" borderId="202" xfId="0" applyNumberFormat="1" applyFont="1" applyFill="1" applyBorder="1" applyAlignment="1">
      <alignment horizontal="center" vertical="center"/>
    </xf>
    <xf numFmtId="49" fontId="107" fillId="21" borderId="202" xfId="0" applyNumberFormat="1" applyFont="1" applyFill="1" applyBorder="1" applyAlignment="1">
      <alignment horizontal="center" vertical="center"/>
    </xf>
    <xf numFmtId="184" fontId="107" fillId="21" borderId="202" xfId="1" applyNumberFormat="1" applyFont="1" applyFill="1" applyBorder="1" applyAlignment="1">
      <alignment horizontal="right" vertical="center"/>
    </xf>
    <xf numFmtId="0" fontId="102" fillId="11" borderId="202" xfId="0" applyFont="1" applyFill="1" applyBorder="1" applyAlignment="1">
      <alignment horizontal="left" vertical="center" wrapText="1"/>
    </xf>
    <xf numFmtId="0" fontId="108" fillId="22" borderId="203" xfId="0" applyFont="1" applyFill="1" applyBorder="1" applyAlignment="1">
      <alignment vertical="center"/>
    </xf>
    <xf numFmtId="167" fontId="108" fillId="22" borderId="203" xfId="0" applyNumberFormat="1" applyFont="1" applyFill="1" applyBorder="1" applyAlignment="1">
      <alignment horizontal="center" vertical="center"/>
    </xf>
    <xf numFmtId="49" fontId="108" fillId="22" borderId="203" xfId="0" applyNumberFormat="1" applyFont="1" applyFill="1" applyBorder="1" applyAlignment="1">
      <alignment horizontal="center" vertical="center"/>
    </xf>
    <xf numFmtId="184" fontId="108" fillId="22" borderId="203" xfId="1" applyNumberFormat="1" applyFont="1" applyFill="1" applyBorder="1" applyAlignment="1">
      <alignment horizontal="right" vertical="center"/>
    </xf>
    <xf numFmtId="0" fontId="142" fillId="20" borderId="87" xfId="0" applyFont="1" applyFill="1" applyBorder="1" applyAlignment="1">
      <alignment horizontal="center" vertical="center" wrapText="1"/>
    </xf>
    <xf numFmtId="0" fontId="142" fillId="20" borderId="88" xfId="0" applyFont="1" applyFill="1" applyBorder="1" applyAlignment="1">
      <alignment horizontal="center" vertical="center" wrapText="1"/>
    </xf>
    <xf numFmtId="0" fontId="142" fillId="20" borderId="120" xfId="0" applyFont="1" applyFill="1" applyBorder="1" applyAlignment="1">
      <alignment horizontal="center" vertical="center" wrapText="1"/>
    </xf>
    <xf numFmtId="0" fontId="114" fillId="11" borderId="0" xfId="0" applyFont="1" applyFill="1"/>
    <xf numFmtId="0" fontId="112" fillId="11" borderId="0" xfId="0" applyFont="1" applyFill="1" applyAlignment="1">
      <alignment horizontal="center"/>
    </xf>
    <xf numFmtId="0" fontId="114" fillId="11" borderId="0" xfId="0" applyFont="1" applyFill="1" applyAlignment="1">
      <alignment horizontal="center"/>
    </xf>
    <xf numFmtId="0" fontId="106" fillId="11" borderId="0" xfId="0" applyFont="1" applyFill="1"/>
    <xf numFmtId="165" fontId="112" fillId="19" borderId="91" xfId="1" applyNumberFormat="1" applyFont="1" applyFill="1" applyBorder="1" applyAlignment="1">
      <alignment horizontal="center" vertical="center" wrapText="1"/>
    </xf>
    <xf numFmtId="0" fontId="112" fillId="0" borderId="177" xfId="0" applyFont="1" applyBorder="1" applyAlignment="1">
      <alignment horizontal="center" vertical="center" wrapText="1"/>
    </xf>
    <xf numFmtId="0" fontId="118" fillId="24" borderId="96" xfId="0" applyFont="1" applyFill="1" applyBorder="1" applyAlignment="1">
      <alignment horizontal="center" vertical="center" wrapText="1"/>
    </xf>
    <xf numFmtId="0" fontId="119" fillId="24" borderId="88" xfId="0" applyFont="1" applyFill="1" applyBorder="1" applyAlignment="1">
      <alignment horizontal="center" vertical="center" wrapText="1"/>
    </xf>
    <xf numFmtId="0" fontId="118" fillId="24" borderId="81" xfId="0" applyFont="1" applyFill="1" applyBorder="1" applyAlignment="1">
      <alignment horizontal="center" vertical="center" wrapText="1"/>
    </xf>
    <xf numFmtId="0" fontId="164" fillId="11" borderId="0" xfId="0" applyFont="1" applyFill="1" applyAlignment="1">
      <alignment horizontal="centerContinuous"/>
    </xf>
    <xf numFmtId="0" fontId="112" fillId="11" borderId="0" xfId="0" applyFont="1" applyFill="1" applyAlignment="1">
      <alignment horizontal="right"/>
    </xf>
    <xf numFmtId="184" fontId="108" fillId="11" borderId="111" xfId="1" applyNumberFormat="1" applyFont="1" applyFill="1" applyBorder="1" applyAlignment="1">
      <alignment horizontal="center" vertical="center"/>
    </xf>
    <xf numFmtId="184" fontId="108" fillId="11" borderId="112" xfId="1" applyNumberFormat="1" applyFont="1" applyFill="1" applyBorder="1" applyAlignment="1">
      <alignment horizontal="center" vertical="center"/>
    </xf>
    <xf numFmtId="0" fontId="108" fillId="21" borderId="0" xfId="0" applyFont="1" applyFill="1" applyAlignment="1">
      <alignment horizontal="right"/>
    </xf>
    <xf numFmtId="0" fontId="106" fillId="21" borderId="0" xfId="0" applyFont="1" applyFill="1" applyAlignment="1">
      <alignment horizontal="right"/>
    </xf>
    <xf numFmtId="0" fontId="108" fillId="21" borderId="0" xfId="0" applyFont="1" applyFill="1" applyAlignment="1">
      <alignment horizontal="right" vertical="center" indent="1"/>
    </xf>
    <xf numFmtId="0" fontId="106" fillId="21" borderId="0" xfId="0" applyFont="1" applyFill="1" applyAlignment="1">
      <alignment horizontal="right" indent="1"/>
    </xf>
    <xf numFmtId="0" fontId="106" fillId="21" borderId="74" xfId="0" applyFont="1" applyFill="1" applyBorder="1"/>
    <xf numFmtId="0" fontId="106" fillId="21" borderId="0" xfId="0" applyFont="1" applyFill="1"/>
    <xf numFmtId="9" fontId="106" fillId="23" borderId="102" xfId="2" applyFont="1" applyFill="1" applyBorder="1" applyAlignment="1" applyProtection="1">
      <alignment horizontal="center" vertical="center"/>
      <protection locked="0"/>
    </xf>
    <xf numFmtId="0" fontId="106" fillId="21" borderId="0" xfId="0" applyFont="1" applyFill="1" applyAlignment="1">
      <alignment horizontal="right" vertical="center" indent="1"/>
    </xf>
    <xf numFmtId="0" fontId="131" fillId="11" borderId="0" xfId="0" applyFont="1" applyFill="1" applyAlignment="1">
      <alignment vertical="center"/>
    </xf>
    <xf numFmtId="14" fontId="31" fillId="11" borderId="0" xfId="1" applyNumberFormat="1" applyFont="1" applyFill="1" applyProtection="1">
      <protection locked="0"/>
    </xf>
    <xf numFmtId="165" fontId="102" fillId="11" borderId="0" xfId="1" applyNumberFormat="1" applyFont="1" applyFill="1" applyBorder="1" applyAlignment="1"/>
    <xf numFmtId="0" fontId="112" fillId="19" borderId="88" xfId="0" applyFont="1" applyFill="1" applyBorder="1" applyAlignment="1">
      <alignment horizontal="center" vertical="center"/>
    </xf>
    <xf numFmtId="0" fontId="112" fillId="19" borderId="89" xfId="0" applyFont="1" applyFill="1" applyBorder="1" applyAlignment="1">
      <alignment horizontal="center" vertical="center"/>
    </xf>
    <xf numFmtId="0" fontId="20" fillId="0" borderId="0" xfId="18" applyFont="1"/>
    <xf numFmtId="0" fontId="112" fillId="19" borderId="98" xfId="13" applyFont="1" applyFill="1" applyBorder="1" applyAlignment="1">
      <alignment horizontal="center" vertical="center"/>
    </xf>
    <xf numFmtId="0" fontId="112" fillId="19" borderId="96" xfId="13" applyFont="1" applyFill="1" applyBorder="1" applyAlignment="1">
      <alignment horizontal="center" vertical="center"/>
    </xf>
    <xf numFmtId="0" fontId="112" fillId="19" borderId="116" xfId="13" applyFont="1" applyFill="1" applyBorder="1" applyAlignment="1">
      <alignment horizontal="center" vertical="center"/>
    </xf>
    <xf numFmtId="0" fontId="113" fillId="20" borderId="87" xfId="13" applyFont="1" applyFill="1" applyBorder="1" applyAlignment="1">
      <alignment horizontal="center" vertical="center"/>
    </xf>
    <xf numFmtId="0" fontId="113" fillId="20" borderId="88" xfId="13" applyFont="1" applyFill="1" applyBorder="1" applyAlignment="1">
      <alignment horizontal="center" vertical="center"/>
    </xf>
    <xf numFmtId="0" fontId="113" fillId="20" borderId="89" xfId="13" applyFont="1" applyFill="1" applyBorder="1" applyAlignment="1">
      <alignment horizontal="center" vertical="center"/>
    </xf>
    <xf numFmtId="165" fontId="102" fillId="11" borderId="0" xfId="1" applyNumberFormat="1" applyFont="1" applyFill="1" applyAlignment="1"/>
    <xf numFmtId="0" fontId="112" fillId="19" borderId="96" xfId="0" applyFont="1" applyFill="1" applyBorder="1" applyAlignment="1">
      <alignment horizontal="center" vertical="center"/>
    </xf>
    <xf numFmtId="0" fontId="112" fillId="19" borderId="116" xfId="0" applyFont="1" applyFill="1" applyBorder="1" applyAlignment="1">
      <alignment horizontal="center" vertical="center"/>
    </xf>
    <xf numFmtId="49" fontId="102" fillId="0" borderId="196" xfId="0" applyNumberFormat="1" applyFont="1" applyBorder="1" applyAlignment="1">
      <alignment horizontal="left" vertical="center"/>
    </xf>
    <xf numFmtId="0" fontId="102" fillId="0" borderId="0" xfId="0" applyFont="1" applyAlignment="1">
      <alignment horizontal="left" vertical="top"/>
    </xf>
    <xf numFmtId="0" fontId="102" fillId="0" borderId="0" xfId="0" applyFont="1" applyAlignment="1">
      <alignment horizontal="center" vertical="top"/>
    </xf>
    <xf numFmtId="165" fontId="112" fillId="11" borderId="0" xfId="0" applyNumberFormat="1" applyFont="1" applyFill="1" applyAlignment="1">
      <alignment horizontal="right"/>
    </xf>
    <xf numFmtId="0" fontId="112" fillId="23" borderId="156" xfId="0" applyFont="1" applyFill="1" applyBorder="1" applyAlignment="1">
      <alignment horizontal="center"/>
    </xf>
    <xf numFmtId="165" fontId="18" fillId="0" borderId="0" xfId="1" applyNumberFormat="1" applyFont="1" applyBorder="1"/>
    <xf numFmtId="0" fontId="102" fillId="11" borderId="202" xfId="12" applyFont="1" applyFill="1" applyBorder="1" applyAlignment="1">
      <alignment vertical="center"/>
    </xf>
    <xf numFmtId="167" fontId="112" fillId="11" borderId="202" xfId="12" applyNumberFormat="1" applyFont="1" applyFill="1" applyBorder="1" applyAlignment="1">
      <alignment horizontal="center" vertical="center"/>
    </xf>
    <xf numFmtId="0" fontId="102" fillId="11" borderId="202" xfId="12" applyFont="1" applyFill="1" applyBorder="1" applyAlignment="1">
      <alignment horizontal="center" vertical="center"/>
    </xf>
    <xf numFmtId="184" fontId="102" fillId="11" borderId="202" xfId="11" applyNumberFormat="1" applyFont="1" applyFill="1" applyBorder="1" applyAlignment="1">
      <alignment horizontal="right" vertical="center"/>
    </xf>
    <xf numFmtId="0" fontId="18" fillId="0" borderId="202" xfId="12" applyFont="1" applyBorder="1"/>
    <xf numFmtId="167" fontId="18" fillId="0" borderId="202" xfId="12" applyNumberFormat="1" applyFont="1" applyBorder="1" applyAlignment="1">
      <alignment horizontal="center"/>
    </xf>
    <xf numFmtId="49" fontId="18" fillId="0" borderId="202" xfId="12" applyNumberFormat="1" applyFont="1" applyBorder="1" applyAlignment="1">
      <alignment horizontal="center" vertical="center"/>
    </xf>
    <xf numFmtId="165" fontId="18" fillId="0" borderId="202" xfId="11" applyNumberFormat="1" applyFont="1" applyBorder="1"/>
    <xf numFmtId="49" fontId="102" fillId="11" borderId="202" xfId="12" applyNumberFormat="1" applyFont="1" applyFill="1" applyBorder="1" applyAlignment="1">
      <alignment horizontal="center" vertical="center"/>
    </xf>
    <xf numFmtId="0" fontId="32" fillId="0" borderId="202" xfId="16" applyFont="1" applyBorder="1"/>
    <xf numFmtId="167" fontId="29" fillId="0" borderId="202" xfId="16" applyNumberFormat="1" applyFont="1" applyBorder="1" applyAlignment="1">
      <alignment horizontal="center"/>
    </xf>
    <xf numFmtId="49" fontId="29" fillId="0" borderId="202" xfId="16" applyNumberFormat="1" applyFont="1" applyBorder="1" applyAlignment="1">
      <alignment horizontal="center" vertical="center"/>
    </xf>
    <xf numFmtId="165" fontId="29" fillId="0" borderId="202" xfId="11" applyNumberFormat="1" applyFont="1" applyBorder="1"/>
    <xf numFmtId="0" fontId="31" fillId="0" borderId="202" xfId="0" applyFont="1" applyBorder="1"/>
    <xf numFmtId="167" fontId="18" fillId="0" borderId="202" xfId="0" applyNumberFormat="1" applyFont="1" applyBorder="1" applyAlignment="1">
      <alignment horizontal="center"/>
    </xf>
    <xf numFmtId="165" fontId="29" fillId="0" borderId="202" xfId="17" applyNumberFormat="1" applyFont="1" applyBorder="1"/>
    <xf numFmtId="49" fontId="18" fillId="0" borderId="202" xfId="0" applyNumberFormat="1" applyFont="1" applyBorder="1"/>
    <xf numFmtId="165" fontId="18" fillId="0" borderId="202" xfId="1" applyNumberFormat="1" applyFont="1" applyBorder="1"/>
    <xf numFmtId="0" fontId="108" fillId="22" borderId="202" xfId="12" applyFont="1" applyFill="1" applyBorder="1" applyAlignment="1">
      <alignment vertical="center"/>
    </xf>
    <xf numFmtId="167" fontId="108" fillId="22" borderId="202" xfId="12" applyNumberFormat="1" applyFont="1" applyFill="1" applyBorder="1" applyAlignment="1">
      <alignment horizontal="center" vertical="center"/>
    </xf>
    <xf numFmtId="49" fontId="108" fillId="22" borderId="202" xfId="12" applyNumberFormat="1" applyFont="1" applyFill="1" applyBorder="1" applyAlignment="1">
      <alignment horizontal="center" vertical="center"/>
    </xf>
    <xf numFmtId="184" fontId="108" fillId="22" borderId="202" xfId="11" applyNumberFormat="1" applyFont="1" applyFill="1" applyBorder="1" applyAlignment="1">
      <alignment horizontal="right" vertical="center"/>
    </xf>
    <xf numFmtId="49" fontId="102" fillId="11" borderId="202" xfId="12" applyNumberFormat="1" applyFont="1" applyFill="1" applyBorder="1" applyAlignment="1">
      <alignment horizontal="left" vertical="center"/>
    </xf>
    <xf numFmtId="0" fontId="102" fillId="11" borderId="202" xfId="12" applyFont="1" applyFill="1" applyBorder="1" applyAlignment="1">
      <alignment horizontal="left" vertical="center" wrapText="1"/>
    </xf>
    <xf numFmtId="0" fontId="108" fillId="21" borderId="78" xfId="1" applyNumberFormat="1" applyFont="1" applyFill="1" applyBorder="1" applyAlignment="1">
      <alignment horizontal="left" vertical="center"/>
    </xf>
    <xf numFmtId="0" fontId="114" fillId="0" borderId="90" xfId="0" applyFont="1" applyBorder="1"/>
    <xf numFmtId="0" fontId="114" fillId="0" borderId="105" xfId="0" applyFont="1" applyBorder="1"/>
    <xf numFmtId="0" fontId="20" fillId="0" borderId="107" xfId="0" applyFont="1" applyBorder="1" applyAlignment="1">
      <alignment vertical="center"/>
    </xf>
    <xf numFmtId="49" fontId="20" fillId="0" borderId="108" xfId="0" applyNumberFormat="1" applyFont="1" applyBorder="1" applyAlignment="1">
      <alignment vertical="center"/>
    </xf>
    <xf numFmtId="165" fontId="20" fillId="0" borderId="108" xfId="1" applyNumberFormat="1" applyFont="1" applyFill="1" applyBorder="1" applyAlignment="1">
      <alignment vertical="center"/>
    </xf>
    <xf numFmtId="9" fontId="20" fillId="0" borderId="108" xfId="2" applyFont="1" applyFill="1" applyBorder="1" applyAlignment="1">
      <alignment vertical="center"/>
    </xf>
    <xf numFmtId="49" fontId="20" fillId="0" borderId="104" xfId="0" applyNumberFormat="1" applyFont="1" applyBorder="1" applyAlignment="1">
      <alignment horizontal="center" vertical="center"/>
    </xf>
    <xf numFmtId="165" fontId="20" fillId="0" borderId="210" xfId="1" applyNumberFormat="1" applyFont="1" applyFill="1" applyBorder="1" applyAlignment="1">
      <alignment vertical="center"/>
    </xf>
    <xf numFmtId="0" fontId="20" fillId="0" borderId="98" xfId="0" applyFont="1" applyBorder="1" applyAlignment="1">
      <alignment vertical="center"/>
    </xf>
    <xf numFmtId="164" fontId="20" fillId="0" borderId="96" xfId="0" applyNumberFormat="1" applyFont="1" applyBorder="1" applyAlignment="1">
      <alignment vertical="center"/>
    </xf>
    <xf numFmtId="14" fontId="20" fillId="0" borderId="96" xfId="0" applyNumberFormat="1" applyFont="1" applyBorder="1" applyAlignment="1">
      <alignment vertical="center"/>
    </xf>
    <xf numFmtId="49" fontId="20" fillId="0" borderId="96" xfId="0" applyNumberFormat="1" applyFont="1" applyBorder="1" applyAlignment="1">
      <alignment vertical="center"/>
    </xf>
    <xf numFmtId="165" fontId="20" fillId="0" borderId="96" xfId="1" applyNumberFormat="1" applyFont="1" applyFill="1" applyBorder="1" applyAlignment="1">
      <alignment vertical="center"/>
    </xf>
    <xf numFmtId="9" fontId="20" fillId="0" borderId="96" xfId="2" applyFont="1" applyFill="1" applyBorder="1" applyAlignment="1">
      <alignment vertical="center"/>
    </xf>
    <xf numFmtId="49" fontId="20" fillId="0" borderId="97" xfId="0" applyNumberFormat="1" applyFont="1" applyBorder="1" applyAlignment="1">
      <alignment horizontal="center" vertical="center"/>
    </xf>
    <xf numFmtId="165" fontId="20" fillId="0" borderId="122" xfId="1" applyNumberFormat="1" applyFont="1" applyFill="1" applyBorder="1" applyAlignment="1">
      <alignment vertical="center"/>
    </xf>
    <xf numFmtId="165" fontId="20" fillId="22" borderId="78" xfId="0" applyNumberFormat="1" applyFont="1" applyFill="1" applyBorder="1" applyAlignment="1">
      <alignment vertical="center"/>
    </xf>
    <xf numFmtId="0" fontId="118" fillId="24" borderId="84" xfId="0" applyFont="1" applyFill="1" applyBorder="1" applyAlignment="1">
      <alignment horizontal="center" vertical="center" wrapText="1"/>
    </xf>
    <xf numFmtId="0" fontId="118" fillId="24" borderId="116" xfId="0" applyFont="1" applyFill="1" applyBorder="1" applyAlignment="1">
      <alignment horizontal="center" vertical="center" wrapText="1"/>
    </xf>
    <xf numFmtId="0" fontId="119" fillId="24" borderId="89" xfId="0" applyFont="1" applyFill="1" applyBorder="1" applyAlignment="1">
      <alignment horizontal="center" vertical="center" wrapText="1"/>
    </xf>
    <xf numFmtId="165" fontId="20" fillId="22" borderId="78" xfId="1" applyNumberFormat="1" applyFont="1" applyFill="1" applyBorder="1" applyAlignment="1">
      <alignment vertical="center"/>
    </xf>
    <xf numFmtId="165" fontId="104" fillId="6" borderId="0" xfId="12" applyNumberFormat="1" applyFont="1" applyFill="1"/>
    <xf numFmtId="165" fontId="104" fillId="6" borderId="0" xfId="11" applyNumberFormat="1" applyFont="1" applyFill="1"/>
    <xf numFmtId="174" fontId="108" fillId="11" borderId="0" xfId="0" applyNumberFormat="1" applyFont="1" applyFill="1" applyAlignment="1">
      <alignment horizontal="centerContinuous"/>
    </xf>
    <xf numFmtId="180" fontId="112" fillId="19" borderId="181" xfId="21" applyNumberFormat="1" applyFont="1" applyFill="1" applyBorder="1" applyAlignment="1">
      <alignment horizontal="center" vertical="center" wrapText="1"/>
    </xf>
    <xf numFmtId="180" fontId="112" fillId="19" borderId="214" xfId="21" applyNumberFormat="1" applyFont="1" applyFill="1" applyBorder="1" applyAlignment="1">
      <alignment horizontal="center" vertical="center" wrapText="1"/>
    </xf>
    <xf numFmtId="180" fontId="112" fillId="19" borderId="171" xfId="21" applyNumberFormat="1" applyFont="1" applyFill="1" applyBorder="1" applyAlignment="1">
      <alignment horizontal="center" vertical="center" wrapText="1"/>
    </xf>
    <xf numFmtId="180" fontId="112" fillId="19" borderId="169" xfId="21" applyNumberFormat="1" applyFont="1" applyFill="1" applyBorder="1" applyAlignment="1">
      <alignment horizontal="center" vertical="center" wrapText="1"/>
    </xf>
    <xf numFmtId="0" fontId="18" fillId="19" borderId="0" xfId="0" applyFont="1" applyFill="1"/>
    <xf numFmtId="0" fontId="123" fillId="19" borderId="0" xfId="0" applyFont="1" applyFill="1" applyAlignment="1">
      <alignment horizontal="right"/>
    </xf>
    <xf numFmtId="0" fontId="20" fillId="0" borderId="94" xfId="0" applyFont="1" applyBorder="1" applyAlignment="1">
      <alignment vertical="center"/>
    </xf>
    <xf numFmtId="0" fontId="20" fillId="0" borderId="99" xfId="0" applyFont="1" applyBorder="1" applyAlignment="1">
      <alignment vertical="center"/>
    </xf>
    <xf numFmtId="49" fontId="20" fillId="0" borderId="154" xfId="0" applyNumberFormat="1" applyFont="1" applyBorder="1" applyAlignment="1">
      <alignment horizontal="center" vertical="center"/>
    </xf>
    <xf numFmtId="49" fontId="20" fillId="0" borderId="168" xfId="0" applyNumberFormat="1" applyFont="1" applyBorder="1" applyAlignment="1">
      <alignment horizontal="center" vertical="center"/>
    </xf>
    <xf numFmtId="49" fontId="0" fillId="0" borderId="0" xfId="0" applyNumberFormat="1"/>
    <xf numFmtId="165" fontId="104" fillId="6" borderId="0" xfId="0" applyNumberFormat="1" applyFont="1" applyFill="1"/>
    <xf numFmtId="0" fontId="166" fillId="11" borderId="0" xfId="3" applyFont="1" applyFill="1" applyAlignment="1">
      <alignment horizontal="center"/>
    </xf>
    <xf numFmtId="0" fontId="137" fillId="11" borderId="0" xfId="13" applyFont="1" applyFill="1" applyAlignment="1">
      <alignment horizontal="centerContinuous" vertical="center" wrapText="1"/>
    </xf>
    <xf numFmtId="0" fontId="167" fillId="0" borderId="0" xfId="13" applyFont="1"/>
    <xf numFmtId="0" fontId="137" fillId="0" borderId="0" xfId="13" applyFont="1" applyAlignment="1">
      <alignment horizontal="centerContinuous"/>
    </xf>
    <xf numFmtId="0" fontId="167" fillId="11" borderId="0" xfId="13" applyFont="1" applyFill="1" applyAlignment="1">
      <alignment horizontal="centerContinuous"/>
    </xf>
    <xf numFmtId="0" fontId="167" fillId="11" borderId="0" xfId="13" applyFont="1" applyFill="1"/>
    <xf numFmtId="0" fontId="112" fillId="11" borderId="215" xfId="0" applyFont="1" applyFill="1" applyBorder="1" applyAlignment="1">
      <alignment horizontal="centerContinuous"/>
    </xf>
    <xf numFmtId="49" fontId="102" fillId="0" borderId="196" xfId="0" applyNumberFormat="1" applyFont="1" applyBorder="1" applyAlignment="1">
      <alignment horizontal="left" vertical="center" indent="1"/>
    </xf>
    <xf numFmtId="49" fontId="115" fillId="0" borderId="196" xfId="0" applyNumberFormat="1" applyFont="1" applyBorder="1" applyAlignment="1">
      <alignment horizontal="left" vertical="center" indent="2"/>
    </xf>
    <xf numFmtId="49" fontId="111" fillId="0" borderId="196" xfId="0" applyNumberFormat="1" applyFont="1" applyBorder="1" applyAlignment="1">
      <alignment horizontal="left" vertical="center" indent="3"/>
    </xf>
    <xf numFmtId="49" fontId="111" fillId="0" borderId="196" xfId="0" applyNumberFormat="1" applyFont="1" applyBorder="1" applyAlignment="1">
      <alignment horizontal="left" vertical="center" indent="2"/>
    </xf>
    <xf numFmtId="49" fontId="20" fillId="0" borderId="100" xfId="1" applyNumberFormat="1" applyFont="1" applyFill="1" applyBorder="1" applyAlignment="1">
      <alignment vertical="center"/>
    </xf>
    <xf numFmtId="49" fontId="20" fillId="0" borderId="85" xfId="1" applyNumberFormat="1" applyFont="1" applyFill="1" applyBorder="1" applyAlignment="1">
      <alignment vertical="center"/>
    </xf>
    <xf numFmtId="165" fontId="156" fillId="22" borderId="111" xfId="19" applyNumberFormat="1" applyFont="1" applyFill="1" applyBorder="1" applyAlignment="1">
      <alignment horizontal="center" vertical="center" wrapText="1"/>
    </xf>
    <xf numFmtId="0" fontId="110" fillId="11" borderId="215" xfId="0" applyFont="1" applyFill="1" applyBorder="1" applyAlignment="1">
      <alignment horizontal="centerContinuous"/>
    </xf>
    <xf numFmtId="0" fontId="110" fillId="11" borderId="0" xfId="0" applyFont="1" applyFill="1" applyAlignment="1">
      <alignment horizontal="centerContinuous"/>
    </xf>
    <xf numFmtId="0" fontId="125" fillId="19" borderId="97" xfId="0" applyFont="1" applyFill="1" applyBorder="1"/>
    <xf numFmtId="0" fontId="114" fillId="21" borderId="0" xfId="0" applyFont="1" applyFill="1"/>
    <xf numFmtId="0" fontId="108" fillId="23" borderId="102" xfId="0" applyFont="1" applyFill="1" applyBorder="1" applyAlignment="1">
      <alignment horizontal="center" vertical="center"/>
    </xf>
    <xf numFmtId="0" fontId="170" fillId="21" borderId="0" xfId="0" applyFont="1" applyFill="1" applyAlignment="1">
      <alignment horizontal="right"/>
    </xf>
    <xf numFmtId="0" fontId="104" fillId="11" borderId="0" xfId="0" applyFont="1" applyFill="1" applyAlignment="1">
      <alignment horizontal="right"/>
    </xf>
    <xf numFmtId="186" fontId="20" fillId="0" borderId="78" xfId="1" applyNumberFormat="1" applyFont="1" applyFill="1"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xf numFmtId="0" fontId="171" fillId="0" borderId="0" xfId="0" applyFont="1"/>
    <xf numFmtId="0" fontId="172" fillId="0" borderId="0" xfId="0" applyFont="1"/>
    <xf numFmtId="0" fontId="101" fillId="30" borderId="1" xfId="0" applyFont="1" applyFill="1" applyBorder="1"/>
    <xf numFmtId="0" fontId="0" fillId="19" borderId="0" xfId="0" applyFill="1"/>
    <xf numFmtId="0" fontId="0" fillId="19" borderId="0" xfId="0" applyFill="1" applyAlignment="1">
      <alignment horizontal="right"/>
    </xf>
    <xf numFmtId="0" fontId="173" fillId="0" borderId="105" xfId="0" applyFont="1" applyBorder="1" applyAlignment="1">
      <alignment horizontal="centerContinuous"/>
    </xf>
    <xf numFmtId="49" fontId="0" fillId="19" borderId="0" xfId="0" applyNumberFormat="1" applyFill="1"/>
    <xf numFmtId="49" fontId="173" fillId="0" borderId="105" xfId="0" applyNumberFormat="1" applyFont="1" applyBorder="1" applyAlignment="1">
      <alignment horizontal="centerContinuous"/>
    </xf>
    <xf numFmtId="165" fontId="0" fillId="19" borderId="0" xfId="1" applyNumberFormat="1" applyFont="1" applyFill="1"/>
    <xf numFmtId="165" fontId="0" fillId="0" borderId="0" xfId="1" applyNumberFormat="1" applyFont="1"/>
    <xf numFmtId="165" fontId="173" fillId="0" borderId="105" xfId="1" applyNumberFormat="1" applyFont="1" applyBorder="1" applyAlignment="1">
      <alignment horizontal="centerContinuous"/>
    </xf>
    <xf numFmtId="0" fontId="114" fillId="19" borderId="90" xfId="0" applyFont="1" applyFill="1" applyBorder="1" applyAlignment="1">
      <alignment horizontal="right"/>
    </xf>
    <xf numFmtId="0" fontId="102" fillId="11" borderId="136" xfId="0" applyFont="1" applyFill="1" applyBorder="1" applyAlignment="1">
      <alignment horizontal="center" vertical="center"/>
    </xf>
    <xf numFmtId="0" fontId="102" fillId="11" borderId="109" xfId="0" applyFont="1" applyFill="1" applyBorder="1" applyAlignment="1">
      <alignment vertical="center"/>
    </xf>
    <xf numFmtId="49" fontId="20" fillId="0" borderId="107" xfId="0" applyNumberFormat="1" applyFont="1" applyBorder="1" applyAlignment="1">
      <alignment vertical="center"/>
    </xf>
    <xf numFmtId="49" fontId="20" fillId="0" borderId="136" xfId="0" applyNumberFormat="1" applyFont="1" applyBorder="1" applyAlignment="1">
      <alignment vertical="center"/>
    </xf>
    <xf numFmtId="49" fontId="20" fillId="0" borderId="94" xfId="0" applyNumberFormat="1" applyFont="1" applyBorder="1" applyAlignment="1">
      <alignment vertical="center"/>
    </xf>
    <xf numFmtId="164" fontId="20" fillId="0" borderId="94" xfId="0" applyNumberFormat="1" applyFont="1" applyBorder="1" applyAlignment="1">
      <alignment vertical="center"/>
    </xf>
    <xf numFmtId="14" fontId="20" fillId="0" borderId="94" xfId="0" applyNumberFormat="1" applyFont="1" applyBorder="1" applyAlignment="1">
      <alignment vertical="center"/>
    </xf>
    <xf numFmtId="165" fontId="20" fillId="0" borderId="94" xfId="1" applyNumberFormat="1" applyFont="1" applyFill="1" applyBorder="1" applyAlignment="1">
      <alignment vertical="center"/>
    </xf>
    <xf numFmtId="9" fontId="20" fillId="0" borderId="94" xfId="2" applyFont="1" applyFill="1" applyBorder="1" applyAlignment="1">
      <alignment vertical="center"/>
    </xf>
    <xf numFmtId="49" fontId="20" fillId="0" borderId="108" xfId="1" applyNumberFormat="1" applyFont="1" applyFill="1" applyBorder="1" applyAlignment="1">
      <alignment vertical="center"/>
    </xf>
    <xf numFmtId="49" fontId="20" fillId="0" borderId="94" xfId="1" applyNumberFormat="1" applyFont="1" applyFill="1" applyBorder="1" applyAlignment="1">
      <alignment vertical="center"/>
    </xf>
    <xf numFmtId="49" fontId="163" fillId="0" borderId="108" xfId="3" applyNumberFormat="1" applyFont="1" applyFill="1" applyBorder="1" applyAlignment="1">
      <alignment vertical="center"/>
    </xf>
    <xf numFmtId="49" fontId="163" fillId="0" borderId="94" xfId="3" applyNumberFormat="1" applyFont="1" applyFill="1" applyBorder="1" applyAlignment="1">
      <alignment vertical="center"/>
    </xf>
    <xf numFmtId="165" fontId="20" fillId="0" borderId="109" xfId="1" applyNumberFormat="1" applyFont="1" applyFill="1" applyBorder="1" applyAlignment="1">
      <alignment vertical="center"/>
    </xf>
    <xf numFmtId="49" fontId="20" fillId="0" borderId="107" xfId="0" applyNumberFormat="1" applyFont="1" applyBorder="1" applyAlignment="1">
      <alignment vertical="center" shrinkToFit="1"/>
    </xf>
    <xf numFmtId="49" fontId="20" fillId="0" borderId="136" xfId="0" applyNumberFormat="1" applyFont="1" applyBorder="1" applyAlignment="1">
      <alignment vertical="center" shrinkToFit="1"/>
    </xf>
    <xf numFmtId="49" fontId="20" fillId="0" borderId="108" xfId="0" applyNumberFormat="1" applyFont="1" applyBorder="1" applyAlignment="1">
      <alignment vertical="center" shrinkToFit="1"/>
    </xf>
    <xf numFmtId="49" fontId="20" fillId="0" borderId="94" xfId="0" applyNumberFormat="1" applyFont="1" applyBorder="1" applyAlignment="1">
      <alignment vertical="center" shrinkToFit="1"/>
    </xf>
    <xf numFmtId="164" fontId="20" fillId="0" borderId="108" xfId="0" applyNumberFormat="1" applyFont="1" applyBorder="1" applyAlignment="1">
      <alignment vertical="center" shrinkToFit="1"/>
    </xf>
    <xf numFmtId="164" fontId="20" fillId="0" borderId="94" xfId="0" applyNumberFormat="1" applyFont="1" applyBorder="1" applyAlignment="1">
      <alignment vertical="center" shrinkToFit="1"/>
    </xf>
    <xf numFmtId="14" fontId="20" fillId="0" borderId="108" xfId="0" applyNumberFormat="1" applyFont="1" applyBorder="1" applyAlignment="1">
      <alignment vertical="center" shrinkToFit="1"/>
    </xf>
    <xf numFmtId="14" fontId="20" fillId="0" borderId="94" xfId="0" applyNumberFormat="1" applyFont="1" applyBorder="1" applyAlignment="1">
      <alignment vertical="center" shrinkToFit="1"/>
    </xf>
    <xf numFmtId="165" fontId="20" fillId="0" borderId="108" xfId="1" applyNumberFormat="1" applyFont="1" applyFill="1" applyBorder="1" applyAlignment="1">
      <alignment vertical="center" shrinkToFit="1"/>
    </xf>
    <xf numFmtId="165" fontId="20" fillId="0" borderId="94" xfId="1" applyNumberFormat="1" applyFont="1" applyFill="1" applyBorder="1" applyAlignment="1">
      <alignment vertical="center" shrinkToFit="1"/>
    </xf>
    <xf numFmtId="165" fontId="20" fillId="0" borderId="109" xfId="1" applyNumberFormat="1" applyFont="1" applyFill="1" applyBorder="1" applyAlignment="1">
      <alignment vertical="center" shrinkToFit="1"/>
    </xf>
    <xf numFmtId="165" fontId="20" fillId="0" borderId="206" xfId="1" applyNumberFormat="1" applyFont="1" applyFill="1" applyBorder="1" applyAlignment="1">
      <alignment vertical="center"/>
    </xf>
    <xf numFmtId="165" fontId="20" fillId="0" borderId="220" xfId="1" applyNumberFormat="1" applyFont="1" applyFill="1" applyBorder="1" applyAlignment="1">
      <alignment vertical="center"/>
    </xf>
    <xf numFmtId="49" fontId="20" fillId="0" borderId="107" xfId="18" applyNumberFormat="1" applyFont="1" applyBorder="1" applyAlignment="1">
      <alignment horizontal="center" vertical="center" shrinkToFit="1"/>
    </xf>
    <xf numFmtId="49" fontId="20" fillId="0" borderId="136" xfId="18" applyNumberFormat="1" applyFont="1" applyBorder="1" applyAlignment="1">
      <alignment horizontal="center" vertical="center" shrinkToFit="1"/>
    </xf>
    <xf numFmtId="49" fontId="20" fillId="0" borderId="108" xfId="18" applyNumberFormat="1" applyFont="1" applyBorder="1" applyAlignment="1">
      <alignment horizontal="center" vertical="center" shrinkToFit="1"/>
    </xf>
    <xf numFmtId="49" fontId="20" fillId="0" borderId="94" xfId="18" applyNumberFormat="1" applyFont="1" applyBorder="1" applyAlignment="1">
      <alignment horizontal="center" vertical="center" shrinkToFit="1"/>
    </xf>
    <xf numFmtId="14" fontId="20" fillId="0" borderId="108" xfId="18" applyNumberFormat="1" applyFont="1" applyBorder="1" applyAlignment="1">
      <alignment horizontal="center" vertical="center" shrinkToFit="1"/>
    </xf>
    <xf numFmtId="14" fontId="20" fillId="0" borderId="94" xfId="18" applyNumberFormat="1" applyFont="1" applyBorder="1" applyAlignment="1">
      <alignment horizontal="center" vertical="center" shrinkToFit="1"/>
    </xf>
    <xf numFmtId="184" fontId="20" fillId="0" borderId="221" xfId="19" applyNumberFormat="1" applyFont="1" applyFill="1" applyBorder="1" applyAlignment="1">
      <alignment horizontal="right" vertical="center" shrinkToFit="1"/>
    </xf>
    <xf numFmtId="49" fontId="20" fillId="0" borderId="104" xfId="18" applyNumberFormat="1" applyFont="1" applyBorder="1" applyAlignment="1">
      <alignment horizontal="left" vertical="center" shrinkToFit="1"/>
    </xf>
    <xf numFmtId="49" fontId="20" fillId="0" borderId="222" xfId="18" applyNumberFormat="1" applyFont="1" applyBorder="1" applyAlignment="1">
      <alignment horizontal="left" vertical="center" shrinkToFit="1"/>
    </xf>
    <xf numFmtId="184" fontId="20" fillId="0" borderId="156" xfId="19" applyNumberFormat="1" applyFont="1" applyFill="1" applyBorder="1" applyAlignment="1">
      <alignment horizontal="right" vertical="center" shrinkToFit="1"/>
    </xf>
    <xf numFmtId="184" fontId="20" fillId="0" borderId="106" xfId="19" applyNumberFormat="1" applyFont="1" applyFill="1" applyBorder="1" applyAlignment="1">
      <alignment horizontal="center" vertical="center" shrinkToFit="1"/>
    </xf>
    <xf numFmtId="184" fontId="20" fillId="0" borderId="223" xfId="19" applyNumberFormat="1" applyFont="1" applyFill="1" applyBorder="1" applyAlignment="1">
      <alignment horizontal="center" vertical="center" shrinkToFit="1"/>
    </xf>
    <xf numFmtId="184" fontId="20" fillId="0" borderId="108" xfId="19" applyNumberFormat="1" applyFont="1" applyFill="1" applyBorder="1" applyAlignment="1">
      <alignment horizontal="center" vertical="center" shrinkToFit="1"/>
    </xf>
    <xf numFmtId="184" fontId="20" fillId="0" borderId="94" xfId="19" applyNumberFormat="1" applyFont="1" applyFill="1" applyBorder="1" applyAlignment="1">
      <alignment horizontal="center" vertical="center" shrinkToFit="1"/>
    </xf>
    <xf numFmtId="49" fontId="20" fillId="0" borderId="105" xfId="18" applyNumberFormat="1" applyFont="1" applyBorder="1" applyAlignment="1">
      <alignment horizontal="left" vertical="center" shrinkToFit="1"/>
    </xf>
    <xf numFmtId="49" fontId="20" fillId="0" borderId="109" xfId="18" applyNumberFormat="1" applyFont="1" applyBorder="1" applyAlignment="1">
      <alignment horizontal="left" vertical="center" shrinkToFit="1"/>
    </xf>
    <xf numFmtId="0" fontId="118" fillId="24" borderId="122" xfId="18" applyFont="1" applyFill="1" applyBorder="1" applyAlignment="1">
      <alignment horizontal="center" vertical="center" wrapText="1"/>
    </xf>
    <xf numFmtId="165" fontId="20" fillId="0" borderId="107" xfId="19" applyNumberFormat="1" applyFont="1" applyFill="1" applyBorder="1" applyAlignment="1">
      <alignment horizontal="center" vertical="center" shrinkToFit="1"/>
    </xf>
    <xf numFmtId="165" fontId="20" fillId="0" borderId="136" xfId="19" applyNumberFormat="1" applyFont="1" applyFill="1" applyBorder="1" applyAlignment="1">
      <alignment horizontal="center" vertical="center" shrinkToFit="1"/>
    </xf>
    <xf numFmtId="165" fontId="20" fillId="0" borderId="108" xfId="19" applyNumberFormat="1" applyFont="1" applyFill="1" applyBorder="1" applyAlignment="1">
      <alignment horizontal="center" vertical="center" shrinkToFit="1"/>
    </xf>
    <xf numFmtId="165" fontId="20" fillId="0" borderId="94" xfId="19" applyNumberFormat="1" applyFont="1" applyFill="1" applyBorder="1" applyAlignment="1">
      <alignment horizontal="center" vertical="center" shrinkToFit="1"/>
    </xf>
    <xf numFmtId="165" fontId="20" fillId="0" borderId="109" xfId="19" applyNumberFormat="1" applyFont="1" applyFill="1" applyBorder="1" applyAlignment="1">
      <alignment horizontal="center" vertical="center" shrinkToFit="1"/>
    </xf>
    <xf numFmtId="49" fontId="20" fillId="0" borderId="136" xfId="0" quotePrefix="1" applyNumberFormat="1" applyFont="1" applyBorder="1" applyAlignment="1">
      <alignment vertical="center"/>
    </xf>
    <xf numFmtId="49" fontId="20" fillId="0" borderId="108" xfId="0" quotePrefix="1" applyNumberFormat="1" applyFont="1" applyBorder="1" applyAlignment="1">
      <alignment vertical="center"/>
    </xf>
    <xf numFmtId="49" fontId="20" fillId="0" borderId="94" xfId="0" quotePrefix="1" applyNumberFormat="1" applyFont="1" applyBorder="1" applyAlignment="1">
      <alignment vertical="center"/>
    </xf>
    <xf numFmtId="0" fontId="20" fillId="0" borderId="104" xfId="0" applyFont="1" applyBorder="1" applyAlignment="1">
      <alignment vertical="center"/>
    </xf>
    <xf numFmtId="165" fontId="20" fillId="22" borderId="108" xfId="0" applyNumberFormat="1" applyFont="1" applyFill="1" applyBorder="1" applyAlignment="1">
      <alignment vertical="center"/>
    </xf>
    <xf numFmtId="165" fontId="20" fillId="22" borderId="94" xfId="0" applyNumberFormat="1" applyFont="1" applyFill="1" applyBorder="1" applyAlignment="1">
      <alignment vertical="center"/>
    </xf>
    <xf numFmtId="49" fontId="20" fillId="0" borderId="105" xfId="0" applyNumberFormat="1" applyFont="1" applyBorder="1" applyAlignment="1">
      <alignment horizontal="center" vertical="center"/>
    </xf>
    <xf numFmtId="49" fontId="20" fillId="0" borderId="220" xfId="0" applyNumberFormat="1" applyFont="1" applyBorder="1" applyAlignment="1">
      <alignment horizontal="center" vertical="center"/>
    </xf>
    <xf numFmtId="165" fontId="20" fillId="0" borderId="107" xfId="1" applyNumberFormat="1" applyFont="1" applyFill="1" applyBorder="1" applyAlignment="1">
      <alignment vertical="center"/>
    </xf>
    <xf numFmtId="165" fontId="20" fillId="0" borderId="136" xfId="1" applyNumberFormat="1" applyFont="1" applyFill="1" applyBorder="1" applyAlignment="1">
      <alignment vertical="center"/>
    </xf>
    <xf numFmtId="165" fontId="20" fillId="22" borderId="108" xfId="1" applyNumberFormat="1" applyFont="1" applyFill="1" applyBorder="1" applyAlignment="1">
      <alignment vertical="center"/>
    </xf>
    <xf numFmtId="165" fontId="20" fillId="22" borderId="94" xfId="1" applyNumberFormat="1" applyFont="1" applyFill="1" applyBorder="1" applyAlignment="1">
      <alignment vertical="center"/>
    </xf>
    <xf numFmtId="0" fontId="20" fillId="0" borderId="220" xfId="0" applyFont="1" applyBorder="1" applyAlignment="1">
      <alignment vertical="center"/>
    </xf>
    <xf numFmtId="165" fontId="20" fillId="0" borderId="205" xfId="1" applyNumberFormat="1" applyFont="1" applyFill="1" applyBorder="1" applyAlignment="1">
      <alignment vertical="center"/>
    </xf>
    <xf numFmtId="165" fontId="20" fillId="0" borderId="224" xfId="1" applyNumberFormat="1" applyFont="1" applyFill="1" applyBorder="1" applyAlignment="1">
      <alignment vertical="center"/>
    </xf>
    <xf numFmtId="9" fontId="20" fillId="0" borderId="109" xfId="2" applyFont="1" applyFill="1" applyBorder="1" applyAlignment="1">
      <alignment vertical="center"/>
    </xf>
    <xf numFmtId="0" fontId="20" fillId="0" borderId="136" xfId="0" applyFont="1" applyBorder="1" applyAlignment="1">
      <alignment vertical="center"/>
    </xf>
    <xf numFmtId="43" fontId="113" fillId="20" borderId="88" xfId="1" applyFont="1" applyFill="1" applyBorder="1" applyAlignment="1">
      <alignment horizontal="center" vertical="center" wrapText="1"/>
    </xf>
    <xf numFmtId="0" fontId="113" fillId="20" borderId="225" xfId="0" applyFont="1" applyFill="1" applyBorder="1" applyAlignment="1">
      <alignment horizontal="center" vertical="center" wrapText="1"/>
    </xf>
    <xf numFmtId="164" fontId="20" fillId="0" borderId="107" xfId="0" applyNumberFormat="1" applyFont="1" applyBorder="1" applyAlignment="1">
      <alignment vertical="center"/>
    </xf>
    <xf numFmtId="164" fontId="20" fillId="0" borderId="136" xfId="0" applyNumberFormat="1" applyFont="1" applyBorder="1" applyAlignment="1">
      <alignment vertical="center"/>
    </xf>
    <xf numFmtId="0" fontId="20" fillId="0" borderId="108" xfId="0" quotePrefix="1" applyFont="1" applyBorder="1" applyAlignment="1">
      <alignment vertical="center"/>
    </xf>
    <xf numFmtId="0" fontId="20" fillId="0" borderId="94" xfId="0" quotePrefix="1" applyFont="1" applyBorder="1" applyAlignment="1">
      <alignment vertical="center"/>
    </xf>
    <xf numFmtId="165" fontId="20" fillId="0" borderId="204" xfId="1" applyNumberFormat="1" applyFont="1" applyFill="1" applyBorder="1" applyAlignment="1">
      <alignment vertical="center"/>
    </xf>
    <xf numFmtId="49" fontId="20" fillId="0" borderId="109" xfId="1" applyNumberFormat="1" applyFont="1" applyFill="1" applyBorder="1" applyAlignment="1">
      <alignment vertical="center"/>
    </xf>
    <xf numFmtId="49" fontId="20" fillId="0" borderId="226" xfId="1" applyNumberFormat="1" applyFont="1" applyFill="1" applyBorder="1" applyAlignment="1">
      <alignment vertical="center"/>
    </xf>
    <xf numFmtId="0" fontId="20" fillId="0" borderId="109" xfId="0" applyFont="1" applyBorder="1" applyAlignment="1">
      <alignment vertical="center"/>
    </xf>
    <xf numFmtId="165" fontId="20" fillId="0" borderId="136" xfId="1" applyNumberFormat="1" applyFont="1" applyFill="1" applyBorder="1" applyAlignment="1">
      <alignment horizontal="center" vertical="center"/>
    </xf>
    <xf numFmtId="166" fontId="20" fillId="0" borderId="108" xfId="0" quotePrefix="1" applyNumberFormat="1" applyFont="1" applyBorder="1" applyAlignment="1">
      <alignment vertical="center"/>
    </xf>
    <xf numFmtId="166" fontId="20" fillId="0" borderId="94" xfId="0" quotePrefix="1" applyNumberFormat="1" applyFont="1" applyBorder="1" applyAlignment="1">
      <alignment vertical="center"/>
    </xf>
    <xf numFmtId="0" fontId="102" fillId="11" borderId="136" xfId="0" applyFont="1" applyFill="1" applyBorder="1" applyAlignment="1">
      <alignment vertical="center"/>
    </xf>
    <xf numFmtId="164" fontId="102" fillId="11" borderId="94" xfId="0" applyNumberFormat="1" applyFont="1" applyFill="1" applyBorder="1" applyAlignment="1">
      <alignment vertical="center"/>
    </xf>
    <xf numFmtId="14" fontId="102" fillId="11" borderId="94" xfId="0" applyNumberFormat="1" applyFont="1" applyFill="1" applyBorder="1" applyAlignment="1">
      <alignment vertical="center"/>
    </xf>
    <xf numFmtId="0" fontId="102" fillId="11" borderId="94" xfId="0" applyFont="1" applyFill="1" applyBorder="1" applyAlignment="1">
      <alignment horizontal="center" vertical="center"/>
    </xf>
    <xf numFmtId="166" fontId="102" fillId="11" borderId="94" xfId="0" quotePrefix="1" applyNumberFormat="1" applyFont="1" applyFill="1" applyBorder="1" applyAlignment="1">
      <alignment vertical="center"/>
    </xf>
    <xf numFmtId="165" fontId="102" fillId="11" borderId="94" xfId="1" applyNumberFormat="1" applyFont="1" applyFill="1" applyBorder="1" applyAlignment="1">
      <alignment vertical="center"/>
    </xf>
    <xf numFmtId="165" fontId="20" fillId="0" borderId="108" xfId="0" applyNumberFormat="1" applyFont="1" applyBorder="1" applyAlignment="1">
      <alignment vertical="center"/>
    </xf>
    <xf numFmtId="165" fontId="20" fillId="0" borderId="94" xfId="0" applyNumberFormat="1" applyFont="1" applyBorder="1" applyAlignment="1">
      <alignment vertical="center"/>
    </xf>
    <xf numFmtId="0" fontId="102" fillId="11" borderId="107" xfId="0" applyFont="1" applyFill="1" applyBorder="1" applyAlignment="1">
      <alignment horizontal="left" vertical="center"/>
    </xf>
    <xf numFmtId="0" fontId="102" fillId="11" borderId="136" xfId="0" applyFont="1" applyFill="1" applyBorder="1" applyAlignment="1">
      <alignment horizontal="left" vertical="center"/>
    </xf>
    <xf numFmtId="0" fontId="102" fillId="11" borderId="166" xfId="0" applyFont="1" applyFill="1" applyBorder="1" applyAlignment="1">
      <alignment horizontal="center" vertical="center"/>
    </xf>
    <xf numFmtId="184" fontId="102" fillId="11" borderId="94" xfId="1" applyNumberFormat="1" applyFont="1" applyFill="1" applyBorder="1" applyAlignment="1">
      <alignment horizontal="right" vertical="center"/>
    </xf>
    <xf numFmtId="0" fontId="20" fillId="0" borderId="107" xfId="13" applyFont="1" applyBorder="1" applyAlignment="1">
      <alignment vertical="center"/>
    </xf>
    <xf numFmtId="0" fontId="20" fillId="0" borderId="136" xfId="13" applyFont="1" applyBorder="1" applyAlignment="1">
      <alignment vertical="center"/>
    </xf>
    <xf numFmtId="0" fontId="20" fillId="0" borderId="108" xfId="13" applyFont="1" applyBorder="1" applyAlignment="1">
      <alignment vertical="center"/>
    </xf>
    <xf numFmtId="0" fontId="20" fillId="0" borderId="94" xfId="13" applyFont="1" applyBorder="1" applyAlignment="1">
      <alignment vertical="center"/>
    </xf>
    <xf numFmtId="49" fontId="20" fillId="0" borderId="108" xfId="13" applyNumberFormat="1" applyFont="1" applyBorder="1" applyAlignment="1">
      <alignment vertical="center"/>
    </xf>
    <xf numFmtId="49" fontId="20" fillId="0" borderId="94" xfId="13" applyNumberFormat="1" applyFont="1" applyBorder="1" applyAlignment="1">
      <alignment vertical="center"/>
    </xf>
    <xf numFmtId="14" fontId="20" fillId="0" borderId="108" xfId="13" applyNumberFormat="1" applyFont="1" applyBorder="1" applyAlignment="1">
      <alignment vertical="center"/>
    </xf>
    <xf numFmtId="14" fontId="20" fillId="0" borderId="94" xfId="13" applyNumberFormat="1" applyFont="1" applyBorder="1" applyAlignment="1">
      <alignment vertical="center"/>
    </xf>
    <xf numFmtId="165" fontId="20" fillId="0" borderId="108" xfId="14" applyNumberFormat="1" applyFont="1" applyFill="1" applyBorder="1" applyAlignment="1">
      <alignment vertical="center"/>
    </xf>
    <xf numFmtId="165" fontId="20" fillId="0" borderId="94" xfId="14" applyNumberFormat="1" applyFont="1" applyFill="1" applyBorder="1" applyAlignment="1">
      <alignment vertical="center"/>
    </xf>
    <xf numFmtId="165" fontId="20" fillId="0" borderId="109" xfId="14" applyNumberFormat="1" applyFont="1" applyFill="1" applyBorder="1" applyAlignment="1">
      <alignment vertical="center"/>
    </xf>
    <xf numFmtId="165" fontId="20" fillId="0" borderId="107" xfId="14" applyNumberFormat="1" applyFont="1" applyFill="1" applyBorder="1" applyAlignment="1">
      <alignment vertical="center"/>
    </xf>
    <xf numFmtId="165" fontId="20" fillId="0" borderId="136" xfId="14" applyNumberFormat="1" applyFont="1" applyFill="1" applyBorder="1" applyAlignment="1">
      <alignment vertical="center"/>
    </xf>
    <xf numFmtId="165" fontId="20" fillId="0" borderId="154" xfId="14" applyNumberFormat="1" applyFont="1" applyFill="1" applyBorder="1" applyAlignment="1">
      <alignment vertical="center"/>
    </xf>
    <xf numFmtId="0" fontId="20" fillId="0" borderId="109" xfId="13" applyFont="1" applyBorder="1" applyAlignment="1">
      <alignment horizontal="center" vertical="center"/>
    </xf>
    <xf numFmtId="49" fontId="20" fillId="0" borderId="91" xfId="13" applyNumberFormat="1" applyFont="1" applyBorder="1" applyAlignment="1">
      <alignment horizontal="center" vertical="center"/>
    </xf>
    <xf numFmtId="49" fontId="20" fillId="0" borderId="107" xfId="13" applyNumberFormat="1" applyFont="1" applyBorder="1" applyAlignment="1">
      <alignment horizontal="center" vertical="center"/>
    </xf>
    <xf numFmtId="49" fontId="20" fillId="0" borderId="136" xfId="13" applyNumberFormat="1" applyFont="1" applyBorder="1" applyAlignment="1">
      <alignment horizontal="center" vertical="center"/>
    </xf>
    <xf numFmtId="49" fontId="20" fillId="0" borderId="108" xfId="13" applyNumberFormat="1" applyFont="1" applyBorder="1" applyAlignment="1">
      <alignment horizontal="center" vertical="center"/>
    </xf>
    <xf numFmtId="49" fontId="20" fillId="0" borderId="94" xfId="13" applyNumberFormat="1" applyFont="1" applyBorder="1" applyAlignment="1">
      <alignment horizontal="center" vertical="center"/>
    </xf>
    <xf numFmtId="0" fontId="20" fillId="0" borderId="108" xfId="13" quotePrefix="1" applyFont="1" applyBorder="1" applyAlignment="1">
      <alignment vertical="center"/>
    </xf>
    <xf numFmtId="0" fontId="20" fillId="0" borderId="94" xfId="13" quotePrefix="1" applyFont="1" applyBorder="1" applyAlignment="1">
      <alignment vertical="center"/>
    </xf>
    <xf numFmtId="49" fontId="102" fillId="21" borderId="107" xfId="0" applyNumberFormat="1" applyFont="1" applyFill="1" applyBorder="1" applyAlignment="1">
      <alignment horizontal="center" vertical="center"/>
    </xf>
    <xf numFmtId="49" fontId="112" fillId="11" borderId="136" xfId="0" applyNumberFormat="1" applyFont="1" applyFill="1" applyBorder="1" applyAlignment="1">
      <alignment horizontal="center" vertical="center"/>
    </xf>
    <xf numFmtId="49" fontId="102" fillId="21" borderId="108" xfId="0" applyNumberFormat="1" applyFont="1" applyFill="1" applyBorder="1" applyAlignment="1">
      <alignment horizontal="left" vertical="center" indent="1"/>
    </xf>
    <xf numFmtId="49" fontId="104" fillId="11" borderId="94" xfId="0" applyNumberFormat="1" applyFont="1" applyFill="1" applyBorder="1" applyAlignment="1">
      <alignment vertical="center"/>
    </xf>
    <xf numFmtId="165" fontId="102" fillId="21" borderId="108" xfId="1" applyNumberFormat="1" applyFont="1" applyFill="1" applyBorder="1" applyAlignment="1">
      <alignment vertical="center"/>
    </xf>
    <xf numFmtId="165" fontId="102" fillId="21" borderId="109" xfId="1" applyNumberFormat="1" applyFont="1" applyFill="1" applyBorder="1" applyAlignment="1">
      <alignment vertical="center"/>
    </xf>
    <xf numFmtId="49" fontId="102" fillId="0" borderId="227" xfId="0" applyNumberFormat="1" applyFont="1" applyBorder="1" applyAlignment="1">
      <alignment horizontal="center" vertical="center"/>
    </xf>
    <xf numFmtId="49" fontId="112" fillId="0" borderId="228" xfId="0" applyNumberFormat="1" applyFont="1" applyBorder="1" applyAlignment="1">
      <alignment horizontal="center" vertical="center"/>
    </xf>
    <xf numFmtId="49" fontId="102" fillId="0" borderId="229" xfId="0" applyNumberFormat="1" applyFont="1" applyBorder="1" applyAlignment="1">
      <alignment horizontal="left" vertical="center" indent="1"/>
    </xf>
    <xf numFmtId="49" fontId="104" fillId="0" borderId="230" xfId="0" applyNumberFormat="1" applyFont="1" applyBorder="1" applyAlignment="1">
      <alignment vertical="center"/>
    </xf>
    <xf numFmtId="165" fontId="102" fillId="0" borderId="229" xfId="1" applyNumberFormat="1" applyFont="1" applyFill="1" applyBorder="1" applyAlignment="1">
      <alignment vertical="center"/>
    </xf>
    <xf numFmtId="165" fontId="104" fillId="0" borderId="230" xfId="1" applyNumberFormat="1" applyFont="1" applyFill="1" applyBorder="1" applyAlignment="1">
      <alignment vertical="center"/>
    </xf>
    <xf numFmtId="165" fontId="102" fillId="0" borderId="231" xfId="1" applyNumberFormat="1" applyFont="1" applyFill="1" applyBorder="1" applyAlignment="1">
      <alignment vertical="center"/>
    </xf>
    <xf numFmtId="165" fontId="104" fillId="0" borderId="232" xfId="1" applyNumberFormat="1" applyFont="1" applyFill="1" applyBorder="1" applyAlignment="1">
      <alignment vertical="center"/>
    </xf>
    <xf numFmtId="14" fontId="20" fillId="0" borderId="136" xfId="0" applyNumberFormat="1" applyFont="1" applyBorder="1" applyAlignment="1">
      <alignment vertical="center"/>
    </xf>
    <xf numFmtId="184" fontId="20" fillId="0" borderId="94" xfId="1" applyNumberFormat="1" applyFont="1" applyFill="1" applyBorder="1" applyAlignment="1">
      <alignment horizontal="right" vertical="center"/>
    </xf>
    <xf numFmtId="0" fontId="107" fillId="21" borderId="136" xfId="0" applyFont="1" applyFill="1" applyBorder="1" applyAlignment="1">
      <alignment horizontal="center" vertical="center"/>
    </xf>
    <xf numFmtId="0" fontId="107" fillId="21" borderId="94" xfId="0" applyFont="1" applyFill="1" applyBorder="1" applyAlignment="1">
      <alignment vertical="center"/>
    </xf>
    <xf numFmtId="0" fontId="107" fillId="21" borderId="94" xfId="0" applyFont="1" applyFill="1" applyBorder="1" applyAlignment="1">
      <alignment horizontal="center" vertical="center"/>
    </xf>
    <xf numFmtId="165" fontId="102" fillId="11" borderId="107" xfId="1" applyNumberFormat="1" applyFont="1" applyFill="1" applyBorder="1" applyAlignment="1">
      <alignment horizontal="center" vertical="center"/>
    </xf>
    <xf numFmtId="165" fontId="107" fillId="21" borderId="136" xfId="1" applyNumberFormat="1" applyFont="1" applyFill="1" applyBorder="1" applyAlignment="1">
      <alignment horizontal="center" vertical="center"/>
    </xf>
    <xf numFmtId="0" fontId="102" fillId="11" borderId="108" xfId="1" applyNumberFormat="1" applyFont="1" applyFill="1" applyBorder="1" applyAlignment="1">
      <alignment horizontal="center" vertical="center"/>
    </xf>
    <xf numFmtId="0" fontId="107" fillId="21" borderId="94" xfId="1" applyNumberFormat="1" applyFont="1" applyFill="1" applyBorder="1" applyAlignment="1">
      <alignment horizontal="center" vertical="center"/>
    </xf>
    <xf numFmtId="184" fontId="107" fillId="21" borderId="94" xfId="1" applyNumberFormat="1" applyFont="1" applyFill="1" applyBorder="1" applyAlignment="1">
      <alignment horizontal="right" vertical="center"/>
    </xf>
    <xf numFmtId="0" fontId="108" fillId="21" borderId="94" xfId="0" applyFont="1" applyFill="1" applyBorder="1" applyAlignment="1">
      <alignment vertical="center"/>
    </xf>
    <xf numFmtId="0" fontId="108" fillId="21" borderId="94" xfId="1" applyNumberFormat="1" applyFont="1" applyFill="1" applyBorder="1" applyAlignment="1">
      <alignment horizontal="left" vertical="center"/>
    </xf>
    <xf numFmtId="0" fontId="112" fillId="11" borderId="94" xfId="0" applyFont="1" applyFill="1" applyBorder="1" applyAlignment="1">
      <alignment horizontal="center" vertical="center"/>
    </xf>
    <xf numFmtId="0" fontId="102" fillId="11" borderId="108" xfId="0" applyFont="1" applyFill="1" applyBorder="1" applyAlignment="1">
      <alignment horizontal="center" vertical="center"/>
    </xf>
    <xf numFmtId="0" fontId="20" fillId="0" borderId="117" xfId="0" applyFont="1" applyBorder="1" applyAlignment="1">
      <alignment horizontal="center" vertical="center"/>
    </xf>
    <xf numFmtId="0" fontId="20" fillId="0" borderId="136" xfId="0" applyFont="1" applyBorder="1" applyAlignment="1">
      <alignment horizontal="center" vertical="center"/>
    </xf>
    <xf numFmtId="0" fontId="20" fillId="0" borderId="118" xfId="0" applyFont="1" applyBorder="1" applyAlignment="1">
      <alignment vertical="center"/>
    </xf>
    <xf numFmtId="184" fontId="20" fillId="0" borderId="118" xfId="1" applyNumberFormat="1" applyFont="1" applyFill="1" applyBorder="1" applyAlignment="1">
      <alignment horizontal="right" vertical="center"/>
    </xf>
    <xf numFmtId="184" fontId="20" fillId="0" borderId="119" xfId="1" applyNumberFormat="1" applyFont="1" applyFill="1" applyBorder="1" applyAlignment="1">
      <alignment horizontal="right" vertical="center"/>
    </xf>
    <xf numFmtId="165" fontId="20" fillId="0" borderId="117" xfId="1" applyNumberFormat="1" applyFont="1" applyFill="1" applyBorder="1" applyAlignment="1">
      <alignment horizontal="center" vertical="center"/>
    </xf>
    <xf numFmtId="0" fontId="102" fillId="11" borderId="136" xfId="0" applyFont="1" applyFill="1" applyBorder="1" applyAlignment="1" applyProtection="1">
      <alignment vertical="center" wrapText="1"/>
      <protection locked="0"/>
    </xf>
    <xf numFmtId="167" fontId="112" fillId="11" borderId="94" xfId="0" applyNumberFormat="1" applyFont="1" applyFill="1" applyBorder="1" applyAlignment="1" applyProtection="1">
      <alignment horizontal="center" vertical="center"/>
      <protection locked="0"/>
    </xf>
    <xf numFmtId="0" fontId="102" fillId="11" borderId="94" xfId="0" applyFont="1" applyFill="1" applyBorder="1" applyAlignment="1" applyProtection="1">
      <alignment horizontal="center" vertical="center"/>
      <protection locked="0"/>
    </xf>
    <xf numFmtId="184" fontId="102" fillId="11" borderId="94" xfId="1" applyNumberFormat="1" applyFont="1" applyFill="1" applyBorder="1" applyAlignment="1" applyProtection="1">
      <alignment horizontal="right" vertical="center"/>
      <protection locked="0"/>
    </xf>
    <xf numFmtId="164" fontId="102" fillId="21" borderId="107" xfId="0" applyNumberFormat="1" applyFont="1" applyFill="1" applyBorder="1" applyAlignment="1">
      <alignment vertical="center"/>
    </xf>
    <xf numFmtId="164" fontId="102" fillId="11" borderId="136" xfId="0" applyNumberFormat="1" applyFont="1" applyFill="1" applyBorder="1" applyAlignment="1">
      <alignment vertical="center"/>
    </xf>
    <xf numFmtId="14" fontId="102" fillId="21" borderId="108" xfId="0" applyNumberFormat="1" applyFont="1" applyFill="1" applyBorder="1" applyAlignment="1">
      <alignment vertical="center"/>
    </xf>
    <xf numFmtId="0" fontId="102" fillId="21" borderId="108" xfId="0" applyFont="1" applyFill="1" applyBorder="1" applyAlignment="1">
      <alignment vertical="center"/>
    </xf>
    <xf numFmtId="49" fontId="102" fillId="21" borderId="108" xfId="0" applyNumberFormat="1" applyFont="1" applyFill="1" applyBorder="1" applyAlignment="1">
      <alignment vertical="center"/>
    </xf>
    <xf numFmtId="49" fontId="102" fillId="11" borderId="94" xfId="0" applyNumberFormat="1" applyFont="1" applyFill="1" applyBorder="1" applyAlignment="1">
      <alignment vertical="center"/>
    </xf>
    <xf numFmtId="165" fontId="111" fillId="22" borderId="109" xfId="0" applyNumberFormat="1" applyFont="1" applyFill="1" applyBorder="1" applyAlignment="1">
      <alignment vertical="center"/>
    </xf>
    <xf numFmtId="165" fontId="113" fillId="20" borderId="87" xfId="1" applyNumberFormat="1" applyFont="1" applyFill="1" applyBorder="1" applyAlignment="1">
      <alignment horizontal="center" vertical="center" wrapText="1"/>
    </xf>
    <xf numFmtId="164" fontId="20" fillId="0" borderId="94" xfId="0" applyNumberFormat="1" applyFont="1" applyBorder="1" applyAlignment="1">
      <alignment horizontal="center" vertical="center"/>
    </xf>
    <xf numFmtId="14" fontId="20" fillId="0" borderId="94" xfId="0" applyNumberFormat="1" applyFont="1" applyBorder="1" applyAlignment="1">
      <alignment horizontal="center" vertical="center"/>
    </xf>
    <xf numFmtId="166" fontId="20" fillId="0" borderId="94" xfId="0" quotePrefix="1" applyNumberFormat="1" applyFont="1" applyBorder="1" applyAlignment="1">
      <alignment horizontal="center" vertical="center"/>
    </xf>
    <xf numFmtId="0" fontId="20" fillId="0" borderId="107" xfId="0" applyFont="1" applyBorder="1" applyAlignment="1">
      <alignment horizontal="center" vertical="center"/>
    </xf>
    <xf numFmtId="165" fontId="20" fillId="0" borderId="109" xfId="1" applyNumberFormat="1" applyFont="1" applyFill="1" applyBorder="1" applyAlignment="1">
      <alignment horizontal="center" vertical="center"/>
    </xf>
    <xf numFmtId="0" fontId="139" fillId="11" borderId="0" xfId="0" applyFont="1" applyFill="1"/>
    <xf numFmtId="0" fontId="174" fillId="31" borderId="233" xfId="0" applyFont="1" applyFill="1" applyBorder="1" applyAlignment="1">
      <alignment horizontal="center" vertical="center"/>
    </xf>
    <xf numFmtId="0" fontId="174" fillId="32" borderId="233" xfId="0" applyFont="1" applyFill="1" applyBorder="1" applyAlignment="1">
      <alignment horizontal="center" vertical="center"/>
    </xf>
    <xf numFmtId="0" fontId="174" fillId="33" borderId="233" xfId="0" applyFont="1" applyFill="1" applyBorder="1" applyAlignment="1">
      <alignment horizontal="center" vertical="center"/>
    </xf>
    <xf numFmtId="0" fontId="102" fillId="11" borderId="233" xfId="0" applyFont="1" applyFill="1" applyBorder="1" applyAlignment="1">
      <alignment horizontal="center" vertical="center"/>
    </xf>
    <xf numFmtId="0" fontId="104" fillId="19" borderId="233" xfId="0" applyFont="1" applyFill="1" applyBorder="1" applyAlignment="1">
      <alignment horizontal="center" vertical="center"/>
    </xf>
    <xf numFmtId="187" fontId="102" fillId="11" borderId="233" xfId="0" applyNumberFormat="1" applyFont="1" applyFill="1" applyBorder="1" applyAlignment="1">
      <alignment horizontal="right" vertical="center"/>
    </xf>
    <xf numFmtId="187" fontId="104" fillId="19" borderId="233" xfId="0" applyNumberFormat="1" applyFont="1" applyFill="1" applyBorder="1" applyAlignment="1">
      <alignment horizontal="right" vertical="center"/>
    </xf>
    <xf numFmtId="0" fontId="132" fillId="11" borderId="0" xfId="0" applyFont="1" applyFill="1" applyAlignment="1">
      <alignment horizontal="centerContinuous"/>
    </xf>
    <xf numFmtId="0" fontId="28" fillId="11" borderId="0" xfId="0" applyFont="1" applyFill="1"/>
    <xf numFmtId="49" fontId="112" fillId="17" borderId="96" xfId="0" applyNumberFormat="1" applyFont="1" applyFill="1" applyBorder="1" applyAlignment="1">
      <alignment horizontal="center" vertical="center" wrapText="1"/>
    </xf>
    <xf numFmtId="0" fontId="112" fillId="17" borderId="96" xfId="0" applyFont="1" applyFill="1" applyBorder="1" applyAlignment="1">
      <alignment horizontal="center" vertical="center" wrapText="1"/>
    </xf>
    <xf numFmtId="49" fontId="113" fillId="17" borderId="88" xfId="0" applyNumberFormat="1" applyFont="1" applyFill="1" applyBorder="1" applyAlignment="1">
      <alignment horizontal="center" vertical="center" wrapText="1"/>
    </xf>
    <xf numFmtId="0" fontId="113" fillId="17" borderId="88" xfId="0" applyFont="1" applyFill="1" applyBorder="1" applyAlignment="1">
      <alignment horizontal="center" vertical="center" wrapText="1"/>
    </xf>
    <xf numFmtId="0" fontId="20" fillId="0" borderId="121" xfId="1" applyNumberFormat="1" applyFont="1" applyFill="1" applyBorder="1" applyAlignment="1">
      <alignment vertical="center"/>
    </xf>
    <xf numFmtId="0" fontId="132" fillId="0" borderId="0" xfId="0" applyFont="1" applyAlignment="1">
      <alignment horizontal="centerContinuous"/>
    </xf>
    <xf numFmtId="0" fontId="132" fillId="11" borderId="0" xfId="13" applyFont="1" applyFill="1" applyAlignment="1">
      <alignment horizontal="centerContinuous"/>
    </xf>
    <xf numFmtId="0" fontId="175" fillId="11" borderId="0" xfId="13" applyFont="1" applyFill="1" applyAlignment="1">
      <alignment horizontal="centerContinuous"/>
    </xf>
    <xf numFmtId="165" fontId="175" fillId="11" borderId="0" xfId="1" applyNumberFormat="1" applyFont="1" applyFill="1" applyAlignment="1">
      <alignment horizontal="centerContinuous"/>
    </xf>
    <xf numFmtId="0" fontId="175" fillId="11" borderId="0" xfId="13" applyFont="1" applyFill="1"/>
    <xf numFmtId="165" fontId="102" fillId="6" borderId="0" xfId="1" applyNumberFormat="1" applyFont="1" applyFill="1"/>
    <xf numFmtId="49" fontId="10" fillId="0" borderId="94" xfId="3" quotePrefix="1" applyNumberFormat="1" applyFill="1" applyBorder="1" applyAlignment="1">
      <alignment vertical="center"/>
    </xf>
    <xf numFmtId="9" fontId="102" fillId="11" borderId="0" xfId="2" applyFont="1" applyFill="1" applyAlignment="1"/>
    <xf numFmtId="14" fontId="20" fillId="0" borderId="108" xfId="1" applyNumberFormat="1" applyFont="1" applyFill="1" applyBorder="1" applyAlignment="1">
      <alignment vertical="center"/>
    </xf>
    <xf numFmtId="49" fontId="10" fillId="0" borderId="108" xfId="3" quotePrefix="1" applyNumberFormat="1" applyFill="1" applyBorder="1" applyAlignment="1">
      <alignment vertical="center"/>
    </xf>
    <xf numFmtId="49" fontId="10" fillId="0" borderId="78" xfId="3" quotePrefix="1" applyNumberFormat="1" applyFill="1" applyBorder="1" applyAlignment="1">
      <alignment vertical="center"/>
    </xf>
    <xf numFmtId="0" fontId="112" fillId="19" borderId="0" xfId="0" applyFont="1" applyFill="1" applyAlignment="1">
      <alignment horizontal="center"/>
    </xf>
    <xf numFmtId="0" fontId="176" fillId="0" borderId="0" xfId="0" applyFont="1"/>
    <xf numFmtId="0" fontId="113" fillId="0" borderId="0" xfId="0" applyFont="1"/>
    <xf numFmtId="3" fontId="102" fillId="11" borderId="0" xfId="13" applyNumberFormat="1" applyFont="1" applyFill="1"/>
    <xf numFmtId="184" fontId="20" fillId="0" borderId="108" xfId="14" applyNumberFormat="1" applyFont="1" applyFill="1" applyBorder="1" applyAlignment="1">
      <alignment horizontal="right" vertical="center"/>
    </xf>
    <xf numFmtId="184" fontId="20" fillId="0" borderId="94" xfId="14" applyNumberFormat="1" applyFont="1" applyFill="1" applyBorder="1" applyAlignment="1">
      <alignment horizontal="right" vertical="center"/>
    </xf>
    <xf numFmtId="165" fontId="20" fillId="0" borderId="94" xfId="14" applyNumberFormat="1" applyFont="1" applyFill="1" applyBorder="1" applyAlignment="1">
      <alignment horizontal="center" vertical="center"/>
    </xf>
    <xf numFmtId="0" fontId="112" fillId="19" borderId="96" xfId="13" applyFont="1" applyFill="1" applyBorder="1" applyAlignment="1">
      <alignment horizontal="center" vertical="center" wrapText="1"/>
    </xf>
    <xf numFmtId="165" fontId="20" fillId="0" borderId="104" xfId="14" applyNumberFormat="1" applyFont="1" applyFill="1" applyBorder="1" applyAlignment="1">
      <alignment horizontal="center" vertical="center"/>
    </xf>
    <xf numFmtId="0" fontId="20" fillId="0" borderId="94" xfId="13" applyFont="1" applyBorder="1" applyAlignment="1">
      <alignment horizontal="center" vertical="center"/>
    </xf>
    <xf numFmtId="0" fontId="20" fillId="0" borderId="99" xfId="13" applyFont="1" applyBorder="1" applyAlignment="1">
      <alignment horizontal="center" vertical="center"/>
    </xf>
    <xf numFmtId="184" fontId="177" fillId="0" borderId="78" xfId="13" applyNumberFormat="1" applyFont="1" applyBorder="1" applyAlignment="1">
      <alignment horizontal="right" vertical="center"/>
    </xf>
    <xf numFmtId="177" fontId="112" fillId="19" borderId="96" xfId="13" applyNumberFormat="1" applyFont="1" applyFill="1" applyBorder="1" applyAlignment="1">
      <alignment horizontal="center" vertical="center" wrapText="1"/>
    </xf>
    <xf numFmtId="49" fontId="20" fillId="0" borderId="136" xfId="19" applyNumberFormat="1" applyFont="1" applyFill="1" applyBorder="1" applyAlignment="1">
      <alignment horizontal="left" vertical="center" shrinkToFit="1"/>
    </xf>
    <xf numFmtId="49" fontId="20" fillId="0" borderId="100" xfId="19" applyNumberFormat="1" applyFont="1" applyFill="1" applyBorder="1" applyAlignment="1">
      <alignment horizontal="left" vertical="center" shrinkToFit="1"/>
    </xf>
    <xf numFmtId="0" fontId="141" fillId="11" borderId="0" xfId="0" applyFont="1" applyFill="1" applyAlignment="1">
      <alignment horizontal="right"/>
    </xf>
    <xf numFmtId="0" fontId="142" fillId="0" borderId="0" xfId="0" applyFont="1" applyAlignment="1">
      <alignment horizontal="right"/>
    </xf>
    <xf numFmtId="19" fontId="20" fillId="0" borderId="94" xfId="0" applyNumberFormat="1" applyFont="1" applyBorder="1" applyAlignment="1">
      <alignment vertical="center"/>
    </xf>
    <xf numFmtId="19" fontId="20" fillId="0" borderId="94" xfId="1" applyNumberFormat="1" applyFont="1" applyFill="1" applyBorder="1" applyAlignment="1">
      <alignment vertical="center"/>
    </xf>
    <xf numFmtId="49" fontId="0" fillId="0" borderId="0" xfId="0" quotePrefix="1" applyNumberFormat="1"/>
    <xf numFmtId="0" fontId="112" fillId="23" borderId="90" xfId="0" applyFont="1" applyFill="1" applyBorder="1" applyAlignment="1">
      <alignment horizontal="center"/>
    </xf>
    <xf numFmtId="0" fontId="112" fillId="23" borderId="105" xfId="0" applyFont="1" applyFill="1" applyBorder="1" applyAlignment="1">
      <alignment horizontal="center"/>
    </xf>
    <xf numFmtId="0" fontId="178" fillId="21" borderId="105" xfId="0" applyFont="1" applyFill="1" applyBorder="1" applyAlignment="1">
      <alignment horizontal="center"/>
    </xf>
    <xf numFmtId="0" fontId="178" fillId="11" borderId="0" xfId="0" applyFont="1" applyFill="1" applyAlignment="1">
      <alignment horizontal="center"/>
    </xf>
    <xf numFmtId="49" fontId="112" fillId="0" borderId="80" xfId="0" applyNumberFormat="1" applyFont="1" applyBorder="1" applyAlignment="1">
      <alignment horizontal="center"/>
    </xf>
    <xf numFmtId="49" fontId="104" fillId="0" borderId="81" xfId="0" applyNumberFormat="1" applyFont="1" applyBorder="1"/>
    <xf numFmtId="0" fontId="33" fillId="0" borderId="84" xfId="0" applyFont="1" applyBorder="1" applyAlignment="1">
      <alignment horizontal="center"/>
    </xf>
    <xf numFmtId="49" fontId="104" fillId="0" borderId="78" xfId="0" applyNumberFormat="1" applyFont="1" applyBorder="1"/>
    <xf numFmtId="0" fontId="131" fillId="11" borderId="0" xfId="0" applyFont="1" applyFill="1" applyAlignment="1">
      <alignment horizontal="left" vertical="center" wrapText="1"/>
    </xf>
    <xf numFmtId="0" fontId="127" fillId="25" borderId="0" xfId="0" applyFont="1" applyFill="1" applyAlignment="1">
      <alignment horizontal="right" vertical="center" indent="1"/>
    </xf>
    <xf numFmtId="0" fontId="128" fillId="11" borderId="0" xfId="0" applyFont="1" applyFill="1" applyAlignment="1">
      <alignment horizontal="left"/>
    </xf>
    <xf numFmtId="0" fontId="129" fillId="11" borderId="0" xfId="0" applyFont="1" applyFill="1" applyAlignment="1">
      <alignment horizontal="left" vertical="top" wrapText="1"/>
    </xf>
    <xf numFmtId="0" fontId="126" fillId="25" borderId="0" xfId="0" applyFont="1" applyFill="1" applyAlignment="1">
      <alignment horizontal="left" vertical="center" indent="2"/>
    </xf>
    <xf numFmtId="0" fontId="132" fillId="19" borderId="103" xfId="0" applyFont="1" applyFill="1" applyBorder="1" applyAlignment="1">
      <alignment horizontal="center" vertical="center"/>
    </xf>
    <xf numFmtId="0" fontId="132" fillId="19" borderId="0" xfId="0" applyFont="1" applyFill="1" applyAlignment="1">
      <alignment horizontal="center" vertical="center"/>
    </xf>
    <xf numFmtId="0" fontId="133" fillId="19" borderId="103" xfId="0" applyFont="1" applyFill="1" applyBorder="1" applyAlignment="1">
      <alignment horizontal="center" vertical="center"/>
    </xf>
    <xf numFmtId="0" fontId="133" fillId="19" borderId="0" xfId="0" applyFont="1" applyFill="1" applyAlignment="1">
      <alignment horizontal="center" vertical="center"/>
    </xf>
    <xf numFmtId="0" fontId="134" fillId="25" borderId="0" xfId="0" applyFont="1" applyFill="1" applyAlignment="1">
      <alignment horizontal="center" vertical="center"/>
    </xf>
    <xf numFmtId="0" fontId="135" fillId="19" borderId="103" xfId="0" applyFont="1" applyFill="1" applyBorder="1" applyAlignment="1">
      <alignment horizontal="left" vertical="center"/>
    </xf>
    <xf numFmtId="0" fontId="135" fillId="19" borderId="0" xfId="0" applyFont="1" applyFill="1" applyAlignment="1">
      <alignment horizontal="left" vertical="center"/>
    </xf>
    <xf numFmtId="0" fontId="136" fillId="19" borderId="103" xfId="0" applyFont="1" applyFill="1" applyBorder="1" applyAlignment="1">
      <alignment horizontal="left" vertical="center"/>
    </xf>
    <xf numFmtId="0" fontId="136" fillId="19" borderId="0" xfId="0" applyFont="1" applyFill="1" applyAlignment="1">
      <alignment horizontal="left" vertical="center"/>
    </xf>
    <xf numFmtId="0" fontId="131" fillId="19" borderId="0" xfId="0" applyFont="1" applyFill="1" applyAlignment="1">
      <alignment horizontal="right" vertical="center" wrapText="1"/>
    </xf>
    <xf numFmtId="0" fontId="168" fillId="19" borderId="90" xfId="0" applyFont="1" applyFill="1" applyBorder="1" applyAlignment="1">
      <alignment horizontal="center" vertical="center"/>
    </xf>
    <xf numFmtId="0" fontId="169" fillId="19" borderId="90" xfId="0" applyFont="1" applyFill="1" applyBorder="1" applyAlignment="1">
      <alignment horizontal="center" vertical="center"/>
    </xf>
    <xf numFmtId="0" fontId="169" fillId="19" borderId="0" xfId="0" applyFont="1" applyFill="1" applyAlignment="1">
      <alignment horizontal="center" vertical="center"/>
    </xf>
    <xf numFmtId="0" fontId="104" fillId="11" borderId="0" xfId="0" applyFont="1" applyFill="1" applyAlignment="1">
      <alignment horizontal="center"/>
    </xf>
    <xf numFmtId="0" fontId="168" fillId="19" borderId="0" xfId="0" applyFont="1" applyFill="1" applyAlignment="1">
      <alignment horizontal="center" vertical="center"/>
    </xf>
    <xf numFmtId="0" fontId="168" fillId="19" borderId="19" xfId="0" applyFont="1" applyFill="1" applyBorder="1" applyAlignment="1">
      <alignment horizontal="center" vertical="center"/>
    </xf>
    <xf numFmtId="0" fontId="106" fillId="23" borderId="102" xfId="0" applyFont="1" applyFill="1" applyBorder="1" applyAlignment="1" applyProtection="1">
      <alignment horizontal="left" vertical="center"/>
      <protection locked="0"/>
    </xf>
    <xf numFmtId="0" fontId="106" fillId="21" borderId="73" xfId="0" applyFont="1" applyFill="1" applyBorder="1" applyAlignment="1" applyProtection="1">
      <alignment horizontal="left" vertical="center"/>
      <protection locked="0"/>
    </xf>
    <xf numFmtId="0" fontId="102" fillId="11" borderId="0" xfId="0" applyFont="1" applyFill="1" applyAlignment="1">
      <alignment horizontal="left"/>
    </xf>
    <xf numFmtId="0" fontId="102" fillId="11" borderId="0" xfId="0" applyFont="1" applyFill="1" applyAlignment="1">
      <alignment horizontal="center"/>
    </xf>
    <xf numFmtId="49" fontId="106" fillId="23" borderId="102" xfId="0" applyNumberFormat="1" applyFont="1" applyFill="1" applyBorder="1" applyAlignment="1" applyProtection="1">
      <alignment horizontal="left" vertical="center"/>
      <protection locked="0"/>
    </xf>
    <xf numFmtId="49" fontId="106" fillId="21" borderId="63" xfId="0" applyNumberFormat="1" applyFont="1" applyFill="1" applyBorder="1" applyAlignment="1" applyProtection="1">
      <alignment horizontal="left" vertical="center"/>
      <protection locked="0"/>
    </xf>
    <xf numFmtId="49" fontId="106" fillId="21" borderId="73" xfId="0" applyNumberFormat="1" applyFont="1" applyFill="1" applyBorder="1" applyAlignment="1" applyProtection="1">
      <alignment horizontal="left" vertical="center"/>
      <protection locked="0"/>
    </xf>
    <xf numFmtId="0" fontId="102" fillId="11" borderId="0" xfId="0" applyFont="1" applyFill="1" applyAlignment="1">
      <alignment horizontal="right"/>
    </xf>
    <xf numFmtId="49" fontId="104" fillId="11" borderId="1" xfId="0" applyNumberFormat="1" applyFont="1" applyFill="1" applyBorder="1" applyAlignment="1">
      <alignment horizontal="center" vertical="center" wrapText="1"/>
    </xf>
    <xf numFmtId="0" fontId="112" fillId="21" borderId="74" xfId="0" applyFont="1" applyFill="1" applyBorder="1" applyAlignment="1">
      <alignment horizontal="center"/>
    </xf>
    <xf numFmtId="0" fontId="102" fillId="21" borderId="74" xfId="0" applyFont="1" applyFill="1" applyBorder="1" applyAlignment="1">
      <alignment horizontal="center"/>
    </xf>
    <xf numFmtId="14" fontId="106" fillId="23" borderId="102" xfId="0" applyNumberFormat="1" applyFont="1" applyFill="1" applyBorder="1" applyAlignment="1" applyProtection="1">
      <alignment horizontal="center" vertical="center"/>
      <protection locked="0"/>
    </xf>
    <xf numFmtId="14" fontId="106" fillId="21" borderId="61" xfId="0" applyNumberFormat="1" applyFont="1" applyFill="1" applyBorder="1" applyAlignment="1" applyProtection="1">
      <alignment horizontal="center" vertical="center"/>
      <protection locked="0"/>
    </xf>
    <xf numFmtId="49" fontId="104" fillId="11" borderId="21" xfId="0" applyNumberFormat="1" applyFont="1" applyFill="1" applyBorder="1" applyAlignment="1">
      <alignment horizontal="center" vertical="center" wrapText="1"/>
    </xf>
    <xf numFmtId="49" fontId="104" fillId="11" borderId="22" xfId="0" applyNumberFormat="1" applyFont="1" applyFill="1" applyBorder="1" applyAlignment="1">
      <alignment horizontal="center" vertical="center" wrapText="1"/>
    </xf>
    <xf numFmtId="49" fontId="104" fillId="11" borderId="23" xfId="0" applyNumberFormat="1" applyFont="1" applyFill="1" applyBorder="1" applyAlignment="1">
      <alignment horizontal="center" vertical="center" wrapText="1"/>
    </xf>
    <xf numFmtId="49" fontId="104" fillId="11" borderId="26" xfId="0" applyNumberFormat="1" applyFont="1" applyFill="1" applyBorder="1" applyAlignment="1">
      <alignment horizontal="center" vertical="center" wrapText="1"/>
    </xf>
    <xf numFmtId="49" fontId="104" fillId="11" borderId="19" xfId="0" applyNumberFormat="1" applyFont="1" applyFill="1" applyBorder="1" applyAlignment="1">
      <alignment horizontal="center" vertical="center" wrapText="1"/>
    </xf>
    <xf numFmtId="49" fontId="104" fillId="11" borderId="27" xfId="0" applyNumberFormat="1" applyFont="1" applyFill="1" applyBorder="1" applyAlignment="1">
      <alignment horizontal="center" vertical="center" wrapText="1"/>
    </xf>
    <xf numFmtId="49" fontId="104" fillId="11" borderId="8" xfId="0" applyNumberFormat="1" applyFont="1" applyFill="1" applyBorder="1" applyAlignment="1">
      <alignment horizontal="center" vertical="center" wrapText="1"/>
    </xf>
    <xf numFmtId="49" fontId="104" fillId="11" borderId="7" xfId="0" applyNumberFormat="1" applyFont="1" applyFill="1" applyBorder="1" applyAlignment="1">
      <alignment horizontal="center" vertical="center" wrapText="1"/>
    </xf>
    <xf numFmtId="49" fontId="104" fillId="11" borderId="9" xfId="0" applyNumberFormat="1" applyFont="1" applyFill="1" applyBorder="1" applyAlignment="1">
      <alignment horizontal="center" vertical="center" wrapText="1"/>
    </xf>
    <xf numFmtId="1" fontId="104" fillId="11" borderId="1" xfId="0" applyNumberFormat="1" applyFont="1" applyFill="1" applyBorder="1" applyAlignment="1">
      <alignment horizontal="center" vertical="center" wrapText="1"/>
    </xf>
    <xf numFmtId="0" fontId="102" fillId="11" borderId="19" xfId="0" applyFont="1" applyFill="1" applyBorder="1" applyAlignment="1">
      <alignment horizontal="right"/>
    </xf>
    <xf numFmtId="0" fontId="106" fillId="23" borderId="102" xfId="0" applyFont="1" applyFill="1" applyBorder="1" applyAlignment="1" applyProtection="1">
      <alignment horizontal="center" vertical="center"/>
      <protection locked="0"/>
    </xf>
    <xf numFmtId="0" fontId="106" fillId="21" borderId="61" xfId="0" applyFont="1" applyFill="1" applyBorder="1" applyAlignment="1" applyProtection="1">
      <alignment horizontal="center" vertical="center"/>
      <protection locked="0"/>
    </xf>
    <xf numFmtId="0" fontId="107" fillId="23" borderId="102" xfId="0" applyFont="1" applyFill="1" applyBorder="1" applyAlignment="1" applyProtection="1">
      <alignment horizontal="center" vertical="center"/>
      <protection locked="0"/>
    </xf>
    <xf numFmtId="0" fontId="107" fillId="21" borderId="61" xfId="0" applyFont="1" applyFill="1" applyBorder="1" applyAlignment="1" applyProtection="1">
      <alignment horizontal="center" vertical="center"/>
      <protection locked="0"/>
    </xf>
    <xf numFmtId="49" fontId="165" fillId="23" borderId="102" xfId="3" applyNumberFormat="1" applyFont="1" applyFill="1" applyBorder="1" applyAlignment="1" applyProtection="1">
      <alignment horizontal="left" vertical="center"/>
      <protection locked="0"/>
    </xf>
    <xf numFmtId="0" fontId="170" fillId="21" borderId="0" xfId="0" applyFont="1" applyFill="1" applyAlignment="1" applyProtection="1">
      <alignment horizontal="center" vertical="center" wrapText="1"/>
      <protection locked="0"/>
    </xf>
    <xf numFmtId="0" fontId="170" fillId="21" borderId="71" xfId="0" applyFont="1" applyFill="1" applyBorder="1" applyAlignment="1" applyProtection="1">
      <alignment horizontal="center" vertical="center" wrapText="1"/>
      <protection locked="0"/>
    </xf>
    <xf numFmtId="0" fontId="170" fillId="21" borderId="58" xfId="0" applyFont="1" applyFill="1" applyBorder="1" applyAlignment="1" applyProtection="1">
      <alignment horizontal="center" vertical="center" wrapText="1"/>
      <protection locked="0"/>
    </xf>
    <xf numFmtId="0" fontId="170" fillId="21" borderId="70" xfId="0" applyFont="1" applyFill="1" applyBorder="1" applyAlignment="1" applyProtection="1">
      <alignment horizontal="center" vertical="center" wrapText="1"/>
      <protection locked="0"/>
    </xf>
    <xf numFmtId="0" fontId="108" fillId="21" borderId="0" xfId="0" applyFont="1" applyFill="1" applyAlignment="1">
      <alignment horizontal="center" vertical="center"/>
    </xf>
    <xf numFmtId="0" fontId="106" fillId="21" borderId="0" xfId="0" applyFont="1" applyFill="1" applyAlignment="1">
      <alignment horizontal="center" vertical="center"/>
    </xf>
    <xf numFmtId="0" fontId="174" fillId="31" borderId="233" xfId="0" applyFont="1" applyFill="1" applyBorder="1" applyAlignment="1">
      <alignment horizontal="center" vertical="center"/>
    </xf>
    <xf numFmtId="0" fontId="174" fillId="32" borderId="233" xfId="0" applyFont="1" applyFill="1" applyBorder="1" applyAlignment="1">
      <alignment horizontal="center" vertical="center"/>
    </xf>
    <xf numFmtId="0" fontId="174" fillId="33" borderId="233" xfId="0" applyFont="1" applyFill="1" applyBorder="1" applyAlignment="1">
      <alignment horizontal="center" vertical="center"/>
    </xf>
    <xf numFmtId="0" fontId="112" fillId="19" borderId="80" xfId="0" applyFont="1" applyFill="1" applyBorder="1" applyAlignment="1">
      <alignment horizontal="center" vertical="center" wrapText="1"/>
    </xf>
    <xf numFmtId="0" fontId="112" fillId="19" borderId="81" xfId="0" applyFont="1" applyFill="1" applyBorder="1" applyAlignment="1">
      <alignment horizontal="center" vertical="center" wrapText="1"/>
    </xf>
    <xf numFmtId="165" fontId="112" fillId="19" borderId="81" xfId="1" applyNumberFormat="1" applyFont="1" applyFill="1" applyBorder="1" applyAlignment="1">
      <alignment horizontal="center" vertical="center" wrapText="1"/>
    </xf>
    <xf numFmtId="165" fontId="112" fillId="19" borderId="84" xfId="1" applyNumberFormat="1" applyFont="1" applyFill="1" applyBorder="1" applyAlignment="1">
      <alignment horizontal="center" vertical="center" wrapText="1"/>
    </xf>
    <xf numFmtId="0" fontId="118" fillId="24" borderId="121" xfId="0" applyFont="1" applyFill="1" applyBorder="1" applyAlignment="1">
      <alignment horizontal="center" vertical="center" wrapText="1"/>
    </xf>
    <xf numFmtId="38" fontId="112" fillId="19" borderId="80" xfId="0" applyNumberFormat="1" applyFont="1" applyFill="1" applyBorder="1" applyAlignment="1">
      <alignment horizontal="center" vertical="center" wrapText="1"/>
    </xf>
    <xf numFmtId="38" fontId="112" fillId="19" borderId="81" xfId="0" applyNumberFormat="1" applyFont="1" applyFill="1" applyBorder="1" applyAlignment="1">
      <alignment horizontal="center" vertical="center" wrapText="1"/>
    </xf>
    <xf numFmtId="0" fontId="118" fillId="24" borderId="204" xfId="18" applyFont="1" applyFill="1" applyBorder="1" applyAlignment="1">
      <alignment horizontal="center" vertical="center" wrapText="1"/>
    </xf>
    <xf numFmtId="0" fontId="118" fillId="24" borderId="205" xfId="18" applyFont="1" applyFill="1" applyBorder="1" applyAlignment="1">
      <alignment horizontal="center" vertical="center" wrapText="1"/>
    </xf>
    <xf numFmtId="0" fontId="118" fillId="24" borderId="206" xfId="18" applyFont="1" applyFill="1" applyBorder="1" applyAlignment="1">
      <alignment horizontal="center" vertical="center" wrapText="1"/>
    </xf>
    <xf numFmtId="0" fontId="124" fillId="24" borderId="206" xfId="18" applyFont="1" applyFill="1" applyBorder="1" applyAlignment="1">
      <alignment horizontal="center" vertical="center" wrapText="1"/>
    </xf>
    <xf numFmtId="0" fontId="112" fillId="19" borderId="96" xfId="0" applyFont="1" applyFill="1" applyBorder="1" applyAlignment="1">
      <alignment horizontal="center" vertical="center" wrapText="1"/>
    </xf>
    <xf numFmtId="0" fontId="112" fillId="19" borderId="92" xfId="0" applyFont="1" applyFill="1" applyBorder="1" applyAlignment="1">
      <alignment horizontal="center" vertical="center" wrapText="1"/>
    </xf>
    <xf numFmtId="0" fontId="112" fillId="19" borderId="97" xfId="0" applyFont="1" applyFill="1" applyBorder="1" applyAlignment="1">
      <alignment horizontal="center" vertical="center" wrapText="1"/>
    </xf>
    <xf numFmtId="0" fontId="118" fillId="24" borderId="76" xfId="0" applyFont="1" applyFill="1" applyBorder="1" applyAlignment="1">
      <alignment horizontal="center" vertical="center"/>
    </xf>
    <xf numFmtId="0" fontId="112" fillId="19" borderId="98" xfId="0" applyFont="1" applyFill="1" applyBorder="1" applyAlignment="1">
      <alignment horizontal="center" vertical="center" wrapText="1"/>
    </xf>
    <xf numFmtId="14" fontId="112" fillId="19" borderId="81" xfId="0" applyNumberFormat="1" applyFont="1" applyFill="1" applyBorder="1" applyAlignment="1">
      <alignment horizontal="center" vertical="center" wrapText="1"/>
    </xf>
    <xf numFmtId="14" fontId="112" fillId="19" borderId="96" xfId="0" applyNumberFormat="1" applyFont="1" applyFill="1" applyBorder="1" applyAlignment="1">
      <alignment horizontal="center" vertical="center" wrapText="1"/>
    </xf>
    <xf numFmtId="165" fontId="112" fillId="19" borderId="96" xfId="1" applyNumberFormat="1" applyFont="1" applyFill="1" applyBorder="1" applyAlignment="1">
      <alignment horizontal="center" vertical="center" wrapText="1"/>
    </xf>
    <xf numFmtId="0" fontId="118" fillId="24" borderId="207" xfId="0" applyFont="1" applyFill="1" applyBorder="1" applyAlignment="1">
      <alignment horizontal="center" vertical="center"/>
    </xf>
    <xf numFmtId="0" fontId="118" fillId="24" borderId="208" xfId="0" applyFont="1" applyFill="1" applyBorder="1" applyAlignment="1">
      <alignment horizontal="center" vertical="center"/>
    </xf>
    <xf numFmtId="0" fontId="118" fillId="24" borderId="209" xfId="0" applyFont="1" applyFill="1" applyBorder="1" applyAlignment="1">
      <alignment horizontal="center" vertical="center"/>
    </xf>
    <xf numFmtId="0" fontId="112" fillId="19" borderId="211" xfId="0" applyFont="1" applyFill="1" applyBorder="1" applyAlignment="1">
      <alignment horizontal="center" vertical="center" wrapText="1"/>
    </xf>
    <xf numFmtId="0" fontId="112" fillId="19" borderId="212" xfId="0" applyFont="1" applyFill="1" applyBorder="1" applyAlignment="1">
      <alignment horizontal="center" vertical="center" wrapText="1"/>
    </xf>
    <xf numFmtId="0" fontId="112" fillId="19" borderId="84" xfId="0" applyFont="1" applyFill="1" applyBorder="1" applyAlignment="1">
      <alignment horizontal="center" vertical="center" wrapText="1"/>
    </xf>
    <xf numFmtId="0" fontId="112" fillId="19" borderId="116" xfId="0" applyFont="1" applyFill="1" applyBorder="1" applyAlignment="1">
      <alignment horizontal="center" vertical="center" wrapText="1"/>
    </xf>
    <xf numFmtId="0" fontId="137" fillId="11" borderId="0" xfId="0" applyFont="1" applyFill="1" applyAlignment="1">
      <alignment horizontal="center"/>
    </xf>
    <xf numFmtId="0" fontId="103" fillId="11" borderId="0" xfId="0" applyFont="1" applyFill="1" applyAlignment="1">
      <alignment horizontal="center"/>
    </xf>
    <xf numFmtId="176" fontId="112" fillId="19" borderId="81" xfId="0" applyNumberFormat="1" applyFont="1" applyFill="1" applyBorder="1" applyAlignment="1">
      <alignment horizontal="center" vertical="center" wrapText="1"/>
    </xf>
    <xf numFmtId="176" fontId="112" fillId="19" borderId="96" xfId="0" applyNumberFormat="1" applyFont="1" applyFill="1" applyBorder="1" applyAlignment="1">
      <alignment horizontal="center" vertical="center" wrapText="1"/>
    </xf>
    <xf numFmtId="176" fontId="112" fillId="19" borderId="84" xfId="0" applyNumberFormat="1" applyFont="1" applyFill="1" applyBorder="1" applyAlignment="1">
      <alignment horizontal="center" vertical="center" wrapText="1"/>
    </xf>
    <xf numFmtId="176" fontId="112" fillId="19" borderId="116" xfId="0" applyNumberFormat="1" applyFont="1" applyFill="1" applyBorder="1" applyAlignment="1">
      <alignment horizontal="center" vertical="center" wrapText="1"/>
    </xf>
    <xf numFmtId="176" fontId="112" fillId="19" borderId="80" xfId="0" applyNumberFormat="1" applyFont="1" applyFill="1" applyBorder="1" applyAlignment="1">
      <alignment horizontal="center" vertical="center" wrapText="1"/>
    </xf>
    <xf numFmtId="176" fontId="112" fillId="19" borderId="98" xfId="0" applyNumberFormat="1" applyFont="1" applyFill="1" applyBorder="1" applyAlignment="1">
      <alignment horizontal="center" vertical="center" wrapText="1"/>
    </xf>
    <xf numFmtId="0" fontId="147" fillId="27" borderId="142" xfId="0" applyFont="1" applyFill="1" applyBorder="1" applyAlignment="1">
      <alignment horizontal="center" vertical="center" wrapText="1"/>
    </xf>
    <xf numFmtId="0" fontId="147" fillId="27" borderId="141" xfId="0" applyFont="1" applyFill="1" applyBorder="1" applyAlignment="1">
      <alignment horizontal="center" vertical="center" wrapText="1"/>
    </xf>
    <xf numFmtId="0" fontId="147" fillId="27" borderId="146" xfId="0" applyFont="1" applyFill="1" applyBorder="1" applyAlignment="1">
      <alignment horizontal="center" vertical="center" wrapText="1"/>
    </xf>
    <xf numFmtId="0" fontId="147" fillId="27" borderId="144" xfId="0" applyFont="1" applyFill="1" applyBorder="1" applyAlignment="1">
      <alignment horizontal="center" vertical="center" wrapText="1"/>
    </xf>
    <xf numFmtId="0" fontId="147" fillId="27" borderId="145" xfId="0" applyFont="1" applyFill="1" applyBorder="1" applyAlignment="1">
      <alignment horizontal="center" vertical="center" wrapText="1"/>
    </xf>
    <xf numFmtId="0" fontId="147" fillId="27" borderId="148" xfId="0" applyFont="1" applyFill="1" applyBorder="1" applyAlignment="1">
      <alignment horizontal="center" vertical="center" wrapText="1"/>
    </xf>
    <xf numFmtId="0" fontId="149" fillId="0" borderId="0" xfId="0" applyFont="1" applyAlignment="1">
      <alignment horizontal="center" vertical="center"/>
    </xf>
    <xf numFmtId="0" fontId="147" fillId="27" borderId="143" xfId="0" applyFont="1" applyFill="1" applyBorder="1" applyAlignment="1">
      <alignment horizontal="center" vertical="center" wrapText="1"/>
    </xf>
    <xf numFmtId="0" fontId="147" fillId="27" borderId="140" xfId="0" applyFont="1" applyFill="1" applyBorder="1" applyAlignment="1">
      <alignment horizontal="center" vertical="center" wrapText="1"/>
    </xf>
    <xf numFmtId="0" fontId="147" fillId="27" borderId="147" xfId="0" applyFont="1" applyFill="1" applyBorder="1" applyAlignment="1">
      <alignment horizontal="center" vertical="center" wrapText="1"/>
    </xf>
    <xf numFmtId="176" fontId="147" fillId="27" borderId="141" xfId="0" applyNumberFormat="1" applyFont="1" applyFill="1" applyBorder="1" applyAlignment="1">
      <alignment horizontal="center" vertical="center" wrapText="1"/>
    </xf>
    <xf numFmtId="176" fontId="147" fillId="27" borderId="146" xfId="0" applyNumberFormat="1" applyFont="1" applyFill="1" applyBorder="1" applyAlignment="1">
      <alignment horizontal="center" vertical="center" wrapText="1"/>
    </xf>
    <xf numFmtId="176" fontId="147" fillId="27" borderId="140" xfId="0" applyNumberFormat="1" applyFont="1" applyFill="1" applyBorder="1" applyAlignment="1">
      <alignment horizontal="center" vertical="center" wrapText="1"/>
    </xf>
    <xf numFmtId="176" fontId="147" fillId="27" borderId="147" xfId="0" applyNumberFormat="1" applyFont="1" applyFill="1" applyBorder="1" applyAlignment="1">
      <alignment horizontal="center" vertical="center" wrapText="1"/>
    </xf>
    <xf numFmtId="176" fontId="147" fillId="27" borderId="145" xfId="0" applyNumberFormat="1" applyFont="1" applyFill="1" applyBorder="1" applyAlignment="1">
      <alignment horizontal="center" vertical="center" wrapText="1"/>
    </xf>
    <xf numFmtId="176" fontId="147" fillId="27" borderId="148" xfId="0" applyNumberFormat="1" applyFont="1" applyFill="1" applyBorder="1" applyAlignment="1">
      <alignment horizontal="center" vertical="center" wrapText="1"/>
    </xf>
    <xf numFmtId="0" fontId="147" fillId="27" borderId="140" xfId="7" applyFont="1" applyFill="1" applyBorder="1" applyAlignment="1">
      <alignment horizontal="center" vertical="center" wrapText="1"/>
    </xf>
    <xf numFmtId="0" fontId="147" fillId="27" borderId="147" xfId="7" applyFont="1" applyFill="1" applyBorder="1" applyAlignment="1">
      <alignment horizontal="center" vertical="center" wrapText="1"/>
    </xf>
    <xf numFmtId="0" fontId="147" fillId="27" borderId="145" xfId="7" applyFont="1" applyFill="1" applyBorder="1" applyAlignment="1">
      <alignment horizontal="center" vertical="center" wrapText="1"/>
    </xf>
    <xf numFmtId="0" fontId="147" fillId="27" borderId="148" xfId="7" applyFont="1" applyFill="1" applyBorder="1" applyAlignment="1">
      <alignment horizontal="center" vertical="center" wrapText="1"/>
    </xf>
    <xf numFmtId="0" fontId="112" fillId="23" borderId="155" xfId="0" applyFont="1" applyFill="1" applyBorder="1" applyAlignment="1">
      <alignment horizontal="center"/>
    </xf>
    <xf numFmtId="0" fontId="112" fillId="23" borderId="164" xfId="0" applyFont="1" applyFill="1" applyBorder="1" applyAlignment="1">
      <alignment horizontal="center"/>
    </xf>
    <xf numFmtId="0" fontId="112" fillId="23" borderId="156" xfId="0" applyFont="1" applyFill="1" applyBorder="1" applyAlignment="1">
      <alignment horizontal="center"/>
    </xf>
    <xf numFmtId="0" fontId="112" fillId="23" borderId="102" xfId="0" applyFont="1" applyFill="1" applyBorder="1" applyAlignment="1">
      <alignment horizontal="center"/>
    </xf>
    <xf numFmtId="49" fontId="112" fillId="19" borderId="94" xfId="0" applyNumberFormat="1" applyFont="1" applyFill="1" applyBorder="1" applyAlignment="1">
      <alignment horizontal="center" vertical="center" wrapText="1"/>
    </xf>
    <xf numFmtId="49" fontId="112" fillId="19" borderId="93" xfId="0" applyNumberFormat="1" applyFont="1" applyFill="1" applyBorder="1" applyAlignment="1">
      <alignment horizontal="center" vertical="center" wrapText="1"/>
    </xf>
    <xf numFmtId="49" fontId="112" fillId="19" borderId="154" xfId="0" applyNumberFormat="1" applyFont="1" applyFill="1" applyBorder="1" applyAlignment="1">
      <alignment horizontal="center" vertical="center" wrapText="1"/>
    </xf>
    <xf numFmtId="0" fontId="112" fillId="17" borderId="94" xfId="0" applyFont="1" applyFill="1" applyBorder="1" applyAlignment="1">
      <alignment horizontal="center" vertical="center" wrapText="1"/>
    </xf>
    <xf numFmtId="0" fontId="112" fillId="17" borderId="154" xfId="0" applyFont="1" applyFill="1" applyBorder="1" applyAlignment="1">
      <alignment horizontal="center" vertical="center" wrapText="1"/>
    </xf>
    <xf numFmtId="0" fontId="112" fillId="17" borderId="93" xfId="0" applyFont="1" applyFill="1" applyBorder="1" applyAlignment="1">
      <alignment horizontal="center" vertical="center" wrapText="1"/>
    </xf>
    <xf numFmtId="49" fontId="112" fillId="19" borderId="95" xfId="0" applyNumberFormat="1" applyFont="1" applyFill="1" applyBorder="1" applyAlignment="1">
      <alignment horizontal="center" vertical="center" wrapText="1"/>
    </xf>
    <xf numFmtId="49" fontId="112" fillId="19" borderId="219" xfId="0" applyNumberFormat="1" applyFont="1" applyFill="1" applyBorder="1" applyAlignment="1">
      <alignment horizontal="center" vertical="center" wrapText="1"/>
    </xf>
    <xf numFmtId="49" fontId="112" fillId="19" borderId="96" xfId="0" applyNumberFormat="1" applyFont="1" applyFill="1" applyBorder="1" applyAlignment="1">
      <alignment horizontal="center" vertical="center" wrapText="1"/>
    </xf>
    <xf numFmtId="49" fontId="112" fillId="19" borderId="213" xfId="0" applyNumberFormat="1" applyFont="1" applyFill="1" applyBorder="1" applyAlignment="1">
      <alignment horizontal="center" vertical="center" wrapText="1"/>
    </xf>
    <xf numFmtId="0" fontId="112" fillId="19" borderId="90" xfId="0" applyFont="1" applyFill="1" applyBorder="1" applyAlignment="1">
      <alignment horizontal="right"/>
    </xf>
    <xf numFmtId="0" fontId="123" fillId="19" borderId="90" xfId="0" applyFont="1" applyFill="1" applyBorder="1" applyAlignment="1">
      <alignment horizontal="right"/>
    </xf>
    <xf numFmtId="0" fontId="108" fillId="11" borderId="72" xfId="0" applyFont="1" applyFill="1" applyBorder="1" applyAlignment="1">
      <alignment horizontal="center" vertical="center" wrapText="1"/>
    </xf>
    <xf numFmtId="0" fontId="104" fillId="11" borderId="73" xfId="0" applyFont="1" applyFill="1" applyBorder="1" applyAlignment="1">
      <alignment horizontal="center" vertical="center" wrapText="1"/>
    </xf>
    <xf numFmtId="0" fontId="104" fillId="11" borderId="139" xfId="0" applyFont="1" applyFill="1" applyBorder="1" applyAlignment="1">
      <alignment horizontal="center" vertical="center" wrapText="1"/>
    </xf>
    <xf numFmtId="0" fontId="108" fillId="11" borderId="76" xfId="0" applyFont="1" applyFill="1" applyBorder="1" applyAlignment="1">
      <alignment horizontal="center" vertical="center" wrapText="1"/>
    </xf>
    <xf numFmtId="0" fontId="104" fillId="11" borderId="76" xfId="0" applyFont="1" applyFill="1" applyBorder="1" applyAlignment="1">
      <alignment horizontal="center" vertical="center" wrapText="1"/>
    </xf>
    <xf numFmtId="0" fontId="112" fillId="19" borderId="137" xfId="0" applyFont="1" applyFill="1" applyBorder="1" applyAlignment="1">
      <alignment horizontal="center" vertical="center" wrapText="1"/>
    </xf>
    <xf numFmtId="0" fontId="112" fillId="19" borderId="167" xfId="0" applyFont="1" applyFill="1" applyBorder="1" applyAlignment="1">
      <alignment horizontal="center" vertical="center" wrapText="1"/>
    </xf>
    <xf numFmtId="0" fontId="112" fillId="19" borderId="78" xfId="13" applyFont="1" applyFill="1" applyBorder="1" applyAlignment="1">
      <alignment horizontal="center" vertical="center" wrapText="1"/>
    </xf>
    <xf numFmtId="0" fontId="112" fillId="19" borderId="96" xfId="13" applyFont="1" applyFill="1" applyBorder="1" applyAlignment="1">
      <alignment horizontal="center" vertical="center"/>
    </xf>
    <xf numFmtId="0" fontId="112" fillId="19" borderId="100" xfId="13" applyFont="1" applyFill="1" applyBorder="1" applyAlignment="1">
      <alignment horizontal="center" vertical="center" wrapText="1"/>
    </xf>
    <xf numFmtId="0" fontId="112" fillId="19" borderId="116" xfId="13" applyFont="1" applyFill="1" applyBorder="1" applyAlignment="1">
      <alignment horizontal="center" vertical="center"/>
    </xf>
    <xf numFmtId="0" fontId="112" fillId="19" borderId="79" xfId="13" applyFont="1" applyFill="1" applyBorder="1" applyAlignment="1">
      <alignment horizontal="center" vertical="center" wrapText="1"/>
    </xf>
    <xf numFmtId="0" fontId="112" fillId="19" borderId="98" xfId="13" applyFont="1" applyFill="1" applyBorder="1" applyAlignment="1">
      <alignment horizontal="center" vertical="center"/>
    </xf>
    <xf numFmtId="185" fontId="112" fillId="19" borderId="100" xfId="13" applyNumberFormat="1" applyFont="1" applyFill="1" applyBorder="1" applyAlignment="1">
      <alignment horizontal="center" vertical="center" textRotation="90" wrapText="1"/>
    </xf>
    <xf numFmtId="185" fontId="112" fillId="19" borderId="116" xfId="13" applyNumberFormat="1" applyFont="1" applyFill="1" applyBorder="1" applyAlignment="1">
      <alignment horizontal="center" vertical="center" textRotation="90"/>
    </xf>
    <xf numFmtId="185" fontId="112" fillId="19" borderId="79" xfId="13" applyNumberFormat="1" applyFont="1" applyFill="1" applyBorder="1" applyAlignment="1">
      <alignment horizontal="center" vertical="center" textRotation="90" wrapText="1"/>
    </xf>
    <xf numFmtId="185" fontId="112" fillId="19" borderId="98" xfId="13" applyNumberFormat="1" applyFont="1" applyFill="1" applyBorder="1" applyAlignment="1">
      <alignment horizontal="center" vertical="center" textRotation="90"/>
    </xf>
    <xf numFmtId="185" fontId="112" fillId="19" borderId="78" xfId="13" applyNumberFormat="1" applyFont="1" applyFill="1" applyBorder="1" applyAlignment="1">
      <alignment horizontal="center" vertical="center" textRotation="90" wrapText="1"/>
    </xf>
    <xf numFmtId="185" fontId="112" fillId="19" borderId="96" xfId="13" applyNumberFormat="1" applyFont="1" applyFill="1" applyBorder="1" applyAlignment="1">
      <alignment horizontal="center" vertical="center" textRotation="90"/>
    </xf>
    <xf numFmtId="0" fontId="112" fillId="19" borderId="81" xfId="13" applyFont="1" applyFill="1" applyBorder="1" applyAlignment="1">
      <alignment horizontal="center" vertical="center" wrapText="1"/>
    </xf>
    <xf numFmtId="0" fontId="112" fillId="19" borderId="80" xfId="13" applyFont="1" applyFill="1" applyBorder="1" applyAlignment="1">
      <alignment horizontal="center" vertical="center" wrapText="1"/>
    </xf>
    <xf numFmtId="0" fontId="112" fillId="19" borderId="84" xfId="13" applyFont="1" applyFill="1" applyBorder="1" applyAlignment="1">
      <alignment horizontal="center" vertical="center" wrapText="1"/>
    </xf>
    <xf numFmtId="0" fontId="104" fillId="0" borderId="0" xfId="13" applyFont="1" applyAlignment="1">
      <alignment horizontal="center"/>
    </xf>
    <xf numFmtId="0" fontId="112" fillId="19" borderId="127" xfId="13" applyFont="1" applyFill="1" applyBorder="1" applyAlignment="1">
      <alignment horizontal="center" vertical="center" wrapText="1"/>
    </xf>
    <xf numFmtId="0" fontId="112" fillId="19" borderId="128" xfId="13" applyFont="1" applyFill="1" applyBorder="1" applyAlignment="1">
      <alignment horizontal="center" vertical="center" wrapText="1"/>
    </xf>
    <xf numFmtId="0" fontId="112" fillId="19" borderId="157" xfId="13" applyFont="1" applyFill="1" applyBorder="1" applyAlignment="1">
      <alignment horizontal="center" vertical="center" wrapText="1"/>
    </xf>
    <xf numFmtId="0" fontId="18" fillId="11" borderId="0" xfId="13" applyFont="1" applyFill="1" applyAlignment="1">
      <alignment horizontal="left" vertical="center" wrapText="1"/>
    </xf>
    <xf numFmtId="0" fontId="19" fillId="11" borderId="1" xfId="13" applyFont="1" applyFill="1" applyBorder="1" applyAlignment="1">
      <alignment horizontal="center" vertical="center" wrapText="1"/>
    </xf>
    <xf numFmtId="0" fontId="18" fillId="11" borderId="53" xfId="13" applyFont="1" applyFill="1" applyBorder="1" applyAlignment="1">
      <alignment horizontal="center"/>
    </xf>
    <xf numFmtId="0" fontId="18" fillId="11" borderId="54" xfId="13" applyFont="1" applyFill="1" applyBorder="1" applyAlignment="1">
      <alignment horizontal="center"/>
    </xf>
    <xf numFmtId="0" fontId="18" fillId="11" borderId="55" xfId="13" applyFont="1" applyFill="1" applyBorder="1" applyAlignment="1">
      <alignment horizontal="center"/>
    </xf>
    <xf numFmtId="0" fontId="44" fillId="11" borderId="0" xfId="13" applyFont="1" applyFill="1" applyAlignment="1">
      <alignment horizontal="left" vertical="center" wrapText="1"/>
    </xf>
    <xf numFmtId="0" fontId="18" fillId="11" borderId="0" xfId="13" applyFont="1" applyFill="1" applyAlignment="1">
      <alignment horizontal="left" wrapText="1"/>
    </xf>
    <xf numFmtId="0" fontId="18" fillId="11" borderId="53" xfId="13" applyFont="1" applyFill="1" applyBorder="1" applyAlignment="1">
      <alignment horizontal="left"/>
    </xf>
    <xf numFmtId="14" fontId="18" fillId="11" borderId="53" xfId="13" applyNumberFormat="1" applyFont="1" applyFill="1" applyBorder="1" applyAlignment="1">
      <alignment horizontal="center"/>
    </xf>
    <xf numFmtId="0" fontId="18" fillId="11" borderId="55" xfId="13" applyFont="1" applyFill="1" applyBorder="1" applyAlignment="1">
      <alignment horizontal="left"/>
    </xf>
    <xf numFmtId="14" fontId="18" fillId="11" borderId="55" xfId="13" applyNumberFormat="1" applyFont="1" applyFill="1" applyBorder="1" applyAlignment="1">
      <alignment horizontal="center"/>
    </xf>
    <xf numFmtId="0" fontId="18" fillId="11" borderId="42" xfId="13" applyFont="1" applyFill="1" applyBorder="1" applyAlignment="1">
      <alignment horizontal="left"/>
    </xf>
    <xf numFmtId="0" fontId="18" fillId="11" borderId="42" xfId="13" applyFont="1" applyFill="1" applyBorder="1" applyAlignment="1">
      <alignment horizontal="center"/>
    </xf>
    <xf numFmtId="14" fontId="18" fillId="11" borderId="42" xfId="13" applyNumberFormat="1" applyFont="1" applyFill="1" applyBorder="1" applyAlignment="1">
      <alignment horizontal="center"/>
    </xf>
    <xf numFmtId="0" fontId="147" fillId="11" borderId="158" xfId="13" applyFont="1" applyFill="1" applyBorder="1" applyAlignment="1">
      <alignment horizontal="left" vertical="center"/>
    </xf>
    <xf numFmtId="0" fontId="147" fillId="11" borderId="159" xfId="13" applyFont="1" applyFill="1" applyBorder="1" applyAlignment="1">
      <alignment horizontal="left" vertical="center"/>
    </xf>
    <xf numFmtId="0" fontId="144" fillId="11" borderId="159" xfId="13" applyFont="1" applyFill="1" applyBorder="1" applyAlignment="1">
      <alignment horizontal="left" vertical="center"/>
    </xf>
    <xf numFmtId="0" fontId="144" fillId="11" borderId="160" xfId="13" applyFont="1" applyFill="1" applyBorder="1" applyAlignment="1">
      <alignment horizontal="left" vertical="center"/>
    </xf>
    <xf numFmtId="0" fontId="18" fillId="11" borderId="0" xfId="13" quotePrefix="1" applyFont="1" applyFill="1" applyAlignment="1">
      <alignment horizontal="left" vertical="center" wrapText="1"/>
    </xf>
    <xf numFmtId="0" fontId="147" fillId="11" borderId="141" xfId="13" applyFont="1" applyFill="1" applyBorder="1" applyAlignment="1">
      <alignment horizontal="left" vertical="center" wrapText="1"/>
    </xf>
    <xf numFmtId="0" fontId="147" fillId="11" borderId="140" xfId="13" applyFont="1" applyFill="1" applyBorder="1" applyAlignment="1">
      <alignment horizontal="left" vertical="center" wrapText="1"/>
    </xf>
    <xf numFmtId="0" fontId="144" fillId="11" borderId="140" xfId="13" applyFont="1" applyFill="1" applyBorder="1" applyAlignment="1">
      <alignment horizontal="left" vertical="center" wrapText="1"/>
    </xf>
    <xf numFmtId="0" fontId="144" fillId="11" borderId="140" xfId="13" applyFont="1" applyFill="1" applyBorder="1" applyAlignment="1">
      <alignment horizontal="justify" vertical="center" wrapText="1"/>
    </xf>
    <xf numFmtId="0" fontId="144" fillId="11" borderId="145" xfId="13" applyFont="1" applyFill="1" applyBorder="1" applyAlignment="1">
      <alignment horizontal="justify" vertical="center" wrapText="1"/>
    </xf>
    <xf numFmtId="0" fontId="147" fillId="11" borderId="141" xfId="13" applyFont="1" applyFill="1" applyBorder="1" applyAlignment="1">
      <alignment horizontal="left" vertical="center"/>
    </xf>
    <xf numFmtId="0" fontId="147" fillId="11" borderId="140" xfId="13" applyFont="1" applyFill="1" applyBorder="1" applyAlignment="1">
      <alignment horizontal="left" vertical="center"/>
    </xf>
    <xf numFmtId="0" fontId="144" fillId="11" borderId="140" xfId="13" applyFont="1" applyFill="1" applyBorder="1" applyAlignment="1">
      <alignment horizontal="left" vertical="center"/>
    </xf>
    <xf numFmtId="0" fontId="144" fillId="11" borderId="145" xfId="13" applyFont="1" applyFill="1" applyBorder="1" applyAlignment="1">
      <alignment horizontal="left" vertical="center"/>
    </xf>
    <xf numFmtId="0" fontId="29" fillId="11" borderId="0" xfId="13" applyFont="1" applyFill="1" applyAlignment="1">
      <alignment horizontal="left" wrapText="1"/>
    </xf>
    <xf numFmtId="0" fontId="18" fillId="11" borderId="0" xfId="13" applyFont="1" applyFill="1" applyAlignment="1">
      <alignment horizontal="left" vertical="top" wrapText="1"/>
    </xf>
    <xf numFmtId="0" fontId="147" fillId="27" borderId="149" xfId="13" applyFont="1" applyFill="1" applyBorder="1" applyAlignment="1">
      <alignment horizontal="center" vertical="center" wrapText="1"/>
    </xf>
    <xf numFmtId="0" fontId="147" fillId="27" borderId="150" xfId="13" applyFont="1" applyFill="1" applyBorder="1" applyAlignment="1">
      <alignment horizontal="center" vertical="center" wrapText="1"/>
    </xf>
    <xf numFmtId="0" fontId="147" fillId="27" borderId="151" xfId="13" applyFont="1" applyFill="1" applyBorder="1" applyAlignment="1">
      <alignment horizontal="center" vertical="center" wrapText="1"/>
    </xf>
    <xf numFmtId="0" fontId="147" fillId="11" borderId="142" xfId="13" applyFont="1" applyFill="1" applyBorder="1" applyAlignment="1">
      <alignment horizontal="left" vertical="center"/>
    </xf>
    <xf numFmtId="0" fontId="147" fillId="11" borderId="143" xfId="13" applyFont="1" applyFill="1" applyBorder="1" applyAlignment="1">
      <alignment horizontal="left" vertical="center"/>
    </xf>
    <xf numFmtId="0" fontId="144" fillId="11" borderId="143" xfId="13" applyFont="1" applyFill="1" applyBorder="1" applyAlignment="1">
      <alignment horizontal="left" vertical="center"/>
    </xf>
    <xf numFmtId="0" fontId="144" fillId="11" borderId="144" xfId="13" applyFont="1" applyFill="1" applyBorder="1" applyAlignment="1">
      <alignment horizontal="left" vertical="center"/>
    </xf>
    <xf numFmtId="165" fontId="112" fillId="19" borderId="78" xfId="1" applyNumberFormat="1" applyFont="1" applyFill="1" applyBorder="1" applyAlignment="1">
      <alignment horizontal="center" vertical="center" wrapText="1"/>
    </xf>
    <xf numFmtId="165" fontId="112" fillId="19" borderId="83" xfId="1" applyNumberFormat="1" applyFont="1" applyFill="1" applyBorder="1" applyAlignment="1">
      <alignment horizontal="center" vertical="center" wrapText="1"/>
    </xf>
    <xf numFmtId="0" fontId="112" fillId="19" borderId="82" xfId="13" applyFont="1" applyFill="1" applyBorder="1" applyAlignment="1">
      <alignment horizontal="center" vertical="center" wrapText="1"/>
    </xf>
    <xf numFmtId="0" fontId="112" fillId="19" borderId="83" xfId="13" applyFont="1" applyFill="1" applyBorder="1" applyAlignment="1">
      <alignment horizontal="center" vertical="center" wrapText="1"/>
    </xf>
    <xf numFmtId="0" fontId="112" fillId="19" borderId="96" xfId="13" applyFont="1" applyFill="1" applyBorder="1" applyAlignment="1">
      <alignment horizontal="center" vertical="center" wrapText="1"/>
    </xf>
    <xf numFmtId="0" fontId="113" fillId="20" borderId="88" xfId="13" applyFont="1" applyFill="1" applyBorder="1" applyAlignment="1">
      <alignment horizontal="center" vertical="center" wrapText="1"/>
    </xf>
    <xf numFmtId="0" fontId="112" fillId="19" borderId="85" xfId="13" applyFont="1" applyFill="1" applyBorder="1" applyAlignment="1">
      <alignment horizontal="center" vertical="center" wrapText="1"/>
    </xf>
    <xf numFmtId="0" fontId="112" fillId="19" borderId="91" xfId="13" applyFont="1" applyFill="1" applyBorder="1" applyAlignment="1">
      <alignment horizontal="center" vertical="center" wrapText="1"/>
    </xf>
    <xf numFmtId="0" fontId="112" fillId="19" borderId="93" xfId="13" applyFont="1" applyFill="1" applyBorder="1" applyAlignment="1">
      <alignment horizontal="center" vertical="center" wrapText="1"/>
    </xf>
    <xf numFmtId="0" fontId="112" fillId="19" borderId="95" xfId="13" applyFont="1" applyFill="1" applyBorder="1" applyAlignment="1">
      <alignment horizontal="center" vertical="center" wrapText="1"/>
    </xf>
    <xf numFmtId="0" fontId="112" fillId="19" borderId="92" xfId="13" applyFont="1" applyFill="1" applyBorder="1" applyAlignment="1">
      <alignment horizontal="center" vertical="center" wrapText="1"/>
    </xf>
    <xf numFmtId="0" fontId="112" fillId="19" borderId="94" xfId="13" applyFont="1" applyFill="1" applyBorder="1" applyAlignment="1">
      <alignment horizontal="center" vertical="center" wrapText="1"/>
    </xf>
    <xf numFmtId="0" fontId="112" fillId="19" borderId="97" xfId="13" applyFont="1" applyFill="1" applyBorder="1" applyAlignment="1">
      <alignment horizontal="center" vertical="center" wrapText="1"/>
    </xf>
    <xf numFmtId="0" fontId="113" fillId="20" borderId="120" xfId="13" applyFont="1" applyFill="1" applyBorder="1" applyAlignment="1">
      <alignment horizontal="center" vertical="center" wrapText="1"/>
    </xf>
    <xf numFmtId="0" fontId="112" fillId="19" borderId="80" xfId="0" applyFont="1" applyFill="1" applyBorder="1" applyAlignment="1">
      <alignment horizontal="center" vertical="center"/>
    </xf>
    <xf numFmtId="0" fontId="112" fillId="19" borderId="98" xfId="0" applyFont="1" applyFill="1" applyBorder="1" applyAlignment="1">
      <alignment horizontal="center" vertical="center"/>
    </xf>
    <xf numFmtId="0" fontId="112" fillId="19" borderId="81" xfId="0" applyFont="1" applyFill="1" applyBorder="1" applyAlignment="1">
      <alignment horizontal="center" vertical="center"/>
    </xf>
    <xf numFmtId="0" fontId="112" fillId="19" borderId="96" xfId="0" applyFont="1" applyFill="1" applyBorder="1" applyAlignment="1">
      <alignment horizontal="center" vertical="center"/>
    </xf>
    <xf numFmtId="0" fontId="112" fillId="19" borderId="84" xfId="0" applyFont="1" applyFill="1" applyBorder="1" applyAlignment="1">
      <alignment horizontal="center" vertical="center"/>
    </xf>
    <xf numFmtId="0" fontId="115" fillId="0" borderId="0" xfId="0" applyFont="1" applyAlignment="1">
      <alignment vertical="top" wrapText="1"/>
    </xf>
    <xf numFmtId="0" fontId="102" fillId="11" borderId="0" xfId="0" applyFont="1" applyFill="1" applyAlignment="1">
      <alignment vertical="top" wrapText="1"/>
    </xf>
    <xf numFmtId="0" fontId="112" fillId="19" borderId="83" xfId="0" applyFont="1" applyFill="1" applyBorder="1" applyAlignment="1">
      <alignment horizontal="center" vertical="center" wrapText="1"/>
    </xf>
    <xf numFmtId="0" fontId="104" fillId="11" borderId="86" xfId="0" applyFont="1" applyFill="1" applyBorder="1" applyAlignment="1">
      <alignment horizontal="center" vertical="center" wrapText="1"/>
    </xf>
    <xf numFmtId="0" fontId="112" fillId="19" borderId="85" xfId="0" applyFont="1" applyFill="1" applyBorder="1" applyAlignment="1">
      <alignment horizontal="center" vertical="center" wrapText="1"/>
    </xf>
    <xf numFmtId="0" fontId="112" fillId="19" borderId="82" xfId="0" applyFont="1" applyFill="1" applyBorder="1" applyAlignment="1">
      <alignment horizontal="center" vertical="center" wrapText="1"/>
    </xf>
    <xf numFmtId="0" fontId="102" fillId="11" borderId="78" xfId="0" applyFont="1" applyFill="1" applyBorder="1" applyAlignment="1">
      <alignment horizontal="left" vertical="center" wrapText="1"/>
    </xf>
    <xf numFmtId="0" fontId="112" fillId="19" borderId="88" xfId="0" applyFont="1" applyFill="1" applyBorder="1" applyAlignment="1">
      <alignment horizontal="center" vertical="center" wrapText="1"/>
    </xf>
    <xf numFmtId="0" fontId="107" fillId="21" borderId="78" xfId="0" applyFont="1" applyFill="1" applyBorder="1" applyAlignment="1">
      <alignment horizontal="left" vertical="center" wrapText="1"/>
    </xf>
    <xf numFmtId="0" fontId="107" fillId="21" borderId="81" xfId="0" applyFont="1" applyFill="1" applyBorder="1" applyAlignment="1">
      <alignment horizontal="left" vertical="center" wrapText="1"/>
    </xf>
    <xf numFmtId="0" fontId="108" fillId="22" borderId="111" xfId="0" applyFont="1" applyFill="1" applyBorder="1" applyAlignment="1">
      <alignment horizontal="left" vertical="center"/>
    </xf>
    <xf numFmtId="0" fontId="107" fillId="21" borderId="78" xfId="0" applyFont="1" applyFill="1" applyBorder="1" applyAlignment="1">
      <alignment horizontal="left" vertical="center"/>
    </xf>
    <xf numFmtId="0" fontId="102" fillId="11" borderId="96" xfId="0" applyFont="1" applyFill="1" applyBorder="1" applyAlignment="1">
      <alignment horizontal="left" vertical="center" wrapText="1"/>
    </xf>
    <xf numFmtId="0" fontId="108" fillId="22" borderId="114" xfId="0" applyFont="1" applyFill="1" applyBorder="1" applyAlignment="1">
      <alignment horizontal="left" vertical="center"/>
    </xf>
    <xf numFmtId="0" fontId="108" fillId="22" borderId="111" xfId="0" applyFont="1" applyFill="1" applyBorder="1" applyAlignment="1">
      <alignment horizontal="left" vertical="center" wrapText="1"/>
    </xf>
    <xf numFmtId="0" fontId="102" fillId="11" borderId="118" xfId="0" applyFont="1" applyFill="1" applyBorder="1" applyAlignment="1">
      <alignment horizontal="left" vertical="center"/>
    </xf>
    <xf numFmtId="0" fontId="102" fillId="11" borderId="78" xfId="0" applyFont="1" applyFill="1" applyBorder="1" applyAlignment="1">
      <alignment horizontal="left" vertical="center"/>
    </xf>
    <xf numFmtId="0" fontId="108" fillId="22" borderId="114" xfId="0" applyFont="1" applyFill="1" applyBorder="1" applyAlignment="1">
      <alignment horizontal="left" vertical="center" wrapText="1"/>
    </xf>
    <xf numFmtId="0" fontId="107" fillId="21" borderId="108" xfId="0" applyFont="1" applyFill="1" applyBorder="1" applyAlignment="1">
      <alignment horizontal="left" vertical="center" wrapText="1"/>
    </xf>
    <xf numFmtId="0" fontId="112" fillId="19" borderId="90" xfId="0" applyFont="1" applyFill="1" applyBorder="1" applyAlignment="1">
      <alignment horizontal="right" wrapText="1"/>
    </xf>
    <xf numFmtId="0" fontId="122" fillId="19" borderId="105" xfId="0" applyFont="1" applyFill="1" applyBorder="1" applyAlignment="1">
      <alignment horizontal="right" wrapText="1"/>
    </xf>
    <xf numFmtId="0" fontId="104" fillId="0" borderId="0" xfId="0" applyFont="1" applyAlignment="1">
      <alignment horizontal="center"/>
    </xf>
    <xf numFmtId="0" fontId="132" fillId="0" borderId="0" xfId="0" applyFont="1" applyAlignment="1">
      <alignment horizontal="center"/>
    </xf>
    <xf numFmtId="0" fontId="115" fillId="0" borderId="0" xfId="0" applyFont="1" applyAlignment="1">
      <alignment horizontal="center"/>
    </xf>
    <xf numFmtId="0" fontId="106" fillId="0" borderId="0" xfId="0" applyFont="1" applyAlignment="1">
      <alignment horizontal="center"/>
    </xf>
    <xf numFmtId="0" fontId="107" fillId="21" borderId="81" xfId="0" applyFont="1" applyFill="1" applyBorder="1" applyAlignment="1">
      <alignment horizontal="left" vertical="center"/>
    </xf>
    <xf numFmtId="0" fontId="102" fillId="11" borderId="83" xfId="0" applyFont="1" applyFill="1" applyBorder="1" applyAlignment="1">
      <alignment horizontal="left" vertical="center" wrapText="1"/>
    </xf>
    <xf numFmtId="0" fontId="122" fillId="19" borderId="90" xfId="0" applyFont="1" applyFill="1" applyBorder="1" applyAlignment="1">
      <alignment horizontal="right" wrapText="1"/>
    </xf>
    <xf numFmtId="0" fontId="112" fillId="11" borderId="72" xfId="0" applyFont="1" applyFill="1" applyBorder="1" applyAlignment="1">
      <alignment horizontal="center" vertical="center"/>
    </xf>
    <xf numFmtId="0" fontId="104" fillId="11" borderId="73" xfId="0" applyFont="1" applyFill="1" applyBorder="1" applyAlignment="1">
      <alignment horizontal="center" vertical="center"/>
    </xf>
    <xf numFmtId="0" fontId="104" fillId="11" borderId="139" xfId="0" applyFont="1" applyFill="1" applyBorder="1" applyAlignment="1">
      <alignment horizontal="center" vertical="center"/>
    </xf>
    <xf numFmtId="0" fontId="112" fillId="19" borderId="79" xfId="0" applyFont="1" applyFill="1" applyBorder="1" applyAlignment="1">
      <alignment horizontal="center" vertical="center" wrapText="1"/>
    </xf>
    <xf numFmtId="0" fontId="112" fillId="19" borderId="78" xfId="0" applyFont="1" applyFill="1" applyBorder="1" applyAlignment="1">
      <alignment horizontal="center" vertical="center" wrapText="1"/>
    </xf>
    <xf numFmtId="0" fontId="112" fillId="19" borderId="100" xfId="0" applyFont="1" applyFill="1" applyBorder="1" applyAlignment="1">
      <alignment horizontal="center" vertical="center" wrapText="1"/>
    </xf>
    <xf numFmtId="0" fontId="18" fillId="0" borderId="0" xfId="0" applyFont="1" applyAlignment="1">
      <alignment horizontal="center" wrapText="1"/>
    </xf>
    <xf numFmtId="0" fontId="30" fillId="0" borderId="0" xfId="0" applyFont="1" applyAlignment="1">
      <alignment horizontal="center"/>
    </xf>
    <xf numFmtId="0" fontId="22"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45" fillId="0" borderId="0" xfId="0" applyFont="1" applyAlignment="1">
      <alignment horizontal="center"/>
    </xf>
    <xf numFmtId="0" fontId="106" fillId="0" borderId="0" xfId="0" applyFont="1" applyAlignment="1">
      <alignment horizontal="center" wrapText="1"/>
    </xf>
    <xf numFmtId="0" fontId="107" fillId="0" borderId="0" xfId="0" applyFont="1" applyAlignment="1">
      <alignment horizontal="center"/>
    </xf>
    <xf numFmtId="0" fontId="102" fillId="0" borderId="0" xfId="0" applyFont="1" applyAlignment="1">
      <alignment horizontal="center"/>
    </xf>
    <xf numFmtId="0" fontId="168" fillId="0" borderId="0" xfId="0" applyFont="1" applyAlignment="1">
      <alignment horizontal="center"/>
    </xf>
    <xf numFmtId="0" fontId="137" fillId="0" borderId="0" xfId="0" applyFont="1" applyAlignment="1">
      <alignment horizontal="center"/>
    </xf>
    <xf numFmtId="0" fontId="139" fillId="0" borderId="0" xfId="0" applyFont="1" applyAlignment="1">
      <alignment horizontal="center" vertical="center" wrapText="1"/>
    </xf>
    <xf numFmtId="0" fontId="139" fillId="0" borderId="0" xfId="0" applyFont="1" applyAlignment="1">
      <alignment horizontal="center" vertical="center"/>
    </xf>
    <xf numFmtId="14" fontId="106" fillId="0" borderId="0" xfId="0" applyNumberFormat="1" applyFont="1" applyAlignment="1">
      <alignment horizontal="center"/>
    </xf>
    <xf numFmtId="0" fontId="104" fillId="11" borderId="0" xfId="0" applyFont="1" applyFill="1" applyAlignment="1">
      <alignment horizontal="left" wrapText="1"/>
    </xf>
    <xf numFmtId="0" fontId="102" fillId="11" borderId="136" xfId="0" applyFont="1" applyFill="1" applyBorder="1" applyAlignment="1">
      <alignment horizontal="left" vertical="center" shrinkToFit="1"/>
    </xf>
    <xf numFmtId="0" fontId="102" fillId="11" borderId="93" xfId="0" applyFont="1" applyFill="1" applyBorder="1" applyAlignment="1">
      <alignment horizontal="left" vertical="center" shrinkToFit="1"/>
    </xf>
    <xf numFmtId="0" fontId="115" fillId="0" borderId="0" xfId="0" quotePrefix="1" applyFont="1" applyAlignment="1">
      <alignment horizontal="left" wrapText="1"/>
    </xf>
    <xf numFmtId="0" fontId="104" fillId="0" borderId="0" xfId="0" applyFont="1" applyAlignment="1">
      <alignment horizontal="left" wrapText="1"/>
    </xf>
    <xf numFmtId="0" fontId="102" fillId="11" borderId="137" xfId="0" applyFont="1" applyFill="1" applyBorder="1" applyAlignment="1">
      <alignment horizontal="left" vertical="center" shrinkToFit="1"/>
    </xf>
    <xf numFmtId="0" fontId="102" fillId="11" borderId="124" xfId="0" applyFont="1" applyFill="1" applyBorder="1" applyAlignment="1">
      <alignment horizontal="left" vertical="center" shrinkToFit="1"/>
    </xf>
    <xf numFmtId="0" fontId="51" fillId="6" borderId="2" xfId="18" applyFont="1" applyFill="1" applyBorder="1" applyAlignment="1">
      <alignment horizontal="center" vertical="center" wrapText="1"/>
    </xf>
    <xf numFmtId="0" fontId="52" fillId="0" borderId="14" xfId="18" applyFont="1" applyBorder="1" applyAlignment="1">
      <alignment horizontal="left" vertical="center" wrapText="1"/>
    </xf>
    <xf numFmtId="0" fontId="52" fillId="0" borderId="18" xfId="18" applyFont="1" applyBorder="1" applyAlignment="1">
      <alignment horizontal="left" vertical="center" wrapText="1"/>
    </xf>
    <xf numFmtId="0" fontId="52" fillId="0" borderId="15" xfId="18" applyFont="1" applyBorder="1" applyAlignment="1">
      <alignment horizontal="left" vertical="center" wrapText="1"/>
    </xf>
    <xf numFmtId="0" fontId="52" fillId="0" borderId="12" xfId="18" applyFont="1" applyBorder="1" applyAlignment="1">
      <alignment horizontal="left" vertical="center" wrapText="1"/>
    </xf>
    <xf numFmtId="0" fontId="52" fillId="0" borderId="41" xfId="18" applyFont="1" applyBorder="1" applyAlignment="1">
      <alignment horizontal="left" vertical="center" wrapText="1"/>
    </xf>
    <xf numFmtId="0" fontId="52" fillId="0" borderId="13" xfId="18" applyFont="1" applyBorder="1" applyAlignment="1">
      <alignment horizontal="left" vertical="center" wrapText="1"/>
    </xf>
    <xf numFmtId="0" fontId="52" fillId="0" borderId="16" xfId="18" applyFont="1" applyBorder="1" applyAlignment="1">
      <alignment horizontal="left" vertical="center" wrapText="1"/>
    </xf>
    <xf numFmtId="0" fontId="52" fillId="0" borderId="20" xfId="18" applyFont="1" applyBorder="1" applyAlignment="1">
      <alignment horizontal="left" vertical="center" wrapText="1"/>
    </xf>
    <xf numFmtId="0" fontId="52" fillId="0" borderId="17" xfId="18" applyFont="1" applyBorder="1" applyAlignment="1">
      <alignment horizontal="left" vertical="center" wrapText="1"/>
    </xf>
    <xf numFmtId="0" fontId="53" fillId="6" borderId="2" xfId="18" applyFont="1" applyFill="1" applyBorder="1" applyAlignment="1">
      <alignment horizontal="center" vertical="center" wrapText="1"/>
    </xf>
    <xf numFmtId="0" fontId="62" fillId="6" borderId="1" xfId="18" applyFont="1" applyFill="1" applyBorder="1" applyAlignment="1">
      <alignment horizontal="center" vertical="center" wrapText="1"/>
    </xf>
    <xf numFmtId="0" fontId="65" fillId="11" borderId="1" xfId="18" applyFont="1" applyFill="1" applyBorder="1" applyAlignment="1">
      <alignment horizontal="left" vertical="center" wrapText="1"/>
    </xf>
    <xf numFmtId="0" fontId="65" fillId="11" borderId="2" xfId="18" applyFont="1" applyFill="1" applyBorder="1" applyAlignment="1">
      <alignment horizontal="left" vertical="center" wrapText="1"/>
    </xf>
    <xf numFmtId="0" fontId="53" fillId="6" borderId="23" xfId="18" applyFont="1" applyFill="1" applyBorder="1" applyAlignment="1">
      <alignment horizontal="center" vertical="center" wrapText="1"/>
    </xf>
    <xf numFmtId="0" fontId="53" fillId="6" borderId="25" xfId="18" applyFont="1" applyFill="1" applyBorder="1" applyAlignment="1">
      <alignment horizontal="center" vertical="center" wrapText="1"/>
    </xf>
    <xf numFmtId="0" fontId="53" fillId="6" borderId="27" xfId="18" applyFont="1" applyFill="1" applyBorder="1" applyAlignment="1">
      <alignment horizontal="center" vertical="center" wrapText="1"/>
    </xf>
    <xf numFmtId="0" fontId="54" fillId="0" borderId="14" xfId="18" applyFont="1" applyBorder="1" applyAlignment="1">
      <alignment horizontal="left" vertical="center" wrapText="1"/>
    </xf>
    <xf numFmtId="0" fontId="54" fillId="0" borderId="18" xfId="18" applyFont="1" applyBorder="1" applyAlignment="1">
      <alignment horizontal="left" vertical="center" wrapText="1"/>
    </xf>
    <xf numFmtId="0" fontId="54" fillId="0" borderId="15" xfId="18" applyFont="1" applyBorder="1" applyAlignment="1">
      <alignment horizontal="left" vertical="center" wrapText="1"/>
    </xf>
    <xf numFmtId="0" fontId="50" fillId="0" borderId="12" xfId="18" applyFont="1" applyBorder="1" applyAlignment="1">
      <alignment horizontal="left" vertical="center" wrapText="1"/>
    </xf>
    <xf numFmtId="0" fontId="50" fillId="0" borderId="41" xfId="18" applyFont="1" applyBorder="1" applyAlignment="1">
      <alignment horizontal="left" vertical="center" wrapText="1"/>
    </xf>
    <xf numFmtId="0" fontId="50" fillId="0" borderId="13" xfId="18" applyFont="1" applyBorder="1" applyAlignment="1">
      <alignment horizontal="left" vertical="center" wrapText="1"/>
    </xf>
    <xf numFmtId="0" fontId="34" fillId="12" borderId="67" xfId="18" applyFont="1" applyFill="1" applyBorder="1" applyAlignment="1">
      <alignment horizontal="center" vertical="center" wrapText="1"/>
    </xf>
    <xf numFmtId="0" fontId="35" fillId="9" borderId="1" xfId="18" applyFont="1" applyFill="1" applyBorder="1" applyAlignment="1">
      <alignment horizontal="center" vertical="center" wrapText="1"/>
    </xf>
    <xf numFmtId="0" fontId="56" fillId="9" borderId="1" xfId="18" quotePrefix="1" applyFont="1" applyFill="1" applyBorder="1" applyAlignment="1">
      <alignment horizontal="center" vertical="center" wrapText="1"/>
    </xf>
    <xf numFmtId="0" fontId="56" fillId="11" borderId="1" xfId="18" applyFont="1" applyFill="1" applyBorder="1" applyAlignment="1">
      <alignment horizontal="left" vertical="center" wrapText="1"/>
    </xf>
    <xf numFmtId="0" fontId="56" fillId="11" borderId="2" xfId="18" applyFont="1" applyFill="1" applyBorder="1" applyAlignment="1">
      <alignment horizontal="left" vertical="center" wrapText="1"/>
    </xf>
    <xf numFmtId="0" fontId="64" fillId="11" borderId="1" xfId="18" applyFont="1" applyFill="1" applyBorder="1" applyAlignment="1">
      <alignment horizontal="left" vertical="center" wrapText="1"/>
    </xf>
    <xf numFmtId="0" fontId="64" fillId="11" borderId="2" xfId="18" applyFont="1" applyFill="1" applyBorder="1" applyAlignment="1">
      <alignment horizontal="left" vertical="center" wrapText="1"/>
    </xf>
    <xf numFmtId="0" fontId="66" fillId="9" borderId="68" xfId="18" applyFont="1" applyFill="1" applyBorder="1" applyAlignment="1">
      <alignment horizontal="left" vertical="center" wrapText="1"/>
    </xf>
    <xf numFmtId="0" fontId="66" fillId="9" borderId="22" xfId="18" applyFont="1" applyFill="1" applyBorder="1" applyAlignment="1">
      <alignment horizontal="left" vertical="center" wrapText="1"/>
    </xf>
    <xf numFmtId="0" fontId="21" fillId="0" borderId="0" xfId="18" applyFont="1" applyAlignment="1">
      <alignment horizontal="left" vertical="center"/>
    </xf>
    <xf numFmtId="0" fontId="21" fillId="0" borderId="0" xfId="18" applyFont="1" applyAlignment="1">
      <alignment horizontal="left" vertical="center" wrapText="1"/>
    </xf>
    <xf numFmtId="0" fontId="56" fillId="10" borderId="1" xfId="18" applyFont="1" applyFill="1" applyBorder="1" applyAlignment="1">
      <alignment horizontal="center" vertical="center" wrapText="1"/>
    </xf>
    <xf numFmtId="0" fontId="56" fillId="9" borderId="1" xfId="18" applyFont="1" applyFill="1" applyBorder="1" applyAlignment="1">
      <alignment horizontal="center" vertical="center" wrapText="1"/>
    </xf>
    <xf numFmtId="178" fontId="56" fillId="9" borderId="1" xfId="18" applyNumberFormat="1" applyFont="1" applyFill="1" applyBorder="1" applyAlignment="1">
      <alignment horizontal="center" vertical="center" wrapText="1"/>
    </xf>
    <xf numFmtId="178" fontId="56" fillId="10" borderId="1" xfId="18" applyNumberFormat="1" applyFont="1" applyFill="1" applyBorder="1" applyAlignment="1">
      <alignment horizontal="center" vertical="center" wrapText="1"/>
    </xf>
    <xf numFmtId="0" fontId="21" fillId="0" borderId="0" xfId="18" applyFont="1" applyAlignment="1">
      <alignment horizontal="center" vertical="center"/>
    </xf>
    <xf numFmtId="0" fontId="70" fillId="0" borderId="0" xfId="18" applyFont="1" applyAlignment="1">
      <alignment horizontal="center" vertical="center"/>
    </xf>
    <xf numFmtId="0" fontId="39" fillId="0" borderId="0" xfId="18" applyFont="1" applyAlignment="1">
      <alignment horizontal="center" vertical="center"/>
    </xf>
    <xf numFmtId="0" fontId="71" fillId="0" borderId="0" xfId="18" applyFont="1" applyAlignment="1">
      <alignment horizontal="center" vertical="center"/>
    </xf>
    <xf numFmtId="0" fontId="30" fillId="0" borderId="0" xfId="18" applyFont="1" applyAlignment="1">
      <alignment horizontal="center" vertical="center"/>
    </xf>
    <xf numFmtId="0" fontId="22" fillId="0" borderId="0" xfId="18" applyFont="1" applyAlignment="1">
      <alignment horizontal="center" vertical="center"/>
    </xf>
    <xf numFmtId="0" fontId="56" fillId="10" borderId="1" xfId="18" applyFont="1" applyFill="1" applyBorder="1" applyAlignment="1">
      <alignment horizontal="left" vertical="center" wrapText="1"/>
    </xf>
    <xf numFmtId="0" fontId="47" fillId="10" borderId="1" xfId="18" applyFont="1" applyFill="1" applyBorder="1" applyAlignment="1">
      <alignment horizontal="center" vertical="center" wrapText="1"/>
    </xf>
    <xf numFmtId="0" fontId="75" fillId="11" borderId="1" xfId="18" applyFont="1" applyFill="1" applyBorder="1" applyAlignment="1">
      <alignment horizontal="center" vertical="center" wrapText="1"/>
    </xf>
    <xf numFmtId="49" fontId="73" fillId="11" borderId="1" xfId="18" applyNumberFormat="1" applyFont="1" applyFill="1" applyBorder="1" applyAlignment="1">
      <alignment horizontal="left" vertical="center" wrapText="1"/>
    </xf>
    <xf numFmtId="0" fontId="71" fillId="0" borderId="0" xfId="18" applyFont="1" applyAlignment="1">
      <alignment horizontal="left" vertical="center" wrapText="1"/>
    </xf>
    <xf numFmtId="0" fontId="65" fillId="11" borderId="1" xfId="18" applyFont="1" applyFill="1" applyBorder="1" applyAlignment="1">
      <alignment horizontal="left" vertical="center" wrapText="1" indent="2"/>
    </xf>
    <xf numFmtId="0" fontId="77" fillId="11" borderId="1" xfId="18" applyFont="1" applyFill="1" applyBorder="1" applyAlignment="1">
      <alignment horizontal="center" vertical="center" wrapText="1"/>
    </xf>
    <xf numFmtId="0" fontId="73" fillId="0" borderId="0" xfId="18" applyFont="1" applyAlignment="1">
      <alignment horizontal="center" vertical="center" wrapText="1"/>
    </xf>
    <xf numFmtId="0" fontId="21" fillId="0" borderId="0" xfId="18" applyFont="1" applyAlignment="1">
      <alignment horizontal="left" wrapText="1"/>
    </xf>
    <xf numFmtId="0" fontId="76" fillId="11" borderId="1" xfId="18" applyFont="1" applyFill="1" applyBorder="1" applyAlignment="1">
      <alignment horizontal="left" vertical="center" wrapText="1"/>
    </xf>
    <xf numFmtId="178" fontId="56" fillId="9" borderId="1" xfId="19" applyNumberFormat="1" applyFont="1" applyFill="1" applyBorder="1" applyAlignment="1">
      <alignment horizontal="center" vertical="center" wrapText="1"/>
    </xf>
    <xf numFmtId="165" fontId="47" fillId="14" borderId="1" xfId="19" applyNumberFormat="1" applyFont="1" applyFill="1" applyBorder="1" applyAlignment="1" applyProtection="1">
      <alignment horizontal="center" vertical="center" wrapText="1"/>
      <protection locked="0"/>
    </xf>
    <xf numFmtId="165" fontId="47" fillId="13" borderId="1" xfId="19" applyNumberFormat="1" applyFont="1" applyFill="1" applyBorder="1" applyAlignment="1">
      <alignment horizontal="center" vertical="center" wrapText="1"/>
    </xf>
    <xf numFmtId="165" fontId="47" fillId="14" borderId="1" xfId="19" applyNumberFormat="1" applyFont="1" applyFill="1" applyBorder="1" applyAlignment="1">
      <alignment horizontal="center" vertical="center" wrapText="1"/>
    </xf>
    <xf numFmtId="165" fontId="74" fillId="13" borderId="1" xfId="19" applyNumberFormat="1" applyFont="1" applyFill="1" applyBorder="1" applyAlignment="1">
      <alignment horizontal="center" vertical="center" wrapText="1"/>
    </xf>
    <xf numFmtId="165" fontId="74" fillId="11" borderId="1" xfId="19" applyNumberFormat="1" applyFont="1" applyFill="1" applyBorder="1" applyAlignment="1">
      <alignment horizontal="center" vertical="center" wrapText="1"/>
    </xf>
    <xf numFmtId="165" fontId="74" fillId="14" borderId="1" xfId="19" applyNumberFormat="1" applyFont="1" applyFill="1" applyBorder="1" applyAlignment="1">
      <alignment horizontal="center" vertical="center" wrapText="1"/>
    </xf>
    <xf numFmtId="165" fontId="73" fillId="13" borderId="1" xfId="19" applyNumberFormat="1" applyFont="1" applyFill="1" applyBorder="1" applyAlignment="1">
      <alignment horizontal="center" vertical="center" wrapText="1"/>
    </xf>
    <xf numFmtId="165" fontId="73" fillId="14" borderId="1" xfId="19" applyNumberFormat="1" applyFont="1" applyFill="1" applyBorder="1" applyAlignment="1">
      <alignment horizontal="center" vertical="center" wrapText="1"/>
    </xf>
    <xf numFmtId="165" fontId="74" fillId="10" borderId="1" xfId="19" applyNumberFormat="1" applyFont="1" applyFill="1" applyBorder="1" applyAlignment="1">
      <alignment horizontal="left" vertical="center" wrapText="1"/>
    </xf>
    <xf numFmtId="0" fontId="80" fillId="0" borderId="0" xfId="18" applyFont="1" applyAlignment="1">
      <alignment horizontal="left" vertical="center"/>
    </xf>
    <xf numFmtId="0" fontId="26" fillId="0" borderId="0" xfId="18" applyFont="1" applyAlignment="1">
      <alignment horizontal="center" vertical="center"/>
    </xf>
    <xf numFmtId="0" fontId="64" fillId="11" borderId="1" xfId="18" applyFont="1" applyFill="1" applyBorder="1" applyAlignment="1">
      <alignment horizontal="center" vertical="center" wrapText="1"/>
    </xf>
    <xf numFmtId="0" fontId="84" fillId="11" borderId="1" xfId="18" applyFont="1" applyFill="1" applyBorder="1" applyAlignment="1">
      <alignment horizontal="left" vertical="center" wrapText="1"/>
    </xf>
    <xf numFmtId="165" fontId="83" fillId="13" borderId="1" xfId="19" applyNumberFormat="1" applyFont="1" applyFill="1" applyBorder="1" applyAlignment="1">
      <alignment horizontal="center" vertical="center" wrapText="1"/>
    </xf>
    <xf numFmtId="0" fontId="82" fillId="11" borderId="1" xfId="18" applyFont="1" applyFill="1" applyBorder="1" applyAlignment="1">
      <alignment horizontal="left" vertical="center" wrapText="1"/>
    </xf>
    <xf numFmtId="165" fontId="36" fillId="13" borderId="1" xfId="19" applyNumberFormat="1" applyFont="1" applyFill="1" applyBorder="1" applyAlignment="1">
      <alignment horizontal="center" vertical="center" wrapText="1"/>
    </xf>
    <xf numFmtId="0" fontId="81" fillId="9" borderId="1" xfId="18" applyFont="1" applyFill="1" applyBorder="1" applyAlignment="1">
      <alignment horizontal="center" vertical="center" wrapText="1"/>
    </xf>
    <xf numFmtId="165" fontId="36" fillId="13" borderId="1" xfId="1" applyNumberFormat="1" applyFont="1" applyFill="1" applyBorder="1" applyAlignment="1">
      <alignment horizontal="center" vertical="center" wrapText="1"/>
    </xf>
    <xf numFmtId="0" fontId="65" fillId="6" borderId="1" xfId="18" applyFont="1" applyFill="1" applyBorder="1" applyAlignment="1">
      <alignment horizontal="left" vertical="center" wrapText="1"/>
    </xf>
    <xf numFmtId="165" fontId="83" fillId="6" borderId="1" xfId="19" applyNumberFormat="1" applyFont="1" applyFill="1" applyBorder="1" applyAlignment="1">
      <alignment horizontal="center" vertical="center" wrapText="1"/>
    </xf>
    <xf numFmtId="179" fontId="36" fillId="13" borderId="1" xfId="19" applyNumberFormat="1" applyFont="1" applyFill="1" applyBorder="1" applyAlignment="1">
      <alignment horizontal="center" vertical="center" wrapText="1"/>
    </xf>
    <xf numFmtId="165" fontId="36" fillId="14" borderId="1" xfId="19" applyNumberFormat="1" applyFont="1" applyFill="1" applyBorder="1" applyAlignment="1">
      <alignment horizontal="center" vertical="center" wrapText="1"/>
    </xf>
    <xf numFmtId="165" fontId="83" fillId="14" borderId="1" xfId="19" applyNumberFormat="1" applyFont="1" applyFill="1" applyBorder="1" applyAlignment="1">
      <alignment horizontal="center" vertical="center" wrapText="1"/>
    </xf>
    <xf numFmtId="165" fontId="36" fillId="11" borderId="1" xfId="19" applyNumberFormat="1" applyFont="1" applyFill="1" applyBorder="1" applyAlignment="1">
      <alignment horizontal="center" vertical="center" wrapText="1"/>
    </xf>
    <xf numFmtId="178" fontId="35" fillId="9" borderId="1" xfId="18" applyNumberFormat="1" applyFont="1" applyFill="1" applyBorder="1" applyAlignment="1">
      <alignment horizontal="center" vertical="center" wrapText="1"/>
    </xf>
    <xf numFmtId="0" fontId="82" fillId="11" borderId="1" xfId="18" applyFont="1" applyFill="1" applyBorder="1" applyAlignment="1">
      <alignment horizontal="center" vertical="center" wrapText="1"/>
    </xf>
    <xf numFmtId="165" fontId="83" fillId="11" borderId="1" xfId="19" applyNumberFormat="1" applyFont="1" applyFill="1" applyBorder="1" applyAlignment="1">
      <alignment horizontal="center" vertical="center" wrapText="1"/>
    </xf>
    <xf numFmtId="0" fontId="56" fillId="0" borderId="0" xfId="18" applyFont="1" applyAlignment="1">
      <alignment horizontal="center" vertical="center" wrapText="1"/>
    </xf>
    <xf numFmtId="0" fontId="65" fillId="0" borderId="0" xfId="18" applyFont="1" applyAlignment="1">
      <alignment horizontal="center" vertical="center" wrapText="1"/>
    </xf>
    <xf numFmtId="0" fontId="64" fillId="0" borderId="0" xfId="18" applyFont="1" applyAlignment="1">
      <alignment horizontal="center" vertical="center" wrapText="1"/>
    </xf>
    <xf numFmtId="0" fontId="102" fillId="11" borderId="136" xfId="0" applyFont="1" applyFill="1" applyBorder="1" applyAlignment="1">
      <alignment horizontal="center" vertical="center"/>
    </xf>
    <xf numFmtId="0" fontId="102" fillId="11" borderId="107" xfId="0" applyFont="1" applyFill="1" applyBorder="1" applyAlignment="1">
      <alignment horizontal="center" vertical="center"/>
    </xf>
    <xf numFmtId="0" fontId="106" fillId="0" borderId="0" xfId="0" applyFont="1" applyAlignment="1">
      <alignment horizontal="left" wrapText="1"/>
    </xf>
    <xf numFmtId="0" fontId="115" fillId="0" borderId="0" xfId="0" applyFont="1" applyAlignment="1">
      <alignment horizontal="center" wrapText="1"/>
    </xf>
    <xf numFmtId="0" fontId="29" fillId="0" borderId="0" xfId="0" applyFont="1" applyAlignment="1">
      <alignment horizontal="center"/>
    </xf>
    <xf numFmtId="0" fontId="29" fillId="0" borderId="0" xfId="0" applyFont="1" applyAlignment="1">
      <alignment horizontal="center" wrapText="1"/>
    </xf>
    <xf numFmtId="0" fontId="19" fillId="0" borderId="8" xfId="0" applyFont="1" applyBorder="1" applyAlignment="1">
      <alignment horizontal="center" vertical="center"/>
    </xf>
    <xf numFmtId="0" fontId="19" fillId="0" borderId="42" xfId="0" applyFont="1" applyBorder="1" applyAlignment="1">
      <alignment horizontal="center" vertical="center"/>
    </xf>
    <xf numFmtId="0" fontId="19" fillId="0" borderId="7" xfId="0" applyFont="1" applyBorder="1" applyAlignment="1">
      <alignment horizontal="center" vertical="center"/>
    </xf>
    <xf numFmtId="0" fontId="168" fillId="0" borderId="0" xfId="0" applyFont="1" applyAlignment="1">
      <alignment horizontal="center" vertical="center" wrapText="1"/>
    </xf>
    <xf numFmtId="0" fontId="168" fillId="0" borderId="0" xfId="0" applyFont="1" applyAlignment="1">
      <alignment horizontal="center" vertical="center"/>
    </xf>
    <xf numFmtId="0" fontId="139" fillId="0" borderId="0" xfId="0" applyFont="1" applyAlignment="1">
      <alignment horizontal="center"/>
    </xf>
    <xf numFmtId="0" fontId="106" fillId="0" borderId="0" xfId="0" quotePrefix="1" applyFont="1" applyAlignment="1">
      <alignment horizontal="center"/>
    </xf>
    <xf numFmtId="0" fontId="132" fillId="0" borderId="0" xfId="0" applyFont="1" applyAlignment="1">
      <alignment horizontal="center" vertical="center" wrapText="1"/>
    </xf>
    <xf numFmtId="0" fontId="132" fillId="0" borderId="0" xfId="0" applyFont="1" applyAlignment="1">
      <alignment horizontal="center" vertical="center"/>
    </xf>
    <xf numFmtId="0" fontId="158" fillId="19" borderId="96" xfId="0" applyFont="1" applyFill="1" applyBorder="1" applyAlignment="1">
      <alignment horizontal="center" vertical="center" wrapText="1"/>
    </xf>
    <xf numFmtId="0" fontId="158" fillId="19" borderId="118" xfId="0" applyFont="1" applyFill="1" applyBorder="1" applyAlignment="1">
      <alignment horizontal="center" vertical="center" wrapText="1"/>
    </xf>
    <xf numFmtId="0" fontId="158" fillId="19" borderId="213" xfId="0" applyFont="1" applyFill="1" applyBorder="1" applyAlignment="1">
      <alignment horizontal="center" vertical="center" wrapText="1"/>
    </xf>
    <xf numFmtId="0" fontId="158" fillId="19" borderId="78" xfId="0" applyFont="1" applyFill="1" applyBorder="1" applyAlignment="1">
      <alignment horizontal="center" vertical="center" wrapText="1"/>
    </xf>
    <xf numFmtId="0" fontId="110" fillId="0" borderId="77" xfId="0" applyFont="1" applyBorder="1" applyAlignment="1">
      <alignment horizontal="center" vertical="center"/>
    </xf>
    <xf numFmtId="0" fontId="108" fillId="0" borderId="0" xfId="0" applyFont="1" applyAlignment="1">
      <alignment horizontal="center"/>
    </xf>
    <xf numFmtId="0" fontId="112" fillId="19" borderId="95" xfId="0" applyFont="1" applyFill="1" applyBorder="1" applyAlignment="1">
      <alignment horizontal="center" vertical="center"/>
    </xf>
    <xf numFmtId="0" fontId="112" fillId="19" borderId="106" xfId="0" applyFont="1" applyFill="1" applyBorder="1" applyAlignment="1">
      <alignment horizontal="center" vertical="center"/>
    </xf>
    <xf numFmtId="0" fontId="112" fillId="19" borderId="80" xfId="12" applyFont="1" applyFill="1" applyBorder="1" applyAlignment="1">
      <alignment horizontal="center" vertical="center" wrapText="1"/>
    </xf>
    <xf numFmtId="0" fontId="112" fillId="19" borderId="81" xfId="12" applyFont="1" applyFill="1" applyBorder="1" applyAlignment="1">
      <alignment horizontal="center" vertical="center" wrapText="1"/>
    </xf>
    <xf numFmtId="0" fontId="112" fillId="19" borderId="84" xfId="12" applyFont="1" applyFill="1" applyBorder="1" applyAlignment="1">
      <alignment horizontal="center" vertical="center" wrapText="1"/>
    </xf>
    <xf numFmtId="0" fontId="112" fillId="19" borderId="95" xfId="12" applyFont="1" applyFill="1" applyBorder="1" applyAlignment="1">
      <alignment horizontal="center" vertical="center"/>
    </xf>
    <xf numFmtId="0" fontId="112" fillId="19" borderId="106" xfId="12" applyFont="1" applyFill="1" applyBorder="1" applyAlignment="1">
      <alignment horizontal="center" vertical="center"/>
    </xf>
    <xf numFmtId="0" fontId="108" fillId="0" borderId="0" xfId="12" applyFont="1" applyAlignment="1">
      <alignment horizontal="center"/>
    </xf>
    <xf numFmtId="184" fontId="102" fillId="11" borderId="154" xfId="21" applyNumberFormat="1" applyFont="1" applyFill="1" applyBorder="1" applyAlignment="1">
      <alignment horizontal="right" vertical="center"/>
    </xf>
    <xf numFmtId="184" fontId="102" fillId="11" borderId="168" xfId="21" applyNumberFormat="1" applyFont="1" applyFill="1" applyBorder="1" applyAlignment="1">
      <alignment horizontal="right" vertical="center"/>
    </xf>
    <xf numFmtId="180" fontId="93" fillId="0" borderId="0" xfId="21" applyNumberFormat="1" applyFont="1" applyAlignment="1">
      <alignment horizontal="center"/>
    </xf>
    <xf numFmtId="180" fontId="93" fillId="0" borderId="0" xfId="21" applyNumberFormat="1" applyFont="1"/>
    <xf numFmtId="49" fontId="89" fillId="0" borderId="0" xfId="21" applyNumberFormat="1" applyFont="1" applyAlignment="1">
      <alignment horizontal="left" wrapText="1"/>
    </xf>
    <xf numFmtId="180" fontId="112" fillId="19" borderId="88" xfId="21" applyNumberFormat="1" applyFont="1" applyFill="1" applyBorder="1" applyAlignment="1">
      <alignment horizontal="center" vertical="center" wrapText="1"/>
    </xf>
    <xf numFmtId="180" fontId="112" fillId="19" borderId="120" xfId="21" applyNumberFormat="1" applyFont="1" applyFill="1" applyBorder="1" applyAlignment="1">
      <alignment horizontal="center" vertical="center" wrapText="1"/>
    </xf>
    <xf numFmtId="184" fontId="102" fillId="11" borderId="165" xfId="23" applyNumberFormat="1" applyFont="1" applyFill="1" applyBorder="1" applyAlignment="1">
      <alignment horizontal="right" vertical="center"/>
    </xf>
    <xf numFmtId="184" fontId="102" fillId="11" borderId="154" xfId="23" applyNumberFormat="1" applyFont="1" applyFill="1" applyBorder="1" applyAlignment="1">
      <alignment horizontal="right" vertical="center"/>
    </xf>
    <xf numFmtId="180" fontId="112" fillId="19" borderId="127" xfId="21" applyNumberFormat="1" applyFont="1" applyFill="1" applyBorder="1" applyAlignment="1">
      <alignment horizontal="center" vertical="center" wrapText="1"/>
    </xf>
    <xf numFmtId="180" fontId="112" fillId="19" borderId="128" xfId="21" applyNumberFormat="1" applyFont="1" applyFill="1" applyBorder="1" applyAlignment="1">
      <alignment horizontal="center" vertical="center" wrapText="1"/>
    </xf>
    <xf numFmtId="180" fontId="112" fillId="19" borderId="129" xfId="21" applyNumberFormat="1" applyFont="1" applyFill="1" applyBorder="1" applyAlignment="1">
      <alignment horizontal="center" vertical="center" wrapText="1"/>
    </xf>
    <xf numFmtId="49" fontId="102" fillId="11" borderId="138" xfId="21" applyNumberFormat="1" applyFont="1" applyFill="1" applyBorder="1" applyAlignment="1">
      <alignment vertical="center" wrapText="1"/>
    </xf>
    <xf numFmtId="49" fontId="102" fillId="11" borderId="165" xfId="21" applyNumberFormat="1" applyFont="1" applyFill="1" applyBorder="1" applyAlignment="1">
      <alignment vertical="center" wrapText="1"/>
    </xf>
    <xf numFmtId="184" fontId="102" fillId="11" borderId="165" xfId="21" applyNumberFormat="1" applyFont="1" applyFill="1" applyBorder="1" applyAlignment="1">
      <alignment horizontal="right" vertical="center" wrapText="1"/>
    </xf>
    <xf numFmtId="184" fontId="102" fillId="11" borderId="165" xfId="21" applyNumberFormat="1" applyFont="1" applyFill="1" applyBorder="1" applyAlignment="1">
      <alignment horizontal="right" vertical="center"/>
    </xf>
    <xf numFmtId="184" fontId="102" fillId="11" borderId="168" xfId="23" applyNumberFormat="1" applyFont="1" applyFill="1" applyBorder="1" applyAlignment="1">
      <alignment horizontal="right" vertical="center"/>
    </xf>
    <xf numFmtId="181" fontId="93" fillId="0" borderId="0" xfId="23" applyNumberFormat="1" applyFont="1"/>
    <xf numFmtId="49" fontId="102" fillId="11" borderId="136" xfId="21" applyNumberFormat="1" applyFont="1" applyFill="1" applyBorder="1" applyAlignment="1">
      <alignment vertical="center" wrapText="1"/>
    </xf>
    <xf numFmtId="49" fontId="102" fillId="11" borderId="154" xfId="21" applyNumberFormat="1" applyFont="1" applyFill="1" applyBorder="1" applyAlignment="1">
      <alignment vertical="center" wrapText="1"/>
    </xf>
    <xf numFmtId="184" fontId="102" fillId="11" borderId="154" xfId="21" applyNumberFormat="1" applyFont="1" applyFill="1" applyBorder="1" applyAlignment="1">
      <alignment horizontal="right" vertical="center" wrapText="1"/>
    </xf>
    <xf numFmtId="180" fontId="112" fillId="19" borderId="180" xfId="21" applyNumberFormat="1" applyFont="1" applyFill="1" applyBorder="1" applyAlignment="1">
      <alignment horizontal="center" vertical="center" wrapText="1"/>
    </xf>
    <xf numFmtId="49" fontId="102" fillId="11" borderId="137" xfId="21" applyNumberFormat="1" applyFont="1" applyFill="1" applyBorder="1" applyAlignment="1">
      <alignment vertical="center" wrapText="1"/>
    </xf>
    <xf numFmtId="49" fontId="102" fillId="11" borderId="168" xfId="21" applyNumberFormat="1" applyFont="1" applyFill="1" applyBorder="1" applyAlignment="1">
      <alignment vertical="center" wrapText="1"/>
    </xf>
    <xf numFmtId="184" fontId="102" fillId="11" borderId="168" xfId="21" applyNumberFormat="1" applyFont="1" applyFill="1" applyBorder="1" applyAlignment="1">
      <alignment horizontal="right" vertical="center" wrapText="1"/>
    </xf>
    <xf numFmtId="49" fontId="102" fillId="11" borderId="154" xfId="21" applyNumberFormat="1" applyFont="1" applyFill="1" applyBorder="1" applyAlignment="1">
      <alignment horizontal="left" vertical="center" wrapText="1"/>
    </xf>
    <xf numFmtId="184" fontId="102" fillId="11" borderId="105" xfId="23" applyNumberFormat="1" applyFont="1" applyFill="1" applyBorder="1" applyAlignment="1">
      <alignment horizontal="right" vertical="center"/>
    </xf>
    <xf numFmtId="49" fontId="89" fillId="0" borderId="0" xfId="21" applyNumberFormat="1" applyFont="1" applyAlignment="1">
      <alignment wrapText="1"/>
    </xf>
    <xf numFmtId="0" fontId="20" fillId="0" borderId="0" xfId="24" applyFont="1" applyAlignment="1">
      <alignment wrapText="1"/>
    </xf>
    <xf numFmtId="49" fontId="89" fillId="0" borderId="0" xfId="21" applyNumberFormat="1" applyFont="1" applyAlignment="1">
      <alignment horizontal="left" vertical="center" wrapText="1"/>
    </xf>
    <xf numFmtId="184" fontId="108" fillId="22" borderId="101" xfId="21" applyNumberFormat="1" applyFont="1" applyFill="1" applyBorder="1" applyAlignment="1">
      <alignment horizontal="right" vertical="center"/>
    </xf>
    <xf numFmtId="49" fontId="102" fillId="11" borderId="167" xfId="21" applyNumberFormat="1" applyFont="1" applyFill="1" applyBorder="1" applyAlignment="1">
      <alignment vertical="center" wrapText="1"/>
    </xf>
    <xf numFmtId="0" fontId="102" fillId="11" borderId="90" xfId="24" applyFont="1" applyFill="1" applyBorder="1" applyAlignment="1">
      <alignment vertical="center" wrapText="1"/>
    </xf>
    <xf numFmtId="184" fontId="102" fillId="11" borderId="90" xfId="24" applyNumberFormat="1" applyFont="1" applyFill="1" applyBorder="1" applyAlignment="1">
      <alignment horizontal="right" vertical="center" wrapText="1"/>
    </xf>
    <xf numFmtId="180" fontId="112" fillId="19" borderId="123" xfId="21" applyNumberFormat="1" applyFont="1" applyFill="1" applyBorder="1" applyAlignment="1">
      <alignment horizontal="center" vertical="center" wrapText="1"/>
    </xf>
    <xf numFmtId="184" fontId="102" fillId="11" borderId="180" xfId="21" applyNumberFormat="1" applyFont="1" applyFill="1" applyBorder="1" applyAlignment="1">
      <alignment horizontal="right" vertical="center"/>
    </xf>
    <xf numFmtId="49" fontId="102" fillId="11" borderId="179" xfId="21" applyNumberFormat="1" applyFont="1" applyFill="1" applyBorder="1" applyAlignment="1">
      <alignment vertical="center" wrapText="1"/>
    </xf>
    <xf numFmtId="49" fontId="102" fillId="11" borderId="180" xfId="21" applyNumberFormat="1" applyFont="1" applyFill="1" applyBorder="1" applyAlignment="1">
      <alignment vertical="center" wrapText="1"/>
    </xf>
    <xf numFmtId="184" fontId="102" fillId="11" borderId="180" xfId="21" applyNumberFormat="1" applyFont="1" applyFill="1" applyBorder="1" applyAlignment="1">
      <alignment horizontal="right" vertical="center" wrapText="1"/>
    </xf>
    <xf numFmtId="184" fontId="102" fillId="11" borderId="90" xfId="21" applyNumberFormat="1" applyFont="1" applyFill="1" applyBorder="1" applyAlignment="1">
      <alignment horizontal="right" vertical="center"/>
    </xf>
    <xf numFmtId="184" fontId="102" fillId="11" borderId="90" xfId="23" applyNumberFormat="1" applyFont="1" applyFill="1" applyBorder="1" applyAlignment="1">
      <alignment horizontal="right" vertical="center"/>
    </xf>
    <xf numFmtId="184" fontId="108" fillId="22" borderId="217" xfId="23" applyNumberFormat="1" applyFont="1" applyFill="1" applyBorder="1" applyAlignment="1">
      <alignment horizontal="right" vertical="center" wrapText="1"/>
    </xf>
    <xf numFmtId="184" fontId="108" fillId="22" borderId="218" xfId="23" applyNumberFormat="1" applyFont="1" applyFill="1" applyBorder="1" applyAlignment="1">
      <alignment horizontal="right" vertical="center" wrapText="1"/>
    </xf>
    <xf numFmtId="184" fontId="102" fillId="11" borderId="90" xfId="23" applyNumberFormat="1" applyFont="1" applyFill="1" applyBorder="1" applyAlignment="1">
      <alignment horizontal="right" vertical="center" wrapText="1"/>
    </xf>
    <xf numFmtId="184" fontId="102" fillId="11" borderId="172" xfId="23" applyNumberFormat="1" applyFont="1" applyFill="1" applyBorder="1" applyAlignment="1">
      <alignment horizontal="right" vertical="center" wrapText="1"/>
    </xf>
    <xf numFmtId="49" fontId="108" fillId="22" borderId="216" xfId="21" applyNumberFormat="1" applyFont="1" applyFill="1" applyBorder="1" applyAlignment="1">
      <alignment vertical="center"/>
    </xf>
    <xf numFmtId="49" fontId="108" fillId="22" borderId="217" xfId="21" applyNumberFormat="1" applyFont="1" applyFill="1" applyBorder="1" applyAlignment="1">
      <alignment vertical="center"/>
    </xf>
    <xf numFmtId="184" fontId="108" fillId="22" borderId="217" xfId="21" applyNumberFormat="1" applyFont="1" applyFill="1" applyBorder="1" applyAlignment="1">
      <alignment horizontal="right" vertical="center"/>
    </xf>
    <xf numFmtId="184" fontId="102" fillId="11" borderId="154" xfId="23" applyNumberFormat="1" applyFont="1" applyFill="1" applyBorder="1" applyAlignment="1">
      <alignment horizontal="right" vertical="center" wrapText="1"/>
    </xf>
    <xf numFmtId="184" fontId="102" fillId="11" borderId="170" xfId="23" applyNumberFormat="1" applyFont="1" applyFill="1" applyBorder="1" applyAlignment="1">
      <alignment horizontal="right" vertical="center" wrapText="1"/>
    </xf>
    <xf numFmtId="49" fontId="102" fillId="11" borderId="167" xfId="21" applyNumberFormat="1" applyFont="1" applyFill="1" applyBorder="1" applyAlignment="1">
      <alignment vertical="center"/>
    </xf>
    <xf numFmtId="49" fontId="102" fillId="11" borderId="90" xfId="21" applyNumberFormat="1" applyFont="1" applyFill="1" applyBorder="1" applyAlignment="1">
      <alignment vertical="center"/>
    </xf>
    <xf numFmtId="49" fontId="102" fillId="11" borderId="136" xfId="21" applyNumberFormat="1" applyFont="1" applyFill="1" applyBorder="1" applyAlignment="1">
      <alignment vertical="center"/>
    </xf>
    <xf numFmtId="49" fontId="102" fillId="11" borderId="154" xfId="21" applyNumberFormat="1" applyFont="1" applyFill="1" applyBorder="1" applyAlignment="1">
      <alignment vertical="center"/>
    </xf>
    <xf numFmtId="184" fontId="102" fillId="11" borderId="165" xfId="23" applyNumberFormat="1" applyFont="1" applyFill="1" applyBorder="1" applyAlignment="1">
      <alignment horizontal="right" vertical="center" wrapText="1"/>
    </xf>
    <xf numFmtId="184" fontId="102" fillId="11" borderId="169" xfId="23" applyNumberFormat="1" applyFont="1" applyFill="1" applyBorder="1" applyAlignment="1">
      <alignment horizontal="right" vertical="center" wrapText="1"/>
    </xf>
    <xf numFmtId="180" fontId="112" fillId="19" borderId="96" xfId="21" applyNumberFormat="1" applyFont="1" applyFill="1" applyBorder="1" applyAlignment="1">
      <alignment horizontal="center" vertical="center" wrapText="1"/>
    </xf>
    <xf numFmtId="180" fontId="112" fillId="19" borderId="116" xfId="21" applyNumberFormat="1" applyFont="1" applyFill="1" applyBorder="1" applyAlignment="1">
      <alignment horizontal="center" vertical="center" wrapText="1"/>
    </xf>
    <xf numFmtId="49" fontId="102" fillId="11" borderId="138" xfId="21" applyNumberFormat="1" applyFont="1" applyFill="1" applyBorder="1" applyAlignment="1">
      <alignment vertical="center"/>
    </xf>
    <xf numFmtId="49" fontId="102" fillId="11" borderId="165" xfId="21" applyNumberFormat="1" applyFont="1" applyFill="1" applyBorder="1" applyAlignment="1">
      <alignment vertical="center"/>
    </xf>
    <xf numFmtId="49" fontId="112" fillId="19" borderId="80" xfId="21" applyNumberFormat="1" applyFont="1" applyFill="1" applyBorder="1" applyAlignment="1">
      <alignment horizontal="left" vertical="center"/>
    </xf>
    <xf numFmtId="49" fontId="112" fillId="19" borderId="81" xfId="21" applyNumberFormat="1" applyFont="1" applyFill="1" applyBorder="1" applyAlignment="1">
      <alignment horizontal="left" vertical="center"/>
    </xf>
    <xf numFmtId="49" fontId="112" fillId="19" borderId="98" xfId="21" applyNumberFormat="1" applyFont="1" applyFill="1" applyBorder="1" applyAlignment="1">
      <alignment horizontal="left" vertical="center"/>
    </xf>
    <xf numFmtId="49" fontId="112" fillId="19" borderId="96" xfId="21" applyNumberFormat="1" applyFont="1" applyFill="1" applyBorder="1" applyAlignment="1">
      <alignment horizontal="left" vertical="center"/>
    </xf>
    <xf numFmtId="180" fontId="112" fillId="19" borderId="81" xfId="21" applyNumberFormat="1" applyFont="1" applyFill="1" applyBorder="1" applyAlignment="1">
      <alignment horizontal="center" vertical="center" wrapText="1"/>
    </xf>
    <xf numFmtId="180" fontId="112" fillId="19" borderId="84" xfId="21" applyNumberFormat="1" applyFont="1" applyFill="1" applyBorder="1" applyAlignment="1">
      <alignment horizontal="center" vertical="center" wrapText="1"/>
    </xf>
    <xf numFmtId="180" fontId="154" fillId="19" borderId="88" xfId="21" applyNumberFormat="1" applyFont="1" applyFill="1" applyBorder="1" applyAlignment="1">
      <alignment horizontal="center" vertical="center" wrapText="1"/>
    </xf>
    <xf numFmtId="49" fontId="108" fillId="22" borderId="174" xfId="21" applyNumberFormat="1" applyFont="1" applyFill="1" applyBorder="1" applyAlignment="1">
      <alignment vertical="center"/>
    </xf>
    <xf numFmtId="49" fontId="108" fillId="22" borderId="101" xfId="21" applyNumberFormat="1" applyFont="1" applyFill="1" applyBorder="1" applyAlignment="1">
      <alignment vertical="center"/>
    </xf>
    <xf numFmtId="49" fontId="112" fillId="19" borderId="80" xfId="21" applyNumberFormat="1" applyFont="1" applyFill="1" applyBorder="1" applyAlignment="1">
      <alignment horizontal="center" vertical="center" wrapText="1"/>
    </xf>
    <xf numFmtId="49" fontId="112" fillId="19" borderId="81" xfId="21" applyNumberFormat="1" applyFont="1" applyFill="1" applyBorder="1" applyAlignment="1">
      <alignment horizontal="center" vertical="center" wrapText="1"/>
    </xf>
    <xf numFmtId="49" fontId="112" fillId="19" borderId="98" xfId="21" applyNumberFormat="1" applyFont="1" applyFill="1" applyBorder="1" applyAlignment="1">
      <alignment horizontal="center" vertical="center" wrapText="1"/>
    </xf>
    <xf numFmtId="49" fontId="112" fillId="19" borderId="96" xfId="21" applyNumberFormat="1" applyFont="1" applyFill="1" applyBorder="1" applyAlignment="1">
      <alignment horizontal="center" vertical="center" wrapText="1"/>
    </xf>
    <xf numFmtId="180" fontId="112" fillId="19" borderId="83" xfId="21" applyNumberFormat="1" applyFont="1" applyFill="1" applyBorder="1" applyAlignment="1">
      <alignment horizontal="center" vertical="center" wrapText="1"/>
    </xf>
    <xf numFmtId="180" fontId="112" fillId="19" borderId="99" xfId="21" applyNumberFormat="1" applyFont="1" applyFill="1" applyBorder="1" applyAlignment="1">
      <alignment horizontal="center" vertical="center" wrapText="1"/>
    </xf>
    <xf numFmtId="0" fontId="112" fillId="19" borderId="80" xfId="21" applyFont="1" applyFill="1" applyBorder="1" applyAlignment="1">
      <alignment horizontal="left" vertical="center"/>
    </xf>
    <xf numFmtId="0" fontId="112" fillId="19" borderId="81" xfId="21" applyFont="1" applyFill="1" applyBorder="1" applyAlignment="1">
      <alignment horizontal="left" vertical="center"/>
    </xf>
    <xf numFmtId="0" fontId="112" fillId="19" borderId="98" xfId="21" applyFont="1" applyFill="1" applyBorder="1" applyAlignment="1">
      <alignment horizontal="left" vertical="center"/>
    </xf>
    <xf numFmtId="0" fontId="112" fillId="19" borderId="96" xfId="21" applyFont="1" applyFill="1" applyBorder="1" applyAlignment="1">
      <alignment horizontal="left" vertical="center"/>
    </xf>
    <xf numFmtId="180" fontId="112" fillId="19" borderId="92" xfId="21" applyNumberFormat="1" applyFont="1" applyFill="1" applyBorder="1" applyAlignment="1">
      <alignment horizontal="center" vertical="center" wrapText="1"/>
    </xf>
    <xf numFmtId="180" fontId="112" fillId="19" borderId="165" xfId="21" applyNumberFormat="1" applyFont="1" applyFill="1" applyBorder="1" applyAlignment="1">
      <alignment horizontal="center" vertical="center" wrapText="1"/>
    </xf>
    <xf numFmtId="180" fontId="112" fillId="19" borderId="168" xfId="21" applyNumberFormat="1" applyFont="1" applyFill="1" applyBorder="1" applyAlignment="1">
      <alignment horizontal="center" vertical="center" wrapText="1"/>
    </xf>
    <xf numFmtId="184" fontId="102" fillId="11" borderId="170" xfId="21" applyNumberFormat="1" applyFont="1" applyFill="1" applyBorder="1" applyAlignment="1">
      <alignment horizontal="right" vertical="center"/>
    </xf>
    <xf numFmtId="184" fontId="102" fillId="11" borderId="169" xfId="21" applyNumberFormat="1" applyFont="1" applyFill="1" applyBorder="1" applyAlignment="1">
      <alignment horizontal="right" vertical="center"/>
    </xf>
    <xf numFmtId="184" fontId="102" fillId="11" borderId="170" xfId="23" applyNumberFormat="1" applyFont="1" applyFill="1" applyBorder="1" applyAlignment="1">
      <alignment horizontal="right" vertical="center"/>
    </xf>
    <xf numFmtId="49" fontId="112" fillId="19" borderId="87" xfId="21" applyNumberFormat="1" applyFont="1" applyFill="1" applyBorder="1" applyAlignment="1">
      <alignment horizontal="center" vertical="center" wrapText="1"/>
    </xf>
    <xf numFmtId="49" fontId="112" fillId="19" borderId="88" xfId="21" applyNumberFormat="1" applyFont="1" applyFill="1" applyBorder="1" applyAlignment="1">
      <alignment horizontal="center" vertical="center" wrapText="1"/>
    </xf>
    <xf numFmtId="180" fontId="112" fillId="19" borderId="89" xfId="21" applyNumberFormat="1" applyFont="1" applyFill="1" applyBorder="1" applyAlignment="1">
      <alignment horizontal="center" vertical="center" wrapText="1"/>
    </xf>
    <xf numFmtId="184" fontId="102" fillId="11" borderId="173" xfId="23" applyNumberFormat="1" applyFont="1" applyFill="1" applyBorder="1" applyAlignment="1">
      <alignment horizontal="right" vertical="center"/>
    </xf>
    <xf numFmtId="49" fontId="102" fillId="11" borderId="166" xfId="21" applyNumberFormat="1" applyFont="1" applyFill="1" applyBorder="1" applyAlignment="1">
      <alignment vertical="center"/>
    </xf>
    <xf numFmtId="49" fontId="102" fillId="11" borderId="105" xfId="21" applyNumberFormat="1" applyFont="1" applyFill="1" applyBorder="1" applyAlignment="1">
      <alignment vertical="center"/>
    </xf>
    <xf numFmtId="184" fontId="102" fillId="11" borderId="105" xfId="21" applyNumberFormat="1" applyFont="1" applyFill="1" applyBorder="1" applyAlignment="1">
      <alignment horizontal="right" vertical="center"/>
    </xf>
    <xf numFmtId="184" fontId="102" fillId="11" borderId="172" xfId="23" applyNumberFormat="1" applyFont="1" applyFill="1" applyBorder="1" applyAlignment="1">
      <alignment horizontal="right" vertical="center"/>
    </xf>
    <xf numFmtId="184" fontId="108" fillId="22" borderId="101" xfId="23" applyNumberFormat="1" applyFont="1" applyFill="1" applyBorder="1" applyAlignment="1">
      <alignment horizontal="right" vertical="center"/>
    </xf>
    <xf numFmtId="184" fontId="108" fillId="22" borderId="175" xfId="23" applyNumberFormat="1" applyFont="1" applyFill="1" applyBorder="1" applyAlignment="1">
      <alignment horizontal="right" vertical="center"/>
    </xf>
    <xf numFmtId="184" fontId="102" fillId="11" borderId="169" xfId="23" applyNumberFormat="1" applyFont="1" applyFill="1" applyBorder="1" applyAlignment="1">
      <alignment horizontal="right" vertical="center"/>
    </xf>
    <xf numFmtId="184" fontId="102" fillId="11" borderId="154" xfId="1" applyNumberFormat="1" applyFont="1" applyFill="1" applyBorder="1" applyAlignment="1">
      <alignment horizontal="right" vertical="center"/>
    </xf>
    <xf numFmtId="184" fontId="102" fillId="11" borderId="170" xfId="1" applyNumberFormat="1" applyFont="1" applyFill="1" applyBorder="1" applyAlignment="1">
      <alignment horizontal="right" vertical="center"/>
    </xf>
    <xf numFmtId="0" fontId="102" fillId="11" borderId="168" xfId="21" applyFont="1" applyFill="1" applyBorder="1" applyAlignment="1">
      <alignment horizontal="left" vertical="center" wrapText="1"/>
    </xf>
    <xf numFmtId="184" fontId="102" fillId="11" borderId="171" xfId="21" applyNumberFormat="1" applyFont="1" applyFill="1" applyBorder="1" applyAlignment="1">
      <alignment horizontal="right" vertical="center" wrapText="1"/>
    </xf>
    <xf numFmtId="0" fontId="89" fillId="0" borderId="0" xfId="21" applyFont="1" applyAlignment="1">
      <alignment horizontal="left" vertical="center" wrapText="1"/>
    </xf>
    <xf numFmtId="49" fontId="112" fillId="19" borderId="87" xfId="21" applyNumberFormat="1" applyFont="1" applyFill="1" applyBorder="1" applyAlignment="1">
      <alignment horizontal="left" vertical="center"/>
    </xf>
    <xf numFmtId="49" fontId="112" fillId="19" borderId="88" xfId="21" applyNumberFormat="1" applyFont="1" applyFill="1" applyBorder="1" applyAlignment="1">
      <alignment horizontal="left" vertical="center"/>
    </xf>
    <xf numFmtId="184" fontId="102" fillId="11" borderId="165" xfId="1" applyNumberFormat="1" applyFont="1" applyFill="1" applyBorder="1" applyAlignment="1">
      <alignment horizontal="right" vertical="center"/>
    </xf>
    <xf numFmtId="184" fontId="102" fillId="11" borderId="169" xfId="1" applyNumberFormat="1" applyFont="1" applyFill="1" applyBorder="1" applyAlignment="1">
      <alignment horizontal="right" vertical="center"/>
    </xf>
    <xf numFmtId="49" fontId="102" fillId="11" borderId="136" xfId="21" applyNumberFormat="1" applyFont="1" applyFill="1" applyBorder="1" applyAlignment="1">
      <alignment horizontal="left" vertical="center"/>
    </xf>
    <xf numFmtId="49" fontId="102" fillId="11" borderId="154" xfId="21" applyNumberFormat="1" applyFont="1" applyFill="1" applyBorder="1" applyAlignment="1">
      <alignment horizontal="left" vertical="center"/>
    </xf>
    <xf numFmtId="49" fontId="108" fillId="22" borderId="174" xfId="21" applyNumberFormat="1" applyFont="1" applyFill="1" applyBorder="1" applyAlignment="1">
      <alignment horizontal="left" vertical="center"/>
    </xf>
    <xf numFmtId="49" fontId="108" fillId="22" borderId="101" xfId="21" applyNumberFormat="1" applyFont="1" applyFill="1" applyBorder="1" applyAlignment="1">
      <alignment horizontal="left" vertical="center"/>
    </xf>
    <xf numFmtId="49" fontId="102" fillId="11" borderId="166" xfId="21" applyNumberFormat="1" applyFont="1" applyFill="1" applyBorder="1" applyAlignment="1">
      <alignment horizontal="left" vertical="center"/>
    </xf>
    <xf numFmtId="49" fontId="102" fillId="11" borderId="105" xfId="21" applyNumberFormat="1" applyFont="1" applyFill="1" applyBorder="1" applyAlignment="1">
      <alignment horizontal="left" vertical="center"/>
    </xf>
    <xf numFmtId="49" fontId="102" fillId="11" borderId="167" xfId="21" applyNumberFormat="1" applyFont="1" applyFill="1" applyBorder="1" applyAlignment="1">
      <alignment horizontal="left" vertical="center"/>
    </xf>
    <xf numFmtId="49" fontId="102" fillId="11" borderId="90" xfId="21" applyNumberFormat="1" applyFont="1" applyFill="1" applyBorder="1" applyAlignment="1">
      <alignment horizontal="left" vertical="center"/>
    </xf>
    <xf numFmtId="49" fontId="102" fillId="11" borderId="138" xfId="21" applyNumberFormat="1" applyFont="1" applyFill="1" applyBorder="1" applyAlignment="1">
      <alignment horizontal="left" vertical="center"/>
    </xf>
    <xf numFmtId="49" fontId="102" fillId="11" borderId="165" xfId="21" applyNumberFormat="1" applyFont="1" applyFill="1" applyBorder="1" applyAlignment="1">
      <alignment horizontal="left" vertical="center"/>
    </xf>
    <xf numFmtId="180" fontId="154" fillId="19" borderId="89" xfId="21" applyNumberFormat="1" applyFont="1" applyFill="1" applyBorder="1" applyAlignment="1">
      <alignment horizontal="center" vertical="center" wrapText="1"/>
    </xf>
    <xf numFmtId="184" fontId="102" fillId="11" borderId="168" xfId="1" applyNumberFormat="1" applyFont="1" applyFill="1" applyBorder="1" applyAlignment="1">
      <alignment horizontal="right" vertical="center"/>
    </xf>
    <xf numFmtId="184" fontId="102" fillId="11" borderId="171" xfId="1" applyNumberFormat="1" applyFont="1" applyFill="1" applyBorder="1" applyAlignment="1">
      <alignment horizontal="right" vertical="center"/>
    </xf>
    <xf numFmtId="0" fontId="102" fillId="11" borderId="136" xfId="21" applyFont="1" applyFill="1" applyBorder="1" applyAlignment="1">
      <alignment vertical="center" wrapText="1"/>
    </xf>
    <xf numFmtId="0" fontId="102" fillId="11" borderId="154" xfId="21" applyFont="1" applyFill="1" applyBorder="1" applyAlignment="1">
      <alignment vertical="center" wrapText="1"/>
    </xf>
    <xf numFmtId="184" fontId="102" fillId="11" borderId="170" xfId="21" applyNumberFormat="1" applyFont="1" applyFill="1" applyBorder="1" applyAlignment="1">
      <alignment horizontal="right" vertical="center" wrapText="1"/>
    </xf>
    <xf numFmtId="184" fontId="102" fillId="11" borderId="171" xfId="21" applyNumberFormat="1" applyFont="1" applyFill="1" applyBorder="1" applyAlignment="1">
      <alignment horizontal="right" vertical="center"/>
    </xf>
    <xf numFmtId="0" fontId="112" fillId="19" borderId="80" xfId="21" applyFont="1" applyFill="1" applyBorder="1" applyAlignment="1">
      <alignment horizontal="center" vertical="center" wrapText="1"/>
    </xf>
    <xf numFmtId="0" fontId="112" fillId="19" borderId="81" xfId="21" applyFont="1" applyFill="1" applyBorder="1" applyAlignment="1">
      <alignment horizontal="center" vertical="center" wrapText="1"/>
    </xf>
    <xf numFmtId="0" fontId="112" fillId="19" borderId="98" xfId="21" applyFont="1" applyFill="1" applyBorder="1" applyAlignment="1">
      <alignment horizontal="center" vertical="center" wrapText="1"/>
    </xf>
    <xf numFmtId="0" fontId="112" fillId="19" borderId="96" xfId="21" applyFont="1" applyFill="1" applyBorder="1" applyAlignment="1">
      <alignment horizontal="center" vertical="center" wrapText="1"/>
    </xf>
    <xf numFmtId="184" fontId="102" fillId="11" borderId="90" xfId="1" applyNumberFormat="1" applyFont="1" applyFill="1" applyBorder="1" applyAlignment="1">
      <alignment horizontal="right" vertical="center"/>
    </xf>
    <xf numFmtId="184" fontId="102" fillId="11" borderId="172" xfId="1" applyNumberFormat="1" applyFont="1" applyFill="1" applyBorder="1" applyAlignment="1">
      <alignment horizontal="right" vertical="center"/>
    </xf>
    <xf numFmtId="184" fontId="102" fillId="11" borderId="172" xfId="21" applyNumberFormat="1" applyFont="1" applyFill="1" applyBorder="1" applyAlignment="1">
      <alignment horizontal="right" vertical="center"/>
    </xf>
    <xf numFmtId="0" fontId="110" fillId="0" borderId="77" xfId="21" applyFont="1" applyBorder="1" applyAlignment="1">
      <alignment horizontal="center" vertical="center"/>
    </xf>
    <xf numFmtId="0" fontId="108" fillId="0" borderId="0" xfId="21" applyFont="1" applyAlignment="1">
      <alignment horizontal="center"/>
    </xf>
    <xf numFmtId="0" fontId="89" fillId="0" borderId="0" xfId="21" applyFont="1" applyAlignment="1">
      <alignment horizontal="left" wrapText="1"/>
    </xf>
    <xf numFmtId="0" fontId="102" fillId="11" borderId="6" xfId="0" applyFont="1" applyFill="1" applyBorder="1" applyAlignment="1">
      <alignment horizontal="left"/>
    </xf>
    <xf numFmtId="0" fontId="112" fillId="19" borderId="80" xfId="0" applyFont="1" applyFill="1" applyBorder="1" applyAlignment="1">
      <alignment horizontal="center" vertical="center" textRotation="180" wrapText="1"/>
    </xf>
    <xf numFmtId="0" fontId="112" fillId="19" borderId="79" xfId="0" applyFont="1" applyFill="1" applyBorder="1" applyAlignment="1">
      <alignment horizontal="center" vertical="center" textRotation="180" wrapText="1"/>
    </xf>
    <xf numFmtId="0" fontId="112" fillId="19" borderId="98" xfId="0" applyFont="1" applyFill="1" applyBorder="1" applyAlignment="1">
      <alignment horizontal="center" vertical="center" textRotation="180" wrapText="1"/>
    </xf>
    <xf numFmtId="0" fontId="104" fillId="11" borderId="8" xfId="0" applyFont="1" applyFill="1" applyBorder="1" applyAlignment="1">
      <alignment horizontal="center" vertical="center" wrapText="1"/>
    </xf>
    <xf numFmtId="0" fontId="104" fillId="11" borderId="9" xfId="0" applyFont="1" applyFill="1" applyBorder="1" applyAlignment="1">
      <alignment horizontal="center" vertical="center" wrapText="1"/>
    </xf>
    <xf numFmtId="0" fontId="102" fillId="11" borderId="0" xfId="0" applyFont="1" applyFill="1" applyAlignment="1">
      <alignment horizontal="left" vertical="center" wrapText="1"/>
    </xf>
    <xf numFmtId="0" fontId="104" fillId="11" borderId="2" xfId="0" applyFont="1" applyFill="1" applyBorder="1" applyAlignment="1">
      <alignment horizontal="center"/>
    </xf>
    <xf numFmtId="0" fontId="104" fillId="11" borderId="3" xfId="0" applyFont="1" applyFill="1" applyBorder="1" applyAlignment="1">
      <alignment horizontal="center"/>
    </xf>
    <xf numFmtId="0" fontId="104" fillId="11" borderId="1" xfId="0" applyFont="1" applyFill="1" applyBorder="1" applyAlignment="1">
      <alignment horizontal="center" vertical="center" wrapText="1"/>
    </xf>
    <xf numFmtId="0" fontId="102" fillId="11" borderId="39" xfId="0" applyFont="1" applyFill="1" applyBorder="1" applyAlignment="1">
      <alignment horizontal="left"/>
    </xf>
    <xf numFmtId="0" fontId="102" fillId="11" borderId="40" xfId="0" applyFont="1" applyFill="1" applyBorder="1" applyAlignment="1">
      <alignment horizontal="left"/>
    </xf>
    <xf numFmtId="0" fontId="112" fillId="19" borderId="81" xfId="7" applyFont="1" applyFill="1" applyBorder="1" applyAlignment="1">
      <alignment horizontal="center" vertical="center" wrapText="1" shrinkToFit="1"/>
    </xf>
    <xf numFmtId="0" fontId="112" fillId="19" borderId="96" xfId="7" applyFont="1" applyFill="1" applyBorder="1" applyAlignment="1">
      <alignment horizontal="center" vertical="center" wrapText="1" shrinkToFit="1"/>
    </xf>
    <xf numFmtId="0" fontId="112" fillId="19" borderId="84" xfId="7" applyFont="1" applyFill="1" applyBorder="1" applyAlignment="1">
      <alignment horizontal="center" vertical="center" wrapText="1" shrinkToFit="1"/>
    </xf>
    <xf numFmtId="0" fontId="19" fillId="11" borderId="32" xfId="0" applyFont="1" applyFill="1" applyBorder="1" applyAlignment="1">
      <alignment horizontal="center"/>
    </xf>
    <xf numFmtId="0" fontId="19" fillId="11" borderId="0" xfId="0" applyFont="1" applyFill="1" applyAlignment="1">
      <alignment horizontal="center"/>
    </xf>
    <xf numFmtId="0" fontId="19" fillId="11" borderId="33" xfId="0" applyFont="1" applyFill="1" applyBorder="1" applyAlignment="1">
      <alignment horizontal="center"/>
    </xf>
    <xf numFmtId="0" fontId="30" fillId="11" borderId="32" xfId="0" applyFont="1" applyFill="1" applyBorder="1" applyAlignment="1">
      <alignment horizontal="center"/>
    </xf>
    <xf numFmtId="0" fontId="30" fillId="11" borderId="0" xfId="0" applyFont="1" applyFill="1" applyAlignment="1">
      <alignment horizontal="center"/>
    </xf>
    <xf numFmtId="0" fontId="30" fillId="11" borderId="33" xfId="0" applyFont="1" applyFill="1" applyBorder="1" applyAlignment="1">
      <alignment horizontal="center"/>
    </xf>
    <xf numFmtId="0" fontId="144" fillId="0" borderId="0" xfId="0" applyFont="1" applyAlignment="1">
      <alignment horizontal="center"/>
    </xf>
    <xf numFmtId="0" fontId="112" fillId="23" borderId="156" xfId="0" applyFont="1" applyFill="1" applyBorder="1" applyAlignment="1" applyProtection="1">
      <alignment horizontal="left" vertical="center"/>
      <protection locked="0"/>
    </xf>
    <xf numFmtId="0" fontId="112" fillId="23" borderId="102" xfId="0" applyFont="1" applyFill="1" applyBorder="1" applyAlignment="1" applyProtection="1">
      <alignment horizontal="left" vertical="center"/>
      <protection locked="0"/>
    </xf>
    <xf numFmtId="0" fontId="112" fillId="23" borderId="156" xfId="0" applyFont="1" applyFill="1" applyBorder="1" applyAlignment="1" applyProtection="1">
      <alignment horizontal="center" vertical="center"/>
      <protection locked="0"/>
    </xf>
    <xf numFmtId="0" fontId="112" fillId="23" borderId="102" xfId="0" applyFont="1" applyFill="1" applyBorder="1" applyAlignment="1" applyProtection="1">
      <alignment horizontal="center" vertical="center"/>
      <protection locked="0"/>
    </xf>
    <xf numFmtId="0" fontId="114" fillId="19" borderId="105" xfId="0" applyFont="1" applyFill="1" applyBorder="1" applyAlignment="1" applyProtection="1">
      <alignment horizontal="center" vertical="center"/>
      <protection locked="0"/>
    </xf>
    <xf numFmtId="0" fontId="114" fillId="19" borderId="105" xfId="0" applyFont="1" applyFill="1" applyBorder="1" applyAlignment="1" applyProtection="1">
      <alignment horizontal="right"/>
      <protection locked="0"/>
    </xf>
    <xf numFmtId="0" fontId="150" fillId="0" borderId="0" xfId="0" applyFont="1" applyAlignment="1">
      <alignment horizontal="center" vertical="center"/>
    </xf>
    <xf numFmtId="0" fontId="151" fillId="0" borderId="0" xfId="0" applyFont="1" applyAlignment="1">
      <alignment horizontal="center"/>
    </xf>
    <xf numFmtId="49" fontId="151" fillId="0" borderId="0" xfId="0" applyNumberFormat="1" applyFont="1" applyAlignment="1">
      <alignment horizontal="center"/>
    </xf>
    <xf numFmtId="49" fontId="147" fillId="0" borderId="0" xfId="0" applyNumberFormat="1" applyFont="1" applyAlignment="1">
      <alignment horizontal="center"/>
    </xf>
    <xf numFmtId="170" fontId="29" fillId="11" borderId="0" xfId="0" applyNumberFormat="1" applyFont="1" applyFill="1" applyAlignment="1">
      <alignment horizontal="center" vertical="center"/>
    </xf>
    <xf numFmtId="0" fontId="22" fillId="11" borderId="0" xfId="0" applyFont="1" applyFill="1" applyAlignment="1">
      <alignment horizontal="center"/>
    </xf>
    <xf numFmtId="0" fontId="19" fillId="11" borderId="1" xfId="0" applyFont="1" applyFill="1" applyBorder="1" applyAlignment="1" applyProtection="1">
      <alignment horizontal="center" vertical="center"/>
      <protection locked="0"/>
    </xf>
    <xf numFmtId="0" fontId="19" fillId="11" borderId="4" xfId="0" applyFont="1" applyFill="1" applyBorder="1" applyAlignment="1" applyProtection="1">
      <alignment horizontal="left"/>
      <protection locked="0"/>
    </xf>
    <xf numFmtId="0" fontId="19" fillId="11" borderId="4" xfId="0" applyFont="1" applyFill="1" applyBorder="1" applyAlignment="1" applyProtection="1">
      <alignment horizontal="center"/>
      <protection locked="0"/>
    </xf>
    <xf numFmtId="169" fontId="151" fillId="0" borderId="0" xfId="0" applyNumberFormat="1" applyFont="1" applyAlignment="1">
      <alignment horizontal="center" vertical="top" shrinkToFit="1"/>
    </xf>
    <xf numFmtId="169" fontId="151" fillId="0" borderId="0" xfId="0" applyNumberFormat="1" applyFont="1" applyAlignment="1">
      <alignment horizontal="center"/>
    </xf>
    <xf numFmtId="169" fontId="151" fillId="0" borderId="0" xfId="0" applyNumberFormat="1" applyFont="1" applyAlignment="1">
      <alignment horizontal="center" vertical="center"/>
    </xf>
    <xf numFmtId="0" fontId="19" fillId="11" borderId="24" xfId="0" applyFont="1" applyFill="1" applyBorder="1" applyAlignment="1">
      <alignment horizontal="right" vertical="center"/>
    </xf>
    <xf numFmtId="0" fontId="19" fillId="11" borderId="0" xfId="0" applyFont="1" applyFill="1" applyAlignment="1">
      <alignment horizontal="right" vertical="center"/>
    </xf>
    <xf numFmtId="0" fontId="19" fillId="11" borderId="38" xfId="0" applyFont="1" applyFill="1" applyBorder="1" applyAlignment="1" applyProtection="1">
      <alignment horizontal="left"/>
      <protection locked="0"/>
    </xf>
    <xf numFmtId="0" fontId="19" fillId="11" borderId="38" xfId="0" applyFont="1" applyFill="1" applyBorder="1" applyAlignment="1" applyProtection="1">
      <alignment horizontal="center"/>
      <protection locked="0"/>
    </xf>
    <xf numFmtId="0" fontId="19" fillId="11" borderId="1" xfId="0" applyFont="1" applyFill="1" applyBorder="1" applyAlignment="1">
      <alignment horizontal="center"/>
    </xf>
    <xf numFmtId="0" fontId="29" fillId="11" borderId="22" xfId="0" applyFont="1" applyFill="1" applyBorder="1" applyAlignment="1">
      <alignment horizontal="center"/>
    </xf>
    <xf numFmtId="0" fontId="19" fillId="11"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49" fontId="19" fillId="11" borderId="1" xfId="1" applyNumberFormat="1" applyFont="1" applyFill="1" applyBorder="1" applyAlignment="1">
      <alignment horizontal="center" vertical="center"/>
    </xf>
    <xf numFmtId="0" fontId="43" fillId="11" borderId="12" xfId="0" applyFont="1" applyFill="1" applyBorder="1" applyAlignment="1" applyProtection="1">
      <alignment horizontal="left"/>
      <protection locked="0"/>
    </xf>
    <xf numFmtId="0" fontId="43" fillId="11" borderId="11" xfId="0" applyFont="1" applyFill="1" applyBorder="1" applyAlignment="1" applyProtection="1">
      <alignment horizontal="left"/>
      <protection locked="0"/>
    </xf>
    <xf numFmtId="0" fontId="43" fillId="11" borderId="13" xfId="0" applyFont="1" applyFill="1" applyBorder="1" applyAlignment="1" applyProtection="1">
      <alignment horizontal="left"/>
      <protection locked="0"/>
    </xf>
    <xf numFmtId="0" fontId="43" fillId="11" borderId="16" xfId="0" applyFont="1" applyFill="1" applyBorder="1" applyAlignment="1" applyProtection="1">
      <alignment horizontal="left"/>
      <protection locked="0"/>
    </xf>
    <xf numFmtId="0" fontId="43" fillId="11" borderId="20" xfId="0" applyFont="1" applyFill="1" applyBorder="1" applyAlignment="1" applyProtection="1">
      <alignment horizontal="left"/>
      <protection locked="0"/>
    </xf>
    <xf numFmtId="0" fontId="43" fillId="11" borderId="17" xfId="0" applyFont="1" applyFill="1" applyBorder="1" applyAlignment="1" applyProtection="1">
      <alignment horizontal="left"/>
      <protection locked="0"/>
    </xf>
    <xf numFmtId="0" fontId="19" fillId="11" borderId="37" xfId="0" applyFont="1" applyFill="1" applyBorder="1" applyAlignment="1" applyProtection="1">
      <alignment horizontal="center"/>
      <protection locked="0"/>
    </xf>
    <xf numFmtId="0" fontId="18" fillId="11" borderId="38" xfId="0" applyFont="1" applyFill="1" applyBorder="1" applyAlignment="1">
      <alignment horizontal="left" vertical="center" wrapText="1"/>
    </xf>
    <xf numFmtId="49" fontId="18" fillId="11" borderId="38" xfId="1" applyNumberFormat="1" applyFont="1" applyFill="1" applyBorder="1" applyAlignment="1">
      <alignment horizontal="center" vertical="center"/>
    </xf>
    <xf numFmtId="0" fontId="18" fillId="11" borderId="6" xfId="0" applyFont="1" applyFill="1" applyBorder="1" applyAlignment="1">
      <alignment horizontal="left" vertical="center" wrapText="1"/>
    </xf>
    <xf numFmtId="49" fontId="18" fillId="11" borderId="6" xfId="1" applyNumberFormat="1" applyFont="1" applyFill="1" applyBorder="1" applyAlignment="1">
      <alignment horizontal="center" vertical="center"/>
    </xf>
    <xf numFmtId="0" fontId="18" fillId="11" borderId="4" xfId="0" applyFont="1" applyFill="1" applyBorder="1" applyAlignment="1">
      <alignment horizontal="left" vertical="center" wrapText="1"/>
    </xf>
    <xf numFmtId="49" fontId="18" fillId="11" borderId="4" xfId="1" applyNumberFormat="1" applyFont="1" applyFill="1" applyBorder="1" applyAlignment="1">
      <alignment horizontal="center" vertical="center"/>
    </xf>
    <xf numFmtId="0" fontId="18" fillId="11" borderId="9" xfId="0" applyFont="1" applyFill="1" applyBorder="1" applyAlignment="1">
      <alignment horizontal="left" vertical="center" wrapText="1"/>
    </xf>
    <xf numFmtId="49" fontId="18" fillId="11" borderId="9" xfId="1" applyNumberFormat="1" applyFont="1" applyFill="1" applyBorder="1" applyAlignment="1">
      <alignment horizontal="center" vertical="center"/>
    </xf>
    <xf numFmtId="0" fontId="146" fillId="0" borderId="0" xfId="0" applyFont="1" applyAlignment="1">
      <alignment horizontal="center" vertical="center"/>
    </xf>
  </cellXfs>
  <cellStyles count="25">
    <cellStyle name="0,0_x000d__x000a_NA_x000d__x000a_" xfId="8" xr:uid="{00000000-0005-0000-0000-000000000000}"/>
    <cellStyle name="Comma" xfId="1" builtinId="3"/>
    <cellStyle name="Comma 2" xfId="6" xr:uid="{00000000-0005-0000-0000-000002000000}"/>
    <cellStyle name="Comma 3" xfId="10" xr:uid="{00000000-0005-0000-0000-000003000000}"/>
    <cellStyle name="Comma 4" xfId="11" xr:uid="{00000000-0005-0000-0000-000004000000}"/>
    <cellStyle name="Comma 4 2" xfId="17" xr:uid="{00000000-0005-0000-0000-000005000000}"/>
    <cellStyle name="Comma 4 3" xfId="23" xr:uid="{51870F0B-8C41-4034-BF3B-C3AF8302A412}"/>
    <cellStyle name="Comma 5" xfId="14" xr:uid="{00000000-0005-0000-0000-000006000000}"/>
    <cellStyle name="Comma 6" xfId="19" xr:uid="{7FBF769A-09AA-41AB-81F2-937AF3D15DBA}"/>
    <cellStyle name="Hyperlink" xfId="3" builtinId="8"/>
    <cellStyle name="Normal" xfId="0" builtinId="0"/>
    <cellStyle name="Normal 2" xfId="5" xr:uid="{00000000-0005-0000-0000-000009000000}"/>
    <cellStyle name="Normal 2 2" xfId="7" xr:uid="{00000000-0005-0000-0000-00000A000000}"/>
    <cellStyle name="Normal 3" xfId="9" xr:uid="{00000000-0005-0000-0000-00000B000000}"/>
    <cellStyle name="Normal 4" xfId="12" xr:uid="{00000000-0005-0000-0000-00000C000000}"/>
    <cellStyle name="Normal 4 2" xfId="24" xr:uid="{9174B0E9-8A4F-4B0C-A1F4-308FD229E22C}"/>
    <cellStyle name="Normal 4 3" xfId="16" xr:uid="{00000000-0005-0000-0000-00000D000000}"/>
    <cellStyle name="Normal 5" xfId="13" xr:uid="{00000000-0005-0000-0000-00000E000000}"/>
    <cellStyle name="Normal 6" xfId="4" xr:uid="{00000000-0005-0000-0000-00000F000000}"/>
    <cellStyle name="Normal 7" xfId="18" xr:uid="{28DF86FF-D698-4EB8-BC43-B7E2953FCCCF}"/>
    <cellStyle name="Normal_Excel Ke Toan Mau" xfId="22" xr:uid="{891868BF-9D23-4D09-AAD1-3986F9C199B4}"/>
    <cellStyle name="Normal_ThuyetMinhBaoCaoTC_Mau" xfId="21" xr:uid="{0EDF3AE5-A0F2-480B-B9E5-61B676ED0C44}"/>
    <cellStyle name="Percent" xfId="2" builtinId="5"/>
    <cellStyle name="Percent 2" xfId="15" xr:uid="{00000000-0005-0000-0000-000011000000}"/>
    <cellStyle name="Percent 3" xfId="20" xr:uid="{6ECC0B41-0B68-4960-9782-4B71E0662715}"/>
  </cellStyles>
  <dxfs count="13">
    <dxf>
      <font>
        <color rgb="FFFF0000"/>
      </font>
    </dxf>
    <dxf>
      <font>
        <color rgb="FF9C0006"/>
      </font>
      <fill>
        <patternFill patternType="none">
          <bgColor auto="1"/>
        </patternFill>
      </fill>
    </dxf>
    <dxf>
      <fill>
        <patternFill>
          <bgColor rgb="FF00CC00"/>
        </patternFill>
      </fill>
    </dxf>
    <dxf>
      <fill>
        <patternFill>
          <bgColor rgb="FFFF00FF"/>
        </patternFill>
      </fill>
    </dxf>
    <dxf>
      <fill>
        <patternFill>
          <bgColor rgb="FFFF3399"/>
        </patternFill>
      </fill>
    </dxf>
    <dxf>
      <fill>
        <patternFill>
          <bgColor rgb="FF85CA3A"/>
        </patternFill>
      </fill>
    </dxf>
    <dxf>
      <font>
        <b/>
        <i val="0"/>
        <color rgb="FFFF0000"/>
      </font>
    </dxf>
    <dxf>
      <font>
        <color rgb="FFFF0000"/>
      </font>
    </dxf>
    <dxf>
      <font>
        <color rgb="FFFF0000"/>
      </font>
    </dxf>
    <dxf>
      <font>
        <color rgb="FFFF0000"/>
      </font>
      <fill>
        <patternFill patternType="none">
          <bgColor auto="1"/>
        </patternFill>
      </fill>
    </dxf>
    <dxf>
      <font>
        <color rgb="FFFF0000"/>
      </font>
      <fill>
        <patternFill>
          <bgColor rgb="FFFFFF00"/>
        </patternFill>
      </fill>
    </dxf>
    <dxf>
      <font>
        <b/>
        <i val="0"/>
        <color rgb="FFC81E3C"/>
      </font>
      <fill>
        <patternFill>
          <bgColor rgb="FFFCE8EC"/>
        </patternFill>
      </fill>
    </dxf>
    <dxf>
      <font>
        <b/>
        <i val="0"/>
        <color rgb="FF1E6B3A"/>
      </font>
      <fill>
        <patternFill>
          <bgColor rgb="FFE3F6E8"/>
        </patternFill>
      </fill>
    </dxf>
  </dxfs>
  <tableStyles count="0" defaultTableStyle="TableStyleMedium2" defaultPivotStyle="PivotStyleLight16"/>
  <colors>
    <mruColors>
      <color rgb="FF174F8C"/>
      <color rgb="FFB9FFB9"/>
      <color rgb="FFDCEBF7"/>
      <color rgb="FF48EAC7"/>
      <color rgb="FFE3F6E8"/>
      <color rgb="FF1E6B3A"/>
      <color rgb="FF68B8CE"/>
      <color rgb="FFEAF2FA"/>
      <color rgb="FFFF6161"/>
      <color rgb="FF7CF0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312973</xdr:colOff>
      <xdr:row>12</xdr:row>
      <xdr:rowOff>14604</xdr:rowOff>
    </xdr:from>
    <xdr:to>
      <xdr:col>2</xdr:col>
      <xdr:colOff>334724</xdr:colOff>
      <xdr:row>13</xdr:row>
      <xdr:rowOff>40004</xdr:rowOff>
    </xdr:to>
    <xdr:sp macro="[0]!XoaData_All" textlink="">
      <xdr:nvSpPr>
        <xdr:cNvPr id="3" name="Rectangle 2">
          <a:extLst>
            <a:ext uri="{FF2B5EF4-FFF2-40B4-BE49-F238E27FC236}">
              <a16:creationId xmlns:a16="http://schemas.microsoft.com/office/drawing/2014/main" id="{00000000-0008-0000-0500-000003000000}"/>
            </a:ext>
          </a:extLst>
        </xdr:cNvPr>
        <xdr:cNvSpPr/>
      </xdr:nvSpPr>
      <xdr:spPr>
        <a:xfrm>
          <a:off x="312973" y="2643504"/>
          <a:ext cx="1329851"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 Tất Cả</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51</xdr:col>
      <xdr:colOff>9525</xdr:colOff>
      <xdr:row>0</xdr:row>
      <xdr:rowOff>133350</xdr:rowOff>
    </xdr:from>
    <xdr:to>
      <xdr:col>53</xdr:col>
      <xdr:colOff>485775</xdr:colOff>
      <xdr:row>3</xdr:row>
      <xdr:rowOff>187326</xdr:rowOff>
    </xdr:to>
    <xdr:sp macro="" textlink="">
      <xdr:nvSpPr>
        <xdr:cNvPr id="4" name="Text Box 1">
          <a:extLst>
            <a:ext uri="{FF2B5EF4-FFF2-40B4-BE49-F238E27FC236}">
              <a16:creationId xmlns:a16="http://schemas.microsoft.com/office/drawing/2014/main" id="{00000000-0008-0000-0500-000004000000}"/>
            </a:ext>
          </a:extLst>
        </xdr:cNvPr>
        <xdr:cNvSpPr txBox="1">
          <a:spLocks noChangeArrowheads="1"/>
        </xdr:cNvSpPr>
      </xdr:nvSpPr>
      <xdr:spPr bwMode="auto">
        <a:xfrm>
          <a:off x="41300400" y="133350"/>
          <a:ext cx="1695450" cy="676276"/>
        </a:xfrm>
        <a:prstGeom prst="rect">
          <a:avLst/>
        </a:prstGeom>
        <a:solidFill>
          <a:srgbClr val="FFFFFF"/>
        </a:solidFill>
        <a:ln w="9525">
          <a:noFill/>
          <a:miter lim="800000"/>
          <a:headEnd/>
          <a:tailEnd/>
        </a:ln>
        <a:effectLst/>
        <a:scene3d>
          <a:camera prst="orthographicFront">
            <a:rot lat="0" lon="0" rev="0"/>
          </a:camera>
          <a:lightRig rig="contrasting" dir="t">
            <a:rot lat="0" lon="0" rev="7800000"/>
          </a:lightRig>
        </a:scene3d>
        <a:sp3d>
          <a:bevelT w="139700" h="139700"/>
        </a:sp3d>
      </xdr:spPr>
      <xdr:txBody>
        <a:bodyPr vertOverflow="clip" wrap="square" lIns="91440" tIns="45720" rIns="91440" bIns="45720" anchor="ctr" upright="1"/>
        <a:lstStyle/>
        <a:p>
          <a:pPr algn="ctr"/>
          <a:r>
            <a:rPr lang="en-US" sz="1000">
              <a:effectLst/>
              <a:latin typeface="Segoe UI" panose="020B0502040204020203" pitchFamily="34" charset="0"/>
              <a:ea typeface="+mn-ea"/>
              <a:cs typeface="Segoe UI" panose="020B0502040204020203" pitchFamily="34" charset="0"/>
            </a:rPr>
            <a:t>Mẫu số: </a:t>
          </a:r>
          <a:r>
            <a:rPr lang="en-US" sz="1000" b="1">
              <a:effectLst/>
              <a:latin typeface="Segoe UI" panose="020B0502040204020203" pitchFamily="34" charset="0"/>
              <a:ea typeface="+mn-ea"/>
              <a:cs typeface="Segoe UI" panose="020B0502040204020203" pitchFamily="34" charset="0"/>
            </a:rPr>
            <a:t>01-1/GTGT</a:t>
          </a:r>
          <a:endParaRPr lang="en-US" sz="1000">
            <a:effectLst/>
            <a:latin typeface="Segoe UI" panose="020B0502040204020203" pitchFamily="34" charset="0"/>
            <a:ea typeface="+mn-ea"/>
            <a:cs typeface="Segoe UI" panose="020B0502040204020203" pitchFamily="34" charset="0"/>
          </a:endParaRPr>
        </a:p>
        <a:p>
          <a:pPr algn="ctr"/>
          <a:r>
            <a:rPr lang="en-US" sz="1000" i="1">
              <a:effectLst/>
              <a:latin typeface="Segoe UI" panose="020B0502040204020203" pitchFamily="34" charset="0"/>
              <a:ea typeface="+mn-ea"/>
              <a:cs typeface="Segoe UI" panose="020B0502040204020203" pitchFamily="34" charset="0"/>
            </a:rPr>
            <a:t>(Ban hành kèm theo Thông tư số 119/2014/TT-BTC ngày</a:t>
          </a:r>
          <a:endParaRPr lang="en-US" sz="1000">
            <a:effectLst/>
            <a:latin typeface="Segoe UI" panose="020B0502040204020203" pitchFamily="34" charset="0"/>
            <a:ea typeface="+mn-ea"/>
            <a:cs typeface="Segoe UI" panose="020B0502040204020203" pitchFamily="34" charset="0"/>
          </a:endParaRPr>
        </a:p>
        <a:p>
          <a:pPr algn="ctr"/>
          <a:r>
            <a:rPr lang="en-US" sz="1000" i="1">
              <a:effectLst/>
              <a:latin typeface="Segoe UI" panose="020B0502040204020203" pitchFamily="34" charset="0"/>
              <a:ea typeface="+mn-ea"/>
              <a:cs typeface="Segoe UI" panose="020B0502040204020203" pitchFamily="34" charset="0"/>
            </a:rPr>
            <a:t> 25/8/2014 của Bộ Tài chính)</a:t>
          </a:r>
          <a:endParaRPr lang="vi-VN" sz="1000" b="0" i="0" strike="noStrike">
            <a:solidFill>
              <a:srgbClr val="000000"/>
            </a:solidFill>
            <a:latin typeface="Segoe UI" panose="020B0502040204020203" pitchFamily="34" charset="0"/>
            <a:cs typeface="Segoe UI" panose="020B0502040204020203" pitchFamily="34" charset="0"/>
          </a:endParaRPr>
        </a:p>
      </xdr:txBody>
    </xdr:sp>
    <xdr:clientData/>
  </xdr:twoCellAnchor>
  <xdr:twoCellAnchor editAs="oneCell">
    <xdr:from>
      <xdr:col>51</xdr:col>
      <xdr:colOff>9525</xdr:colOff>
      <xdr:row>18</xdr:row>
      <xdr:rowOff>133350</xdr:rowOff>
    </xdr:from>
    <xdr:to>
      <xdr:col>53</xdr:col>
      <xdr:colOff>561975</xdr:colOff>
      <xdr:row>22</xdr:row>
      <xdr:rowOff>95250</xdr:rowOff>
    </xdr:to>
    <xdr:sp macro="" textlink="">
      <xdr:nvSpPr>
        <xdr:cNvPr id="5" name="Text Box 1">
          <a:extLst>
            <a:ext uri="{FF2B5EF4-FFF2-40B4-BE49-F238E27FC236}">
              <a16:creationId xmlns:a16="http://schemas.microsoft.com/office/drawing/2014/main" id="{00000000-0008-0000-0500-000005000000}"/>
            </a:ext>
          </a:extLst>
        </xdr:cNvPr>
        <xdr:cNvSpPr txBox="1">
          <a:spLocks noChangeArrowheads="1"/>
        </xdr:cNvSpPr>
      </xdr:nvSpPr>
      <xdr:spPr bwMode="auto">
        <a:xfrm>
          <a:off x="41300400" y="4114800"/>
          <a:ext cx="1771650" cy="695325"/>
        </a:xfrm>
        <a:prstGeom prst="rect">
          <a:avLst/>
        </a:prstGeom>
        <a:solidFill>
          <a:srgbClr val="FFFFFF"/>
        </a:solidFill>
        <a:ln w="9525">
          <a:noFill/>
          <a:miter lim="800000"/>
          <a:headEnd/>
          <a:tailEnd/>
        </a:ln>
        <a:effectLst/>
        <a:scene3d>
          <a:camera prst="orthographicFront">
            <a:rot lat="0" lon="0" rev="0"/>
          </a:camera>
          <a:lightRig rig="contrasting" dir="t">
            <a:rot lat="0" lon="0" rev="7800000"/>
          </a:lightRig>
        </a:scene3d>
        <a:sp3d>
          <a:bevelT w="139700" h="139700"/>
        </a:sp3d>
      </xdr:spPr>
      <xdr:txBody>
        <a:bodyPr vertOverflow="clip" wrap="square" lIns="91440" tIns="45720" rIns="91440" bIns="45720" anchor="ctr" upright="1"/>
        <a:lstStyle/>
        <a:p>
          <a:pPr algn="ctr"/>
          <a:r>
            <a:rPr lang="en-US" sz="1000">
              <a:effectLst/>
              <a:latin typeface="Times New Roman" panose="02020603050405020304" pitchFamily="18" charset="0"/>
              <a:ea typeface="+mn-ea"/>
              <a:cs typeface="Times New Roman" panose="02020603050405020304" pitchFamily="18" charset="0"/>
            </a:rPr>
            <a:t>Mẫu số: </a:t>
          </a:r>
          <a:r>
            <a:rPr lang="en-US" sz="1000" b="1">
              <a:effectLst/>
              <a:latin typeface="Times New Roman" panose="02020603050405020304" pitchFamily="18" charset="0"/>
              <a:ea typeface="+mn-ea"/>
              <a:cs typeface="Times New Roman" panose="02020603050405020304" pitchFamily="18" charset="0"/>
            </a:rPr>
            <a:t>01-2/GTGT</a:t>
          </a:r>
          <a:endParaRPr lang="en-US" sz="1000">
            <a:effectLst/>
            <a:latin typeface="Times New Roman" panose="02020603050405020304" pitchFamily="18" charset="0"/>
            <a:cs typeface="Times New Roman" panose="02020603050405020304" pitchFamily="18" charset="0"/>
          </a:endParaRPr>
        </a:p>
        <a:p>
          <a:pPr algn="ctr"/>
          <a:r>
            <a:rPr lang="en-US" sz="1000" i="1">
              <a:effectLst/>
              <a:latin typeface="Times New Roman" panose="02020603050405020304" pitchFamily="18" charset="0"/>
              <a:ea typeface="+mn-ea"/>
              <a:cs typeface="Times New Roman" panose="02020603050405020304" pitchFamily="18" charset="0"/>
            </a:rPr>
            <a:t>(Ban hành kèm theo Thông tư số 119/2014/TT-BTC ngày</a:t>
          </a:r>
          <a:endParaRPr lang="en-US" sz="1000">
            <a:effectLst/>
            <a:latin typeface="Times New Roman" panose="02020603050405020304" pitchFamily="18" charset="0"/>
            <a:cs typeface="Times New Roman" panose="02020603050405020304" pitchFamily="18" charset="0"/>
          </a:endParaRPr>
        </a:p>
        <a:p>
          <a:pPr algn="ctr"/>
          <a:r>
            <a:rPr lang="en-US" sz="1000" i="1">
              <a:effectLst/>
              <a:latin typeface="Times New Roman" panose="02020603050405020304" pitchFamily="18" charset="0"/>
              <a:ea typeface="+mn-ea"/>
              <a:cs typeface="Times New Roman" panose="02020603050405020304" pitchFamily="18" charset="0"/>
            </a:rPr>
            <a:t> 25/8/2014 của Bộ Tài chính)</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editAs="absolute">
    <xdr:from>
      <xdr:col>0</xdr:col>
      <xdr:colOff>260350</xdr:colOff>
      <xdr:row>3</xdr:row>
      <xdr:rowOff>33654</xdr:rowOff>
    </xdr:from>
    <xdr:to>
      <xdr:col>2</xdr:col>
      <xdr:colOff>412750</xdr:colOff>
      <xdr:row>4</xdr:row>
      <xdr:rowOff>109854</xdr:rowOff>
    </xdr:to>
    <xdr:sp macro="[0]!Update_DL_Nang_Cap" textlink="">
      <xdr:nvSpPr>
        <xdr:cNvPr id="7" name="Rectangle 6">
          <a:extLst>
            <a:ext uri="{FF2B5EF4-FFF2-40B4-BE49-F238E27FC236}">
              <a16:creationId xmlns:a16="http://schemas.microsoft.com/office/drawing/2014/main" id="{00000000-0008-0000-0500-000007000000}"/>
            </a:ext>
          </a:extLst>
        </xdr:cNvPr>
        <xdr:cNvSpPr/>
      </xdr:nvSpPr>
      <xdr:spPr>
        <a:xfrm>
          <a:off x="260350" y="643254"/>
          <a:ext cx="146050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Lấy Dữ Liệu File Cũ</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absolute">
    <xdr:from>
      <xdr:col>0</xdr:col>
      <xdr:colOff>329100</xdr:colOff>
      <xdr:row>14</xdr:row>
      <xdr:rowOff>14604</xdr:rowOff>
    </xdr:from>
    <xdr:to>
      <xdr:col>2</xdr:col>
      <xdr:colOff>318598</xdr:colOff>
      <xdr:row>15</xdr:row>
      <xdr:rowOff>84454</xdr:rowOff>
    </xdr:to>
    <xdr:sp macro="[0]!Xoa_TTDN" textlink="">
      <xdr:nvSpPr>
        <xdr:cNvPr id="8" name="Rectangle 7">
          <a:extLst>
            <a:ext uri="{FF2B5EF4-FFF2-40B4-BE49-F238E27FC236}">
              <a16:creationId xmlns:a16="http://schemas.microsoft.com/office/drawing/2014/main" id="{00000000-0008-0000-0500-000008000000}"/>
            </a:ext>
          </a:extLst>
        </xdr:cNvPr>
        <xdr:cNvSpPr/>
      </xdr:nvSpPr>
      <xdr:spPr>
        <a:xfrm>
          <a:off x="329100" y="3195954"/>
          <a:ext cx="1297598"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 TTDN</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absolute">
    <xdr:from>
      <xdr:col>0</xdr:col>
      <xdr:colOff>237600</xdr:colOff>
      <xdr:row>5</xdr:row>
      <xdr:rowOff>33654</xdr:rowOff>
    </xdr:from>
    <xdr:to>
      <xdr:col>2</xdr:col>
      <xdr:colOff>410098</xdr:colOff>
      <xdr:row>6</xdr:row>
      <xdr:rowOff>147954</xdr:rowOff>
    </xdr:to>
    <xdr:sp macro="LayDLNamTruoc" textlink="">
      <xdr:nvSpPr>
        <xdr:cNvPr id="19" name="Rectangle 18">
          <a:extLst>
            <a:ext uri="{FF2B5EF4-FFF2-40B4-BE49-F238E27FC236}">
              <a16:creationId xmlns:a16="http://schemas.microsoft.com/office/drawing/2014/main" id="{00000000-0008-0000-0500-000013000000}"/>
            </a:ext>
          </a:extLst>
        </xdr:cNvPr>
        <xdr:cNvSpPr/>
      </xdr:nvSpPr>
      <xdr:spPr>
        <a:xfrm>
          <a:off x="237600" y="1094104"/>
          <a:ext cx="1480598"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Lấy SDĐK Năm Trước</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absolute">
    <xdr:from>
      <xdr:col>0</xdr:col>
      <xdr:colOff>233304</xdr:colOff>
      <xdr:row>7</xdr:row>
      <xdr:rowOff>33654</xdr:rowOff>
    </xdr:from>
    <xdr:to>
      <xdr:col>2</xdr:col>
      <xdr:colOff>414393</xdr:colOff>
      <xdr:row>8</xdr:row>
      <xdr:rowOff>103504</xdr:rowOff>
    </xdr:to>
    <xdr:sp macro="LayBCTC_XML" textlink="">
      <xdr:nvSpPr>
        <xdr:cNvPr id="2" name="Rectangle 1">
          <a:extLst>
            <a:ext uri="{FF2B5EF4-FFF2-40B4-BE49-F238E27FC236}">
              <a16:creationId xmlns:a16="http://schemas.microsoft.com/office/drawing/2014/main" id="{4D21EC4F-98C5-F642-E6C0-9E61AEB5D6AB}"/>
            </a:ext>
          </a:extLst>
        </xdr:cNvPr>
        <xdr:cNvSpPr/>
      </xdr:nvSpPr>
      <xdr:spPr>
        <a:xfrm>
          <a:off x="233304" y="1532254"/>
          <a:ext cx="148918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Lấy BCTC Từ File XML</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7</xdr:col>
      <xdr:colOff>25400</xdr:colOff>
      <xdr:row>0</xdr:row>
      <xdr:rowOff>50800</xdr:rowOff>
    </xdr:from>
    <xdr:to>
      <xdr:col>8</xdr:col>
      <xdr:colOff>565150</xdr:colOff>
      <xdr:row>1</xdr:row>
      <xdr:rowOff>127000</xdr:rowOff>
    </xdr:to>
    <xdr:sp macro="DC_ThangBtn" textlink="">
      <xdr:nvSpPr>
        <xdr:cNvPr id="2" name="NutDCT_CapNhat">
          <a:extLst>
            <a:ext uri="{FF2B5EF4-FFF2-40B4-BE49-F238E27FC236}">
              <a16:creationId xmlns:a16="http://schemas.microsoft.com/office/drawing/2014/main" id="{BECC8DAB-7B74-D216-9675-71D14B301B93}"/>
            </a:ext>
          </a:extLst>
        </xdr:cNvPr>
        <xdr:cNvSpPr/>
      </xdr:nvSpPr>
      <xdr:spPr>
        <a:xfrm>
          <a:off x="6985000" y="50800"/>
          <a:ext cx="11430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2F6EAD"/>
              </a:solidFill>
              <a:latin typeface="Segoe UI" panose="020B0502040204020203" pitchFamily="34" charset="0"/>
            </a:rPr>
            <a:t>Cập Nhật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424199</xdr:colOff>
      <xdr:row>0</xdr:row>
      <xdr:rowOff>123825</xdr:rowOff>
    </xdr:from>
    <xdr:to>
      <xdr:col>4</xdr:col>
      <xdr:colOff>1379200</xdr:colOff>
      <xdr:row>1</xdr:row>
      <xdr:rowOff>136525</xdr:rowOff>
    </xdr:to>
    <xdr:sp macro="KiemTraLai_Btn" textlink="">
      <xdr:nvSpPr>
        <xdr:cNvPr id="2" name="Rectangle: Rounded Corners 1">
          <a:extLst>
            <a:ext uri="{FF2B5EF4-FFF2-40B4-BE49-F238E27FC236}">
              <a16:creationId xmlns:a16="http://schemas.microsoft.com/office/drawing/2014/main" id="{227C37D6-5D79-41C0-0E68-3975DA1BFAB9}"/>
            </a:ext>
          </a:extLst>
        </xdr:cNvPr>
        <xdr:cNvSpPr/>
      </xdr:nvSpPr>
      <xdr:spPr>
        <a:xfrm>
          <a:off x="4443749" y="123825"/>
          <a:ext cx="95500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Kiểm Tra Lại</a:t>
          </a:r>
        </a:p>
      </xdr:txBody>
    </xdr:sp>
    <xdr:clientData/>
  </xdr:twoCellAnchor>
  <xdr:twoCellAnchor>
    <xdr:from>
      <xdr:col>4</xdr:col>
      <xdr:colOff>2056909</xdr:colOff>
      <xdr:row>0</xdr:row>
      <xdr:rowOff>123825</xdr:rowOff>
    </xdr:from>
    <xdr:to>
      <xdr:col>4</xdr:col>
      <xdr:colOff>3048491</xdr:colOff>
      <xdr:row>1</xdr:row>
      <xdr:rowOff>136525</xdr:rowOff>
    </xdr:to>
    <xdr:sp macro="SuaTuDong_Btn" textlink="">
      <xdr:nvSpPr>
        <xdr:cNvPr id="3" name="Rectangle: Rounded Corners 2">
          <a:extLst>
            <a:ext uri="{FF2B5EF4-FFF2-40B4-BE49-F238E27FC236}">
              <a16:creationId xmlns:a16="http://schemas.microsoft.com/office/drawing/2014/main" id="{5486E36D-4B7C-BD05-8E82-7E276B001B8D}"/>
            </a:ext>
          </a:extLst>
        </xdr:cNvPr>
        <xdr:cNvSpPr/>
      </xdr:nvSpPr>
      <xdr:spPr>
        <a:xfrm>
          <a:off x="6076459" y="123825"/>
          <a:ext cx="991582"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Sửa Tự Động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347055</xdr:colOff>
      <xdr:row>0</xdr:row>
      <xdr:rowOff>107844</xdr:rowOff>
    </xdr:from>
    <xdr:to>
      <xdr:col>3</xdr:col>
      <xdr:colOff>85976</xdr:colOff>
      <xdr:row>1</xdr:row>
      <xdr:rowOff>184044</xdr:rowOff>
    </xdr:to>
    <xdr:sp macro="[0]!LAYDL_HDDT_FILE" textlink="">
      <xdr:nvSpPr>
        <xdr:cNvPr id="2" name="Rectangle 1">
          <a:extLst>
            <a:ext uri="{FF2B5EF4-FFF2-40B4-BE49-F238E27FC236}">
              <a16:creationId xmlns:a16="http://schemas.microsoft.com/office/drawing/2014/main" id="{00000000-0008-0000-0200-000002000000}"/>
            </a:ext>
          </a:extLst>
        </xdr:cNvPr>
        <xdr:cNvSpPr/>
      </xdr:nvSpPr>
      <xdr:spPr>
        <a:xfrm>
          <a:off x="397855" y="107844"/>
          <a:ext cx="84382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Lấy dữ liệu</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470317</xdr:colOff>
      <xdr:row>0</xdr:row>
      <xdr:rowOff>90102</xdr:rowOff>
    </xdr:from>
    <xdr:to>
      <xdr:col>5</xdr:col>
      <xdr:colOff>59785</xdr:colOff>
      <xdr:row>1</xdr:row>
      <xdr:rowOff>166302</xdr:rowOff>
    </xdr:to>
    <xdr:sp macro="[0]!DoiTenFile" textlink="">
      <xdr:nvSpPr>
        <xdr:cNvPr id="3" name="Rectangle 2">
          <a:extLst>
            <a:ext uri="{FF2B5EF4-FFF2-40B4-BE49-F238E27FC236}">
              <a16:creationId xmlns:a16="http://schemas.microsoft.com/office/drawing/2014/main" id="{00000000-0008-0000-0200-000003000000}"/>
            </a:ext>
          </a:extLst>
        </xdr:cNvPr>
        <xdr:cNvSpPr/>
      </xdr:nvSpPr>
      <xdr:spPr>
        <a:xfrm>
          <a:off x="2089567" y="90102"/>
          <a:ext cx="853118"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Đổi tên file</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14</xdr:col>
      <xdr:colOff>291944</xdr:colOff>
      <xdr:row>0</xdr:row>
      <xdr:rowOff>70296</xdr:rowOff>
    </xdr:from>
    <xdr:to>
      <xdr:col>15</xdr:col>
      <xdr:colOff>52015</xdr:colOff>
      <xdr:row>1</xdr:row>
      <xdr:rowOff>146496</xdr:rowOff>
    </xdr:to>
    <xdr:sp macro="[0]!PhanLoaiHoaDon" textlink="">
      <xdr:nvSpPr>
        <xdr:cNvPr id="4" name="Rectangle 3">
          <a:extLst>
            <a:ext uri="{FF2B5EF4-FFF2-40B4-BE49-F238E27FC236}">
              <a16:creationId xmlns:a16="http://schemas.microsoft.com/office/drawing/2014/main" id="{00000000-0008-0000-0200-000004000000}"/>
            </a:ext>
          </a:extLst>
        </xdr:cNvPr>
        <xdr:cNvSpPr/>
      </xdr:nvSpPr>
      <xdr:spPr>
        <a:xfrm>
          <a:off x="12147394" y="70296"/>
          <a:ext cx="127772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Phân loại hóa đơn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6</xdr:col>
      <xdr:colOff>425374</xdr:colOff>
      <xdr:row>0</xdr:row>
      <xdr:rowOff>105298</xdr:rowOff>
    </xdr:from>
    <xdr:to>
      <xdr:col>7</xdr:col>
      <xdr:colOff>379892</xdr:colOff>
      <xdr:row>1</xdr:row>
      <xdr:rowOff>181498</xdr:rowOff>
    </xdr:to>
    <xdr:sp macro="[0]!DongBoDuLieu_MV" textlink="">
      <xdr:nvSpPr>
        <xdr:cNvPr id="5" name="Rectangle 4">
          <a:extLst>
            <a:ext uri="{FF2B5EF4-FFF2-40B4-BE49-F238E27FC236}">
              <a16:creationId xmlns:a16="http://schemas.microsoft.com/office/drawing/2014/main" id="{00000000-0008-0000-0200-000005000000}"/>
            </a:ext>
          </a:extLst>
        </xdr:cNvPr>
        <xdr:cNvSpPr/>
      </xdr:nvSpPr>
      <xdr:spPr>
        <a:xfrm>
          <a:off x="3968674" y="105298"/>
          <a:ext cx="1370568"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 qua sổ</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23</xdr:col>
      <xdr:colOff>185033</xdr:colOff>
      <xdr:row>0</xdr:row>
      <xdr:rowOff>78835</xdr:rowOff>
    </xdr:from>
    <xdr:to>
      <xdr:col>23</xdr:col>
      <xdr:colOff>791994</xdr:colOff>
      <xdr:row>1</xdr:row>
      <xdr:rowOff>155035</xdr:rowOff>
    </xdr:to>
    <xdr:sp macro="[0]!KTraMV_NKy_HDXML" textlink="">
      <xdr:nvSpPr>
        <xdr:cNvPr id="6" name="Rectangle 5">
          <a:extLst>
            <a:ext uri="{FF2B5EF4-FFF2-40B4-BE49-F238E27FC236}">
              <a16:creationId xmlns:a16="http://schemas.microsoft.com/office/drawing/2014/main" id="{00000000-0008-0000-0200-000006000000}"/>
            </a:ext>
          </a:extLst>
        </xdr:cNvPr>
        <xdr:cNvSpPr/>
      </xdr:nvSpPr>
      <xdr:spPr>
        <a:xfrm>
          <a:off x="20143083" y="78835"/>
          <a:ext cx="60696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K.Tra 1</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16264</xdr:colOff>
      <xdr:row>0</xdr:row>
      <xdr:rowOff>121200</xdr:rowOff>
    </xdr:from>
    <xdr:to>
      <xdr:col>9</xdr:col>
      <xdr:colOff>342323</xdr:colOff>
      <xdr:row>1</xdr:row>
      <xdr:rowOff>197400</xdr:rowOff>
    </xdr:to>
    <xdr:sp macro="[0]!KiemTra_WebHDDT" textlink="">
      <xdr:nvSpPr>
        <xdr:cNvPr id="7" name="Rectangle 6">
          <a:extLst>
            <a:ext uri="{FF2B5EF4-FFF2-40B4-BE49-F238E27FC236}">
              <a16:creationId xmlns:a16="http://schemas.microsoft.com/office/drawing/2014/main" id="{00000000-0008-0000-0200-000007000000}"/>
            </a:ext>
          </a:extLst>
        </xdr:cNvPr>
        <xdr:cNvSpPr/>
      </xdr:nvSpPr>
      <xdr:spPr>
        <a:xfrm>
          <a:off x="5845564" y="121200"/>
          <a:ext cx="146270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Đối chiếu Web HĐĐT</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oneCell">
    <xdr:from>
      <xdr:col>15</xdr:col>
      <xdr:colOff>568374</xdr:colOff>
      <xdr:row>0</xdr:row>
      <xdr:rowOff>50347</xdr:rowOff>
    </xdr:from>
    <xdr:to>
      <xdr:col>16</xdr:col>
      <xdr:colOff>527635</xdr:colOff>
      <xdr:row>1</xdr:row>
      <xdr:rowOff>126547</xdr:rowOff>
    </xdr:to>
    <xdr:sp macro="[0]!KTraNKy_MV_HDXML" textlink="">
      <xdr:nvSpPr>
        <xdr:cNvPr id="2" name="Rectangle 1">
          <a:extLst>
            <a:ext uri="{FF2B5EF4-FFF2-40B4-BE49-F238E27FC236}">
              <a16:creationId xmlns:a16="http://schemas.microsoft.com/office/drawing/2014/main" id="{00000000-0008-0000-0300-000002000000}"/>
            </a:ext>
          </a:extLst>
        </xdr:cNvPr>
        <xdr:cNvSpPr/>
      </xdr:nvSpPr>
      <xdr:spPr>
        <a:xfrm>
          <a:off x="17103774" y="50347"/>
          <a:ext cx="60696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K.Tra 1</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absolute">
    <xdr:from>
      <xdr:col>0</xdr:col>
      <xdr:colOff>96028</xdr:colOff>
      <xdr:row>0</xdr:row>
      <xdr:rowOff>88897</xdr:rowOff>
    </xdr:from>
    <xdr:to>
      <xdr:col>1</xdr:col>
      <xdr:colOff>580248</xdr:colOff>
      <xdr:row>1</xdr:row>
      <xdr:rowOff>165097</xdr:rowOff>
    </xdr:to>
    <xdr:sp macro="[0]!XOA_LAYTCT" textlink="">
      <xdr:nvSpPr>
        <xdr:cNvPr id="2" name="Rectangle 1">
          <a:extLst>
            <a:ext uri="{FF2B5EF4-FFF2-40B4-BE49-F238E27FC236}">
              <a16:creationId xmlns:a16="http://schemas.microsoft.com/office/drawing/2014/main" id="{02267DDC-41DB-427C-A325-78DF846C39EE}"/>
            </a:ext>
          </a:extLst>
        </xdr:cNvPr>
        <xdr:cNvSpPr/>
      </xdr:nvSpPr>
      <xdr:spPr>
        <a:xfrm>
          <a:off x="96028" y="88897"/>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xdr:col>
      <xdr:colOff>1070039</xdr:colOff>
      <xdr:row>0</xdr:row>
      <xdr:rowOff>96993</xdr:rowOff>
    </xdr:from>
    <xdr:to>
      <xdr:col>5</xdr:col>
      <xdr:colOff>1989778</xdr:colOff>
      <xdr:row>1</xdr:row>
      <xdr:rowOff>173193</xdr:rowOff>
    </xdr:to>
    <xdr:sp macro="[0]!LayDuLieu_TCT" textlink="">
      <xdr:nvSpPr>
        <xdr:cNvPr id="3" name="Rectangle 2">
          <a:extLst>
            <a:ext uri="{FF2B5EF4-FFF2-40B4-BE49-F238E27FC236}">
              <a16:creationId xmlns:a16="http://schemas.microsoft.com/office/drawing/2014/main" id="{DB6258BE-86F1-4715-858B-DB0FBFE2F1D0}"/>
            </a:ext>
          </a:extLst>
        </xdr:cNvPr>
        <xdr:cNvSpPr/>
      </xdr:nvSpPr>
      <xdr:spPr>
        <a:xfrm>
          <a:off x="4505389" y="96993"/>
          <a:ext cx="91973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Lấy Bảng Kê</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21</xdr:col>
      <xdr:colOff>112349</xdr:colOff>
      <xdr:row>0</xdr:row>
      <xdr:rowOff>77149</xdr:rowOff>
    </xdr:from>
    <xdr:to>
      <xdr:col>21</xdr:col>
      <xdr:colOff>863965</xdr:colOff>
      <xdr:row>1</xdr:row>
      <xdr:rowOff>153349</xdr:rowOff>
    </xdr:to>
    <xdr:sp macro="[0]!KTraBRMV_HDDT_TCT" textlink="">
      <xdr:nvSpPr>
        <xdr:cNvPr id="4" name="Rectangle 3">
          <a:extLst>
            <a:ext uri="{FF2B5EF4-FFF2-40B4-BE49-F238E27FC236}">
              <a16:creationId xmlns:a16="http://schemas.microsoft.com/office/drawing/2014/main" id="{9145A824-0878-40F0-90E0-6C582D0CB62D}"/>
            </a:ext>
          </a:extLst>
        </xdr:cNvPr>
        <xdr:cNvSpPr/>
      </xdr:nvSpPr>
      <xdr:spPr>
        <a:xfrm>
          <a:off x="21645199" y="77149"/>
          <a:ext cx="75161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Đối chiếu</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537170</xdr:colOff>
      <xdr:row>0</xdr:row>
      <xdr:rowOff>81118</xdr:rowOff>
    </xdr:from>
    <xdr:to>
      <xdr:col>9</xdr:col>
      <xdr:colOff>270159</xdr:colOff>
      <xdr:row>1</xdr:row>
      <xdr:rowOff>157318</xdr:rowOff>
    </xdr:to>
    <xdr:sp macro="[0]!FORM_DNHAP_HDDT" textlink="">
      <xdr:nvSpPr>
        <xdr:cNvPr id="5" name="Rectangle 4">
          <a:extLst>
            <a:ext uri="{FF2B5EF4-FFF2-40B4-BE49-F238E27FC236}">
              <a16:creationId xmlns:a16="http://schemas.microsoft.com/office/drawing/2014/main" id="{8A113315-359F-4D80-86BC-DF2ABA3928FF}"/>
            </a:ext>
          </a:extLst>
        </xdr:cNvPr>
        <xdr:cNvSpPr/>
      </xdr:nvSpPr>
      <xdr:spPr>
        <a:xfrm>
          <a:off x="10817820" y="81118"/>
          <a:ext cx="93455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Tải Hóa Đơn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0</xdr:col>
      <xdr:colOff>54752</xdr:colOff>
      <xdr:row>0</xdr:row>
      <xdr:rowOff>105344</xdr:rowOff>
    </xdr:from>
    <xdr:to>
      <xdr:col>1</xdr:col>
      <xdr:colOff>532622</xdr:colOff>
      <xdr:row>1</xdr:row>
      <xdr:rowOff>181544</xdr:rowOff>
    </xdr:to>
    <xdr:sp macro="[0]!Xoa_BRa" textlink="">
      <xdr:nvSpPr>
        <xdr:cNvPr id="5" name="Rectangle 4">
          <a:extLst>
            <a:ext uri="{FF2B5EF4-FFF2-40B4-BE49-F238E27FC236}">
              <a16:creationId xmlns:a16="http://schemas.microsoft.com/office/drawing/2014/main" id="{00000000-0008-0000-0A00-000005000000}"/>
            </a:ext>
          </a:extLst>
        </xdr:cNvPr>
        <xdr:cNvSpPr/>
      </xdr:nvSpPr>
      <xdr:spPr>
        <a:xfrm>
          <a:off x="54752" y="105344"/>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14</xdr:col>
      <xdr:colOff>9220</xdr:colOff>
      <xdr:row>0</xdr:row>
      <xdr:rowOff>54924</xdr:rowOff>
    </xdr:from>
    <xdr:to>
      <xdr:col>16</xdr:col>
      <xdr:colOff>155880</xdr:colOff>
      <xdr:row>1</xdr:row>
      <xdr:rowOff>131124</xdr:rowOff>
    </xdr:to>
    <xdr:sp macro="[0]!Bang_Cong_No" textlink="">
      <xdr:nvSpPr>
        <xdr:cNvPr id="6" name="Rectangle 5">
          <a:extLst>
            <a:ext uri="{FF2B5EF4-FFF2-40B4-BE49-F238E27FC236}">
              <a16:creationId xmlns:a16="http://schemas.microsoft.com/office/drawing/2014/main" id="{00000000-0008-0000-0A00-000006000000}"/>
            </a:ext>
          </a:extLst>
        </xdr:cNvPr>
        <xdr:cNvSpPr/>
      </xdr:nvSpPr>
      <xdr:spPr>
        <a:xfrm>
          <a:off x="13255320" y="54924"/>
          <a:ext cx="10610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Bảng Công Nợ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24</xdr:col>
      <xdr:colOff>137775</xdr:colOff>
      <xdr:row>0</xdr:row>
      <xdr:rowOff>80959</xdr:rowOff>
    </xdr:from>
    <xdr:to>
      <xdr:col>25</xdr:col>
      <xdr:colOff>382924</xdr:colOff>
      <xdr:row>1</xdr:row>
      <xdr:rowOff>157159</xdr:rowOff>
    </xdr:to>
    <xdr:sp macro="[0]!TH_BanRa" textlink="">
      <xdr:nvSpPr>
        <xdr:cNvPr id="18" name="Rectangle 17">
          <a:extLst>
            <a:ext uri="{FF2B5EF4-FFF2-40B4-BE49-F238E27FC236}">
              <a16:creationId xmlns:a16="http://schemas.microsoft.com/office/drawing/2014/main" id="{00000000-0008-0000-0A00-000012000000}"/>
            </a:ext>
          </a:extLst>
        </xdr:cNvPr>
        <xdr:cNvSpPr/>
      </xdr:nvSpPr>
      <xdr:spPr>
        <a:xfrm>
          <a:off x="19505275" y="80959"/>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361021</xdr:colOff>
      <xdr:row>0</xdr:row>
      <xdr:rowOff>48194</xdr:rowOff>
    </xdr:from>
    <xdr:to>
      <xdr:col>10</xdr:col>
      <xdr:colOff>169205</xdr:colOff>
      <xdr:row>1</xdr:row>
      <xdr:rowOff>124394</xdr:rowOff>
    </xdr:to>
    <xdr:sp macro="[0]!DinhKhoan_TuDong" textlink="">
      <xdr:nvSpPr>
        <xdr:cNvPr id="20" name="Rectangle 19">
          <a:extLst>
            <a:ext uri="{FF2B5EF4-FFF2-40B4-BE49-F238E27FC236}">
              <a16:creationId xmlns:a16="http://schemas.microsoft.com/office/drawing/2014/main" id="{00000000-0008-0000-0A00-000014000000}"/>
            </a:ext>
          </a:extLst>
        </xdr:cNvPr>
        <xdr:cNvSpPr/>
      </xdr:nvSpPr>
      <xdr:spPr>
        <a:xfrm>
          <a:off x="9422471" y="48194"/>
          <a:ext cx="145283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Định Khoản Tự Động</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xdr:col>
      <xdr:colOff>1965379</xdr:colOff>
      <xdr:row>0</xdr:row>
      <xdr:rowOff>69212</xdr:rowOff>
    </xdr:from>
    <xdr:to>
      <xdr:col>6</xdr:col>
      <xdr:colOff>612723</xdr:colOff>
      <xdr:row>1</xdr:row>
      <xdr:rowOff>145412</xdr:rowOff>
    </xdr:to>
    <xdr:sp macro="[0]!ThemCN" textlink="">
      <xdr:nvSpPr>
        <xdr:cNvPr id="15" name="Rectangle 14">
          <a:extLst>
            <a:ext uri="{FF2B5EF4-FFF2-40B4-BE49-F238E27FC236}">
              <a16:creationId xmlns:a16="http://schemas.microsoft.com/office/drawing/2014/main" id="{00000000-0008-0000-0A00-00000F000000}"/>
            </a:ext>
          </a:extLst>
        </xdr:cNvPr>
        <xdr:cNvSpPr/>
      </xdr:nvSpPr>
      <xdr:spPr>
        <a:xfrm>
          <a:off x="4822879" y="69212"/>
          <a:ext cx="109209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Thêm Công Nợ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307163</xdr:colOff>
      <xdr:row>0</xdr:row>
      <xdr:rowOff>79944</xdr:rowOff>
    </xdr:from>
    <xdr:to>
      <xdr:col>5</xdr:col>
      <xdr:colOff>19862</xdr:colOff>
      <xdr:row>1</xdr:row>
      <xdr:rowOff>156144</xdr:rowOff>
    </xdr:to>
    <xdr:sp macro="[0]!KXuat_HTKK_BRa" textlink="">
      <xdr:nvSpPr>
        <xdr:cNvPr id="17" name="Rectangle 16">
          <a:extLst>
            <a:ext uri="{FF2B5EF4-FFF2-40B4-BE49-F238E27FC236}">
              <a16:creationId xmlns:a16="http://schemas.microsoft.com/office/drawing/2014/main" id="{00000000-0008-0000-0A00-000011000000}"/>
            </a:ext>
          </a:extLst>
        </xdr:cNvPr>
        <xdr:cNvSpPr/>
      </xdr:nvSpPr>
      <xdr:spPr>
        <a:xfrm>
          <a:off x="1875613" y="79944"/>
          <a:ext cx="1001749"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Xuất BKBR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xdr:from>
      <xdr:col>19</xdr:col>
      <xdr:colOff>19050</xdr:colOff>
      <xdr:row>0</xdr:row>
      <xdr:rowOff>23432</xdr:rowOff>
    </xdr:from>
    <xdr:to>
      <xdr:col>22</xdr:col>
      <xdr:colOff>635001</xdr:colOff>
      <xdr:row>1</xdr:row>
      <xdr:rowOff>101600</xdr:rowOff>
    </xdr:to>
    <xdr:grpSp>
      <xdr:nvGrpSpPr>
        <xdr:cNvPr id="4" name="Group 3">
          <a:extLst>
            <a:ext uri="{FF2B5EF4-FFF2-40B4-BE49-F238E27FC236}">
              <a16:creationId xmlns:a16="http://schemas.microsoft.com/office/drawing/2014/main" id="{2F19ADA3-72E5-5444-3943-CA40CAC0E893}"/>
            </a:ext>
          </a:extLst>
        </xdr:cNvPr>
        <xdr:cNvGrpSpPr/>
      </xdr:nvGrpSpPr>
      <xdr:grpSpPr>
        <a:xfrm>
          <a:off x="16713200" y="23432"/>
          <a:ext cx="2647951" cy="281368"/>
          <a:chOff x="15805150" y="23432"/>
          <a:chExt cx="2647951" cy="281368"/>
        </a:xfrm>
      </xdr:grpSpPr>
      <xdr:sp macro="[0]!KTraBR_TT_VAT" textlink="">
        <xdr:nvSpPr>
          <xdr:cNvPr id="8" name="Rectangle 7">
            <a:extLst>
              <a:ext uri="{FF2B5EF4-FFF2-40B4-BE49-F238E27FC236}">
                <a16:creationId xmlns:a16="http://schemas.microsoft.com/office/drawing/2014/main" id="{00000000-0008-0000-0A00-000008000000}"/>
              </a:ext>
            </a:extLst>
          </xdr:cNvPr>
          <xdr:cNvSpPr/>
        </xdr:nvSpPr>
        <xdr:spPr>
          <a:xfrm>
            <a:off x="15805150" y="23432"/>
            <a:ext cx="666935"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1</a:t>
            </a:r>
          </a:p>
        </xdr:txBody>
      </xdr:sp>
      <xdr:sp macro="[0]!KTraBra_Nky" textlink="">
        <xdr:nvSpPr>
          <xdr:cNvPr id="9" name="Rectangle 8">
            <a:extLst>
              <a:ext uri="{FF2B5EF4-FFF2-40B4-BE49-F238E27FC236}">
                <a16:creationId xmlns:a16="http://schemas.microsoft.com/office/drawing/2014/main" id="{00000000-0008-0000-0A00-000009000000}"/>
              </a:ext>
            </a:extLst>
          </xdr:cNvPr>
          <xdr:cNvSpPr/>
        </xdr:nvSpPr>
        <xdr:spPr>
          <a:xfrm>
            <a:off x="16481333" y="23432"/>
            <a:ext cx="628835"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2</a:t>
            </a:r>
          </a:p>
        </xdr:txBody>
      </xdr:sp>
      <xdr:sp macro="[0]!KTraBra_TTQNH" textlink="">
        <xdr:nvSpPr>
          <xdr:cNvPr id="10" name="Rectangle 9">
            <a:extLst>
              <a:ext uri="{FF2B5EF4-FFF2-40B4-BE49-F238E27FC236}">
                <a16:creationId xmlns:a16="http://schemas.microsoft.com/office/drawing/2014/main" id="{00000000-0008-0000-0A00-00000A000000}"/>
              </a:ext>
            </a:extLst>
          </xdr:cNvPr>
          <xdr:cNvSpPr/>
        </xdr:nvSpPr>
        <xdr:spPr>
          <a:xfrm>
            <a:off x="17119415" y="23432"/>
            <a:ext cx="698685"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3</a:t>
            </a:r>
          </a:p>
        </xdr:txBody>
      </xdr:sp>
      <xdr:sp macro="[0]!KTraBRa_WebHDDT" textlink="">
        <xdr:nvSpPr>
          <xdr:cNvPr id="2" name="Rectangle 1">
            <a:extLst>
              <a:ext uri="{FF2B5EF4-FFF2-40B4-BE49-F238E27FC236}">
                <a16:creationId xmlns:a16="http://schemas.microsoft.com/office/drawing/2014/main" id="{AC67BD8B-25D5-4317-9322-CA71C7FDF024}"/>
              </a:ext>
            </a:extLst>
          </xdr:cNvPr>
          <xdr:cNvSpPr/>
        </xdr:nvSpPr>
        <xdr:spPr>
          <a:xfrm>
            <a:off x="17830801" y="25400"/>
            <a:ext cx="622300"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4</a:t>
            </a:r>
          </a:p>
        </xdr:txBody>
      </xdr:sp>
    </xdr:grpSp>
    <xdr:clientData fPrintsWithSheet="0"/>
  </xdr:twoCellAnchor>
  <xdr:twoCellAnchor editAs="oneCell">
    <xdr:from>
      <xdr:col>10</xdr:col>
      <xdr:colOff>934563</xdr:colOff>
      <xdr:row>0</xdr:row>
      <xdr:rowOff>39049</xdr:rowOff>
    </xdr:from>
    <xdr:to>
      <xdr:col>12</xdr:col>
      <xdr:colOff>411635</xdr:colOff>
      <xdr:row>1</xdr:row>
      <xdr:rowOff>115249</xdr:rowOff>
    </xdr:to>
    <xdr:sp macro="[0]!HachToanTCTM" textlink="">
      <xdr:nvSpPr>
        <xdr:cNvPr id="3" name="Rectangle 2">
          <a:extLst>
            <a:ext uri="{FF2B5EF4-FFF2-40B4-BE49-F238E27FC236}">
              <a16:creationId xmlns:a16="http://schemas.microsoft.com/office/drawing/2014/main" id="{CF07AED0-7731-4DB7-B904-97B4CD9ADE9B}"/>
            </a:ext>
          </a:extLst>
        </xdr:cNvPr>
        <xdr:cNvSpPr/>
      </xdr:nvSpPr>
      <xdr:spPr>
        <a:xfrm>
          <a:off x="11532713" y="39049"/>
          <a:ext cx="1299522"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Hạch toán Thu TM</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25</xdr:col>
      <xdr:colOff>941724</xdr:colOff>
      <xdr:row>0</xdr:row>
      <xdr:rowOff>61909</xdr:rowOff>
    </xdr:from>
    <xdr:to>
      <xdr:col>26</xdr:col>
      <xdr:colOff>884574</xdr:colOff>
      <xdr:row>1</xdr:row>
      <xdr:rowOff>138109</xdr:rowOff>
    </xdr:to>
    <xdr:sp macro="DC_ThangBtn" textlink="">
      <xdr:nvSpPr>
        <xdr:cNvPr id="7" name="NutDCT_BR">
          <a:extLst>
            <a:ext uri="{FF2B5EF4-FFF2-40B4-BE49-F238E27FC236}">
              <a16:creationId xmlns:a16="http://schemas.microsoft.com/office/drawing/2014/main" id="{F2DADB26-91A3-6DDF-2F18-1A3523138DDA}"/>
            </a:ext>
          </a:extLst>
        </xdr:cNvPr>
        <xdr:cNvSpPr/>
      </xdr:nvSpPr>
      <xdr:spPr>
        <a:xfrm>
          <a:off x="21026774" y="61909"/>
          <a:ext cx="10414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2F6EAD"/>
              </a:solidFill>
              <a:latin typeface="Segoe UI" panose="020B0502040204020203" pitchFamily="34" charset="0"/>
            </a:rPr>
            <a:t>Đ/C Tháng</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201344</xdr:colOff>
      <xdr:row>0</xdr:row>
      <xdr:rowOff>48194</xdr:rowOff>
    </xdr:from>
    <xdr:to>
      <xdr:col>14</xdr:col>
      <xdr:colOff>808305</xdr:colOff>
      <xdr:row>1</xdr:row>
      <xdr:rowOff>124394</xdr:rowOff>
    </xdr:to>
    <xdr:sp macro="DC_CapNhatCotKiemTra" textlink="">
      <xdr:nvSpPr>
        <xdr:cNvPr id="4" name="Rectangle 3">
          <a:extLst>
            <a:ext uri="{FF2B5EF4-FFF2-40B4-BE49-F238E27FC236}">
              <a16:creationId xmlns:a16="http://schemas.microsoft.com/office/drawing/2014/main" id="{00000000-0008-0000-0C00-000004000000}"/>
            </a:ext>
          </a:extLst>
        </xdr:cNvPr>
        <xdr:cNvSpPr/>
      </xdr:nvSpPr>
      <xdr:spPr>
        <a:xfrm>
          <a:off x="13688744" y="48194"/>
          <a:ext cx="60696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K.Tra 1</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2692765</xdr:colOff>
      <xdr:row>0</xdr:row>
      <xdr:rowOff>58734</xdr:rowOff>
    </xdr:from>
    <xdr:to>
      <xdr:col>7</xdr:col>
      <xdr:colOff>552084</xdr:colOff>
      <xdr:row>1</xdr:row>
      <xdr:rowOff>134934</xdr:rowOff>
    </xdr:to>
    <xdr:sp macro="[0]!CapNhat_TenKHMua" textlink="">
      <xdr:nvSpPr>
        <xdr:cNvPr id="14" name="Rectangle 13">
          <a:extLst>
            <a:ext uri="{FF2B5EF4-FFF2-40B4-BE49-F238E27FC236}">
              <a16:creationId xmlns:a16="http://schemas.microsoft.com/office/drawing/2014/main" id="{00000000-0008-0000-0C00-00000E000000}"/>
            </a:ext>
          </a:extLst>
        </xdr:cNvPr>
        <xdr:cNvSpPr/>
      </xdr:nvSpPr>
      <xdr:spPr>
        <a:xfrm>
          <a:off x="6077315" y="58734"/>
          <a:ext cx="1815369"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Cập nhật TT Phiếu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0</xdr:col>
      <xdr:colOff>95075</xdr:colOff>
      <xdr:row>0</xdr:row>
      <xdr:rowOff>89469</xdr:rowOff>
    </xdr:from>
    <xdr:to>
      <xdr:col>1</xdr:col>
      <xdr:colOff>572945</xdr:colOff>
      <xdr:row>1</xdr:row>
      <xdr:rowOff>165669</xdr:rowOff>
    </xdr:to>
    <xdr:sp macro="[0]!Xoa_NKBan" textlink="">
      <xdr:nvSpPr>
        <xdr:cNvPr id="6" name="Rectangle 5">
          <a:extLst>
            <a:ext uri="{FF2B5EF4-FFF2-40B4-BE49-F238E27FC236}">
              <a16:creationId xmlns:a16="http://schemas.microsoft.com/office/drawing/2014/main" id="{00000000-0008-0000-0C00-000006000000}"/>
            </a:ext>
          </a:extLst>
        </xdr:cNvPr>
        <xdr:cNvSpPr/>
      </xdr:nvSpPr>
      <xdr:spPr>
        <a:xfrm>
          <a:off x="95075" y="89469"/>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15</xdr:col>
      <xdr:colOff>207739</xdr:colOff>
      <xdr:row>0</xdr:row>
      <xdr:rowOff>44384</xdr:rowOff>
    </xdr:from>
    <xdr:to>
      <xdr:col>16</xdr:col>
      <xdr:colOff>327564</xdr:colOff>
      <xdr:row>1</xdr:row>
      <xdr:rowOff>120584</xdr:rowOff>
    </xdr:to>
    <xdr:sp macro="[0]!CNHAT_DGVON" textlink="">
      <xdr:nvSpPr>
        <xdr:cNvPr id="7" name="Rectangle 6">
          <a:extLst>
            <a:ext uri="{FF2B5EF4-FFF2-40B4-BE49-F238E27FC236}">
              <a16:creationId xmlns:a16="http://schemas.microsoft.com/office/drawing/2014/main" id="{00000000-0008-0000-0C00-000007000000}"/>
            </a:ext>
          </a:extLst>
        </xdr:cNvPr>
        <xdr:cNvSpPr/>
      </xdr:nvSpPr>
      <xdr:spPr>
        <a:xfrm>
          <a:off x="14692089" y="44384"/>
          <a:ext cx="938975"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1373231</xdr:colOff>
      <xdr:row>0</xdr:row>
      <xdr:rowOff>61909</xdr:rowOff>
    </xdr:from>
    <xdr:to>
      <xdr:col>4</xdr:col>
      <xdr:colOff>1128668</xdr:colOff>
      <xdr:row>1</xdr:row>
      <xdr:rowOff>138109</xdr:rowOff>
    </xdr:to>
    <xdr:sp macro="[0]!Bang_HHDV" textlink="">
      <xdr:nvSpPr>
        <xdr:cNvPr id="2" name="Rectangle 1">
          <a:extLst>
            <a:ext uri="{FF2B5EF4-FFF2-40B4-BE49-F238E27FC236}">
              <a16:creationId xmlns:a16="http://schemas.microsoft.com/office/drawing/2014/main" id="{761FC2CC-4C2D-4D28-B086-EDAF72270033}"/>
            </a:ext>
          </a:extLst>
        </xdr:cNvPr>
        <xdr:cNvSpPr/>
      </xdr:nvSpPr>
      <xdr:spPr>
        <a:xfrm>
          <a:off x="3379831" y="61909"/>
          <a:ext cx="1133387"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Bảng Hàng Hóa</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11</xdr:col>
      <xdr:colOff>295814</xdr:colOff>
      <xdr:row>0</xdr:row>
      <xdr:rowOff>48194</xdr:rowOff>
    </xdr:from>
    <xdr:to>
      <xdr:col>12</xdr:col>
      <xdr:colOff>149764</xdr:colOff>
      <xdr:row>1</xdr:row>
      <xdr:rowOff>124394</xdr:rowOff>
    </xdr:to>
    <xdr:sp macro="DC_ChuanHoaDonGia" textlink="">
      <xdr:nvSpPr>
        <xdr:cNvPr id="5" name="btnDC_ChuanHoa">
          <a:extLst>
            <a:ext uri="{FF2B5EF4-FFF2-40B4-BE49-F238E27FC236}">
              <a16:creationId xmlns:a16="http://schemas.microsoft.com/office/drawing/2014/main" id="{4391E365-0A6B-43B1-516E-629AB30D4BF9}"/>
            </a:ext>
          </a:extLst>
        </xdr:cNvPr>
        <xdr:cNvSpPr/>
      </xdr:nvSpPr>
      <xdr:spPr>
        <a:xfrm>
          <a:off x="11027314" y="48194"/>
          <a:ext cx="127000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Chuẩn Hoá ĐG</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12</xdr:col>
      <xdr:colOff>302165</xdr:colOff>
      <xdr:row>0</xdr:row>
      <xdr:rowOff>48194</xdr:rowOff>
    </xdr:from>
    <xdr:to>
      <xdr:col>13</xdr:col>
      <xdr:colOff>35465</xdr:colOff>
      <xdr:row>1</xdr:row>
      <xdr:rowOff>124394</xdr:rowOff>
    </xdr:to>
    <xdr:sp macro="DC_ThangBtn" textlink="">
      <xdr:nvSpPr>
        <xdr:cNvPr id="3" name="NutDCT_NK_Ban">
          <a:extLst>
            <a:ext uri="{FF2B5EF4-FFF2-40B4-BE49-F238E27FC236}">
              <a16:creationId xmlns:a16="http://schemas.microsoft.com/office/drawing/2014/main" id="{4E1DF52F-81E5-A9E2-99BD-86FB67CB4CCF}"/>
            </a:ext>
          </a:extLst>
        </xdr:cNvPr>
        <xdr:cNvSpPr/>
      </xdr:nvSpPr>
      <xdr:spPr>
        <a:xfrm>
          <a:off x="12449715" y="48194"/>
          <a:ext cx="10414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2F6EAD"/>
              </a:solidFill>
              <a:latin typeface="Segoe UI" panose="020B0502040204020203" pitchFamily="34" charset="0"/>
            </a:rPr>
            <a:t>Đ/C Tháng</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735833</xdr:colOff>
      <xdr:row>0</xdr:row>
      <xdr:rowOff>52383</xdr:rowOff>
    </xdr:from>
    <xdr:to>
      <xdr:col>5</xdr:col>
      <xdr:colOff>1794008</xdr:colOff>
      <xdr:row>1</xdr:row>
      <xdr:rowOff>128583</xdr:rowOff>
    </xdr:to>
    <xdr:sp macro="[0]!KXuat_HTKK_MVao" textlink="">
      <xdr:nvSpPr>
        <xdr:cNvPr id="3" name="Rectangle 2">
          <a:extLst>
            <a:ext uri="{FF2B5EF4-FFF2-40B4-BE49-F238E27FC236}">
              <a16:creationId xmlns:a16="http://schemas.microsoft.com/office/drawing/2014/main" id="{00000000-0008-0000-0B00-000003000000}"/>
            </a:ext>
          </a:extLst>
        </xdr:cNvPr>
        <xdr:cNvSpPr/>
      </xdr:nvSpPr>
      <xdr:spPr>
        <a:xfrm>
          <a:off x="3637783" y="52383"/>
          <a:ext cx="1058175"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Xuất BKMV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editAs="absolute">
    <xdr:from>
      <xdr:col>0</xdr:col>
      <xdr:colOff>49990</xdr:colOff>
      <xdr:row>0</xdr:row>
      <xdr:rowOff>52384</xdr:rowOff>
    </xdr:from>
    <xdr:to>
      <xdr:col>1</xdr:col>
      <xdr:colOff>515160</xdr:colOff>
      <xdr:row>1</xdr:row>
      <xdr:rowOff>128584</xdr:rowOff>
    </xdr:to>
    <xdr:sp macro="[0]!Xoa_MVao" textlink="">
      <xdr:nvSpPr>
        <xdr:cNvPr id="5" name="Rectangle 4">
          <a:extLst>
            <a:ext uri="{FF2B5EF4-FFF2-40B4-BE49-F238E27FC236}">
              <a16:creationId xmlns:a16="http://schemas.microsoft.com/office/drawing/2014/main" id="{00000000-0008-0000-0B00-000005000000}"/>
            </a:ext>
          </a:extLst>
        </xdr:cNvPr>
        <xdr:cNvSpPr/>
      </xdr:nvSpPr>
      <xdr:spPr>
        <a:xfrm>
          <a:off x="49990" y="52384"/>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239256</xdr:colOff>
      <xdr:row>0</xdr:row>
      <xdr:rowOff>73499</xdr:rowOff>
    </xdr:from>
    <xdr:to>
      <xdr:col>4</xdr:col>
      <xdr:colOff>133350</xdr:colOff>
      <xdr:row>1</xdr:row>
      <xdr:rowOff>149699</xdr:rowOff>
    </xdr:to>
    <xdr:sp macro="[0]!Sort_NgayMV" textlink="">
      <xdr:nvSpPr>
        <xdr:cNvPr id="6" name="Rectangle 5">
          <a:extLst>
            <a:ext uri="{FF2B5EF4-FFF2-40B4-BE49-F238E27FC236}">
              <a16:creationId xmlns:a16="http://schemas.microsoft.com/office/drawing/2014/main" id="{00000000-0008-0000-0B00-000006000000}"/>
            </a:ext>
          </a:extLst>
        </xdr:cNvPr>
        <xdr:cNvSpPr/>
      </xdr:nvSpPr>
      <xdr:spPr>
        <a:xfrm>
          <a:off x="1814056" y="73499"/>
          <a:ext cx="50369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Sort</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26</xdr:col>
      <xdr:colOff>156825</xdr:colOff>
      <xdr:row>0</xdr:row>
      <xdr:rowOff>55558</xdr:rowOff>
    </xdr:from>
    <xdr:to>
      <xdr:col>27</xdr:col>
      <xdr:colOff>421024</xdr:colOff>
      <xdr:row>1</xdr:row>
      <xdr:rowOff>131758</xdr:rowOff>
    </xdr:to>
    <xdr:sp macro="[0]!TH_MuaVao" textlink="">
      <xdr:nvSpPr>
        <xdr:cNvPr id="21" name="Rectangle 20">
          <a:extLst>
            <a:ext uri="{FF2B5EF4-FFF2-40B4-BE49-F238E27FC236}">
              <a16:creationId xmlns:a16="http://schemas.microsoft.com/office/drawing/2014/main" id="{00000000-0008-0000-0B00-000015000000}"/>
            </a:ext>
          </a:extLst>
        </xdr:cNvPr>
        <xdr:cNvSpPr/>
      </xdr:nvSpPr>
      <xdr:spPr>
        <a:xfrm>
          <a:off x="20864175" y="55558"/>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12</xdr:col>
      <xdr:colOff>187983</xdr:colOff>
      <xdr:row>0</xdr:row>
      <xdr:rowOff>42859</xdr:rowOff>
    </xdr:from>
    <xdr:to>
      <xdr:col>15</xdr:col>
      <xdr:colOff>231117</xdr:colOff>
      <xdr:row>1</xdr:row>
      <xdr:rowOff>119059</xdr:rowOff>
    </xdr:to>
    <xdr:sp macro="[0]!DinhKhoan_TuDong" textlink="">
      <xdr:nvSpPr>
        <xdr:cNvPr id="22" name="Rectangle 21">
          <a:extLst>
            <a:ext uri="{FF2B5EF4-FFF2-40B4-BE49-F238E27FC236}">
              <a16:creationId xmlns:a16="http://schemas.microsoft.com/office/drawing/2014/main" id="{00000000-0008-0000-0B00-000016000000}"/>
            </a:ext>
          </a:extLst>
        </xdr:cNvPr>
        <xdr:cNvSpPr/>
      </xdr:nvSpPr>
      <xdr:spPr>
        <a:xfrm>
          <a:off x="12145033" y="42859"/>
          <a:ext cx="145283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Định Khoản Tự Động</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308028</xdr:colOff>
      <xdr:row>0</xdr:row>
      <xdr:rowOff>105725</xdr:rowOff>
    </xdr:from>
    <xdr:to>
      <xdr:col>9</xdr:col>
      <xdr:colOff>206322</xdr:colOff>
      <xdr:row>1</xdr:row>
      <xdr:rowOff>181925</xdr:rowOff>
    </xdr:to>
    <xdr:sp macro="[0]!ThemCN" textlink="">
      <xdr:nvSpPr>
        <xdr:cNvPr id="17" name="Rectangle 16">
          <a:extLst>
            <a:ext uri="{FF2B5EF4-FFF2-40B4-BE49-F238E27FC236}">
              <a16:creationId xmlns:a16="http://schemas.microsoft.com/office/drawing/2014/main" id="{00000000-0008-0000-0B00-000011000000}"/>
            </a:ext>
          </a:extLst>
        </xdr:cNvPr>
        <xdr:cNvSpPr/>
      </xdr:nvSpPr>
      <xdr:spPr>
        <a:xfrm>
          <a:off x="8683678" y="105725"/>
          <a:ext cx="109209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Thêm Công Nợ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xdr:from>
      <xdr:col>19</xdr:col>
      <xdr:colOff>450851</xdr:colOff>
      <xdr:row>0</xdr:row>
      <xdr:rowOff>56355</xdr:rowOff>
    </xdr:from>
    <xdr:to>
      <xdr:col>24</xdr:col>
      <xdr:colOff>581025</xdr:colOff>
      <xdr:row>1</xdr:row>
      <xdr:rowOff>143668</xdr:rowOff>
    </xdr:to>
    <xdr:grpSp>
      <xdr:nvGrpSpPr>
        <xdr:cNvPr id="7" name="Group 6">
          <a:extLst>
            <a:ext uri="{FF2B5EF4-FFF2-40B4-BE49-F238E27FC236}">
              <a16:creationId xmlns:a16="http://schemas.microsoft.com/office/drawing/2014/main" id="{9B42CCB5-6C92-72AA-ECF9-69F4E177A899}"/>
            </a:ext>
          </a:extLst>
        </xdr:cNvPr>
        <xdr:cNvGrpSpPr/>
      </xdr:nvGrpSpPr>
      <xdr:grpSpPr>
        <a:xfrm>
          <a:off x="16821151" y="56355"/>
          <a:ext cx="3514724" cy="290513"/>
          <a:chOff x="15709901" y="56355"/>
          <a:chExt cx="3514724" cy="290513"/>
        </a:xfrm>
      </xdr:grpSpPr>
      <xdr:sp macro="[0]!KTraMV_TT_VAT" textlink="">
        <xdr:nvSpPr>
          <xdr:cNvPr id="8" name="Rectangle 7">
            <a:extLst>
              <a:ext uri="{FF2B5EF4-FFF2-40B4-BE49-F238E27FC236}">
                <a16:creationId xmlns:a16="http://schemas.microsoft.com/office/drawing/2014/main" id="{00000000-0008-0000-0B00-000008000000}"/>
              </a:ext>
            </a:extLst>
          </xdr:cNvPr>
          <xdr:cNvSpPr/>
        </xdr:nvSpPr>
        <xdr:spPr>
          <a:xfrm>
            <a:off x="15709901" y="56355"/>
            <a:ext cx="688359"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1</a:t>
            </a:r>
          </a:p>
        </xdr:txBody>
      </xdr:sp>
      <xdr:sp macro="[0]!DC_MuaVao_NK" textlink="">
        <xdr:nvSpPr>
          <xdr:cNvPr id="9" name="Rectangle 8">
            <a:extLst>
              <a:ext uri="{FF2B5EF4-FFF2-40B4-BE49-F238E27FC236}">
                <a16:creationId xmlns:a16="http://schemas.microsoft.com/office/drawing/2014/main" id="{00000000-0008-0000-0B00-000009000000}"/>
              </a:ext>
            </a:extLst>
          </xdr:cNvPr>
          <xdr:cNvSpPr/>
        </xdr:nvSpPr>
        <xdr:spPr>
          <a:xfrm>
            <a:off x="16430285" y="67468"/>
            <a:ext cx="678430"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2</a:t>
            </a:r>
          </a:p>
        </xdr:txBody>
      </xdr:sp>
      <xdr:sp macro="[0]!KT_MV_TTQNH" textlink="">
        <xdr:nvSpPr>
          <xdr:cNvPr id="10" name="Rectangle 9">
            <a:extLst>
              <a:ext uri="{FF2B5EF4-FFF2-40B4-BE49-F238E27FC236}">
                <a16:creationId xmlns:a16="http://schemas.microsoft.com/office/drawing/2014/main" id="{00000000-0008-0000-0B00-00000A000000}"/>
              </a:ext>
            </a:extLst>
          </xdr:cNvPr>
          <xdr:cNvSpPr/>
        </xdr:nvSpPr>
        <xdr:spPr>
          <a:xfrm>
            <a:off x="17140739" y="67468"/>
            <a:ext cx="688359"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3</a:t>
            </a:r>
          </a:p>
        </xdr:txBody>
      </xdr:sp>
      <xdr:sp macro="[0]!KT_MV_TrungHD" textlink="">
        <xdr:nvSpPr>
          <xdr:cNvPr id="11" name="Rectangle 10">
            <a:extLst>
              <a:ext uri="{FF2B5EF4-FFF2-40B4-BE49-F238E27FC236}">
                <a16:creationId xmlns:a16="http://schemas.microsoft.com/office/drawing/2014/main" id="{00000000-0008-0000-0B00-00000B000000}"/>
              </a:ext>
            </a:extLst>
          </xdr:cNvPr>
          <xdr:cNvSpPr/>
        </xdr:nvSpPr>
        <xdr:spPr>
          <a:xfrm>
            <a:off x="17871051" y="67468"/>
            <a:ext cx="688359"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4</a:t>
            </a:r>
          </a:p>
        </xdr:txBody>
      </xdr:sp>
      <xdr:sp macro="[0]!KiemTraMV_WebHDDT" textlink="">
        <xdr:nvSpPr>
          <xdr:cNvPr id="13" name="Rectangle 12">
            <a:extLst>
              <a:ext uri="{FF2B5EF4-FFF2-40B4-BE49-F238E27FC236}">
                <a16:creationId xmlns:a16="http://schemas.microsoft.com/office/drawing/2014/main" id="{00000000-0008-0000-0B00-00000D000000}"/>
              </a:ext>
            </a:extLst>
          </xdr:cNvPr>
          <xdr:cNvSpPr/>
        </xdr:nvSpPr>
        <xdr:spPr>
          <a:xfrm>
            <a:off x="18579266" y="56356"/>
            <a:ext cx="645359"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5</a:t>
            </a:r>
          </a:p>
        </xdr:txBody>
      </xdr:sp>
    </xdr:grpSp>
    <xdr:clientData fPrintsWithSheet="0"/>
  </xdr:twoCellAnchor>
  <xdr:twoCellAnchor editAs="oneCell">
    <xdr:from>
      <xdr:col>10</xdr:col>
      <xdr:colOff>447593</xdr:colOff>
      <xdr:row>0</xdr:row>
      <xdr:rowOff>61274</xdr:rowOff>
    </xdr:from>
    <xdr:to>
      <xdr:col>11</xdr:col>
      <xdr:colOff>562056</xdr:colOff>
      <xdr:row>1</xdr:row>
      <xdr:rowOff>137474</xdr:rowOff>
    </xdr:to>
    <xdr:sp macro="[0]!HachToanTCTM" textlink="">
      <xdr:nvSpPr>
        <xdr:cNvPr id="4" name="Rectangle 3">
          <a:extLst>
            <a:ext uri="{FF2B5EF4-FFF2-40B4-BE49-F238E27FC236}">
              <a16:creationId xmlns:a16="http://schemas.microsoft.com/office/drawing/2014/main" id="{5C47796C-3D3F-410F-BDF5-2814F5E1D6D7}"/>
            </a:ext>
          </a:extLst>
        </xdr:cNvPr>
        <xdr:cNvSpPr/>
      </xdr:nvSpPr>
      <xdr:spPr>
        <a:xfrm>
          <a:off x="10239293" y="61274"/>
          <a:ext cx="1244763"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Hạch toán chi TM</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27</xdr:col>
      <xdr:colOff>916325</xdr:colOff>
      <xdr:row>0</xdr:row>
      <xdr:rowOff>55558</xdr:rowOff>
    </xdr:from>
    <xdr:to>
      <xdr:col>28</xdr:col>
      <xdr:colOff>732175</xdr:colOff>
      <xdr:row>1</xdr:row>
      <xdr:rowOff>131758</xdr:rowOff>
    </xdr:to>
    <xdr:sp macro="DC_ThangBtn" textlink="">
      <xdr:nvSpPr>
        <xdr:cNvPr id="2" name="NutDCT_MV">
          <a:extLst>
            <a:ext uri="{FF2B5EF4-FFF2-40B4-BE49-F238E27FC236}">
              <a16:creationId xmlns:a16="http://schemas.microsoft.com/office/drawing/2014/main" id="{BB031C55-7F06-229F-B5D9-E6FA65AC74C5}"/>
            </a:ext>
          </a:extLst>
        </xdr:cNvPr>
        <xdr:cNvSpPr/>
      </xdr:nvSpPr>
      <xdr:spPr>
        <a:xfrm>
          <a:off x="22322175" y="55558"/>
          <a:ext cx="10414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2F6EAD"/>
              </a:solidFill>
              <a:latin typeface="Segoe UI" panose="020B0502040204020203" pitchFamily="34" charset="0"/>
            </a:rPr>
            <a:t>Đ/C Tháng</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312469</xdr:colOff>
      <xdr:row>0</xdr:row>
      <xdr:rowOff>53020</xdr:rowOff>
    </xdr:from>
    <xdr:to>
      <xdr:col>14</xdr:col>
      <xdr:colOff>919430</xdr:colOff>
      <xdr:row>1</xdr:row>
      <xdr:rowOff>129220</xdr:rowOff>
    </xdr:to>
    <xdr:sp macro="DC_CapNhatCotKiemTra" textlink="">
      <xdr:nvSpPr>
        <xdr:cNvPr id="4" name="Rectangle 3">
          <a:extLst>
            <a:ext uri="{FF2B5EF4-FFF2-40B4-BE49-F238E27FC236}">
              <a16:creationId xmlns:a16="http://schemas.microsoft.com/office/drawing/2014/main" id="{00000000-0008-0000-0D00-000004000000}"/>
            </a:ext>
          </a:extLst>
        </xdr:cNvPr>
        <xdr:cNvSpPr/>
      </xdr:nvSpPr>
      <xdr:spPr>
        <a:xfrm>
          <a:off x="14980969" y="53020"/>
          <a:ext cx="60696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K.Tra 1</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xdr:col>
      <xdr:colOff>154923</xdr:colOff>
      <xdr:row>0</xdr:row>
      <xdr:rowOff>32382</xdr:rowOff>
    </xdr:from>
    <xdr:to>
      <xdr:col>7</xdr:col>
      <xdr:colOff>778529</xdr:colOff>
      <xdr:row>1</xdr:row>
      <xdr:rowOff>108582</xdr:rowOff>
    </xdr:to>
    <xdr:sp macro="[0]!CapNhat_TenKHBan" textlink="">
      <xdr:nvSpPr>
        <xdr:cNvPr id="14" name="Rectangle 13">
          <a:extLst>
            <a:ext uri="{FF2B5EF4-FFF2-40B4-BE49-F238E27FC236}">
              <a16:creationId xmlns:a16="http://schemas.microsoft.com/office/drawing/2014/main" id="{00000000-0008-0000-0D00-00000E000000}"/>
            </a:ext>
          </a:extLst>
        </xdr:cNvPr>
        <xdr:cNvSpPr/>
      </xdr:nvSpPr>
      <xdr:spPr>
        <a:xfrm>
          <a:off x="6479523" y="32382"/>
          <a:ext cx="1861856"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 TT Phiếu Nhập</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0</xdr:col>
      <xdr:colOff>86502</xdr:colOff>
      <xdr:row>0</xdr:row>
      <xdr:rowOff>84390</xdr:rowOff>
    </xdr:from>
    <xdr:to>
      <xdr:col>1</xdr:col>
      <xdr:colOff>564372</xdr:colOff>
      <xdr:row>1</xdr:row>
      <xdr:rowOff>160590</xdr:rowOff>
    </xdr:to>
    <xdr:sp macro="[0]!Xoa_NKMua" textlink="">
      <xdr:nvSpPr>
        <xdr:cNvPr id="6" name="Rectangle 5">
          <a:extLst>
            <a:ext uri="{FF2B5EF4-FFF2-40B4-BE49-F238E27FC236}">
              <a16:creationId xmlns:a16="http://schemas.microsoft.com/office/drawing/2014/main" id="{00000000-0008-0000-0D00-000006000000}"/>
            </a:ext>
          </a:extLst>
        </xdr:cNvPr>
        <xdr:cNvSpPr/>
      </xdr:nvSpPr>
      <xdr:spPr>
        <a:xfrm>
          <a:off x="86502" y="84390"/>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281031</xdr:colOff>
      <xdr:row>0</xdr:row>
      <xdr:rowOff>40955</xdr:rowOff>
    </xdr:from>
    <xdr:to>
      <xdr:col>4</xdr:col>
      <xdr:colOff>1414418</xdr:colOff>
      <xdr:row>1</xdr:row>
      <xdr:rowOff>117155</xdr:rowOff>
    </xdr:to>
    <xdr:sp macro="[0]!Bang_HHDV" textlink="">
      <xdr:nvSpPr>
        <xdr:cNvPr id="2" name="Rectangle 1">
          <a:extLst>
            <a:ext uri="{FF2B5EF4-FFF2-40B4-BE49-F238E27FC236}">
              <a16:creationId xmlns:a16="http://schemas.microsoft.com/office/drawing/2014/main" id="{6C36CE47-0E4C-44DF-B128-5675FDB2B80A}"/>
            </a:ext>
          </a:extLst>
        </xdr:cNvPr>
        <xdr:cNvSpPr/>
      </xdr:nvSpPr>
      <xdr:spPr>
        <a:xfrm>
          <a:off x="3221081" y="40955"/>
          <a:ext cx="1133387"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Bảng Hàng Hóa</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11</xdr:col>
      <xdr:colOff>246328</xdr:colOff>
      <xdr:row>0</xdr:row>
      <xdr:rowOff>72070</xdr:rowOff>
    </xdr:from>
    <xdr:to>
      <xdr:col>12</xdr:col>
      <xdr:colOff>68528</xdr:colOff>
      <xdr:row>1</xdr:row>
      <xdr:rowOff>148270</xdr:rowOff>
    </xdr:to>
    <xdr:sp macro="DC_ChuanHoaDonGia" textlink="">
      <xdr:nvSpPr>
        <xdr:cNvPr id="5" name="btnDC_ChuanHoa">
          <a:extLst>
            <a:ext uri="{FF2B5EF4-FFF2-40B4-BE49-F238E27FC236}">
              <a16:creationId xmlns:a16="http://schemas.microsoft.com/office/drawing/2014/main" id="{CFCD0896-6D94-F225-588B-97801A7603C2}"/>
            </a:ext>
          </a:extLst>
        </xdr:cNvPr>
        <xdr:cNvSpPr/>
      </xdr:nvSpPr>
      <xdr:spPr>
        <a:xfrm>
          <a:off x="11530278" y="72070"/>
          <a:ext cx="127000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Chuẩn Hoá ĐG</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12</xdr:col>
      <xdr:colOff>220928</xdr:colOff>
      <xdr:row>0</xdr:row>
      <xdr:rowOff>72070</xdr:rowOff>
    </xdr:from>
    <xdr:to>
      <xdr:col>13</xdr:col>
      <xdr:colOff>24078</xdr:colOff>
      <xdr:row>1</xdr:row>
      <xdr:rowOff>148270</xdr:rowOff>
    </xdr:to>
    <xdr:sp macro="DC_ThangBtn" textlink="">
      <xdr:nvSpPr>
        <xdr:cNvPr id="3" name="NutDCT_NK_Mua">
          <a:extLst>
            <a:ext uri="{FF2B5EF4-FFF2-40B4-BE49-F238E27FC236}">
              <a16:creationId xmlns:a16="http://schemas.microsoft.com/office/drawing/2014/main" id="{751B5F30-17A9-0C98-306E-3C0570F53995}"/>
            </a:ext>
          </a:extLst>
        </xdr:cNvPr>
        <xdr:cNvSpPr/>
      </xdr:nvSpPr>
      <xdr:spPr>
        <a:xfrm>
          <a:off x="12952678" y="72070"/>
          <a:ext cx="10414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2F6EAD"/>
              </a:solidFill>
              <a:latin typeface="Segoe UI" panose="020B0502040204020203" pitchFamily="34" charset="0"/>
            </a:rPr>
            <a:t>Đ/C Tháng</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42052</xdr:colOff>
      <xdr:row>0</xdr:row>
      <xdr:rowOff>44130</xdr:rowOff>
    </xdr:from>
    <xdr:to>
      <xdr:col>3</xdr:col>
      <xdr:colOff>310372</xdr:colOff>
      <xdr:row>1</xdr:row>
      <xdr:rowOff>120330</xdr:rowOff>
    </xdr:to>
    <xdr:sp macro="Xoa_NH" textlink="">
      <xdr:nvSpPr>
        <xdr:cNvPr id="3" name="Rectangle 2">
          <a:extLst>
            <a:ext uri="{FF2B5EF4-FFF2-40B4-BE49-F238E27FC236}">
              <a16:creationId xmlns:a16="http://schemas.microsoft.com/office/drawing/2014/main" id="{00000000-0008-0000-0900-000003000000}"/>
            </a:ext>
          </a:extLst>
        </xdr:cNvPr>
        <xdr:cNvSpPr/>
      </xdr:nvSpPr>
      <xdr:spPr>
        <a:xfrm>
          <a:off x="480202" y="44130"/>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580720</xdr:colOff>
      <xdr:row>0</xdr:row>
      <xdr:rowOff>44130</xdr:rowOff>
    </xdr:from>
    <xdr:to>
      <xdr:col>10</xdr:col>
      <xdr:colOff>384480</xdr:colOff>
      <xdr:row>1</xdr:row>
      <xdr:rowOff>120330</xdr:rowOff>
    </xdr:to>
    <xdr:sp macro="[0]!Bang_Cong_No" textlink="">
      <xdr:nvSpPr>
        <xdr:cNvPr id="4" name="Rectangle 3">
          <a:extLst>
            <a:ext uri="{FF2B5EF4-FFF2-40B4-BE49-F238E27FC236}">
              <a16:creationId xmlns:a16="http://schemas.microsoft.com/office/drawing/2014/main" id="{00000000-0008-0000-0900-000004000000}"/>
            </a:ext>
          </a:extLst>
        </xdr:cNvPr>
        <xdr:cNvSpPr/>
      </xdr:nvSpPr>
      <xdr:spPr>
        <a:xfrm>
          <a:off x="11680520" y="44130"/>
          <a:ext cx="10610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Bảng Công Nợ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6</xdr:col>
      <xdr:colOff>1466873</xdr:colOff>
      <xdr:row>0</xdr:row>
      <xdr:rowOff>61275</xdr:rowOff>
    </xdr:from>
    <xdr:to>
      <xdr:col>6</xdr:col>
      <xdr:colOff>2919707</xdr:colOff>
      <xdr:row>1</xdr:row>
      <xdr:rowOff>137475</xdr:rowOff>
    </xdr:to>
    <xdr:sp macro="[0]!DinhKhoan_TuDong" textlink="">
      <xdr:nvSpPr>
        <xdr:cNvPr id="11" name="Rectangle 10">
          <a:extLst>
            <a:ext uri="{FF2B5EF4-FFF2-40B4-BE49-F238E27FC236}">
              <a16:creationId xmlns:a16="http://schemas.microsoft.com/office/drawing/2014/main" id="{00000000-0008-0000-0900-00000B000000}"/>
            </a:ext>
          </a:extLst>
        </xdr:cNvPr>
        <xdr:cNvSpPr/>
      </xdr:nvSpPr>
      <xdr:spPr>
        <a:xfrm>
          <a:off x="8159773" y="61275"/>
          <a:ext cx="145283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Định Khoản Tự Động</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368895</xdr:colOff>
      <xdr:row>0</xdr:row>
      <xdr:rowOff>44130</xdr:rowOff>
    </xdr:from>
    <xdr:to>
      <xdr:col>4</xdr:col>
      <xdr:colOff>1250354</xdr:colOff>
      <xdr:row>1</xdr:row>
      <xdr:rowOff>120330</xdr:rowOff>
    </xdr:to>
    <xdr:sp macro="[0]!DanDuLieuNH" textlink="">
      <xdr:nvSpPr>
        <xdr:cNvPr id="5" name="Rectangle 4">
          <a:extLst>
            <a:ext uri="{FF2B5EF4-FFF2-40B4-BE49-F238E27FC236}">
              <a16:creationId xmlns:a16="http://schemas.microsoft.com/office/drawing/2014/main" id="{00000000-0008-0000-0900-000005000000}"/>
            </a:ext>
          </a:extLst>
        </xdr:cNvPr>
        <xdr:cNvSpPr/>
      </xdr:nvSpPr>
      <xdr:spPr>
        <a:xfrm>
          <a:off x="2204045" y="44130"/>
          <a:ext cx="88145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Paste Value</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67453</xdr:colOff>
      <xdr:row>0</xdr:row>
      <xdr:rowOff>90484</xdr:rowOff>
    </xdr:from>
    <xdr:to>
      <xdr:col>3</xdr:col>
      <xdr:colOff>189723</xdr:colOff>
      <xdr:row>1</xdr:row>
      <xdr:rowOff>166684</xdr:rowOff>
    </xdr:to>
    <xdr:sp macro="[0]!Xoa_LT" textlink="">
      <xdr:nvSpPr>
        <xdr:cNvPr id="3" name="Rectangle 2">
          <a:extLst>
            <a:ext uri="{FF2B5EF4-FFF2-40B4-BE49-F238E27FC236}">
              <a16:creationId xmlns:a16="http://schemas.microsoft.com/office/drawing/2014/main" id="{00000000-0008-0000-0800-000003000000}"/>
            </a:ext>
          </a:extLst>
        </xdr:cNvPr>
        <xdr:cNvSpPr/>
      </xdr:nvSpPr>
      <xdr:spPr>
        <a:xfrm>
          <a:off x="531003" y="90484"/>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6</xdr:col>
      <xdr:colOff>2709558</xdr:colOff>
      <xdr:row>0</xdr:row>
      <xdr:rowOff>80959</xdr:rowOff>
    </xdr:from>
    <xdr:to>
      <xdr:col>6</xdr:col>
      <xdr:colOff>3770618</xdr:colOff>
      <xdr:row>1</xdr:row>
      <xdr:rowOff>157159</xdr:rowOff>
    </xdr:to>
    <xdr:sp macro="[0]!Bang_Cong_No" textlink="">
      <xdr:nvSpPr>
        <xdr:cNvPr id="4" name="Rectangle 3">
          <a:extLst>
            <a:ext uri="{FF2B5EF4-FFF2-40B4-BE49-F238E27FC236}">
              <a16:creationId xmlns:a16="http://schemas.microsoft.com/office/drawing/2014/main" id="{00000000-0008-0000-0800-000004000000}"/>
            </a:ext>
          </a:extLst>
        </xdr:cNvPr>
        <xdr:cNvSpPr/>
      </xdr:nvSpPr>
      <xdr:spPr>
        <a:xfrm>
          <a:off x="8646808" y="80959"/>
          <a:ext cx="10610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Bảng Công Nợ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141981</xdr:colOff>
      <xdr:row>0</xdr:row>
      <xdr:rowOff>96833</xdr:rowOff>
    </xdr:from>
    <xdr:to>
      <xdr:col>1</xdr:col>
      <xdr:colOff>1620143</xdr:colOff>
      <xdr:row>1</xdr:row>
      <xdr:rowOff>173033</xdr:rowOff>
    </xdr:to>
    <xdr:sp macro="[0]!Xoa_CNPThu" textlink="">
      <xdr:nvSpPr>
        <xdr:cNvPr id="2" name="Rectangle 1">
          <a:extLst>
            <a:ext uri="{FF2B5EF4-FFF2-40B4-BE49-F238E27FC236}">
              <a16:creationId xmlns:a16="http://schemas.microsoft.com/office/drawing/2014/main" id="{00000000-0008-0000-0F00-000002000000}"/>
            </a:ext>
          </a:extLst>
        </xdr:cNvPr>
        <xdr:cNvSpPr/>
      </xdr:nvSpPr>
      <xdr:spPr>
        <a:xfrm>
          <a:off x="459481" y="96833"/>
          <a:ext cx="1478162"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 Phải Thu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6</xdr:col>
      <xdr:colOff>0</xdr:colOff>
      <xdr:row>0</xdr:row>
      <xdr:rowOff>23811</xdr:rowOff>
    </xdr:from>
    <xdr:to>
      <xdr:col>7</xdr:col>
      <xdr:colOff>485776</xdr:colOff>
      <xdr:row>1</xdr:row>
      <xdr:rowOff>100011</xdr:rowOff>
    </xdr:to>
    <xdr:grpSp>
      <xdr:nvGrpSpPr>
        <xdr:cNvPr id="3" name="Group 2">
          <a:extLst>
            <a:ext uri="{FF2B5EF4-FFF2-40B4-BE49-F238E27FC236}">
              <a16:creationId xmlns:a16="http://schemas.microsoft.com/office/drawing/2014/main" id="{00000000-0008-0000-0F00-000003000000}"/>
            </a:ext>
          </a:extLst>
        </xdr:cNvPr>
        <xdr:cNvGrpSpPr/>
      </xdr:nvGrpSpPr>
      <xdr:grpSpPr>
        <a:xfrm>
          <a:off x="7112000" y="23811"/>
          <a:ext cx="1285876" cy="279400"/>
          <a:chOff x="16335376" y="1436513"/>
          <a:chExt cx="1304925" cy="355948"/>
        </a:xfrm>
      </xdr:grpSpPr>
      <xdr:sp macro="[0]!KTra_Trung_MST_PThu" textlink="">
        <xdr:nvSpPr>
          <xdr:cNvPr id="4" name="Rectangle 3">
            <a:extLst>
              <a:ext uri="{FF2B5EF4-FFF2-40B4-BE49-F238E27FC236}">
                <a16:creationId xmlns:a16="http://schemas.microsoft.com/office/drawing/2014/main" id="{00000000-0008-0000-0F00-000004000000}"/>
              </a:ext>
            </a:extLst>
          </xdr:cNvPr>
          <xdr:cNvSpPr/>
        </xdr:nvSpPr>
        <xdr:spPr>
          <a:xfrm>
            <a:off x="16335376" y="1436513"/>
            <a:ext cx="647700" cy="355948"/>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1</a:t>
            </a:r>
          </a:p>
        </xdr:txBody>
      </xdr:sp>
      <xdr:sp macro="[0]!KTra_Trung_TKPThu" textlink="">
        <xdr:nvSpPr>
          <xdr:cNvPr id="5" name="Rectangle 4">
            <a:extLst>
              <a:ext uri="{FF2B5EF4-FFF2-40B4-BE49-F238E27FC236}">
                <a16:creationId xmlns:a16="http://schemas.microsoft.com/office/drawing/2014/main" id="{00000000-0008-0000-0F00-000005000000}"/>
              </a:ext>
            </a:extLst>
          </xdr:cNvPr>
          <xdr:cNvSpPr/>
        </xdr:nvSpPr>
        <xdr:spPr>
          <a:xfrm>
            <a:off x="16992601" y="1436513"/>
            <a:ext cx="647700" cy="355948"/>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2</a:t>
            </a:r>
          </a:p>
        </xdr:txBody>
      </xdr:sp>
    </xdr:grpSp>
    <xdr:clientData fPrintsWithSheet="0"/>
  </xdr:twoCellAnchor>
  <xdr:oneCellAnchor>
    <xdr:from>
      <xdr:col>11</xdr:col>
      <xdr:colOff>83159</xdr:colOff>
      <xdr:row>0</xdr:row>
      <xdr:rowOff>85085</xdr:rowOff>
    </xdr:from>
    <xdr:ext cx="1443408" cy="279400"/>
    <xdr:sp macro="[0]!Xoa_CNPTra" textlink="">
      <xdr:nvSpPr>
        <xdr:cNvPr id="9" name="Rectangle 8">
          <a:extLst>
            <a:ext uri="{FF2B5EF4-FFF2-40B4-BE49-F238E27FC236}">
              <a16:creationId xmlns:a16="http://schemas.microsoft.com/office/drawing/2014/main" id="{00000000-0008-0000-0F00-000009000000}"/>
            </a:ext>
          </a:extLst>
        </xdr:cNvPr>
        <xdr:cNvSpPr/>
      </xdr:nvSpPr>
      <xdr:spPr>
        <a:xfrm>
          <a:off x="9881209" y="85085"/>
          <a:ext cx="1443408"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 Phải Trả</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oneCellAnchor>
  <xdr:oneCellAnchor>
    <xdr:from>
      <xdr:col>16</xdr:col>
      <xdr:colOff>171449</xdr:colOff>
      <xdr:row>0</xdr:row>
      <xdr:rowOff>22226</xdr:rowOff>
    </xdr:from>
    <xdr:ext cx="1247776" cy="279400"/>
    <xdr:grpSp>
      <xdr:nvGrpSpPr>
        <xdr:cNvPr id="10" name="Group 9">
          <a:extLst>
            <a:ext uri="{FF2B5EF4-FFF2-40B4-BE49-F238E27FC236}">
              <a16:creationId xmlns:a16="http://schemas.microsoft.com/office/drawing/2014/main" id="{00000000-0008-0000-0F00-00000A000000}"/>
            </a:ext>
          </a:extLst>
        </xdr:cNvPr>
        <xdr:cNvGrpSpPr/>
      </xdr:nvGrpSpPr>
      <xdr:grpSpPr>
        <a:xfrm>
          <a:off x="16579849" y="22226"/>
          <a:ext cx="1247776" cy="279400"/>
          <a:chOff x="16335376" y="1434042"/>
          <a:chExt cx="1304925" cy="360891"/>
        </a:xfrm>
      </xdr:grpSpPr>
      <xdr:sp macro="[0]!KTra_Trung_MST_PTra" textlink="">
        <xdr:nvSpPr>
          <xdr:cNvPr id="11" name="Rectangle 10">
            <a:extLst>
              <a:ext uri="{FF2B5EF4-FFF2-40B4-BE49-F238E27FC236}">
                <a16:creationId xmlns:a16="http://schemas.microsoft.com/office/drawing/2014/main" id="{00000000-0008-0000-0F00-00000B000000}"/>
              </a:ext>
            </a:extLst>
          </xdr:cNvPr>
          <xdr:cNvSpPr/>
        </xdr:nvSpPr>
        <xdr:spPr>
          <a:xfrm>
            <a:off x="16335376" y="1434042"/>
            <a:ext cx="647700" cy="360891"/>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1</a:t>
            </a:r>
          </a:p>
        </xdr:txBody>
      </xdr:sp>
      <xdr:sp macro="[0]!KTra_Trung_TKPTra" textlink="">
        <xdr:nvSpPr>
          <xdr:cNvPr id="12" name="Rectangle 11">
            <a:extLst>
              <a:ext uri="{FF2B5EF4-FFF2-40B4-BE49-F238E27FC236}">
                <a16:creationId xmlns:a16="http://schemas.microsoft.com/office/drawing/2014/main" id="{00000000-0008-0000-0F00-00000C000000}"/>
              </a:ext>
            </a:extLst>
          </xdr:cNvPr>
          <xdr:cNvSpPr/>
        </xdr:nvSpPr>
        <xdr:spPr>
          <a:xfrm>
            <a:off x="16992601" y="1434042"/>
            <a:ext cx="647700" cy="360891"/>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latin typeface="Segoe UI" panose="020B0502040204020203" pitchFamily="34" charset="0"/>
                <a:cs typeface="Segoe UI" panose="020B0502040204020203" pitchFamily="34" charset="0"/>
              </a:rPr>
              <a:t>K.Tra 2</a:t>
            </a:r>
          </a:p>
        </xdr:txBody>
      </xdr:sp>
    </xdr:grpSp>
    <xdr:clientData fPrintsWithSheet="0"/>
  </xdr:oneCellAnchor>
  <xdr:twoCellAnchor editAs="oneCell">
    <xdr:from>
      <xdr:col>2</xdr:col>
      <xdr:colOff>75910</xdr:colOff>
      <xdr:row>0</xdr:row>
      <xdr:rowOff>100009</xdr:rowOff>
    </xdr:from>
    <xdr:to>
      <xdr:col>4</xdr:col>
      <xdr:colOff>139992</xdr:colOff>
      <xdr:row>1</xdr:row>
      <xdr:rowOff>176209</xdr:rowOff>
    </xdr:to>
    <xdr:sp macro="[0]!CNhat_MaCN" textlink="">
      <xdr:nvSpPr>
        <xdr:cNvPr id="13" name="Rectangle 12">
          <a:extLst>
            <a:ext uri="{FF2B5EF4-FFF2-40B4-BE49-F238E27FC236}">
              <a16:creationId xmlns:a16="http://schemas.microsoft.com/office/drawing/2014/main" id="{00000000-0008-0000-0F00-00000D000000}"/>
            </a:ext>
          </a:extLst>
        </xdr:cNvPr>
        <xdr:cNvSpPr/>
      </xdr:nvSpPr>
      <xdr:spPr>
        <a:xfrm>
          <a:off x="3625560" y="100009"/>
          <a:ext cx="153093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 Công Nợ</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292392</xdr:colOff>
      <xdr:row>0</xdr:row>
      <xdr:rowOff>100009</xdr:rowOff>
    </xdr:from>
    <xdr:to>
      <xdr:col>5</xdr:col>
      <xdr:colOff>870242</xdr:colOff>
      <xdr:row>1</xdr:row>
      <xdr:rowOff>176209</xdr:rowOff>
    </xdr:to>
    <xdr:sp macro="NapCN_Btn" textlink="">
      <xdr:nvSpPr>
        <xdr:cNvPr id="6" name="Nut_NapCN">
          <a:extLst>
            <a:ext uri="{FF2B5EF4-FFF2-40B4-BE49-F238E27FC236}">
              <a16:creationId xmlns:a16="http://schemas.microsoft.com/office/drawing/2014/main" id="{95D49A19-FD87-7D30-E0AA-640DD044BE1F}"/>
            </a:ext>
          </a:extLst>
        </xdr:cNvPr>
        <xdr:cNvSpPr/>
      </xdr:nvSpPr>
      <xdr:spPr>
        <a:xfrm>
          <a:off x="5308892" y="100009"/>
          <a:ext cx="1625600"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Nạp Công Nợ Thiếu</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5</xdr:col>
      <xdr:colOff>909129</xdr:colOff>
      <xdr:row>0</xdr:row>
      <xdr:rowOff>104771</xdr:rowOff>
    </xdr:from>
    <xdr:to>
      <xdr:col>6</xdr:col>
      <xdr:colOff>913321</xdr:colOff>
      <xdr:row>1</xdr:row>
      <xdr:rowOff>180971</xdr:rowOff>
    </xdr:to>
    <xdr:sp macro="[0]!TH_CongNo" textlink="">
      <xdr:nvSpPr>
        <xdr:cNvPr id="2" name="Rectangle 1">
          <a:extLst>
            <a:ext uri="{FF2B5EF4-FFF2-40B4-BE49-F238E27FC236}">
              <a16:creationId xmlns:a16="http://schemas.microsoft.com/office/drawing/2014/main" id="{00000000-0008-0000-1400-000002000000}"/>
            </a:ext>
          </a:extLst>
        </xdr:cNvPr>
        <xdr:cNvSpPr/>
      </xdr:nvSpPr>
      <xdr:spPr>
        <a:xfrm>
          <a:off x="6586029" y="104771"/>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49686</xdr:colOff>
      <xdr:row>0</xdr:row>
      <xdr:rowOff>41272</xdr:rowOff>
    </xdr:from>
    <xdr:to>
      <xdr:col>8</xdr:col>
      <xdr:colOff>969490</xdr:colOff>
      <xdr:row>1</xdr:row>
      <xdr:rowOff>117472</xdr:rowOff>
    </xdr:to>
    <xdr:sp macro="[0]!KXuat_CongNo" textlink="">
      <xdr:nvSpPr>
        <xdr:cNvPr id="3" name="Rectangle 2">
          <a:extLst>
            <a:ext uri="{FF2B5EF4-FFF2-40B4-BE49-F238E27FC236}">
              <a16:creationId xmlns:a16="http://schemas.microsoft.com/office/drawing/2014/main" id="{00000000-0008-0000-1400-000003000000}"/>
            </a:ext>
          </a:extLst>
        </xdr:cNvPr>
        <xdr:cNvSpPr/>
      </xdr:nvSpPr>
      <xdr:spPr>
        <a:xfrm>
          <a:off x="8984136" y="41272"/>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9</xdr:col>
      <xdr:colOff>852958</xdr:colOff>
      <xdr:row>0</xdr:row>
      <xdr:rowOff>69847</xdr:rowOff>
    </xdr:from>
    <xdr:to>
      <xdr:col>10</xdr:col>
      <xdr:colOff>674215</xdr:colOff>
      <xdr:row>1</xdr:row>
      <xdr:rowOff>146047</xdr:rowOff>
    </xdr:to>
    <xdr:sp macro="[0]!Xem_TH_2_CTiet_CNo" textlink="">
      <xdr:nvSpPr>
        <xdr:cNvPr id="4" name="Rectangle 3">
          <a:extLst>
            <a:ext uri="{FF2B5EF4-FFF2-40B4-BE49-F238E27FC236}">
              <a16:creationId xmlns:a16="http://schemas.microsoft.com/office/drawing/2014/main" id="{00000000-0008-0000-1400-000004000000}"/>
            </a:ext>
          </a:extLst>
        </xdr:cNvPr>
        <xdr:cNvSpPr/>
      </xdr:nvSpPr>
      <xdr:spPr>
        <a:xfrm>
          <a:off x="10873258" y="69847"/>
          <a:ext cx="907107"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Xem chi tiết</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editAs="oneCell">
    <xdr:from>
      <xdr:col>4</xdr:col>
      <xdr:colOff>372554</xdr:colOff>
      <xdr:row>0</xdr:row>
      <xdr:rowOff>60322</xdr:rowOff>
    </xdr:from>
    <xdr:to>
      <xdr:col>6</xdr:col>
      <xdr:colOff>217996</xdr:colOff>
      <xdr:row>1</xdr:row>
      <xdr:rowOff>136522</xdr:rowOff>
    </xdr:to>
    <xdr:sp macro="[0]!KC_Cong_No" textlink="">
      <xdr:nvSpPr>
        <xdr:cNvPr id="2" name="Rectangle 1">
          <a:extLst>
            <a:ext uri="{FF2B5EF4-FFF2-40B4-BE49-F238E27FC236}">
              <a16:creationId xmlns:a16="http://schemas.microsoft.com/office/drawing/2014/main" id="{00000000-0008-0000-2200-000002000000}"/>
            </a:ext>
          </a:extLst>
        </xdr:cNvPr>
        <xdr:cNvSpPr/>
      </xdr:nvSpPr>
      <xdr:spPr>
        <a:xfrm>
          <a:off x="1775904" y="60322"/>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300885</xdr:colOff>
      <xdr:row>0</xdr:row>
      <xdr:rowOff>76197</xdr:rowOff>
    </xdr:from>
    <xdr:to>
      <xdr:col>8</xdr:col>
      <xdr:colOff>1340592</xdr:colOff>
      <xdr:row>1</xdr:row>
      <xdr:rowOff>152397</xdr:rowOff>
    </xdr:to>
    <xdr:sp macro="[0]!XLY_CNCT" textlink="">
      <xdr:nvSpPr>
        <xdr:cNvPr id="3" name="Rectangle 2">
          <a:extLst>
            <a:ext uri="{FF2B5EF4-FFF2-40B4-BE49-F238E27FC236}">
              <a16:creationId xmlns:a16="http://schemas.microsoft.com/office/drawing/2014/main" id="{00000000-0008-0000-2200-000003000000}"/>
            </a:ext>
          </a:extLst>
        </xdr:cNvPr>
        <xdr:cNvSpPr/>
      </xdr:nvSpPr>
      <xdr:spPr>
        <a:xfrm>
          <a:off x="5615835" y="76197"/>
          <a:ext cx="1039707"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Xử lý Công nợ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7</xdr:col>
      <xdr:colOff>422468</xdr:colOff>
      <xdr:row>0</xdr:row>
      <xdr:rowOff>40743</xdr:rowOff>
    </xdr:from>
    <xdr:to>
      <xdr:col>8</xdr:col>
      <xdr:colOff>705717</xdr:colOff>
      <xdr:row>1</xdr:row>
      <xdr:rowOff>116943</xdr:rowOff>
    </xdr:to>
    <xdr:sp macro="[0]!Cap_Nhat_PBKH" textlink="">
      <xdr:nvSpPr>
        <xdr:cNvPr id="4" name="Rectangle 3">
          <a:extLst>
            <a:ext uri="{FF2B5EF4-FFF2-40B4-BE49-F238E27FC236}">
              <a16:creationId xmlns:a16="http://schemas.microsoft.com/office/drawing/2014/main" id="{00000000-0008-0000-1500-000004000000}"/>
            </a:ext>
          </a:extLst>
        </xdr:cNvPr>
        <xdr:cNvSpPr/>
      </xdr:nvSpPr>
      <xdr:spPr>
        <a:xfrm>
          <a:off x="6042218" y="40743"/>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xdr:col>
      <xdr:colOff>57395</xdr:colOff>
      <xdr:row>0</xdr:row>
      <xdr:rowOff>49316</xdr:rowOff>
    </xdr:from>
    <xdr:to>
      <xdr:col>2</xdr:col>
      <xdr:colOff>446365</xdr:colOff>
      <xdr:row>1</xdr:row>
      <xdr:rowOff>125516</xdr:rowOff>
    </xdr:to>
    <xdr:sp macro="[0]!Xoa_PBKH" textlink="">
      <xdr:nvSpPr>
        <xdr:cNvPr id="6" name="Rectangle 5">
          <a:extLst>
            <a:ext uri="{FF2B5EF4-FFF2-40B4-BE49-F238E27FC236}">
              <a16:creationId xmlns:a16="http://schemas.microsoft.com/office/drawing/2014/main" id="{00000000-0008-0000-1500-000006000000}"/>
            </a:ext>
          </a:extLst>
        </xdr:cNvPr>
        <xdr:cNvSpPr/>
      </xdr:nvSpPr>
      <xdr:spPr>
        <a:xfrm>
          <a:off x="317745" y="49316"/>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baseline="0">
            <a:solidFill>
              <a:srgbClr val="C81E3C"/>
            </a:solidFill>
            <a:effectLst/>
            <a:latin typeface="Segoe UI" panose="020B0502040204020203" pitchFamily="34" charset="0"/>
            <a:ea typeface="+mn-ea"/>
            <a:cs typeface="Segoe UI" panose="020B0502040204020203" pitchFamily="34" charset="0"/>
          </a:endParaRPr>
        </a:p>
      </xdr:txBody>
    </xdr:sp>
    <xdr:clientData fPrintsWithSheet="0"/>
  </xdr:twoCellAnchor>
  <xdr:twoCellAnchor editAs="oneCell">
    <xdr:from>
      <xdr:col>24</xdr:col>
      <xdr:colOff>109454</xdr:colOff>
      <xdr:row>0</xdr:row>
      <xdr:rowOff>64026</xdr:rowOff>
    </xdr:from>
    <xdr:to>
      <xdr:col>25</xdr:col>
      <xdr:colOff>730863</xdr:colOff>
      <xdr:row>1</xdr:row>
      <xdr:rowOff>140226</xdr:rowOff>
    </xdr:to>
    <xdr:sp macro="[0]!PBKH_BangCT" textlink="">
      <xdr:nvSpPr>
        <xdr:cNvPr id="5" name="Rectangle 4">
          <a:extLst>
            <a:ext uri="{FF2B5EF4-FFF2-40B4-BE49-F238E27FC236}">
              <a16:creationId xmlns:a16="http://schemas.microsoft.com/office/drawing/2014/main" id="{00000000-0008-0000-1500-000005000000}"/>
            </a:ext>
          </a:extLst>
        </xdr:cNvPr>
        <xdr:cNvSpPr/>
      </xdr:nvSpPr>
      <xdr:spPr>
        <a:xfrm>
          <a:off x="17749754" y="64026"/>
          <a:ext cx="152310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 chi tiết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21</xdr:col>
      <xdr:colOff>312719</xdr:colOff>
      <xdr:row>0</xdr:row>
      <xdr:rowOff>50375</xdr:rowOff>
    </xdr:from>
    <xdr:to>
      <xdr:col>22</xdr:col>
      <xdr:colOff>404831</xdr:colOff>
      <xdr:row>1</xdr:row>
      <xdr:rowOff>126575</xdr:rowOff>
    </xdr:to>
    <xdr:sp macro="LaySoDu_PBKH" textlink="">
      <xdr:nvSpPr>
        <xdr:cNvPr id="2" name="Rectangle 1">
          <a:extLst>
            <a:ext uri="{FF2B5EF4-FFF2-40B4-BE49-F238E27FC236}">
              <a16:creationId xmlns:a16="http://schemas.microsoft.com/office/drawing/2014/main" id="{00000000-0008-0000-1500-000002000000}"/>
            </a:ext>
          </a:extLst>
        </xdr:cNvPr>
        <xdr:cNvSpPr/>
      </xdr:nvSpPr>
      <xdr:spPr>
        <a:xfrm>
          <a:off x="16308369" y="50375"/>
          <a:ext cx="758862"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Lấy số dư</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16</xdr:col>
      <xdr:colOff>54960</xdr:colOff>
      <xdr:row>0</xdr:row>
      <xdr:rowOff>58841</xdr:rowOff>
    </xdr:from>
    <xdr:to>
      <xdr:col>18</xdr:col>
      <xdr:colOff>241373</xdr:colOff>
      <xdr:row>1</xdr:row>
      <xdr:rowOff>135041</xdr:rowOff>
    </xdr:to>
    <xdr:sp macro="[0]!HToan_GTSCD" textlink="">
      <xdr:nvSpPr>
        <xdr:cNvPr id="3" name="Rectangle 2">
          <a:extLst>
            <a:ext uri="{FF2B5EF4-FFF2-40B4-BE49-F238E27FC236}">
              <a16:creationId xmlns:a16="http://schemas.microsoft.com/office/drawing/2014/main" id="{00000000-0008-0000-1500-000003000000}"/>
            </a:ext>
          </a:extLst>
        </xdr:cNvPr>
        <xdr:cNvSpPr/>
      </xdr:nvSpPr>
      <xdr:spPr>
        <a:xfrm>
          <a:off x="11954860" y="58841"/>
          <a:ext cx="1685013"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Hạch toán thanh lý TSCĐ</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7</xdr:col>
      <xdr:colOff>586866</xdr:colOff>
      <xdr:row>0</xdr:row>
      <xdr:rowOff>92072</xdr:rowOff>
    </xdr:from>
    <xdr:to>
      <xdr:col>9</xdr:col>
      <xdr:colOff>89408</xdr:colOff>
      <xdr:row>1</xdr:row>
      <xdr:rowOff>168272</xdr:rowOff>
    </xdr:to>
    <xdr:sp macro="[0]!Bang_PhanBo" textlink="">
      <xdr:nvSpPr>
        <xdr:cNvPr id="3" name="Rectangle 2">
          <a:extLst>
            <a:ext uri="{FF2B5EF4-FFF2-40B4-BE49-F238E27FC236}">
              <a16:creationId xmlns:a16="http://schemas.microsoft.com/office/drawing/2014/main" id="{00000000-0008-0000-1600-000003000000}"/>
            </a:ext>
          </a:extLst>
        </xdr:cNvPr>
        <xdr:cNvSpPr/>
      </xdr:nvSpPr>
      <xdr:spPr>
        <a:xfrm>
          <a:off x="5616066" y="92072"/>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9</xdr:col>
      <xdr:colOff>411814</xdr:colOff>
      <xdr:row>0</xdr:row>
      <xdr:rowOff>92072</xdr:rowOff>
    </xdr:from>
    <xdr:to>
      <xdr:col>11</xdr:col>
      <xdr:colOff>378760</xdr:colOff>
      <xdr:row>1</xdr:row>
      <xdr:rowOff>168272</xdr:rowOff>
    </xdr:to>
    <xdr:sp macro="[0]!In_PhanBo" textlink="">
      <xdr:nvSpPr>
        <xdr:cNvPr id="4" name="Rectangle 3">
          <a:extLst>
            <a:ext uri="{FF2B5EF4-FFF2-40B4-BE49-F238E27FC236}">
              <a16:creationId xmlns:a16="http://schemas.microsoft.com/office/drawing/2014/main" id="{00000000-0008-0000-1600-000004000000}"/>
            </a:ext>
          </a:extLst>
        </xdr:cNvPr>
        <xdr:cNvSpPr/>
      </xdr:nvSpPr>
      <xdr:spPr>
        <a:xfrm>
          <a:off x="7028514" y="92072"/>
          <a:ext cx="83689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 Phân Bổ</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12</xdr:col>
      <xdr:colOff>98898</xdr:colOff>
      <xdr:row>0</xdr:row>
      <xdr:rowOff>82547</xdr:rowOff>
    </xdr:from>
    <xdr:to>
      <xdr:col>13</xdr:col>
      <xdr:colOff>148752</xdr:colOff>
      <xdr:row>1</xdr:row>
      <xdr:rowOff>158747</xdr:rowOff>
    </xdr:to>
    <xdr:sp macro="[0]!KXuat_PhanBo" textlink="">
      <xdr:nvSpPr>
        <xdr:cNvPr id="5" name="Rectangle 4">
          <a:extLst>
            <a:ext uri="{FF2B5EF4-FFF2-40B4-BE49-F238E27FC236}">
              <a16:creationId xmlns:a16="http://schemas.microsoft.com/office/drawing/2014/main" id="{00000000-0008-0000-1600-000005000000}"/>
            </a:ext>
          </a:extLst>
        </xdr:cNvPr>
        <xdr:cNvSpPr/>
      </xdr:nvSpPr>
      <xdr:spPr>
        <a:xfrm>
          <a:off x="8563448" y="82547"/>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editAs="oneCell">
    <xdr:from>
      <xdr:col>9</xdr:col>
      <xdr:colOff>136016</xdr:colOff>
      <xdr:row>0</xdr:row>
      <xdr:rowOff>95247</xdr:rowOff>
    </xdr:from>
    <xdr:to>
      <xdr:col>10</xdr:col>
      <xdr:colOff>159258</xdr:colOff>
      <xdr:row>1</xdr:row>
      <xdr:rowOff>171447</xdr:rowOff>
    </xdr:to>
    <xdr:sp macro="[0]!Bang_KhauHao" textlink="">
      <xdr:nvSpPr>
        <xdr:cNvPr id="3" name="Rectangle 2">
          <a:extLst>
            <a:ext uri="{FF2B5EF4-FFF2-40B4-BE49-F238E27FC236}">
              <a16:creationId xmlns:a16="http://schemas.microsoft.com/office/drawing/2014/main" id="{00000000-0008-0000-1700-000003000000}"/>
            </a:ext>
          </a:extLst>
        </xdr:cNvPr>
        <xdr:cNvSpPr/>
      </xdr:nvSpPr>
      <xdr:spPr>
        <a:xfrm>
          <a:off x="6587616" y="95247"/>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11</xdr:col>
      <xdr:colOff>50207</xdr:colOff>
      <xdr:row>0</xdr:row>
      <xdr:rowOff>98422</xdr:rowOff>
    </xdr:from>
    <xdr:to>
      <xdr:col>12</xdr:col>
      <xdr:colOff>473668</xdr:colOff>
      <xdr:row>1</xdr:row>
      <xdr:rowOff>174622</xdr:rowOff>
    </xdr:to>
    <xdr:sp macro="[0]!In_KhauHao" textlink="">
      <xdr:nvSpPr>
        <xdr:cNvPr id="4" name="Rectangle 3">
          <a:extLst>
            <a:ext uri="{FF2B5EF4-FFF2-40B4-BE49-F238E27FC236}">
              <a16:creationId xmlns:a16="http://schemas.microsoft.com/office/drawing/2014/main" id="{00000000-0008-0000-1700-000004000000}"/>
            </a:ext>
          </a:extLst>
        </xdr:cNvPr>
        <xdr:cNvSpPr/>
      </xdr:nvSpPr>
      <xdr:spPr>
        <a:xfrm>
          <a:off x="8146457" y="98422"/>
          <a:ext cx="77271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 Tài Sản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13</xdr:col>
      <xdr:colOff>279873</xdr:colOff>
      <xdr:row>0</xdr:row>
      <xdr:rowOff>92072</xdr:rowOff>
    </xdr:from>
    <xdr:to>
      <xdr:col>14</xdr:col>
      <xdr:colOff>202727</xdr:colOff>
      <xdr:row>1</xdr:row>
      <xdr:rowOff>168272</xdr:rowOff>
    </xdr:to>
    <xdr:sp macro="[0]!KXuat_KhauHao" textlink="">
      <xdr:nvSpPr>
        <xdr:cNvPr id="5" name="Rectangle 4">
          <a:extLst>
            <a:ext uri="{FF2B5EF4-FFF2-40B4-BE49-F238E27FC236}">
              <a16:creationId xmlns:a16="http://schemas.microsoft.com/office/drawing/2014/main" id="{00000000-0008-0000-1700-000005000000}"/>
            </a:ext>
          </a:extLst>
        </xdr:cNvPr>
        <xdr:cNvSpPr/>
      </xdr:nvSpPr>
      <xdr:spPr>
        <a:xfrm>
          <a:off x="9652473" y="92072"/>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19.xml><?xml version="1.0" encoding="utf-8"?>
<xdr:wsDr xmlns:xdr="http://schemas.openxmlformats.org/drawingml/2006/spreadsheetDrawing" xmlns:a="http://schemas.openxmlformats.org/drawingml/2006/main">
  <xdr:twoCellAnchor editAs="oneCell">
    <xdr:from>
      <xdr:col>1</xdr:col>
      <xdr:colOff>84915</xdr:colOff>
      <xdr:row>0</xdr:row>
      <xdr:rowOff>74929</xdr:rowOff>
    </xdr:from>
    <xdr:to>
      <xdr:col>1</xdr:col>
      <xdr:colOff>1000935</xdr:colOff>
      <xdr:row>1</xdr:row>
      <xdr:rowOff>151129</xdr:rowOff>
    </xdr:to>
    <xdr:sp macro="[0]!Xoa_HHDV" textlink="">
      <xdr:nvSpPr>
        <xdr:cNvPr id="4" name="Rectangle 3">
          <a:extLst>
            <a:ext uri="{FF2B5EF4-FFF2-40B4-BE49-F238E27FC236}">
              <a16:creationId xmlns:a16="http://schemas.microsoft.com/office/drawing/2014/main" id="{00000000-0008-0000-1C00-000004000000}"/>
            </a:ext>
          </a:extLst>
        </xdr:cNvPr>
        <xdr:cNvSpPr/>
      </xdr:nvSpPr>
      <xdr:spPr>
        <a:xfrm>
          <a:off x="351615" y="74929"/>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xdr:col>
      <xdr:colOff>866859</xdr:colOff>
      <xdr:row>0</xdr:row>
      <xdr:rowOff>83818</xdr:rowOff>
    </xdr:from>
    <xdr:to>
      <xdr:col>2</xdr:col>
      <xdr:colOff>2438315</xdr:colOff>
      <xdr:row>1</xdr:row>
      <xdr:rowOff>160018</xdr:rowOff>
    </xdr:to>
    <xdr:sp macro="[0]!CNhat_MHang" textlink="">
      <xdr:nvSpPr>
        <xdr:cNvPr id="5" name="Rectangle 4">
          <a:extLst>
            <a:ext uri="{FF2B5EF4-FFF2-40B4-BE49-F238E27FC236}">
              <a16:creationId xmlns:a16="http://schemas.microsoft.com/office/drawing/2014/main" id="{00000000-0008-0000-1C00-000005000000}"/>
            </a:ext>
          </a:extLst>
        </xdr:cNvPr>
        <xdr:cNvSpPr/>
      </xdr:nvSpPr>
      <xdr:spPr>
        <a:xfrm>
          <a:off x="2968709" y="83818"/>
          <a:ext cx="1571456"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 Phát Sinh</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6</xdr:col>
      <xdr:colOff>957113</xdr:colOff>
      <xdr:row>0</xdr:row>
      <xdr:rowOff>77468</xdr:rowOff>
    </xdr:from>
    <xdr:to>
      <xdr:col>8</xdr:col>
      <xdr:colOff>312889</xdr:colOff>
      <xdr:row>1</xdr:row>
      <xdr:rowOff>153668</xdr:rowOff>
    </xdr:to>
    <xdr:sp macro="[0]!KTra_Trung_HHDV" textlink="">
      <xdr:nvSpPr>
        <xdr:cNvPr id="6" name="Rectangle 5">
          <a:extLst>
            <a:ext uri="{FF2B5EF4-FFF2-40B4-BE49-F238E27FC236}">
              <a16:creationId xmlns:a16="http://schemas.microsoft.com/office/drawing/2014/main" id="{00000000-0008-0000-1C00-000006000000}"/>
            </a:ext>
          </a:extLst>
        </xdr:cNvPr>
        <xdr:cNvSpPr/>
      </xdr:nvSpPr>
      <xdr:spPr>
        <a:xfrm>
          <a:off x="7929413" y="77468"/>
          <a:ext cx="112107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K.Tra Trùng Mã</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20.xml><?xml version="1.0" encoding="utf-8"?>
<xdr:wsDr xmlns:xdr="http://schemas.openxmlformats.org/drawingml/2006/spreadsheetDrawing" xmlns:a="http://schemas.openxmlformats.org/drawingml/2006/main">
  <xdr:twoCellAnchor editAs="oneCell">
    <xdr:from>
      <xdr:col>0</xdr:col>
      <xdr:colOff>88900</xdr:colOff>
      <xdr:row>0</xdr:row>
      <xdr:rowOff>25400</xdr:rowOff>
    </xdr:from>
    <xdr:to>
      <xdr:col>2</xdr:col>
      <xdr:colOff>234950</xdr:colOff>
      <xdr:row>1</xdr:row>
      <xdr:rowOff>101600</xdr:rowOff>
    </xdr:to>
    <xdr:sp macro="[0]!Xoa_RapMa" textlink="">
      <xdr:nvSpPr>
        <xdr:cNvPr id="2" name="NutRM_Xoa_RapMa">
          <a:extLst>
            <a:ext uri="{FF2B5EF4-FFF2-40B4-BE49-F238E27FC236}">
              <a16:creationId xmlns:a16="http://schemas.microsoft.com/office/drawing/2014/main" id="{022164B3-E9D5-4118-AD2A-9C81A78B9FE2}"/>
            </a:ext>
          </a:extLst>
        </xdr:cNvPr>
        <xdr:cNvSpPr/>
      </xdr:nvSpPr>
      <xdr:spPr>
        <a:xfrm>
          <a:off x="88900" y="25400"/>
          <a:ext cx="1231900" cy="279400"/>
        </a:xfrm>
        <a:prstGeom prst="roundRect">
          <a:avLst>
            <a:gd name="adj" fmla="val 20000"/>
          </a:avLst>
        </a:prstGeom>
        <a:solidFill>
          <a:srgbClr val="FFFFFF"/>
        </a:solidFill>
        <a:ln w="12700"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xdr:col>
      <xdr:colOff>381000</xdr:colOff>
      <xdr:row>0</xdr:row>
      <xdr:rowOff>50800</xdr:rowOff>
    </xdr:from>
    <xdr:to>
      <xdr:col>3</xdr:col>
      <xdr:colOff>1454150</xdr:colOff>
      <xdr:row>1</xdr:row>
      <xdr:rowOff>127000</xdr:rowOff>
    </xdr:to>
    <xdr:sp macro="[0]!LayDL_NK2RapMa" textlink="">
      <xdr:nvSpPr>
        <xdr:cNvPr id="3" name="NutRM_LayDL_NK2RapMa">
          <a:extLst>
            <a:ext uri="{FF2B5EF4-FFF2-40B4-BE49-F238E27FC236}">
              <a16:creationId xmlns:a16="http://schemas.microsoft.com/office/drawing/2014/main" id="{372C3D30-423F-4122-970E-5B05B2F5B9AE}"/>
            </a:ext>
          </a:extLst>
        </xdr:cNvPr>
        <xdr:cNvSpPr/>
      </xdr:nvSpPr>
      <xdr:spPr>
        <a:xfrm>
          <a:off x="1466850" y="50800"/>
          <a:ext cx="1816100" cy="279400"/>
        </a:xfrm>
        <a:prstGeom prst="roundRect">
          <a:avLst>
            <a:gd name="adj" fmla="val 20000"/>
          </a:avLst>
        </a:prstGeom>
        <a:solidFill>
          <a:srgbClr val="FFFFFF"/>
        </a:solidFill>
        <a:ln w="12700"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Lấy DL Nhật Ký Sang Đây</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228600</xdr:colOff>
      <xdr:row>0</xdr:row>
      <xdr:rowOff>57150</xdr:rowOff>
    </xdr:from>
    <xdr:to>
      <xdr:col>4</xdr:col>
      <xdr:colOff>1657350</xdr:colOff>
      <xdr:row>1</xdr:row>
      <xdr:rowOff>133350</xdr:rowOff>
    </xdr:to>
    <xdr:sp macro="[0]!RapMa_Auto" textlink="">
      <xdr:nvSpPr>
        <xdr:cNvPr id="4" name="NutRM_RapMa_Auto">
          <a:extLst>
            <a:ext uri="{FF2B5EF4-FFF2-40B4-BE49-F238E27FC236}">
              <a16:creationId xmlns:a16="http://schemas.microsoft.com/office/drawing/2014/main" id="{1D4DBDEC-2743-4978-A4C8-2B6B9AF1472E}"/>
            </a:ext>
          </a:extLst>
        </xdr:cNvPr>
        <xdr:cNvSpPr/>
      </xdr:nvSpPr>
      <xdr:spPr>
        <a:xfrm>
          <a:off x="3587750" y="57150"/>
          <a:ext cx="1428750" cy="279400"/>
        </a:xfrm>
        <a:prstGeom prst="roundRect">
          <a:avLst>
            <a:gd name="adj" fmla="val 20000"/>
          </a:avLst>
        </a:prstGeom>
        <a:solidFill>
          <a:srgbClr val="FFFFFF"/>
        </a:solidFill>
        <a:ln w="12700"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Ráp Mã Tự Động</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2057400</xdr:colOff>
      <xdr:row>0</xdr:row>
      <xdr:rowOff>31750</xdr:rowOff>
    </xdr:from>
    <xdr:to>
      <xdr:col>6</xdr:col>
      <xdr:colOff>336550</xdr:colOff>
      <xdr:row>1</xdr:row>
      <xdr:rowOff>107950</xdr:rowOff>
    </xdr:to>
    <xdr:sp macro="[0]!DoLai_Dong" textlink="">
      <xdr:nvSpPr>
        <xdr:cNvPr id="5" name="NutRM_DoLai_Dong">
          <a:extLst>
            <a:ext uri="{FF2B5EF4-FFF2-40B4-BE49-F238E27FC236}">
              <a16:creationId xmlns:a16="http://schemas.microsoft.com/office/drawing/2014/main" id="{0459624E-3D3A-42F4-B98F-9467C4C7BB2B}"/>
            </a:ext>
          </a:extLst>
        </xdr:cNvPr>
        <xdr:cNvSpPr/>
      </xdr:nvSpPr>
      <xdr:spPr>
        <a:xfrm>
          <a:off x="5416550" y="31750"/>
          <a:ext cx="1860550" cy="279400"/>
        </a:xfrm>
        <a:prstGeom prst="roundRect">
          <a:avLst>
            <a:gd name="adj" fmla="val 20000"/>
          </a:avLst>
        </a:prstGeom>
        <a:solidFill>
          <a:srgbClr val="FFFFFF"/>
        </a:solidFill>
        <a:ln w="12700"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Dò Lại Mã Dòng Đang Chọn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6</xdr:col>
      <xdr:colOff>565150</xdr:colOff>
      <xdr:row>0</xdr:row>
      <xdr:rowOff>44450</xdr:rowOff>
    </xdr:from>
    <xdr:to>
      <xdr:col>8</xdr:col>
      <xdr:colOff>615950</xdr:colOff>
      <xdr:row>1</xdr:row>
      <xdr:rowOff>120650</xdr:rowOff>
    </xdr:to>
    <xdr:sp macro="[0]!TaoMaHHDV" textlink="">
      <xdr:nvSpPr>
        <xdr:cNvPr id="6" name="NutRM_TaoMaHHDV">
          <a:extLst>
            <a:ext uri="{FF2B5EF4-FFF2-40B4-BE49-F238E27FC236}">
              <a16:creationId xmlns:a16="http://schemas.microsoft.com/office/drawing/2014/main" id="{15E1046E-4330-4586-AB5A-4FA23D1E7BE4}"/>
            </a:ext>
          </a:extLst>
        </xdr:cNvPr>
        <xdr:cNvSpPr/>
      </xdr:nvSpPr>
      <xdr:spPr>
        <a:xfrm>
          <a:off x="7505700" y="44450"/>
          <a:ext cx="1651000" cy="279400"/>
        </a:xfrm>
        <a:prstGeom prst="roundRect">
          <a:avLst>
            <a:gd name="adj" fmla="val 20000"/>
          </a:avLst>
        </a:prstGeom>
        <a:solidFill>
          <a:srgbClr val="FFFFFF"/>
        </a:solidFill>
        <a:ln w="12700"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Tạo Mã Tại Ô Đang Chọn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9</xdr:col>
      <xdr:colOff>361950</xdr:colOff>
      <xdr:row>0</xdr:row>
      <xdr:rowOff>63500</xdr:rowOff>
    </xdr:from>
    <xdr:to>
      <xdr:col>11</xdr:col>
      <xdr:colOff>552450</xdr:colOff>
      <xdr:row>1</xdr:row>
      <xdr:rowOff>139700</xdr:rowOff>
    </xdr:to>
    <xdr:sp macro="[0]!LayDL_RapMa2NK" textlink="">
      <xdr:nvSpPr>
        <xdr:cNvPr id="7" name="NutRM_LayDL_RapMa2NK">
          <a:extLst>
            <a:ext uri="{FF2B5EF4-FFF2-40B4-BE49-F238E27FC236}">
              <a16:creationId xmlns:a16="http://schemas.microsoft.com/office/drawing/2014/main" id="{9A68302D-B85C-4559-8B26-7407A080CA8F}"/>
            </a:ext>
          </a:extLst>
        </xdr:cNvPr>
        <xdr:cNvSpPr/>
      </xdr:nvSpPr>
      <xdr:spPr>
        <a:xfrm>
          <a:off x="9893300" y="63500"/>
          <a:ext cx="1314450" cy="279400"/>
        </a:xfrm>
        <a:prstGeom prst="roundRect">
          <a:avLst>
            <a:gd name="adj" fmla="val 20000"/>
          </a:avLst>
        </a:prstGeom>
        <a:solidFill>
          <a:srgbClr val="E3F6E8"/>
        </a:solidFill>
        <a:ln w="12700"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Trả Mã Về Nhật Ký</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21.xml><?xml version="1.0" encoding="utf-8"?>
<xdr:wsDr xmlns:xdr="http://schemas.openxmlformats.org/drawingml/2006/spreadsheetDrawing" xmlns:a="http://schemas.openxmlformats.org/drawingml/2006/main">
  <xdr:twoCellAnchor editAs="oneCell">
    <xdr:from>
      <xdr:col>6</xdr:col>
      <xdr:colOff>304291</xdr:colOff>
      <xdr:row>0</xdr:row>
      <xdr:rowOff>41272</xdr:rowOff>
    </xdr:from>
    <xdr:to>
      <xdr:col>11</xdr:col>
      <xdr:colOff>257683</xdr:colOff>
      <xdr:row>1</xdr:row>
      <xdr:rowOff>117472</xdr:rowOff>
    </xdr:to>
    <xdr:sp macro="[0]!KChuyen_NXT" textlink="">
      <xdr:nvSpPr>
        <xdr:cNvPr id="4" name="Rectangle 3">
          <a:extLst>
            <a:ext uri="{FF2B5EF4-FFF2-40B4-BE49-F238E27FC236}">
              <a16:creationId xmlns:a16="http://schemas.microsoft.com/office/drawing/2014/main" id="{00000000-0008-0000-1D00-000004000000}"/>
            </a:ext>
          </a:extLst>
        </xdr:cNvPr>
        <xdr:cNvSpPr/>
      </xdr:nvSpPr>
      <xdr:spPr>
        <a:xfrm>
          <a:off x="5485891" y="41272"/>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17</xdr:col>
      <xdr:colOff>530698</xdr:colOff>
      <xdr:row>0</xdr:row>
      <xdr:rowOff>41272</xdr:rowOff>
    </xdr:from>
    <xdr:to>
      <xdr:col>18</xdr:col>
      <xdr:colOff>631352</xdr:colOff>
      <xdr:row>1</xdr:row>
      <xdr:rowOff>117472</xdr:rowOff>
    </xdr:to>
    <xdr:sp macro="[0]!KXuat_NXT" textlink="">
      <xdr:nvSpPr>
        <xdr:cNvPr id="3" name="Rectangle 2">
          <a:extLst>
            <a:ext uri="{FF2B5EF4-FFF2-40B4-BE49-F238E27FC236}">
              <a16:creationId xmlns:a16="http://schemas.microsoft.com/office/drawing/2014/main" id="{00000000-0008-0000-1D00-000003000000}"/>
            </a:ext>
          </a:extLst>
        </xdr:cNvPr>
        <xdr:cNvSpPr/>
      </xdr:nvSpPr>
      <xdr:spPr>
        <a:xfrm>
          <a:off x="8734898" y="41272"/>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22.xml><?xml version="1.0" encoding="utf-8"?>
<xdr:wsDr xmlns:xdr="http://schemas.openxmlformats.org/drawingml/2006/spreadsheetDrawing" xmlns:a="http://schemas.openxmlformats.org/drawingml/2006/main">
  <xdr:twoCellAnchor editAs="oneCell">
    <xdr:from>
      <xdr:col>1</xdr:col>
      <xdr:colOff>57150</xdr:colOff>
      <xdr:row>59</xdr:row>
      <xdr:rowOff>27304</xdr:rowOff>
    </xdr:from>
    <xdr:to>
      <xdr:col>1</xdr:col>
      <xdr:colOff>1147192</xdr:colOff>
      <xdr:row>60</xdr:row>
      <xdr:rowOff>103504</xdr:rowOff>
    </xdr:to>
    <xdr:sp macro="[0]!PBKH_Full" textlink="">
      <xdr:nvSpPr>
        <xdr:cNvPr id="4" name="Rectangle 3">
          <a:extLst>
            <a:ext uri="{FF2B5EF4-FFF2-40B4-BE49-F238E27FC236}">
              <a16:creationId xmlns:a16="http://schemas.microsoft.com/office/drawing/2014/main" id="{00000000-0008-0000-2500-000004000000}"/>
            </a:ext>
          </a:extLst>
        </xdr:cNvPr>
        <xdr:cNvSpPr/>
      </xdr:nvSpPr>
      <xdr:spPr>
        <a:xfrm>
          <a:off x="158750" y="12047854"/>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absolute">
    <xdr:from>
      <xdr:col>31</xdr:col>
      <xdr:colOff>50800</xdr:colOff>
      <xdr:row>4</xdr:row>
      <xdr:rowOff>158750</xdr:rowOff>
    </xdr:from>
    <xdr:to>
      <xdr:col>34</xdr:col>
      <xdr:colOff>475192</xdr:colOff>
      <xdr:row>8</xdr:row>
      <xdr:rowOff>77612</xdr:rowOff>
    </xdr:to>
    <xdr:sp macro="" textlink="">
      <xdr:nvSpPr>
        <xdr:cNvPr id="6" name="Vat_LY">
          <a:extLst>
            <a:ext uri="{FF2B5EF4-FFF2-40B4-BE49-F238E27FC236}">
              <a16:creationId xmlns:a16="http://schemas.microsoft.com/office/drawing/2014/main" id="{00000000-0008-0000-2500-000006000000}"/>
            </a:ext>
          </a:extLst>
        </xdr:cNvPr>
        <xdr:cNvSpPr/>
      </xdr:nvSpPr>
      <xdr:spPr>
        <a:xfrm>
          <a:off x="28632150" y="1035050"/>
          <a:ext cx="2367492" cy="1004712"/>
        </a:xfrm>
        <a:prstGeom prst="rect">
          <a:avLst/>
        </a:prstGeom>
        <a:ln>
          <a:noFill/>
        </a:ln>
        <a:effectLst/>
        <a:scene3d>
          <a:camera prst="orthographicFront">
            <a:rot lat="0" lon="0" rev="0"/>
          </a:camera>
          <a:lightRig rig="contrasting" dir="t">
            <a:rot lat="0" lon="0" rev="7800000"/>
          </a:lightRig>
        </a:scene3d>
        <a:sp3d>
          <a:bevelT w="139700" h="1397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000" b="1" u="none">
              <a:latin typeface="Segoe UI" panose="020B0502040204020203" pitchFamily="34" charset="0"/>
              <a:cs typeface="Segoe UI" panose="020B0502040204020203" pitchFamily="34" charset="0"/>
            </a:rPr>
            <a:t>Nếu</a:t>
          </a:r>
          <a:r>
            <a:rPr lang="en-US" sz="1000" b="1" u="none" baseline="0">
              <a:latin typeface="Segoe UI" panose="020B0502040204020203" pitchFamily="34" charset="0"/>
              <a:cs typeface="Segoe UI" panose="020B0502040204020203" pitchFamily="34" charset="0"/>
            </a:rPr>
            <a:t> tháng nào ( hoặc quý nào ) cần kết chuyển theo số người dùng thì vui lòng điền số liệu vào tháng ( hoặc quý ) tương ứng. Ngược lại, nếu muốn phần mềm tự kết chuyển Vat thì để trống</a:t>
          </a:r>
          <a:endParaRPr lang="en-US" sz="1000" u="none">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93092</xdr:colOff>
      <xdr:row>24</xdr:row>
      <xdr:rowOff>1904</xdr:rowOff>
    </xdr:from>
    <xdr:to>
      <xdr:col>4</xdr:col>
      <xdr:colOff>1055791</xdr:colOff>
      <xdr:row>25</xdr:row>
      <xdr:rowOff>78104</xdr:rowOff>
    </xdr:to>
    <xdr:sp macro="[0]!KC_NKC_Luong" textlink="">
      <xdr:nvSpPr>
        <xdr:cNvPr id="5" name="Rectangle 4">
          <a:extLst>
            <a:ext uri="{FF2B5EF4-FFF2-40B4-BE49-F238E27FC236}">
              <a16:creationId xmlns:a16="http://schemas.microsoft.com/office/drawing/2014/main" id="{00000000-0008-0000-2500-000005000000}"/>
            </a:ext>
          </a:extLst>
        </xdr:cNvPr>
        <xdr:cNvSpPr/>
      </xdr:nvSpPr>
      <xdr:spPr>
        <a:xfrm>
          <a:off x="3420492" y="5316854"/>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23.xml><?xml version="1.0" encoding="utf-8"?>
<xdr:wsDr xmlns:xdr="http://schemas.openxmlformats.org/drawingml/2006/spreadsheetDrawing" xmlns:a="http://schemas.openxmlformats.org/drawingml/2006/main">
  <xdr:twoCellAnchor editAs="oneCell">
    <xdr:from>
      <xdr:col>6</xdr:col>
      <xdr:colOff>446865</xdr:colOff>
      <xdr:row>0</xdr:row>
      <xdr:rowOff>73381</xdr:rowOff>
    </xdr:from>
    <xdr:to>
      <xdr:col>7</xdr:col>
      <xdr:colOff>753285</xdr:colOff>
      <xdr:row>1</xdr:row>
      <xdr:rowOff>149581</xdr:rowOff>
    </xdr:to>
    <xdr:sp macro="Xoa_TTNV" textlink="">
      <xdr:nvSpPr>
        <xdr:cNvPr id="2" name="Rectangle 1">
          <a:extLst>
            <a:ext uri="{FF2B5EF4-FFF2-40B4-BE49-F238E27FC236}">
              <a16:creationId xmlns:a16="http://schemas.microsoft.com/office/drawing/2014/main" id="{00000000-0008-0000-1000-000002000000}"/>
            </a:ext>
          </a:extLst>
        </xdr:cNvPr>
        <xdr:cNvSpPr/>
      </xdr:nvSpPr>
      <xdr:spPr>
        <a:xfrm>
          <a:off x="4479115" y="73381"/>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1270873</xdr:colOff>
      <xdr:row>0</xdr:row>
      <xdr:rowOff>35281</xdr:rowOff>
    </xdr:from>
    <xdr:to>
      <xdr:col>9</xdr:col>
      <xdr:colOff>568511</xdr:colOff>
      <xdr:row>1</xdr:row>
      <xdr:rowOff>111481</xdr:rowOff>
    </xdr:to>
    <xdr:sp macro="Temp_TTNV" textlink="">
      <xdr:nvSpPr>
        <xdr:cNvPr id="3" name="Rectangle 2">
          <a:extLst>
            <a:ext uri="{FF2B5EF4-FFF2-40B4-BE49-F238E27FC236}">
              <a16:creationId xmlns:a16="http://schemas.microsoft.com/office/drawing/2014/main" id="{00000000-0008-0000-1000-000003000000}"/>
            </a:ext>
          </a:extLst>
        </xdr:cNvPr>
        <xdr:cNvSpPr/>
      </xdr:nvSpPr>
      <xdr:spPr>
        <a:xfrm>
          <a:off x="6960473" y="35281"/>
          <a:ext cx="1005788"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File Mẫu TTNV</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24.xml><?xml version="1.0" encoding="utf-8"?>
<xdr:wsDr xmlns:xdr="http://schemas.openxmlformats.org/drawingml/2006/spreadsheetDrawing" xmlns:a="http://schemas.openxmlformats.org/drawingml/2006/main">
  <xdr:twoCellAnchor>
    <xdr:from>
      <xdr:col>5</xdr:col>
      <xdr:colOff>57150</xdr:colOff>
      <xdr:row>58</xdr:row>
      <xdr:rowOff>28575</xdr:rowOff>
    </xdr:from>
    <xdr:to>
      <xdr:col>5</xdr:col>
      <xdr:colOff>466725</xdr:colOff>
      <xdr:row>58</xdr:row>
      <xdr:rowOff>209550</xdr:rowOff>
    </xdr:to>
    <xdr:sp macro="" textlink="">
      <xdr:nvSpPr>
        <xdr:cNvPr id="2" name="LoaiHDLD1">
          <a:extLst>
            <a:ext uri="{FF2B5EF4-FFF2-40B4-BE49-F238E27FC236}">
              <a16:creationId xmlns:a16="http://schemas.microsoft.com/office/drawing/2014/main" id="{00000000-0008-0000-1300-000002000000}"/>
            </a:ext>
          </a:extLst>
        </xdr:cNvPr>
        <xdr:cNvSpPr/>
      </xdr:nvSpPr>
      <xdr:spPr>
        <a:xfrm>
          <a:off x="2724150" y="12877800"/>
          <a:ext cx="409575" cy="180975"/>
        </a:xfrm>
        <a:prstGeom prst="rect">
          <a:avLst/>
        </a:prstGeom>
        <a:ln w="19050">
          <a:solidFill>
            <a:srgbClr val="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FFFFFF"/>
              </a:solidFill>
              <a:latin typeface="Segoe UI" panose="020B0502040204020203" pitchFamily="34" charset="0"/>
              <a:cs typeface="Segoe UI" panose="020B0502040204020203" pitchFamily="34" charset="0"/>
            </a:rPr>
            <a:t>X</a:t>
          </a:r>
        </a:p>
      </xdr:txBody>
    </xdr:sp>
    <xdr:clientData/>
  </xdr:twoCellAnchor>
  <xdr:twoCellAnchor>
    <xdr:from>
      <xdr:col>5</xdr:col>
      <xdr:colOff>57150</xdr:colOff>
      <xdr:row>59</xdr:row>
      <xdr:rowOff>38100</xdr:rowOff>
    </xdr:from>
    <xdr:to>
      <xdr:col>5</xdr:col>
      <xdr:colOff>466725</xdr:colOff>
      <xdr:row>60</xdr:row>
      <xdr:rowOff>0</xdr:rowOff>
    </xdr:to>
    <xdr:sp macro="" textlink="">
      <xdr:nvSpPr>
        <xdr:cNvPr id="3" name="LoaiHDLD2">
          <a:extLst>
            <a:ext uri="{FF2B5EF4-FFF2-40B4-BE49-F238E27FC236}">
              <a16:creationId xmlns:a16="http://schemas.microsoft.com/office/drawing/2014/main" id="{00000000-0008-0000-1300-000003000000}"/>
            </a:ext>
          </a:extLst>
        </xdr:cNvPr>
        <xdr:cNvSpPr/>
      </xdr:nvSpPr>
      <xdr:spPr>
        <a:xfrm>
          <a:off x="2724150" y="13106400"/>
          <a:ext cx="409575" cy="180975"/>
        </a:xfrm>
        <a:prstGeom prst="rect">
          <a:avLst/>
        </a:prstGeom>
        <a:ln w="19050">
          <a:solidFill>
            <a:srgbClr val="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FFFFFF"/>
              </a:solidFill>
              <a:latin typeface="Segoe UI" panose="020B0502040204020203" pitchFamily="34" charset="0"/>
              <a:cs typeface="Segoe UI" panose="020B0502040204020203" pitchFamily="34" charset="0"/>
            </a:rPr>
            <a:t>X</a:t>
          </a:r>
        </a:p>
      </xdr:txBody>
    </xdr:sp>
    <xdr:clientData/>
  </xdr:twoCellAnchor>
  <xdr:twoCellAnchor>
    <xdr:from>
      <xdr:col>5</xdr:col>
      <xdr:colOff>57150</xdr:colOff>
      <xdr:row>60</xdr:row>
      <xdr:rowOff>47625</xdr:rowOff>
    </xdr:from>
    <xdr:to>
      <xdr:col>5</xdr:col>
      <xdr:colOff>466725</xdr:colOff>
      <xdr:row>61</xdr:row>
      <xdr:rowOff>9525</xdr:rowOff>
    </xdr:to>
    <xdr:sp macro="" textlink="">
      <xdr:nvSpPr>
        <xdr:cNvPr id="4" name="LoaiHDLD3">
          <a:extLst>
            <a:ext uri="{FF2B5EF4-FFF2-40B4-BE49-F238E27FC236}">
              <a16:creationId xmlns:a16="http://schemas.microsoft.com/office/drawing/2014/main" id="{00000000-0008-0000-1300-000004000000}"/>
            </a:ext>
          </a:extLst>
        </xdr:cNvPr>
        <xdr:cNvSpPr/>
      </xdr:nvSpPr>
      <xdr:spPr>
        <a:xfrm>
          <a:off x="2724150" y="13335000"/>
          <a:ext cx="409575" cy="180975"/>
        </a:xfrm>
        <a:prstGeom prst="rect">
          <a:avLst/>
        </a:prstGeom>
        <a:ln w="19050">
          <a:solidFill>
            <a:srgbClr val="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FFFFFF"/>
              </a:solidFill>
              <a:latin typeface="Segoe UI" panose="020B0502040204020203" pitchFamily="34" charset="0"/>
              <a:cs typeface="Segoe UI" panose="020B0502040204020203" pitchFamily="34" charset="0"/>
            </a:rPr>
            <a:t>X</a:t>
          </a:r>
        </a:p>
      </xdr:txBody>
    </xdr:sp>
    <xdr:clientData/>
  </xdr:twoCellAnchor>
  <xdr:twoCellAnchor>
    <xdr:from>
      <xdr:col>5</xdr:col>
      <xdr:colOff>66675</xdr:colOff>
      <xdr:row>61</xdr:row>
      <xdr:rowOff>47625</xdr:rowOff>
    </xdr:from>
    <xdr:to>
      <xdr:col>5</xdr:col>
      <xdr:colOff>476250</xdr:colOff>
      <xdr:row>62</xdr:row>
      <xdr:rowOff>9525</xdr:rowOff>
    </xdr:to>
    <xdr:sp macro="" textlink="">
      <xdr:nvSpPr>
        <xdr:cNvPr id="5" name="LoaiHDLD4">
          <a:extLst>
            <a:ext uri="{FF2B5EF4-FFF2-40B4-BE49-F238E27FC236}">
              <a16:creationId xmlns:a16="http://schemas.microsoft.com/office/drawing/2014/main" id="{00000000-0008-0000-1300-000005000000}"/>
            </a:ext>
          </a:extLst>
        </xdr:cNvPr>
        <xdr:cNvSpPr/>
      </xdr:nvSpPr>
      <xdr:spPr>
        <a:xfrm>
          <a:off x="2733675" y="13554075"/>
          <a:ext cx="409575" cy="180975"/>
        </a:xfrm>
        <a:prstGeom prst="rect">
          <a:avLst/>
        </a:prstGeom>
        <a:ln w="19050">
          <a:solidFill>
            <a:srgbClr val="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FFFFFF"/>
              </a:solidFill>
              <a:latin typeface="Segoe UI" panose="020B0502040204020203" pitchFamily="34" charset="0"/>
              <a:cs typeface="Segoe UI" panose="020B0502040204020203" pitchFamily="34" charset="0"/>
            </a:rPr>
            <a:t>X</a:t>
          </a:r>
        </a:p>
      </xdr:txBody>
    </xdr:sp>
    <xdr:clientData/>
  </xdr:twoCellAnchor>
  <xdr:twoCellAnchor>
    <xdr:from>
      <xdr:col>9</xdr:col>
      <xdr:colOff>19050</xdr:colOff>
      <xdr:row>59</xdr:row>
      <xdr:rowOff>9525</xdr:rowOff>
    </xdr:from>
    <xdr:to>
      <xdr:col>11</xdr:col>
      <xdr:colOff>9525</xdr:colOff>
      <xdr:row>59</xdr:row>
      <xdr:rowOff>209550</xdr:rowOff>
    </xdr:to>
    <xdr:cxnSp macro="">
      <xdr:nvCxnSpPr>
        <xdr:cNvPr id="6" name="DauX1" hidden="1">
          <a:extLst>
            <a:ext uri="{FF2B5EF4-FFF2-40B4-BE49-F238E27FC236}">
              <a16:creationId xmlns:a16="http://schemas.microsoft.com/office/drawing/2014/main" id="{00000000-0008-0000-1300-000006000000}"/>
            </a:ext>
          </a:extLst>
        </xdr:cNvPr>
        <xdr:cNvCxnSpPr/>
      </xdr:nvCxnSpPr>
      <xdr:spPr>
        <a:xfrm>
          <a:off x="5114925" y="13077825"/>
          <a:ext cx="1057275" cy="2000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685800</xdr:colOff>
      <xdr:row>59</xdr:row>
      <xdr:rowOff>19050</xdr:rowOff>
    </xdr:from>
    <xdr:to>
      <xdr:col>11</xdr:col>
      <xdr:colOff>9525</xdr:colOff>
      <xdr:row>59</xdr:row>
      <xdr:rowOff>200025</xdr:rowOff>
    </xdr:to>
    <xdr:cxnSp macro="">
      <xdr:nvCxnSpPr>
        <xdr:cNvPr id="7" name="DauX2" hidden="1">
          <a:extLst>
            <a:ext uri="{FF2B5EF4-FFF2-40B4-BE49-F238E27FC236}">
              <a16:creationId xmlns:a16="http://schemas.microsoft.com/office/drawing/2014/main" id="{00000000-0008-0000-1300-000007000000}"/>
            </a:ext>
          </a:extLst>
        </xdr:cNvPr>
        <xdr:cNvCxnSpPr/>
      </xdr:nvCxnSpPr>
      <xdr:spPr>
        <a:xfrm flipV="1">
          <a:off x="5076825" y="13087350"/>
          <a:ext cx="1095375"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144745</xdr:colOff>
      <xdr:row>0</xdr:row>
      <xdr:rowOff>49209</xdr:rowOff>
    </xdr:from>
    <xdr:to>
      <xdr:col>7</xdr:col>
      <xdr:colOff>331504</xdr:colOff>
      <xdr:row>1</xdr:row>
      <xdr:rowOff>125409</xdr:rowOff>
    </xdr:to>
    <xdr:sp macro="[0]!In_HDLD" textlink="">
      <xdr:nvSpPr>
        <xdr:cNvPr id="8" name="Rectangle 7">
          <a:extLst>
            <a:ext uri="{FF2B5EF4-FFF2-40B4-BE49-F238E27FC236}">
              <a16:creationId xmlns:a16="http://schemas.microsoft.com/office/drawing/2014/main" id="{00000000-0008-0000-1300-000008000000}"/>
            </a:ext>
          </a:extLst>
        </xdr:cNvPr>
        <xdr:cNvSpPr/>
      </xdr:nvSpPr>
      <xdr:spPr>
        <a:xfrm>
          <a:off x="3211795" y="49209"/>
          <a:ext cx="83445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 Toàn Bộ</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12</xdr:col>
      <xdr:colOff>445579</xdr:colOff>
      <xdr:row>0</xdr:row>
      <xdr:rowOff>49209</xdr:rowOff>
    </xdr:from>
    <xdr:to>
      <xdr:col>14</xdr:col>
      <xdr:colOff>240221</xdr:colOff>
      <xdr:row>1</xdr:row>
      <xdr:rowOff>125409</xdr:rowOff>
    </xdr:to>
    <xdr:sp macro="[0]!KC_HDLD" textlink="">
      <xdr:nvSpPr>
        <xdr:cNvPr id="9" name="Rectangle 8">
          <a:extLst>
            <a:ext uri="{FF2B5EF4-FFF2-40B4-BE49-F238E27FC236}">
              <a16:creationId xmlns:a16="http://schemas.microsoft.com/office/drawing/2014/main" id="{00000000-0008-0000-1300-000009000000}"/>
            </a:ext>
          </a:extLst>
        </xdr:cNvPr>
        <xdr:cNvSpPr/>
      </xdr:nvSpPr>
      <xdr:spPr>
        <a:xfrm>
          <a:off x="7519479" y="49209"/>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715135</xdr:colOff>
      <xdr:row>0</xdr:row>
      <xdr:rowOff>49209</xdr:rowOff>
    </xdr:from>
    <xdr:to>
      <xdr:col>10</xdr:col>
      <xdr:colOff>237365</xdr:colOff>
      <xdr:row>1</xdr:row>
      <xdr:rowOff>125409</xdr:rowOff>
    </xdr:to>
    <xdr:sp macro="[0]!KX_HDLD" textlink="">
      <xdr:nvSpPr>
        <xdr:cNvPr id="10" name="Rectangle 9">
          <a:extLst>
            <a:ext uri="{FF2B5EF4-FFF2-40B4-BE49-F238E27FC236}">
              <a16:creationId xmlns:a16="http://schemas.microsoft.com/office/drawing/2014/main" id="{00000000-0008-0000-1300-00000A000000}"/>
            </a:ext>
          </a:extLst>
        </xdr:cNvPr>
        <xdr:cNvSpPr/>
      </xdr:nvSpPr>
      <xdr:spPr>
        <a:xfrm>
          <a:off x="5109335" y="49209"/>
          <a:ext cx="906530"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583691</xdr:colOff>
      <xdr:row>0</xdr:row>
      <xdr:rowOff>61909</xdr:rowOff>
    </xdr:from>
    <xdr:to>
      <xdr:col>2</xdr:col>
      <xdr:colOff>1673733</xdr:colOff>
      <xdr:row>1</xdr:row>
      <xdr:rowOff>138109</xdr:rowOff>
    </xdr:to>
    <xdr:sp macro="[0]!KChuyen_Luong" textlink="">
      <xdr:nvSpPr>
        <xdr:cNvPr id="2" name="Rectangle 1">
          <a:extLst>
            <a:ext uri="{FF2B5EF4-FFF2-40B4-BE49-F238E27FC236}">
              <a16:creationId xmlns:a16="http://schemas.microsoft.com/office/drawing/2014/main" id="{00000000-0008-0000-1200-000002000000}"/>
            </a:ext>
          </a:extLst>
        </xdr:cNvPr>
        <xdr:cNvSpPr/>
      </xdr:nvSpPr>
      <xdr:spPr>
        <a:xfrm>
          <a:off x="1244091" y="61909"/>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xdr:col>
      <xdr:colOff>7934</xdr:colOff>
      <xdr:row>0</xdr:row>
      <xdr:rowOff>48574</xdr:rowOff>
    </xdr:from>
    <xdr:to>
      <xdr:col>2</xdr:col>
      <xdr:colOff>310837</xdr:colOff>
      <xdr:row>1</xdr:row>
      <xdr:rowOff>124774</xdr:rowOff>
    </xdr:to>
    <xdr:sp macro="[0]!In_Luong" textlink="">
      <xdr:nvSpPr>
        <xdr:cNvPr id="3" name="Rectangle 2">
          <a:extLst>
            <a:ext uri="{FF2B5EF4-FFF2-40B4-BE49-F238E27FC236}">
              <a16:creationId xmlns:a16="http://schemas.microsoft.com/office/drawing/2014/main" id="{00000000-0008-0000-1200-000003000000}"/>
            </a:ext>
          </a:extLst>
        </xdr:cNvPr>
        <xdr:cNvSpPr/>
      </xdr:nvSpPr>
      <xdr:spPr>
        <a:xfrm>
          <a:off x="668334" y="48574"/>
          <a:ext cx="302903"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165573</xdr:colOff>
      <xdr:row>0</xdr:row>
      <xdr:rowOff>61909</xdr:rowOff>
    </xdr:from>
    <xdr:to>
      <xdr:col>4</xdr:col>
      <xdr:colOff>158277</xdr:colOff>
      <xdr:row>1</xdr:row>
      <xdr:rowOff>138109</xdr:rowOff>
    </xdr:to>
    <xdr:sp macro="[0]!KXuat_Luong" textlink="">
      <xdr:nvSpPr>
        <xdr:cNvPr id="4" name="Rectangle 3">
          <a:extLst>
            <a:ext uri="{FF2B5EF4-FFF2-40B4-BE49-F238E27FC236}">
              <a16:creationId xmlns:a16="http://schemas.microsoft.com/office/drawing/2014/main" id="{00000000-0008-0000-1200-000004000000}"/>
            </a:ext>
          </a:extLst>
        </xdr:cNvPr>
        <xdr:cNvSpPr/>
      </xdr:nvSpPr>
      <xdr:spPr>
        <a:xfrm>
          <a:off x="2680173" y="61909"/>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975191</xdr:colOff>
      <xdr:row>0</xdr:row>
      <xdr:rowOff>52384</xdr:rowOff>
    </xdr:from>
    <xdr:to>
      <xdr:col>2</xdr:col>
      <xdr:colOff>244009</xdr:colOff>
      <xdr:row>1</xdr:row>
      <xdr:rowOff>128584</xdr:rowOff>
    </xdr:to>
    <xdr:sp macro="[0]!LamLuong" textlink="">
      <xdr:nvSpPr>
        <xdr:cNvPr id="2" name="Rectangle 1">
          <a:extLst>
            <a:ext uri="{FF2B5EF4-FFF2-40B4-BE49-F238E27FC236}">
              <a16:creationId xmlns:a16="http://schemas.microsoft.com/office/drawing/2014/main" id="{00000000-0008-0000-1100-000002000000}"/>
            </a:ext>
          </a:extLst>
        </xdr:cNvPr>
        <xdr:cNvSpPr/>
      </xdr:nvSpPr>
      <xdr:spPr>
        <a:xfrm>
          <a:off x="1851491" y="52384"/>
          <a:ext cx="875368"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Tính Lương</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27.xml><?xml version="1.0" encoding="utf-8"?>
<xdr:wsDr xmlns:xdr="http://schemas.openxmlformats.org/drawingml/2006/spreadsheetDrawing" xmlns:a="http://schemas.openxmlformats.org/drawingml/2006/main">
  <xdr:twoCellAnchor editAs="oneCell">
    <xdr:from>
      <xdr:col>7</xdr:col>
      <xdr:colOff>438623</xdr:colOff>
      <xdr:row>0</xdr:row>
      <xdr:rowOff>87309</xdr:rowOff>
    </xdr:from>
    <xdr:to>
      <xdr:col>8</xdr:col>
      <xdr:colOff>88427</xdr:colOff>
      <xdr:row>1</xdr:row>
      <xdr:rowOff>150809</xdr:rowOff>
    </xdr:to>
    <xdr:sp macro="[0]!Ket_Xuat_CDSPS" textlink="">
      <xdr:nvSpPr>
        <xdr:cNvPr id="6" name="Rectangle 5">
          <a:extLst>
            <a:ext uri="{FF2B5EF4-FFF2-40B4-BE49-F238E27FC236}">
              <a16:creationId xmlns:a16="http://schemas.microsoft.com/office/drawing/2014/main" id="{00000000-0008-0000-2300-000006000000}"/>
            </a:ext>
          </a:extLst>
        </xdr:cNvPr>
        <xdr:cNvSpPr/>
      </xdr:nvSpPr>
      <xdr:spPr>
        <a:xfrm>
          <a:off x="7830023" y="87309"/>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2</xdr:col>
      <xdr:colOff>572641</xdr:colOff>
      <xdr:row>0</xdr:row>
      <xdr:rowOff>87307</xdr:rowOff>
    </xdr:from>
    <xdr:to>
      <xdr:col>3</xdr:col>
      <xdr:colOff>1040259</xdr:colOff>
      <xdr:row>1</xdr:row>
      <xdr:rowOff>150807</xdr:rowOff>
    </xdr:to>
    <xdr:sp macro="[0]!CDSPS_TKCTiet" textlink="">
      <xdr:nvSpPr>
        <xdr:cNvPr id="18" name="Rectangle 17">
          <a:extLst>
            <a:ext uri="{FF2B5EF4-FFF2-40B4-BE49-F238E27FC236}">
              <a16:creationId xmlns:a16="http://schemas.microsoft.com/office/drawing/2014/main" id="{00000000-0008-0000-2300-000012000000}"/>
            </a:ext>
          </a:extLst>
        </xdr:cNvPr>
        <xdr:cNvSpPr/>
      </xdr:nvSpPr>
      <xdr:spPr>
        <a:xfrm>
          <a:off x="1410841" y="87307"/>
          <a:ext cx="1077218"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Lấy TK Chi Tiết</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987837</xdr:colOff>
      <xdr:row>0</xdr:row>
      <xdr:rowOff>67201</xdr:rowOff>
    </xdr:from>
    <xdr:to>
      <xdr:col>5</xdr:col>
      <xdr:colOff>943621</xdr:colOff>
      <xdr:row>1</xdr:row>
      <xdr:rowOff>130701</xdr:rowOff>
    </xdr:to>
    <xdr:sp macro="[0]!KCTH_2_CT_CDSPS" textlink="">
      <xdr:nvSpPr>
        <xdr:cNvPr id="4" name="Rectangle 3">
          <a:extLst>
            <a:ext uri="{FF2B5EF4-FFF2-40B4-BE49-F238E27FC236}">
              <a16:creationId xmlns:a16="http://schemas.microsoft.com/office/drawing/2014/main" id="{00000000-0008-0000-2300-000004000000}"/>
            </a:ext>
          </a:extLst>
        </xdr:cNvPr>
        <xdr:cNvSpPr/>
      </xdr:nvSpPr>
      <xdr:spPr>
        <a:xfrm>
          <a:off x="5242337" y="67201"/>
          <a:ext cx="122578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Xem sổ tài khoản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28.xml><?xml version="1.0" encoding="utf-8"?>
<xdr:wsDr xmlns:xdr="http://schemas.openxmlformats.org/drawingml/2006/spreadsheetDrawing" xmlns:a="http://schemas.openxmlformats.org/drawingml/2006/main">
  <xdr:twoCellAnchor editAs="oneCell">
    <xdr:from>
      <xdr:col>5</xdr:col>
      <xdr:colOff>243890</xdr:colOff>
      <xdr:row>0</xdr:row>
      <xdr:rowOff>80959</xdr:rowOff>
    </xdr:from>
    <xdr:to>
      <xdr:col>6</xdr:col>
      <xdr:colOff>1054686</xdr:colOff>
      <xdr:row>1</xdr:row>
      <xdr:rowOff>157159</xdr:rowOff>
    </xdr:to>
    <xdr:sp macro="[0]!LaySDDK_BangCDSPS_NT" textlink="">
      <xdr:nvSpPr>
        <xdr:cNvPr id="10" name="Rectangle 9">
          <a:extLst>
            <a:ext uri="{FF2B5EF4-FFF2-40B4-BE49-F238E27FC236}">
              <a16:creationId xmlns:a16="http://schemas.microsoft.com/office/drawing/2014/main" id="{00000000-0008-0000-2600-00000A000000}"/>
            </a:ext>
          </a:extLst>
        </xdr:cNvPr>
        <xdr:cNvSpPr/>
      </xdr:nvSpPr>
      <xdr:spPr>
        <a:xfrm>
          <a:off x="5825540" y="80959"/>
          <a:ext cx="197919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effectLst/>
              <a:latin typeface="Segoe UI" panose="020B0502040204020203" pitchFamily="34" charset="0"/>
              <a:ea typeface="+mn-ea"/>
              <a:cs typeface="Segoe UI" panose="020B0502040204020203" pitchFamily="34" charset="0"/>
            </a:rPr>
            <a:t>Lấy Số Dư Đầu Bảng </a:t>
          </a:r>
          <a:r>
            <a:rPr lang="en-US" sz="1000" b="1">
              <a:solidFill>
                <a:srgbClr val="1F2937"/>
              </a:solidFill>
              <a:effectLst/>
              <a:latin typeface="Segoe UI" panose="020B0502040204020203" pitchFamily="34" charset="0"/>
              <a:ea typeface="+mn-ea"/>
              <a:cs typeface="Segoe UI" panose="020B0502040204020203" pitchFamily="34" charset="0"/>
            </a:rPr>
            <a:t>CĐSPS</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1384559</xdr:colOff>
      <xdr:row>0</xdr:row>
      <xdr:rowOff>87309</xdr:rowOff>
    </xdr:from>
    <xdr:to>
      <xdr:col>3</xdr:col>
      <xdr:colOff>2368290</xdr:colOff>
      <xdr:row>1</xdr:row>
      <xdr:rowOff>163509</xdr:rowOff>
    </xdr:to>
    <xdr:sp macro="[0]!LamPSinh" textlink="">
      <xdr:nvSpPr>
        <xdr:cNvPr id="5" name="Rectangle 4">
          <a:extLst>
            <a:ext uri="{FF2B5EF4-FFF2-40B4-BE49-F238E27FC236}">
              <a16:creationId xmlns:a16="http://schemas.microsoft.com/office/drawing/2014/main" id="{00000000-0008-0000-2600-000005000000}"/>
            </a:ext>
          </a:extLst>
        </xdr:cNvPr>
        <xdr:cNvSpPr/>
      </xdr:nvSpPr>
      <xdr:spPr>
        <a:xfrm>
          <a:off x="2603759" y="87309"/>
          <a:ext cx="98373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Kiểm Tra Cân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7</xdr:col>
      <xdr:colOff>140720</xdr:colOff>
      <xdr:row>0</xdr:row>
      <xdr:rowOff>80959</xdr:rowOff>
    </xdr:from>
    <xdr:to>
      <xdr:col>7</xdr:col>
      <xdr:colOff>1072129</xdr:colOff>
      <xdr:row>1</xdr:row>
      <xdr:rowOff>157159</xdr:rowOff>
    </xdr:to>
    <xdr:sp macro="MoBangDoiTK" textlink="">
      <xdr:nvSpPr>
        <xdr:cNvPr id="2" name="Nut_DoiTK">
          <a:extLst>
            <a:ext uri="{FF2B5EF4-FFF2-40B4-BE49-F238E27FC236}">
              <a16:creationId xmlns:a16="http://schemas.microsoft.com/office/drawing/2014/main" id="{930DA587-06E2-8304-4B51-8DADB698CE85}"/>
            </a:ext>
          </a:extLst>
        </xdr:cNvPr>
        <xdr:cNvSpPr/>
      </xdr:nvSpPr>
      <xdr:spPr>
        <a:xfrm>
          <a:off x="8059170" y="80959"/>
          <a:ext cx="93140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Bảng Đổi TK</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29.xml><?xml version="1.0" encoding="utf-8"?>
<xdr:wsDr xmlns:xdr="http://schemas.openxmlformats.org/drawingml/2006/spreadsheetDrawing" xmlns:a="http://schemas.openxmlformats.org/drawingml/2006/main">
  <xdr:twoCellAnchor editAs="oneCell">
    <xdr:from>
      <xdr:col>6</xdr:col>
      <xdr:colOff>2552191</xdr:colOff>
      <xdr:row>0</xdr:row>
      <xdr:rowOff>74609</xdr:rowOff>
    </xdr:from>
    <xdr:to>
      <xdr:col>9</xdr:col>
      <xdr:colOff>225933</xdr:colOff>
      <xdr:row>1</xdr:row>
      <xdr:rowOff>144459</xdr:rowOff>
    </xdr:to>
    <xdr:sp macro="[0]!KChuyen_NKC" textlink="">
      <xdr:nvSpPr>
        <xdr:cNvPr id="3" name="Rectangle 2">
          <a:extLst>
            <a:ext uri="{FF2B5EF4-FFF2-40B4-BE49-F238E27FC236}">
              <a16:creationId xmlns:a16="http://schemas.microsoft.com/office/drawing/2014/main" id="{00000000-0008-0000-2400-000003000000}"/>
            </a:ext>
          </a:extLst>
        </xdr:cNvPr>
        <xdr:cNvSpPr/>
      </xdr:nvSpPr>
      <xdr:spPr>
        <a:xfrm>
          <a:off x="6381241" y="74609"/>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116360</xdr:colOff>
      <xdr:row>0</xdr:row>
      <xdr:rowOff>61909</xdr:rowOff>
    </xdr:from>
    <xdr:to>
      <xdr:col>4</xdr:col>
      <xdr:colOff>223364</xdr:colOff>
      <xdr:row>1</xdr:row>
      <xdr:rowOff>131759</xdr:rowOff>
    </xdr:to>
    <xdr:sp macro="[0]!Ket_Xuat_NKC_HC" textlink="">
      <xdr:nvSpPr>
        <xdr:cNvPr id="4" name="Rectangle 3">
          <a:extLst>
            <a:ext uri="{FF2B5EF4-FFF2-40B4-BE49-F238E27FC236}">
              <a16:creationId xmlns:a16="http://schemas.microsoft.com/office/drawing/2014/main" id="{00000000-0008-0000-2400-000004000000}"/>
            </a:ext>
          </a:extLst>
        </xdr:cNvPr>
        <xdr:cNvSpPr/>
      </xdr:nvSpPr>
      <xdr:spPr>
        <a:xfrm>
          <a:off x="1722910" y="61909"/>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30.xml><?xml version="1.0" encoding="utf-8"?>
<xdr:wsDr xmlns:xdr="http://schemas.openxmlformats.org/drawingml/2006/spreadsheetDrawing" xmlns:a="http://schemas.openxmlformats.org/drawingml/2006/main">
  <xdr:twoCellAnchor editAs="oneCell">
    <xdr:from>
      <xdr:col>5</xdr:col>
      <xdr:colOff>2381250</xdr:colOff>
      <xdr:row>0</xdr:row>
      <xdr:rowOff>98422</xdr:rowOff>
    </xdr:from>
    <xdr:to>
      <xdr:col>5</xdr:col>
      <xdr:colOff>3343949</xdr:colOff>
      <xdr:row>1</xdr:row>
      <xdr:rowOff>168272</xdr:rowOff>
    </xdr:to>
    <xdr:sp macro="[0]!HTTK_UpdateTK" textlink="">
      <xdr:nvSpPr>
        <xdr:cNvPr id="2" name="Rectangle 1">
          <a:extLst>
            <a:ext uri="{FF2B5EF4-FFF2-40B4-BE49-F238E27FC236}">
              <a16:creationId xmlns:a16="http://schemas.microsoft.com/office/drawing/2014/main" id="{00000000-0008-0000-0700-000002000000}"/>
            </a:ext>
          </a:extLst>
        </xdr:cNvPr>
        <xdr:cNvSpPr/>
      </xdr:nvSpPr>
      <xdr:spPr>
        <a:xfrm>
          <a:off x="4267200" y="98422"/>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31.xml><?xml version="1.0" encoding="utf-8"?>
<xdr:wsDr xmlns:xdr="http://schemas.openxmlformats.org/drawingml/2006/spreadsheetDrawing" xmlns:a="http://schemas.openxmlformats.org/drawingml/2006/main">
  <xdr:twoCellAnchor editAs="absolute">
    <xdr:from>
      <xdr:col>1</xdr:col>
      <xdr:colOff>176990</xdr:colOff>
      <xdr:row>0</xdr:row>
      <xdr:rowOff>87309</xdr:rowOff>
    </xdr:from>
    <xdr:to>
      <xdr:col>2</xdr:col>
      <xdr:colOff>388160</xdr:colOff>
      <xdr:row>1</xdr:row>
      <xdr:rowOff>163509</xdr:rowOff>
    </xdr:to>
    <xdr:sp macro="[0]!Xoa_GTrinh" textlink="">
      <xdr:nvSpPr>
        <xdr:cNvPr id="3" name="Rectangle 2">
          <a:extLst>
            <a:ext uri="{FF2B5EF4-FFF2-40B4-BE49-F238E27FC236}">
              <a16:creationId xmlns:a16="http://schemas.microsoft.com/office/drawing/2014/main" id="{00000000-0008-0000-0400-000003000000}"/>
            </a:ext>
          </a:extLst>
        </xdr:cNvPr>
        <xdr:cNvSpPr/>
      </xdr:nvSpPr>
      <xdr:spPr>
        <a:xfrm>
          <a:off x="297640" y="87309"/>
          <a:ext cx="916020" cy="279400"/>
        </a:xfrm>
        <a:prstGeom prst="roundRect">
          <a:avLst>
            <a:gd name="adj" fmla="val 20000"/>
          </a:avLst>
        </a:prstGeom>
        <a:solidFill>
          <a:srgbClr val="FFFFFF"/>
        </a:solidFill>
        <a:ln w="9525" cap="flat" cmpd="sng" algn="ctr">
          <a:solidFill>
            <a:srgbClr val="C81E3C"/>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C81E3C"/>
              </a:solidFill>
              <a:effectLst/>
              <a:latin typeface="Segoe UI" panose="020B0502040204020203" pitchFamily="34" charset="0"/>
              <a:ea typeface="+mn-ea"/>
              <a:cs typeface="Segoe UI" panose="020B0502040204020203" pitchFamily="34" charset="0"/>
            </a:rPr>
            <a:t>Xóa Dữ Liệu</a:t>
          </a:r>
          <a:endParaRPr lang="en-US" sz="1000" b="1">
            <a:solidFill>
              <a:srgbClr val="C81E3C"/>
            </a:solidFill>
            <a:latin typeface="Segoe UI" panose="020B0502040204020203" pitchFamily="34" charset="0"/>
            <a:cs typeface="Segoe UI" panose="020B0502040204020203" pitchFamily="34" charset="0"/>
          </a:endParaRPr>
        </a:p>
      </xdr:txBody>
    </xdr:sp>
    <xdr:clientData fPrintsWithSheet="0"/>
  </xdr:twoCellAnchor>
</xdr:wsDr>
</file>

<file path=xl/drawings/drawing32.xml><?xml version="1.0" encoding="utf-8"?>
<xdr:wsDr xmlns:xdr="http://schemas.openxmlformats.org/drawingml/2006/spreadsheetDrawing" xmlns:a="http://schemas.openxmlformats.org/drawingml/2006/main">
  <xdr:twoCellAnchor>
    <xdr:from>
      <xdr:col>6</xdr:col>
      <xdr:colOff>142875</xdr:colOff>
      <xdr:row>3</xdr:row>
      <xdr:rowOff>133350</xdr:rowOff>
    </xdr:from>
    <xdr:to>
      <xdr:col>7</xdr:col>
      <xdr:colOff>1333500</xdr:colOff>
      <xdr:row>6</xdr:row>
      <xdr:rowOff>190501</xdr:rowOff>
    </xdr:to>
    <xdr:sp macro="" textlink="" fLocksText="0">
      <xdr:nvSpPr>
        <xdr:cNvPr id="2" name="Text Box 1">
          <a:extLst>
            <a:ext uri="{FF2B5EF4-FFF2-40B4-BE49-F238E27FC236}">
              <a16:creationId xmlns:a16="http://schemas.microsoft.com/office/drawing/2014/main" id="{00000000-0008-0000-1800-000002000000}"/>
            </a:ext>
          </a:extLst>
        </xdr:cNvPr>
        <xdr:cNvSpPr txBox="1">
          <a:spLocks noChangeArrowheads="1"/>
        </xdr:cNvSpPr>
      </xdr:nvSpPr>
      <xdr:spPr bwMode="auto">
        <a:xfrm>
          <a:off x="6200775" y="628650"/>
          <a:ext cx="1562100" cy="619126"/>
        </a:xfrm>
        <a:prstGeom prst="rect">
          <a:avLst/>
        </a:prstGeom>
        <a:solidFill>
          <a:srgbClr val="FFFFFF"/>
        </a:solidFill>
        <a:ln w="9360">
          <a:noFill/>
          <a:miter lim="800000"/>
          <a:headEnd/>
          <a:tailEnd/>
        </a:ln>
        <a:effectLst/>
        <a:scene3d>
          <a:camera prst="orthographicFront">
            <a:rot lat="0" lon="0" rev="0"/>
          </a:camera>
          <a:lightRig rig="contrasting" dir="t">
            <a:rot lat="0" lon="0" rev="7800000"/>
          </a:lightRig>
        </a:scene3d>
        <a:sp3d>
          <a:bevelT w="139700" h="139700"/>
        </a:sp3d>
      </xdr:spPr>
      <xdr:txBody>
        <a:bodyPr vertOverflow="clip" wrap="square" lIns="90000" tIns="46800" rIns="90000" bIns="46800" anchor="ctr" upright="1"/>
        <a:lstStyle/>
        <a:p>
          <a:pPr algn="ctr" rtl="0"/>
          <a:r>
            <a:rPr lang="vi-VN" sz="800" b="0" i="0" baseline="0">
              <a:effectLst/>
              <a:latin typeface="Segoe UI" panose="020B0502040204020203" pitchFamily="34" charset="0"/>
              <a:ea typeface="+mn-ea"/>
              <a:cs typeface="Segoe UI" panose="020B0502040204020203" pitchFamily="34" charset="0"/>
            </a:rPr>
            <a:t>Mẫu số: </a:t>
          </a:r>
          <a:r>
            <a:rPr lang="vi-VN" sz="800" b="1" i="0" baseline="0">
              <a:effectLst/>
              <a:latin typeface="Segoe UI" panose="020B0502040204020203" pitchFamily="34" charset="0"/>
              <a:ea typeface="+mn-ea"/>
              <a:cs typeface="Segoe UI" panose="020B0502040204020203" pitchFamily="34" charset="0"/>
            </a:rPr>
            <a:t>01/GTGT</a:t>
          </a:r>
          <a:endParaRPr lang="en-US" sz="800">
            <a:effectLst/>
            <a:latin typeface="Segoe UI" panose="020B0502040204020203" pitchFamily="34" charset="0"/>
            <a:cs typeface="Segoe UI" panose="020B0502040204020203" pitchFamily="34" charset="0"/>
          </a:endParaRPr>
        </a:p>
        <a:p>
          <a:pPr algn="ctr" rtl="0"/>
          <a:r>
            <a:rPr lang="vi-VN" sz="800" b="0" i="1" baseline="0">
              <a:effectLst/>
              <a:latin typeface="Segoe UI" panose="020B0502040204020203" pitchFamily="34" charset="0"/>
              <a:ea typeface="+mn-ea"/>
              <a:cs typeface="Segoe UI" panose="020B0502040204020203" pitchFamily="34" charset="0"/>
            </a:rPr>
            <a:t>(Ban hành kèm theo Thông tư </a:t>
          </a:r>
          <a:endParaRPr lang="en-US" sz="800">
            <a:effectLst/>
            <a:latin typeface="Segoe UI" panose="020B0502040204020203" pitchFamily="34" charset="0"/>
            <a:cs typeface="Segoe UI" panose="020B0502040204020203" pitchFamily="34" charset="0"/>
          </a:endParaRPr>
        </a:p>
        <a:p>
          <a:pPr algn="ctr" rtl="0"/>
          <a:r>
            <a:rPr lang="vi-VN" sz="800" b="0" i="1" baseline="0">
              <a:effectLst/>
              <a:latin typeface="Segoe UI" panose="020B0502040204020203" pitchFamily="34" charset="0"/>
              <a:ea typeface="+mn-ea"/>
              <a:cs typeface="Segoe UI" panose="020B0502040204020203" pitchFamily="34" charset="0"/>
            </a:rPr>
            <a:t>số </a:t>
          </a:r>
          <a:r>
            <a:rPr lang="en-US" sz="800" b="0" i="1" baseline="0">
              <a:effectLst/>
              <a:latin typeface="Segoe UI" panose="020B0502040204020203" pitchFamily="34" charset="0"/>
              <a:ea typeface="+mn-ea"/>
              <a:cs typeface="Segoe UI" panose="020B0502040204020203" pitchFamily="34" charset="0"/>
            </a:rPr>
            <a:t>80/2021/</a:t>
          </a:r>
          <a:r>
            <a:rPr lang="vi-VN" sz="800" b="0" i="1" baseline="0">
              <a:effectLst/>
              <a:latin typeface="Segoe UI" panose="020B0502040204020203" pitchFamily="34" charset="0"/>
              <a:ea typeface="+mn-ea"/>
              <a:cs typeface="Segoe UI" panose="020B0502040204020203" pitchFamily="34" charset="0"/>
            </a:rPr>
            <a:t>TT-BTC ngày</a:t>
          </a:r>
          <a:endParaRPr lang="en-US" sz="800">
            <a:effectLst/>
            <a:latin typeface="Segoe UI" panose="020B0502040204020203" pitchFamily="34" charset="0"/>
            <a:cs typeface="Segoe UI" panose="020B0502040204020203" pitchFamily="34" charset="0"/>
          </a:endParaRPr>
        </a:p>
        <a:p>
          <a:pPr algn="ctr" rtl="0"/>
          <a:r>
            <a:rPr lang="en-US" sz="800" b="0" i="1" baseline="0">
              <a:effectLst/>
              <a:latin typeface="Segoe UI" panose="020B0502040204020203" pitchFamily="34" charset="0"/>
              <a:ea typeface="+mn-ea"/>
              <a:cs typeface="Segoe UI" panose="020B0502040204020203" pitchFamily="34" charset="0"/>
            </a:rPr>
            <a:t>29/09/2021</a:t>
          </a:r>
          <a:r>
            <a:rPr lang="vi-VN" sz="800" b="0" i="1" baseline="0">
              <a:effectLst/>
              <a:latin typeface="Segoe UI" panose="020B0502040204020203" pitchFamily="34" charset="0"/>
              <a:ea typeface="+mn-ea"/>
              <a:cs typeface="Segoe UI" panose="020B0502040204020203" pitchFamily="34" charset="0"/>
            </a:rPr>
            <a:t> của Bộ Tài chính)</a:t>
          </a:r>
          <a:endParaRPr lang="en-US" sz="800">
            <a:effectLst/>
            <a:latin typeface="Segoe UI" panose="020B0502040204020203" pitchFamily="34" charset="0"/>
            <a:cs typeface="Segoe UI" panose="020B0502040204020203" pitchFamily="34" charset="0"/>
          </a:endParaRPr>
        </a:p>
      </xdr:txBody>
    </xdr:sp>
    <xdr:clientData/>
  </xdr:twoCellAnchor>
  <xdr:twoCellAnchor editAs="oneCell">
    <xdr:from>
      <xdr:col>1</xdr:col>
      <xdr:colOff>220154</xdr:colOff>
      <xdr:row>0</xdr:row>
      <xdr:rowOff>60322</xdr:rowOff>
    </xdr:from>
    <xdr:to>
      <xdr:col>2</xdr:col>
      <xdr:colOff>960946</xdr:colOff>
      <xdr:row>1</xdr:row>
      <xdr:rowOff>136522</xdr:rowOff>
    </xdr:to>
    <xdr:sp macro="[0]!KC_GTGT" textlink="">
      <xdr:nvSpPr>
        <xdr:cNvPr id="31" name="Rectangle 30">
          <a:extLst>
            <a:ext uri="{FF2B5EF4-FFF2-40B4-BE49-F238E27FC236}">
              <a16:creationId xmlns:a16="http://schemas.microsoft.com/office/drawing/2014/main" id="{00000000-0008-0000-1800-00001F000000}"/>
            </a:ext>
          </a:extLst>
        </xdr:cNvPr>
        <xdr:cNvSpPr/>
      </xdr:nvSpPr>
      <xdr:spPr>
        <a:xfrm>
          <a:off x="867854" y="60322"/>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16</xdr:col>
      <xdr:colOff>59988</xdr:colOff>
      <xdr:row>20</xdr:row>
      <xdr:rowOff>87309</xdr:rowOff>
    </xdr:from>
    <xdr:to>
      <xdr:col>17</xdr:col>
      <xdr:colOff>565487</xdr:colOff>
      <xdr:row>20</xdr:row>
      <xdr:rowOff>366709</xdr:rowOff>
    </xdr:to>
    <xdr:sp macro="[0]!GTGT_PL014B" textlink="">
      <xdr:nvSpPr>
        <xdr:cNvPr id="5" name="Rectangle 4">
          <a:extLst>
            <a:ext uri="{FF2B5EF4-FFF2-40B4-BE49-F238E27FC236}">
              <a16:creationId xmlns:a16="http://schemas.microsoft.com/office/drawing/2014/main" id="{00000000-0008-0000-1800-000005000000}"/>
            </a:ext>
          </a:extLst>
        </xdr:cNvPr>
        <xdr:cNvSpPr/>
      </xdr:nvSpPr>
      <xdr:spPr>
        <a:xfrm>
          <a:off x="14715788" y="4494209"/>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33.xml><?xml version="1.0" encoding="utf-8"?>
<xdr:wsDr xmlns:xdr="http://schemas.openxmlformats.org/drawingml/2006/spreadsheetDrawing" xmlns:a="http://schemas.openxmlformats.org/drawingml/2006/main">
  <xdr:twoCellAnchor>
    <xdr:from>
      <xdr:col>1</xdr:col>
      <xdr:colOff>220154</xdr:colOff>
      <xdr:row>0</xdr:row>
      <xdr:rowOff>60322</xdr:rowOff>
    </xdr:from>
    <xdr:to>
      <xdr:col>2</xdr:col>
      <xdr:colOff>960946</xdr:colOff>
      <xdr:row>1</xdr:row>
      <xdr:rowOff>130172</xdr:rowOff>
    </xdr:to>
    <xdr:sp macro="KC_GTGT" textlink="">
      <xdr:nvSpPr>
        <xdr:cNvPr id="2" name="Rectangle 1">
          <a:extLst>
            <a:ext uri="{FF2B5EF4-FFF2-40B4-BE49-F238E27FC236}">
              <a16:creationId xmlns:a16="http://schemas.microsoft.com/office/drawing/2014/main" id="{8C768448-2D3D-FC31-26BD-4C99D1CBFE0E}"/>
            </a:ext>
          </a:extLst>
        </xdr:cNvPr>
        <xdr:cNvSpPr/>
      </xdr:nvSpPr>
      <xdr:spPr>
        <a:xfrm>
          <a:off x="867854" y="60322"/>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lstStyle/>
        <a:p>
          <a:pPr algn="ctr"/>
          <a:r>
            <a:rPr lang="en-US" sz="1000" b="1">
              <a:solidFill>
                <a:srgbClr val="174F8C"/>
              </a:solidFill>
              <a:latin typeface="Segoe UI" panose="020B0502040204020203" pitchFamily="34" charset="0"/>
            </a:rPr>
            <a:t>Kết Chuyển</a:t>
          </a:r>
        </a:p>
      </xdr:txBody>
    </xdr:sp>
    <xdr:clientData/>
  </xdr:twoCellAnchor>
  <xdr:twoCellAnchor>
    <xdr:from>
      <xdr:col>6</xdr:col>
      <xdr:colOff>84646</xdr:colOff>
      <xdr:row>0</xdr:row>
      <xdr:rowOff>79372</xdr:rowOff>
    </xdr:from>
    <xdr:to>
      <xdr:col>7</xdr:col>
      <xdr:colOff>787338</xdr:colOff>
      <xdr:row>1</xdr:row>
      <xdr:rowOff>149222</xdr:rowOff>
    </xdr:to>
    <xdr:sp macro="KXuat_BCT" textlink="">
      <xdr:nvSpPr>
        <xdr:cNvPr id="3" name="Rectangle 2">
          <a:extLst>
            <a:ext uri="{FF2B5EF4-FFF2-40B4-BE49-F238E27FC236}">
              <a16:creationId xmlns:a16="http://schemas.microsoft.com/office/drawing/2014/main" id="{33B97916-3CB0-15A3-72B0-67D42D04E228}"/>
            </a:ext>
          </a:extLst>
        </xdr:cNvPr>
        <xdr:cNvSpPr/>
      </xdr:nvSpPr>
      <xdr:spPr>
        <a:xfrm>
          <a:off x="6466396" y="79372"/>
          <a:ext cx="1090042"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lstStyle/>
        <a:p>
          <a:pPr algn="ctr"/>
          <a:r>
            <a:rPr lang="en-US" sz="1000" b="1">
              <a:solidFill>
                <a:srgbClr val="1E6B3A"/>
              </a:solidFill>
              <a:latin typeface="Segoe UI" panose="020B0502040204020203" pitchFamily="34" charset="0"/>
            </a:rPr>
            <a:t>Kết Xuất &gt;&gt;</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25400</xdr:rowOff>
    </xdr:from>
    <xdr:to>
      <xdr:col>1</xdr:col>
      <xdr:colOff>1168400</xdr:colOff>
      <xdr:row>0</xdr:row>
      <xdr:rowOff>304800</xdr:rowOff>
    </xdr:to>
    <xdr:sp macro="HDan_DC3738" textlink="">
      <xdr:nvSpPr>
        <xdr:cNvPr id="2" name="Nut_HDan3738">
          <a:extLst>
            <a:ext uri="{FF2B5EF4-FFF2-40B4-BE49-F238E27FC236}">
              <a16:creationId xmlns:a16="http://schemas.microsoft.com/office/drawing/2014/main" id="{ECB4C1DA-97EB-4984-967F-6DCDAE9ECE8B}"/>
            </a:ext>
          </a:extLst>
        </xdr:cNvPr>
        <xdr:cNvSpPr/>
      </xdr:nvSpPr>
      <xdr:spPr>
        <a:xfrm>
          <a:off x="323850" y="25400"/>
          <a:ext cx="1168400"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74F8C"/>
              </a:solidFill>
              <a:effectLst/>
              <a:latin typeface="Segoe UI" panose="020B0502040204020203" pitchFamily="34" charset="0"/>
              <a:ea typeface="+mn-ea"/>
              <a:cs typeface="Segoe UI" panose="020B0502040204020203" pitchFamily="34" charset="0"/>
            </a:rPr>
            <a:t>Hướng Dẫn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xdr:col>
      <xdr:colOff>1270000</xdr:colOff>
      <xdr:row>0</xdr:row>
      <xdr:rowOff>25400</xdr:rowOff>
    </xdr:from>
    <xdr:to>
      <xdr:col>2</xdr:col>
      <xdr:colOff>857250</xdr:colOff>
      <xdr:row>0</xdr:row>
      <xdr:rowOff>304800</xdr:rowOff>
    </xdr:to>
    <xdr:sp macro="DC3738_TuDong" textlink="">
      <xdr:nvSpPr>
        <xdr:cNvPr id="3" name="Nut_KC3738">
          <a:extLst>
            <a:ext uri="{FF2B5EF4-FFF2-40B4-BE49-F238E27FC236}">
              <a16:creationId xmlns:a16="http://schemas.microsoft.com/office/drawing/2014/main" id="{A3CBFD4C-218C-73F4-DC2F-149FB1F67BC4}"/>
            </a:ext>
          </a:extLst>
        </xdr:cNvPr>
        <xdr:cNvSpPr/>
      </xdr:nvSpPr>
      <xdr:spPr>
        <a:xfrm>
          <a:off x="1593850" y="25400"/>
          <a:ext cx="11684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174F8C"/>
              </a:solidFill>
              <a:latin typeface="Segoe UI" panose="020B0502040204020203" pitchFamily="34" charset="0"/>
            </a:rPr>
            <a:t>Kết Chuyển</a:t>
          </a: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10</xdr:col>
      <xdr:colOff>16954</xdr:colOff>
      <xdr:row>0</xdr:row>
      <xdr:rowOff>100009</xdr:rowOff>
    </xdr:from>
    <xdr:to>
      <xdr:col>11</xdr:col>
      <xdr:colOff>497396</xdr:colOff>
      <xdr:row>1</xdr:row>
      <xdr:rowOff>169859</xdr:rowOff>
    </xdr:to>
    <xdr:sp macro="[0]!KC_THSDHD" textlink="">
      <xdr:nvSpPr>
        <xdr:cNvPr id="5" name="Rectangle 4">
          <a:extLst>
            <a:ext uri="{FF2B5EF4-FFF2-40B4-BE49-F238E27FC236}">
              <a16:creationId xmlns:a16="http://schemas.microsoft.com/office/drawing/2014/main" id="{00000000-0008-0000-1B00-000005000000}"/>
            </a:ext>
          </a:extLst>
        </xdr:cNvPr>
        <xdr:cNvSpPr/>
      </xdr:nvSpPr>
      <xdr:spPr>
        <a:xfrm>
          <a:off x="5985954" y="100009"/>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4</xdr:col>
      <xdr:colOff>444500</xdr:colOff>
      <xdr:row>0</xdr:row>
      <xdr:rowOff>61909</xdr:rowOff>
    </xdr:from>
    <xdr:to>
      <xdr:col>6</xdr:col>
      <xdr:colOff>329254</xdr:colOff>
      <xdr:row>1</xdr:row>
      <xdr:rowOff>131759</xdr:rowOff>
    </xdr:to>
    <xdr:sp macro="[0]!KXuat_THSDHD" textlink="">
      <xdr:nvSpPr>
        <xdr:cNvPr id="3" name="Rectangle 2">
          <a:extLst>
            <a:ext uri="{FF2B5EF4-FFF2-40B4-BE49-F238E27FC236}">
              <a16:creationId xmlns:a16="http://schemas.microsoft.com/office/drawing/2014/main" id="{00000000-0008-0000-1B00-000003000000}"/>
            </a:ext>
          </a:extLst>
        </xdr:cNvPr>
        <xdr:cNvSpPr/>
      </xdr:nvSpPr>
      <xdr:spPr>
        <a:xfrm>
          <a:off x="3098800" y="61909"/>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36.xml><?xml version="1.0" encoding="utf-8"?>
<xdr:wsDr xmlns:xdr="http://schemas.openxmlformats.org/drawingml/2006/spreadsheetDrawing" xmlns:a="http://schemas.openxmlformats.org/drawingml/2006/main">
  <xdr:twoCellAnchor>
    <xdr:from>
      <xdr:col>7</xdr:col>
      <xdr:colOff>123825</xdr:colOff>
      <xdr:row>5</xdr:row>
      <xdr:rowOff>161925</xdr:rowOff>
    </xdr:from>
    <xdr:to>
      <xdr:col>8</xdr:col>
      <xdr:colOff>57150</xdr:colOff>
      <xdr:row>8</xdr:row>
      <xdr:rowOff>160021</xdr:rowOff>
    </xdr:to>
    <xdr:sp macro="" textlink="">
      <xdr:nvSpPr>
        <xdr:cNvPr id="3" name="Text Box 3084">
          <a:extLst>
            <a:ext uri="{FF2B5EF4-FFF2-40B4-BE49-F238E27FC236}">
              <a16:creationId xmlns:a16="http://schemas.microsoft.com/office/drawing/2014/main" id="{00000000-0008-0000-1900-000003000000}"/>
            </a:ext>
          </a:extLst>
        </xdr:cNvPr>
        <xdr:cNvSpPr txBox="1">
          <a:spLocks noChangeArrowheads="1"/>
        </xdr:cNvSpPr>
      </xdr:nvSpPr>
      <xdr:spPr bwMode="auto">
        <a:xfrm>
          <a:off x="8109585" y="1000125"/>
          <a:ext cx="1663065" cy="584836"/>
        </a:xfrm>
        <a:prstGeom prst="rect">
          <a:avLst/>
        </a:prstGeom>
        <a:solidFill>
          <a:srgbClr val="FFFFFF"/>
        </a:solidFill>
        <a:ln w="9525">
          <a:noFill/>
          <a:miter lim="800000"/>
          <a:headEnd/>
          <a:tailEnd/>
        </a:ln>
      </xdr:spPr>
      <xdr:txBody>
        <a:bodyPr vertOverflow="clip" wrap="square" lIns="91440" tIns="45720" rIns="91440" bIns="45720" anchor="t" upright="1"/>
        <a:lstStyle/>
        <a:p>
          <a:pPr algn="ctr" rtl="0">
            <a:defRPr sz="1000"/>
          </a:pPr>
          <a:r>
            <a:rPr lang="en-US" sz="800" b="1" i="0" u="none" strike="noStrike" baseline="0">
              <a:solidFill>
                <a:srgbClr val="000000"/>
              </a:solidFill>
              <a:latin typeface="Segoe UI" panose="020B0502040204020203" pitchFamily="34" charset="0"/>
              <a:cs typeface="Segoe UI" panose="020B0502040204020203" pitchFamily="34" charset="0"/>
            </a:rPr>
            <a:t>Mẫu số: 03/TNDN </a:t>
          </a:r>
        </a:p>
        <a:p>
          <a:pPr algn="ctr" rtl="0">
            <a:defRPr sz="1000"/>
          </a:pPr>
          <a:r>
            <a:rPr lang="en-US" sz="800" b="0" i="0" u="none" strike="noStrike" baseline="0">
              <a:solidFill>
                <a:srgbClr val="000000"/>
              </a:solidFill>
              <a:latin typeface="Segoe UI" panose="020B0502040204020203" pitchFamily="34" charset="0"/>
              <a:cs typeface="Segoe UI" panose="020B0502040204020203" pitchFamily="34" charset="0"/>
            </a:rPr>
            <a:t>(</a:t>
          </a:r>
          <a:r>
            <a:rPr lang="en-US" sz="800" b="0" i="1" u="none" strike="noStrike" baseline="0">
              <a:solidFill>
                <a:srgbClr val="000000"/>
              </a:solidFill>
              <a:latin typeface="Segoe UI" panose="020B0502040204020203" pitchFamily="34" charset="0"/>
              <a:cs typeface="Segoe UI" panose="020B0502040204020203" pitchFamily="34" charset="0"/>
            </a:rPr>
            <a:t>Ban hành kèm theo Thông tư 80/2021/TT-BTC  ngày 29/09/2021 của  Bộ Tài chính)</a:t>
          </a:r>
        </a:p>
        <a:p>
          <a:pPr algn="ctr" rtl="0">
            <a:defRPr sz="1000"/>
          </a:pPr>
          <a:endParaRPr lang="en-US" sz="800" b="0" i="0" u="none" strike="noStrike" baseline="0">
            <a:solidFill>
              <a:srgbClr val="000000"/>
            </a:solidFill>
            <a:latin typeface="Segoe UI" panose="020B0502040204020203" pitchFamily="34" charset="0"/>
            <a:cs typeface="Segoe UI" panose="020B0502040204020203" pitchFamily="34" charset="0"/>
          </a:endParaRPr>
        </a:p>
        <a:p>
          <a:pPr algn="ctr" rtl="0">
            <a:defRPr sz="1000"/>
          </a:pPr>
          <a:endParaRPr lang="en-US" sz="800" b="0" i="0" u="none" strike="noStrike" baseline="0">
            <a:solidFill>
              <a:srgbClr val="000000"/>
            </a:solidFill>
            <a:latin typeface="Segoe UI" panose="020B0502040204020203" pitchFamily="34" charset="0"/>
            <a:cs typeface="Segoe UI" panose="020B0502040204020203" pitchFamily="34" charset="0"/>
          </a:endParaRPr>
        </a:p>
      </xdr:txBody>
    </xdr:sp>
    <xdr:clientData/>
  </xdr:twoCellAnchor>
  <xdr:twoCellAnchor editAs="oneCell">
    <xdr:from>
      <xdr:col>5</xdr:col>
      <xdr:colOff>2743200</xdr:colOff>
      <xdr:row>0</xdr:row>
      <xdr:rowOff>37147</xdr:rowOff>
    </xdr:from>
    <xdr:to>
      <xdr:col>5</xdr:col>
      <xdr:colOff>3476625</xdr:colOff>
      <xdr:row>1</xdr:row>
      <xdr:rowOff>113347</xdr:rowOff>
    </xdr:to>
    <xdr:sp macro="[0]!KXuat_03TNDN" textlink="">
      <xdr:nvSpPr>
        <xdr:cNvPr id="4" name="Rectangle 3">
          <a:extLst>
            <a:ext uri="{FF2B5EF4-FFF2-40B4-BE49-F238E27FC236}">
              <a16:creationId xmlns:a16="http://schemas.microsoft.com/office/drawing/2014/main" id="{00000000-0008-0000-1900-000004000000}"/>
            </a:ext>
          </a:extLst>
        </xdr:cNvPr>
        <xdr:cNvSpPr/>
      </xdr:nvSpPr>
      <xdr:spPr>
        <a:xfrm>
          <a:off x="5683250" y="37147"/>
          <a:ext cx="733425" cy="279400"/>
        </a:xfrm>
        <a:prstGeom prst="roundRect">
          <a:avLst>
            <a:gd name="adj" fmla="val 20000"/>
          </a:avLst>
        </a:prstGeom>
        <a:solidFill>
          <a:schemeClr val="accent5">
            <a:lumMod val="50000"/>
          </a:schemeClr>
        </a:solidFill>
        <a:ln w="9525" cap="flat" cmpd="sng" algn="ctr">
          <a:solidFill>
            <a:srgbClr val="215968"/>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solidFill>
                <a:schemeClr val="lt1"/>
              </a:solidFill>
              <a:effectLst/>
              <a:latin typeface="Segoe UI" panose="020B0502040204020203" pitchFamily="34" charset="0"/>
              <a:ea typeface="+mn-ea"/>
              <a:cs typeface="Segoe UI" panose="020B0502040204020203" pitchFamily="34" charset="0"/>
            </a:rPr>
            <a:t>Kết</a:t>
          </a:r>
          <a:r>
            <a:rPr lang="en-US" sz="1000" b="1" baseline="0">
              <a:solidFill>
                <a:schemeClr val="lt1"/>
              </a:solidFill>
              <a:effectLst/>
              <a:latin typeface="Segoe UI" panose="020B0502040204020203" pitchFamily="34" charset="0"/>
              <a:ea typeface="+mn-ea"/>
              <a:cs typeface="Segoe UI" panose="020B0502040204020203" pitchFamily="34" charset="0"/>
            </a:rPr>
            <a:t> Xuất</a:t>
          </a:r>
          <a:endParaRPr lang="en-US" sz="1000" b="1">
            <a:latin typeface="Segoe UI" panose="020B0502040204020203" pitchFamily="34" charset="0"/>
            <a:cs typeface="Segoe UI" panose="020B0502040204020203" pitchFamily="34" charset="0"/>
          </a:endParaRPr>
        </a:p>
      </xdr:txBody>
    </xdr:sp>
    <xdr:clientData fPrintsWithSheet="0"/>
  </xdr:twoCellAnchor>
</xdr:wsDr>
</file>

<file path=xl/drawings/drawing37.xml><?xml version="1.0" encoding="utf-8"?>
<xdr:wsDr xmlns:xdr="http://schemas.openxmlformats.org/drawingml/2006/spreadsheetDrawing" xmlns:a="http://schemas.openxmlformats.org/drawingml/2006/main">
  <xdr:twoCellAnchor>
    <xdr:from>
      <xdr:col>3</xdr:col>
      <xdr:colOff>476249</xdr:colOff>
      <xdr:row>3</xdr:row>
      <xdr:rowOff>152399</xdr:rowOff>
    </xdr:from>
    <xdr:to>
      <xdr:col>4</xdr:col>
      <xdr:colOff>76199</xdr:colOff>
      <xdr:row>6</xdr:row>
      <xdr:rowOff>200025</xdr:rowOff>
    </xdr:to>
    <xdr:sp macro="" textlink="">
      <xdr:nvSpPr>
        <xdr:cNvPr id="40961" name="Text Box 1">
          <a:extLst>
            <a:ext uri="{FF2B5EF4-FFF2-40B4-BE49-F238E27FC236}">
              <a16:creationId xmlns:a16="http://schemas.microsoft.com/office/drawing/2014/main" id="{00000000-0008-0000-1A00-000001A00000}"/>
            </a:ext>
          </a:extLst>
        </xdr:cNvPr>
        <xdr:cNvSpPr txBox="1">
          <a:spLocks noChangeArrowheads="1"/>
        </xdr:cNvSpPr>
      </xdr:nvSpPr>
      <xdr:spPr bwMode="auto">
        <a:xfrm>
          <a:off x="5200649" y="638174"/>
          <a:ext cx="1438275" cy="609601"/>
        </a:xfrm>
        <a:prstGeom prst="rect">
          <a:avLst/>
        </a:prstGeom>
        <a:solidFill>
          <a:srgbClr val="FFFFFF"/>
        </a:solidFill>
        <a:ln w="9525">
          <a:solidFill>
            <a:srgbClr val="000000"/>
          </a:solidFill>
          <a:miter lim="800000"/>
          <a:headEnd/>
          <a:tailEnd/>
        </a:ln>
      </xdr:spPr>
      <xdr:txBody>
        <a:bodyPr vertOverflow="clip" wrap="square" lIns="91440" tIns="45720" rIns="91440" bIns="45720" anchor="ctr" upright="1"/>
        <a:lstStyle/>
        <a:p>
          <a:pPr algn="ctr" rtl="0">
            <a:defRPr sz="1000"/>
          </a:pPr>
          <a:r>
            <a:rPr lang="en-US" sz="800" b="1" i="0" u="none" strike="noStrike" baseline="0">
              <a:solidFill>
                <a:srgbClr val="000000"/>
              </a:solidFill>
              <a:latin typeface="Segoe UI" panose="020B0502040204020203" pitchFamily="34" charset="0"/>
              <a:cs typeface="Segoe UI" panose="020B0502040204020203" pitchFamily="34" charset="0"/>
            </a:rPr>
            <a:t>Mẫu số:</a:t>
          </a:r>
          <a:r>
            <a:rPr lang="en-US" sz="800" b="0" i="0" u="none" strike="noStrike" baseline="0">
              <a:solidFill>
                <a:srgbClr val="000000"/>
              </a:solidFill>
              <a:latin typeface="Segoe UI" panose="020B0502040204020203" pitchFamily="34" charset="0"/>
              <a:cs typeface="Segoe UI" panose="020B0502040204020203" pitchFamily="34" charset="0"/>
            </a:rPr>
            <a:t> </a:t>
          </a:r>
          <a:r>
            <a:rPr lang="en-US" sz="800" b="1" i="0" u="none" strike="noStrike" baseline="0">
              <a:solidFill>
                <a:srgbClr val="000000"/>
              </a:solidFill>
              <a:latin typeface="Segoe UI" panose="020B0502040204020203" pitchFamily="34" charset="0"/>
              <a:cs typeface="Segoe UI" panose="020B0502040204020203" pitchFamily="34" charset="0"/>
            </a:rPr>
            <a:t>03 – 1A/TNDN </a:t>
          </a:r>
        </a:p>
        <a:p>
          <a:pPr algn="ctr" rtl="0">
            <a:defRPr sz="1000"/>
          </a:pPr>
          <a:r>
            <a:rPr lang="en-US" sz="800" b="0" i="0" u="none" strike="noStrike" baseline="0">
              <a:solidFill>
                <a:srgbClr val="000000"/>
              </a:solidFill>
              <a:latin typeface="Segoe UI" panose="020B0502040204020203" pitchFamily="34" charset="0"/>
              <a:cs typeface="Segoe UI" panose="020B0502040204020203" pitchFamily="34" charset="0"/>
            </a:rPr>
            <a:t>(</a:t>
          </a:r>
          <a:r>
            <a:rPr lang="en-US" sz="800" b="0" i="1" u="none" strike="noStrike" baseline="0">
              <a:solidFill>
                <a:srgbClr val="000000"/>
              </a:solidFill>
              <a:latin typeface="Segoe UI" panose="020B0502040204020203" pitchFamily="34" charset="0"/>
              <a:cs typeface="Segoe UI" panose="020B0502040204020203" pitchFamily="34" charset="0"/>
            </a:rPr>
            <a:t>Ban hành kèm theo Thông tư số 80/2021/TT-BTC  ngày 29/09/2021 của  Bộ Tài chính)</a:t>
          </a:r>
          <a:endParaRPr lang="en-US" sz="800" b="0" i="0" u="none" strike="noStrike" baseline="0">
            <a:solidFill>
              <a:srgbClr val="000000"/>
            </a:solidFill>
            <a:latin typeface="Segoe UI" panose="020B0502040204020203" pitchFamily="34" charset="0"/>
            <a:cs typeface="Segoe UI" panose="020B0502040204020203" pitchFamily="34" charset="0"/>
          </a:endParaRPr>
        </a:p>
        <a:p>
          <a:pPr algn="ctr" rtl="0">
            <a:defRPr sz="1000"/>
          </a:pPr>
          <a:endParaRPr lang="en-US" sz="800" b="0" i="0" u="none" strike="noStrike" baseline="0">
            <a:solidFill>
              <a:srgbClr val="000000"/>
            </a:solidFill>
            <a:latin typeface="Segoe UI" panose="020B0502040204020203" pitchFamily="34" charset="0"/>
            <a:cs typeface="Segoe UI" panose="020B0502040204020203" pitchFamily="34" charset="0"/>
          </a:endParaRPr>
        </a:p>
      </xdr:txBody>
    </xdr:sp>
    <xdr:clientData/>
  </xdr:twoCellAnchor>
  <xdr:twoCellAnchor>
    <xdr:from>
      <xdr:col>10</xdr:col>
      <xdr:colOff>809625</xdr:colOff>
      <xdr:row>2</xdr:row>
      <xdr:rowOff>123824</xdr:rowOff>
    </xdr:from>
    <xdr:to>
      <xdr:col>12</xdr:col>
      <xdr:colOff>9525</xdr:colOff>
      <xdr:row>6</xdr:row>
      <xdr:rowOff>28575</xdr:rowOff>
    </xdr:to>
    <xdr:sp macro="" textlink="">
      <xdr:nvSpPr>
        <xdr:cNvPr id="4" name="Text Box 1">
          <a:extLst>
            <a:ext uri="{FF2B5EF4-FFF2-40B4-BE49-F238E27FC236}">
              <a16:creationId xmlns:a16="http://schemas.microsoft.com/office/drawing/2014/main" id="{00000000-0008-0000-1A00-000004000000}"/>
            </a:ext>
          </a:extLst>
        </xdr:cNvPr>
        <xdr:cNvSpPr txBox="1">
          <a:spLocks noChangeArrowheads="1"/>
        </xdr:cNvSpPr>
      </xdr:nvSpPr>
      <xdr:spPr bwMode="auto">
        <a:xfrm>
          <a:off x="11782425" y="447674"/>
          <a:ext cx="1514475" cy="628651"/>
        </a:xfrm>
        <a:prstGeom prst="rect">
          <a:avLst/>
        </a:prstGeom>
        <a:solidFill>
          <a:srgbClr val="FFFFFF"/>
        </a:solidFill>
        <a:ln w="9525">
          <a:solidFill>
            <a:srgbClr val="000000"/>
          </a:solidFill>
          <a:miter lim="800000"/>
          <a:headEnd/>
          <a:tailEnd/>
        </a:ln>
      </xdr:spPr>
      <xdr:txBody>
        <a:bodyPr vertOverflow="clip" wrap="square" lIns="91440" tIns="45720" rIns="91440" bIns="45720" anchor="ctr" upright="1"/>
        <a:lstStyle/>
        <a:p>
          <a:pPr algn="ctr" rtl="0">
            <a:defRPr sz="1000"/>
          </a:pPr>
          <a:r>
            <a:rPr lang="en-US" sz="800" b="1" i="0" u="none" strike="noStrike" baseline="0">
              <a:solidFill>
                <a:srgbClr val="000000"/>
              </a:solidFill>
              <a:latin typeface="Times New Roman" panose="02020603050405020304" pitchFamily="18" charset="0"/>
              <a:cs typeface="Times New Roman" panose="02020603050405020304" pitchFamily="18" charset="0"/>
            </a:rPr>
            <a:t>Mẫu số:</a:t>
          </a:r>
          <a:r>
            <a:rPr lang="en-US" sz="800" b="0" i="0" u="none" strike="noStrike" baseline="0">
              <a:solidFill>
                <a:srgbClr val="000000"/>
              </a:solidFill>
              <a:latin typeface="Times New Roman" panose="02020603050405020304" pitchFamily="18" charset="0"/>
              <a:cs typeface="Times New Roman" panose="02020603050405020304" pitchFamily="18" charset="0"/>
            </a:rPr>
            <a:t> </a:t>
          </a:r>
          <a:r>
            <a:rPr lang="en-US" sz="800" b="1" i="0" u="none" strike="noStrike" baseline="0">
              <a:solidFill>
                <a:srgbClr val="000000"/>
              </a:solidFill>
              <a:latin typeface="Times New Roman" panose="02020603050405020304" pitchFamily="18" charset="0"/>
              <a:cs typeface="Times New Roman" panose="02020603050405020304" pitchFamily="18" charset="0"/>
            </a:rPr>
            <a:t>03 – 2/TNDN </a:t>
          </a:r>
        </a:p>
        <a:p>
          <a:pPr algn="ctr" rtl="0">
            <a:defRPr sz="1000"/>
          </a:pPr>
          <a:r>
            <a:rPr lang="en-US" sz="800" b="0" i="0" u="none" strike="noStrike" baseline="0">
              <a:solidFill>
                <a:srgbClr val="000000"/>
              </a:solidFill>
              <a:latin typeface="Times New Roman" panose="02020603050405020304" pitchFamily="18" charset="0"/>
              <a:cs typeface="Times New Roman" panose="02020603050405020304" pitchFamily="18" charset="0"/>
            </a:rPr>
            <a:t>(</a:t>
          </a:r>
          <a:r>
            <a:rPr lang="en-US" sz="800" b="0" i="1" u="none" strike="noStrike" baseline="0">
              <a:solidFill>
                <a:srgbClr val="000000"/>
              </a:solidFill>
              <a:latin typeface="Times New Roman" panose="02020603050405020304" pitchFamily="18" charset="0"/>
              <a:cs typeface="Times New Roman" panose="02020603050405020304" pitchFamily="18" charset="0"/>
            </a:rPr>
            <a:t>Ban hành kèm theo Thông tư số 80/2021/TT-BTC  ngày 29/09/2021 của  Bộ Tài chính)</a:t>
          </a:r>
        </a:p>
        <a:p>
          <a:pPr algn="ctr" rtl="0">
            <a:defRPr sz="1000"/>
          </a:pPr>
          <a:endParaRPr lang="en-US" sz="8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400050</xdr:colOff>
      <xdr:row>159</xdr:row>
      <xdr:rowOff>0</xdr:rowOff>
    </xdr:from>
    <xdr:to>
      <xdr:col>3</xdr:col>
      <xdr:colOff>333375</xdr:colOff>
      <xdr:row>173</xdr:row>
      <xdr:rowOff>114301</xdr:rowOff>
    </xdr:to>
    <xdr:grpSp>
      <xdr:nvGrpSpPr>
        <xdr:cNvPr id="2" name="Group 1">
          <a:extLst>
            <a:ext uri="{FF2B5EF4-FFF2-40B4-BE49-F238E27FC236}">
              <a16:creationId xmlns:a16="http://schemas.microsoft.com/office/drawing/2014/main" id="{00000000-0008-0000-2B00-000002000000}"/>
            </a:ext>
          </a:extLst>
        </xdr:cNvPr>
        <xdr:cNvGrpSpPr/>
      </xdr:nvGrpSpPr>
      <xdr:grpSpPr>
        <a:xfrm>
          <a:off x="400050" y="45027850"/>
          <a:ext cx="8524875" cy="3048001"/>
          <a:chOff x="209550" y="41509950"/>
          <a:chExt cx="8134350" cy="2781301"/>
        </a:xfrm>
      </xdr:grpSpPr>
      <xdr:sp macro="" textlink="">
        <xdr:nvSpPr>
          <xdr:cNvPr id="3" name="Rectangle: Rounded Corners 2">
            <a:extLst>
              <a:ext uri="{FF2B5EF4-FFF2-40B4-BE49-F238E27FC236}">
                <a16:creationId xmlns:a16="http://schemas.microsoft.com/office/drawing/2014/main" id="{00000000-0008-0000-2B00-000003000000}"/>
              </a:ext>
            </a:extLst>
          </xdr:cNvPr>
          <xdr:cNvSpPr/>
        </xdr:nvSpPr>
        <xdr:spPr>
          <a:xfrm>
            <a:off x="209550" y="41509950"/>
            <a:ext cx="2038350" cy="278130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u="sng">
                <a:solidFill>
                  <a:srgbClr val="FF0000"/>
                </a:solidFill>
                <a:latin typeface="Segoe UI" panose="020B0502040204020203" pitchFamily="34" charset="0"/>
                <a:cs typeface="Segoe UI" panose="020B0502040204020203" pitchFamily="34" charset="0"/>
              </a:rPr>
              <a:t>Trường</a:t>
            </a:r>
            <a:r>
              <a:rPr lang="en-US" sz="1400" b="1" u="sng" baseline="0">
                <a:solidFill>
                  <a:srgbClr val="FF0000"/>
                </a:solidFill>
                <a:latin typeface="Segoe UI" panose="020B0502040204020203" pitchFamily="34" charset="0"/>
                <a:cs typeface="Segoe UI" panose="020B0502040204020203" pitchFamily="34" charset="0"/>
              </a:rPr>
              <a:t> hợp 1</a:t>
            </a:r>
            <a:endParaRPr lang="en-US" sz="1400" b="1" u="sng">
              <a:solidFill>
                <a:srgbClr val="FF0000"/>
              </a:solidFill>
              <a:latin typeface="Segoe UI" panose="020B0502040204020203" pitchFamily="34" charset="0"/>
              <a:cs typeface="Segoe UI" panose="020B0502040204020203" pitchFamily="34" charset="0"/>
            </a:endParaRPr>
          </a:p>
          <a:p>
            <a:pPr algn="l"/>
            <a:r>
              <a:rPr lang="vi-VN" sz="1100">
                <a:latin typeface="Segoe UI" panose="020B0502040204020203" pitchFamily="34" charset="0"/>
                <a:cs typeface="Segoe UI" panose="020B0502040204020203" pitchFamily="34" charset="0"/>
              </a:rPr>
              <a:t>Nếu đã tích chọn vào </a:t>
            </a:r>
            <a:r>
              <a:rPr lang="vi-VN" sz="1100">
                <a:solidFill>
                  <a:srgbClr val="FF0000"/>
                </a:solidFill>
                <a:latin typeface="Segoe UI" panose="020B0502040204020203" pitchFamily="34" charset="0"/>
                <a:cs typeface="Segoe UI" panose="020B0502040204020203" pitchFamily="34" charset="0"/>
              </a:rPr>
              <a:t>phần 1 ở mục II</a:t>
            </a:r>
            <a:r>
              <a:rPr lang="vi-VN" sz="1100">
                <a:latin typeface="Segoe UI" panose="020B0502040204020203" pitchFamily="34" charset="0"/>
                <a:cs typeface="Segoe UI" panose="020B0502040204020203" pitchFamily="34" charset="0"/>
              </a:rPr>
              <a:t> "Miễn kê khai xác định giá giao dịch liên kết tại mục III, IV và được miễn lập hồ sơ xác định giá liên kết" </a:t>
            </a:r>
          </a:p>
          <a:p>
            <a:pPr algn="l"/>
            <a:endParaRPr lang="vi-VN" sz="1100">
              <a:latin typeface="Segoe UI" panose="020B0502040204020203" pitchFamily="34" charset="0"/>
              <a:cs typeface="Segoe UI" panose="020B0502040204020203" pitchFamily="34" charset="0"/>
            </a:endParaRPr>
          </a:p>
          <a:p>
            <a:pPr algn="l"/>
            <a:r>
              <a:rPr lang="vi-VN" sz="1100">
                <a:solidFill>
                  <a:srgbClr val="FF0000"/>
                </a:solidFill>
                <a:latin typeface="Segoe UI" panose="020B0502040204020203" pitchFamily="34" charset="0"/>
                <a:cs typeface="Segoe UI" panose="020B0502040204020203" pitchFamily="34" charset="0"/>
              </a:rPr>
              <a:t>=&gt; Thì chúng ta  không phải kê khai mục III, IV tới đây là hoàn thành xong phần việc kê khai thông tin liên kết</a:t>
            </a:r>
            <a:endParaRPr lang="en-US" sz="1100">
              <a:solidFill>
                <a:srgbClr val="FF0000"/>
              </a:solidFill>
              <a:latin typeface="Segoe UI" panose="020B0502040204020203" pitchFamily="34" charset="0"/>
              <a:cs typeface="Segoe UI" panose="020B0502040204020203" pitchFamily="34" charset="0"/>
            </a:endParaRPr>
          </a:p>
        </xdr:txBody>
      </xdr:sp>
      <xdr:sp macro="" textlink="">
        <xdr:nvSpPr>
          <xdr:cNvPr id="4" name="Rectangle: Rounded Corners 3">
            <a:extLst>
              <a:ext uri="{FF2B5EF4-FFF2-40B4-BE49-F238E27FC236}">
                <a16:creationId xmlns:a16="http://schemas.microsoft.com/office/drawing/2014/main" id="{00000000-0008-0000-2B00-000004000000}"/>
              </a:ext>
            </a:extLst>
          </xdr:cNvPr>
          <xdr:cNvSpPr/>
        </xdr:nvSpPr>
        <xdr:spPr>
          <a:xfrm>
            <a:off x="2381250" y="41548051"/>
            <a:ext cx="2905125" cy="27432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u="sng">
                <a:solidFill>
                  <a:srgbClr val="FF0000"/>
                </a:solidFill>
                <a:latin typeface="Segoe UI" panose="020B0502040204020203" pitchFamily="34" charset="0"/>
                <a:cs typeface="Segoe UI" panose="020B0502040204020203" pitchFamily="34" charset="0"/>
              </a:rPr>
              <a:t>Trường</a:t>
            </a:r>
            <a:r>
              <a:rPr lang="en-US" sz="1400" b="1" u="sng" baseline="0">
                <a:solidFill>
                  <a:srgbClr val="FF0000"/>
                </a:solidFill>
                <a:latin typeface="Segoe UI" panose="020B0502040204020203" pitchFamily="34" charset="0"/>
                <a:cs typeface="Segoe UI" panose="020B0502040204020203" pitchFamily="34" charset="0"/>
              </a:rPr>
              <a:t> hợp 2</a:t>
            </a:r>
            <a:endParaRPr lang="en-US" sz="1400" b="1" u="sng">
              <a:solidFill>
                <a:srgbClr val="FF0000"/>
              </a:solidFill>
              <a:latin typeface="Segoe UI" panose="020B0502040204020203" pitchFamily="34" charset="0"/>
              <a:cs typeface="Segoe UI" panose="020B0502040204020203" pitchFamily="34" charset="0"/>
            </a:endParaRPr>
          </a:p>
          <a:p>
            <a:pPr algn="l"/>
            <a:r>
              <a:rPr lang="vi-VN" sz="1100">
                <a:latin typeface="Segoe UI" panose="020B0502040204020203" pitchFamily="34" charset="0"/>
                <a:cs typeface="Segoe UI" panose="020B0502040204020203" pitchFamily="34" charset="0"/>
              </a:rPr>
              <a:t>Nếu đã tích chọn vào phần </a:t>
            </a:r>
            <a:r>
              <a:rPr lang="vi-VN" sz="1100">
                <a:solidFill>
                  <a:srgbClr val="FF0000"/>
                </a:solidFill>
                <a:latin typeface="Segoe UI" panose="020B0502040204020203" pitchFamily="34" charset="0"/>
                <a:cs typeface="Segoe UI" panose="020B0502040204020203" pitchFamily="34" charset="0"/>
              </a:rPr>
              <a:t>2a hoặc 2c ở mục II</a:t>
            </a:r>
            <a:endParaRPr lang="vi-VN" sz="1100">
              <a:latin typeface="Segoe UI" panose="020B0502040204020203" pitchFamily="34" charset="0"/>
              <a:cs typeface="Segoe UI" panose="020B0502040204020203" pitchFamily="34" charset="0"/>
            </a:endParaRPr>
          </a:p>
          <a:p>
            <a:pPr algn="l"/>
            <a:r>
              <a:rPr lang="vi-VN" sz="1100">
                <a:latin typeface="Segoe UI" panose="020B0502040204020203" pitchFamily="34" charset="0"/>
                <a:cs typeface="Segoe UI" panose="020B0502040204020203" pitchFamily="34" charset="0"/>
              </a:rPr>
              <a:t>=&gt; </a:t>
            </a:r>
            <a:r>
              <a:rPr lang="vi-VN" sz="1100" b="1">
                <a:latin typeface="Segoe UI" panose="020B0502040204020203" pitchFamily="34" charset="0"/>
                <a:cs typeface="Segoe UI" panose="020B0502040204020203" pitchFamily="34" charset="0"/>
              </a:rPr>
              <a:t>Thì kê khai mục III như sau</a:t>
            </a:r>
            <a:r>
              <a:rPr lang="vi-VN" sz="1100">
                <a:latin typeface="Segoe UI" panose="020B0502040204020203" pitchFamily="34" charset="0"/>
                <a:cs typeface="Segoe UI" panose="020B0502040204020203" pitchFamily="34" charset="0"/>
              </a:rPr>
              <a:t>:</a:t>
            </a:r>
          </a:p>
          <a:p>
            <a:pPr algn="l"/>
            <a:r>
              <a:rPr lang="vi-VN" sz="1100">
                <a:latin typeface="Segoe UI" panose="020B0502040204020203" pitchFamily="34" charset="0"/>
                <a:cs typeface="Segoe UI" panose="020B0502040204020203" pitchFamily="34" charset="0"/>
              </a:rPr>
              <a:t>     Kế toán tự copy số liệu theo như hướng dẫn bên dưới</a:t>
            </a:r>
          </a:p>
          <a:p>
            <a:pPr algn="l"/>
            <a:r>
              <a:rPr lang="vi-VN" sz="1100">
                <a:latin typeface="Segoe UI" panose="020B0502040204020203" pitchFamily="34" charset="0"/>
                <a:cs typeface="Segoe UI" panose="020B0502040204020203" pitchFamily="34" charset="0"/>
              </a:rPr>
              <a:t>      + Cột (3), (7): các chỉ tiêu nhập có giá trị lớn hơn 0, các chỉ tiêu còn lại phần mềm tự động tính.</a:t>
            </a:r>
          </a:p>
          <a:p>
            <a:pPr algn="l"/>
            <a:r>
              <a:rPr lang="vi-VN" sz="1100">
                <a:latin typeface="Segoe UI" panose="020B0502040204020203" pitchFamily="34" charset="0"/>
                <a:cs typeface="Segoe UI" panose="020B0502040204020203" pitchFamily="34" charset="0"/>
              </a:rPr>
              <a:t>      + Cột (12): Bắt buộc nhập tối thiểu 1 trong 4 cột, các chỉ tiêu con nhập giá trị lớn hơn 0</a:t>
            </a:r>
            <a:endParaRPr lang="en-US" sz="1100">
              <a:solidFill>
                <a:srgbClr val="FF0000"/>
              </a:solidFill>
              <a:latin typeface="Segoe UI" panose="020B0502040204020203" pitchFamily="34" charset="0"/>
              <a:cs typeface="Segoe UI" panose="020B0502040204020203" pitchFamily="34" charset="0"/>
            </a:endParaRPr>
          </a:p>
        </xdr:txBody>
      </xdr:sp>
      <xdr:sp macro="" textlink="">
        <xdr:nvSpPr>
          <xdr:cNvPr id="5" name="Rectangle: Rounded Corners 4">
            <a:extLst>
              <a:ext uri="{FF2B5EF4-FFF2-40B4-BE49-F238E27FC236}">
                <a16:creationId xmlns:a16="http://schemas.microsoft.com/office/drawing/2014/main" id="{00000000-0008-0000-2B00-000005000000}"/>
              </a:ext>
            </a:extLst>
          </xdr:cNvPr>
          <xdr:cNvSpPr/>
        </xdr:nvSpPr>
        <xdr:spPr>
          <a:xfrm>
            <a:off x="5381625" y="41576626"/>
            <a:ext cx="2962275" cy="26860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u="sng">
                <a:solidFill>
                  <a:srgbClr val="FF0000"/>
                </a:solidFill>
                <a:latin typeface="Segoe UI" panose="020B0502040204020203" pitchFamily="34" charset="0"/>
                <a:cs typeface="Segoe UI" panose="020B0502040204020203" pitchFamily="34" charset="0"/>
              </a:rPr>
              <a:t>Trường</a:t>
            </a:r>
            <a:r>
              <a:rPr lang="en-US" sz="1400" b="1" u="sng" baseline="0">
                <a:solidFill>
                  <a:srgbClr val="FF0000"/>
                </a:solidFill>
                <a:latin typeface="Segoe UI" panose="020B0502040204020203" pitchFamily="34" charset="0"/>
                <a:cs typeface="Segoe UI" panose="020B0502040204020203" pitchFamily="34" charset="0"/>
              </a:rPr>
              <a:t> hợp 3</a:t>
            </a:r>
            <a:endParaRPr lang="en-US" sz="1400" b="1" u="sng">
              <a:solidFill>
                <a:srgbClr val="FF0000"/>
              </a:solidFill>
              <a:latin typeface="Segoe UI" panose="020B0502040204020203" pitchFamily="34" charset="0"/>
              <a:cs typeface="Segoe UI" panose="020B0502040204020203" pitchFamily="34" charset="0"/>
            </a:endParaRPr>
          </a:p>
          <a:p>
            <a:pPr algn="l"/>
            <a:r>
              <a:rPr lang="vi-VN" sz="1100">
                <a:latin typeface="Segoe UI" panose="020B0502040204020203" pitchFamily="34" charset="0"/>
                <a:cs typeface="Segoe UI" panose="020B0502040204020203" pitchFamily="34" charset="0"/>
              </a:rPr>
              <a:t>Nếu đã tích chọn vào phần </a:t>
            </a:r>
            <a:r>
              <a:rPr lang="vi-VN" sz="1100">
                <a:solidFill>
                  <a:srgbClr val="FF0000"/>
                </a:solidFill>
                <a:latin typeface="Segoe UI" panose="020B0502040204020203" pitchFamily="34" charset="0"/>
                <a:cs typeface="Segoe UI" panose="020B0502040204020203" pitchFamily="34" charset="0"/>
              </a:rPr>
              <a:t>2b hoặc không chọn các trường hợp miễn trừ</a:t>
            </a:r>
          </a:p>
          <a:p>
            <a:pPr algn="l"/>
            <a:r>
              <a:rPr lang="vi-VN" sz="1100">
                <a:latin typeface="Segoe UI" panose="020B0502040204020203" pitchFamily="34" charset="0"/>
                <a:cs typeface="Segoe UI" panose="020B0502040204020203" pitchFamily="34" charset="0"/>
              </a:rPr>
              <a:t>=&gt; </a:t>
            </a:r>
            <a:r>
              <a:rPr lang="vi-VN" sz="1100" b="1">
                <a:latin typeface="Segoe UI" panose="020B0502040204020203" pitchFamily="34" charset="0"/>
                <a:cs typeface="Segoe UI" panose="020B0502040204020203" pitchFamily="34" charset="0"/>
              </a:rPr>
              <a:t>Thì kê khai mục III như sau</a:t>
            </a:r>
            <a:r>
              <a:rPr lang="vi-VN" sz="1100">
                <a:latin typeface="Segoe UI" panose="020B0502040204020203" pitchFamily="34" charset="0"/>
                <a:cs typeface="Segoe UI" panose="020B0502040204020203" pitchFamily="34" charset="0"/>
              </a:rPr>
              <a:t>:</a:t>
            </a:r>
          </a:p>
          <a:p>
            <a:pPr algn="l"/>
            <a:r>
              <a:rPr lang="vi-VN" sz="1100">
                <a:latin typeface="Segoe UI" panose="020B0502040204020203" pitchFamily="34" charset="0"/>
                <a:cs typeface="Segoe UI" panose="020B0502040204020203" pitchFamily="34" charset="0"/>
              </a:rPr>
              <a:t>     Kế toán tự copy số liệu theo như hướng dẫn bên dưới</a:t>
            </a:r>
          </a:p>
          <a:p>
            <a:pPr algn="l"/>
            <a:r>
              <a:rPr lang="vi-VN" sz="1100">
                <a:latin typeface="Segoe UI" panose="020B0502040204020203" pitchFamily="34" charset="0"/>
                <a:cs typeface="Segoe UI" panose="020B0502040204020203" pitchFamily="34" charset="0"/>
              </a:rPr>
              <a:t>      + Cột (3), (7): các chỉ tiêu nhập có giá trị lớn hơn 0, các chỉ tiêu còn lại phần mềm tự động tính.</a:t>
            </a:r>
          </a:p>
          <a:p>
            <a:pPr algn="l"/>
            <a:r>
              <a:rPr lang="vi-VN" sz="1100">
                <a:latin typeface="Segoe UI" panose="020B0502040204020203" pitchFamily="34" charset="0"/>
                <a:cs typeface="Segoe UI" panose="020B0502040204020203" pitchFamily="34" charset="0"/>
              </a:rPr>
              <a:t>      + Cột (6), (10): chọn trong danh mục có sẵn</a:t>
            </a:r>
          </a:p>
          <a:p>
            <a:pPr algn="l"/>
            <a:r>
              <a:rPr lang="vi-VN" sz="1100">
                <a:latin typeface="Segoe UI" panose="020B0502040204020203" pitchFamily="34" charset="0"/>
                <a:cs typeface="Segoe UI" panose="020B0502040204020203" pitchFamily="34" charset="0"/>
              </a:rPr>
              <a:t>      + Cột (12): Nhập giá trị lớn hơn 0</a:t>
            </a:r>
          </a:p>
          <a:p>
            <a:pPr algn="l"/>
            <a:r>
              <a:rPr lang="vi-VN" sz="1100">
                <a:latin typeface="Segoe UI" panose="020B0502040204020203" pitchFamily="34" charset="0"/>
                <a:cs typeface="Segoe UI" panose="020B0502040204020203" pitchFamily="34" charset="0"/>
              </a:rPr>
              <a:t>      + Cột (13): Dạng checkbox, chỉ hiển thị checkbox ở các tiểu mục a,b</a:t>
            </a:r>
            <a:endParaRPr lang="en-US" sz="1100">
              <a:solidFill>
                <a:srgbClr val="FF0000"/>
              </a:solidFill>
              <a:latin typeface="Segoe UI" panose="020B0502040204020203" pitchFamily="34" charset="0"/>
              <a:cs typeface="Segoe UI" panose="020B0502040204020203" pitchFamily="34" charset="0"/>
            </a:endParaRPr>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25</xdr:col>
      <xdr:colOff>98721</xdr:colOff>
      <xdr:row>16</xdr:row>
      <xdr:rowOff>320991</xdr:rowOff>
    </xdr:from>
    <xdr:to>
      <xdr:col>29</xdr:col>
      <xdr:colOff>194966</xdr:colOff>
      <xdr:row>17</xdr:row>
      <xdr:rowOff>219391</xdr:rowOff>
    </xdr:to>
    <xdr:sp macro="[0]!sGDLKPL1.Qua_TTLienKet_Muc1" textlink="">
      <xdr:nvSpPr>
        <xdr:cNvPr id="2" name="Rectangle 1">
          <a:extLst>
            <a:ext uri="{FF2B5EF4-FFF2-40B4-BE49-F238E27FC236}">
              <a16:creationId xmlns:a16="http://schemas.microsoft.com/office/drawing/2014/main" id="{00000000-0008-0000-2C00-000002000000}"/>
            </a:ext>
          </a:extLst>
        </xdr:cNvPr>
        <xdr:cNvSpPr/>
      </xdr:nvSpPr>
      <xdr:spPr>
        <a:xfrm>
          <a:off x="10933409" y="3734116"/>
          <a:ext cx="154087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lightRig rig="threePt" dir="t"/>
        </a:scene3d>
        <a:sp3d/>
      </xdr:spPr>
      <xdr:style>
        <a:lnRef idx="1">
          <a:schemeClr val="accent6"/>
        </a:lnRef>
        <a:fillRef idx="3">
          <a:schemeClr val="accent6"/>
        </a:fillRef>
        <a:effectRef idx="2">
          <a:schemeClr val="accent6"/>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latin typeface="Segoe UI" panose="020B0502040204020203" pitchFamily="34" charset="0"/>
              <a:cs typeface="Segoe UI" panose="020B0502040204020203" pitchFamily="34" charset="0"/>
            </a:rPr>
            <a:t>Hướng dẫn điền Mục I</a:t>
          </a:r>
          <a:endParaRPr lang="en-US" sz="1000" b="1">
            <a:solidFill>
              <a:srgbClr val="1F2937"/>
            </a:solidFill>
            <a:latin typeface="Segoe UI" panose="020B0502040204020203" pitchFamily="34" charset="0"/>
            <a:cs typeface="Segoe UI" panose="020B0502040204020203" pitchFamily="34" charset="0"/>
          </a:endParaRPr>
        </a:p>
      </xdr:txBody>
    </xdr:sp>
    <xdr:clientData/>
  </xdr:twoCellAnchor>
  <xdr:twoCellAnchor>
    <xdr:from>
      <xdr:col>25</xdr:col>
      <xdr:colOff>210824</xdr:colOff>
      <xdr:row>3</xdr:row>
      <xdr:rowOff>35242</xdr:rowOff>
    </xdr:from>
    <xdr:to>
      <xdr:col>29</xdr:col>
      <xdr:colOff>19363</xdr:colOff>
      <xdr:row>4</xdr:row>
      <xdr:rowOff>140017</xdr:rowOff>
    </xdr:to>
    <xdr:sp macro="[0]!sGDLKPL1.Qua_TTLienKet" textlink="">
      <xdr:nvSpPr>
        <xdr:cNvPr id="3" name="Rectangle 2">
          <a:extLst>
            <a:ext uri="{FF2B5EF4-FFF2-40B4-BE49-F238E27FC236}">
              <a16:creationId xmlns:a16="http://schemas.microsoft.com/office/drawing/2014/main" id="{00000000-0008-0000-2C00-000003000000}"/>
            </a:ext>
          </a:extLst>
        </xdr:cNvPr>
        <xdr:cNvSpPr/>
      </xdr:nvSpPr>
      <xdr:spPr>
        <a:xfrm>
          <a:off x="11045512" y="733742"/>
          <a:ext cx="1253164"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lightRig rig="threePt" dir="t"/>
        </a:scene3d>
        <a:sp3d/>
      </xdr:spPr>
      <xdr:style>
        <a:lnRef idx="1">
          <a:schemeClr val="accent6"/>
        </a:lnRef>
        <a:fillRef idx="3">
          <a:schemeClr val="accent6"/>
        </a:fillRef>
        <a:effectRef idx="2">
          <a:schemeClr val="accent6"/>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cs typeface="Segoe UI" panose="020B0502040204020203" pitchFamily="34" charset="0"/>
            </a:rPr>
            <a:t>Thông tin liên kết</a:t>
          </a:r>
        </a:p>
      </xdr:txBody>
    </xdr:sp>
    <xdr:clientData/>
  </xdr:twoCellAnchor>
  <xdr:twoCellAnchor>
    <xdr:from>
      <xdr:col>25</xdr:col>
      <xdr:colOff>119847</xdr:colOff>
      <xdr:row>40</xdr:row>
      <xdr:rowOff>152319</xdr:rowOff>
    </xdr:from>
    <xdr:to>
      <xdr:col>29</xdr:col>
      <xdr:colOff>288932</xdr:colOff>
      <xdr:row>41</xdr:row>
      <xdr:rowOff>209469</xdr:rowOff>
    </xdr:to>
    <xdr:sp macro="[0]!sGDLKPL1.Qua_TTLienKet_Muc3" textlink="">
      <xdr:nvSpPr>
        <xdr:cNvPr id="4" name="Rectangle 3">
          <a:extLst>
            <a:ext uri="{FF2B5EF4-FFF2-40B4-BE49-F238E27FC236}">
              <a16:creationId xmlns:a16="http://schemas.microsoft.com/office/drawing/2014/main" id="{00000000-0008-0000-2C00-000004000000}"/>
            </a:ext>
          </a:extLst>
        </xdr:cNvPr>
        <xdr:cNvSpPr/>
      </xdr:nvSpPr>
      <xdr:spPr>
        <a:xfrm>
          <a:off x="10954535" y="11336257"/>
          <a:ext cx="161371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lightRig rig="threePt" dir="t"/>
        </a:scene3d>
        <a:sp3d/>
      </xdr:spPr>
      <xdr:style>
        <a:lnRef idx="1">
          <a:schemeClr val="accent6"/>
        </a:lnRef>
        <a:fillRef idx="3">
          <a:schemeClr val="accent6"/>
        </a:fillRef>
        <a:effectRef idx="2">
          <a:schemeClr val="accent6"/>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latin typeface="Segoe UI" panose="020B0502040204020203" pitchFamily="34" charset="0"/>
              <a:cs typeface="Segoe UI" panose="020B0502040204020203" pitchFamily="34" charset="0"/>
            </a:rPr>
            <a:t>Hướng dẫn điền Mục Iii</a:t>
          </a:r>
          <a:endParaRPr lang="en-US" sz="1000" b="1">
            <a:solidFill>
              <a:srgbClr val="1F2937"/>
            </a:solidFill>
            <a:latin typeface="Segoe UI" panose="020B0502040204020203" pitchFamily="34" charset="0"/>
            <a:cs typeface="Segoe UI" panose="020B0502040204020203" pitchFamily="34" charset="0"/>
          </a:endParaRPr>
        </a:p>
      </xdr:txBody>
    </xdr:sp>
    <xdr:clientData/>
  </xdr:twoCellAnchor>
  <xdr:twoCellAnchor>
    <xdr:from>
      <xdr:col>25</xdr:col>
      <xdr:colOff>216766</xdr:colOff>
      <xdr:row>87</xdr:row>
      <xdr:rowOff>90804</xdr:rowOff>
    </xdr:from>
    <xdr:to>
      <xdr:col>30</xdr:col>
      <xdr:colOff>33267</xdr:colOff>
      <xdr:row>88</xdr:row>
      <xdr:rowOff>68579</xdr:rowOff>
    </xdr:to>
    <xdr:sp macro="[0]!sGDLKPL1.Qua_TTLienKet_Muc4" textlink="">
      <xdr:nvSpPr>
        <xdr:cNvPr id="5" name="Rectangle 4">
          <a:extLst>
            <a:ext uri="{FF2B5EF4-FFF2-40B4-BE49-F238E27FC236}">
              <a16:creationId xmlns:a16="http://schemas.microsoft.com/office/drawing/2014/main" id="{00000000-0008-0000-2C00-000005000000}"/>
            </a:ext>
          </a:extLst>
        </xdr:cNvPr>
        <xdr:cNvSpPr/>
      </xdr:nvSpPr>
      <xdr:spPr>
        <a:xfrm>
          <a:off x="11051454" y="23966804"/>
          <a:ext cx="161037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lightRig rig="threePt" dir="t"/>
        </a:scene3d>
        <a:sp3d/>
      </xdr:spPr>
      <xdr:style>
        <a:lnRef idx="1">
          <a:schemeClr val="accent6"/>
        </a:lnRef>
        <a:fillRef idx="3">
          <a:schemeClr val="accent6"/>
        </a:fillRef>
        <a:effectRef idx="2">
          <a:schemeClr val="accent6"/>
        </a:effectRef>
        <a:fontRef idx="minor">
          <a:schemeClr val="lt1"/>
        </a:fontRef>
      </xdr:style>
      <xdr:txBody>
        <a:bodyPr vertOverflow="clip" horzOverflow="clip" wrap="none" lIns="50800" tIns="12700" rIns="50800" bIns="12700" rtlCol="0" anchor="ctr">
          <a:noAutofit/>
        </a:bodyPr>
        <a:lstStyle/>
        <a:p>
          <a:pPr algn="ctr"/>
          <a:r>
            <a:rPr lang="vi-VN" sz="1000" b="1">
              <a:solidFill>
                <a:srgbClr val="1F2937"/>
              </a:solidFill>
              <a:latin typeface="Segoe UI" panose="020B0502040204020203" pitchFamily="34" charset="0"/>
              <a:cs typeface="Segoe UI" panose="020B0502040204020203" pitchFamily="34" charset="0"/>
            </a:rPr>
            <a:t>Hướng dẫn điền Mục Iv</a:t>
          </a:r>
          <a:endParaRPr lang="en-US" sz="1000" b="1">
            <a:solidFill>
              <a:srgbClr val="1F2937"/>
            </a:solidFill>
            <a:latin typeface="Segoe UI" panose="020B0502040204020203" pitchFamily="34" charset="0"/>
            <a:cs typeface="Segoe UI" panose="020B0502040204020203"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7</xdr:col>
      <xdr:colOff>76200</xdr:colOff>
      <xdr:row>0</xdr:row>
      <xdr:rowOff>63500</xdr:rowOff>
    </xdr:from>
    <xdr:to>
      <xdr:col>8</xdr:col>
      <xdr:colOff>450850</xdr:colOff>
      <xdr:row>1</xdr:row>
      <xdr:rowOff>133350</xdr:rowOff>
    </xdr:to>
    <xdr:sp macro="KC_TNCN_02" textlink="">
      <xdr:nvSpPr>
        <xdr:cNvPr id="2" name="NutKC_TNCN89">
          <a:extLst>
            <a:ext uri="{FF2B5EF4-FFF2-40B4-BE49-F238E27FC236}">
              <a16:creationId xmlns:a16="http://schemas.microsoft.com/office/drawing/2014/main" id="{20ECC60E-ACF7-001F-F318-1153F47ECF9A}"/>
            </a:ext>
          </a:extLst>
        </xdr:cNvPr>
        <xdr:cNvSpPr/>
      </xdr:nvSpPr>
      <xdr:spPr>
        <a:xfrm>
          <a:off x="7556500" y="63500"/>
          <a:ext cx="1092200" cy="279400"/>
        </a:xfrm>
        <a:prstGeom prst="roundRect">
          <a:avLst>
            <a:gd name="adj" fmla="val 20000"/>
          </a:avLst>
        </a:prstGeom>
        <a:solidFill>
          <a:srgbClr val="FFFFFF"/>
        </a:solidFill>
        <a:ln w="12700">
          <a:solidFill>
            <a:srgbClr val="2F6E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000" b="1">
              <a:solidFill>
                <a:srgbClr val="174F8C"/>
              </a:solidFill>
              <a:latin typeface="Segoe UI" panose="020B0502040204020203" pitchFamily="34" charset="0"/>
            </a:rPr>
            <a:t>Kết Chuyển</a:t>
          </a: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7</xdr:col>
      <xdr:colOff>238125</xdr:colOff>
      <xdr:row>94</xdr:row>
      <xdr:rowOff>51436</xdr:rowOff>
    </xdr:from>
    <xdr:to>
      <xdr:col>8</xdr:col>
      <xdr:colOff>457200</xdr:colOff>
      <xdr:row>95</xdr:row>
      <xdr:rowOff>121286</xdr:rowOff>
    </xdr:to>
    <xdr:sp macro="[0]!KC_TNCN_02" textlink="">
      <xdr:nvSpPr>
        <xdr:cNvPr id="2" name="Rectangle 1">
          <a:extLst>
            <a:ext uri="{FF2B5EF4-FFF2-40B4-BE49-F238E27FC236}">
              <a16:creationId xmlns:a16="http://schemas.microsoft.com/office/drawing/2014/main" id="{00000000-0008-0000-3600-000002000000}"/>
            </a:ext>
          </a:extLst>
        </xdr:cNvPr>
        <xdr:cNvSpPr/>
      </xdr:nvSpPr>
      <xdr:spPr>
        <a:xfrm>
          <a:off x="7718425" y="22270086"/>
          <a:ext cx="936625" cy="279400"/>
        </a:xfrm>
        <a:prstGeom prst="roundRect">
          <a:avLst>
            <a:gd name="adj" fmla="val 20000"/>
          </a:avLst>
        </a:prstGeom>
        <a:solidFill>
          <a:srgbClr val="2787A0"/>
        </a:solidFill>
        <a:ln w="9525" cap="flat" cmpd="sng" algn="ctr">
          <a:solidFill>
            <a:srgbClr val="2787A0"/>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lstStyle/>
        <a:p>
          <a:pPr algn="ctr"/>
          <a:r>
            <a:rPr lang="en-US" sz="1000" b="1">
              <a:solidFill>
                <a:schemeClr val="lt1"/>
              </a:solidFill>
              <a:effectLst/>
              <a:latin typeface="Segoe UI" panose="020B0502040204020203" pitchFamily="34" charset="0"/>
              <a:ea typeface="+mn-ea"/>
              <a:cs typeface="Segoe UI" panose="020B0502040204020203" pitchFamily="34" charset="0"/>
            </a:rPr>
            <a:t>Kết</a:t>
          </a:r>
          <a:r>
            <a:rPr lang="en-US" sz="1000" b="1" baseline="0">
              <a:solidFill>
                <a:schemeClr val="lt1"/>
              </a:solidFill>
              <a:effectLst/>
              <a:latin typeface="Segoe UI" panose="020B0502040204020203" pitchFamily="34" charset="0"/>
              <a:ea typeface="+mn-ea"/>
              <a:cs typeface="Segoe UI" panose="020B0502040204020203" pitchFamily="34" charset="0"/>
            </a:rPr>
            <a:t> chuyển</a:t>
          </a:r>
          <a:endParaRPr lang="en-US" sz="1000" b="1">
            <a:latin typeface="Segoe UI" panose="020B0502040204020203" pitchFamily="34" charset="0"/>
            <a:cs typeface="Segoe UI" panose="020B0502040204020203" pitchFamily="34" charset="0"/>
          </a:endParaRPr>
        </a:p>
      </xdr:txBody>
    </xdr:sp>
    <xdr:clientData fPrintsWithSheet="0"/>
  </xdr:twoCellAnchor>
</xdr:wsDr>
</file>

<file path=xl/drawings/drawing42.xml><?xml version="1.0" encoding="utf-8"?>
<xdr:wsDr xmlns:xdr="http://schemas.openxmlformats.org/drawingml/2006/spreadsheetDrawing" xmlns:a="http://schemas.openxmlformats.org/drawingml/2006/main">
  <xdr:twoCellAnchor editAs="oneCell">
    <xdr:from>
      <xdr:col>6</xdr:col>
      <xdr:colOff>1025016</xdr:colOff>
      <xdr:row>0</xdr:row>
      <xdr:rowOff>33334</xdr:rowOff>
    </xdr:from>
    <xdr:to>
      <xdr:col>8</xdr:col>
      <xdr:colOff>298958</xdr:colOff>
      <xdr:row>1</xdr:row>
      <xdr:rowOff>103184</xdr:rowOff>
    </xdr:to>
    <xdr:sp macro="[0]!KChuyen_PL051" textlink="">
      <xdr:nvSpPr>
        <xdr:cNvPr id="2" name="Rectangle 1">
          <a:extLst>
            <a:ext uri="{FF2B5EF4-FFF2-40B4-BE49-F238E27FC236}">
              <a16:creationId xmlns:a16="http://schemas.microsoft.com/office/drawing/2014/main" id="{00000000-0008-0000-3700-000002000000}"/>
            </a:ext>
          </a:extLst>
        </xdr:cNvPr>
        <xdr:cNvSpPr/>
      </xdr:nvSpPr>
      <xdr:spPr>
        <a:xfrm>
          <a:off x="4898516" y="33334"/>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11</xdr:col>
      <xdr:colOff>306861</xdr:colOff>
      <xdr:row>0</xdr:row>
      <xdr:rowOff>61909</xdr:rowOff>
    </xdr:from>
    <xdr:to>
      <xdr:col>12</xdr:col>
      <xdr:colOff>388465</xdr:colOff>
      <xdr:row>1</xdr:row>
      <xdr:rowOff>131759</xdr:rowOff>
    </xdr:to>
    <xdr:sp macro="[0]!KXuat_PL051" textlink="">
      <xdr:nvSpPr>
        <xdr:cNvPr id="3" name="Rectangle 2">
          <a:extLst>
            <a:ext uri="{FF2B5EF4-FFF2-40B4-BE49-F238E27FC236}">
              <a16:creationId xmlns:a16="http://schemas.microsoft.com/office/drawing/2014/main" id="{00000000-0008-0000-3700-000003000000}"/>
            </a:ext>
          </a:extLst>
        </xdr:cNvPr>
        <xdr:cNvSpPr/>
      </xdr:nvSpPr>
      <xdr:spPr>
        <a:xfrm>
          <a:off x="8320561" y="61909"/>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43.xml><?xml version="1.0" encoding="utf-8"?>
<xdr:wsDr xmlns:xdr="http://schemas.openxmlformats.org/drawingml/2006/spreadsheetDrawing" xmlns:a="http://schemas.openxmlformats.org/drawingml/2006/main">
  <xdr:twoCellAnchor editAs="oneCell">
    <xdr:from>
      <xdr:col>4</xdr:col>
      <xdr:colOff>856741</xdr:colOff>
      <xdr:row>0</xdr:row>
      <xdr:rowOff>42859</xdr:rowOff>
    </xdr:from>
    <xdr:to>
      <xdr:col>6</xdr:col>
      <xdr:colOff>448183</xdr:colOff>
      <xdr:row>1</xdr:row>
      <xdr:rowOff>112709</xdr:rowOff>
    </xdr:to>
    <xdr:sp macro="[0]!KChuyen_PL052" textlink="">
      <xdr:nvSpPr>
        <xdr:cNvPr id="2" name="Rectangle 1">
          <a:extLst>
            <a:ext uri="{FF2B5EF4-FFF2-40B4-BE49-F238E27FC236}">
              <a16:creationId xmlns:a16="http://schemas.microsoft.com/office/drawing/2014/main" id="{00000000-0008-0000-3800-000002000000}"/>
            </a:ext>
          </a:extLst>
        </xdr:cNvPr>
        <xdr:cNvSpPr/>
      </xdr:nvSpPr>
      <xdr:spPr>
        <a:xfrm>
          <a:off x="3758691" y="42859"/>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8</xdr:col>
      <xdr:colOff>992661</xdr:colOff>
      <xdr:row>0</xdr:row>
      <xdr:rowOff>61909</xdr:rowOff>
    </xdr:from>
    <xdr:to>
      <xdr:col>9</xdr:col>
      <xdr:colOff>826615</xdr:colOff>
      <xdr:row>1</xdr:row>
      <xdr:rowOff>131759</xdr:rowOff>
    </xdr:to>
    <xdr:sp macro="[0]!KXuat_PL052" textlink="">
      <xdr:nvSpPr>
        <xdr:cNvPr id="3" name="Rectangle 2">
          <a:extLst>
            <a:ext uri="{FF2B5EF4-FFF2-40B4-BE49-F238E27FC236}">
              <a16:creationId xmlns:a16="http://schemas.microsoft.com/office/drawing/2014/main" id="{00000000-0008-0000-3800-000003000000}"/>
            </a:ext>
          </a:extLst>
        </xdr:cNvPr>
        <xdr:cNvSpPr/>
      </xdr:nvSpPr>
      <xdr:spPr>
        <a:xfrm>
          <a:off x="7564911" y="61909"/>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44.xml><?xml version="1.0" encoding="utf-8"?>
<xdr:wsDr xmlns:xdr="http://schemas.openxmlformats.org/drawingml/2006/spreadsheetDrawing" xmlns:a="http://schemas.openxmlformats.org/drawingml/2006/main">
  <xdr:twoCellAnchor editAs="oneCell">
    <xdr:from>
      <xdr:col>4</xdr:col>
      <xdr:colOff>806450</xdr:colOff>
      <xdr:row>0</xdr:row>
      <xdr:rowOff>86674</xdr:rowOff>
    </xdr:from>
    <xdr:to>
      <xdr:col>4</xdr:col>
      <xdr:colOff>1726254</xdr:colOff>
      <xdr:row>1</xdr:row>
      <xdr:rowOff>156524</xdr:rowOff>
    </xdr:to>
    <xdr:sp macro="[0]!Ket_Xuat_LaiLo" textlink="">
      <xdr:nvSpPr>
        <xdr:cNvPr id="3" name="Rectangle 2">
          <a:extLst>
            <a:ext uri="{FF2B5EF4-FFF2-40B4-BE49-F238E27FC236}">
              <a16:creationId xmlns:a16="http://schemas.microsoft.com/office/drawing/2014/main" id="{00000000-0008-0000-1E00-000003000000}"/>
            </a:ext>
          </a:extLst>
        </xdr:cNvPr>
        <xdr:cNvSpPr/>
      </xdr:nvSpPr>
      <xdr:spPr>
        <a:xfrm>
          <a:off x="1854200" y="86674"/>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7</xdr:col>
      <xdr:colOff>278454</xdr:colOff>
      <xdr:row>0</xdr:row>
      <xdr:rowOff>93659</xdr:rowOff>
    </xdr:from>
    <xdr:to>
      <xdr:col>7</xdr:col>
      <xdr:colOff>1241153</xdr:colOff>
      <xdr:row>1</xdr:row>
      <xdr:rowOff>163509</xdr:rowOff>
    </xdr:to>
    <xdr:sp macro="[0]!KC_KQKD" textlink="">
      <xdr:nvSpPr>
        <xdr:cNvPr id="2" name="Rectangle 1">
          <a:extLst>
            <a:ext uri="{FF2B5EF4-FFF2-40B4-BE49-F238E27FC236}">
              <a16:creationId xmlns:a16="http://schemas.microsoft.com/office/drawing/2014/main" id="{9213806B-A509-4535-B47D-1FAC21F2B1A1}"/>
            </a:ext>
          </a:extLst>
        </xdr:cNvPr>
        <xdr:cNvSpPr/>
      </xdr:nvSpPr>
      <xdr:spPr>
        <a:xfrm>
          <a:off x="6095054" y="93659"/>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45.xml><?xml version="1.0" encoding="utf-8"?>
<xdr:wsDr xmlns:xdr="http://schemas.openxmlformats.org/drawingml/2006/spreadsheetDrawing" xmlns:a="http://schemas.openxmlformats.org/drawingml/2006/main">
  <xdr:twoCellAnchor editAs="oneCell">
    <xdr:from>
      <xdr:col>4</xdr:col>
      <xdr:colOff>2545235</xdr:colOff>
      <xdr:row>0</xdr:row>
      <xdr:rowOff>33334</xdr:rowOff>
    </xdr:from>
    <xdr:to>
      <xdr:col>4</xdr:col>
      <xdr:colOff>3465039</xdr:colOff>
      <xdr:row>1</xdr:row>
      <xdr:rowOff>103184</xdr:rowOff>
    </xdr:to>
    <xdr:sp macro="[0]!Ket_Xuat_CDKT" textlink="">
      <xdr:nvSpPr>
        <xdr:cNvPr id="4" name="Rectangle 3">
          <a:extLst>
            <a:ext uri="{FF2B5EF4-FFF2-40B4-BE49-F238E27FC236}">
              <a16:creationId xmlns:a16="http://schemas.microsoft.com/office/drawing/2014/main" id="{00000000-0008-0000-2700-000004000000}"/>
            </a:ext>
          </a:extLst>
        </xdr:cNvPr>
        <xdr:cNvSpPr/>
      </xdr:nvSpPr>
      <xdr:spPr>
        <a:xfrm>
          <a:off x="3675535" y="33334"/>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46.xml><?xml version="1.0" encoding="utf-8"?>
<xdr:wsDr xmlns:xdr="http://schemas.openxmlformats.org/drawingml/2006/spreadsheetDrawing" xmlns:a="http://schemas.openxmlformats.org/drawingml/2006/main">
  <xdr:twoCellAnchor editAs="absolute">
    <xdr:from>
      <xdr:col>10</xdr:col>
      <xdr:colOff>906780</xdr:colOff>
      <xdr:row>0</xdr:row>
      <xdr:rowOff>9526</xdr:rowOff>
    </xdr:from>
    <xdr:to>
      <xdr:col>14</xdr:col>
      <xdr:colOff>382905</xdr:colOff>
      <xdr:row>4</xdr:row>
      <xdr:rowOff>60326</xdr:rowOff>
    </xdr:to>
    <xdr:sp macro="" textlink="">
      <xdr:nvSpPr>
        <xdr:cNvPr id="4" name="Lctt_LY">
          <a:extLst>
            <a:ext uri="{FF2B5EF4-FFF2-40B4-BE49-F238E27FC236}">
              <a16:creationId xmlns:a16="http://schemas.microsoft.com/office/drawing/2014/main" id="{00000000-0008-0000-2800-000004000000}"/>
            </a:ext>
          </a:extLst>
        </xdr:cNvPr>
        <xdr:cNvSpPr/>
      </xdr:nvSpPr>
      <xdr:spPr>
        <a:xfrm>
          <a:off x="10039350" y="9526"/>
          <a:ext cx="2238375" cy="8572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000" b="1" u="none">
              <a:latin typeface="Segoe UI" panose="020B0502040204020203" pitchFamily="34" charset="0"/>
              <a:cs typeface="Segoe UI" panose="020B0502040204020203" pitchFamily="34" charset="0"/>
            </a:rPr>
            <a:t>Nếu</a:t>
          </a:r>
          <a:r>
            <a:rPr lang="en-US" sz="1000" b="1" u="none" baseline="0">
              <a:latin typeface="Segoe UI" panose="020B0502040204020203" pitchFamily="34" charset="0"/>
              <a:cs typeface="Segoe UI" panose="020B0502040204020203" pitchFamily="34" charset="0"/>
            </a:rPr>
            <a:t> không cân =&gt; điền thêm tài khoản phát sinh cho hợp lý. Khi insert dòng nhớ Fill dấu + hoặc - trong cột Chỉ Tiêu ( hiện đang được tô màu trắng)</a:t>
          </a:r>
          <a:endParaRPr lang="en-US" sz="1000" u="none">
            <a:latin typeface="Segoe UI" panose="020B0502040204020203" pitchFamily="34" charset="0"/>
            <a:cs typeface="Segoe UI" panose="020B0502040204020203" pitchFamily="34" charset="0"/>
          </a:endParaRPr>
        </a:p>
      </xdr:txBody>
    </xdr:sp>
    <xdr:clientData fPrintsWithSheet="0"/>
  </xdr:twoCellAnchor>
  <xdr:twoCellAnchor editAs="oneCell">
    <xdr:from>
      <xdr:col>7</xdr:col>
      <xdr:colOff>420350</xdr:colOff>
      <xdr:row>0</xdr:row>
      <xdr:rowOff>103184</xdr:rowOff>
    </xdr:from>
    <xdr:to>
      <xdr:col>8</xdr:col>
      <xdr:colOff>106699</xdr:colOff>
      <xdr:row>1</xdr:row>
      <xdr:rowOff>173034</xdr:rowOff>
    </xdr:to>
    <xdr:sp macro="KChuyen_LCTT" textlink="">
      <xdr:nvSpPr>
        <xdr:cNvPr id="14" name="Rectangle 13">
          <a:extLst>
            <a:ext uri="{FF2B5EF4-FFF2-40B4-BE49-F238E27FC236}">
              <a16:creationId xmlns:a16="http://schemas.microsoft.com/office/drawing/2014/main" id="{00000000-0008-0000-2800-00000E000000}"/>
            </a:ext>
          </a:extLst>
        </xdr:cNvPr>
        <xdr:cNvSpPr/>
      </xdr:nvSpPr>
      <xdr:spPr>
        <a:xfrm>
          <a:off x="7068800" y="103184"/>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xdr:col>
      <xdr:colOff>215900</xdr:colOff>
      <xdr:row>0</xdr:row>
      <xdr:rowOff>103184</xdr:rowOff>
    </xdr:from>
    <xdr:to>
      <xdr:col>7</xdr:col>
      <xdr:colOff>291154</xdr:colOff>
      <xdr:row>1</xdr:row>
      <xdr:rowOff>173034</xdr:rowOff>
    </xdr:to>
    <xdr:sp macro="[0]!Ket_Xuat_LCTT" textlink="">
      <xdr:nvSpPr>
        <xdr:cNvPr id="5" name="Rectangle 4">
          <a:extLst>
            <a:ext uri="{FF2B5EF4-FFF2-40B4-BE49-F238E27FC236}">
              <a16:creationId xmlns:a16="http://schemas.microsoft.com/office/drawing/2014/main" id="{00000000-0008-0000-2800-000005000000}"/>
            </a:ext>
          </a:extLst>
        </xdr:cNvPr>
        <xdr:cNvSpPr/>
      </xdr:nvSpPr>
      <xdr:spPr>
        <a:xfrm>
          <a:off x="6019800" y="103184"/>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47.xml><?xml version="1.0" encoding="utf-8"?>
<xdr:wsDr xmlns:xdr="http://schemas.openxmlformats.org/drawingml/2006/spreadsheetDrawing" xmlns:a="http://schemas.openxmlformats.org/drawingml/2006/main">
  <xdr:twoCellAnchor editAs="oneCell">
    <xdr:from>
      <xdr:col>7</xdr:col>
      <xdr:colOff>1077576</xdr:colOff>
      <xdr:row>0</xdr:row>
      <xdr:rowOff>92072</xdr:rowOff>
    </xdr:from>
    <xdr:to>
      <xdr:col>8</xdr:col>
      <xdr:colOff>871875</xdr:colOff>
      <xdr:row>1</xdr:row>
      <xdr:rowOff>161922</xdr:rowOff>
    </xdr:to>
    <xdr:sp macro="[0]!KChuyen_LCGT" textlink="">
      <xdr:nvSpPr>
        <xdr:cNvPr id="2" name="Rectangle 1">
          <a:extLst>
            <a:ext uri="{FF2B5EF4-FFF2-40B4-BE49-F238E27FC236}">
              <a16:creationId xmlns:a16="http://schemas.microsoft.com/office/drawing/2014/main" id="{00000000-0008-0000-2900-000002000000}"/>
            </a:ext>
          </a:extLst>
        </xdr:cNvPr>
        <xdr:cNvSpPr/>
      </xdr:nvSpPr>
      <xdr:spPr>
        <a:xfrm>
          <a:off x="7002126" y="92072"/>
          <a:ext cx="962699"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Cập Nhật</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xdr:col>
      <xdr:colOff>222250</xdr:colOff>
      <xdr:row>0</xdr:row>
      <xdr:rowOff>73022</xdr:rowOff>
    </xdr:from>
    <xdr:to>
      <xdr:col>7</xdr:col>
      <xdr:colOff>354654</xdr:colOff>
      <xdr:row>1</xdr:row>
      <xdr:rowOff>142872</xdr:rowOff>
    </xdr:to>
    <xdr:sp macro="[0]!Ket_Xuat_LCGT" textlink="">
      <xdr:nvSpPr>
        <xdr:cNvPr id="3" name="Rectangle 2">
          <a:extLst>
            <a:ext uri="{FF2B5EF4-FFF2-40B4-BE49-F238E27FC236}">
              <a16:creationId xmlns:a16="http://schemas.microsoft.com/office/drawing/2014/main" id="{00000000-0008-0000-2900-000003000000}"/>
            </a:ext>
          </a:extLst>
        </xdr:cNvPr>
        <xdr:cNvSpPr/>
      </xdr:nvSpPr>
      <xdr:spPr>
        <a:xfrm>
          <a:off x="5359400" y="73022"/>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48.xml><?xml version="1.0" encoding="utf-8"?>
<xdr:wsDr xmlns:xdr="http://schemas.openxmlformats.org/drawingml/2006/spreadsheetDrawing" xmlns:a="http://schemas.openxmlformats.org/drawingml/2006/main">
  <xdr:twoCellAnchor editAs="oneCell">
    <xdr:from>
      <xdr:col>15</xdr:col>
      <xdr:colOff>90961</xdr:colOff>
      <xdr:row>0</xdr:row>
      <xdr:rowOff>85722</xdr:rowOff>
    </xdr:from>
    <xdr:to>
      <xdr:col>19</xdr:col>
      <xdr:colOff>83665</xdr:colOff>
      <xdr:row>1</xdr:row>
      <xdr:rowOff>155572</xdr:rowOff>
    </xdr:to>
    <xdr:sp macro="[0]!Ket_Xuat_TMBCTC" textlink="">
      <xdr:nvSpPr>
        <xdr:cNvPr id="2" name="Rectangle 1">
          <a:extLst>
            <a:ext uri="{FF2B5EF4-FFF2-40B4-BE49-F238E27FC236}">
              <a16:creationId xmlns:a16="http://schemas.microsoft.com/office/drawing/2014/main" id="{58388E39-4863-4309-A89A-48B9D8112B79}"/>
            </a:ext>
          </a:extLst>
        </xdr:cNvPr>
        <xdr:cNvSpPr/>
      </xdr:nvSpPr>
      <xdr:spPr>
        <a:xfrm>
          <a:off x="3754911" y="85722"/>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wsDr>
</file>

<file path=xl/drawings/drawing49.xml><?xml version="1.0" encoding="utf-8"?>
<xdr:wsDr xmlns:xdr="http://schemas.openxmlformats.org/drawingml/2006/spreadsheetDrawing" xmlns:a="http://schemas.openxmlformats.org/drawingml/2006/main">
  <xdr:twoCellAnchor editAs="oneCell">
    <xdr:from>
      <xdr:col>6</xdr:col>
      <xdr:colOff>189992</xdr:colOff>
      <xdr:row>0</xdr:row>
      <xdr:rowOff>96834</xdr:rowOff>
    </xdr:from>
    <xdr:to>
      <xdr:col>7</xdr:col>
      <xdr:colOff>143384</xdr:colOff>
      <xdr:row>1</xdr:row>
      <xdr:rowOff>166684</xdr:rowOff>
    </xdr:to>
    <xdr:sp macro="[0]!KChuyen_THNT" textlink="">
      <xdr:nvSpPr>
        <xdr:cNvPr id="4" name="Rectangle 3">
          <a:extLst>
            <a:ext uri="{FF2B5EF4-FFF2-40B4-BE49-F238E27FC236}">
              <a16:creationId xmlns:a16="http://schemas.microsoft.com/office/drawing/2014/main" id="{00000000-0008-0000-3900-000004000000}"/>
            </a:ext>
          </a:extLst>
        </xdr:cNvPr>
        <xdr:cNvSpPr/>
      </xdr:nvSpPr>
      <xdr:spPr>
        <a:xfrm>
          <a:off x="4990592" y="96834"/>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50.xml><?xml version="1.0" encoding="utf-8"?>
<xdr:wsDr xmlns:xdr="http://schemas.openxmlformats.org/drawingml/2006/spreadsheetDrawing" xmlns:a="http://schemas.openxmlformats.org/drawingml/2006/main">
  <xdr:twoCellAnchor editAs="oneCell">
    <xdr:from>
      <xdr:col>5</xdr:col>
      <xdr:colOff>1015491</xdr:colOff>
      <xdr:row>0</xdr:row>
      <xdr:rowOff>52384</xdr:rowOff>
    </xdr:from>
    <xdr:to>
      <xdr:col>6</xdr:col>
      <xdr:colOff>1006983</xdr:colOff>
      <xdr:row>1</xdr:row>
      <xdr:rowOff>122234</xdr:rowOff>
    </xdr:to>
    <xdr:sp macro="[0]!KChuyen_ISO" textlink="">
      <xdr:nvSpPr>
        <xdr:cNvPr id="4" name="Rectangle 3">
          <a:extLst>
            <a:ext uri="{FF2B5EF4-FFF2-40B4-BE49-F238E27FC236}">
              <a16:creationId xmlns:a16="http://schemas.microsoft.com/office/drawing/2014/main" id="{00000000-0008-0000-2000-000004000000}"/>
            </a:ext>
          </a:extLst>
        </xdr:cNvPr>
        <xdr:cNvSpPr/>
      </xdr:nvSpPr>
      <xdr:spPr>
        <a:xfrm>
          <a:off x="5797041" y="52384"/>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51.xml><?xml version="1.0" encoding="utf-8"?>
<xdr:wsDr xmlns:xdr="http://schemas.openxmlformats.org/drawingml/2006/spreadsheetDrawing" xmlns:a="http://schemas.openxmlformats.org/drawingml/2006/main">
  <xdr:twoCellAnchor editAs="oneCell">
    <xdr:from>
      <xdr:col>1</xdr:col>
      <xdr:colOff>36602</xdr:colOff>
      <xdr:row>0</xdr:row>
      <xdr:rowOff>50479</xdr:rowOff>
    </xdr:from>
    <xdr:to>
      <xdr:col>2</xdr:col>
      <xdr:colOff>298679</xdr:colOff>
      <xdr:row>1</xdr:row>
      <xdr:rowOff>126679</xdr:rowOff>
    </xdr:to>
    <xdr:sp macro="[0]!TH_DK.TongHop_DKhoan" textlink="">
      <xdr:nvSpPr>
        <xdr:cNvPr id="2" name="Rectangle 1">
          <a:extLst>
            <a:ext uri="{FF2B5EF4-FFF2-40B4-BE49-F238E27FC236}">
              <a16:creationId xmlns:a16="http://schemas.microsoft.com/office/drawing/2014/main" id="{00000000-0008-0000-2100-000002000000}"/>
            </a:ext>
          </a:extLst>
        </xdr:cNvPr>
        <xdr:cNvSpPr/>
      </xdr:nvSpPr>
      <xdr:spPr>
        <a:xfrm>
          <a:off x="385852" y="50479"/>
          <a:ext cx="789127"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Tổng Hợp</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5</xdr:col>
      <xdr:colOff>533727</xdr:colOff>
      <xdr:row>0</xdr:row>
      <xdr:rowOff>50479</xdr:rowOff>
    </xdr:from>
    <xdr:to>
      <xdr:col>7</xdr:col>
      <xdr:colOff>209223</xdr:colOff>
      <xdr:row>1</xdr:row>
      <xdr:rowOff>126679</xdr:rowOff>
    </xdr:to>
    <xdr:sp macro="[0]!TH_DK.KChuyen_NKC_THDK" textlink="">
      <xdr:nvSpPr>
        <xdr:cNvPr id="3" name="Rectangle 2">
          <a:extLst>
            <a:ext uri="{FF2B5EF4-FFF2-40B4-BE49-F238E27FC236}">
              <a16:creationId xmlns:a16="http://schemas.microsoft.com/office/drawing/2014/main" id="{00000000-0008-0000-2100-000003000000}"/>
            </a:ext>
          </a:extLst>
        </xdr:cNvPr>
        <xdr:cNvSpPr/>
      </xdr:nvSpPr>
      <xdr:spPr>
        <a:xfrm>
          <a:off x="6248727" y="50479"/>
          <a:ext cx="1389996"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 NKC</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52.xml><?xml version="1.0" encoding="utf-8"?>
<xdr:wsDr xmlns:xdr="http://schemas.openxmlformats.org/drawingml/2006/spreadsheetDrawing" xmlns:a="http://schemas.openxmlformats.org/drawingml/2006/main">
  <xdr:twoCellAnchor editAs="oneCell">
    <xdr:from>
      <xdr:col>15</xdr:col>
      <xdr:colOff>524425</xdr:colOff>
      <xdr:row>0</xdr:row>
      <xdr:rowOff>51855</xdr:rowOff>
    </xdr:from>
    <xdr:to>
      <xdr:col>16</xdr:col>
      <xdr:colOff>1036617</xdr:colOff>
      <xdr:row>1</xdr:row>
      <xdr:rowOff>128055</xdr:rowOff>
    </xdr:to>
    <xdr:sp macro="[0]!KC_Phieu_Thu_Chi" textlink="">
      <xdr:nvSpPr>
        <xdr:cNvPr id="3" name="Rectangle 2">
          <a:extLst>
            <a:ext uri="{FF2B5EF4-FFF2-40B4-BE49-F238E27FC236}">
              <a16:creationId xmlns:a16="http://schemas.microsoft.com/office/drawing/2014/main" id="{00000000-0008-0000-3400-000003000000}"/>
            </a:ext>
          </a:extLst>
        </xdr:cNvPr>
        <xdr:cNvSpPr/>
      </xdr:nvSpPr>
      <xdr:spPr>
        <a:xfrm>
          <a:off x="11243225" y="51855"/>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7</xdr:col>
      <xdr:colOff>373345</xdr:colOff>
      <xdr:row>0</xdr:row>
      <xdr:rowOff>76197</xdr:rowOff>
    </xdr:from>
    <xdr:to>
      <xdr:col>8</xdr:col>
      <xdr:colOff>826804</xdr:colOff>
      <xdr:row>1</xdr:row>
      <xdr:rowOff>152397</xdr:rowOff>
    </xdr:to>
    <xdr:sp macro="[0]!In_Thu_Chi" textlink="">
      <xdr:nvSpPr>
        <xdr:cNvPr id="4" name="Rectangle 3">
          <a:extLst>
            <a:ext uri="{FF2B5EF4-FFF2-40B4-BE49-F238E27FC236}">
              <a16:creationId xmlns:a16="http://schemas.microsoft.com/office/drawing/2014/main" id="{00000000-0008-0000-3400-000004000000}"/>
            </a:ext>
          </a:extLst>
        </xdr:cNvPr>
        <xdr:cNvSpPr/>
      </xdr:nvSpPr>
      <xdr:spPr>
        <a:xfrm>
          <a:off x="7351995" y="76197"/>
          <a:ext cx="834459"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 Toàn Bộ</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13</xdr:col>
      <xdr:colOff>174031</xdr:colOff>
      <xdr:row>0</xdr:row>
      <xdr:rowOff>61380</xdr:rowOff>
    </xdr:from>
    <xdr:to>
      <xdr:col>14</xdr:col>
      <xdr:colOff>259887</xdr:colOff>
      <xdr:row>1</xdr:row>
      <xdr:rowOff>137580</xdr:rowOff>
    </xdr:to>
    <xdr:sp macro="[0]!In_Thu_Chi_Le" textlink="">
      <xdr:nvSpPr>
        <xdr:cNvPr id="5" name="Rectangle 4">
          <a:extLst>
            <a:ext uri="{FF2B5EF4-FFF2-40B4-BE49-F238E27FC236}">
              <a16:creationId xmlns:a16="http://schemas.microsoft.com/office/drawing/2014/main" id="{00000000-0008-0000-3400-000005000000}"/>
            </a:ext>
          </a:extLst>
        </xdr:cNvPr>
        <xdr:cNvSpPr/>
      </xdr:nvSpPr>
      <xdr:spPr>
        <a:xfrm>
          <a:off x="9997481" y="61380"/>
          <a:ext cx="47320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 Lẽ</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53.xml><?xml version="1.0" encoding="utf-8"?>
<xdr:wsDr xmlns:xdr="http://schemas.openxmlformats.org/drawingml/2006/spreadsheetDrawing" xmlns:a="http://schemas.openxmlformats.org/drawingml/2006/main">
  <xdr:twoCellAnchor editAs="oneCell">
    <xdr:from>
      <xdr:col>3</xdr:col>
      <xdr:colOff>2199636</xdr:colOff>
      <xdr:row>0</xdr:row>
      <xdr:rowOff>60322</xdr:rowOff>
    </xdr:from>
    <xdr:to>
      <xdr:col>3</xdr:col>
      <xdr:colOff>2502539</xdr:colOff>
      <xdr:row>1</xdr:row>
      <xdr:rowOff>136522</xdr:rowOff>
    </xdr:to>
    <xdr:sp macro="[0]!In_PNX" textlink="">
      <xdr:nvSpPr>
        <xdr:cNvPr id="7" name="Rectangle 6">
          <a:extLst>
            <a:ext uri="{FF2B5EF4-FFF2-40B4-BE49-F238E27FC236}">
              <a16:creationId xmlns:a16="http://schemas.microsoft.com/office/drawing/2014/main" id="{00000000-0008-0000-3500-000007000000}"/>
            </a:ext>
          </a:extLst>
        </xdr:cNvPr>
        <xdr:cNvSpPr/>
      </xdr:nvSpPr>
      <xdr:spPr>
        <a:xfrm>
          <a:off x="2923536" y="60322"/>
          <a:ext cx="302903"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9</xdr:col>
      <xdr:colOff>415859</xdr:colOff>
      <xdr:row>0</xdr:row>
      <xdr:rowOff>41272</xdr:rowOff>
    </xdr:from>
    <xdr:to>
      <xdr:col>9</xdr:col>
      <xdr:colOff>889065</xdr:colOff>
      <xdr:row>1</xdr:row>
      <xdr:rowOff>117472</xdr:rowOff>
    </xdr:to>
    <xdr:sp macro="[0]!In_PNXLe" textlink="">
      <xdr:nvSpPr>
        <xdr:cNvPr id="8" name="Rectangle 7">
          <a:extLst>
            <a:ext uri="{FF2B5EF4-FFF2-40B4-BE49-F238E27FC236}">
              <a16:creationId xmlns:a16="http://schemas.microsoft.com/office/drawing/2014/main" id="{00000000-0008-0000-3500-000008000000}"/>
            </a:ext>
          </a:extLst>
        </xdr:cNvPr>
        <xdr:cNvSpPr/>
      </xdr:nvSpPr>
      <xdr:spPr>
        <a:xfrm>
          <a:off x="8169209" y="41272"/>
          <a:ext cx="473206"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 Lẽ</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3</xdr:col>
      <xdr:colOff>664654</xdr:colOff>
      <xdr:row>0</xdr:row>
      <xdr:rowOff>60322</xdr:rowOff>
    </xdr:from>
    <xdr:to>
      <xdr:col>3</xdr:col>
      <xdr:colOff>1754696</xdr:colOff>
      <xdr:row>1</xdr:row>
      <xdr:rowOff>136522</xdr:rowOff>
    </xdr:to>
    <xdr:sp macro="[0]!KCPNX" textlink="">
      <xdr:nvSpPr>
        <xdr:cNvPr id="10" name="Rectangle 9">
          <a:extLst>
            <a:ext uri="{FF2B5EF4-FFF2-40B4-BE49-F238E27FC236}">
              <a16:creationId xmlns:a16="http://schemas.microsoft.com/office/drawing/2014/main" id="{00000000-0008-0000-3500-00000A000000}"/>
            </a:ext>
          </a:extLst>
        </xdr:cNvPr>
        <xdr:cNvSpPr/>
      </xdr:nvSpPr>
      <xdr:spPr>
        <a:xfrm>
          <a:off x="1388554" y="60322"/>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wsDr>
</file>

<file path=xl/drawings/drawing54.xml><?xml version="1.0" encoding="utf-8"?>
<xdr:wsDr xmlns:xdr="http://schemas.openxmlformats.org/drawingml/2006/spreadsheetDrawing" xmlns:a="http://schemas.openxmlformats.org/drawingml/2006/main">
  <xdr:twoCellAnchor editAs="oneCell">
    <xdr:from>
      <xdr:col>5</xdr:col>
      <xdr:colOff>204148</xdr:colOff>
      <xdr:row>0</xdr:row>
      <xdr:rowOff>67308</xdr:rowOff>
    </xdr:from>
    <xdr:to>
      <xdr:col>5</xdr:col>
      <xdr:colOff>507051</xdr:colOff>
      <xdr:row>1</xdr:row>
      <xdr:rowOff>143508</xdr:rowOff>
    </xdr:to>
    <xdr:sp macro="[0]!Trang_Bia.In_BiaBCTC" textlink="">
      <xdr:nvSpPr>
        <xdr:cNvPr id="5" name="Rectangle 4">
          <a:extLst>
            <a:ext uri="{FF2B5EF4-FFF2-40B4-BE49-F238E27FC236}">
              <a16:creationId xmlns:a16="http://schemas.microsoft.com/office/drawing/2014/main" id="{00000000-0008-0000-0600-000005000000}"/>
            </a:ext>
          </a:extLst>
        </xdr:cNvPr>
        <xdr:cNvSpPr/>
      </xdr:nvSpPr>
      <xdr:spPr>
        <a:xfrm>
          <a:off x="1855148" y="67308"/>
          <a:ext cx="302903"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wsDr>
</file>

<file path=xl/drawings/drawing55.xml><?xml version="1.0" encoding="utf-8"?>
<xdr:wsDr xmlns:xdr="http://schemas.openxmlformats.org/drawingml/2006/spreadsheetDrawing" xmlns:a="http://schemas.openxmlformats.org/drawingml/2006/main">
  <xdr:twoCellAnchor editAs="absolute">
    <xdr:from>
      <xdr:col>0</xdr:col>
      <xdr:colOff>230657</xdr:colOff>
      <xdr:row>0</xdr:row>
      <xdr:rowOff>101667</xdr:rowOff>
    </xdr:from>
    <xdr:to>
      <xdr:col>2</xdr:col>
      <xdr:colOff>67793</xdr:colOff>
      <xdr:row>1</xdr:row>
      <xdr:rowOff>177867</xdr:rowOff>
    </xdr:to>
    <xdr:sp macro="ModSSach.KChuyen_SoSach" textlink="">
      <xdr:nvSpPr>
        <xdr:cNvPr id="12" name="btnKC">
          <a:extLst>
            <a:ext uri="{FF2B5EF4-FFF2-40B4-BE49-F238E27FC236}">
              <a16:creationId xmlns:a16="http://schemas.microsoft.com/office/drawing/2014/main" id="{ED54C3BE-655C-901F-0BD2-357320F604EB}"/>
            </a:ext>
          </a:extLst>
        </xdr:cNvPr>
        <xdr:cNvSpPr/>
      </xdr:nvSpPr>
      <xdr:spPr>
        <a:xfrm>
          <a:off x="230657" y="101667"/>
          <a:ext cx="1113486"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latin typeface="Segoe UI" panose="020B0502040204020203" pitchFamily="34" charset="0"/>
            </a:rPr>
            <a:t>1. Kết chuyển</a:t>
          </a:r>
        </a:p>
      </xdr:txBody>
    </xdr:sp>
    <xdr:clientData/>
  </xdr:twoCellAnchor>
  <xdr:twoCellAnchor editAs="absolute">
    <xdr:from>
      <xdr:col>2</xdr:col>
      <xdr:colOff>563223</xdr:colOff>
      <xdr:row>0</xdr:row>
      <xdr:rowOff>101667</xdr:rowOff>
    </xdr:from>
    <xdr:to>
      <xdr:col>7</xdr:col>
      <xdr:colOff>14626</xdr:colOff>
      <xdr:row>1</xdr:row>
      <xdr:rowOff>177867</xdr:rowOff>
    </xdr:to>
    <xdr:sp macro="ModSSach.KXuat_SoSach" textlink="">
      <xdr:nvSpPr>
        <xdr:cNvPr id="13" name="btnKX">
          <a:extLst>
            <a:ext uri="{FF2B5EF4-FFF2-40B4-BE49-F238E27FC236}">
              <a16:creationId xmlns:a16="http://schemas.microsoft.com/office/drawing/2014/main" id="{F53AE6B2-4828-E303-C1D9-15AEF7365CB1}"/>
            </a:ext>
          </a:extLst>
        </xdr:cNvPr>
        <xdr:cNvSpPr/>
      </xdr:nvSpPr>
      <xdr:spPr>
        <a:xfrm>
          <a:off x="1839573" y="101667"/>
          <a:ext cx="943653"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latin typeface="Segoe UI" panose="020B0502040204020203" pitchFamily="34" charset="0"/>
            </a:rPr>
            <a:t>2. Kết xuất &gt;&gt;</a:t>
          </a:r>
        </a:p>
      </xdr:txBody>
    </xdr:sp>
    <xdr:clientData/>
  </xdr:twoCellAnchor>
  <xdr:twoCellAnchor editAs="absolute">
    <xdr:from>
      <xdr:col>0</xdr:col>
      <xdr:colOff>243449</xdr:colOff>
      <xdr:row>2</xdr:row>
      <xdr:rowOff>57217</xdr:rowOff>
    </xdr:from>
    <xdr:to>
      <xdr:col>2</xdr:col>
      <xdr:colOff>82550</xdr:colOff>
      <xdr:row>3</xdr:row>
      <xdr:rowOff>133417</xdr:rowOff>
    </xdr:to>
    <xdr:sp macro="ModSSach.InAn_SoSach" textlink="">
      <xdr:nvSpPr>
        <xdr:cNvPr id="14" name="btnIn">
          <a:extLst>
            <a:ext uri="{FF2B5EF4-FFF2-40B4-BE49-F238E27FC236}">
              <a16:creationId xmlns:a16="http://schemas.microsoft.com/office/drawing/2014/main" id="{8B208418-B127-7ED5-5BDF-44DB74C95ACF}"/>
            </a:ext>
          </a:extLst>
        </xdr:cNvPr>
        <xdr:cNvSpPr/>
      </xdr:nvSpPr>
      <xdr:spPr>
        <a:xfrm>
          <a:off x="243449" y="463617"/>
          <a:ext cx="1115451"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3. In sổ</a:t>
          </a:r>
        </a:p>
      </xdr:txBody>
    </xdr:sp>
    <xdr:clientData/>
  </xdr:twoCellAnchor>
  <xdr:twoCellAnchor editAs="absolute">
    <xdr:from>
      <xdr:col>1</xdr:col>
      <xdr:colOff>19050</xdr:colOff>
      <xdr:row>4</xdr:row>
      <xdr:rowOff>101667</xdr:rowOff>
    </xdr:from>
    <xdr:to>
      <xdr:col>1</xdr:col>
      <xdr:colOff>842010</xdr:colOff>
      <xdr:row>5</xdr:row>
      <xdr:rowOff>177867</xdr:rowOff>
    </xdr:to>
    <xdr:sp macro="ModUI.ChonSo" textlink="">
      <xdr:nvSpPr>
        <xdr:cNvPr id="15" name="btnCai">
          <a:extLst>
            <a:ext uri="{FF2B5EF4-FFF2-40B4-BE49-F238E27FC236}">
              <a16:creationId xmlns:a16="http://schemas.microsoft.com/office/drawing/2014/main" id="{B0BC3D08-F1B8-4686-77A5-E0EADEC724FE}"/>
            </a:ext>
          </a:extLst>
        </xdr:cNvPr>
        <xdr:cNvSpPr/>
      </xdr:nvSpPr>
      <xdr:spPr>
        <a:xfrm>
          <a:off x="412750" y="914467"/>
          <a:ext cx="822960" cy="279400"/>
        </a:xfrm>
        <a:prstGeom prst="roundRect">
          <a:avLst>
            <a:gd name="adj" fmla="val 20000"/>
          </a:avLst>
        </a:prstGeom>
        <a:solidFill>
          <a:srgbClr val="2F6EAD"/>
        </a:solidFill>
        <a:ln w="9525" cap="flat" cmpd="sng" algn="ctr">
          <a:solidFill>
            <a:srgbClr val="2F6EAD"/>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FFFFFF"/>
              </a:solidFill>
              <a:latin typeface="Segoe UI" panose="020B0502040204020203" pitchFamily="34" charset="0"/>
            </a:rPr>
            <a:t>Sổ Cái</a:t>
          </a:r>
        </a:p>
      </xdr:txBody>
    </xdr:sp>
    <xdr:clientData/>
  </xdr:twoCellAnchor>
  <xdr:twoCellAnchor editAs="absolute">
    <xdr:from>
      <xdr:col>2</xdr:col>
      <xdr:colOff>673141</xdr:colOff>
      <xdr:row>4</xdr:row>
      <xdr:rowOff>101667</xdr:rowOff>
    </xdr:from>
    <xdr:to>
      <xdr:col>7</xdr:col>
      <xdr:colOff>3851</xdr:colOff>
      <xdr:row>5</xdr:row>
      <xdr:rowOff>177867</xdr:rowOff>
    </xdr:to>
    <xdr:sp macro="ModUI.ChonSo" textlink="">
      <xdr:nvSpPr>
        <xdr:cNvPr id="16" name="btnCTiet">
          <a:extLst>
            <a:ext uri="{FF2B5EF4-FFF2-40B4-BE49-F238E27FC236}">
              <a16:creationId xmlns:a16="http://schemas.microsoft.com/office/drawing/2014/main" id="{D3B59766-7F1A-7224-44C1-96772DD20EDC}"/>
            </a:ext>
          </a:extLst>
        </xdr:cNvPr>
        <xdr:cNvSpPr/>
      </xdr:nvSpPr>
      <xdr:spPr>
        <a:xfrm>
          <a:off x="1949491" y="914467"/>
          <a:ext cx="8229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Sổ Chi Tiết</a:t>
          </a:r>
        </a:p>
      </xdr:txBody>
    </xdr:sp>
    <xdr:clientData/>
  </xdr:twoCellAnchor>
  <xdr:twoCellAnchor editAs="absolute">
    <xdr:from>
      <xdr:col>1</xdr:col>
      <xdr:colOff>14808</xdr:colOff>
      <xdr:row>6</xdr:row>
      <xdr:rowOff>38167</xdr:rowOff>
    </xdr:from>
    <xdr:to>
      <xdr:col>1</xdr:col>
      <xdr:colOff>837768</xdr:colOff>
      <xdr:row>7</xdr:row>
      <xdr:rowOff>114367</xdr:rowOff>
    </xdr:to>
    <xdr:sp macro="ModUI.ChonSo" textlink="">
      <xdr:nvSpPr>
        <xdr:cNvPr id="17" name="btnCPKD">
          <a:extLst>
            <a:ext uri="{FF2B5EF4-FFF2-40B4-BE49-F238E27FC236}">
              <a16:creationId xmlns:a16="http://schemas.microsoft.com/office/drawing/2014/main" id="{1E8391DF-D440-4AD6-887F-C835A0549AFE}"/>
            </a:ext>
          </a:extLst>
        </xdr:cNvPr>
        <xdr:cNvSpPr/>
      </xdr:nvSpPr>
      <xdr:spPr>
        <a:xfrm>
          <a:off x="408508" y="1257367"/>
          <a:ext cx="8229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Sổ CPSXKD</a:t>
          </a:r>
        </a:p>
      </xdr:txBody>
    </xdr:sp>
    <xdr:clientData/>
  </xdr:twoCellAnchor>
  <xdr:twoCellAnchor editAs="absolute">
    <xdr:from>
      <xdr:col>2</xdr:col>
      <xdr:colOff>664185</xdr:colOff>
      <xdr:row>6</xdr:row>
      <xdr:rowOff>38167</xdr:rowOff>
    </xdr:from>
    <xdr:to>
      <xdr:col>6</xdr:col>
      <xdr:colOff>147295</xdr:colOff>
      <xdr:row>7</xdr:row>
      <xdr:rowOff>114367</xdr:rowOff>
    </xdr:to>
    <xdr:sp macro="ModUI.ChonSo" textlink="">
      <xdr:nvSpPr>
        <xdr:cNvPr id="18" name="btnQuy">
          <a:extLst>
            <a:ext uri="{FF2B5EF4-FFF2-40B4-BE49-F238E27FC236}">
              <a16:creationId xmlns:a16="http://schemas.microsoft.com/office/drawing/2014/main" id="{0C2C9375-237A-972E-784F-1BDB14DEC2AF}"/>
            </a:ext>
          </a:extLst>
        </xdr:cNvPr>
        <xdr:cNvSpPr/>
      </xdr:nvSpPr>
      <xdr:spPr>
        <a:xfrm>
          <a:off x="1940535" y="1257367"/>
          <a:ext cx="8229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Sổ Quỹ TM</a:t>
          </a:r>
        </a:p>
      </xdr:txBody>
    </xdr:sp>
    <xdr:clientData/>
  </xdr:twoCellAnchor>
  <xdr:twoCellAnchor editAs="absolute">
    <xdr:from>
      <xdr:col>1</xdr:col>
      <xdr:colOff>1494</xdr:colOff>
      <xdr:row>7</xdr:row>
      <xdr:rowOff>190567</xdr:rowOff>
    </xdr:from>
    <xdr:to>
      <xdr:col>1</xdr:col>
      <xdr:colOff>824454</xdr:colOff>
      <xdr:row>9</xdr:row>
      <xdr:rowOff>67</xdr:rowOff>
    </xdr:to>
    <xdr:sp macro="ModUI.ChonSo" textlink="">
      <xdr:nvSpPr>
        <xdr:cNvPr id="19" name="btnTGNH">
          <a:extLst>
            <a:ext uri="{FF2B5EF4-FFF2-40B4-BE49-F238E27FC236}">
              <a16:creationId xmlns:a16="http://schemas.microsoft.com/office/drawing/2014/main" id="{5223021A-F861-6BC9-B26D-50E0A681E571}"/>
            </a:ext>
          </a:extLst>
        </xdr:cNvPr>
        <xdr:cNvSpPr/>
      </xdr:nvSpPr>
      <xdr:spPr>
        <a:xfrm>
          <a:off x="395194" y="1612967"/>
          <a:ext cx="8229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Sổ TGNH</a:t>
          </a:r>
        </a:p>
      </xdr:txBody>
    </xdr:sp>
    <xdr:clientData/>
  </xdr:twoCellAnchor>
  <xdr:twoCellAnchor editAs="absolute">
    <xdr:from>
      <xdr:col>2</xdr:col>
      <xdr:colOff>675621</xdr:colOff>
      <xdr:row>7</xdr:row>
      <xdr:rowOff>177867</xdr:rowOff>
    </xdr:from>
    <xdr:to>
      <xdr:col>7</xdr:col>
      <xdr:colOff>6331</xdr:colOff>
      <xdr:row>8</xdr:row>
      <xdr:rowOff>190567</xdr:rowOff>
    </xdr:to>
    <xdr:sp macro="ModUI.ChonSo" textlink="">
      <xdr:nvSpPr>
        <xdr:cNvPr id="20" name="btnNKBan">
          <a:extLst>
            <a:ext uri="{FF2B5EF4-FFF2-40B4-BE49-F238E27FC236}">
              <a16:creationId xmlns:a16="http://schemas.microsoft.com/office/drawing/2014/main" id="{E9503E0C-BFF4-0D03-0FC2-DBCBF0F349F3}"/>
            </a:ext>
          </a:extLst>
        </xdr:cNvPr>
        <xdr:cNvSpPr/>
      </xdr:nvSpPr>
      <xdr:spPr>
        <a:xfrm>
          <a:off x="1951971" y="1600267"/>
          <a:ext cx="8229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Sổ NK Bán</a:t>
          </a:r>
        </a:p>
      </xdr:txBody>
    </xdr:sp>
    <xdr:clientData/>
  </xdr:twoCellAnchor>
  <xdr:twoCellAnchor editAs="absolute">
    <xdr:from>
      <xdr:col>1</xdr:col>
      <xdr:colOff>16541</xdr:colOff>
      <xdr:row>9</xdr:row>
      <xdr:rowOff>50867</xdr:rowOff>
    </xdr:from>
    <xdr:to>
      <xdr:col>1</xdr:col>
      <xdr:colOff>839501</xdr:colOff>
      <xdr:row>10</xdr:row>
      <xdr:rowOff>127067</xdr:rowOff>
    </xdr:to>
    <xdr:sp macro="ModUI.ChonSo" textlink="">
      <xdr:nvSpPr>
        <xdr:cNvPr id="21" name="btnNKMua">
          <a:extLst>
            <a:ext uri="{FF2B5EF4-FFF2-40B4-BE49-F238E27FC236}">
              <a16:creationId xmlns:a16="http://schemas.microsoft.com/office/drawing/2014/main" id="{AE340622-9B59-EADF-5C82-86D0BE8FA16A}"/>
            </a:ext>
          </a:extLst>
        </xdr:cNvPr>
        <xdr:cNvSpPr/>
      </xdr:nvSpPr>
      <xdr:spPr>
        <a:xfrm>
          <a:off x="410241" y="1943167"/>
          <a:ext cx="822960"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latin typeface="Segoe UI" panose="020B0502040204020203" pitchFamily="34" charset="0"/>
            </a:rPr>
            <a:t>Sổ NK Mua</a:t>
          </a:r>
        </a:p>
      </xdr:txBody>
    </xdr:sp>
    <xdr:clientData/>
  </xdr:twoCellAnchor>
</xdr:wsDr>
</file>

<file path=xl/drawings/drawing56.xml><?xml version="1.0" encoding="utf-8"?>
<xdr:wsDr xmlns:xdr="http://schemas.openxmlformats.org/drawingml/2006/spreadsheetDrawing" xmlns:a="http://schemas.openxmlformats.org/drawingml/2006/main">
  <xdr:twoCellAnchor editAs="oneCell">
    <xdr:from>
      <xdr:col>8</xdr:col>
      <xdr:colOff>672591</xdr:colOff>
      <xdr:row>0</xdr:row>
      <xdr:rowOff>49526</xdr:rowOff>
    </xdr:from>
    <xdr:to>
      <xdr:col>9</xdr:col>
      <xdr:colOff>1064133</xdr:colOff>
      <xdr:row>1</xdr:row>
      <xdr:rowOff>125726</xdr:rowOff>
    </xdr:to>
    <xdr:sp macro="[0]!KChuyen_SKho" textlink="">
      <xdr:nvSpPr>
        <xdr:cNvPr id="4" name="Rectangle 3">
          <a:extLst>
            <a:ext uri="{FF2B5EF4-FFF2-40B4-BE49-F238E27FC236}">
              <a16:creationId xmlns:a16="http://schemas.microsoft.com/office/drawing/2014/main" id="{00000000-0008-0000-1F00-000004000000}"/>
            </a:ext>
          </a:extLst>
        </xdr:cNvPr>
        <xdr:cNvSpPr/>
      </xdr:nvSpPr>
      <xdr:spPr>
        <a:xfrm>
          <a:off x="8102091" y="49526"/>
          <a:ext cx="1090042"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effectLst/>
              <a:latin typeface="Segoe UI" panose="020B0502040204020203" pitchFamily="34" charset="0"/>
              <a:ea typeface="+mn-ea"/>
              <a:cs typeface="Segoe UI" panose="020B0502040204020203" pitchFamily="34" charset="0"/>
            </a:rPr>
            <a:t>Kết Chuyển</a:t>
          </a:r>
          <a:endParaRPr lang="en-US" sz="1000" b="1">
            <a:solidFill>
              <a:srgbClr val="174F8C"/>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10</xdr:col>
      <xdr:colOff>564512</xdr:colOff>
      <xdr:row>0</xdr:row>
      <xdr:rowOff>68576</xdr:rowOff>
    </xdr:from>
    <xdr:to>
      <xdr:col>11</xdr:col>
      <xdr:colOff>149865</xdr:colOff>
      <xdr:row>1</xdr:row>
      <xdr:rowOff>144776</xdr:rowOff>
    </xdr:to>
    <xdr:sp macro="[0]!InSKho" textlink="">
      <xdr:nvSpPr>
        <xdr:cNvPr id="5" name="Rectangle 4">
          <a:extLst>
            <a:ext uri="{FF2B5EF4-FFF2-40B4-BE49-F238E27FC236}">
              <a16:creationId xmlns:a16="http://schemas.microsoft.com/office/drawing/2014/main" id="{00000000-0008-0000-1F00-000005000000}"/>
            </a:ext>
          </a:extLst>
        </xdr:cNvPr>
        <xdr:cNvSpPr/>
      </xdr:nvSpPr>
      <xdr:spPr>
        <a:xfrm>
          <a:off x="9841862" y="68576"/>
          <a:ext cx="302903" cy="279400"/>
        </a:xfrm>
        <a:prstGeom prst="roundRect">
          <a:avLst>
            <a:gd name="adj" fmla="val 20000"/>
          </a:avLst>
        </a:prstGeom>
        <a:solidFill>
          <a:srgbClr val="FFFFFF"/>
        </a:solidFill>
        <a:ln w="9525" cap="flat" cmpd="sng" algn="ctr">
          <a:solidFill>
            <a:srgbClr val="B5BCC4"/>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F2937"/>
              </a:solidFill>
              <a:effectLst/>
              <a:latin typeface="Segoe UI" panose="020B0502040204020203" pitchFamily="34" charset="0"/>
              <a:ea typeface="+mn-ea"/>
              <a:cs typeface="Segoe UI" panose="020B0502040204020203" pitchFamily="34" charset="0"/>
            </a:rPr>
            <a:t>In</a:t>
          </a:r>
          <a:endParaRPr lang="en-US" sz="1000" b="1">
            <a:solidFill>
              <a:srgbClr val="1F2937"/>
            </a:solidFill>
            <a:latin typeface="Segoe UI" panose="020B0502040204020203" pitchFamily="34" charset="0"/>
            <a:cs typeface="Segoe UI" panose="020B0502040204020203" pitchFamily="34" charset="0"/>
          </a:endParaRPr>
        </a:p>
      </xdr:txBody>
    </xdr:sp>
    <xdr:clientData fPrintsWithSheet="0"/>
  </xdr:twoCellAnchor>
  <xdr:twoCellAnchor editAs="oneCell">
    <xdr:from>
      <xdr:col>12</xdr:col>
      <xdr:colOff>78261</xdr:colOff>
      <xdr:row>0</xdr:row>
      <xdr:rowOff>78101</xdr:rowOff>
    </xdr:from>
    <xdr:to>
      <xdr:col>12</xdr:col>
      <xdr:colOff>998065</xdr:colOff>
      <xdr:row>1</xdr:row>
      <xdr:rowOff>154301</xdr:rowOff>
    </xdr:to>
    <xdr:sp macro="[0]!KXuatSKho" textlink="">
      <xdr:nvSpPr>
        <xdr:cNvPr id="6" name="Rectangle 5">
          <a:extLst>
            <a:ext uri="{FF2B5EF4-FFF2-40B4-BE49-F238E27FC236}">
              <a16:creationId xmlns:a16="http://schemas.microsoft.com/office/drawing/2014/main" id="{00000000-0008-0000-1F00-000006000000}"/>
            </a:ext>
          </a:extLst>
        </xdr:cNvPr>
        <xdr:cNvSpPr/>
      </xdr:nvSpPr>
      <xdr:spPr>
        <a:xfrm>
          <a:off x="10771661" y="78101"/>
          <a:ext cx="919804" cy="279400"/>
        </a:xfrm>
        <a:prstGeom prst="roundRect">
          <a:avLst>
            <a:gd name="adj" fmla="val 20000"/>
          </a:avLst>
        </a:prstGeom>
        <a:solidFill>
          <a:srgbClr val="E3F6E8"/>
        </a:solidFill>
        <a:ln w="9525" cap="flat" cmpd="sng" algn="ctr">
          <a:solidFill>
            <a:srgbClr val="1E6B3A"/>
          </a:solidFill>
          <a:prstDash val="solid"/>
          <a:round/>
          <a:headEnd type="none" w="med" len="med"/>
          <a:tailEnd type="none" w="med" len="med"/>
        </a:ln>
        <a:effectLst/>
        <a:scene3d>
          <a:camera prst="orthographicFront">
            <a:rot lat="0" lon="0" rev="0"/>
          </a:camera>
          <a:lightRig rig="threePt" dir="t">
            <a:rot lat="0" lon="0" rev="1200000"/>
          </a:lightRig>
        </a:scene3d>
        <a:sp3d>
          <a:bevelT w="0" h="0"/>
        </a:sp3d>
      </xdr:spPr>
      <xdr:style>
        <a:lnRef idx="0">
          <a:schemeClr val="accent5"/>
        </a:lnRef>
        <a:fillRef idx="3">
          <a:schemeClr val="accent5"/>
        </a:fillRef>
        <a:effectRef idx="3">
          <a:schemeClr val="accent5"/>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E6B3A"/>
              </a:solidFill>
              <a:effectLst/>
              <a:latin typeface="Segoe UI" panose="020B0502040204020203" pitchFamily="34" charset="0"/>
              <a:ea typeface="+mn-ea"/>
              <a:cs typeface="Segoe UI" panose="020B0502040204020203" pitchFamily="34" charset="0"/>
            </a:rPr>
            <a:t>Kết Xuất &gt;&gt;</a:t>
          </a:r>
          <a:endParaRPr lang="en-US" sz="1000" b="1">
            <a:solidFill>
              <a:srgbClr val="1E6B3A"/>
            </a:solidFill>
            <a:latin typeface="Segoe UI" panose="020B0502040204020203" pitchFamily="34" charset="0"/>
            <a:cs typeface="Segoe UI" panose="020B0502040204020203" pitchFamily="34" charset="0"/>
          </a:endParaRPr>
        </a:p>
      </xdr:txBody>
    </xdr:sp>
    <xdr:clientData fPrintsWithSheet="0"/>
  </xdr:twoCellAnchor>
  <xdr:twoCellAnchor>
    <xdr:from>
      <xdr:col>6</xdr:col>
      <xdr:colOff>124041</xdr:colOff>
      <xdr:row>0</xdr:row>
      <xdr:rowOff>54608</xdr:rowOff>
    </xdr:from>
    <xdr:to>
      <xdr:col>7</xdr:col>
      <xdr:colOff>345858</xdr:colOff>
      <xdr:row>1</xdr:row>
      <xdr:rowOff>130808</xdr:rowOff>
    </xdr:to>
    <xdr:sp macro="ChonHangSKho" textlink="">
      <xdr:nvSpPr>
        <xdr:cNvPr id="2" name="btnChonHang">
          <a:extLst>
            <a:ext uri="{FF2B5EF4-FFF2-40B4-BE49-F238E27FC236}">
              <a16:creationId xmlns:a16="http://schemas.microsoft.com/office/drawing/2014/main" id="{31DBD8F2-B383-3913-6CE9-0779B1462729}"/>
            </a:ext>
          </a:extLst>
        </xdr:cNvPr>
        <xdr:cNvSpPr/>
      </xdr:nvSpPr>
      <xdr:spPr>
        <a:xfrm>
          <a:off x="5756491" y="54608"/>
          <a:ext cx="1301317" cy="279400"/>
        </a:xfrm>
        <a:prstGeom prst="roundRect">
          <a:avLst>
            <a:gd name="adj" fmla="val 20000"/>
          </a:avLst>
        </a:prstGeom>
        <a:solidFill>
          <a:srgbClr val="FFFFFF"/>
        </a:solidFill>
        <a:ln w="9525" cap="flat" cmpd="sng" algn="ctr">
          <a:solidFill>
            <a:srgbClr val="2F6EAD"/>
          </a:solidFill>
          <a:prstDash val="solid"/>
          <a:round/>
          <a:headEnd type="none" w="med" len="med"/>
          <a:tailEnd type="none" w="med" len="med"/>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50800" tIns="12700" rIns="50800" bIns="12700" rtlCol="0" anchor="ctr">
          <a:noAutofit/>
        </a:bodyPr>
        <a:lstStyle/>
        <a:p>
          <a:pPr algn="ctr"/>
          <a:r>
            <a:rPr lang="en-US" sz="1000" b="1">
              <a:solidFill>
                <a:srgbClr val="174F8C"/>
              </a:solidFill>
              <a:latin typeface="Segoe UI" panose="020B0502040204020203" pitchFamily="34" charset="0"/>
            </a:rPr>
            <a:t>Chọn Mã Hàng</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www.dropbox.com/s/zk86rb8thuycbl2/" TargetMode="External"/><Relationship Id="rId7" Type="http://schemas.openxmlformats.org/officeDocument/2006/relationships/drawing" Target="../drawings/drawing1.xml"/><Relationship Id="rId2" Type="http://schemas.openxmlformats.org/officeDocument/2006/relationships/hyperlink" Target="https://www.dropbox.com/s/c6cttmr06r2410i/" TargetMode="External"/><Relationship Id="rId1" Type="http://schemas.openxmlformats.org/officeDocument/2006/relationships/printerSettings" Target="../printerSettings/printerSettings3.bin"/><Relationship Id="rId6" Type="http://schemas.openxmlformats.org/officeDocument/2006/relationships/printerSettings" Target="../printerSettings/printerSettings4.bin"/><Relationship Id="rId5" Type="http://schemas.openxmlformats.org/officeDocument/2006/relationships/hyperlink" Target="mailto:Hddt@321" TargetMode="External"/><Relationship Id="rId4" Type="http://schemas.openxmlformats.org/officeDocument/2006/relationships/hyperlink" Target="https://www.dropbox.com/s/ct02z1trmm7iacv/"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5.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33.xml"/><Relationship Id="rId1" Type="http://schemas.openxmlformats.org/officeDocument/2006/relationships/printerSettings" Target="../printerSettings/printerSettings58.bin"/><Relationship Id="rId4" Type="http://schemas.openxmlformats.org/officeDocument/2006/relationships/comments" Target="../comments1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7.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70.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85.bin"/></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98.bin"/></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Main"/>
  <dimension ref="A1:T40"/>
  <sheetViews>
    <sheetView showGridLines="0" showRowColHeaders="0" tabSelected="1" topLeftCell="B1" zoomScaleNormal="100" workbookViewId="0">
      <selection activeCell="D1" sqref="D1:O3"/>
    </sheetView>
  </sheetViews>
  <sheetFormatPr defaultColWidth="9.26953125" defaultRowHeight="16" zeroHeight="1" x14ac:dyDescent="0.45"/>
  <cols>
    <col min="1" max="1" width="10" style="367" hidden="1" customWidth="1"/>
    <col min="2" max="2" width="8.26953125" style="367" bestFit="1" customWidth="1"/>
    <col min="3" max="20" width="8.6328125" style="367" customWidth="1"/>
    <col min="21" max="16384" width="9.26953125" style="367"/>
  </cols>
  <sheetData>
    <row r="1" spans="1:20" ht="20" customHeight="1" x14ac:dyDescent="0.45">
      <c r="A1" s="646">
        <v>29</v>
      </c>
      <c r="B1" s="1805">
        <v>46294.563888888886</v>
      </c>
      <c r="C1" s="649"/>
      <c r="D1" s="2145" t="s">
        <v>4481</v>
      </c>
      <c r="E1" s="2145"/>
      <c r="F1" s="2145"/>
      <c r="G1" s="2145"/>
      <c r="H1" s="2145"/>
      <c r="I1" s="2145"/>
      <c r="J1" s="2145"/>
      <c r="K1" s="2145"/>
      <c r="L1" s="2145"/>
      <c r="M1" s="2145"/>
      <c r="N1" s="2145"/>
      <c r="O1" s="2145"/>
      <c r="P1" s="2142" t="str">
        <f>"Kỳ kế toán  ·  Năm "&amp;$A$3</f>
        <v>Kỳ kế toán  ·  Năm 2026</v>
      </c>
      <c r="Q1" s="2142"/>
      <c r="R1" s="2142"/>
      <c r="S1" s="2142"/>
      <c r="T1" s="2142"/>
    </row>
    <row r="2" spans="1:20" ht="20" customHeight="1" x14ac:dyDescent="0.45">
      <c r="A2" s="646">
        <v>9</v>
      </c>
      <c r="B2" s="647"/>
      <c r="C2" s="649"/>
      <c r="D2" s="2145"/>
      <c r="E2" s="2145"/>
      <c r="F2" s="2145"/>
      <c r="G2" s="2145"/>
      <c r="H2" s="2145"/>
      <c r="I2" s="2145"/>
      <c r="J2" s="2145"/>
      <c r="K2" s="2145"/>
      <c r="L2" s="2145"/>
      <c r="M2" s="2145"/>
      <c r="N2" s="2145"/>
      <c r="O2" s="2145"/>
      <c r="P2" s="2142"/>
      <c r="Q2" s="2142"/>
      <c r="R2" s="2142"/>
      <c r="S2" s="2142"/>
      <c r="T2" s="2142"/>
    </row>
    <row r="3" spans="1:20" ht="20" customHeight="1" x14ac:dyDescent="0.45">
      <c r="A3" s="646">
        <v>2026</v>
      </c>
      <c r="B3" s="646"/>
      <c r="C3" s="649"/>
      <c r="D3" s="2145"/>
      <c r="E3" s="2145"/>
      <c r="F3" s="2145"/>
      <c r="G3" s="2145"/>
      <c r="H3" s="2145"/>
      <c r="I3" s="2145"/>
      <c r="J3" s="2145"/>
      <c r="K3" s="2145"/>
      <c r="L3" s="2145"/>
      <c r="M3" s="2145"/>
      <c r="N3" s="2145"/>
      <c r="O3" s="2145"/>
      <c r="P3" s="2142"/>
      <c r="Q3" s="2142"/>
      <c r="R3" s="2142"/>
      <c r="S3" s="2142"/>
      <c r="T3" s="2142"/>
    </row>
    <row r="4" spans="1:20" ht="20" customHeight="1" x14ac:dyDescent="0.45">
      <c r="A4" s="648" t="s">
        <v>3241</v>
      </c>
      <c r="M4" s="651"/>
      <c r="N4" s="423"/>
      <c r="O4" s="423"/>
      <c r="P4" s="423"/>
      <c r="Q4" s="423"/>
      <c r="R4" s="423"/>
      <c r="S4" s="423"/>
      <c r="T4" s="423"/>
    </row>
    <row r="5" spans="1:20" ht="20" customHeight="1" x14ac:dyDescent="0.45">
      <c r="A5" s="646">
        <v>8</v>
      </c>
      <c r="M5" s="651"/>
      <c r="N5" s="423"/>
      <c r="O5" s="423"/>
      <c r="P5" s="423"/>
      <c r="Q5" s="423"/>
      <c r="R5" s="423"/>
      <c r="S5" s="423"/>
      <c r="T5" s="423"/>
    </row>
    <row r="6" spans="1:20" ht="20" customHeight="1" x14ac:dyDescent="0.45">
      <c r="A6" s="646" t="s">
        <v>3128</v>
      </c>
      <c r="D6" s="2143" t="s">
        <v>4482</v>
      </c>
      <c r="E6" s="2143"/>
      <c r="F6" s="2143"/>
      <c r="G6" s="2143"/>
      <c r="H6" s="2143"/>
      <c r="I6" s="2143"/>
      <c r="J6" s="2143"/>
      <c r="K6" s="2143"/>
      <c r="M6" s="651"/>
      <c r="N6" s="423"/>
      <c r="O6" s="423"/>
      <c r="P6" s="423"/>
      <c r="Q6" s="423"/>
      <c r="R6" s="423"/>
      <c r="S6" s="423"/>
      <c r="T6" s="423"/>
    </row>
    <row r="7" spans="1:20" ht="20" customHeight="1" x14ac:dyDescent="0.45">
      <c r="A7" s="646" t="s">
        <v>1078</v>
      </c>
      <c r="D7" s="2143"/>
      <c r="E7" s="2143"/>
      <c r="F7" s="2143"/>
      <c r="G7" s="2143"/>
      <c r="H7" s="2143"/>
      <c r="I7" s="2143"/>
      <c r="J7" s="2143"/>
      <c r="K7" s="2143"/>
      <c r="M7" s="2146" t="str">
        <f>"THÁNG "&amp;TEXT($A$2,"00")&amp;"  ·  "&amp;$A$3</f>
        <v>THÁNG 09  ·  2026</v>
      </c>
      <c r="N7" s="2147"/>
      <c r="O7" s="2147"/>
      <c r="P7" s="2147"/>
      <c r="Q7" s="2147"/>
      <c r="R7" s="2147"/>
      <c r="S7" s="2147"/>
      <c r="T7" s="2147"/>
    </row>
    <row r="8" spans="1:20" ht="20" customHeight="1" x14ac:dyDescent="0.45">
      <c r="D8" s="2143"/>
      <c r="E8" s="2143"/>
      <c r="F8" s="2143"/>
      <c r="G8" s="2143"/>
      <c r="H8" s="2143"/>
      <c r="I8" s="2143"/>
      <c r="J8" s="2143"/>
      <c r="K8" s="2143"/>
      <c r="M8" s="651"/>
      <c r="N8" s="423"/>
      <c r="O8" s="423"/>
      <c r="P8" s="423"/>
      <c r="Q8" s="423"/>
      <c r="R8" s="423"/>
      <c r="S8" s="423"/>
      <c r="T8" s="423"/>
    </row>
    <row r="9" spans="1:20" ht="20" customHeight="1" x14ac:dyDescent="0.45">
      <c r="D9" s="2143"/>
      <c r="E9" s="2143"/>
      <c r="F9" s="2143"/>
      <c r="G9" s="2143"/>
      <c r="H9" s="2143"/>
      <c r="I9" s="2143"/>
      <c r="J9" s="2143"/>
      <c r="K9" s="2143"/>
      <c r="M9" s="2148">
        <f>$A$1</f>
        <v>29</v>
      </c>
      <c r="N9" s="2149"/>
      <c r="O9" s="2149"/>
      <c r="P9" s="2149"/>
      <c r="Q9" s="2149"/>
      <c r="R9" s="2149"/>
      <c r="S9" s="2149"/>
      <c r="T9" s="2149"/>
    </row>
    <row r="10" spans="1:20" ht="4" customHeight="1" x14ac:dyDescent="0.45">
      <c r="D10" s="650"/>
      <c r="E10" s="650"/>
      <c r="M10" s="2148"/>
      <c r="N10" s="2149"/>
      <c r="O10" s="2149"/>
      <c r="P10" s="2149"/>
      <c r="Q10" s="2149"/>
      <c r="R10" s="2149"/>
      <c r="S10" s="2149"/>
      <c r="T10" s="2149"/>
    </row>
    <row r="11" spans="1:20" ht="20" customHeight="1" x14ac:dyDescent="0.45">
      <c r="M11" s="2148"/>
      <c r="N11" s="2149"/>
      <c r="O11" s="2149"/>
      <c r="P11" s="2149"/>
      <c r="Q11" s="2149"/>
      <c r="R11" s="2149"/>
      <c r="S11" s="2149"/>
      <c r="T11" s="2149"/>
    </row>
    <row r="12" spans="1:20" ht="20" customHeight="1" x14ac:dyDescent="0.45">
      <c r="D12" s="2144" t="s">
        <v>4483</v>
      </c>
      <c r="E12" s="2144"/>
      <c r="F12" s="2144"/>
      <c r="G12" s="2144"/>
      <c r="H12" s="2144"/>
      <c r="I12" s="2144"/>
      <c r="J12" s="2144"/>
      <c r="K12" s="2144"/>
      <c r="M12" s="2148"/>
      <c r="N12" s="2149"/>
      <c r="O12" s="2149"/>
      <c r="P12" s="2149"/>
      <c r="Q12" s="2149"/>
      <c r="R12" s="2149"/>
      <c r="S12" s="2149"/>
      <c r="T12" s="2149"/>
    </row>
    <row r="13" spans="1:20" ht="20" customHeight="1" x14ac:dyDescent="0.45">
      <c r="D13" s="2144"/>
      <c r="E13" s="2144"/>
      <c r="F13" s="2144"/>
      <c r="G13" s="2144"/>
      <c r="H13" s="2144"/>
      <c r="I13" s="2144"/>
      <c r="J13" s="2144"/>
      <c r="K13" s="2144"/>
      <c r="M13" s="2148"/>
      <c r="N13" s="2149"/>
      <c r="O13" s="2149"/>
      <c r="P13" s="2149"/>
      <c r="Q13" s="2149"/>
      <c r="R13" s="2149"/>
      <c r="S13" s="2149"/>
      <c r="T13" s="2149"/>
    </row>
    <row r="14" spans="1:20" ht="20" customHeight="1" x14ac:dyDescent="0.45">
      <c r="D14" s="2144"/>
      <c r="E14" s="2144"/>
      <c r="F14" s="2144"/>
      <c r="G14" s="2144"/>
      <c r="H14" s="2144"/>
      <c r="I14" s="2144"/>
      <c r="J14" s="2144"/>
      <c r="K14" s="2144"/>
      <c r="M14" s="2148"/>
      <c r="N14" s="2149"/>
      <c r="O14" s="2149"/>
      <c r="P14" s="2149"/>
      <c r="Q14" s="2149"/>
      <c r="R14" s="2149"/>
      <c r="S14" s="2149"/>
      <c r="T14" s="2149"/>
    </row>
    <row r="15" spans="1:20" ht="20" customHeight="1" x14ac:dyDescent="0.45">
      <c r="M15" s="2148"/>
      <c r="N15" s="2149"/>
      <c r="O15" s="2149"/>
      <c r="P15" s="2149"/>
      <c r="Q15" s="2149"/>
      <c r="R15" s="2149"/>
      <c r="S15" s="2149"/>
      <c r="T15" s="2149"/>
    </row>
    <row r="16" spans="1:20" ht="20" customHeight="1" x14ac:dyDescent="0.45">
      <c r="M16" s="2148"/>
      <c r="N16" s="2149"/>
      <c r="O16" s="2149"/>
      <c r="P16" s="2149"/>
      <c r="Q16" s="2149"/>
      <c r="R16" s="2149"/>
      <c r="S16" s="2149"/>
      <c r="T16" s="2149"/>
    </row>
    <row r="17" spans="4:20" ht="20" customHeight="1" x14ac:dyDescent="0.45">
      <c r="M17" s="2148"/>
      <c r="N17" s="2149"/>
      <c r="O17" s="2149"/>
      <c r="P17" s="2149"/>
      <c r="Q17" s="2149"/>
      <c r="R17" s="2149"/>
      <c r="S17" s="2149"/>
      <c r="T17" s="2149"/>
    </row>
    <row r="18" spans="4:20" ht="20" customHeight="1" x14ac:dyDescent="0.45">
      <c r="M18" s="2148"/>
      <c r="N18" s="2149"/>
      <c r="O18" s="2149"/>
      <c r="P18" s="2149"/>
      <c r="Q18" s="2149"/>
      <c r="R18" s="2149"/>
      <c r="S18" s="2149"/>
      <c r="T18" s="2149"/>
    </row>
    <row r="19" spans="4:20" ht="20" customHeight="1" x14ac:dyDescent="0.45">
      <c r="M19" s="2148"/>
      <c r="N19" s="2149"/>
      <c r="O19" s="2149"/>
      <c r="P19" s="2149"/>
      <c r="Q19" s="2149"/>
      <c r="R19" s="2149"/>
      <c r="S19" s="2149"/>
      <c r="T19" s="2149"/>
    </row>
    <row r="20" spans="4:20" ht="20" customHeight="1" x14ac:dyDescent="0.45">
      <c r="M20" s="2148"/>
      <c r="N20" s="2149"/>
      <c r="O20" s="2149"/>
      <c r="P20" s="2149"/>
      <c r="Q20" s="2149"/>
      <c r="R20" s="2149"/>
      <c r="S20" s="2149"/>
      <c r="T20" s="2149"/>
    </row>
    <row r="21" spans="4:20" ht="20" customHeight="1" x14ac:dyDescent="0.45">
      <c r="M21" s="2148"/>
      <c r="N21" s="2149"/>
      <c r="O21" s="2149"/>
      <c r="P21" s="2149"/>
      <c r="Q21" s="2149"/>
      <c r="R21" s="2149"/>
      <c r="S21" s="2149"/>
      <c r="T21" s="2149"/>
    </row>
    <row r="22" spans="4:20" ht="20" customHeight="1" x14ac:dyDescent="0.45">
      <c r="M22" s="651"/>
      <c r="N22" s="423"/>
      <c r="O22" s="423"/>
      <c r="P22" s="423"/>
      <c r="Q22" s="423"/>
      <c r="R22" s="423"/>
      <c r="S22" s="423"/>
      <c r="T22" s="423"/>
    </row>
    <row r="23" spans="4:20" ht="20" customHeight="1" x14ac:dyDescent="0.45">
      <c r="M23" s="651"/>
      <c r="N23" s="2150" t="str">
        <f>CHOOSE(WEEKDAY($B$1),"CHỦ NHẬT","THỨ HAI","THỨ BA","THỨ TƯ","THỨ NĂM","THỨ SÁU","THỨ BẢY")</f>
        <v>THỨ BA</v>
      </c>
      <c r="O23" s="2150"/>
      <c r="P23" s="2150"/>
      <c r="Q23" s="2150"/>
      <c r="R23" s="2150"/>
      <c r="S23" s="2150"/>
      <c r="T23" s="423"/>
    </row>
    <row r="24" spans="4:20" ht="20" customHeight="1" x14ac:dyDescent="0.45">
      <c r="M24" s="651"/>
      <c r="N24" s="2150"/>
      <c r="O24" s="2150"/>
      <c r="P24" s="2150"/>
      <c r="Q24" s="2150"/>
      <c r="R24" s="2150"/>
      <c r="S24" s="2150"/>
      <c r="T24" s="423"/>
    </row>
    <row r="25" spans="4:20" ht="20" customHeight="1" x14ac:dyDescent="0.45">
      <c r="M25" s="651"/>
      <c r="N25" s="423"/>
      <c r="O25" s="423"/>
      <c r="P25" s="423"/>
      <c r="Q25" s="423"/>
      <c r="R25" s="423"/>
      <c r="S25" s="423"/>
      <c r="T25" s="423"/>
    </row>
    <row r="26" spans="4:20" ht="20" customHeight="1" x14ac:dyDescent="0.45">
      <c r="M26" s="651"/>
      <c r="N26" s="423"/>
      <c r="O26" s="423"/>
      <c r="P26" s="423"/>
      <c r="Q26" s="423"/>
      <c r="R26" s="423"/>
      <c r="S26" s="423"/>
      <c r="T26" s="423"/>
    </row>
    <row r="27" spans="4:20" ht="20" customHeight="1" x14ac:dyDescent="0.45">
      <c r="D27" s="1804" t="str">
        <f>IF(LEN(KB_CTy)=0,"",KB_CTy)</f>
        <v/>
      </c>
      <c r="E27" s="1804"/>
      <c r="F27" s="1539"/>
      <c r="G27" s="1539"/>
      <c r="H27" s="1539"/>
      <c r="I27" s="1539"/>
      <c r="J27" s="1539"/>
      <c r="M27" s="652"/>
      <c r="N27" s="653"/>
      <c r="O27" s="653"/>
      <c r="P27" s="653"/>
      <c r="Q27" s="653"/>
      <c r="R27" s="653"/>
      <c r="S27" s="653"/>
      <c r="T27" s="653"/>
    </row>
    <row r="28" spans="4:20" ht="20" customHeight="1" x14ac:dyDescent="0.45">
      <c r="D28" s="1804" t="str">
        <f>"Mã số thuế: "&amp;IF(LEN(KB_MST)=0,"",KB_MST)</f>
        <v xml:space="preserve">Mã số thuế: </v>
      </c>
      <c r="E28" s="1804"/>
      <c r="F28" s="1539"/>
      <c r="G28" s="1539"/>
      <c r="H28" s="1539"/>
      <c r="I28" s="1539"/>
      <c r="J28" s="1539"/>
      <c r="M28" s="2151" t="s">
        <v>4484</v>
      </c>
      <c r="N28" s="2152"/>
      <c r="O28" s="2152"/>
      <c r="P28" s="2152"/>
      <c r="Q28" s="423"/>
      <c r="R28" s="423"/>
      <c r="S28" s="423"/>
      <c r="T28" s="423"/>
    </row>
    <row r="29" spans="4:20" ht="20" customHeight="1" x14ac:dyDescent="0.45">
      <c r="D29" s="2141" t="str">
        <f>"Địa chỉ: "&amp;IF(LEN(KB_DC)=0,"",KB_DC)</f>
        <v xml:space="preserve">Địa chỉ: </v>
      </c>
      <c r="E29" s="2141"/>
      <c r="F29" s="2141"/>
      <c r="G29" s="2141"/>
      <c r="H29" s="2141"/>
      <c r="I29" s="2141"/>
      <c r="J29" s="2141"/>
      <c r="K29" s="2141"/>
      <c r="M29" s="2153" t="str">
        <f>$A$4&amp;" tháng "&amp;$A$5</f>
        <v>19 tháng 8</v>
      </c>
      <c r="N29" s="2154"/>
      <c r="O29" s="2154"/>
      <c r="P29" s="2154"/>
      <c r="Q29" s="2155" t="str">
        <f>"Năm "&amp;$A$6</f>
        <v>Năm BÍNH NGỌ</v>
      </c>
      <c r="R29" s="2155"/>
      <c r="S29" s="2155"/>
      <c r="T29" s="2155"/>
    </row>
    <row r="30" spans="4:20" ht="20" customHeight="1" x14ac:dyDescent="0.45">
      <c r="D30" s="2141"/>
      <c r="E30" s="2141"/>
      <c r="F30" s="2141"/>
      <c r="G30" s="2141"/>
      <c r="H30" s="2141"/>
      <c r="I30" s="2141"/>
      <c r="J30" s="2141"/>
      <c r="K30" s="2141"/>
      <c r="M30" s="2153"/>
      <c r="N30" s="2154"/>
      <c r="O30" s="2154"/>
      <c r="P30" s="2154"/>
      <c r="Q30" s="2155"/>
      <c r="R30" s="2155"/>
      <c r="S30" s="2155"/>
      <c r="T30" s="2155"/>
    </row>
    <row r="31" spans="4:20" ht="20" customHeight="1" x14ac:dyDescent="0.45">
      <c r="M31" s="651"/>
      <c r="N31" s="423"/>
      <c r="O31" s="423"/>
      <c r="P31" s="423"/>
      <c r="Q31" s="423"/>
      <c r="R31" s="423"/>
      <c r="S31" s="423"/>
      <c r="T31" s="423"/>
    </row>
    <row r="32" spans="4:20" ht="20" customHeight="1" x14ac:dyDescent="0.45">
      <c r="M32" s="651"/>
      <c r="N32" s="423"/>
      <c r="O32" s="423"/>
      <c r="P32" s="423"/>
      <c r="Q32" s="423"/>
      <c r="R32" s="423"/>
      <c r="S32" s="423"/>
      <c r="T32" s="423"/>
    </row>
    <row r="33" spans="13:20" ht="20" customHeight="1" x14ac:dyDescent="0.45">
      <c r="M33" s="651"/>
      <c r="N33" s="423"/>
      <c r="O33" s="423"/>
      <c r="P33" s="423"/>
      <c r="Q33" s="423"/>
      <c r="R33" s="423"/>
      <c r="S33" s="423"/>
      <c r="T33" s="423"/>
    </row>
    <row r="34" spans="13:20" ht="20" customHeight="1" x14ac:dyDescent="0.45">
      <c r="M34" s="651"/>
      <c r="N34" s="423"/>
      <c r="O34" s="423"/>
      <c r="P34" s="423"/>
      <c r="Q34" s="423"/>
      <c r="R34" s="423"/>
      <c r="S34" s="423"/>
      <c r="T34" s="423"/>
    </row>
    <row r="35" spans="13:20" ht="20" customHeight="1" x14ac:dyDescent="0.45"/>
    <row r="36" spans="13:20" ht="20" customHeight="1" x14ac:dyDescent="0.45"/>
    <row r="37" spans="13:20" x14ac:dyDescent="0.45"/>
    <row r="38" spans="13:20" ht="14" hidden="1" customHeight="1" x14ac:dyDescent="0.45"/>
    <row r="39" spans="13:20" ht="14" hidden="1" customHeight="1" x14ac:dyDescent="0.45"/>
    <row r="40" spans="13:20" ht="14" hidden="1" customHeight="1" x14ac:dyDescent="0.45"/>
  </sheetData>
  <sheetProtection algorithmName="SHA-512" hashValue="MjS01RV81cSN3COjFFi19x9Wq0ELo8p8FvwIHm9ZpQ9BtoCW+1iXYxFNTB6hWGjxI1sabvQJSInaK3Wja9B2pQ==" saltValue="nD4jgE+A4dMOo+nG4uf2ZQ==" spinCount="100000" sheet="1" selectLockedCells="1" selectUnlockedCells="1"/>
  <customSheetViews>
    <customSheetView guid="{8CC598B7-8EB7-4AE3-BEF6-CBCE0253806D}" showGridLines="0" showRowCol="0" hiddenRows="1">
      <selection activeCell="D1" sqref="D1:M2"/>
      <pageMargins left="0.7" right="0.7" top="0.75" bottom="0.75" header="0.3" footer="0.3"/>
      <pageSetup orientation="portrait" horizontalDpi="300" verticalDpi="300" r:id="rId1"/>
    </customSheetView>
  </customSheetViews>
  <mergeCells count="11">
    <mergeCell ref="D29:K30"/>
    <mergeCell ref="P1:T3"/>
    <mergeCell ref="D6:K9"/>
    <mergeCell ref="D12:K14"/>
    <mergeCell ref="D1:O3"/>
    <mergeCell ref="M7:T7"/>
    <mergeCell ref="M9:T21"/>
    <mergeCell ref="N23:S24"/>
    <mergeCell ref="M28:P28"/>
    <mergeCell ref="M29:P30"/>
    <mergeCell ref="Q29:T30"/>
  </mergeCells>
  <pageMargins left="0.7" right="0.7" top="0.75" bottom="0.75" header="0.3" footer="0.3"/>
  <pageSetup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ADB4-4987-40CC-99E4-4336E5723E83}">
  <sheetPr codeName="Sheet8"/>
  <dimension ref="A1:K500"/>
  <sheetViews>
    <sheetView workbookViewId="0">
      <pane ySplit="1" topLeftCell="A2" activePane="bottomLeft" state="frozen"/>
      <selection pane="bottomLeft"/>
    </sheetView>
  </sheetViews>
  <sheetFormatPr defaultRowHeight="14" x14ac:dyDescent="0.3"/>
  <cols>
    <col min="1" max="1" width="13.6328125" customWidth="1"/>
    <col min="2" max="4" width="12.6328125" customWidth="1"/>
    <col min="5" max="5" width="34.6328125" customWidth="1"/>
    <col min="6" max="6" width="44.6328125" customWidth="1"/>
    <col min="7" max="7" width="10.6328125" customWidth="1"/>
    <col min="8" max="8" width="34.6328125" customWidth="1"/>
    <col min="9" max="9" width="5.6328125" customWidth="1"/>
    <col min="11" max="11" width="100.6328125" customWidth="1"/>
  </cols>
  <sheetData>
    <row r="1" spans="1:11" ht="16" x14ac:dyDescent="0.45">
      <c r="A1" s="2113" t="s">
        <v>5781</v>
      </c>
      <c r="B1" s="2113" t="s">
        <v>11</v>
      </c>
      <c r="C1" s="2113" t="s">
        <v>2389</v>
      </c>
      <c r="D1" s="2113" t="s">
        <v>5782</v>
      </c>
      <c r="E1" s="2113" t="s">
        <v>5726</v>
      </c>
      <c r="F1" s="2113" t="s">
        <v>5783</v>
      </c>
      <c r="G1" s="2113" t="s">
        <v>5784</v>
      </c>
      <c r="H1" s="2113" t="s">
        <v>22</v>
      </c>
      <c r="I1" s="2113" t="s">
        <v>5785</v>
      </c>
      <c r="K1" s="2114" t="s">
        <v>5801</v>
      </c>
    </row>
    <row r="2" spans="1:11" ht="15" x14ac:dyDescent="0.4">
      <c r="A2" s="1884" t="s">
        <v>5786</v>
      </c>
      <c r="B2" s="1884" t="s">
        <v>5787</v>
      </c>
      <c r="C2" s="1884" t="s">
        <v>3528</v>
      </c>
      <c r="D2" s="1884" t="s">
        <v>5788</v>
      </c>
      <c r="E2" s="1884" t="s">
        <v>5789</v>
      </c>
      <c r="F2" s="1884"/>
      <c r="G2" s="1884" t="s">
        <v>4281</v>
      </c>
      <c r="H2" s="1884" t="s">
        <v>5790</v>
      </c>
      <c r="I2" s="1884" t="s">
        <v>1850</v>
      </c>
      <c r="K2" s="2115"/>
    </row>
    <row r="3" spans="1:11" ht="15" x14ac:dyDescent="0.4">
      <c r="A3" s="1884" t="s">
        <v>5791</v>
      </c>
      <c r="B3" s="1884" t="s">
        <v>5792</v>
      </c>
      <c r="C3" s="1884" t="s">
        <v>3528</v>
      </c>
      <c r="D3" s="1884" t="s">
        <v>5788</v>
      </c>
      <c r="E3" s="1884"/>
      <c r="F3" s="1884" t="s">
        <v>5793</v>
      </c>
      <c r="G3" s="1884" t="s">
        <v>4281</v>
      </c>
      <c r="H3" s="1884" t="s">
        <v>5794</v>
      </c>
      <c r="I3" s="1884" t="s">
        <v>1850</v>
      </c>
      <c r="K3" s="2115" t="s">
        <v>5802</v>
      </c>
    </row>
    <row r="4" spans="1:11" ht="15" x14ac:dyDescent="0.4">
      <c r="A4" s="1884" t="s">
        <v>5795</v>
      </c>
      <c r="B4" s="1884" t="s">
        <v>5796</v>
      </c>
      <c r="C4" s="1884" t="s">
        <v>5797</v>
      </c>
      <c r="D4" s="1884"/>
      <c r="E4" s="1884" t="s">
        <v>5798</v>
      </c>
      <c r="F4" s="1884" t="s">
        <v>5799</v>
      </c>
      <c r="G4" s="1884" t="s">
        <v>4281</v>
      </c>
      <c r="H4" s="1884" t="s">
        <v>5800</v>
      </c>
      <c r="I4" s="1884" t="s">
        <v>1850</v>
      </c>
      <c r="K4" s="2115" t="s">
        <v>5803</v>
      </c>
    </row>
    <row r="5" spans="1:11" ht="15" x14ac:dyDescent="0.4">
      <c r="A5" s="1884" t="s">
        <v>5833</v>
      </c>
      <c r="B5" s="1884" t="s">
        <v>5787</v>
      </c>
      <c r="C5" s="1884" t="s">
        <v>3576</v>
      </c>
      <c r="D5" s="1884" t="s">
        <v>5834</v>
      </c>
      <c r="E5" s="1884" t="s">
        <v>5835</v>
      </c>
      <c r="F5" s="1884" t="s">
        <v>91</v>
      </c>
      <c r="G5" s="1884" t="s">
        <v>4281</v>
      </c>
      <c r="H5" s="1884" t="s">
        <v>5836</v>
      </c>
      <c r="I5" s="1884"/>
      <c r="K5" s="2115" t="s">
        <v>5804</v>
      </c>
    </row>
    <row r="6" spans="1:11" ht="15" x14ac:dyDescent="0.4">
      <c r="A6" s="1884" t="s">
        <v>5837</v>
      </c>
      <c r="B6" s="1884" t="s">
        <v>5787</v>
      </c>
      <c r="C6" s="1884" t="s">
        <v>3576</v>
      </c>
      <c r="D6" s="1884" t="s">
        <v>5838</v>
      </c>
      <c r="E6" s="1884" t="s">
        <v>5839</v>
      </c>
      <c r="F6" s="1884" t="s">
        <v>91</v>
      </c>
      <c r="G6" s="1884" t="s">
        <v>4281</v>
      </c>
      <c r="H6" s="1884" t="s">
        <v>5836</v>
      </c>
      <c r="I6" s="1884"/>
      <c r="K6" s="2115"/>
    </row>
    <row r="7" spans="1:11" ht="15" x14ac:dyDescent="0.4">
      <c r="A7" s="1884" t="s">
        <v>5840</v>
      </c>
      <c r="B7" s="1884" t="s">
        <v>5787</v>
      </c>
      <c r="C7" s="1884" t="s">
        <v>3576</v>
      </c>
      <c r="D7" s="1884" t="s">
        <v>5841</v>
      </c>
      <c r="E7" s="1884" t="s">
        <v>5842</v>
      </c>
      <c r="F7" s="1884" t="s">
        <v>91</v>
      </c>
      <c r="G7" s="1884" t="s">
        <v>4281</v>
      </c>
      <c r="H7" s="1884" t="s">
        <v>5836</v>
      </c>
      <c r="I7" s="1884"/>
      <c r="K7" s="2115" t="s">
        <v>5805</v>
      </c>
    </row>
    <row r="8" spans="1:11" ht="15" x14ac:dyDescent="0.4">
      <c r="A8" s="1884" t="s">
        <v>5843</v>
      </c>
      <c r="B8" s="1884" t="s">
        <v>5787</v>
      </c>
      <c r="C8" s="1884" t="s">
        <v>3576</v>
      </c>
      <c r="D8" s="1884" t="s">
        <v>5844</v>
      </c>
      <c r="E8" s="1884" t="s">
        <v>5845</v>
      </c>
      <c r="F8" s="1884" t="s">
        <v>91</v>
      </c>
      <c r="G8" s="1884" t="s">
        <v>4281</v>
      </c>
      <c r="H8" s="1884" t="s">
        <v>5836</v>
      </c>
      <c r="I8" s="1884"/>
      <c r="K8" s="2115" t="s">
        <v>5806</v>
      </c>
    </row>
    <row r="9" spans="1:11" ht="15" x14ac:dyDescent="0.4">
      <c r="A9" s="1884" t="s">
        <v>5850</v>
      </c>
      <c r="B9" s="1884" t="s">
        <v>5787</v>
      </c>
      <c r="C9" s="1884" t="s">
        <v>3583</v>
      </c>
      <c r="D9" s="1884" t="s">
        <v>5851</v>
      </c>
      <c r="E9" s="2132" t="s">
        <v>5852</v>
      </c>
      <c r="F9" s="1884" t="s">
        <v>91</v>
      </c>
      <c r="G9" s="1884" t="s">
        <v>4281</v>
      </c>
      <c r="H9" s="1884" t="s">
        <v>5853</v>
      </c>
      <c r="I9" s="1884"/>
      <c r="K9" s="2115" t="s">
        <v>5807</v>
      </c>
    </row>
    <row r="10" spans="1:11" ht="15" x14ac:dyDescent="0.4">
      <c r="A10" s="1884" t="s">
        <v>5854</v>
      </c>
      <c r="B10" s="1884" t="s">
        <v>5787</v>
      </c>
      <c r="C10" s="1884" t="s">
        <v>3583</v>
      </c>
      <c r="D10" s="1884" t="s">
        <v>5855</v>
      </c>
      <c r="E10" s="2132" t="s">
        <v>5856</v>
      </c>
      <c r="F10" s="1884" t="s">
        <v>91</v>
      </c>
      <c r="G10" s="1884" t="s">
        <v>4281</v>
      </c>
      <c r="H10" s="1884" t="s">
        <v>5853</v>
      </c>
      <c r="I10" s="1884"/>
      <c r="K10" s="2115" t="s">
        <v>5808</v>
      </c>
    </row>
    <row r="11" spans="1:11" ht="15" x14ac:dyDescent="0.4">
      <c r="A11" s="1884" t="s">
        <v>5857</v>
      </c>
      <c r="B11" s="1884" t="s">
        <v>5787</v>
      </c>
      <c r="C11" s="1884" t="s">
        <v>3583</v>
      </c>
      <c r="D11" s="1884" t="s">
        <v>5858</v>
      </c>
      <c r="E11" s="2132" t="s">
        <v>5859</v>
      </c>
      <c r="F11" s="1884" t="s">
        <v>91</v>
      </c>
      <c r="G11" s="1884" t="s">
        <v>4281</v>
      </c>
      <c r="H11" s="1884" t="s">
        <v>5853</v>
      </c>
      <c r="I11" s="1884"/>
      <c r="K11" s="2115" t="s">
        <v>5809</v>
      </c>
    </row>
    <row r="12" spans="1:11" ht="15" x14ac:dyDescent="0.4">
      <c r="A12" s="1884" t="s">
        <v>5860</v>
      </c>
      <c r="B12" s="1884" t="s">
        <v>5787</v>
      </c>
      <c r="C12" s="1884" t="s">
        <v>3583</v>
      </c>
      <c r="D12" s="1884" t="s">
        <v>5861</v>
      </c>
      <c r="E12" s="2132" t="s">
        <v>5862</v>
      </c>
      <c r="F12" s="1884" t="s">
        <v>91</v>
      </c>
      <c r="G12" s="1884" t="s">
        <v>4281</v>
      </c>
      <c r="H12" s="1884" t="s">
        <v>5853</v>
      </c>
      <c r="I12" s="1884"/>
      <c r="K12" s="2115" t="s">
        <v>5810</v>
      </c>
    </row>
    <row r="13" spans="1:11" ht="15" x14ac:dyDescent="0.4">
      <c r="A13" s="1884" t="s">
        <v>5863</v>
      </c>
      <c r="B13" s="1884" t="s">
        <v>5787</v>
      </c>
      <c r="C13" s="1884" t="s">
        <v>3583</v>
      </c>
      <c r="D13" s="1884" t="s">
        <v>5864</v>
      </c>
      <c r="E13" s="2132" t="s">
        <v>5865</v>
      </c>
      <c r="F13" s="1884" t="s">
        <v>91</v>
      </c>
      <c r="G13" s="1884" t="s">
        <v>4281</v>
      </c>
      <c r="H13" s="1884" t="s">
        <v>5853</v>
      </c>
      <c r="I13" s="1884"/>
      <c r="K13" s="2115" t="s">
        <v>5811</v>
      </c>
    </row>
    <row r="14" spans="1:11" ht="15" x14ac:dyDescent="0.4">
      <c r="A14" s="1884" t="s">
        <v>5866</v>
      </c>
      <c r="B14" s="1884" t="s">
        <v>5787</v>
      </c>
      <c r="C14" s="1884" t="s">
        <v>3583</v>
      </c>
      <c r="D14" s="1884" t="s">
        <v>5867</v>
      </c>
      <c r="E14" s="2132" t="s">
        <v>5868</v>
      </c>
      <c r="F14" s="1884" t="s">
        <v>91</v>
      </c>
      <c r="G14" s="1884" t="s">
        <v>4281</v>
      </c>
      <c r="H14" s="1884" t="s">
        <v>5869</v>
      </c>
      <c r="I14" s="1884"/>
      <c r="K14" s="2115" t="s">
        <v>5812</v>
      </c>
    </row>
    <row r="15" spans="1:11" ht="15" x14ac:dyDescent="0.4">
      <c r="A15" s="1884" t="s">
        <v>5870</v>
      </c>
      <c r="B15" s="1884" t="s">
        <v>5787</v>
      </c>
      <c r="C15" s="1884" t="s">
        <v>3583</v>
      </c>
      <c r="D15" s="1884" t="s">
        <v>5871</v>
      </c>
      <c r="E15" s="2132" t="s">
        <v>5872</v>
      </c>
      <c r="F15" s="1884" t="s">
        <v>91</v>
      </c>
      <c r="G15" s="1884" t="s">
        <v>4281</v>
      </c>
      <c r="H15" s="1884" t="s">
        <v>5869</v>
      </c>
      <c r="I15" s="1884"/>
      <c r="K15" s="2115" t="s">
        <v>5813</v>
      </c>
    </row>
    <row r="16" spans="1:11" ht="15" x14ac:dyDescent="0.4">
      <c r="A16" s="1884" t="s">
        <v>5873</v>
      </c>
      <c r="B16" s="1884" t="s">
        <v>5787</v>
      </c>
      <c r="C16" s="1884" t="s">
        <v>3583</v>
      </c>
      <c r="D16" s="1884" t="s">
        <v>5874</v>
      </c>
      <c r="E16" s="2132" t="s">
        <v>5875</v>
      </c>
      <c r="F16" s="1884" t="s">
        <v>91</v>
      </c>
      <c r="G16" s="1884" t="s">
        <v>4281</v>
      </c>
      <c r="H16" s="1884" t="s">
        <v>5869</v>
      </c>
      <c r="I16" s="1884"/>
      <c r="K16" s="2115"/>
    </row>
    <row r="17" spans="1:11" ht="15" x14ac:dyDescent="0.4">
      <c r="A17" s="1884" t="s">
        <v>5876</v>
      </c>
      <c r="B17" s="1884" t="s">
        <v>5787</v>
      </c>
      <c r="C17" s="1884" t="s">
        <v>3583</v>
      </c>
      <c r="D17" s="1884" t="s">
        <v>5877</v>
      </c>
      <c r="E17" s="2132" t="s">
        <v>5878</v>
      </c>
      <c r="F17" s="1884" t="s">
        <v>91</v>
      </c>
      <c r="G17" s="1884" t="s">
        <v>4281</v>
      </c>
      <c r="H17" s="1884" t="s">
        <v>5869</v>
      </c>
      <c r="I17" s="1884"/>
      <c r="K17" s="2115" t="s">
        <v>5814</v>
      </c>
    </row>
    <row r="18" spans="1:11" ht="15" x14ac:dyDescent="0.4">
      <c r="A18" s="1884" t="s">
        <v>5879</v>
      </c>
      <c r="B18" s="1884" t="s">
        <v>5787</v>
      </c>
      <c r="C18" s="1884" t="s">
        <v>3583</v>
      </c>
      <c r="D18" s="1884" t="s">
        <v>5880</v>
      </c>
      <c r="E18" s="2132" t="s">
        <v>5881</v>
      </c>
      <c r="F18" s="1884" t="s">
        <v>91</v>
      </c>
      <c r="G18" s="1884" t="s">
        <v>4281</v>
      </c>
      <c r="H18" s="1884" t="s">
        <v>5869</v>
      </c>
      <c r="I18" s="1884"/>
      <c r="K18" s="2115" t="s">
        <v>5815</v>
      </c>
    </row>
    <row r="19" spans="1:11" ht="15" x14ac:dyDescent="0.4">
      <c r="A19" s="1884" t="s">
        <v>5882</v>
      </c>
      <c r="B19" s="1884" t="s">
        <v>5787</v>
      </c>
      <c r="C19" s="1884" t="s">
        <v>3583</v>
      </c>
      <c r="D19" s="1884" t="s">
        <v>5883</v>
      </c>
      <c r="E19" s="2132" t="s">
        <v>5884</v>
      </c>
      <c r="F19" s="1884" t="s">
        <v>91</v>
      </c>
      <c r="G19" s="1884" t="s">
        <v>4281</v>
      </c>
      <c r="H19" s="1884" t="s">
        <v>5885</v>
      </c>
      <c r="I19" s="1884"/>
      <c r="K19" s="2115" t="s">
        <v>5816</v>
      </c>
    </row>
    <row r="20" spans="1:11" ht="15" x14ac:dyDescent="0.4">
      <c r="A20" s="1884" t="s">
        <v>5886</v>
      </c>
      <c r="B20" s="1884" t="s">
        <v>5787</v>
      </c>
      <c r="C20" s="1884" t="s">
        <v>3583</v>
      </c>
      <c r="D20" s="1884" t="s">
        <v>5887</v>
      </c>
      <c r="E20" s="2132" t="s">
        <v>5888</v>
      </c>
      <c r="F20" s="1884" t="s">
        <v>91</v>
      </c>
      <c r="G20" s="1884" t="s">
        <v>4281</v>
      </c>
      <c r="H20" s="1884" t="s">
        <v>5885</v>
      </c>
      <c r="I20" s="1884"/>
      <c r="K20" s="2115" t="s">
        <v>5817</v>
      </c>
    </row>
    <row r="21" spans="1:11" ht="15" x14ac:dyDescent="0.4">
      <c r="A21" s="1884" t="s">
        <v>5889</v>
      </c>
      <c r="B21" s="1884" t="s">
        <v>5787</v>
      </c>
      <c r="C21" s="1884" t="s">
        <v>3583</v>
      </c>
      <c r="D21" s="1884" t="s">
        <v>5890</v>
      </c>
      <c r="E21" s="2132" t="s">
        <v>5891</v>
      </c>
      <c r="F21" s="1884" t="s">
        <v>91</v>
      </c>
      <c r="G21" s="1884" t="s">
        <v>4281</v>
      </c>
      <c r="H21" s="1884" t="s">
        <v>5885</v>
      </c>
      <c r="I21" s="1884"/>
      <c r="K21" s="2115"/>
    </row>
    <row r="22" spans="1:11" ht="15" x14ac:dyDescent="0.4">
      <c r="A22" s="1884" t="s">
        <v>5892</v>
      </c>
      <c r="B22" s="1884" t="s">
        <v>5787</v>
      </c>
      <c r="C22" s="1884" t="s">
        <v>3583</v>
      </c>
      <c r="D22" s="1884" t="s">
        <v>5893</v>
      </c>
      <c r="E22" s="2132" t="s">
        <v>5894</v>
      </c>
      <c r="F22" s="1884" t="s">
        <v>91</v>
      </c>
      <c r="G22" s="1884" t="s">
        <v>4281</v>
      </c>
      <c r="H22" s="1884" t="s">
        <v>5885</v>
      </c>
      <c r="I22" s="1884"/>
      <c r="K22" s="2115" t="s">
        <v>5818</v>
      </c>
    </row>
    <row r="23" spans="1:11" ht="15" x14ac:dyDescent="0.4">
      <c r="A23" s="1884" t="s">
        <v>5895</v>
      </c>
      <c r="B23" s="1884" t="s">
        <v>5787</v>
      </c>
      <c r="C23" s="1884" t="s">
        <v>3583</v>
      </c>
      <c r="D23" s="1884" t="s">
        <v>5896</v>
      </c>
      <c r="E23" s="2132" t="s">
        <v>5897</v>
      </c>
      <c r="F23" s="1884" t="s">
        <v>91</v>
      </c>
      <c r="G23" s="1884" t="s">
        <v>4281</v>
      </c>
      <c r="H23" s="1884" t="s">
        <v>5885</v>
      </c>
      <c r="I23" s="1884"/>
      <c r="K23" s="2115" t="s">
        <v>5819</v>
      </c>
    </row>
    <row r="24" spans="1:11" ht="15" x14ac:dyDescent="0.4">
      <c r="A24" s="1884" t="s">
        <v>5898</v>
      </c>
      <c r="B24" s="1884" t="s">
        <v>5787</v>
      </c>
      <c r="C24" s="1884" t="s">
        <v>3583</v>
      </c>
      <c r="D24" s="1884" t="s">
        <v>5899</v>
      </c>
      <c r="E24" s="2132" t="s">
        <v>5900</v>
      </c>
      <c r="F24" s="1884" t="s">
        <v>91</v>
      </c>
      <c r="G24" s="1884" t="s">
        <v>4281</v>
      </c>
      <c r="H24" s="1884" t="s">
        <v>5901</v>
      </c>
      <c r="I24" s="1884"/>
      <c r="K24" s="2115" t="s">
        <v>5820</v>
      </c>
    </row>
    <row r="25" spans="1:11" ht="15" x14ac:dyDescent="0.4">
      <c r="A25" s="1884" t="s">
        <v>5902</v>
      </c>
      <c r="B25" s="1884" t="s">
        <v>5787</v>
      </c>
      <c r="C25" s="1884" t="s">
        <v>3583</v>
      </c>
      <c r="D25" s="1884" t="s">
        <v>5903</v>
      </c>
      <c r="E25" s="2132" t="s">
        <v>5904</v>
      </c>
      <c r="F25" s="1884" t="s">
        <v>91</v>
      </c>
      <c r="G25" s="1884" t="s">
        <v>4281</v>
      </c>
      <c r="H25" s="1884" t="s">
        <v>5901</v>
      </c>
      <c r="I25" s="1884"/>
      <c r="K25" s="2115" t="s">
        <v>5821</v>
      </c>
    </row>
    <row r="26" spans="1:11" ht="15" x14ac:dyDescent="0.4">
      <c r="A26" s="1884" t="s">
        <v>5905</v>
      </c>
      <c r="B26" s="1884" t="s">
        <v>5787</v>
      </c>
      <c r="C26" s="1884" t="s">
        <v>3583</v>
      </c>
      <c r="D26" s="1884" t="s">
        <v>5906</v>
      </c>
      <c r="E26" s="2132" t="s">
        <v>5907</v>
      </c>
      <c r="F26" s="1884" t="s">
        <v>91</v>
      </c>
      <c r="G26" s="1884" t="s">
        <v>4281</v>
      </c>
      <c r="H26" s="1884" t="s">
        <v>5901</v>
      </c>
      <c r="I26" s="1884"/>
      <c r="K26" s="2115"/>
    </row>
    <row r="27" spans="1:11" ht="15" x14ac:dyDescent="0.4">
      <c r="A27" s="1884" t="s">
        <v>5908</v>
      </c>
      <c r="B27" s="1884" t="s">
        <v>5787</v>
      </c>
      <c r="C27" s="1884" t="s">
        <v>3583</v>
      </c>
      <c r="D27" s="1884" t="s">
        <v>5909</v>
      </c>
      <c r="E27" s="2132" t="s">
        <v>5910</v>
      </c>
      <c r="F27" s="1884" t="s">
        <v>91</v>
      </c>
      <c r="G27" s="1884" t="s">
        <v>4281</v>
      </c>
      <c r="H27" s="1884" t="s">
        <v>5901</v>
      </c>
      <c r="I27" s="1884"/>
      <c r="K27" s="2115" t="s">
        <v>5822</v>
      </c>
    </row>
    <row r="28" spans="1:11" ht="15" x14ac:dyDescent="0.4">
      <c r="A28" s="1884" t="s">
        <v>5911</v>
      </c>
      <c r="B28" s="1884" t="s">
        <v>5787</v>
      </c>
      <c r="C28" s="1884" t="s">
        <v>3583</v>
      </c>
      <c r="D28" s="1884" t="s">
        <v>5912</v>
      </c>
      <c r="E28" s="2132" t="s">
        <v>5913</v>
      </c>
      <c r="F28" s="1884" t="s">
        <v>91</v>
      </c>
      <c r="G28" s="1884" t="s">
        <v>4281</v>
      </c>
      <c r="H28" s="1884" t="s">
        <v>5901</v>
      </c>
      <c r="I28" s="1884"/>
      <c r="K28" s="2115"/>
    </row>
    <row r="29" spans="1:11" ht="15" x14ac:dyDescent="0.4">
      <c r="A29" s="1884" t="s">
        <v>5914</v>
      </c>
      <c r="B29" s="1884" t="s">
        <v>5787</v>
      </c>
      <c r="C29" s="1884" t="s">
        <v>3583</v>
      </c>
      <c r="D29" s="1884" t="s">
        <v>5915</v>
      </c>
      <c r="E29" s="2132" t="s">
        <v>5916</v>
      </c>
      <c r="F29" s="1884" t="s">
        <v>91</v>
      </c>
      <c r="G29" s="1884" t="s">
        <v>4281</v>
      </c>
      <c r="H29" s="1884" t="s">
        <v>5901</v>
      </c>
      <c r="I29" s="1884"/>
      <c r="K29" s="2115" t="s">
        <v>5823</v>
      </c>
    </row>
    <row r="30" spans="1:11" ht="15" x14ac:dyDescent="0.4">
      <c r="A30" s="1884" t="s">
        <v>5917</v>
      </c>
      <c r="B30" s="1884" t="s">
        <v>5787</v>
      </c>
      <c r="C30" s="1884" t="s">
        <v>3583</v>
      </c>
      <c r="D30" s="1884" t="s">
        <v>5918</v>
      </c>
      <c r="E30" s="2132" t="s">
        <v>5919</v>
      </c>
      <c r="F30" s="1884" t="s">
        <v>91</v>
      </c>
      <c r="G30" s="1884" t="s">
        <v>4281</v>
      </c>
      <c r="H30" s="1884" t="s">
        <v>5901</v>
      </c>
      <c r="I30" s="1884"/>
      <c r="K30" s="2115" t="s">
        <v>5824</v>
      </c>
    </row>
    <row r="31" spans="1:11" ht="15" x14ac:dyDescent="0.4">
      <c r="A31" s="1884" t="s">
        <v>5920</v>
      </c>
      <c r="B31" s="1884" t="s">
        <v>5787</v>
      </c>
      <c r="C31" s="1884" t="s">
        <v>3583</v>
      </c>
      <c r="D31" s="1884" t="s">
        <v>5921</v>
      </c>
      <c r="E31" s="2132" t="s">
        <v>5922</v>
      </c>
      <c r="F31" s="1884" t="s">
        <v>91</v>
      </c>
      <c r="G31" s="1884" t="s">
        <v>4281</v>
      </c>
      <c r="H31" s="1884" t="s">
        <v>5901</v>
      </c>
      <c r="I31" s="1884"/>
      <c r="K31" s="2115" t="s">
        <v>5825</v>
      </c>
    </row>
    <row r="32" spans="1:11" x14ac:dyDescent="0.3">
      <c r="A32" s="1884" t="s">
        <v>5923</v>
      </c>
      <c r="B32" s="1884" t="s">
        <v>5787</v>
      </c>
      <c r="C32" s="1884" t="s">
        <v>3583</v>
      </c>
      <c r="D32" s="1884" t="s">
        <v>5924</v>
      </c>
      <c r="E32" s="2132" t="s">
        <v>5925</v>
      </c>
      <c r="F32" s="1884" t="s">
        <v>91</v>
      </c>
      <c r="G32" s="1884" t="s">
        <v>4281</v>
      </c>
      <c r="H32" s="1884" t="s">
        <v>5926</v>
      </c>
      <c r="I32" s="1884"/>
    </row>
    <row r="33" spans="1:9" x14ac:dyDescent="0.3">
      <c r="A33" s="1884" t="s">
        <v>5927</v>
      </c>
      <c r="B33" s="1884" t="s">
        <v>5787</v>
      </c>
      <c r="C33" s="1884" t="s">
        <v>3583</v>
      </c>
      <c r="D33" s="1884" t="s">
        <v>5928</v>
      </c>
      <c r="E33" s="2132" t="s">
        <v>5929</v>
      </c>
      <c r="F33" s="1884" t="s">
        <v>91</v>
      </c>
      <c r="G33" s="1884" t="s">
        <v>4281</v>
      </c>
      <c r="H33" s="1884" t="s">
        <v>5930</v>
      </c>
      <c r="I33" s="1884"/>
    </row>
    <row r="34" spans="1:9" x14ac:dyDescent="0.3">
      <c r="A34" s="1884" t="s">
        <v>5931</v>
      </c>
      <c r="B34" s="1884" t="s">
        <v>5787</v>
      </c>
      <c r="C34" s="1884" t="s">
        <v>3583</v>
      </c>
      <c r="D34" s="1884" t="s">
        <v>5932</v>
      </c>
      <c r="E34" s="2132" t="s">
        <v>5933</v>
      </c>
      <c r="F34" s="1884" t="s">
        <v>91</v>
      </c>
      <c r="G34" s="1884" t="s">
        <v>4281</v>
      </c>
      <c r="H34" s="1884" t="s">
        <v>5934</v>
      </c>
      <c r="I34" s="1884"/>
    </row>
    <row r="35" spans="1:9" x14ac:dyDescent="0.3">
      <c r="A35" s="1884" t="s">
        <v>5935</v>
      </c>
      <c r="B35" s="1884" t="s">
        <v>5787</v>
      </c>
      <c r="C35" s="1884" t="s">
        <v>3583</v>
      </c>
      <c r="D35" s="1884" t="s">
        <v>5936</v>
      </c>
      <c r="E35" s="2132" t="s">
        <v>5937</v>
      </c>
      <c r="F35" s="1884" t="s">
        <v>91</v>
      </c>
      <c r="G35" s="1884" t="s">
        <v>4281</v>
      </c>
      <c r="H35" s="1884" t="s">
        <v>5938</v>
      </c>
      <c r="I35" s="1884"/>
    </row>
    <row r="36" spans="1:9" x14ac:dyDescent="0.3">
      <c r="A36" s="1884" t="s">
        <v>5939</v>
      </c>
      <c r="B36" s="1884" t="s">
        <v>5940</v>
      </c>
      <c r="C36" s="1884" t="s">
        <v>5941</v>
      </c>
      <c r="D36" s="1884" t="s">
        <v>5942</v>
      </c>
      <c r="E36" s="1884" t="s">
        <v>4558</v>
      </c>
      <c r="F36" s="1884" t="s">
        <v>91</v>
      </c>
      <c r="G36" s="1884" t="s">
        <v>4281</v>
      </c>
      <c r="H36" s="1884" t="s">
        <v>5943</v>
      </c>
      <c r="I36" s="1884"/>
    </row>
    <row r="37" spans="1:9" x14ac:dyDescent="0.3">
      <c r="A37" s="1884" t="s">
        <v>5944</v>
      </c>
      <c r="B37" s="1884" t="s">
        <v>5940</v>
      </c>
      <c r="C37" s="1884" t="s">
        <v>5941</v>
      </c>
      <c r="D37" s="1884" t="s">
        <v>5945</v>
      </c>
      <c r="E37" s="1884" t="s">
        <v>4558</v>
      </c>
      <c r="F37" s="1884" t="s">
        <v>91</v>
      </c>
      <c r="G37" s="1884" t="s">
        <v>4281</v>
      </c>
      <c r="H37" s="1884" t="s">
        <v>5946</v>
      </c>
      <c r="I37" s="1884"/>
    </row>
    <row r="38" spans="1:9" x14ac:dyDescent="0.3">
      <c r="A38" s="1884" t="s">
        <v>5948</v>
      </c>
      <c r="B38" s="1884" t="s">
        <v>5940</v>
      </c>
      <c r="C38" s="1884" t="s">
        <v>4226</v>
      </c>
      <c r="D38" s="1884" t="s">
        <v>5949</v>
      </c>
      <c r="E38" s="1884" t="s">
        <v>1616</v>
      </c>
      <c r="F38" s="1884" t="s">
        <v>91</v>
      </c>
      <c r="G38" s="1884" t="s">
        <v>4281</v>
      </c>
      <c r="H38" s="1884" t="s">
        <v>5950</v>
      </c>
      <c r="I38" s="1884"/>
    </row>
    <row r="39" spans="1:9" x14ac:dyDescent="0.3">
      <c r="A39" s="1884" t="s">
        <v>5951</v>
      </c>
      <c r="B39" s="1884" t="s">
        <v>5787</v>
      </c>
      <c r="C39" s="1884" t="s">
        <v>4226</v>
      </c>
      <c r="D39" s="1884" t="s">
        <v>5952</v>
      </c>
      <c r="E39" s="2132" t="s">
        <v>5953</v>
      </c>
      <c r="F39" s="1884" t="s">
        <v>91</v>
      </c>
      <c r="G39" s="1884" t="s">
        <v>4281</v>
      </c>
      <c r="H39" s="1884" t="s">
        <v>5954</v>
      </c>
      <c r="I39" s="1884"/>
    </row>
    <row r="40" spans="1:9" x14ac:dyDescent="0.3">
      <c r="A40" s="1884" t="s">
        <v>5955</v>
      </c>
      <c r="B40" s="1884" t="s">
        <v>5940</v>
      </c>
      <c r="C40" s="1884" t="s">
        <v>4226</v>
      </c>
      <c r="D40" s="1884" t="s">
        <v>1098</v>
      </c>
      <c r="E40" s="1884" t="s">
        <v>2380</v>
      </c>
      <c r="F40" s="1884" t="s">
        <v>91</v>
      </c>
      <c r="G40" s="1884" t="s">
        <v>5956</v>
      </c>
      <c r="H40" s="1884" t="s">
        <v>5957</v>
      </c>
      <c r="I40" s="1884"/>
    </row>
    <row r="41" spans="1:9" x14ac:dyDescent="0.3">
      <c r="A41" s="1884" t="s">
        <v>5958</v>
      </c>
      <c r="B41" s="1884" t="s">
        <v>5792</v>
      </c>
      <c r="C41" s="1884" t="s">
        <v>4226</v>
      </c>
      <c r="D41" s="1884" t="s">
        <v>5959</v>
      </c>
      <c r="E41" s="1884" t="s">
        <v>91</v>
      </c>
      <c r="F41" s="1884" t="s">
        <v>5960</v>
      </c>
      <c r="G41" s="1884" t="s">
        <v>4281</v>
      </c>
      <c r="H41" s="1884" t="s">
        <v>5961</v>
      </c>
      <c r="I41" s="1884"/>
    </row>
    <row r="42" spans="1:9" x14ac:dyDescent="0.3">
      <c r="A42" s="1884" t="s">
        <v>5962</v>
      </c>
      <c r="B42" s="1884" t="s">
        <v>5792</v>
      </c>
      <c r="C42" s="1884" t="s">
        <v>4226</v>
      </c>
      <c r="D42" s="1884" t="s">
        <v>5963</v>
      </c>
      <c r="E42" s="1884" t="s">
        <v>91</v>
      </c>
      <c r="F42" s="1884" t="s">
        <v>5973</v>
      </c>
      <c r="G42" s="1884" t="s">
        <v>4281</v>
      </c>
      <c r="H42" s="1884" t="s">
        <v>5964</v>
      </c>
      <c r="I42" s="1884"/>
    </row>
    <row r="43" spans="1:9" x14ac:dyDescent="0.3">
      <c r="A43" s="1884" t="s">
        <v>5965</v>
      </c>
      <c r="B43" s="1884" t="s">
        <v>5796</v>
      </c>
      <c r="C43" s="1884" t="s">
        <v>4226</v>
      </c>
      <c r="D43" s="1884" t="s">
        <v>91</v>
      </c>
      <c r="E43" s="1884" t="s">
        <v>5966</v>
      </c>
      <c r="F43" s="1884" t="s">
        <v>5967</v>
      </c>
      <c r="G43" s="1884" t="s">
        <v>4281</v>
      </c>
      <c r="H43" s="1884" t="s">
        <v>5968</v>
      </c>
      <c r="I43" s="1884"/>
    </row>
    <row r="44" spans="1:9" x14ac:dyDescent="0.3">
      <c r="A44" s="1884" t="s">
        <v>5969</v>
      </c>
      <c r="B44" s="1884" t="s">
        <v>5787</v>
      </c>
      <c r="C44" s="1884" t="s">
        <v>4226</v>
      </c>
      <c r="D44" s="1884" t="s">
        <v>5970</v>
      </c>
      <c r="E44" s="2132" t="s">
        <v>5971</v>
      </c>
      <c r="F44" s="1884" t="s">
        <v>91</v>
      </c>
      <c r="G44" s="1884" t="s">
        <v>4281</v>
      </c>
      <c r="H44" s="1884" t="s">
        <v>5972</v>
      </c>
      <c r="I44" s="1884"/>
    </row>
    <row r="45" spans="1:9" x14ac:dyDescent="0.3">
      <c r="A45" s="1884" t="s">
        <v>5974</v>
      </c>
      <c r="B45" s="1884" t="s">
        <v>5975</v>
      </c>
      <c r="C45" s="1884" t="s">
        <v>3484</v>
      </c>
      <c r="D45" s="1884" t="s">
        <v>5976</v>
      </c>
      <c r="E45" s="1884" t="s">
        <v>5977</v>
      </c>
      <c r="F45" s="1884" t="s">
        <v>91</v>
      </c>
      <c r="G45" s="1884" t="s">
        <v>4281</v>
      </c>
      <c r="H45" s="1884" t="s">
        <v>5978</v>
      </c>
      <c r="I45" s="1884"/>
    </row>
    <row r="46" spans="1:9" x14ac:dyDescent="0.3">
      <c r="A46" s="1884" t="s">
        <v>5979</v>
      </c>
      <c r="B46" s="1884" t="s">
        <v>5940</v>
      </c>
      <c r="C46" s="1884" t="s">
        <v>3484</v>
      </c>
      <c r="D46" s="1884" t="s">
        <v>5980</v>
      </c>
      <c r="E46" s="1884" t="s">
        <v>4652</v>
      </c>
      <c r="F46" s="1884" t="s">
        <v>91</v>
      </c>
      <c r="G46" s="1884" t="s">
        <v>5956</v>
      </c>
      <c r="H46" s="1884" t="s">
        <v>5981</v>
      </c>
      <c r="I46" s="1884"/>
    </row>
    <row r="47" spans="1:9" x14ac:dyDescent="0.3">
      <c r="A47" s="1884" t="s">
        <v>5982</v>
      </c>
      <c r="B47" s="1884" t="s">
        <v>5792</v>
      </c>
      <c r="C47" s="1884" t="s">
        <v>3484</v>
      </c>
      <c r="D47" s="1884" t="s">
        <v>5980</v>
      </c>
      <c r="E47" s="1884" t="s">
        <v>91</v>
      </c>
      <c r="F47" s="1884" t="s">
        <v>5983</v>
      </c>
      <c r="G47" s="1884" t="s">
        <v>4281</v>
      </c>
      <c r="H47" s="1884" t="s">
        <v>5984</v>
      </c>
      <c r="I47" s="1884"/>
    </row>
    <row r="48" spans="1:9" x14ac:dyDescent="0.3">
      <c r="A48" s="1884" t="s">
        <v>5985</v>
      </c>
      <c r="B48" s="1884" t="s">
        <v>5986</v>
      </c>
      <c r="C48" s="1884" t="s">
        <v>3484</v>
      </c>
      <c r="D48" s="1884" t="s">
        <v>5980</v>
      </c>
      <c r="E48" s="1884" t="s">
        <v>5987</v>
      </c>
      <c r="F48" s="1884" t="s">
        <v>91</v>
      </c>
      <c r="G48" s="1884" t="s">
        <v>4281</v>
      </c>
      <c r="H48" s="1884" t="s">
        <v>5988</v>
      </c>
      <c r="I48" s="1884"/>
    </row>
    <row r="49" spans="1:9" x14ac:dyDescent="0.3">
      <c r="A49" s="1884" t="s">
        <v>5989</v>
      </c>
      <c r="B49" s="1884" t="s">
        <v>5975</v>
      </c>
      <c r="C49" s="1884" t="s">
        <v>3484</v>
      </c>
      <c r="D49" s="1884" t="s">
        <v>5990</v>
      </c>
      <c r="E49" s="1884" t="s">
        <v>5991</v>
      </c>
      <c r="F49" s="1884" t="s">
        <v>91</v>
      </c>
      <c r="G49" s="1884" t="s">
        <v>4281</v>
      </c>
      <c r="H49" s="1884" t="s">
        <v>5992</v>
      </c>
      <c r="I49" s="1884"/>
    </row>
    <row r="50" spans="1:9" x14ac:dyDescent="0.3">
      <c r="A50" s="1884" t="s">
        <v>5993</v>
      </c>
      <c r="B50" s="1884" t="s">
        <v>5940</v>
      </c>
      <c r="C50" s="1884" t="s">
        <v>3484</v>
      </c>
      <c r="D50" s="1884" t="s">
        <v>5994</v>
      </c>
      <c r="E50" s="1884" t="s">
        <v>4652</v>
      </c>
      <c r="F50" s="1884" t="s">
        <v>91</v>
      </c>
      <c r="G50" s="1884" t="s">
        <v>5956</v>
      </c>
      <c r="H50" s="1884" t="s">
        <v>5995</v>
      </c>
      <c r="I50" s="1884"/>
    </row>
    <row r="51" spans="1:9" x14ac:dyDescent="0.3">
      <c r="A51" s="1884" t="s">
        <v>5996</v>
      </c>
      <c r="B51" s="1884" t="s">
        <v>5792</v>
      </c>
      <c r="C51" s="1884" t="s">
        <v>3484</v>
      </c>
      <c r="D51" s="1884" t="s">
        <v>5994</v>
      </c>
      <c r="E51" s="1884" t="s">
        <v>91</v>
      </c>
      <c r="F51" s="1884" t="s">
        <v>5983</v>
      </c>
      <c r="G51" s="1884" t="s">
        <v>4281</v>
      </c>
      <c r="H51" s="1884" t="s">
        <v>5997</v>
      </c>
      <c r="I51" s="1884"/>
    </row>
    <row r="52" spans="1:9" x14ac:dyDescent="0.3">
      <c r="A52" s="1884" t="s">
        <v>5998</v>
      </c>
      <c r="B52" s="1884" t="s">
        <v>5986</v>
      </c>
      <c r="C52" s="1884" t="s">
        <v>3484</v>
      </c>
      <c r="D52" s="1884" t="s">
        <v>5994</v>
      </c>
      <c r="E52" s="1884" t="s">
        <v>5987</v>
      </c>
      <c r="F52" s="1884" t="s">
        <v>91</v>
      </c>
      <c r="G52" s="1884" t="s">
        <v>4281</v>
      </c>
      <c r="H52" s="1884" t="s">
        <v>5999</v>
      </c>
      <c r="I52" s="1884"/>
    </row>
    <row r="53" spans="1:9" x14ac:dyDescent="0.3">
      <c r="A53" s="1884" t="s">
        <v>6000</v>
      </c>
      <c r="B53" s="1884" t="s">
        <v>5940</v>
      </c>
      <c r="C53" s="1884" t="s">
        <v>5941</v>
      </c>
      <c r="D53" s="1884" t="s">
        <v>6001</v>
      </c>
      <c r="E53" s="1884" t="s">
        <v>4558</v>
      </c>
      <c r="F53" s="1884" t="s">
        <v>91</v>
      </c>
      <c r="G53" s="1884" t="s">
        <v>4281</v>
      </c>
      <c r="H53" s="1884" t="s">
        <v>6002</v>
      </c>
      <c r="I53" s="1884" t="s">
        <v>91</v>
      </c>
    </row>
    <row r="54" spans="1:9" x14ac:dyDescent="0.3">
      <c r="A54" s="1884" t="s">
        <v>6003</v>
      </c>
      <c r="B54" s="1884" t="s">
        <v>5940</v>
      </c>
      <c r="C54" s="1884" t="s">
        <v>5941</v>
      </c>
      <c r="D54" s="1884" t="s">
        <v>6004</v>
      </c>
      <c r="E54" s="1884" t="s">
        <v>4558</v>
      </c>
      <c r="F54" s="1884" t="s">
        <v>91</v>
      </c>
      <c r="G54" s="1884" t="s">
        <v>4281</v>
      </c>
      <c r="H54" s="1884" t="s">
        <v>6005</v>
      </c>
      <c r="I54" s="1884" t="s">
        <v>91</v>
      </c>
    </row>
    <row r="55" spans="1:9" x14ac:dyDescent="0.3">
      <c r="A55" s="1884" t="s">
        <v>6012</v>
      </c>
      <c r="B55" s="1884" t="s">
        <v>5940</v>
      </c>
      <c r="C55" s="1884" t="s">
        <v>5941</v>
      </c>
      <c r="D55" s="1884" t="s">
        <v>6013</v>
      </c>
      <c r="E55" s="1884" t="s">
        <v>6006</v>
      </c>
      <c r="F55" s="1884" t="s">
        <v>91</v>
      </c>
      <c r="G55" s="1884" t="s">
        <v>4281</v>
      </c>
      <c r="H55" s="1884" t="s">
        <v>6014</v>
      </c>
      <c r="I55" s="1884" t="s">
        <v>91</v>
      </c>
    </row>
    <row r="56" spans="1:9" x14ac:dyDescent="0.3">
      <c r="A56" s="1884" t="s">
        <v>6015</v>
      </c>
      <c r="B56" s="1884" t="s">
        <v>5940</v>
      </c>
      <c r="C56" s="1884" t="s">
        <v>5941</v>
      </c>
      <c r="D56" s="1884" t="s">
        <v>6016</v>
      </c>
      <c r="E56" s="1884" t="s">
        <v>4552</v>
      </c>
      <c r="F56" s="1884" t="s">
        <v>91</v>
      </c>
      <c r="G56" s="1884" t="s">
        <v>4281</v>
      </c>
      <c r="H56" s="1884" t="s">
        <v>6014</v>
      </c>
      <c r="I56" s="1884" t="s">
        <v>91</v>
      </c>
    </row>
    <row r="57" spans="1:9" x14ac:dyDescent="0.3">
      <c r="A57" s="1884" t="s">
        <v>6017</v>
      </c>
      <c r="B57" s="1884" t="s">
        <v>5940</v>
      </c>
      <c r="C57" s="1884" t="s">
        <v>5941</v>
      </c>
      <c r="D57" s="1884" t="s">
        <v>6018</v>
      </c>
      <c r="E57" s="1884" t="s">
        <v>6007</v>
      </c>
      <c r="F57" s="1884" t="s">
        <v>91</v>
      </c>
      <c r="G57" s="1884" t="s">
        <v>4281</v>
      </c>
      <c r="H57" s="1884" t="s">
        <v>6014</v>
      </c>
      <c r="I57" s="1884" t="s">
        <v>91</v>
      </c>
    </row>
    <row r="58" spans="1:9" x14ac:dyDescent="0.3">
      <c r="A58" s="1884" t="s">
        <v>6019</v>
      </c>
      <c r="B58" s="1884" t="s">
        <v>5940</v>
      </c>
      <c r="C58" s="1884" t="s">
        <v>5941</v>
      </c>
      <c r="D58" s="1884" t="s">
        <v>3382</v>
      </c>
      <c r="E58" s="1884" t="s">
        <v>6008</v>
      </c>
      <c r="F58" s="1884" t="s">
        <v>91</v>
      </c>
      <c r="G58" s="1884" t="s">
        <v>4281</v>
      </c>
      <c r="H58" s="1884" t="s">
        <v>6014</v>
      </c>
      <c r="I58" s="1884" t="s">
        <v>91</v>
      </c>
    </row>
    <row r="59" spans="1:9" x14ac:dyDescent="0.3">
      <c r="A59" s="1884" t="s">
        <v>6020</v>
      </c>
      <c r="B59" s="1884" t="s">
        <v>5940</v>
      </c>
      <c r="C59" s="1884" t="s">
        <v>5941</v>
      </c>
      <c r="D59" s="1884" t="s">
        <v>6021</v>
      </c>
      <c r="E59" s="1884" t="s">
        <v>6009</v>
      </c>
      <c r="F59" s="1884" t="s">
        <v>91</v>
      </c>
      <c r="G59" s="1884" t="s">
        <v>4281</v>
      </c>
      <c r="H59" s="1884" t="s">
        <v>6022</v>
      </c>
      <c r="I59" s="1884" t="s">
        <v>91</v>
      </c>
    </row>
    <row r="60" spans="1:9" x14ac:dyDescent="0.3">
      <c r="A60" s="1884" t="s">
        <v>6023</v>
      </c>
      <c r="B60" s="1884" t="s">
        <v>5940</v>
      </c>
      <c r="C60" s="1884" t="s">
        <v>5941</v>
      </c>
      <c r="D60" s="1884" t="s">
        <v>6024</v>
      </c>
      <c r="E60" s="1884" t="s">
        <v>4552</v>
      </c>
      <c r="F60" s="1884" t="s">
        <v>91</v>
      </c>
      <c r="G60" s="1884" t="s">
        <v>4281</v>
      </c>
      <c r="H60" s="1884" t="s">
        <v>6022</v>
      </c>
      <c r="I60" s="1884" t="s">
        <v>91</v>
      </c>
    </row>
    <row r="61" spans="1:9" x14ac:dyDescent="0.3">
      <c r="A61" s="1884" t="s">
        <v>6025</v>
      </c>
      <c r="B61" s="1884" t="s">
        <v>5940</v>
      </c>
      <c r="C61" s="1884" t="s">
        <v>5941</v>
      </c>
      <c r="D61" s="1884" t="s">
        <v>6026</v>
      </c>
      <c r="E61" s="1884" t="s">
        <v>6010</v>
      </c>
      <c r="F61" s="1884" t="s">
        <v>91</v>
      </c>
      <c r="G61" s="1884" t="s">
        <v>4281</v>
      </c>
      <c r="H61" s="1884" t="s">
        <v>6022</v>
      </c>
      <c r="I61" s="1884" t="s">
        <v>91</v>
      </c>
    </row>
    <row r="62" spans="1:9" x14ac:dyDescent="0.3">
      <c r="A62" s="1884" t="s">
        <v>6027</v>
      </c>
      <c r="B62" s="1884" t="s">
        <v>5940</v>
      </c>
      <c r="C62" s="1884" t="s">
        <v>5941</v>
      </c>
      <c r="D62" s="1884" t="s">
        <v>3751</v>
      </c>
      <c r="E62" s="1884" t="s">
        <v>6011</v>
      </c>
      <c r="F62" s="1884" t="s">
        <v>91</v>
      </c>
      <c r="G62" s="1884" t="s">
        <v>4281</v>
      </c>
      <c r="H62" s="1884" t="s">
        <v>6022</v>
      </c>
      <c r="I62" s="1884" t="s">
        <v>91</v>
      </c>
    </row>
    <row r="63" spans="1:9" x14ac:dyDescent="0.3">
      <c r="A63" s="1884" t="s">
        <v>6028</v>
      </c>
      <c r="B63" s="1884" t="s">
        <v>5940</v>
      </c>
      <c r="C63" s="1884" t="s">
        <v>5941</v>
      </c>
      <c r="D63" s="1884" t="s">
        <v>6029</v>
      </c>
      <c r="E63" s="1884" t="s">
        <v>6009</v>
      </c>
      <c r="F63" s="1884" t="s">
        <v>91</v>
      </c>
      <c r="G63" s="1884" t="s">
        <v>4281</v>
      </c>
      <c r="H63" s="1884" t="s">
        <v>6030</v>
      </c>
      <c r="I63" s="1884" t="s">
        <v>91</v>
      </c>
    </row>
    <row r="64" spans="1:9" x14ac:dyDescent="0.3">
      <c r="A64" s="1884" t="s">
        <v>6031</v>
      </c>
      <c r="B64" s="1884" t="s">
        <v>5940</v>
      </c>
      <c r="C64" s="1884" t="s">
        <v>5941</v>
      </c>
      <c r="D64" s="1884" t="s">
        <v>6032</v>
      </c>
      <c r="E64" s="1884" t="s">
        <v>4558</v>
      </c>
      <c r="F64" s="1884" t="s">
        <v>91</v>
      </c>
      <c r="G64" s="1884" t="s">
        <v>4281</v>
      </c>
      <c r="H64" s="1884" t="s">
        <v>6030</v>
      </c>
      <c r="I64" s="1884" t="s">
        <v>91</v>
      </c>
    </row>
    <row r="65" spans="1:9" x14ac:dyDescent="0.3">
      <c r="A65" s="1884" t="s">
        <v>6033</v>
      </c>
      <c r="B65" s="1884" t="s">
        <v>5940</v>
      </c>
      <c r="C65" s="1884" t="s">
        <v>5941</v>
      </c>
      <c r="D65" s="1884" t="s">
        <v>6034</v>
      </c>
      <c r="E65" s="1884" t="s">
        <v>4305</v>
      </c>
      <c r="F65" s="1884" t="s">
        <v>91</v>
      </c>
      <c r="G65" s="1884" t="s">
        <v>4281</v>
      </c>
      <c r="H65" s="1884" t="s">
        <v>6030</v>
      </c>
      <c r="I65" s="1884" t="s">
        <v>91</v>
      </c>
    </row>
    <row r="66" spans="1:9" x14ac:dyDescent="0.3">
      <c r="A66" s="1884" t="s">
        <v>6035</v>
      </c>
      <c r="B66" s="1884" t="s">
        <v>5940</v>
      </c>
      <c r="C66" s="1884" t="s">
        <v>5941</v>
      </c>
      <c r="D66" s="1884" t="s">
        <v>6036</v>
      </c>
      <c r="E66" s="1884" t="s">
        <v>1723</v>
      </c>
      <c r="F66" s="1884" t="s">
        <v>91</v>
      </c>
      <c r="G66" s="1884" t="s">
        <v>4281</v>
      </c>
      <c r="H66" s="1884" t="s">
        <v>6030</v>
      </c>
      <c r="I66" s="1884" t="s">
        <v>91</v>
      </c>
    </row>
    <row r="67" spans="1:9" x14ac:dyDescent="0.3">
      <c r="A67" s="1884" t="s">
        <v>6037</v>
      </c>
      <c r="B67" s="1884" t="s">
        <v>5940</v>
      </c>
      <c r="C67" s="1884" t="s">
        <v>5941</v>
      </c>
      <c r="D67" s="1884" t="s">
        <v>3384</v>
      </c>
      <c r="E67" s="1884" t="s">
        <v>6011</v>
      </c>
      <c r="F67" s="1884" t="s">
        <v>91</v>
      </c>
      <c r="G67" s="1884" t="s">
        <v>4281</v>
      </c>
      <c r="H67" s="1884" t="s">
        <v>6030</v>
      </c>
      <c r="I67" s="1884" t="s">
        <v>91</v>
      </c>
    </row>
    <row r="68" spans="1:9" x14ac:dyDescent="0.3">
      <c r="A68" s="1884" t="s">
        <v>6038</v>
      </c>
      <c r="B68" s="1884" t="s">
        <v>5940</v>
      </c>
      <c r="C68" s="1884" t="s">
        <v>5941</v>
      </c>
      <c r="D68" s="1884" t="s">
        <v>6039</v>
      </c>
      <c r="E68" s="1884" t="s">
        <v>91</v>
      </c>
      <c r="F68" s="1884" t="s">
        <v>91</v>
      </c>
      <c r="G68" s="1884" t="s">
        <v>4281</v>
      </c>
      <c r="H68" s="1884" t="s">
        <v>6040</v>
      </c>
      <c r="I68" s="1884" t="s">
        <v>91</v>
      </c>
    </row>
    <row r="69" spans="1:9" x14ac:dyDescent="0.3">
      <c r="A69" s="1884" t="s">
        <v>6042</v>
      </c>
      <c r="B69" s="1884" t="s">
        <v>5975</v>
      </c>
      <c r="C69" s="1884" t="s">
        <v>3484</v>
      </c>
      <c r="D69" s="1884" t="s">
        <v>6043</v>
      </c>
      <c r="E69" s="1884" t="s">
        <v>6044</v>
      </c>
      <c r="F69" s="1884" t="s">
        <v>91</v>
      </c>
      <c r="G69" s="1884" t="s">
        <v>4281</v>
      </c>
      <c r="H69" s="1884" t="s">
        <v>6045</v>
      </c>
      <c r="I69" s="1884"/>
    </row>
    <row r="70" spans="1:9" x14ac:dyDescent="0.3">
      <c r="A70" s="1884" t="s">
        <v>6046</v>
      </c>
      <c r="B70" s="1884" t="s">
        <v>5940</v>
      </c>
      <c r="C70" s="1884" t="s">
        <v>3484</v>
      </c>
      <c r="D70" s="1884" t="s">
        <v>6047</v>
      </c>
      <c r="E70" s="1884" t="s">
        <v>4652</v>
      </c>
      <c r="F70" s="1884" t="s">
        <v>91</v>
      </c>
      <c r="G70" s="1884" t="s">
        <v>5956</v>
      </c>
      <c r="H70" s="1884" t="s">
        <v>6048</v>
      </c>
      <c r="I70" s="1884"/>
    </row>
    <row r="71" spans="1:9" x14ac:dyDescent="0.3">
      <c r="A71" s="1884" t="s">
        <v>6049</v>
      </c>
      <c r="B71" s="1884" t="s">
        <v>5792</v>
      </c>
      <c r="C71" s="1884" t="s">
        <v>3484</v>
      </c>
      <c r="D71" s="1884" t="s">
        <v>6047</v>
      </c>
      <c r="E71" s="1884" t="s">
        <v>91</v>
      </c>
      <c r="F71" s="1884" t="s">
        <v>5983</v>
      </c>
      <c r="G71" s="1884" t="s">
        <v>4281</v>
      </c>
      <c r="H71" s="1884" t="s">
        <v>6050</v>
      </c>
      <c r="I71" s="1884"/>
    </row>
    <row r="72" spans="1:9" x14ac:dyDescent="0.3">
      <c r="A72" s="1884" t="s">
        <v>6051</v>
      </c>
      <c r="B72" s="1884" t="s">
        <v>5986</v>
      </c>
      <c r="C72" s="1884" t="s">
        <v>3484</v>
      </c>
      <c r="D72" s="1884" t="s">
        <v>6047</v>
      </c>
      <c r="E72" s="1884" t="s">
        <v>5987</v>
      </c>
      <c r="F72" s="1884" t="s">
        <v>91</v>
      </c>
      <c r="G72" s="1884" t="s">
        <v>4281</v>
      </c>
      <c r="H72" s="1884" t="s">
        <v>6052</v>
      </c>
      <c r="I72" s="1884"/>
    </row>
    <row r="73" spans="1:9" x14ac:dyDescent="0.3">
      <c r="A73" s="1884"/>
      <c r="B73" s="1884"/>
      <c r="C73" s="1884"/>
      <c r="D73" s="1884"/>
      <c r="E73" s="1884"/>
      <c r="F73" s="1884"/>
      <c r="G73" s="1884"/>
      <c r="H73" s="1884"/>
      <c r="I73" s="1884"/>
    </row>
    <row r="74" spans="1:9" x14ac:dyDescent="0.3">
      <c r="A74" s="1884"/>
      <c r="B74" s="1884"/>
      <c r="C74" s="1884"/>
      <c r="D74" s="1884"/>
      <c r="E74" s="1884"/>
      <c r="F74" s="1884"/>
      <c r="G74" s="1884"/>
      <c r="H74" s="1884"/>
      <c r="I74" s="1884"/>
    </row>
    <row r="75" spans="1:9" x14ac:dyDescent="0.3">
      <c r="A75" s="1884"/>
      <c r="B75" s="1884"/>
      <c r="C75" s="1884"/>
      <c r="D75" s="1884"/>
      <c r="E75" s="1884"/>
      <c r="F75" s="1884"/>
      <c r="G75" s="1884"/>
      <c r="H75" s="1884"/>
      <c r="I75" s="1884"/>
    </row>
    <row r="76" spans="1:9" x14ac:dyDescent="0.3">
      <c r="A76" s="1884"/>
      <c r="B76" s="1884"/>
      <c r="C76" s="1884"/>
      <c r="D76" s="1884"/>
      <c r="E76" s="1884"/>
      <c r="F76" s="1884"/>
      <c r="G76" s="1884"/>
      <c r="H76" s="1884"/>
      <c r="I76" s="1884"/>
    </row>
    <row r="77" spans="1:9" x14ac:dyDescent="0.3">
      <c r="A77" s="1884"/>
      <c r="B77" s="1884"/>
      <c r="C77" s="1884"/>
      <c r="D77" s="1884"/>
      <c r="E77" s="1884"/>
      <c r="F77" s="1884"/>
      <c r="G77" s="1884"/>
      <c r="H77" s="1884"/>
      <c r="I77" s="1884"/>
    </row>
    <row r="78" spans="1:9" x14ac:dyDescent="0.3">
      <c r="A78" s="1884"/>
      <c r="B78" s="1884"/>
      <c r="C78" s="1884"/>
      <c r="D78" s="1884"/>
      <c r="E78" s="1884"/>
      <c r="F78" s="1884"/>
      <c r="G78" s="1884"/>
      <c r="H78" s="1884"/>
      <c r="I78" s="1884"/>
    </row>
    <row r="79" spans="1:9" x14ac:dyDescent="0.3">
      <c r="A79" s="1884"/>
      <c r="B79" s="1884"/>
      <c r="C79" s="1884"/>
      <c r="D79" s="1884"/>
      <c r="E79" s="1884"/>
      <c r="F79" s="1884"/>
      <c r="G79" s="1884"/>
      <c r="H79" s="1884"/>
      <c r="I79" s="1884"/>
    </row>
    <row r="80" spans="1:9" x14ac:dyDescent="0.3">
      <c r="A80" s="1884"/>
      <c r="B80" s="1884"/>
      <c r="C80" s="1884"/>
      <c r="D80" s="1884"/>
      <c r="E80" s="1884"/>
      <c r="F80" s="1884"/>
      <c r="G80" s="1884"/>
      <c r="H80" s="1884"/>
      <c r="I80" s="1884"/>
    </row>
    <row r="81" spans="1:9" x14ac:dyDescent="0.3">
      <c r="A81" s="1884"/>
      <c r="B81" s="1884"/>
      <c r="C81" s="1884"/>
      <c r="D81" s="1884"/>
      <c r="E81" s="1884"/>
      <c r="F81" s="1884"/>
      <c r="G81" s="1884"/>
      <c r="H81" s="1884"/>
      <c r="I81" s="1884"/>
    </row>
    <row r="82" spans="1:9" x14ac:dyDescent="0.3">
      <c r="A82" s="1884"/>
      <c r="B82" s="1884"/>
      <c r="C82" s="1884"/>
      <c r="D82" s="1884"/>
      <c r="E82" s="1884"/>
      <c r="F82" s="1884"/>
      <c r="G82" s="1884"/>
      <c r="H82" s="1884"/>
      <c r="I82" s="1884"/>
    </row>
    <row r="83" spans="1:9" x14ac:dyDescent="0.3">
      <c r="A83" s="1884"/>
      <c r="B83" s="1884"/>
      <c r="C83" s="1884"/>
      <c r="D83" s="1884"/>
      <c r="E83" s="1884"/>
      <c r="F83" s="1884"/>
      <c r="G83" s="1884"/>
      <c r="H83" s="1884"/>
      <c r="I83" s="1884"/>
    </row>
    <row r="84" spans="1:9" x14ac:dyDescent="0.3">
      <c r="A84" s="1884"/>
      <c r="B84" s="1884"/>
      <c r="C84" s="1884"/>
      <c r="D84" s="1884"/>
      <c r="E84" s="1884"/>
      <c r="F84" s="1884"/>
      <c r="G84" s="1884"/>
      <c r="H84" s="1884"/>
      <c r="I84" s="1884"/>
    </row>
    <row r="85" spans="1:9" x14ac:dyDescent="0.3">
      <c r="A85" s="1884"/>
      <c r="B85" s="1884"/>
      <c r="C85" s="1884"/>
      <c r="D85" s="1884"/>
      <c r="E85" s="1884"/>
      <c r="F85" s="1884"/>
      <c r="G85" s="1884"/>
      <c r="H85" s="1884"/>
      <c r="I85" s="1884"/>
    </row>
    <row r="86" spans="1:9" x14ac:dyDescent="0.3">
      <c r="A86" s="1884"/>
      <c r="B86" s="1884"/>
      <c r="C86" s="1884"/>
      <c r="D86" s="1884"/>
      <c r="E86" s="1884"/>
      <c r="F86" s="1884"/>
      <c r="G86" s="1884"/>
      <c r="H86" s="1884"/>
      <c r="I86" s="1884"/>
    </row>
    <row r="87" spans="1:9" x14ac:dyDescent="0.3">
      <c r="A87" s="1884"/>
      <c r="B87" s="1884"/>
      <c r="C87" s="1884"/>
      <c r="D87" s="1884"/>
      <c r="E87" s="1884"/>
      <c r="F87" s="1884"/>
      <c r="G87" s="1884"/>
      <c r="H87" s="1884"/>
      <c r="I87" s="1884"/>
    </row>
    <row r="88" spans="1:9" x14ac:dyDescent="0.3">
      <c r="A88" s="1884"/>
      <c r="B88" s="1884"/>
      <c r="C88" s="1884"/>
      <c r="D88" s="1884"/>
      <c r="E88" s="1884"/>
      <c r="F88" s="1884"/>
      <c r="G88" s="1884"/>
      <c r="H88" s="1884"/>
      <c r="I88" s="1884"/>
    </row>
    <row r="89" spans="1:9" x14ac:dyDescent="0.3">
      <c r="A89" s="1884"/>
      <c r="B89" s="1884"/>
      <c r="C89" s="1884"/>
      <c r="D89" s="1884"/>
      <c r="E89" s="1884"/>
      <c r="F89" s="1884"/>
      <c r="G89" s="1884"/>
      <c r="H89" s="1884"/>
      <c r="I89" s="1884"/>
    </row>
    <row r="90" spans="1:9" x14ac:dyDescent="0.3">
      <c r="A90" s="1884"/>
      <c r="B90" s="1884"/>
      <c r="C90" s="1884"/>
      <c r="D90" s="1884"/>
      <c r="E90" s="1884"/>
      <c r="F90" s="1884"/>
      <c r="G90" s="1884"/>
      <c r="H90" s="1884"/>
      <c r="I90" s="1884"/>
    </row>
    <row r="91" spans="1:9" x14ac:dyDescent="0.3">
      <c r="A91" s="1884"/>
      <c r="B91" s="1884"/>
      <c r="C91" s="1884"/>
      <c r="D91" s="1884"/>
      <c r="E91" s="1884"/>
      <c r="F91" s="1884"/>
      <c r="G91" s="1884"/>
      <c r="H91" s="1884"/>
      <c r="I91" s="1884"/>
    </row>
    <row r="92" spans="1:9" x14ac:dyDescent="0.3">
      <c r="A92" s="1884"/>
      <c r="B92" s="1884"/>
      <c r="C92" s="1884"/>
      <c r="D92" s="1884"/>
      <c r="E92" s="1884"/>
      <c r="F92" s="1884"/>
      <c r="G92" s="1884"/>
      <c r="H92" s="1884"/>
      <c r="I92" s="1884"/>
    </row>
    <row r="93" spans="1:9" x14ac:dyDescent="0.3">
      <c r="A93" s="1884"/>
      <c r="B93" s="1884"/>
      <c r="C93" s="1884"/>
      <c r="D93" s="1884"/>
      <c r="E93" s="1884"/>
      <c r="F93" s="1884"/>
      <c r="G93" s="1884"/>
      <c r="H93" s="1884"/>
      <c r="I93" s="1884"/>
    </row>
    <row r="94" spans="1:9" x14ac:dyDescent="0.3">
      <c r="A94" s="1884"/>
      <c r="B94" s="1884"/>
      <c r="C94" s="1884"/>
      <c r="D94" s="1884"/>
      <c r="E94" s="1884"/>
      <c r="F94" s="1884"/>
      <c r="G94" s="1884"/>
      <c r="H94" s="1884"/>
      <c r="I94" s="1884"/>
    </row>
    <row r="95" spans="1:9" x14ac:dyDescent="0.3">
      <c r="A95" s="1884"/>
      <c r="B95" s="1884"/>
      <c r="C95" s="1884"/>
      <c r="D95" s="1884"/>
      <c r="E95" s="1884"/>
      <c r="F95" s="1884"/>
      <c r="G95" s="1884"/>
      <c r="H95" s="1884"/>
      <c r="I95" s="1884"/>
    </row>
    <row r="96" spans="1:9" x14ac:dyDescent="0.3">
      <c r="A96" s="1884"/>
      <c r="B96" s="1884"/>
      <c r="C96" s="1884"/>
      <c r="D96" s="1884"/>
      <c r="E96" s="1884"/>
      <c r="F96" s="1884"/>
      <c r="G96" s="1884"/>
      <c r="H96" s="1884"/>
      <c r="I96" s="1884"/>
    </row>
    <row r="97" spans="1:9" x14ac:dyDescent="0.3">
      <c r="A97" s="1884"/>
      <c r="B97" s="1884"/>
      <c r="C97" s="1884"/>
      <c r="D97" s="1884"/>
      <c r="E97" s="1884"/>
      <c r="F97" s="1884"/>
      <c r="G97" s="1884"/>
      <c r="H97" s="1884"/>
      <c r="I97" s="1884"/>
    </row>
    <row r="98" spans="1:9" x14ac:dyDescent="0.3">
      <c r="A98" s="1884"/>
      <c r="B98" s="1884"/>
      <c r="C98" s="1884"/>
      <c r="D98" s="1884"/>
      <c r="E98" s="1884"/>
      <c r="F98" s="1884"/>
      <c r="G98" s="1884"/>
      <c r="H98" s="1884"/>
      <c r="I98" s="1884"/>
    </row>
    <row r="99" spans="1:9" x14ac:dyDescent="0.3">
      <c r="A99" s="1884"/>
      <c r="B99" s="1884"/>
      <c r="C99" s="1884"/>
      <c r="D99" s="1884"/>
      <c r="E99" s="1884"/>
      <c r="F99" s="1884"/>
      <c r="G99" s="1884"/>
      <c r="H99" s="1884"/>
      <c r="I99" s="1884"/>
    </row>
    <row r="100" spans="1:9" x14ac:dyDescent="0.3">
      <c r="A100" s="1884"/>
      <c r="B100" s="1884"/>
      <c r="C100" s="1884"/>
      <c r="D100" s="1884"/>
      <c r="E100" s="1884"/>
      <c r="F100" s="1884"/>
      <c r="G100" s="1884"/>
      <c r="H100" s="1884"/>
      <c r="I100" s="1884"/>
    </row>
    <row r="101" spans="1:9" x14ac:dyDescent="0.3">
      <c r="A101" s="1884"/>
      <c r="B101" s="1884"/>
      <c r="C101" s="1884"/>
      <c r="D101" s="1884"/>
      <c r="E101" s="1884"/>
      <c r="F101" s="1884"/>
      <c r="G101" s="1884"/>
      <c r="H101" s="1884"/>
      <c r="I101" s="1884"/>
    </row>
    <row r="102" spans="1:9" x14ac:dyDescent="0.3">
      <c r="A102" s="1884"/>
      <c r="B102" s="1884"/>
      <c r="C102" s="1884"/>
      <c r="D102" s="1884"/>
      <c r="E102" s="1884"/>
      <c r="F102" s="1884"/>
      <c r="G102" s="1884"/>
      <c r="H102" s="1884"/>
      <c r="I102" s="1884"/>
    </row>
    <row r="103" spans="1:9" x14ac:dyDescent="0.3">
      <c r="A103" s="1884"/>
      <c r="B103" s="1884"/>
      <c r="C103" s="1884"/>
      <c r="D103" s="1884"/>
      <c r="E103" s="1884"/>
      <c r="F103" s="1884"/>
      <c r="G103" s="1884"/>
      <c r="H103" s="1884"/>
      <c r="I103" s="1884"/>
    </row>
    <row r="104" spans="1:9" x14ac:dyDescent="0.3">
      <c r="A104" s="1884"/>
      <c r="B104" s="1884"/>
      <c r="C104" s="1884"/>
      <c r="D104" s="1884"/>
      <c r="E104" s="1884"/>
      <c r="F104" s="1884"/>
      <c r="G104" s="1884"/>
      <c r="H104" s="1884"/>
      <c r="I104" s="1884"/>
    </row>
    <row r="105" spans="1:9" x14ac:dyDescent="0.3">
      <c r="A105" s="1884"/>
      <c r="B105" s="1884"/>
      <c r="C105" s="1884"/>
      <c r="D105" s="1884"/>
      <c r="E105" s="1884"/>
      <c r="F105" s="1884"/>
      <c r="G105" s="1884"/>
      <c r="H105" s="1884"/>
      <c r="I105" s="1884"/>
    </row>
    <row r="106" spans="1:9" x14ac:dyDescent="0.3">
      <c r="A106" s="1884"/>
      <c r="B106" s="1884"/>
      <c r="C106" s="1884"/>
      <c r="D106" s="1884"/>
      <c r="E106" s="1884"/>
      <c r="F106" s="1884"/>
      <c r="G106" s="1884"/>
      <c r="H106" s="1884"/>
      <c r="I106" s="1884"/>
    </row>
    <row r="107" spans="1:9" x14ac:dyDescent="0.3">
      <c r="A107" s="1884"/>
      <c r="B107" s="1884"/>
      <c r="C107" s="1884"/>
      <c r="D107" s="1884"/>
      <c r="E107" s="1884"/>
      <c r="F107" s="1884"/>
      <c r="G107" s="1884"/>
      <c r="H107" s="1884"/>
      <c r="I107" s="1884"/>
    </row>
    <row r="108" spans="1:9" x14ac:dyDescent="0.3">
      <c r="A108" s="1884"/>
      <c r="B108" s="1884"/>
      <c r="C108" s="1884"/>
      <c r="D108" s="1884"/>
      <c r="E108" s="1884"/>
      <c r="F108" s="1884"/>
      <c r="G108" s="1884"/>
      <c r="H108" s="1884"/>
      <c r="I108" s="1884"/>
    </row>
    <row r="109" spans="1:9" x14ac:dyDescent="0.3">
      <c r="A109" s="1884"/>
      <c r="B109" s="1884"/>
      <c r="C109" s="1884"/>
      <c r="D109" s="1884"/>
      <c r="E109" s="1884"/>
      <c r="F109" s="1884"/>
      <c r="G109" s="1884"/>
      <c r="H109" s="1884"/>
      <c r="I109" s="1884"/>
    </row>
    <row r="110" spans="1:9" x14ac:dyDescent="0.3">
      <c r="A110" s="1884"/>
      <c r="B110" s="1884"/>
      <c r="C110" s="1884"/>
      <c r="D110" s="1884"/>
      <c r="E110" s="1884"/>
      <c r="F110" s="1884"/>
      <c r="G110" s="1884"/>
      <c r="H110" s="1884"/>
      <c r="I110" s="1884"/>
    </row>
    <row r="111" spans="1:9" x14ac:dyDescent="0.3">
      <c r="A111" s="1884"/>
      <c r="B111" s="1884"/>
      <c r="C111" s="1884"/>
      <c r="D111" s="1884"/>
      <c r="E111" s="1884"/>
      <c r="F111" s="1884"/>
      <c r="G111" s="1884"/>
      <c r="H111" s="1884"/>
      <c r="I111" s="1884"/>
    </row>
    <row r="112" spans="1:9" x14ac:dyDescent="0.3">
      <c r="A112" s="1884"/>
      <c r="B112" s="1884"/>
      <c r="C112" s="1884"/>
      <c r="D112" s="1884"/>
      <c r="E112" s="1884"/>
      <c r="F112" s="1884"/>
      <c r="G112" s="1884"/>
      <c r="H112" s="1884"/>
      <c r="I112" s="1884"/>
    </row>
    <row r="113" spans="1:9" x14ac:dyDescent="0.3">
      <c r="A113" s="1884"/>
      <c r="B113" s="1884"/>
      <c r="C113" s="1884"/>
      <c r="D113" s="1884"/>
      <c r="E113" s="1884"/>
      <c r="F113" s="1884"/>
      <c r="G113" s="1884"/>
      <c r="H113" s="1884"/>
      <c r="I113" s="1884"/>
    </row>
    <row r="114" spans="1:9" x14ac:dyDescent="0.3">
      <c r="A114" s="1884"/>
      <c r="B114" s="1884"/>
      <c r="C114" s="1884"/>
      <c r="D114" s="1884"/>
      <c r="E114" s="1884"/>
      <c r="F114" s="1884"/>
      <c r="G114" s="1884"/>
      <c r="H114" s="1884"/>
      <c r="I114" s="1884"/>
    </row>
    <row r="115" spans="1:9" x14ac:dyDescent="0.3">
      <c r="A115" s="1884"/>
      <c r="B115" s="1884"/>
      <c r="C115" s="1884"/>
      <c r="D115" s="1884"/>
      <c r="E115" s="1884"/>
      <c r="F115" s="1884"/>
      <c r="G115" s="1884"/>
      <c r="H115" s="1884"/>
      <c r="I115" s="1884"/>
    </row>
    <row r="116" spans="1:9" x14ac:dyDescent="0.3">
      <c r="A116" s="1884"/>
      <c r="B116" s="1884"/>
      <c r="C116" s="1884"/>
      <c r="D116" s="1884"/>
      <c r="E116" s="1884"/>
      <c r="F116" s="1884"/>
      <c r="G116" s="1884"/>
      <c r="H116" s="1884"/>
      <c r="I116" s="1884"/>
    </row>
    <row r="117" spans="1:9" x14ac:dyDescent="0.3">
      <c r="A117" s="1884"/>
      <c r="B117" s="1884"/>
      <c r="C117" s="1884"/>
      <c r="D117" s="1884"/>
      <c r="E117" s="1884"/>
      <c r="F117" s="1884"/>
      <c r="G117" s="1884"/>
      <c r="H117" s="1884"/>
      <c r="I117" s="1884"/>
    </row>
    <row r="118" spans="1:9" x14ac:dyDescent="0.3">
      <c r="A118" s="1884"/>
      <c r="B118" s="1884"/>
      <c r="C118" s="1884"/>
      <c r="D118" s="1884"/>
      <c r="E118" s="1884"/>
      <c r="F118" s="1884"/>
      <c r="G118" s="1884"/>
      <c r="H118" s="1884"/>
      <c r="I118" s="1884"/>
    </row>
    <row r="119" spans="1:9" x14ac:dyDescent="0.3">
      <c r="A119" s="1884"/>
      <c r="B119" s="1884"/>
      <c r="C119" s="1884"/>
      <c r="D119" s="1884"/>
      <c r="E119" s="1884"/>
      <c r="F119" s="1884"/>
      <c r="G119" s="1884"/>
      <c r="H119" s="1884"/>
      <c r="I119" s="1884"/>
    </row>
    <row r="120" spans="1:9" x14ac:dyDescent="0.3">
      <c r="A120" s="1884"/>
      <c r="B120" s="1884"/>
      <c r="C120" s="1884"/>
      <c r="D120" s="1884"/>
      <c r="E120" s="1884"/>
      <c r="F120" s="1884"/>
      <c r="G120" s="1884"/>
      <c r="H120" s="1884"/>
      <c r="I120" s="1884"/>
    </row>
    <row r="121" spans="1:9" x14ac:dyDescent="0.3">
      <c r="A121" s="1884"/>
      <c r="B121" s="1884"/>
      <c r="C121" s="1884"/>
      <c r="D121" s="1884"/>
      <c r="E121" s="1884"/>
      <c r="F121" s="1884"/>
      <c r="G121" s="1884"/>
      <c r="H121" s="1884"/>
      <c r="I121" s="1884"/>
    </row>
    <row r="122" spans="1:9" x14ac:dyDescent="0.3">
      <c r="A122" s="1884"/>
      <c r="B122" s="1884"/>
      <c r="C122" s="1884"/>
      <c r="D122" s="1884"/>
      <c r="E122" s="1884"/>
      <c r="F122" s="1884"/>
      <c r="G122" s="1884"/>
      <c r="H122" s="1884"/>
      <c r="I122" s="1884"/>
    </row>
    <row r="123" spans="1:9" x14ac:dyDescent="0.3">
      <c r="A123" s="1884"/>
      <c r="B123" s="1884"/>
      <c r="C123" s="1884"/>
      <c r="D123" s="1884"/>
      <c r="E123" s="1884"/>
      <c r="F123" s="1884"/>
      <c r="G123" s="1884"/>
      <c r="H123" s="1884"/>
      <c r="I123" s="1884"/>
    </row>
    <row r="124" spans="1:9" x14ac:dyDescent="0.3">
      <c r="A124" s="1884"/>
      <c r="B124" s="1884"/>
      <c r="C124" s="1884"/>
      <c r="D124" s="1884"/>
      <c r="E124" s="1884"/>
      <c r="F124" s="1884"/>
      <c r="G124" s="1884"/>
      <c r="H124" s="1884"/>
      <c r="I124" s="1884"/>
    </row>
    <row r="125" spans="1:9" x14ac:dyDescent="0.3">
      <c r="A125" s="1884"/>
      <c r="B125" s="1884"/>
      <c r="C125" s="1884"/>
      <c r="D125" s="1884"/>
      <c r="E125" s="1884"/>
      <c r="F125" s="1884"/>
      <c r="G125" s="1884"/>
      <c r="H125" s="1884"/>
      <c r="I125" s="1884"/>
    </row>
    <row r="126" spans="1:9" x14ac:dyDescent="0.3">
      <c r="A126" s="1884"/>
      <c r="B126" s="1884"/>
      <c r="C126" s="1884"/>
      <c r="D126" s="1884"/>
      <c r="E126" s="1884"/>
      <c r="F126" s="1884"/>
      <c r="G126" s="1884"/>
      <c r="H126" s="1884"/>
      <c r="I126" s="1884"/>
    </row>
    <row r="127" spans="1:9" x14ac:dyDescent="0.3">
      <c r="A127" s="1884"/>
      <c r="B127" s="1884"/>
      <c r="C127" s="1884"/>
      <c r="D127" s="1884"/>
      <c r="E127" s="1884"/>
      <c r="F127" s="1884"/>
      <c r="G127" s="1884"/>
      <c r="H127" s="1884"/>
      <c r="I127" s="1884"/>
    </row>
    <row r="128" spans="1:9" x14ac:dyDescent="0.3">
      <c r="A128" s="1884"/>
      <c r="B128" s="1884"/>
      <c r="C128" s="1884"/>
      <c r="D128" s="1884"/>
      <c r="E128" s="1884"/>
      <c r="F128" s="1884"/>
      <c r="G128" s="1884"/>
      <c r="H128" s="1884"/>
      <c r="I128" s="1884"/>
    </row>
    <row r="129" spans="1:9" x14ac:dyDescent="0.3">
      <c r="A129" s="1884"/>
      <c r="B129" s="1884"/>
      <c r="C129" s="1884"/>
      <c r="D129" s="1884"/>
      <c r="E129" s="1884"/>
      <c r="F129" s="1884"/>
      <c r="G129" s="1884"/>
      <c r="H129" s="1884"/>
      <c r="I129" s="1884"/>
    </row>
    <row r="130" spans="1:9" x14ac:dyDescent="0.3">
      <c r="A130" s="1884"/>
      <c r="B130" s="1884"/>
      <c r="C130" s="1884"/>
      <c r="D130" s="1884"/>
      <c r="E130" s="1884"/>
      <c r="F130" s="1884"/>
      <c r="G130" s="1884"/>
      <c r="H130" s="1884"/>
      <c r="I130" s="1884"/>
    </row>
    <row r="131" spans="1:9" x14ac:dyDescent="0.3">
      <c r="A131" s="1884"/>
      <c r="B131" s="1884"/>
      <c r="C131" s="1884"/>
      <c r="D131" s="1884"/>
      <c r="E131" s="1884"/>
      <c r="F131" s="1884"/>
      <c r="G131" s="1884"/>
      <c r="H131" s="1884"/>
      <c r="I131" s="1884"/>
    </row>
    <row r="132" spans="1:9" x14ac:dyDescent="0.3">
      <c r="A132" s="1884"/>
      <c r="B132" s="1884"/>
      <c r="C132" s="1884"/>
      <c r="D132" s="1884"/>
      <c r="E132" s="1884"/>
      <c r="F132" s="1884"/>
      <c r="G132" s="1884"/>
      <c r="H132" s="1884"/>
      <c r="I132" s="1884"/>
    </row>
    <row r="133" spans="1:9" x14ac:dyDescent="0.3">
      <c r="A133" s="1884"/>
      <c r="B133" s="1884"/>
      <c r="C133" s="1884"/>
      <c r="D133" s="1884"/>
      <c r="E133" s="1884"/>
      <c r="F133" s="1884"/>
      <c r="G133" s="1884"/>
      <c r="H133" s="1884"/>
      <c r="I133" s="1884"/>
    </row>
    <row r="134" spans="1:9" x14ac:dyDescent="0.3">
      <c r="A134" s="1884"/>
      <c r="B134" s="1884"/>
      <c r="C134" s="1884"/>
      <c r="D134" s="1884"/>
      <c r="E134" s="1884"/>
      <c r="F134" s="1884"/>
      <c r="G134" s="1884"/>
      <c r="H134" s="1884"/>
      <c r="I134" s="1884"/>
    </row>
    <row r="135" spans="1:9" x14ac:dyDescent="0.3">
      <c r="A135" s="1884"/>
      <c r="B135" s="1884"/>
      <c r="C135" s="1884"/>
      <c r="D135" s="1884"/>
      <c r="E135" s="1884"/>
      <c r="F135" s="1884"/>
      <c r="G135" s="1884"/>
      <c r="H135" s="1884"/>
      <c r="I135" s="1884"/>
    </row>
    <row r="136" spans="1:9" x14ac:dyDescent="0.3">
      <c r="A136" s="1884"/>
      <c r="B136" s="1884"/>
      <c r="C136" s="1884"/>
      <c r="D136" s="1884"/>
      <c r="E136" s="1884"/>
      <c r="F136" s="1884"/>
      <c r="G136" s="1884"/>
      <c r="H136" s="1884"/>
      <c r="I136" s="1884"/>
    </row>
    <row r="137" spans="1:9" x14ac:dyDescent="0.3">
      <c r="A137" s="1884"/>
      <c r="B137" s="1884"/>
      <c r="C137" s="1884"/>
      <c r="D137" s="1884"/>
      <c r="E137" s="1884"/>
      <c r="F137" s="1884"/>
      <c r="G137" s="1884"/>
      <c r="H137" s="1884"/>
      <c r="I137" s="1884"/>
    </row>
    <row r="138" spans="1:9" x14ac:dyDescent="0.3">
      <c r="A138" s="1884"/>
      <c r="B138" s="1884"/>
      <c r="C138" s="1884"/>
      <c r="D138" s="1884"/>
      <c r="E138" s="1884"/>
      <c r="F138" s="1884"/>
      <c r="G138" s="1884"/>
      <c r="H138" s="1884"/>
      <c r="I138" s="1884"/>
    </row>
    <row r="139" spans="1:9" x14ac:dyDescent="0.3">
      <c r="A139" s="1884"/>
      <c r="B139" s="1884"/>
      <c r="C139" s="1884"/>
      <c r="D139" s="1884"/>
      <c r="E139" s="1884"/>
      <c r="F139" s="1884"/>
      <c r="G139" s="1884"/>
      <c r="H139" s="1884"/>
      <c r="I139" s="1884"/>
    </row>
    <row r="140" spans="1:9" x14ac:dyDescent="0.3">
      <c r="A140" s="1884"/>
      <c r="B140" s="1884"/>
      <c r="C140" s="1884"/>
      <c r="D140" s="1884"/>
      <c r="E140" s="1884"/>
      <c r="F140" s="1884"/>
      <c r="G140" s="1884"/>
      <c r="H140" s="1884"/>
      <c r="I140" s="1884"/>
    </row>
    <row r="141" spans="1:9" x14ac:dyDescent="0.3">
      <c r="A141" s="1884"/>
      <c r="B141" s="1884"/>
      <c r="C141" s="1884"/>
      <c r="D141" s="1884"/>
      <c r="E141" s="1884"/>
      <c r="F141" s="1884"/>
      <c r="G141" s="1884"/>
      <c r="H141" s="1884"/>
      <c r="I141" s="1884"/>
    </row>
    <row r="142" spans="1:9" x14ac:dyDescent="0.3">
      <c r="A142" s="1884"/>
      <c r="B142" s="1884"/>
      <c r="C142" s="1884"/>
      <c r="D142" s="1884"/>
      <c r="E142" s="1884"/>
      <c r="F142" s="1884"/>
      <c r="G142" s="1884"/>
      <c r="H142" s="1884"/>
      <c r="I142" s="1884"/>
    </row>
    <row r="143" spans="1:9" x14ac:dyDescent="0.3">
      <c r="A143" s="1884"/>
      <c r="B143" s="1884"/>
      <c r="C143" s="1884"/>
      <c r="D143" s="1884"/>
      <c r="E143" s="1884"/>
      <c r="F143" s="1884"/>
      <c r="G143" s="1884"/>
      <c r="H143" s="1884"/>
      <c r="I143" s="1884"/>
    </row>
    <row r="144" spans="1:9" x14ac:dyDescent="0.3">
      <c r="A144" s="1884"/>
      <c r="B144" s="1884"/>
      <c r="C144" s="1884"/>
      <c r="D144" s="1884"/>
      <c r="E144" s="1884"/>
      <c r="F144" s="1884"/>
      <c r="G144" s="1884"/>
      <c r="H144" s="1884"/>
      <c r="I144" s="1884"/>
    </row>
    <row r="145" spans="1:9" x14ac:dyDescent="0.3">
      <c r="A145" s="1884"/>
      <c r="B145" s="1884"/>
      <c r="C145" s="1884"/>
      <c r="D145" s="1884"/>
      <c r="E145" s="1884"/>
      <c r="F145" s="1884"/>
      <c r="G145" s="1884"/>
      <c r="H145" s="1884"/>
      <c r="I145" s="1884"/>
    </row>
    <row r="146" spans="1:9" x14ac:dyDescent="0.3">
      <c r="A146" s="1884"/>
      <c r="B146" s="1884"/>
      <c r="C146" s="1884"/>
      <c r="D146" s="1884"/>
      <c r="E146" s="1884"/>
      <c r="F146" s="1884"/>
      <c r="G146" s="1884"/>
      <c r="H146" s="1884"/>
      <c r="I146" s="1884"/>
    </row>
    <row r="147" spans="1:9" x14ac:dyDescent="0.3">
      <c r="A147" s="1884"/>
      <c r="B147" s="1884"/>
      <c r="C147" s="1884"/>
      <c r="D147" s="1884"/>
      <c r="E147" s="1884"/>
      <c r="F147" s="1884"/>
      <c r="G147" s="1884"/>
      <c r="H147" s="1884"/>
      <c r="I147" s="1884"/>
    </row>
    <row r="148" spans="1:9" x14ac:dyDescent="0.3">
      <c r="A148" s="1884"/>
      <c r="B148" s="1884"/>
      <c r="C148" s="1884"/>
      <c r="D148" s="1884"/>
      <c r="E148" s="1884"/>
      <c r="F148" s="1884"/>
      <c r="G148" s="1884"/>
      <c r="H148" s="1884"/>
      <c r="I148" s="1884"/>
    </row>
    <row r="149" spans="1:9" x14ac:dyDescent="0.3">
      <c r="A149" s="1884"/>
      <c r="B149" s="1884"/>
      <c r="C149" s="1884"/>
      <c r="D149" s="1884"/>
      <c r="E149" s="1884"/>
      <c r="F149" s="1884"/>
      <c r="G149" s="1884"/>
      <c r="H149" s="1884"/>
      <c r="I149" s="1884"/>
    </row>
    <row r="150" spans="1:9" x14ac:dyDescent="0.3">
      <c r="A150" s="1884"/>
      <c r="B150" s="1884"/>
      <c r="C150" s="1884"/>
      <c r="D150" s="1884"/>
      <c r="E150" s="1884"/>
      <c r="F150" s="1884"/>
      <c r="G150" s="1884"/>
      <c r="H150" s="1884"/>
      <c r="I150" s="1884"/>
    </row>
    <row r="151" spans="1:9" x14ac:dyDescent="0.3">
      <c r="A151" s="1884"/>
      <c r="B151" s="1884"/>
      <c r="C151" s="1884"/>
      <c r="D151" s="1884"/>
      <c r="E151" s="1884"/>
      <c r="F151" s="1884"/>
      <c r="G151" s="1884"/>
      <c r="H151" s="1884"/>
      <c r="I151" s="1884"/>
    </row>
    <row r="152" spans="1:9" x14ac:dyDescent="0.3">
      <c r="A152" s="1884"/>
      <c r="B152" s="1884"/>
      <c r="C152" s="1884"/>
      <c r="D152" s="1884"/>
      <c r="E152" s="1884"/>
      <c r="F152" s="1884"/>
      <c r="G152" s="1884"/>
      <c r="H152" s="1884"/>
      <c r="I152" s="1884"/>
    </row>
    <row r="153" spans="1:9" x14ac:dyDescent="0.3">
      <c r="A153" s="1884"/>
      <c r="B153" s="1884"/>
      <c r="C153" s="1884"/>
      <c r="D153" s="1884"/>
      <c r="E153" s="1884"/>
      <c r="F153" s="1884"/>
      <c r="G153" s="1884"/>
      <c r="H153" s="1884"/>
      <c r="I153" s="1884"/>
    </row>
    <row r="154" spans="1:9" x14ac:dyDescent="0.3">
      <c r="A154" s="1884"/>
      <c r="B154" s="1884"/>
      <c r="C154" s="1884"/>
      <c r="D154" s="1884"/>
      <c r="E154" s="1884"/>
      <c r="F154" s="1884"/>
      <c r="G154" s="1884"/>
      <c r="H154" s="1884"/>
      <c r="I154" s="1884"/>
    </row>
    <row r="155" spans="1:9" x14ac:dyDescent="0.3">
      <c r="A155" s="1884"/>
      <c r="B155" s="1884"/>
      <c r="C155" s="1884"/>
      <c r="D155" s="1884"/>
      <c r="E155" s="1884"/>
      <c r="F155" s="1884"/>
      <c r="G155" s="1884"/>
      <c r="H155" s="1884"/>
      <c r="I155" s="1884"/>
    </row>
    <row r="156" spans="1:9" x14ac:dyDescent="0.3">
      <c r="A156" s="1884"/>
      <c r="B156" s="1884"/>
      <c r="C156" s="1884"/>
      <c r="D156" s="1884"/>
      <c r="E156" s="1884"/>
      <c r="F156" s="1884"/>
      <c r="G156" s="1884"/>
      <c r="H156" s="1884"/>
      <c r="I156" s="1884"/>
    </row>
    <row r="157" spans="1:9" x14ac:dyDescent="0.3">
      <c r="A157" s="1884"/>
      <c r="B157" s="1884"/>
      <c r="C157" s="1884"/>
      <c r="D157" s="1884"/>
      <c r="E157" s="1884"/>
      <c r="F157" s="1884"/>
      <c r="G157" s="1884"/>
      <c r="H157" s="1884"/>
      <c r="I157" s="1884"/>
    </row>
    <row r="158" spans="1:9" x14ac:dyDescent="0.3">
      <c r="A158" s="1884"/>
      <c r="B158" s="1884"/>
      <c r="C158" s="1884"/>
      <c r="D158" s="1884"/>
      <c r="E158" s="1884"/>
      <c r="F158" s="1884"/>
      <c r="G158" s="1884"/>
      <c r="H158" s="1884"/>
      <c r="I158" s="1884"/>
    </row>
    <row r="159" spans="1:9" x14ac:dyDescent="0.3">
      <c r="A159" s="1884"/>
      <c r="B159" s="1884"/>
      <c r="C159" s="1884"/>
      <c r="D159" s="1884"/>
      <c r="E159" s="1884"/>
      <c r="F159" s="1884"/>
      <c r="G159" s="1884"/>
      <c r="H159" s="1884"/>
      <c r="I159" s="1884"/>
    </row>
    <row r="160" spans="1:9" x14ac:dyDescent="0.3">
      <c r="A160" s="1884"/>
      <c r="B160" s="1884"/>
      <c r="C160" s="1884"/>
      <c r="D160" s="1884"/>
      <c r="E160" s="1884"/>
      <c r="F160" s="1884"/>
      <c r="G160" s="1884"/>
      <c r="H160" s="1884"/>
      <c r="I160" s="1884"/>
    </row>
    <row r="161" spans="1:9" x14ac:dyDescent="0.3">
      <c r="A161" s="1884"/>
      <c r="B161" s="1884"/>
      <c r="C161" s="1884"/>
      <c r="D161" s="1884"/>
      <c r="E161" s="1884"/>
      <c r="F161" s="1884"/>
      <c r="G161" s="1884"/>
      <c r="H161" s="1884"/>
      <c r="I161" s="1884"/>
    </row>
    <row r="162" spans="1:9" x14ac:dyDescent="0.3">
      <c r="A162" s="1884"/>
      <c r="B162" s="1884"/>
      <c r="C162" s="1884"/>
      <c r="D162" s="1884"/>
      <c r="E162" s="1884"/>
      <c r="F162" s="1884"/>
      <c r="G162" s="1884"/>
      <c r="H162" s="1884"/>
      <c r="I162" s="1884"/>
    </row>
    <row r="163" spans="1:9" x14ac:dyDescent="0.3">
      <c r="A163" s="1884"/>
      <c r="B163" s="1884"/>
      <c r="C163" s="1884"/>
      <c r="D163" s="1884"/>
      <c r="E163" s="1884"/>
      <c r="F163" s="1884"/>
      <c r="G163" s="1884"/>
      <c r="H163" s="1884"/>
      <c r="I163" s="1884"/>
    </row>
    <row r="164" spans="1:9" x14ac:dyDescent="0.3">
      <c r="A164" s="1884"/>
      <c r="B164" s="1884"/>
      <c r="C164" s="1884"/>
      <c r="D164" s="1884"/>
      <c r="E164" s="1884"/>
      <c r="F164" s="1884"/>
      <c r="G164" s="1884"/>
      <c r="H164" s="1884"/>
      <c r="I164" s="1884"/>
    </row>
    <row r="165" spans="1:9" x14ac:dyDescent="0.3">
      <c r="A165" s="1884"/>
      <c r="B165" s="1884"/>
      <c r="C165" s="1884"/>
      <c r="D165" s="1884"/>
      <c r="E165" s="1884"/>
      <c r="F165" s="1884"/>
      <c r="G165" s="1884"/>
      <c r="H165" s="1884"/>
      <c r="I165" s="1884"/>
    </row>
    <row r="166" spans="1:9" x14ac:dyDescent="0.3">
      <c r="A166" s="1884"/>
      <c r="B166" s="1884"/>
      <c r="C166" s="1884"/>
      <c r="D166" s="1884"/>
      <c r="E166" s="1884"/>
      <c r="F166" s="1884"/>
      <c r="G166" s="1884"/>
      <c r="H166" s="1884"/>
      <c r="I166" s="1884"/>
    </row>
    <row r="167" spans="1:9" x14ac:dyDescent="0.3">
      <c r="A167" s="1884"/>
      <c r="B167" s="1884"/>
      <c r="C167" s="1884"/>
      <c r="D167" s="1884"/>
      <c r="E167" s="1884"/>
      <c r="F167" s="1884"/>
      <c r="G167" s="1884"/>
      <c r="H167" s="1884"/>
      <c r="I167" s="1884"/>
    </row>
    <row r="168" spans="1:9" x14ac:dyDescent="0.3">
      <c r="A168" s="1884"/>
      <c r="B168" s="1884"/>
      <c r="C168" s="1884"/>
      <c r="D168" s="1884"/>
      <c r="E168" s="1884"/>
      <c r="F168" s="1884"/>
      <c r="G168" s="1884"/>
      <c r="H168" s="1884"/>
      <c r="I168" s="1884"/>
    </row>
    <row r="169" spans="1:9" x14ac:dyDescent="0.3">
      <c r="A169" s="1884"/>
      <c r="B169" s="1884"/>
      <c r="C169" s="1884"/>
      <c r="D169" s="1884"/>
      <c r="E169" s="1884"/>
      <c r="F169" s="1884"/>
      <c r="G169" s="1884"/>
      <c r="H169" s="1884"/>
      <c r="I169" s="1884"/>
    </row>
    <row r="170" spans="1:9" x14ac:dyDescent="0.3">
      <c r="A170" s="1884"/>
      <c r="B170" s="1884"/>
      <c r="C170" s="1884"/>
      <c r="D170" s="1884"/>
      <c r="E170" s="1884"/>
      <c r="F170" s="1884"/>
      <c r="G170" s="1884"/>
      <c r="H170" s="1884"/>
      <c r="I170" s="1884"/>
    </row>
    <row r="171" spans="1:9" x14ac:dyDescent="0.3">
      <c r="A171" s="1884"/>
      <c r="B171" s="1884"/>
      <c r="C171" s="1884"/>
      <c r="D171" s="1884"/>
      <c r="E171" s="1884"/>
      <c r="F171" s="1884"/>
      <c r="G171" s="1884"/>
      <c r="H171" s="1884"/>
      <c r="I171" s="1884"/>
    </row>
    <row r="172" spans="1:9" x14ac:dyDescent="0.3">
      <c r="A172" s="1884"/>
      <c r="B172" s="1884"/>
      <c r="C172" s="1884"/>
      <c r="D172" s="1884"/>
      <c r="E172" s="1884"/>
      <c r="F172" s="1884"/>
      <c r="G172" s="1884"/>
      <c r="H172" s="1884"/>
      <c r="I172" s="1884"/>
    </row>
    <row r="173" spans="1:9" x14ac:dyDescent="0.3">
      <c r="A173" s="1884"/>
      <c r="B173" s="1884"/>
      <c r="C173" s="1884"/>
      <c r="D173" s="1884"/>
      <c r="E173" s="1884"/>
      <c r="F173" s="1884"/>
      <c r="G173" s="1884"/>
      <c r="H173" s="1884"/>
      <c r="I173" s="1884"/>
    </row>
    <row r="174" spans="1:9" x14ac:dyDescent="0.3">
      <c r="A174" s="1884"/>
      <c r="B174" s="1884"/>
      <c r="C174" s="1884"/>
      <c r="D174" s="1884"/>
      <c r="E174" s="1884"/>
      <c r="F174" s="1884"/>
      <c r="G174" s="1884"/>
      <c r="H174" s="1884"/>
      <c r="I174" s="1884"/>
    </row>
    <row r="175" spans="1:9" x14ac:dyDescent="0.3">
      <c r="A175" s="1884"/>
      <c r="B175" s="1884"/>
      <c r="C175" s="1884"/>
      <c r="D175" s="1884"/>
      <c r="E175" s="1884"/>
      <c r="F175" s="1884"/>
      <c r="G175" s="1884"/>
      <c r="H175" s="1884"/>
      <c r="I175" s="1884"/>
    </row>
    <row r="176" spans="1:9" x14ac:dyDescent="0.3">
      <c r="A176" s="1884"/>
      <c r="B176" s="1884"/>
      <c r="C176" s="1884"/>
      <c r="D176" s="1884"/>
      <c r="E176" s="1884"/>
      <c r="F176" s="1884"/>
      <c r="G176" s="1884"/>
      <c r="H176" s="1884"/>
      <c r="I176" s="1884"/>
    </row>
    <row r="177" spans="1:9" x14ac:dyDescent="0.3">
      <c r="A177" s="1884"/>
      <c r="B177" s="1884"/>
      <c r="C177" s="1884"/>
      <c r="D177" s="1884"/>
      <c r="E177" s="1884"/>
      <c r="F177" s="1884"/>
      <c r="G177" s="1884"/>
      <c r="H177" s="1884"/>
      <c r="I177" s="1884"/>
    </row>
    <row r="178" spans="1:9" x14ac:dyDescent="0.3">
      <c r="A178" s="1884"/>
      <c r="B178" s="1884"/>
      <c r="C178" s="1884"/>
      <c r="D178" s="1884"/>
      <c r="E178" s="1884"/>
      <c r="F178" s="1884"/>
      <c r="G178" s="1884"/>
      <c r="H178" s="1884"/>
      <c r="I178" s="1884"/>
    </row>
    <row r="179" spans="1:9" x14ac:dyDescent="0.3">
      <c r="A179" s="1884"/>
      <c r="B179" s="1884"/>
      <c r="C179" s="1884"/>
      <c r="D179" s="1884"/>
      <c r="E179" s="1884"/>
      <c r="F179" s="1884"/>
      <c r="G179" s="1884"/>
      <c r="H179" s="1884"/>
      <c r="I179" s="1884"/>
    </row>
    <row r="180" spans="1:9" x14ac:dyDescent="0.3">
      <c r="A180" s="1884"/>
      <c r="B180" s="1884"/>
      <c r="C180" s="1884"/>
      <c r="D180" s="1884"/>
      <c r="E180" s="1884"/>
      <c r="F180" s="1884"/>
      <c r="G180" s="1884"/>
      <c r="H180" s="1884"/>
      <c r="I180" s="1884"/>
    </row>
    <row r="181" spans="1:9" x14ac:dyDescent="0.3">
      <c r="A181" s="1884"/>
      <c r="B181" s="1884"/>
      <c r="C181" s="1884"/>
      <c r="D181" s="1884"/>
      <c r="E181" s="1884"/>
      <c r="F181" s="1884"/>
      <c r="G181" s="1884"/>
      <c r="H181" s="1884"/>
      <c r="I181" s="1884"/>
    </row>
    <row r="182" spans="1:9" x14ac:dyDescent="0.3">
      <c r="A182" s="1884"/>
      <c r="B182" s="1884"/>
      <c r="C182" s="1884"/>
      <c r="D182" s="1884"/>
      <c r="E182" s="1884"/>
      <c r="F182" s="1884"/>
      <c r="G182" s="1884"/>
      <c r="H182" s="1884"/>
      <c r="I182" s="1884"/>
    </row>
    <row r="183" spans="1:9" x14ac:dyDescent="0.3">
      <c r="A183" s="1884"/>
      <c r="B183" s="1884"/>
      <c r="C183" s="1884"/>
      <c r="D183" s="1884"/>
      <c r="E183" s="1884"/>
      <c r="F183" s="1884"/>
      <c r="G183" s="1884"/>
      <c r="H183" s="1884"/>
      <c r="I183" s="1884"/>
    </row>
    <row r="184" spans="1:9" x14ac:dyDescent="0.3">
      <c r="A184" s="1884"/>
      <c r="B184" s="1884"/>
      <c r="C184" s="1884"/>
      <c r="D184" s="1884"/>
      <c r="E184" s="1884"/>
      <c r="F184" s="1884"/>
      <c r="G184" s="1884"/>
      <c r="H184" s="1884"/>
      <c r="I184" s="1884"/>
    </row>
    <row r="185" spans="1:9" x14ac:dyDescent="0.3">
      <c r="A185" s="1884"/>
      <c r="B185" s="1884"/>
      <c r="C185" s="1884"/>
      <c r="D185" s="1884"/>
      <c r="E185" s="1884"/>
      <c r="F185" s="1884"/>
      <c r="G185" s="1884"/>
      <c r="H185" s="1884"/>
      <c r="I185" s="1884"/>
    </row>
    <row r="186" spans="1:9" x14ac:dyDescent="0.3">
      <c r="A186" s="1884"/>
      <c r="B186" s="1884"/>
      <c r="C186" s="1884"/>
      <c r="D186" s="1884"/>
      <c r="E186" s="1884"/>
      <c r="F186" s="1884"/>
      <c r="G186" s="1884"/>
      <c r="H186" s="1884"/>
      <c r="I186" s="1884"/>
    </row>
    <row r="187" spans="1:9" x14ac:dyDescent="0.3">
      <c r="A187" s="1884"/>
      <c r="B187" s="1884"/>
      <c r="C187" s="1884"/>
      <c r="D187" s="1884"/>
      <c r="E187" s="1884"/>
      <c r="F187" s="1884"/>
      <c r="G187" s="1884"/>
      <c r="H187" s="1884"/>
      <c r="I187" s="1884"/>
    </row>
    <row r="188" spans="1:9" x14ac:dyDescent="0.3">
      <c r="A188" s="1884"/>
      <c r="B188" s="1884"/>
      <c r="C188" s="1884"/>
      <c r="D188" s="1884"/>
      <c r="E188" s="1884"/>
      <c r="F188" s="1884"/>
      <c r="G188" s="1884"/>
      <c r="H188" s="1884"/>
      <c r="I188" s="1884"/>
    </row>
    <row r="189" spans="1:9" x14ac:dyDescent="0.3">
      <c r="A189" s="1884"/>
      <c r="B189" s="1884"/>
      <c r="C189" s="1884"/>
      <c r="D189" s="1884"/>
      <c r="E189" s="1884"/>
      <c r="F189" s="1884"/>
      <c r="G189" s="1884"/>
      <c r="H189" s="1884"/>
      <c r="I189" s="1884"/>
    </row>
    <row r="190" spans="1:9" x14ac:dyDescent="0.3">
      <c r="A190" s="1884"/>
      <c r="B190" s="1884"/>
      <c r="C190" s="1884"/>
      <c r="D190" s="1884"/>
      <c r="E190" s="1884"/>
      <c r="F190" s="1884"/>
      <c r="G190" s="1884"/>
      <c r="H190" s="1884"/>
      <c r="I190" s="1884"/>
    </row>
    <row r="191" spans="1:9" x14ac:dyDescent="0.3">
      <c r="A191" s="1884"/>
      <c r="B191" s="1884"/>
      <c r="C191" s="1884"/>
      <c r="D191" s="1884"/>
      <c r="E191" s="1884"/>
      <c r="F191" s="1884"/>
      <c r="G191" s="1884"/>
      <c r="H191" s="1884"/>
      <c r="I191" s="1884"/>
    </row>
    <row r="192" spans="1:9" x14ac:dyDescent="0.3">
      <c r="A192" s="1884"/>
      <c r="B192" s="1884"/>
      <c r="C192" s="1884"/>
      <c r="D192" s="1884"/>
      <c r="E192" s="1884"/>
      <c r="F192" s="1884"/>
      <c r="G192" s="1884"/>
      <c r="H192" s="1884"/>
      <c r="I192" s="1884"/>
    </row>
    <row r="193" spans="1:9" x14ac:dyDescent="0.3">
      <c r="A193" s="1884"/>
      <c r="B193" s="1884"/>
      <c r="C193" s="1884"/>
      <c r="D193" s="1884"/>
      <c r="E193" s="1884"/>
      <c r="F193" s="1884"/>
      <c r="G193" s="1884"/>
      <c r="H193" s="1884"/>
      <c r="I193" s="1884"/>
    </row>
    <row r="194" spans="1:9" x14ac:dyDescent="0.3">
      <c r="A194" s="1884"/>
      <c r="B194" s="1884"/>
      <c r="C194" s="1884"/>
      <c r="D194" s="1884"/>
      <c r="E194" s="1884"/>
      <c r="F194" s="1884"/>
      <c r="G194" s="1884"/>
      <c r="H194" s="1884"/>
      <c r="I194" s="1884"/>
    </row>
    <row r="195" spans="1:9" x14ac:dyDescent="0.3">
      <c r="A195" s="1884"/>
      <c r="B195" s="1884"/>
      <c r="C195" s="1884"/>
      <c r="D195" s="1884"/>
      <c r="E195" s="1884"/>
      <c r="F195" s="1884"/>
      <c r="G195" s="1884"/>
      <c r="H195" s="1884"/>
      <c r="I195" s="1884"/>
    </row>
    <row r="196" spans="1:9" x14ac:dyDescent="0.3">
      <c r="A196" s="1884"/>
      <c r="B196" s="1884"/>
      <c r="C196" s="1884"/>
      <c r="D196" s="1884"/>
      <c r="E196" s="1884"/>
      <c r="F196" s="1884"/>
      <c r="G196" s="1884"/>
      <c r="H196" s="1884"/>
      <c r="I196" s="1884"/>
    </row>
    <row r="197" spans="1:9" x14ac:dyDescent="0.3">
      <c r="A197" s="1884"/>
      <c r="B197" s="1884"/>
      <c r="C197" s="1884"/>
      <c r="D197" s="1884"/>
      <c r="E197" s="1884"/>
      <c r="F197" s="1884"/>
      <c r="G197" s="1884"/>
      <c r="H197" s="1884"/>
      <c r="I197" s="1884"/>
    </row>
    <row r="198" spans="1:9" x14ac:dyDescent="0.3">
      <c r="A198" s="1884"/>
      <c r="B198" s="1884"/>
      <c r="C198" s="1884"/>
      <c r="D198" s="1884"/>
      <c r="E198" s="1884"/>
      <c r="F198" s="1884"/>
      <c r="G198" s="1884"/>
      <c r="H198" s="1884"/>
      <c r="I198" s="1884"/>
    </row>
    <row r="199" spans="1:9" x14ac:dyDescent="0.3">
      <c r="A199" s="1884"/>
      <c r="B199" s="1884"/>
      <c r="C199" s="1884"/>
      <c r="D199" s="1884"/>
      <c r="E199" s="1884"/>
      <c r="F199" s="1884"/>
      <c r="G199" s="1884"/>
      <c r="H199" s="1884"/>
      <c r="I199" s="1884"/>
    </row>
    <row r="200" spans="1:9" x14ac:dyDescent="0.3">
      <c r="A200" s="1884"/>
      <c r="B200" s="1884"/>
      <c r="C200" s="1884"/>
      <c r="D200" s="1884"/>
      <c r="E200" s="1884"/>
      <c r="F200" s="1884"/>
      <c r="G200" s="1884"/>
      <c r="H200" s="1884"/>
      <c r="I200" s="1884"/>
    </row>
    <row r="201" spans="1:9" x14ac:dyDescent="0.3">
      <c r="A201" s="1884"/>
      <c r="B201" s="1884"/>
      <c r="C201" s="1884"/>
      <c r="D201" s="1884"/>
      <c r="E201" s="1884"/>
      <c r="F201" s="1884"/>
      <c r="G201" s="1884"/>
      <c r="H201" s="1884"/>
      <c r="I201" s="1884"/>
    </row>
    <row r="202" spans="1:9" x14ac:dyDescent="0.3">
      <c r="A202" s="1884"/>
      <c r="B202" s="1884"/>
      <c r="C202" s="1884"/>
      <c r="D202" s="1884"/>
      <c r="E202" s="1884"/>
      <c r="F202" s="1884"/>
      <c r="G202" s="1884"/>
      <c r="H202" s="1884"/>
      <c r="I202" s="1884"/>
    </row>
    <row r="203" spans="1:9" x14ac:dyDescent="0.3">
      <c r="A203" s="1884"/>
      <c r="B203" s="1884"/>
      <c r="C203" s="1884"/>
      <c r="D203" s="1884"/>
      <c r="E203" s="1884"/>
      <c r="F203" s="1884"/>
      <c r="G203" s="1884"/>
      <c r="H203" s="1884"/>
      <c r="I203" s="1884"/>
    </row>
    <row r="204" spans="1:9" x14ac:dyDescent="0.3">
      <c r="A204" s="1884"/>
      <c r="B204" s="1884"/>
      <c r="C204" s="1884"/>
      <c r="D204" s="1884"/>
      <c r="E204" s="1884"/>
      <c r="F204" s="1884"/>
      <c r="G204" s="1884"/>
      <c r="H204" s="1884"/>
      <c r="I204" s="1884"/>
    </row>
    <row r="205" spans="1:9" x14ac:dyDescent="0.3">
      <c r="A205" s="1884"/>
      <c r="B205" s="1884"/>
      <c r="C205" s="1884"/>
      <c r="D205" s="1884"/>
      <c r="E205" s="1884"/>
      <c r="F205" s="1884"/>
      <c r="G205" s="1884"/>
      <c r="H205" s="1884"/>
      <c r="I205" s="1884"/>
    </row>
    <row r="206" spans="1:9" x14ac:dyDescent="0.3">
      <c r="A206" s="1884"/>
      <c r="B206" s="1884"/>
      <c r="C206" s="1884"/>
      <c r="D206" s="1884"/>
      <c r="E206" s="1884"/>
      <c r="F206" s="1884"/>
      <c r="G206" s="1884"/>
      <c r="H206" s="1884"/>
      <c r="I206" s="1884"/>
    </row>
    <row r="207" spans="1:9" x14ac:dyDescent="0.3">
      <c r="A207" s="1884"/>
      <c r="B207" s="1884"/>
      <c r="C207" s="1884"/>
      <c r="D207" s="1884"/>
      <c r="E207" s="1884"/>
      <c r="F207" s="1884"/>
      <c r="G207" s="1884"/>
      <c r="H207" s="1884"/>
      <c r="I207" s="1884"/>
    </row>
    <row r="208" spans="1:9" x14ac:dyDescent="0.3">
      <c r="A208" s="1884"/>
      <c r="B208" s="1884"/>
      <c r="C208" s="1884"/>
      <c r="D208" s="1884"/>
      <c r="E208" s="1884"/>
      <c r="F208" s="1884"/>
      <c r="G208" s="1884"/>
      <c r="H208" s="1884"/>
      <c r="I208" s="1884"/>
    </row>
    <row r="209" spans="1:9" x14ac:dyDescent="0.3">
      <c r="A209" s="1884"/>
      <c r="B209" s="1884"/>
      <c r="C209" s="1884"/>
      <c r="D209" s="1884"/>
      <c r="E209" s="1884"/>
      <c r="F209" s="1884"/>
      <c r="G209" s="1884"/>
      <c r="H209" s="1884"/>
      <c r="I209" s="1884"/>
    </row>
    <row r="210" spans="1:9" x14ac:dyDescent="0.3">
      <c r="A210" s="1884"/>
      <c r="B210" s="1884"/>
      <c r="C210" s="1884"/>
      <c r="D210" s="1884"/>
      <c r="E210" s="1884"/>
      <c r="F210" s="1884"/>
      <c r="G210" s="1884"/>
      <c r="H210" s="1884"/>
      <c r="I210" s="1884"/>
    </row>
    <row r="211" spans="1:9" x14ac:dyDescent="0.3">
      <c r="A211" s="1884"/>
      <c r="B211" s="1884"/>
      <c r="C211" s="1884"/>
      <c r="D211" s="1884"/>
      <c r="E211" s="1884"/>
      <c r="F211" s="1884"/>
      <c r="G211" s="1884"/>
      <c r="H211" s="1884"/>
      <c r="I211" s="1884"/>
    </row>
    <row r="212" spans="1:9" x14ac:dyDescent="0.3">
      <c r="A212" s="1884"/>
      <c r="B212" s="1884"/>
      <c r="C212" s="1884"/>
      <c r="D212" s="1884"/>
      <c r="E212" s="1884"/>
      <c r="F212" s="1884"/>
      <c r="G212" s="1884"/>
      <c r="H212" s="1884"/>
      <c r="I212" s="1884"/>
    </row>
    <row r="213" spans="1:9" x14ac:dyDescent="0.3">
      <c r="A213" s="1884"/>
      <c r="B213" s="1884"/>
      <c r="C213" s="1884"/>
      <c r="D213" s="1884"/>
      <c r="E213" s="1884"/>
      <c r="F213" s="1884"/>
      <c r="G213" s="1884"/>
      <c r="H213" s="1884"/>
      <c r="I213" s="1884"/>
    </row>
    <row r="214" spans="1:9" x14ac:dyDescent="0.3">
      <c r="A214" s="1884"/>
      <c r="B214" s="1884"/>
      <c r="C214" s="1884"/>
      <c r="D214" s="1884"/>
      <c r="E214" s="1884"/>
      <c r="F214" s="1884"/>
      <c r="G214" s="1884"/>
      <c r="H214" s="1884"/>
      <c r="I214" s="1884"/>
    </row>
    <row r="215" spans="1:9" x14ac:dyDescent="0.3">
      <c r="A215" s="1884"/>
      <c r="B215" s="1884"/>
      <c r="C215" s="1884"/>
      <c r="D215" s="1884"/>
      <c r="E215" s="1884"/>
      <c r="F215" s="1884"/>
      <c r="G215" s="1884"/>
      <c r="H215" s="1884"/>
      <c r="I215" s="1884"/>
    </row>
    <row r="216" spans="1:9" x14ac:dyDescent="0.3">
      <c r="A216" s="1884"/>
      <c r="B216" s="1884"/>
      <c r="C216" s="1884"/>
      <c r="D216" s="1884"/>
      <c r="E216" s="1884"/>
      <c r="F216" s="1884"/>
      <c r="G216" s="1884"/>
      <c r="H216" s="1884"/>
      <c r="I216" s="1884"/>
    </row>
    <row r="217" spans="1:9" x14ac:dyDescent="0.3">
      <c r="A217" s="1884"/>
      <c r="B217" s="1884"/>
      <c r="C217" s="1884"/>
      <c r="D217" s="1884"/>
      <c r="E217" s="1884"/>
      <c r="F217" s="1884"/>
      <c r="G217" s="1884"/>
      <c r="H217" s="1884"/>
      <c r="I217" s="1884"/>
    </row>
    <row r="218" spans="1:9" x14ac:dyDescent="0.3">
      <c r="A218" s="1884"/>
      <c r="B218" s="1884"/>
      <c r="C218" s="1884"/>
      <c r="D218" s="1884"/>
      <c r="E218" s="1884"/>
      <c r="F218" s="1884"/>
      <c r="G218" s="1884"/>
      <c r="H218" s="1884"/>
      <c r="I218" s="1884"/>
    </row>
    <row r="219" spans="1:9" x14ac:dyDescent="0.3">
      <c r="A219" s="1884"/>
      <c r="B219" s="1884"/>
      <c r="C219" s="1884"/>
      <c r="D219" s="1884"/>
      <c r="E219" s="1884"/>
      <c r="F219" s="1884"/>
      <c r="G219" s="1884"/>
      <c r="H219" s="1884"/>
      <c r="I219" s="1884"/>
    </row>
    <row r="220" spans="1:9" x14ac:dyDescent="0.3">
      <c r="A220" s="1884"/>
      <c r="B220" s="1884"/>
      <c r="C220" s="1884"/>
      <c r="D220" s="1884"/>
      <c r="E220" s="1884"/>
      <c r="F220" s="1884"/>
      <c r="G220" s="1884"/>
      <c r="H220" s="1884"/>
      <c r="I220" s="1884"/>
    </row>
    <row r="221" spans="1:9" x14ac:dyDescent="0.3">
      <c r="A221" s="1884"/>
      <c r="B221" s="1884"/>
      <c r="C221" s="1884"/>
      <c r="D221" s="1884"/>
      <c r="E221" s="1884"/>
      <c r="F221" s="1884"/>
      <c r="G221" s="1884"/>
      <c r="H221" s="1884"/>
      <c r="I221" s="1884"/>
    </row>
    <row r="222" spans="1:9" x14ac:dyDescent="0.3">
      <c r="A222" s="1884"/>
      <c r="B222" s="1884"/>
      <c r="C222" s="1884"/>
      <c r="D222" s="1884"/>
      <c r="E222" s="1884"/>
      <c r="F222" s="1884"/>
      <c r="G222" s="1884"/>
      <c r="H222" s="1884"/>
      <c r="I222" s="1884"/>
    </row>
    <row r="223" spans="1:9" x14ac:dyDescent="0.3">
      <c r="A223" s="1884"/>
      <c r="B223" s="1884"/>
      <c r="C223" s="1884"/>
      <c r="D223" s="1884"/>
      <c r="E223" s="1884"/>
      <c r="F223" s="1884"/>
      <c r="G223" s="1884"/>
      <c r="H223" s="1884"/>
      <c r="I223" s="1884"/>
    </row>
    <row r="224" spans="1:9" x14ac:dyDescent="0.3">
      <c r="A224" s="1884"/>
      <c r="B224" s="1884"/>
      <c r="C224" s="1884"/>
      <c r="D224" s="1884"/>
      <c r="E224" s="1884"/>
      <c r="F224" s="1884"/>
      <c r="G224" s="1884"/>
      <c r="H224" s="1884"/>
      <c r="I224" s="1884"/>
    </row>
    <row r="225" spans="1:9" x14ac:dyDescent="0.3">
      <c r="A225" s="1884"/>
      <c r="B225" s="1884"/>
      <c r="C225" s="1884"/>
      <c r="D225" s="1884"/>
      <c r="E225" s="1884"/>
      <c r="F225" s="1884"/>
      <c r="G225" s="1884"/>
      <c r="H225" s="1884"/>
      <c r="I225" s="1884"/>
    </row>
    <row r="226" spans="1:9" x14ac:dyDescent="0.3">
      <c r="A226" s="1884"/>
      <c r="B226" s="1884"/>
      <c r="C226" s="1884"/>
      <c r="D226" s="1884"/>
      <c r="E226" s="1884"/>
      <c r="F226" s="1884"/>
      <c r="G226" s="1884"/>
      <c r="H226" s="1884"/>
      <c r="I226" s="1884"/>
    </row>
    <row r="227" spans="1:9" x14ac:dyDescent="0.3">
      <c r="A227" s="1884"/>
      <c r="B227" s="1884"/>
      <c r="C227" s="1884"/>
      <c r="D227" s="1884"/>
      <c r="E227" s="1884"/>
      <c r="F227" s="1884"/>
      <c r="G227" s="1884"/>
      <c r="H227" s="1884"/>
      <c r="I227" s="1884"/>
    </row>
    <row r="228" spans="1:9" x14ac:dyDescent="0.3">
      <c r="A228" s="1884"/>
      <c r="B228" s="1884"/>
      <c r="C228" s="1884"/>
      <c r="D228" s="1884"/>
      <c r="E228" s="1884"/>
      <c r="F228" s="1884"/>
      <c r="G228" s="1884"/>
      <c r="H228" s="1884"/>
      <c r="I228" s="1884"/>
    </row>
    <row r="229" spans="1:9" x14ac:dyDescent="0.3">
      <c r="A229" s="1884"/>
      <c r="B229" s="1884"/>
      <c r="C229" s="1884"/>
      <c r="D229" s="1884"/>
      <c r="E229" s="1884"/>
      <c r="F229" s="1884"/>
      <c r="G229" s="1884"/>
      <c r="H229" s="1884"/>
      <c r="I229" s="1884"/>
    </row>
    <row r="230" spans="1:9" x14ac:dyDescent="0.3">
      <c r="A230" s="1884"/>
      <c r="B230" s="1884"/>
      <c r="C230" s="1884"/>
      <c r="D230" s="1884"/>
      <c r="E230" s="1884"/>
      <c r="F230" s="1884"/>
      <c r="G230" s="1884"/>
      <c r="H230" s="1884"/>
      <c r="I230" s="1884"/>
    </row>
    <row r="231" spans="1:9" x14ac:dyDescent="0.3">
      <c r="A231" s="1884"/>
      <c r="B231" s="1884"/>
      <c r="C231" s="1884"/>
      <c r="D231" s="1884"/>
      <c r="E231" s="1884"/>
      <c r="F231" s="1884"/>
      <c r="G231" s="1884"/>
      <c r="H231" s="1884"/>
      <c r="I231" s="1884"/>
    </row>
    <row r="232" spans="1:9" x14ac:dyDescent="0.3">
      <c r="A232" s="1884"/>
      <c r="B232" s="1884"/>
      <c r="C232" s="1884"/>
      <c r="D232" s="1884"/>
      <c r="E232" s="1884"/>
      <c r="F232" s="1884"/>
      <c r="G232" s="1884"/>
      <c r="H232" s="1884"/>
      <c r="I232" s="1884"/>
    </row>
    <row r="233" spans="1:9" x14ac:dyDescent="0.3">
      <c r="A233" s="1884"/>
      <c r="B233" s="1884"/>
      <c r="C233" s="1884"/>
      <c r="D233" s="1884"/>
      <c r="E233" s="1884"/>
      <c r="F233" s="1884"/>
      <c r="G233" s="1884"/>
      <c r="H233" s="1884"/>
      <c r="I233" s="1884"/>
    </row>
    <row r="234" spans="1:9" x14ac:dyDescent="0.3">
      <c r="A234" s="1884"/>
      <c r="B234" s="1884"/>
      <c r="C234" s="1884"/>
      <c r="D234" s="1884"/>
      <c r="E234" s="1884"/>
      <c r="F234" s="1884"/>
      <c r="G234" s="1884"/>
      <c r="H234" s="1884"/>
      <c r="I234" s="1884"/>
    </row>
    <row r="235" spans="1:9" x14ac:dyDescent="0.3">
      <c r="A235" s="1884"/>
      <c r="B235" s="1884"/>
      <c r="C235" s="1884"/>
      <c r="D235" s="1884"/>
      <c r="E235" s="1884"/>
      <c r="F235" s="1884"/>
      <c r="G235" s="1884"/>
      <c r="H235" s="1884"/>
      <c r="I235" s="1884"/>
    </row>
    <row r="236" spans="1:9" x14ac:dyDescent="0.3">
      <c r="A236" s="1884"/>
      <c r="B236" s="1884"/>
      <c r="C236" s="1884"/>
      <c r="D236" s="1884"/>
      <c r="E236" s="1884"/>
      <c r="F236" s="1884"/>
      <c r="G236" s="1884"/>
      <c r="H236" s="1884"/>
      <c r="I236" s="1884"/>
    </row>
    <row r="237" spans="1:9" x14ac:dyDescent="0.3">
      <c r="A237" s="1884"/>
      <c r="B237" s="1884"/>
      <c r="C237" s="1884"/>
      <c r="D237" s="1884"/>
      <c r="E237" s="1884"/>
      <c r="F237" s="1884"/>
      <c r="G237" s="1884"/>
      <c r="H237" s="1884"/>
      <c r="I237" s="1884"/>
    </row>
    <row r="238" spans="1:9" x14ac:dyDescent="0.3">
      <c r="A238" s="1884"/>
      <c r="B238" s="1884"/>
      <c r="C238" s="1884"/>
      <c r="D238" s="1884"/>
      <c r="E238" s="1884"/>
      <c r="F238" s="1884"/>
      <c r="G238" s="1884"/>
      <c r="H238" s="1884"/>
      <c r="I238" s="1884"/>
    </row>
    <row r="239" spans="1:9" x14ac:dyDescent="0.3">
      <c r="A239" s="1884"/>
      <c r="B239" s="1884"/>
      <c r="C239" s="1884"/>
      <c r="D239" s="1884"/>
      <c r="E239" s="1884"/>
      <c r="F239" s="1884"/>
      <c r="G239" s="1884"/>
      <c r="H239" s="1884"/>
      <c r="I239" s="1884"/>
    </row>
    <row r="240" spans="1:9" x14ac:dyDescent="0.3">
      <c r="A240" s="1884"/>
      <c r="B240" s="1884"/>
      <c r="C240" s="1884"/>
      <c r="D240" s="1884"/>
      <c r="E240" s="1884"/>
      <c r="F240" s="1884"/>
      <c r="G240" s="1884"/>
      <c r="H240" s="1884"/>
      <c r="I240" s="1884"/>
    </row>
    <row r="241" spans="1:9" x14ac:dyDescent="0.3">
      <c r="A241" s="1884"/>
      <c r="B241" s="1884"/>
      <c r="C241" s="1884"/>
      <c r="D241" s="1884"/>
      <c r="E241" s="1884"/>
      <c r="F241" s="1884"/>
      <c r="G241" s="1884"/>
      <c r="H241" s="1884"/>
      <c r="I241" s="1884"/>
    </row>
    <row r="242" spans="1:9" x14ac:dyDescent="0.3">
      <c r="A242" s="1884"/>
      <c r="B242" s="1884"/>
      <c r="C242" s="1884"/>
      <c r="D242" s="1884"/>
      <c r="E242" s="1884"/>
      <c r="F242" s="1884"/>
      <c r="G242" s="1884"/>
      <c r="H242" s="1884"/>
      <c r="I242" s="1884"/>
    </row>
    <row r="243" spans="1:9" x14ac:dyDescent="0.3">
      <c r="A243" s="1884"/>
      <c r="B243" s="1884"/>
      <c r="C243" s="1884"/>
      <c r="D243" s="1884"/>
      <c r="E243" s="1884"/>
      <c r="F243" s="1884"/>
      <c r="G243" s="1884"/>
      <c r="H243" s="1884"/>
      <c r="I243" s="1884"/>
    </row>
    <row r="244" spans="1:9" x14ac:dyDescent="0.3">
      <c r="A244" s="1884"/>
      <c r="B244" s="1884"/>
      <c r="C244" s="1884"/>
      <c r="D244" s="1884"/>
      <c r="E244" s="1884"/>
      <c r="F244" s="1884"/>
      <c r="G244" s="1884"/>
      <c r="H244" s="1884"/>
      <c r="I244" s="1884"/>
    </row>
    <row r="245" spans="1:9" x14ac:dyDescent="0.3">
      <c r="A245" s="1884"/>
      <c r="B245" s="1884"/>
      <c r="C245" s="1884"/>
      <c r="D245" s="1884"/>
      <c r="E245" s="1884"/>
      <c r="F245" s="1884"/>
      <c r="G245" s="1884"/>
      <c r="H245" s="1884"/>
      <c r="I245" s="1884"/>
    </row>
    <row r="246" spans="1:9" x14ac:dyDescent="0.3">
      <c r="A246" s="1884"/>
      <c r="B246" s="1884"/>
      <c r="C246" s="1884"/>
      <c r="D246" s="1884"/>
      <c r="E246" s="1884"/>
      <c r="F246" s="1884"/>
      <c r="G246" s="1884"/>
      <c r="H246" s="1884"/>
      <c r="I246" s="1884"/>
    </row>
    <row r="247" spans="1:9" x14ac:dyDescent="0.3">
      <c r="A247" s="1884"/>
      <c r="B247" s="1884"/>
      <c r="C247" s="1884"/>
      <c r="D247" s="1884"/>
      <c r="E247" s="1884"/>
      <c r="F247" s="1884"/>
      <c r="G247" s="1884"/>
      <c r="H247" s="1884"/>
      <c r="I247" s="1884"/>
    </row>
    <row r="248" spans="1:9" x14ac:dyDescent="0.3">
      <c r="A248" s="1884"/>
      <c r="B248" s="1884"/>
      <c r="C248" s="1884"/>
      <c r="D248" s="1884"/>
      <c r="E248" s="1884"/>
      <c r="F248" s="1884"/>
      <c r="G248" s="1884"/>
      <c r="H248" s="1884"/>
      <c r="I248" s="1884"/>
    </row>
    <row r="249" spans="1:9" x14ac:dyDescent="0.3">
      <c r="A249" s="1884"/>
      <c r="B249" s="1884"/>
      <c r="C249" s="1884"/>
      <c r="D249" s="1884"/>
      <c r="E249" s="1884"/>
      <c r="F249" s="1884"/>
      <c r="G249" s="1884"/>
      <c r="H249" s="1884"/>
      <c r="I249" s="1884"/>
    </row>
    <row r="250" spans="1:9" x14ac:dyDescent="0.3">
      <c r="A250" s="1884"/>
      <c r="B250" s="1884"/>
      <c r="C250" s="1884"/>
      <c r="D250" s="1884"/>
      <c r="E250" s="1884"/>
      <c r="F250" s="1884"/>
      <c r="G250" s="1884"/>
      <c r="H250" s="1884"/>
      <c r="I250" s="1884"/>
    </row>
    <row r="251" spans="1:9" x14ac:dyDescent="0.3">
      <c r="A251" s="1884"/>
      <c r="B251" s="1884"/>
      <c r="C251" s="1884"/>
      <c r="D251" s="1884"/>
      <c r="E251" s="1884"/>
      <c r="F251" s="1884"/>
      <c r="G251" s="1884"/>
      <c r="H251" s="1884"/>
      <c r="I251" s="1884"/>
    </row>
    <row r="252" spans="1:9" x14ac:dyDescent="0.3">
      <c r="A252" s="1884"/>
      <c r="B252" s="1884"/>
      <c r="C252" s="1884"/>
      <c r="D252" s="1884"/>
      <c r="E252" s="1884"/>
      <c r="F252" s="1884"/>
      <c r="G252" s="1884"/>
      <c r="H252" s="1884"/>
      <c r="I252" s="1884"/>
    </row>
    <row r="253" spans="1:9" x14ac:dyDescent="0.3">
      <c r="A253" s="1884"/>
      <c r="B253" s="1884"/>
      <c r="C253" s="1884"/>
      <c r="D253" s="1884"/>
      <c r="E253" s="1884"/>
      <c r="F253" s="1884"/>
      <c r="G253" s="1884"/>
      <c r="H253" s="1884"/>
      <c r="I253" s="1884"/>
    </row>
    <row r="254" spans="1:9" x14ac:dyDescent="0.3">
      <c r="A254" s="1884"/>
      <c r="B254" s="1884"/>
      <c r="C254" s="1884"/>
      <c r="D254" s="1884"/>
      <c r="E254" s="1884"/>
      <c r="F254" s="1884"/>
      <c r="G254" s="1884"/>
      <c r="H254" s="1884"/>
      <c r="I254" s="1884"/>
    </row>
    <row r="255" spans="1:9" x14ac:dyDescent="0.3">
      <c r="A255" s="1884"/>
      <c r="B255" s="1884"/>
      <c r="C255" s="1884"/>
      <c r="D255" s="1884"/>
      <c r="E255" s="1884"/>
      <c r="F255" s="1884"/>
      <c r="G255" s="1884"/>
      <c r="H255" s="1884"/>
      <c r="I255" s="1884"/>
    </row>
    <row r="256" spans="1:9" x14ac:dyDescent="0.3">
      <c r="A256" s="1884"/>
      <c r="B256" s="1884"/>
      <c r="C256" s="1884"/>
      <c r="D256" s="1884"/>
      <c r="E256" s="1884"/>
      <c r="F256" s="1884"/>
      <c r="G256" s="1884"/>
      <c r="H256" s="1884"/>
      <c r="I256" s="1884"/>
    </row>
    <row r="257" spans="1:9" x14ac:dyDescent="0.3">
      <c r="A257" s="1884"/>
      <c r="B257" s="1884"/>
      <c r="C257" s="1884"/>
      <c r="D257" s="1884"/>
      <c r="E257" s="1884"/>
      <c r="F257" s="1884"/>
      <c r="G257" s="1884"/>
      <c r="H257" s="1884"/>
      <c r="I257" s="1884"/>
    </row>
    <row r="258" spans="1:9" x14ac:dyDescent="0.3">
      <c r="A258" s="1884"/>
      <c r="B258" s="1884"/>
      <c r="C258" s="1884"/>
      <c r="D258" s="1884"/>
      <c r="E258" s="1884"/>
      <c r="F258" s="1884"/>
      <c r="G258" s="1884"/>
      <c r="H258" s="1884"/>
      <c r="I258" s="1884"/>
    </row>
    <row r="259" spans="1:9" x14ac:dyDescent="0.3">
      <c r="A259" s="1884"/>
      <c r="B259" s="1884"/>
      <c r="C259" s="1884"/>
      <c r="D259" s="1884"/>
      <c r="E259" s="1884"/>
      <c r="F259" s="1884"/>
      <c r="G259" s="1884"/>
      <c r="H259" s="1884"/>
      <c r="I259" s="1884"/>
    </row>
    <row r="260" spans="1:9" x14ac:dyDescent="0.3">
      <c r="A260" s="1884"/>
      <c r="B260" s="1884"/>
      <c r="C260" s="1884"/>
      <c r="D260" s="1884"/>
      <c r="E260" s="1884"/>
      <c r="F260" s="1884"/>
      <c r="G260" s="1884"/>
      <c r="H260" s="1884"/>
      <c r="I260" s="1884"/>
    </row>
    <row r="261" spans="1:9" x14ac:dyDescent="0.3">
      <c r="A261" s="1884"/>
      <c r="B261" s="1884"/>
      <c r="C261" s="1884"/>
      <c r="D261" s="1884"/>
      <c r="E261" s="1884"/>
      <c r="F261" s="1884"/>
      <c r="G261" s="1884"/>
      <c r="H261" s="1884"/>
      <c r="I261" s="1884"/>
    </row>
    <row r="262" spans="1:9" x14ac:dyDescent="0.3">
      <c r="A262" s="1884"/>
      <c r="B262" s="1884"/>
      <c r="C262" s="1884"/>
      <c r="D262" s="1884"/>
      <c r="E262" s="1884"/>
      <c r="F262" s="1884"/>
      <c r="G262" s="1884"/>
      <c r="H262" s="1884"/>
      <c r="I262" s="1884"/>
    </row>
    <row r="263" spans="1:9" x14ac:dyDescent="0.3">
      <c r="A263" s="1884"/>
      <c r="B263" s="1884"/>
      <c r="C263" s="1884"/>
      <c r="D263" s="1884"/>
      <c r="E263" s="1884"/>
      <c r="F263" s="1884"/>
      <c r="G263" s="1884"/>
      <c r="H263" s="1884"/>
      <c r="I263" s="1884"/>
    </row>
    <row r="264" spans="1:9" x14ac:dyDescent="0.3">
      <c r="A264" s="1884"/>
      <c r="B264" s="1884"/>
      <c r="C264" s="1884"/>
      <c r="D264" s="1884"/>
      <c r="E264" s="1884"/>
      <c r="F264" s="1884"/>
      <c r="G264" s="1884"/>
      <c r="H264" s="1884"/>
      <c r="I264" s="1884"/>
    </row>
    <row r="265" spans="1:9" x14ac:dyDescent="0.3">
      <c r="A265" s="1884"/>
      <c r="B265" s="1884"/>
      <c r="C265" s="1884"/>
      <c r="D265" s="1884"/>
      <c r="E265" s="1884"/>
      <c r="F265" s="1884"/>
      <c r="G265" s="1884"/>
      <c r="H265" s="1884"/>
      <c r="I265" s="1884"/>
    </row>
    <row r="266" spans="1:9" x14ac:dyDescent="0.3">
      <c r="A266" s="1884"/>
      <c r="B266" s="1884"/>
      <c r="C266" s="1884"/>
      <c r="D266" s="1884"/>
      <c r="E266" s="1884"/>
      <c r="F266" s="1884"/>
      <c r="G266" s="1884"/>
      <c r="H266" s="1884"/>
      <c r="I266" s="1884"/>
    </row>
    <row r="267" spans="1:9" x14ac:dyDescent="0.3">
      <c r="A267" s="1884"/>
      <c r="B267" s="1884"/>
      <c r="C267" s="1884"/>
      <c r="D267" s="1884"/>
      <c r="E267" s="1884"/>
      <c r="F267" s="1884"/>
      <c r="G267" s="1884"/>
      <c r="H267" s="1884"/>
      <c r="I267" s="1884"/>
    </row>
    <row r="268" spans="1:9" x14ac:dyDescent="0.3">
      <c r="A268" s="1884"/>
      <c r="B268" s="1884"/>
      <c r="C268" s="1884"/>
      <c r="D268" s="1884"/>
      <c r="E268" s="1884"/>
      <c r="F268" s="1884"/>
      <c r="G268" s="1884"/>
      <c r="H268" s="1884"/>
      <c r="I268" s="1884"/>
    </row>
    <row r="269" spans="1:9" x14ac:dyDescent="0.3">
      <c r="A269" s="1884"/>
      <c r="B269" s="1884"/>
      <c r="C269" s="1884"/>
      <c r="D269" s="1884"/>
      <c r="E269" s="1884"/>
      <c r="F269" s="1884"/>
      <c r="G269" s="1884"/>
      <c r="H269" s="1884"/>
      <c r="I269" s="1884"/>
    </row>
    <row r="270" spans="1:9" x14ac:dyDescent="0.3">
      <c r="A270" s="1884"/>
      <c r="B270" s="1884"/>
      <c r="C270" s="1884"/>
      <c r="D270" s="1884"/>
      <c r="E270" s="1884"/>
      <c r="F270" s="1884"/>
      <c r="G270" s="1884"/>
      <c r="H270" s="1884"/>
      <c r="I270" s="1884"/>
    </row>
    <row r="271" spans="1:9" x14ac:dyDescent="0.3">
      <c r="A271" s="1884"/>
      <c r="B271" s="1884"/>
      <c r="C271" s="1884"/>
      <c r="D271" s="1884"/>
      <c r="E271" s="1884"/>
      <c r="F271" s="1884"/>
      <c r="G271" s="1884"/>
      <c r="H271" s="1884"/>
      <c r="I271" s="1884"/>
    </row>
    <row r="272" spans="1:9" x14ac:dyDescent="0.3">
      <c r="A272" s="1884"/>
      <c r="B272" s="1884"/>
      <c r="C272" s="1884"/>
      <c r="D272" s="1884"/>
      <c r="E272" s="1884"/>
      <c r="F272" s="1884"/>
      <c r="G272" s="1884"/>
      <c r="H272" s="1884"/>
      <c r="I272" s="1884"/>
    </row>
    <row r="273" spans="1:9" x14ac:dyDescent="0.3">
      <c r="A273" s="1884"/>
      <c r="B273" s="1884"/>
      <c r="C273" s="1884"/>
      <c r="D273" s="1884"/>
      <c r="E273" s="1884"/>
      <c r="F273" s="1884"/>
      <c r="G273" s="1884"/>
      <c r="H273" s="1884"/>
      <c r="I273" s="1884"/>
    </row>
    <row r="274" spans="1:9" x14ac:dyDescent="0.3">
      <c r="A274" s="1884"/>
      <c r="B274" s="1884"/>
      <c r="C274" s="1884"/>
      <c r="D274" s="1884"/>
      <c r="E274" s="1884"/>
      <c r="F274" s="1884"/>
      <c r="G274" s="1884"/>
      <c r="H274" s="1884"/>
      <c r="I274" s="1884"/>
    </row>
    <row r="275" spans="1:9" x14ac:dyDescent="0.3">
      <c r="A275" s="1884"/>
      <c r="B275" s="1884"/>
      <c r="C275" s="1884"/>
      <c r="D275" s="1884"/>
      <c r="E275" s="1884"/>
      <c r="F275" s="1884"/>
      <c r="G275" s="1884"/>
      <c r="H275" s="1884"/>
      <c r="I275" s="1884"/>
    </row>
    <row r="276" spans="1:9" x14ac:dyDescent="0.3">
      <c r="A276" s="1884"/>
      <c r="B276" s="1884"/>
      <c r="C276" s="1884"/>
      <c r="D276" s="1884"/>
      <c r="E276" s="1884"/>
      <c r="F276" s="1884"/>
      <c r="G276" s="1884"/>
      <c r="H276" s="1884"/>
      <c r="I276" s="1884"/>
    </row>
    <row r="277" spans="1:9" x14ac:dyDescent="0.3">
      <c r="A277" s="1884"/>
      <c r="B277" s="1884"/>
      <c r="C277" s="1884"/>
      <c r="D277" s="1884"/>
      <c r="E277" s="1884"/>
      <c r="F277" s="1884"/>
      <c r="G277" s="1884"/>
      <c r="H277" s="1884"/>
      <c r="I277" s="1884"/>
    </row>
    <row r="278" spans="1:9" x14ac:dyDescent="0.3">
      <c r="A278" s="1884"/>
      <c r="B278" s="1884"/>
      <c r="C278" s="1884"/>
      <c r="D278" s="1884"/>
      <c r="E278" s="1884"/>
      <c r="F278" s="1884"/>
      <c r="G278" s="1884"/>
      <c r="H278" s="1884"/>
      <c r="I278" s="1884"/>
    </row>
    <row r="279" spans="1:9" x14ac:dyDescent="0.3">
      <c r="A279" s="1884"/>
      <c r="B279" s="1884"/>
      <c r="C279" s="1884"/>
      <c r="D279" s="1884"/>
      <c r="E279" s="1884"/>
      <c r="F279" s="1884"/>
      <c r="G279" s="1884"/>
      <c r="H279" s="1884"/>
      <c r="I279" s="1884"/>
    </row>
    <row r="280" spans="1:9" x14ac:dyDescent="0.3">
      <c r="A280" s="1884"/>
      <c r="B280" s="1884"/>
      <c r="C280" s="1884"/>
      <c r="D280" s="1884"/>
      <c r="E280" s="1884"/>
      <c r="F280" s="1884"/>
      <c r="G280" s="1884"/>
      <c r="H280" s="1884"/>
      <c r="I280" s="1884"/>
    </row>
    <row r="281" spans="1:9" x14ac:dyDescent="0.3">
      <c r="A281" s="1884"/>
      <c r="B281" s="1884"/>
      <c r="C281" s="1884"/>
      <c r="D281" s="1884"/>
      <c r="E281" s="1884"/>
      <c r="F281" s="1884"/>
      <c r="G281" s="1884"/>
      <c r="H281" s="1884"/>
      <c r="I281" s="1884"/>
    </row>
    <row r="282" spans="1:9" x14ac:dyDescent="0.3">
      <c r="A282" s="1884"/>
      <c r="B282" s="1884"/>
      <c r="C282" s="1884"/>
      <c r="D282" s="1884"/>
      <c r="E282" s="1884"/>
      <c r="F282" s="1884"/>
      <c r="G282" s="1884"/>
      <c r="H282" s="1884"/>
      <c r="I282" s="1884"/>
    </row>
    <row r="283" spans="1:9" x14ac:dyDescent="0.3">
      <c r="A283" s="1884"/>
      <c r="B283" s="1884"/>
      <c r="C283" s="1884"/>
      <c r="D283" s="1884"/>
      <c r="E283" s="1884"/>
      <c r="F283" s="1884"/>
      <c r="G283" s="1884"/>
      <c r="H283" s="1884"/>
      <c r="I283" s="1884"/>
    </row>
    <row r="284" spans="1:9" x14ac:dyDescent="0.3">
      <c r="A284" s="1884"/>
      <c r="B284" s="1884"/>
      <c r="C284" s="1884"/>
      <c r="D284" s="1884"/>
      <c r="E284" s="1884"/>
      <c r="F284" s="1884"/>
      <c r="G284" s="1884"/>
      <c r="H284" s="1884"/>
      <c r="I284" s="1884"/>
    </row>
    <row r="285" spans="1:9" x14ac:dyDescent="0.3">
      <c r="A285" s="1884"/>
      <c r="B285" s="1884"/>
      <c r="C285" s="1884"/>
      <c r="D285" s="1884"/>
      <c r="E285" s="1884"/>
      <c r="F285" s="1884"/>
      <c r="G285" s="1884"/>
      <c r="H285" s="1884"/>
      <c r="I285" s="1884"/>
    </row>
    <row r="286" spans="1:9" x14ac:dyDescent="0.3">
      <c r="A286" s="1884"/>
      <c r="B286" s="1884"/>
      <c r="C286" s="1884"/>
      <c r="D286" s="1884"/>
      <c r="E286" s="1884"/>
      <c r="F286" s="1884"/>
      <c r="G286" s="1884"/>
      <c r="H286" s="1884"/>
      <c r="I286" s="1884"/>
    </row>
    <row r="287" spans="1:9" x14ac:dyDescent="0.3">
      <c r="A287" s="1884"/>
      <c r="B287" s="1884"/>
      <c r="C287" s="1884"/>
      <c r="D287" s="1884"/>
      <c r="E287" s="1884"/>
      <c r="F287" s="1884"/>
      <c r="G287" s="1884"/>
      <c r="H287" s="1884"/>
      <c r="I287" s="1884"/>
    </row>
    <row r="288" spans="1:9" x14ac:dyDescent="0.3">
      <c r="A288" s="1884"/>
      <c r="B288" s="1884"/>
      <c r="C288" s="1884"/>
      <c r="D288" s="1884"/>
      <c r="E288" s="1884"/>
      <c r="F288" s="1884"/>
      <c r="G288" s="1884"/>
      <c r="H288" s="1884"/>
      <c r="I288" s="1884"/>
    </row>
    <row r="289" spans="1:9" x14ac:dyDescent="0.3">
      <c r="A289" s="1884"/>
      <c r="B289" s="1884"/>
      <c r="C289" s="1884"/>
      <c r="D289" s="1884"/>
      <c r="E289" s="1884"/>
      <c r="F289" s="1884"/>
      <c r="G289" s="1884"/>
      <c r="H289" s="1884"/>
      <c r="I289" s="1884"/>
    </row>
    <row r="290" spans="1:9" x14ac:dyDescent="0.3">
      <c r="A290" s="1884"/>
      <c r="B290" s="1884"/>
      <c r="C290" s="1884"/>
      <c r="D290" s="1884"/>
      <c r="E290" s="1884"/>
      <c r="F290" s="1884"/>
      <c r="G290" s="1884"/>
      <c r="H290" s="1884"/>
      <c r="I290" s="1884"/>
    </row>
    <row r="291" spans="1:9" x14ac:dyDescent="0.3">
      <c r="A291" s="1884"/>
      <c r="B291" s="1884"/>
      <c r="C291" s="1884"/>
      <c r="D291" s="1884"/>
      <c r="E291" s="1884"/>
      <c r="F291" s="1884"/>
      <c r="G291" s="1884"/>
      <c r="H291" s="1884"/>
      <c r="I291" s="1884"/>
    </row>
    <row r="292" spans="1:9" x14ac:dyDescent="0.3">
      <c r="A292" s="1884"/>
      <c r="B292" s="1884"/>
      <c r="C292" s="1884"/>
      <c r="D292" s="1884"/>
      <c r="E292" s="1884"/>
      <c r="F292" s="1884"/>
      <c r="G292" s="1884"/>
      <c r="H292" s="1884"/>
      <c r="I292" s="1884"/>
    </row>
    <row r="293" spans="1:9" x14ac:dyDescent="0.3">
      <c r="A293" s="1884"/>
      <c r="B293" s="1884"/>
      <c r="C293" s="1884"/>
      <c r="D293" s="1884"/>
      <c r="E293" s="1884"/>
      <c r="F293" s="1884"/>
      <c r="G293" s="1884"/>
      <c r="H293" s="1884"/>
      <c r="I293" s="1884"/>
    </row>
    <row r="294" spans="1:9" x14ac:dyDescent="0.3">
      <c r="A294" s="1884"/>
      <c r="B294" s="1884"/>
      <c r="C294" s="1884"/>
      <c r="D294" s="1884"/>
      <c r="E294" s="1884"/>
      <c r="F294" s="1884"/>
      <c r="G294" s="1884"/>
      <c r="H294" s="1884"/>
      <c r="I294" s="1884"/>
    </row>
    <row r="295" spans="1:9" x14ac:dyDescent="0.3">
      <c r="A295" s="1884"/>
      <c r="B295" s="1884"/>
      <c r="C295" s="1884"/>
      <c r="D295" s="1884"/>
      <c r="E295" s="1884"/>
      <c r="F295" s="1884"/>
      <c r="G295" s="1884"/>
      <c r="H295" s="1884"/>
      <c r="I295" s="1884"/>
    </row>
    <row r="296" spans="1:9" x14ac:dyDescent="0.3">
      <c r="A296" s="1884"/>
      <c r="B296" s="1884"/>
      <c r="C296" s="1884"/>
      <c r="D296" s="1884"/>
      <c r="E296" s="1884"/>
      <c r="F296" s="1884"/>
      <c r="G296" s="1884"/>
      <c r="H296" s="1884"/>
      <c r="I296" s="1884"/>
    </row>
    <row r="297" spans="1:9" x14ac:dyDescent="0.3">
      <c r="A297" s="1884"/>
      <c r="B297" s="1884"/>
      <c r="C297" s="1884"/>
      <c r="D297" s="1884"/>
      <c r="E297" s="1884"/>
      <c r="F297" s="1884"/>
      <c r="G297" s="1884"/>
      <c r="H297" s="1884"/>
      <c r="I297" s="1884"/>
    </row>
    <row r="298" spans="1:9" x14ac:dyDescent="0.3">
      <c r="A298" s="1884"/>
      <c r="B298" s="1884"/>
      <c r="C298" s="1884"/>
      <c r="D298" s="1884"/>
      <c r="E298" s="1884"/>
      <c r="F298" s="1884"/>
      <c r="G298" s="1884"/>
      <c r="H298" s="1884"/>
      <c r="I298" s="1884"/>
    </row>
    <row r="299" spans="1:9" x14ac:dyDescent="0.3">
      <c r="A299" s="1884"/>
      <c r="B299" s="1884"/>
      <c r="C299" s="1884"/>
      <c r="D299" s="1884"/>
      <c r="E299" s="1884"/>
      <c r="F299" s="1884"/>
      <c r="G299" s="1884"/>
      <c r="H299" s="1884"/>
      <c r="I299" s="1884"/>
    </row>
    <row r="300" spans="1:9" x14ac:dyDescent="0.3">
      <c r="A300" s="1884"/>
      <c r="B300" s="1884"/>
      <c r="C300" s="1884"/>
      <c r="D300" s="1884"/>
      <c r="E300" s="1884"/>
      <c r="F300" s="1884"/>
      <c r="G300" s="1884"/>
      <c r="H300" s="1884"/>
      <c r="I300" s="1884"/>
    </row>
    <row r="301" spans="1:9" x14ac:dyDescent="0.3">
      <c r="A301" s="1884"/>
      <c r="B301" s="1884"/>
      <c r="C301" s="1884"/>
      <c r="D301" s="1884"/>
      <c r="E301" s="1884"/>
      <c r="F301" s="1884"/>
      <c r="G301" s="1884"/>
      <c r="H301" s="1884"/>
      <c r="I301" s="1884"/>
    </row>
    <row r="302" spans="1:9" x14ac:dyDescent="0.3">
      <c r="A302" s="1884"/>
      <c r="B302" s="1884"/>
      <c r="C302" s="1884"/>
      <c r="D302" s="1884"/>
      <c r="E302" s="1884"/>
      <c r="F302" s="1884"/>
      <c r="G302" s="1884"/>
      <c r="H302" s="1884"/>
      <c r="I302" s="1884"/>
    </row>
    <row r="303" spans="1:9" x14ac:dyDescent="0.3">
      <c r="A303" s="1884"/>
      <c r="B303" s="1884"/>
      <c r="C303" s="1884"/>
      <c r="D303" s="1884"/>
      <c r="E303" s="1884"/>
      <c r="F303" s="1884"/>
      <c r="G303" s="1884"/>
      <c r="H303" s="1884"/>
      <c r="I303" s="1884"/>
    </row>
    <row r="304" spans="1:9" x14ac:dyDescent="0.3">
      <c r="A304" s="1884"/>
      <c r="B304" s="1884"/>
      <c r="C304" s="1884"/>
      <c r="D304" s="1884"/>
      <c r="E304" s="1884"/>
      <c r="F304" s="1884"/>
      <c r="G304" s="1884"/>
      <c r="H304" s="1884"/>
      <c r="I304" s="1884"/>
    </row>
    <row r="305" spans="1:9" x14ac:dyDescent="0.3">
      <c r="A305" s="1884"/>
      <c r="B305" s="1884"/>
      <c r="C305" s="1884"/>
      <c r="D305" s="1884"/>
      <c r="E305" s="1884"/>
      <c r="F305" s="1884"/>
      <c r="G305" s="1884"/>
      <c r="H305" s="1884"/>
      <c r="I305" s="1884"/>
    </row>
    <row r="306" spans="1:9" x14ac:dyDescent="0.3">
      <c r="A306" s="1884"/>
      <c r="B306" s="1884"/>
      <c r="C306" s="1884"/>
      <c r="D306" s="1884"/>
      <c r="E306" s="1884"/>
      <c r="F306" s="1884"/>
      <c r="G306" s="1884"/>
      <c r="H306" s="1884"/>
      <c r="I306" s="1884"/>
    </row>
    <row r="307" spans="1:9" x14ac:dyDescent="0.3">
      <c r="A307" s="1884"/>
      <c r="B307" s="1884"/>
      <c r="C307" s="1884"/>
      <c r="D307" s="1884"/>
      <c r="E307" s="1884"/>
      <c r="F307" s="1884"/>
      <c r="G307" s="1884"/>
      <c r="H307" s="1884"/>
      <c r="I307" s="1884"/>
    </row>
    <row r="308" spans="1:9" x14ac:dyDescent="0.3">
      <c r="A308" s="1884"/>
      <c r="B308" s="1884"/>
      <c r="C308" s="1884"/>
      <c r="D308" s="1884"/>
      <c r="E308" s="1884"/>
      <c r="F308" s="1884"/>
      <c r="G308" s="1884"/>
      <c r="H308" s="1884"/>
      <c r="I308" s="1884"/>
    </row>
    <row r="309" spans="1:9" x14ac:dyDescent="0.3">
      <c r="A309" s="1884"/>
      <c r="B309" s="1884"/>
      <c r="C309" s="1884"/>
      <c r="D309" s="1884"/>
      <c r="E309" s="1884"/>
      <c r="F309" s="1884"/>
      <c r="G309" s="1884"/>
      <c r="H309" s="1884"/>
      <c r="I309" s="1884"/>
    </row>
    <row r="310" spans="1:9" x14ac:dyDescent="0.3">
      <c r="A310" s="1884"/>
      <c r="B310" s="1884"/>
      <c r="C310" s="1884"/>
      <c r="D310" s="1884"/>
      <c r="E310" s="1884"/>
      <c r="F310" s="1884"/>
      <c r="G310" s="1884"/>
      <c r="H310" s="1884"/>
      <c r="I310" s="1884"/>
    </row>
    <row r="311" spans="1:9" x14ac:dyDescent="0.3">
      <c r="A311" s="1884"/>
      <c r="B311" s="1884"/>
      <c r="C311" s="1884"/>
      <c r="D311" s="1884"/>
      <c r="E311" s="1884"/>
      <c r="F311" s="1884"/>
      <c r="G311" s="1884"/>
      <c r="H311" s="1884"/>
      <c r="I311" s="1884"/>
    </row>
    <row r="312" spans="1:9" x14ac:dyDescent="0.3">
      <c r="A312" s="1884"/>
      <c r="B312" s="1884"/>
      <c r="C312" s="1884"/>
      <c r="D312" s="1884"/>
      <c r="E312" s="1884"/>
      <c r="F312" s="1884"/>
      <c r="G312" s="1884"/>
      <c r="H312" s="1884"/>
      <c r="I312" s="1884"/>
    </row>
    <row r="313" spans="1:9" x14ac:dyDescent="0.3">
      <c r="A313" s="1884"/>
      <c r="B313" s="1884"/>
      <c r="C313" s="1884"/>
      <c r="D313" s="1884"/>
      <c r="E313" s="1884"/>
      <c r="F313" s="1884"/>
      <c r="G313" s="1884"/>
      <c r="H313" s="1884"/>
      <c r="I313" s="1884"/>
    </row>
    <row r="314" spans="1:9" x14ac:dyDescent="0.3">
      <c r="A314" s="1884"/>
      <c r="B314" s="1884"/>
      <c r="C314" s="1884"/>
      <c r="D314" s="1884"/>
      <c r="E314" s="1884"/>
      <c r="F314" s="1884"/>
      <c r="G314" s="1884"/>
      <c r="H314" s="1884"/>
      <c r="I314" s="1884"/>
    </row>
    <row r="315" spans="1:9" x14ac:dyDescent="0.3">
      <c r="A315" s="1884"/>
      <c r="B315" s="1884"/>
      <c r="C315" s="1884"/>
      <c r="D315" s="1884"/>
      <c r="E315" s="1884"/>
      <c r="F315" s="1884"/>
      <c r="G315" s="1884"/>
      <c r="H315" s="1884"/>
      <c r="I315" s="1884"/>
    </row>
    <row r="316" spans="1:9" x14ac:dyDescent="0.3">
      <c r="A316" s="1884"/>
      <c r="B316" s="1884"/>
      <c r="C316" s="1884"/>
      <c r="D316" s="1884"/>
      <c r="E316" s="1884"/>
      <c r="F316" s="1884"/>
      <c r="G316" s="1884"/>
      <c r="H316" s="1884"/>
      <c r="I316" s="1884"/>
    </row>
    <row r="317" spans="1:9" x14ac:dyDescent="0.3">
      <c r="A317" s="1884"/>
      <c r="B317" s="1884"/>
      <c r="C317" s="1884"/>
      <c r="D317" s="1884"/>
      <c r="E317" s="1884"/>
      <c r="F317" s="1884"/>
      <c r="G317" s="1884"/>
      <c r="H317" s="1884"/>
      <c r="I317" s="1884"/>
    </row>
    <row r="318" spans="1:9" x14ac:dyDescent="0.3">
      <c r="A318" s="1884"/>
      <c r="B318" s="1884"/>
      <c r="C318" s="1884"/>
      <c r="D318" s="1884"/>
      <c r="E318" s="1884"/>
      <c r="F318" s="1884"/>
      <c r="G318" s="1884"/>
      <c r="H318" s="1884"/>
      <c r="I318" s="1884"/>
    </row>
    <row r="319" spans="1:9" x14ac:dyDescent="0.3">
      <c r="A319" s="1884"/>
      <c r="B319" s="1884"/>
      <c r="C319" s="1884"/>
      <c r="D319" s="1884"/>
      <c r="E319" s="1884"/>
      <c r="F319" s="1884"/>
      <c r="G319" s="1884"/>
      <c r="H319" s="1884"/>
      <c r="I319" s="1884"/>
    </row>
    <row r="320" spans="1:9" x14ac:dyDescent="0.3">
      <c r="A320" s="1884"/>
      <c r="B320" s="1884"/>
      <c r="C320" s="1884"/>
      <c r="D320" s="1884"/>
      <c r="E320" s="1884"/>
      <c r="F320" s="1884"/>
      <c r="G320" s="1884"/>
      <c r="H320" s="1884"/>
      <c r="I320" s="1884"/>
    </row>
    <row r="321" spans="1:9" x14ac:dyDescent="0.3">
      <c r="A321" s="1884"/>
      <c r="B321" s="1884"/>
      <c r="C321" s="1884"/>
      <c r="D321" s="1884"/>
      <c r="E321" s="1884"/>
      <c r="F321" s="1884"/>
      <c r="G321" s="1884"/>
      <c r="H321" s="1884"/>
      <c r="I321" s="1884"/>
    </row>
    <row r="322" spans="1:9" x14ac:dyDescent="0.3">
      <c r="A322" s="1884"/>
      <c r="B322" s="1884"/>
      <c r="C322" s="1884"/>
      <c r="D322" s="1884"/>
      <c r="E322" s="1884"/>
      <c r="F322" s="1884"/>
      <c r="G322" s="1884"/>
      <c r="H322" s="1884"/>
      <c r="I322" s="1884"/>
    </row>
    <row r="323" spans="1:9" x14ac:dyDescent="0.3">
      <c r="A323" s="1884"/>
      <c r="B323" s="1884"/>
      <c r="C323" s="1884"/>
      <c r="D323" s="1884"/>
      <c r="E323" s="1884"/>
      <c r="F323" s="1884"/>
      <c r="G323" s="1884"/>
      <c r="H323" s="1884"/>
      <c r="I323" s="1884"/>
    </row>
    <row r="324" spans="1:9" x14ac:dyDescent="0.3">
      <c r="A324" s="1884"/>
      <c r="B324" s="1884"/>
      <c r="C324" s="1884"/>
      <c r="D324" s="1884"/>
      <c r="E324" s="1884"/>
      <c r="F324" s="1884"/>
      <c r="G324" s="1884"/>
      <c r="H324" s="1884"/>
      <c r="I324" s="1884"/>
    </row>
    <row r="325" spans="1:9" x14ac:dyDescent="0.3">
      <c r="A325" s="1884"/>
      <c r="B325" s="1884"/>
      <c r="C325" s="1884"/>
      <c r="D325" s="1884"/>
      <c r="E325" s="1884"/>
      <c r="F325" s="1884"/>
      <c r="G325" s="1884"/>
      <c r="H325" s="1884"/>
      <c r="I325" s="1884"/>
    </row>
    <row r="326" spans="1:9" x14ac:dyDescent="0.3">
      <c r="A326" s="1884"/>
      <c r="B326" s="1884"/>
      <c r="C326" s="1884"/>
      <c r="D326" s="1884"/>
      <c r="E326" s="1884"/>
      <c r="F326" s="1884"/>
      <c r="G326" s="1884"/>
      <c r="H326" s="1884"/>
      <c r="I326" s="1884"/>
    </row>
    <row r="327" spans="1:9" x14ac:dyDescent="0.3">
      <c r="A327" s="1884"/>
      <c r="B327" s="1884"/>
      <c r="C327" s="1884"/>
      <c r="D327" s="1884"/>
      <c r="E327" s="1884"/>
      <c r="F327" s="1884"/>
      <c r="G327" s="1884"/>
      <c r="H327" s="1884"/>
      <c r="I327" s="1884"/>
    </row>
    <row r="328" spans="1:9" x14ac:dyDescent="0.3">
      <c r="A328" s="1884"/>
      <c r="B328" s="1884"/>
      <c r="C328" s="1884"/>
      <c r="D328" s="1884"/>
      <c r="E328" s="1884"/>
      <c r="F328" s="1884"/>
      <c r="G328" s="1884"/>
      <c r="H328" s="1884"/>
      <c r="I328" s="1884"/>
    </row>
    <row r="329" spans="1:9" x14ac:dyDescent="0.3">
      <c r="A329" s="1884"/>
      <c r="B329" s="1884"/>
      <c r="C329" s="1884"/>
      <c r="D329" s="1884"/>
      <c r="E329" s="1884"/>
      <c r="F329" s="1884"/>
      <c r="G329" s="1884"/>
      <c r="H329" s="1884"/>
      <c r="I329" s="1884"/>
    </row>
    <row r="330" spans="1:9" x14ac:dyDescent="0.3">
      <c r="A330" s="1884"/>
      <c r="B330" s="1884"/>
      <c r="C330" s="1884"/>
      <c r="D330" s="1884"/>
      <c r="E330" s="1884"/>
      <c r="F330" s="1884"/>
      <c r="G330" s="1884"/>
      <c r="H330" s="1884"/>
      <c r="I330" s="1884"/>
    </row>
    <row r="331" spans="1:9" x14ac:dyDescent="0.3">
      <c r="A331" s="1884"/>
      <c r="B331" s="1884"/>
      <c r="C331" s="1884"/>
      <c r="D331" s="1884"/>
      <c r="E331" s="1884"/>
      <c r="F331" s="1884"/>
      <c r="G331" s="1884"/>
      <c r="H331" s="1884"/>
      <c r="I331" s="1884"/>
    </row>
    <row r="332" spans="1:9" x14ac:dyDescent="0.3">
      <c r="A332" s="1884"/>
      <c r="B332" s="1884"/>
      <c r="C332" s="1884"/>
      <c r="D332" s="1884"/>
      <c r="E332" s="1884"/>
      <c r="F332" s="1884"/>
      <c r="G332" s="1884"/>
      <c r="H332" s="1884"/>
      <c r="I332" s="1884"/>
    </row>
    <row r="333" spans="1:9" x14ac:dyDescent="0.3">
      <c r="A333" s="1884"/>
      <c r="B333" s="1884"/>
      <c r="C333" s="1884"/>
      <c r="D333" s="1884"/>
      <c r="E333" s="1884"/>
      <c r="F333" s="1884"/>
      <c r="G333" s="1884"/>
      <c r="H333" s="1884"/>
      <c r="I333" s="1884"/>
    </row>
    <row r="334" spans="1:9" x14ac:dyDescent="0.3">
      <c r="A334" s="1884"/>
      <c r="B334" s="1884"/>
      <c r="C334" s="1884"/>
      <c r="D334" s="1884"/>
      <c r="E334" s="1884"/>
      <c r="F334" s="1884"/>
      <c r="G334" s="1884"/>
      <c r="H334" s="1884"/>
      <c r="I334" s="1884"/>
    </row>
    <row r="335" spans="1:9" x14ac:dyDescent="0.3">
      <c r="A335" s="1884"/>
      <c r="B335" s="1884"/>
      <c r="C335" s="1884"/>
      <c r="D335" s="1884"/>
      <c r="E335" s="1884"/>
      <c r="F335" s="1884"/>
      <c r="G335" s="1884"/>
      <c r="H335" s="1884"/>
      <c r="I335" s="1884"/>
    </row>
    <row r="336" spans="1:9" x14ac:dyDescent="0.3">
      <c r="A336" s="1884"/>
      <c r="B336" s="1884"/>
      <c r="C336" s="1884"/>
      <c r="D336" s="1884"/>
      <c r="E336" s="1884"/>
      <c r="F336" s="1884"/>
      <c r="G336" s="1884"/>
      <c r="H336" s="1884"/>
      <c r="I336" s="1884"/>
    </row>
    <row r="337" spans="1:9" x14ac:dyDescent="0.3">
      <c r="A337" s="1884"/>
      <c r="B337" s="1884"/>
      <c r="C337" s="1884"/>
      <c r="D337" s="1884"/>
      <c r="E337" s="1884"/>
      <c r="F337" s="1884"/>
      <c r="G337" s="1884"/>
      <c r="H337" s="1884"/>
      <c r="I337" s="1884"/>
    </row>
    <row r="338" spans="1:9" x14ac:dyDescent="0.3">
      <c r="A338" s="1884"/>
      <c r="B338" s="1884"/>
      <c r="C338" s="1884"/>
      <c r="D338" s="1884"/>
      <c r="E338" s="1884"/>
      <c r="F338" s="1884"/>
      <c r="G338" s="1884"/>
      <c r="H338" s="1884"/>
      <c r="I338" s="1884"/>
    </row>
    <row r="339" spans="1:9" x14ac:dyDescent="0.3">
      <c r="A339" s="1884"/>
      <c r="B339" s="1884"/>
      <c r="C339" s="1884"/>
      <c r="D339" s="1884"/>
      <c r="E339" s="1884"/>
      <c r="F339" s="1884"/>
      <c r="G339" s="1884"/>
      <c r="H339" s="1884"/>
      <c r="I339" s="1884"/>
    </row>
    <row r="340" spans="1:9" x14ac:dyDescent="0.3">
      <c r="A340" s="1884"/>
      <c r="B340" s="1884"/>
      <c r="C340" s="1884"/>
      <c r="D340" s="1884"/>
      <c r="E340" s="1884"/>
      <c r="F340" s="1884"/>
      <c r="G340" s="1884"/>
      <c r="H340" s="1884"/>
      <c r="I340" s="1884"/>
    </row>
    <row r="341" spans="1:9" x14ac:dyDescent="0.3">
      <c r="A341" s="1884"/>
      <c r="B341" s="1884"/>
      <c r="C341" s="1884"/>
      <c r="D341" s="1884"/>
      <c r="E341" s="1884"/>
      <c r="F341" s="1884"/>
      <c r="G341" s="1884"/>
      <c r="H341" s="1884"/>
      <c r="I341" s="1884"/>
    </row>
    <row r="342" spans="1:9" x14ac:dyDescent="0.3">
      <c r="A342" s="1884"/>
      <c r="B342" s="1884"/>
      <c r="C342" s="1884"/>
      <c r="D342" s="1884"/>
      <c r="E342" s="1884"/>
      <c r="F342" s="1884"/>
      <c r="G342" s="1884"/>
      <c r="H342" s="1884"/>
      <c r="I342" s="1884"/>
    </row>
    <row r="343" spans="1:9" x14ac:dyDescent="0.3">
      <c r="A343" s="1884"/>
      <c r="B343" s="1884"/>
      <c r="C343" s="1884"/>
      <c r="D343" s="1884"/>
      <c r="E343" s="1884"/>
      <c r="F343" s="1884"/>
      <c r="G343" s="1884"/>
      <c r="H343" s="1884"/>
      <c r="I343" s="1884"/>
    </row>
    <row r="344" spans="1:9" x14ac:dyDescent="0.3">
      <c r="A344" s="1884"/>
      <c r="B344" s="1884"/>
      <c r="C344" s="1884"/>
      <c r="D344" s="1884"/>
      <c r="E344" s="1884"/>
      <c r="F344" s="1884"/>
      <c r="G344" s="1884"/>
      <c r="H344" s="1884"/>
      <c r="I344" s="1884"/>
    </row>
    <row r="345" spans="1:9" x14ac:dyDescent="0.3">
      <c r="A345" s="1884"/>
      <c r="B345" s="1884"/>
      <c r="C345" s="1884"/>
      <c r="D345" s="1884"/>
      <c r="E345" s="1884"/>
      <c r="F345" s="1884"/>
      <c r="G345" s="1884"/>
      <c r="H345" s="1884"/>
      <c r="I345" s="1884"/>
    </row>
    <row r="346" spans="1:9" x14ac:dyDescent="0.3">
      <c r="A346" s="1884"/>
      <c r="B346" s="1884"/>
      <c r="C346" s="1884"/>
      <c r="D346" s="1884"/>
      <c r="E346" s="1884"/>
      <c r="F346" s="1884"/>
      <c r="G346" s="1884"/>
      <c r="H346" s="1884"/>
      <c r="I346" s="1884"/>
    </row>
    <row r="347" spans="1:9" x14ac:dyDescent="0.3">
      <c r="A347" s="1884"/>
      <c r="B347" s="1884"/>
      <c r="C347" s="1884"/>
      <c r="D347" s="1884"/>
      <c r="E347" s="1884"/>
      <c r="F347" s="1884"/>
      <c r="G347" s="1884"/>
      <c r="H347" s="1884"/>
      <c r="I347" s="1884"/>
    </row>
    <row r="348" spans="1:9" x14ac:dyDescent="0.3">
      <c r="A348" s="1884"/>
      <c r="B348" s="1884"/>
      <c r="C348" s="1884"/>
      <c r="D348" s="1884"/>
      <c r="E348" s="1884"/>
      <c r="F348" s="1884"/>
      <c r="G348" s="1884"/>
      <c r="H348" s="1884"/>
      <c r="I348" s="1884"/>
    </row>
    <row r="349" spans="1:9" x14ac:dyDescent="0.3">
      <c r="A349" s="1884"/>
      <c r="B349" s="1884"/>
      <c r="C349" s="1884"/>
      <c r="D349" s="1884"/>
      <c r="E349" s="1884"/>
      <c r="F349" s="1884"/>
      <c r="G349" s="1884"/>
      <c r="H349" s="1884"/>
      <c r="I349" s="1884"/>
    </row>
    <row r="350" spans="1:9" x14ac:dyDescent="0.3">
      <c r="A350" s="1884"/>
      <c r="B350" s="1884"/>
      <c r="C350" s="1884"/>
      <c r="D350" s="1884"/>
      <c r="E350" s="1884"/>
      <c r="F350" s="1884"/>
      <c r="G350" s="1884"/>
      <c r="H350" s="1884"/>
      <c r="I350" s="1884"/>
    </row>
    <row r="351" spans="1:9" x14ac:dyDescent="0.3">
      <c r="A351" s="1884"/>
      <c r="B351" s="1884"/>
      <c r="C351" s="1884"/>
      <c r="D351" s="1884"/>
      <c r="E351" s="1884"/>
      <c r="F351" s="1884"/>
      <c r="G351" s="1884"/>
      <c r="H351" s="1884"/>
      <c r="I351" s="1884"/>
    </row>
    <row r="352" spans="1:9" x14ac:dyDescent="0.3">
      <c r="A352" s="1884"/>
      <c r="B352" s="1884"/>
      <c r="C352" s="1884"/>
      <c r="D352" s="1884"/>
      <c r="E352" s="1884"/>
      <c r="F352" s="1884"/>
      <c r="G352" s="1884"/>
      <c r="H352" s="1884"/>
      <c r="I352" s="1884"/>
    </row>
    <row r="353" spans="1:9" x14ac:dyDescent="0.3">
      <c r="A353" s="1884"/>
      <c r="B353" s="1884"/>
      <c r="C353" s="1884"/>
      <c r="D353" s="1884"/>
      <c r="E353" s="1884"/>
      <c r="F353" s="1884"/>
      <c r="G353" s="1884"/>
      <c r="H353" s="1884"/>
      <c r="I353" s="1884"/>
    </row>
    <row r="354" spans="1:9" x14ac:dyDescent="0.3">
      <c r="A354" s="1884"/>
      <c r="B354" s="1884"/>
      <c r="C354" s="1884"/>
      <c r="D354" s="1884"/>
      <c r="E354" s="1884"/>
      <c r="F354" s="1884"/>
      <c r="G354" s="1884"/>
      <c r="H354" s="1884"/>
      <c r="I354" s="1884"/>
    </row>
    <row r="355" spans="1:9" x14ac:dyDescent="0.3">
      <c r="A355" s="1884"/>
      <c r="B355" s="1884"/>
      <c r="C355" s="1884"/>
      <c r="D355" s="1884"/>
      <c r="E355" s="1884"/>
      <c r="F355" s="1884"/>
      <c r="G355" s="1884"/>
      <c r="H355" s="1884"/>
      <c r="I355" s="1884"/>
    </row>
    <row r="356" spans="1:9" x14ac:dyDescent="0.3">
      <c r="A356" s="1884"/>
      <c r="B356" s="1884"/>
      <c r="C356" s="1884"/>
      <c r="D356" s="1884"/>
      <c r="E356" s="1884"/>
      <c r="F356" s="1884"/>
      <c r="G356" s="1884"/>
      <c r="H356" s="1884"/>
      <c r="I356" s="1884"/>
    </row>
    <row r="357" spans="1:9" x14ac:dyDescent="0.3">
      <c r="A357" s="1884"/>
      <c r="B357" s="1884"/>
      <c r="C357" s="1884"/>
      <c r="D357" s="1884"/>
      <c r="E357" s="1884"/>
      <c r="F357" s="1884"/>
      <c r="G357" s="1884"/>
      <c r="H357" s="1884"/>
      <c r="I357" s="1884"/>
    </row>
    <row r="358" spans="1:9" x14ac:dyDescent="0.3">
      <c r="A358" s="1884"/>
      <c r="B358" s="1884"/>
      <c r="C358" s="1884"/>
      <c r="D358" s="1884"/>
      <c r="E358" s="1884"/>
      <c r="F358" s="1884"/>
      <c r="G358" s="1884"/>
      <c r="H358" s="1884"/>
      <c r="I358" s="1884"/>
    </row>
    <row r="359" spans="1:9" x14ac:dyDescent="0.3">
      <c r="A359" s="1884"/>
      <c r="B359" s="1884"/>
      <c r="C359" s="1884"/>
      <c r="D359" s="1884"/>
      <c r="E359" s="1884"/>
      <c r="F359" s="1884"/>
      <c r="G359" s="1884"/>
      <c r="H359" s="1884"/>
      <c r="I359" s="1884"/>
    </row>
    <row r="360" spans="1:9" x14ac:dyDescent="0.3">
      <c r="A360" s="1884"/>
      <c r="B360" s="1884"/>
      <c r="C360" s="1884"/>
      <c r="D360" s="1884"/>
      <c r="E360" s="1884"/>
      <c r="F360" s="1884"/>
      <c r="G360" s="1884"/>
      <c r="H360" s="1884"/>
      <c r="I360" s="1884"/>
    </row>
    <row r="361" spans="1:9" x14ac:dyDescent="0.3">
      <c r="A361" s="1884"/>
      <c r="B361" s="1884"/>
      <c r="C361" s="1884"/>
      <c r="D361" s="1884"/>
      <c r="E361" s="1884"/>
      <c r="F361" s="1884"/>
      <c r="G361" s="1884"/>
      <c r="H361" s="1884"/>
      <c r="I361" s="1884"/>
    </row>
    <row r="362" spans="1:9" x14ac:dyDescent="0.3">
      <c r="A362" s="1884"/>
      <c r="B362" s="1884"/>
      <c r="C362" s="1884"/>
      <c r="D362" s="1884"/>
      <c r="E362" s="1884"/>
      <c r="F362" s="1884"/>
      <c r="G362" s="1884"/>
      <c r="H362" s="1884"/>
      <c r="I362" s="1884"/>
    </row>
    <row r="363" spans="1:9" x14ac:dyDescent="0.3">
      <c r="A363" s="1884"/>
      <c r="B363" s="1884"/>
      <c r="C363" s="1884"/>
      <c r="D363" s="1884"/>
      <c r="E363" s="1884"/>
      <c r="F363" s="1884"/>
      <c r="G363" s="1884"/>
      <c r="H363" s="1884"/>
      <c r="I363" s="1884"/>
    </row>
    <row r="364" spans="1:9" x14ac:dyDescent="0.3">
      <c r="A364" s="1884"/>
      <c r="B364" s="1884"/>
      <c r="C364" s="1884"/>
      <c r="D364" s="1884"/>
      <c r="E364" s="1884"/>
      <c r="F364" s="1884"/>
      <c r="G364" s="1884"/>
      <c r="H364" s="1884"/>
      <c r="I364" s="1884"/>
    </row>
    <row r="365" spans="1:9" x14ac:dyDescent="0.3">
      <c r="A365" s="1884"/>
      <c r="B365" s="1884"/>
      <c r="C365" s="1884"/>
      <c r="D365" s="1884"/>
      <c r="E365" s="1884"/>
      <c r="F365" s="1884"/>
      <c r="G365" s="1884"/>
      <c r="H365" s="1884"/>
      <c r="I365" s="1884"/>
    </row>
    <row r="366" spans="1:9" x14ac:dyDescent="0.3">
      <c r="A366" s="1884"/>
      <c r="B366" s="1884"/>
      <c r="C366" s="1884"/>
      <c r="D366" s="1884"/>
      <c r="E366" s="1884"/>
      <c r="F366" s="1884"/>
      <c r="G366" s="1884"/>
      <c r="H366" s="1884"/>
      <c r="I366" s="1884"/>
    </row>
    <row r="367" spans="1:9" x14ac:dyDescent="0.3">
      <c r="A367" s="1884"/>
      <c r="B367" s="1884"/>
      <c r="C367" s="1884"/>
      <c r="D367" s="1884"/>
      <c r="E367" s="1884"/>
      <c r="F367" s="1884"/>
      <c r="G367" s="1884"/>
      <c r="H367" s="1884"/>
      <c r="I367" s="1884"/>
    </row>
    <row r="368" spans="1:9" x14ac:dyDescent="0.3">
      <c r="A368" s="1884"/>
      <c r="B368" s="1884"/>
      <c r="C368" s="1884"/>
      <c r="D368" s="1884"/>
      <c r="E368" s="1884"/>
      <c r="F368" s="1884"/>
      <c r="G368" s="1884"/>
      <c r="H368" s="1884"/>
      <c r="I368" s="1884"/>
    </row>
    <row r="369" spans="1:9" x14ac:dyDescent="0.3">
      <c r="A369" s="1884"/>
      <c r="B369" s="1884"/>
      <c r="C369" s="1884"/>
      <c r="D369" s="1884"/>
      <c r="E369" s="1884"/>
      <c r="F369" s="1884"/>
      <c r="G369" s="1884"/>
      <c r="H369" s="1884"/>
      <c r="I369" s="1884"/>
    </row>
    <row r="370" spans="1:9" x14ac:dyDescent="0.3">
      <c r="A370" s="1884"/>
      <c r="B370" s="1884"/>
      <c r="C370" s="1884"/>
      <c r="D370" s="1884"/>
      <c r="E370" s="1884"/>
      <c r="F370" s="1884"/>
      <c r="G370" s="1884"/>
      <c r="H370" s="1884"/>
      <c r="I370" s="1884"/>
    </row>
    <row r="371" spans="1:9" x14ac:dyDescent="0.3">
      <c r="A371" s="1884"/>
      <c r="B371" s="1884"/>
      <c r="C371" s="1884"/>
      <c r="D371" s="1884"/>
      <c r="E371" s="1884"/>
      <c r="F371" s="1884"/>
      <c r="G371" s="1884"/>
      <c r="H371" s="1884"/>
      <c r="I371" s="1884"/>
    </row>
    <row r="372" spans="1:9" x14ac:dyDescent="0.3">
      <c r="A372" s="1884"/>
      <c r="B372" s="1884"/>
      <c r="C372" s="1884"/>
      <c r="D372" s="1884"/>
      <c r="E372" s="1884"/>
      <c r="F372" s="1884"/>
      <c r="G372" s="1884"/>
      <c r="H372" s="1884"/>
      <c r="I372" s="1884"/>
    </row>
    <row r="373" spans="1:9" x14ac:dyDescent="0.3">
      <c r="A373" s="1884"/>
      <c r="B373" s="1884"/>
      <c r="C373" s="1884"/>
      <c r="D373" s="1884"/>
      <c r="E373" s="1884"/>
      <c r="F373" s="1884"/>
      <c r="G373" s="1884"/>
      <c r="H373" s="1884"/>
      <c r="I373" s="1884"/>
    </row>
    <row r="374" spans="1:9" x14ac:dyDescent="0.3">
      <c r="A374" s="1884"/>
      <c r="B374" s="1884"/>
      <c r="C374" s="1884"/>
      <c r="D374" s="1884"/>
      <c r="E374" s="1884"/>
      <c r="F374" s="1884"/>
      <c r="G374" s="1884"/>
      <c r="H374" s="1884"/>
      <c r="I374" s="1884"/>
    </row>
    <row r="375" spans="1:9" x14ac:dyDescent="0.3">
      <c r="A375" s="1884"/>
      <c r="B375" s="1884"/>
      <c r="C375" s="1884"/>
      <c r="D375" s="1884"/>
      <c r="E375" s="1884"/>
      <c r="F375" s="1884"/>
      <c r="G375" s="1884"/>
      <c r="H375" s="1884"/>
      <c r="I375" s="1884"/>
    </row>
    <row r="376" spans="1:9" x14ac:dyDescent="0.3">
      <c r="A376" s="1884"/>
      <c r="B376" s="1884"/>
      <c r="C376" s="1884"/>
      <c r="D376" s="1884"/>
      <c r="E376" s="1884"/>
      <c r="F376" s="1884"/>
      <c r="G376" s="1884"/>
      <c r="H376" s="1884"/>
      <c r="I376" s="1884"/>
    </row>
    <row r="377" spans="1:9" x14ac:dyDescent="0.3">
      <c r="A377" s="1884"/>
      <c r="B377" s="1884"/>
      <c r="C377" s="1884"/>
      <c r="D377" s="1884"/>
      <c r="E377" s="1884"/>
      <c r="F377" s="1884"/>
      <c r="G377" s="1884"/>
      <c r="H377" s="1884"/>
      <c r="I377" s="1884"/>
    </row>
    <row r="378" spans="1:9" x14ac:dyDescent="0.3">
      <c r="A378" s="1884"/>
      <c r="B378" s="1884"/>
      <c r="C378" s="1884"/>
      <c r="D378" s="1884"/>
      <c r="E378" s="1884"/>
      <c r="F378" s="1884"/>
      <c r="G378" s="1884"/>
      <c r="H378" s="1884"/>
      <c r="I378" s="1884"/>
    </row>
    <row r="379" spans="1:9" x14ac:dyDescent="0.3">
      <c r="A379" s="1884"/>
      <c r="B379" s="1884"/>
      <c r="C379" s="1884"/>
      <c r="D379" s="1884"/>
      <c r="E379" s="1884"/>
      <c r="F379" s="1884"/>
      <c r="G379" s="1884"/>
      <c r="H379" s="1884"/>
      <c r="I379" s="1884"/>
    </row>
    <row r="380" spans="1:9" x14ac:dyDescent="0.3">
      <c r="A380" s="1884"/>
      <c r="B380" s="1884"/>
      <c r="C380" s="1884"/>
      <c r="D380" s="1884"/>
      <c r="E380" s="1884"/>
      <c r="F380" s="1884"/>
      <c r="G380" s="1884"/>
      <c r="H380" s="1884"/>
      <c r="I380" s="1884"/>
    </row>
    <row r="381" spans="1:9" x14ac:dyDescent="0.3">
      <c r="A381" s="1884"/>
      <c r="B381" s="1884"/>
      <c r="C381" s="1884"/>
      <c r="D381" s="1884"/>
      <c r="E381" s="1884"/>
      <c r="F381" s="1884"/>
      <c r="G381" s="1884"/>
      <c r="H381" s="1884"/>
      <c r="I381" s="1884"/>
    </row>
    <row r="382" spans="1:9" x14ac:dyDescent="0.3">
      <c r="A382" s="1884"/>
      <c r="B382" s="1884"/>
      <c r="C382" s="1884"/>
      <c r="D382" s="1884"/>
      <c r="E382" s="1884"/>
      <c r="F382" s="1884"/>
      <c r="G382" s="1884"/>
      <c r="H382" s="1884"/>
      <c r="I382" s="1884"/>
    </row>
    <row r="383" spans="1:9" x14ac:dyDescent="0.3">
      <c r="A383" s="1884"/>
      <c r="B383" s="1884"/>
      <c r="C383" s="1884"/>
      <c r="D383" s="1884"/>
      <c r="E383" s="1884"/>
      <c r="F383" s="1884"/>
      <c r="G383" s="1884"/>
      <c r="H383" s="1884"/>
      <c r="I383" s="1884"/>
    </row>
    <row r="384" spans="1:9" x14ac:dyDescent="0.3">
      <c r="A384" s="1884"/>
      <c r="B384" s="1884"/>
      <c r="C384" s="1884"/>
      <c r="D384" s="1884"/>
      <c r="E384" s="1884"/>
      <c r="F384" s="1884"/>
      <c r="G384" s="1884"/>
      <c r="H384" s="1884"/>
      <c r="I384" s="1884"/>
    </row>
    <row r="385" spans="1:9" x14ac:dyDescent="0.3">
      <c r="A385" s="1884"/>
      <c r="B385" s="1884"/>
      <c r="C385" s="1884"/>
      <c r="D385" s="1884"/>
      <c r="E385" s="1884"/>
      <c r="F385" s="1884"/>
      <c r="G385" s="1884"/>
      <c r="H385" s="1884"/>
      <c r="I385" s="1884"/>
    </row>
    <row r="386" spans="1:9" x14ac:dyDescent="0.3">
      <c r="A386" s="1884"/>
      <c r="B386" s="1884"/>
      <c r="C386" s="1884"/>
      <c r="D386" s="1884"/>
      <c r="E386" s="1884"/>
      <c r="F386" s="1884"/>
      <c r="G386" s="1884"/>
      <c r="H386" s="1884"/>
      <c r="I386" s="1884"/>
    </row>
    <row r="387" spans="1:9" x14ac:dyDescent="0.3">
      <c r="A387" s="1884"/>
      <c r="B387" s="1884"/>
      <c r="C387" s="1884"/>
      <c r="D387" s="1884"/>
      <c r="E387" s="1884"/>
      <c r="F387" s="1884"/>
      <c r="G387" s="1884"/>
      <c r="H387" s="1884"/>
      <c r="I387" s="1884"/>
    </row>
    <row r="388" spans="1:9" x14ac:dyDescent="0.3">
      <c r="A388" s="1884"/>
      <c r="B388" s="1884"/>
      <c r="C388" s="1884"/>
      <c r="D388" s="1884"/>
      <c r="E388" s="1884"/>
      <c r="F388" s="1884"/>
      <c r="G388" s="1884"/>
      <c r="H388" s="1884"/>
      <c r="I388" s="1884"/>
    </row>
    <row r="389" spans="1:9" x14ac:dyDescent="0.3">
      <c r="A389" s="1884"/>
      <c r="B389" s="1884"/>
      <c r="C389" s="1884"/>
      <c r="D389" s="1884"/>
      <c r="E389" s="1884"/>
      <c r="F389" s="1884"/>
      <c r="G389" s="1884"/>
      <c r="H389" s="1884"/>
      <c r="I389" s="1884"/>
    </row>
    <row r="390" spans="1:9" x14ac:dyDescent="0.3">
      <c r="A390" s="1884"/>
      <c r="B390" s="1884"/>
      <c r="C390" s="1884"/>
      <c r="D390" s="1884"/>
      <c r="E390" s="1884"/>
      <c r="F390" s="1884"/>
      <c r="G390" s="1884"/>
      <c r="H390" s="1884"/>
      <c r="I390" s="1884"/>
    </row>
    <row r="391" spans="1:9" x14ac:dyDescent="0.3">
      <c r="A391" s="1884"/>
      <c r="B391" s="1884"/>
      <c r="C391" s="1884"/>
      <c r="D391" s="1884"/>
      <c r="E391" s="1884"/>
      <c r="F391" s="1884"/>
      <c r="G391" s="1884"/>
      <c r="H391" s="1884"/>
      <c r="I391" s="1884"/>
    </row>
    <row r="392" spans="1:9" x14ac:dyDescent="0.3">
      <c r="A392" s="1884"/>
      <c r="B392" s="1884"/>
      <c r="C392" s="1884"/>
      <c r="D392" s="1884"/>
      <c r="E392" s="1884"/>
      <c r="F392" s="1884"/>
      <c r="G392" s="1884"/>
      <c r="H392" s="1884"/>
      <c r="I392" s="1884"/>
    </row>
    <row r="393" spans="1:9" x14ac:dyDescent="0.3">
      <c r="A393" s="1884"/>
      <c r="B393" s="1884"/>
      <c r="C393" s="1884"/>
      <c r="D393" s="1884"/>
      <c r="E393" s="1884"/>
      <c r="F393" s="1884"/>
      <c r="G393" s="1884"/>
      <c r="H393" s="1884"/>
      <c r="I393" s="1884"/>
    </row>
    <row r="394" spans="1:9" x14ac:dyDescent="0.3">
      <c r="A394" s="1884"/>
      <c r="B394" s="1884"/>
      <c r="C394" s="1884"/>
      <c r="D394" s="1884"/>
      <c r="E394" s="1884"/>
      <c r="F394" s="1884"/>
      <c r="G394" s="1884"/>
      <c r="H394" s="1884"/>
      <c r="I394" s="1884"/>
    </row>
    <row r="395" spans="1:9" x14ac:dyDescent="0.3">
      <c r="A395" s="1884"/>
      <c r="B395" s="1884"/>
      <c r="C395" s="1884"/>
      <c r="D395" s="1884"/>
      <c r="E395" s="1884"/>
      <c r="F395" s="1884"/>
      <c r="G395" s="1884"/>
      <c r="H395" s="1884"/>
      <c r="I395" s="1884"/>
    </row>
    <row r="396" spans="1:9" x14ac:dyDescent="0.3">
      <c r="A396" s="1884"/>
      <c r="B396" s="1884"/>
      <c r="C396" s="1884"/>
      <c r="D396" s="1884"/>
      <c r="E396" s="1884"/>
      <c r="F396" s="1884"/>
      <c r="G396" s="1884"/>
      <c r="H396" s="1884"/>
      <c r="I396" s="1884"/>
    </row>
    <row r="397" spans="1:9" x14ac:dyDescent="0.3">
      <c r="A397" s="1884"/>
      <c r="B397" s="1884"/>
      <c r="C397" s="1884"/>
      <c r="D397" s="1884"/>
      <c r="E397" s="1884"/>
      <c r="F397" s="1884"/>
      <c r="G397" s="1884"/>
      <c r="H397" s="1884"/>
      <c r="I397" s="1884"/>
    </row>
    <row r="398" spans="1:9" x14ac:dyDescent="0.3">
      <c r="A398" s="1884"/>
      <c r="B398" s="1884"/>
      <c r="C398" s="1884"/>
      <c r="D398" s="1884"/>
      <c r="E398" s="1884"/>
      <c r="F398" s="1884"/>
      <c r="G398" s="1884"/>
      <c r="H398" s="1884"/>
      <c r="I398" s="1884"/>
    </row>
    <row r="399" spans="1:9" x14ac:dyDescent="0.3">
      <c r="A399" s="1884"/>
      <c r="B399" s="1884"/>
      <c r="C399" s="1884"/>
      <c r="D399" s="1884"/>
      <c r="E399" s="1884"/>
      <c r="F399" s="1884"/>
      <c r="G399" s="1884"/>
      <c r="H399" s="1884"/>
      <c r="I399" s="1884"/>
    </row>
    <row r="400" spans="1:9" x14ac:dyDescent="0.3">
      <c r="A400" s="1884"/>
      <c r="B400" s="1884"/>
      <c r="C400" s="1884"/>
      <c r="D400" s="1884"/>
      <c r="E400" s="1884"/>
      <c r="F400" s="1884"/>
      <c r="G400" s="1884"/>
      <c r="H400" s="1884"/>
      <c r="I400" s="1884"/>
    </row>
    <row r="401" spans="1:9" x14ac:dyDescent="0.3">
      <c r="A401" s="1884"/>
      <c r="B401" s="1884"/>
      <c r="C401" s="1884"/>
      <c r="D401" s="1884"/>
      <c r="E401" s="1884"/>
      <c r="F401" s="1884"/>
      <c r="G401" s="1884"/>
      <c r="H401" s="1884"/>
      <c r="I401" s="1884"/>
    </row>
    <row r="402" spans="1:9" x14ac:dyDescent="0.3">
      <c r="A402" s="1884"/>
      <c r="B402" s="1884"/>
      <c r="C402" s="1884"/>
      <c r="D402" s="1884"/>
      <c r="E402" s="1884"/>
      <c r="F402" s="1884"/>
      <c r="G402" s="1884"/>
      <c r="H402" s="1884"/>
      <c r="I402" s="1884"/>
    </row>
    <row r="403" spans="1:9" x14ac:dyDescent="0.3">
      <c r="A403" s="1884"/>
      <c r="B403" s="1884"/>
      <c r="C403" s="1884"/>
      <c r="D403" s="1884"/>
      <c r="E403" s="1884"/>
      <c r="F403" s="1884"/>
      <c r="G403" s="1884"/>
      <c r="H403" s="1884"/>
      <c r="I403" s="1884"/>
    </row>
    <row r="404" spans="1:9" x14ac:dyDescent="0.3">
      <c r="A404" s="1884"/>
      <c r="B404" s="1884"/>
      <c r="C404" s="1884"/>
      <c r="D404" s="1884"/>
      <c r="E404" s="1884"/>
      <c r="F404" s="1884"/>
      <c r="G404" s="1884"/>
      <c r="H404" s="1884"/>
      <c r="I404" s="1884"/>
    </row>
    <row r="405" spans="1:9" x14ac:dyDescent="0.3">
      <c r="A405" s="1884"/>
      <c r="B405" s="1884"/>
      <c r="C405" s="1884"/>
      <c r="D405" s="1884"/>
      <c r="E405" s="1884"/>
      <c r="F405" s="1884"/>
      <c r="G405" s="1884"/>
      <c r="H405" s="1884"/>
      <c r="I405" s="1884"/>
    </row>
    <row r="406" spans="1:9" x14ac:dyDescent="0.3">
      <c r="A406" s="1884"/>
      <c r="B406" s="1884"/>
      <c r="C406" s="1884"/>
      <c r="D406" s="1884"/>
      <c r="E406" s="1884"/>
      <c r="F406" s="1884"/>
      <c r="G406" s="1884"/>
      <c r="H406" s="1884"/>
      <c r="I406" s="1884"/>
    </row>
    <row r="407" spans="1:9" x14ac:dyDescent="0.3">
      <c r="A407" s="1884"/>
      <c r="B407" s="1884"/>
      <c r="C407" s="1884"/>
      <c r="D407" s="1884"/>
      <c r="E407" s="1884"/>
      <c r="F407" s="1884"/>
      <c r="G407" s="1884"/>
      <c r="H407" s="1884"/>
      <c r="I407" s="1884"/>
    </row>
    <row r="408" spans="1:9" x14ac:dyDescent="0.3">
      <c r="A408" s="1884"/>
      <c r="B408" s="1884"/>
      <c r="C408" s="1884"/>
      <c r="D408" s="1884"/>
      <c r="E408" s="1884"/>
      <c r="F408" s="1884"/>
      <c r="G408" s="1884"/>
      <c r="H408" s="1884"/>
      <c r="I408" s="1884"/>
    </row>
    <row r="409" spans="1:9" x14ac:dyDescent="0.3">
      <c r="A409" s="1884"/>
      <c r="B409" s="1884"/>
      <c r="C409" s="1884"/>
      <c r="D409" s="1884"/>
      <c r="E409" s="1884"/>
      <c r="F409" s="1884"/>
      <c r="G409" s="1884"/>
      <c r="H409" s="1884"/>
      <c r="I409" s="1884"/>
    </row>
    <row r="410" spans="1:9" x14ac:dyDescent="0.3">
      <c r="A410" s="1884"/>
      <c r="B410" s="1884"/>
      <c r="C410" s="1884"/>
      <c r="D410" s="1884"/>
      <c r="E410" s="1884"/>
      <c r="F410" s="1884"/>
      <c r="G410" s="1884"/>
      <c r="H410" s="1884"/>
      <c r="I410" s="1884"/>
    </row>
    <row r="411" spans="1:9" x14ac:dyDescent="0.3">
      <c r="A411" s="1884"/>
      <c r="B411" s="1884"/>
      <c r="C411" s="1884"/>
      <c r="D411" s="1884"/>
      <c r="E411" s="1884"/>
      <c r="F411" s="1884"/>
      <c r="G411" s="1884"/>
      <c r="H411" s="1884"/>
      <c r="I411" s="1884"/>
    </row>
    <row r="412" spans="1:9" x14ac:dyDescent="0.3">
      <c r="A412" s="1884"/>
      <c r="B412" s="1884"/>
      <c r="C412" s="1884"/>
      <c r="D412" s="1884"/>
      <c r="E412" s="1884"/>
      <c r="F412" s="1884"/>
      <c r="G412" s="1884"/>
      <c r="H412" s="1884"/>
      <c r="I412" s="1884"/>
    </row>
    <row r="413" spans="1:9" x14ac:dyDescent="0.3">
      <c r="A413" s="1884"/>
      <c r="B413" s="1884"/>
      <c r="C413" s="1884"/>
      <c r="D413" s="1884"/>
      <c r="E413" s="1884"/>
      <c r="F413" s="1884"/>
      <c r="G413" s="1884"/>
      <c r="H413" s="1884"/>
      <c r="I413" s="1884"/>
    </row>
    <row r="414" spans="1:9" x14ac:dyDescent="0.3">
      <c r="A414" s="1884"/>
      <c r="B414" s="1884"/>
      <c r="C414" s="1884"/>
      <c r="D414" s="1884"/>
      <c r="E414" s="1884"/>
      <c r="F414" s="1884"/>
      <c r="G414" s="1884"/>
      <c r="H414" s="1884"/>
      <c r="I414" s="1884"/>
    </row>
    <row r="415" spans="1:9" x14ac:dyDescent="0.3">
      <c r="A415" s="1884"/>
      <c r="B415" s="1884"/>
      <c r="C415" s="1884"/>
      <c r="D415" s="1884"/>
      <c r="E415" s="1884"/>
      <c r="F415" s="1884"/>
      <c r="G415" s="1884"/>
      <c r="H415" s="1884"/>
      <c r="I415" s="1884"/>
    </row>
    <row r="416" spans="1:9" x14ac:dyDescent="0.3">
      <c r="A416" s="1884"/>
      <c r="B416" s="1884"/>
      <c r="C416" s="1884"/>
      <c r="D416" s="1884"/>
      <c r="E416" s="1884"/>
      <c r="F416" s="1884"/>
      <c r="G416" s="1884"/>
      <c r="H416" s="1884"/>
      <c r="I416" s="1884"/>
    </row>
    <row r="417" spans="1:9" x14ac:dyDescent="0.3">
      <c r="A417" s="1884"/>
      <c r="B417" s="1884"/>
      <c r="C417" s="1884"/>
      <c r="D417" s="1884"/>
      <c r="E417" s="1884"/>
      <c r="F417" s="1884"/>
      <c r="G417" s="1884"/>
      <c r="H417" s="1884"/>
      <c r="I417" s="1884"/>
    </row>
    <row r="418" spans="1:9" x14ac:dyDescent="0.3">
      <c r="A418" s="1884"/>
      <c r="B418" s="1884"/>
      <c r="C418" s="1884"/>
      <c r="D418" s="1884"/>
      <c r="E418" s="1884"/>
      <c r="F418" s="1884"/>
      <c r="G418" s="1884"/>
      <c r="H418" s="1884"/>
      <c r="I418" s="1884"/>
    </row>
    <row r="419" spans="1:9" x14ac:dyDescent="0.3">
      <c r="A419" s="1884"/>
      <c r="B419" s="1884"/>
      <c r="C419" s="1884"/>
      <c r="D419" s="1884"/>
      <c r="E419" s="1884"/>
      <c r="F419" s="1884"/>
      <c r="G419" s="1884"/>
      <c r="H419" s="1884"/>
      <c r="I419" s="1884"/>
    </row>
    <row r="420" spans="1:9" x14ac:dyDescent="0.3">
      <c r="A420" s="1884"/>
      <c r="B420" s="1884"/>
      <c r="C420" s="1884"/>
      <c r="D420" s="1884"/>
      <c r="E420" s="1884"/>
      <c r="F420" s="1884"/>
      <c r="G420" s="1884"/>
      <c r="H420" s="1884"/>
      <c r="I420" s="1884"/>
    </row>
    <row r="421" spans="1:9" x14ac:dyDescent="0.3">
      <c r="A421" s="1884"/>
      <c r="B421" s="1884"/>
      <c r="C421" s="1884"/>
      <c r="D421" s="1884"/>
      <c r="E421" s="1884"/>
      <c r="F421" s="1884"/>
      <c r="G421" s="1884"/>
      <c r="H421" s="1884"/>
      <c r="I421" s="1884"/>
    </row>
    <row r="422" spans="1:9" x14ac:dyDescent="0.3">
      <c r="A422" s="1884"/>
      <c r="B422" s="1884"/>
      <c r="C422" s="1884"/>
      <c r="D422" s="1884"/>
      <c r="E422" s="1884"/>
      <c r="F422" s="1884"/>
      <c r="G422" s="1884"/>
      <c r="H422" s="1884"/>
      <c r="I422" s="1884"/>
    </row>
    <row r="423" spans="1:9" x14ac:dyDescent="0.3">
      <c r="A423" s="1884"/>
      <c r="B423" s="1884"/>
      <c r="C423" s="1884"/>
      <c r="D423" s="1884"/>
      <c r="E423" s="1884"/>
      <c r="F423" s="1884"/>
      <c r="G423" s="1884"/>
      <c r="H423" s="1884"/>
      <c r="I423" s="1884"/>
    </row>
    <row r="424" spans="1:9" x14ac:dyDescent="0.3">
      <c r="A424" s="1884"/>
      <c r="B424" s="1884"/>
      <c r="C424" s="1884"/>
      <c r="D424" s="1884"/>
      <c r="E424" s="1884"/>
      <c r="F424" s="1884"/>
      <c r="G424" s="1884"/>
      <c r="H424" s="1884"/>
      <c r="I424" s="1884"/>
    </row>
    <row r="425" spans="1:9" x14ac:dyDescent="0.3">
      <c r="A425" s="1884"/>
      <c r="B425" s="1884"/>
      <c r="C425" s="1884"/>
      <c r="D425" s="1884"/>
      <c r="E425" s="1884"/>
      <c r="F425" s="1884"/>
      <c r="G425" s="1884"/>
      <c r="H425" s="1884"/>
      <c r="I425" s="1884"/>
    </row>
    <row r="426" spans="1:9" x14ac:dyDescent="0.3">
      <c r="A426" s="1884"/>
      <c r="B426" s="1884"/>
      <c r="C426" s="1884"/>
      <c r="D426" s="1884"/>
      <c r="E426" s="1884"/>
      <c r="F426" s="1884"/>
      <c r="G426" s="1884"/>
      <c r="H426" s="1884"/>
      <c r="I426" s="1884"/>
    </row>
    <row r="427" spans="1:9" x14ac:dyDescent="0.3">
      <c r="A427" s="1884"/>
      <c r="B427" s="1884"/>
      <c r="C427" s="1884"/>
      <c r="D427" s="1884"/>
      <c r="E427" s="1884"/>
      <c r="F427" s="1884"/>
      <c r="G427" s="1884"/>
      <c r="H427" s="1884"/>
      <c r="I427" s="1884"/>
    </row>
    <row r="428" spans="1:9" x14ac:dyDescent="0.3">
      <c r="A428" s="1884"/>
      <c r="B428" s="1884"/>
      <c r="C428" s="1884"/>
      <c r="D428" s="1884"/>
      <c r="E428" s="1884"/>
      <c r="F428" s="1884"/>
      <c r="G428" s="1884"/>
      <c r="H428" s="1884"/>
      <c r="I428" s="1884"/>
    </row>
    <row r="429" spans="1:9" x14ac:dyDescent="0.3">
      <c r="A429" s="1884"/>
      <c r="B429" s="1884"/>
      <c r="C429" s="1884"/>
      <c r="D429" s="1884"/>
      <c r="E429" s="1884"/>
      <c r="F429" s="1884"/>
      <c r="G429" s="1884"/>
      <c r="H429" s="1884"/>
      <c r="I429" s="1884"/>
    </row>
    <row r="430" spans="1:9" x14ac:dyDescent="0.3">
      <c r="A430" s="1884"/>
      <c r="B430" s="1884"/>
      <c r="C430" s="1884"/>
      <c r="D430" s="1884"/>
      <c r="E430" s="1884"/>
      <c r="F430" s="1884"/>
      <c r="G430" s="1884"/>
      <c r="H430" s="1884"/>
      <c r="I430" s="1884"/>
    </row>
    <row r="431" spans="1:9" x14ac:dyDescent="0.3">
      <c r="A431" s="1884"/>
      <c r="B431" s="1884"/>
      <c r="C431" s="1884"/>
      <c r="D431" s="1884"/>
      <c r="E431" s="1884"/>
      <c r="F431" s="1884"/>
      <c r="G431" s="1884"/>
      <c r="H431" s="1884"/>
      <c r="I431" s="1884"/>
    </row>
    <row r="432" spans="1:9" x14ac:dyDescent="0.3">
      <c r="A432" s="1884"/>
      <c r="B432" s="1884"/>
      <c r="C432" s="1884"/>
      <c r="D432" s="1884"/>
      <c r="E432" s="1884"/>
      <c r="F432" s="1884"/>
      <c r="G432" s="1884"/>
      <c r="H432" s="1884"/>
      <c r="I432" s="1884"/>
    </row>
    <row r="433" spans="1:9" x14ac:dyDescent="0.3">
      <c r="A433" s="1884"/>
      <c r="B433" s="1884"/>
      <c r="C433" s="1884"/>
      <c r="D433" s="1884"/>
      <c r="E433" s="1884"/>
      <c r="F433" s="1884"/>
      <c r="G433" s="1884"/>
      <c r="H433" s="1884"/>
      <c r="I433" s="1884"/>
    </row>
    <row r="434" spans="1:9" x14ac:dyDescent="0.3">
      <c r="A434" s="1884"/>
      <c r="B434" s="1884"/>
      <c r="C434" s="1884"/>
      <c r="D434" s="1884"/>
      <c r="E434" s="1884"/>
      <c r="F434" s="1884"/>
      <c r="G434" s="1884"/>
      <c r="H434" s="1884"/>
      <c r="I434" s="1884"/>
    </row>
    <row r="435" spans="1:9" x14ac:dyDescent="0.3">
      <c r="A435" s="1884"/>
      <c r="B435" s="1884"/>
      <c r="C435" s="1884"/>
      <c r="D435" s="1884"/>
      <c r="E435" s="1884"/>
      <c r="F435" s="1884"/>
      <c r="G435" s="1884"/>
      <c r="H435" s="1884"/>
      <c r="I435" s="1884"/>
    </row>
    <row r="436" spans="1:9" x14ac:dyDescent="0.3">
      <c r="A436" s="1884"/>
      <c r="B436" s="1884"/>
      <c r="C436" s="1884"/>
      <c r="D436" s="1884"/>
      <c r="E436" s="1884"/>
      <c r="F436" s="1884"/>
      <c r="G436" s="1884"/>
      <c r="H436" s="1884"/>
      <c r="I436" s="1884"/>
    </row>
    <row r="437" spans="1:9" x14ac:dyDescent="0.3">
      <c r="A437" s="1884"/>
      <c r="B437" s="1884"/>
      <c r="C437" s="1884"/>
      <c r="D437" s="1884"/>
      <c r="E437" s="1884"/>
      <c r="F437" s="1884"/>
      <c r="G437" s="1884"/>
      <c r="H437" s="1884"/>
      <c r="I437" s="1884"/>
    </row>
    <row r="438" spans="1:9" x14ac:dyDescent="0.3">
      <c r="A438" s="1884"/>
      <c r="B438" s="1884"/>
      <c r="C438" s="1884"/>
      <c r="D438" s="1884"/>
      <c r="E438" s="1884"/>
      <c r="F438" s="1884"/>
      <c r="G438" s="1884"/>
      <c r="H438" s="1884"/>
      <c r="I438" s="1884"/>
    </row>
    <row r="439" spans="1:9" x14ac:dyDescent="0.3">
      <c r="A439" s="1884"/>
      <c r="B439" s="1884"/>
      <c r="C439" s="1884"/>
      <c r="D439" s="1884"/>
      <c r="E439" s="1884"/>
      <c r="F439" s="1884"/>
      <c r="G439" s="1884"/>
      <c r="H439" s="1884"/>
      <c r="I439" s="1884"/>
    </row>
    <row r="440" spans="1:9" x14ac:dyDescent="0.3">
      <c r="A440" s="1884"/>
      <c r="B440" s="1884"/>
      <c r="C440" s="1884"/>
      <c r="D440" s="1884"/>
      <c r="E440" s="1884"/>
      <c r="F440" s="1884"/>
      <c r="G440" s="1884"/>
      <c r="H440" s="1884"/>
      <c r="I440" s="1884"/>
    </row>
    <row r="441" spans="1:9" x14ac:dyDescent="0.3">
      <c r="A441" s="1884"/>
      <c r="B441" s="1884"/>
      <c r="C441" s="1884"/>
      <c r="D441" s="1884"/>
      <c r="E441" s="1884"/>
      <c r="F441" s="1884"/>
      <c r="G441" s="1884"/>
      <c r="H441" s="1884"/>
      <c r="I441" s="1884"/>
    </row>
    <row r="442" spans="1:9" x14ac:dyDescent="0.3">
      <c r="A442" s="1884"/>
      <c r="B442" s="1884"/>
      <c r="C442" s="1884"/>
      <c r="D442" s="1884"/>
      <c r="E442" s="1884"/>
      <c r="F442" s="1884"/>
      <c r="G442" s="1884"/>
      <c r="H442" s="1884"/>
      <c r="I442" s="1884"/>
    </row>
    <row r="443" spans="1:9" x14ac:dyDescent="0.3">
      <c r="A443" s="1884"/>
      <c r="B443" s="1884"/>
      <c r="C443" s="1884"/>
      <c r="D443" s="1884"/>
      <c r="E443" s="1884"/>
      <c r="F443" s="1884"/>
      <c r="G443" s="1884"/>
      <c r="H443" s="1884"/>
      <c r="I443" s="1884"/>
    </row>
    <row r="444" spans="1:9" x14ac:dyDescent="0.3">
      <c r="A444" s="1884"/>
      <c r="B444" s="1884"/>
      <c r="C444" s="1884"/>
      <c r="D444" s="1884"/>
      <c r="E444" s="1884"/>
      <c r="F444" s="1884"/>
      <c r="G444" s="1884"/>
      <c r="H444" s="1884"/>
      <c r="I444" s="1884"/>
    </row>
    <row r="445" spans="1:9" x14ac:dyDescent="0.3">
      <c r="A445" s="1884"/>
      <c r="B445" s="1884"/>
      <c r="C445" s="1884"/>
      <c r="D445" s="1884"/>
      <c r="E445" s="1884"/>
      <c r="F445" s="1884"/>
      <c r="G445" s="1884"/>
      <c r="H445" s="1884"/>
      <c r="I445" s="1884"/>
    </row>
    <row r="446" spans="1:9" x14ac:dyDescent="0.3">
      <c r="A446" s="1884"/>
      <c r="B446" s="1884"/>
      <c r="C446" s="1884"/>
      <c r="D446" s="1884"/>
      <c r="E446" s="1884"/>
      <c r="F446" s="1884"/>
      <c r="G446" s="1884"/>
      <c r="H446" s="1884"/>
      <c r="I446" s="1884"/>
    </row>
    <row r="447" spans="1:9" x14ac:dyDescent="0.3">
      <c r="A447" s="1884"/>
      <c r="B447" s="1884"/>
      <c r="C447" s="1884"/>
      <c r="D447" s="1884"/>
      <c r="E447" s="1884"/>
      <c r="F447" s="1884"/>
      <c r="G447" s="1884"/>
      <c r="H447" s="1884"/>
      <c r="I447" s="1884"/>
    </row>
    <row r="448" spans="1:9" x14ac:dyDescent="0.3">
      <c r="A448" s="1884"/>
      <c r="B448" s="1884"/>
      <c r="C448" s="1884"/>
      <c r="D448" s="1884"/>
      <c r="E448" s="1884"/>
      <c r="F448" s="1884"/>
      <c r="G448" s="1884"/>
      <c r="H448" s="1884"/>
      <c r="I448" s="1884"/>
    </row>
    <row r="449" spans="1:9" x14ac:dyDescent="0.3">
      <c r="A449" s="1884"/>
      <c r="B449" s="1884"/>
      <c r="C449" s="1884"/>
      <c r="D449" s="1884"/>
      <c r="E449" s="1884"/>
      <c r="F449" s="1884"/>
      <c r="G449" s="1884"/>
      <c r="H449" s="1884"/>
      <c r="I449" s="1884"/>
    </row>
    <row r="450" spans="1:9" x14ac:dyDescent="0.3">
      <c r="A450" s="1884"/>
      <c r="B450" s="1884"/>
      <c r="C450" s="1884"/>
      <c r="D450" s="1884"/>
      <c r="E450" s="1884"/>
      <c r="F450" s="1884"/>
      <c r="G450" s="1884"/>
      <c r="H450" s="1884"/>
      <c r="I450" s="1884"/>
    </row>
    <row r="451" spans="1:9" x14ac:dyDescent="0.3">
      <c r="A451" s="1884"/>
      <c r="B451" s="1884"/>
      <c r="C451" s="1884"/>
      <c r="D451" s="1884"/>
      <c r="E451" s="1884"/>
      <c r="F451" s="1884"/>
      <c r="G451" s="1884"/>
      <c r="H451" s="1884"/>
      <c r="I451" s="1884"/>
    </row>
    <row r="452" spans="1:9" x14ac:dyDescent="0.3">
      <c r="A452" s="1884"/>
      <c r="B452" s="1884"/>
      <c r="C452" s="1884"/>
      <c r="D452" s="1884"/>
      <c r="E452" s="1884"/>
      <c r="F452" s="1884"/>
      <c r="G452" s="1884"/>
      <c r="H452" s="1884"/>
      <c r="I452" s="1884"/>
    </row>
    <row r="453" spans="1:9" x14ac:dyDescent="0.3">
      <c r="A453" s="1884"/>
      <c r="B453" s="1884"/>
      <c r="C453" s="1884"/>
      <c r="D453" s="1884"/>
      <c r="E453" s="1884"/>
      <c r="F453" s="1884"/>
      <c r="G453" s="1884"/>
      <c r="H453" s="1884"/>
      <c r="I453" s="1884"/>
    </row>
    <row r="454" spans="1:9" x14ac:dyDescent="0.3">
      <c r="A454" s="1884"/>
      <c r="B454" s="1884"/>
      <c r="C454" s="1884"/>
      <c r="D454" s="1884"/>
      <c r="E454" s="1884"/>
      <c r="F454" s="1884"/>
      <c r="G454" s="1884"/>
      <c r="H454" s="1884"/>
      <c r="I454" s="1884"/>
    </row>
    <row r="455" spans="1:9" x14ac:dyDescent="0.3">
      <c r="A455" s="1884"/>
      <c r="B455" s="1884"/>
      <c r="C455" s="1884"/>
      <c r="D455" s="1884"/>
      <c r="E455" s="1884"/>
      <c r="F455" s="1884"/>
      <c r="G455" s="1884"/>
      <c r="H455" s="1884"/>
      <c r="I455" s="1884"/>
    </row>
    <row r="456" spans="1:9" x14ac:dyDescent="0.3">
      <c r="A456" s="1884"/>
      <c r="B456" s="1884"/>
      <c r="C456" s="1884"/>
      <c r="D456" s="1884"/>
      <c r="E456" s="1884"/>
      <c r="F456" s="1884"/>
      <c r="G456" s="1884"/>
      <c r="H456" s="1884"/>
      <c r="I456" s="1884"/>
    </row>
    <row r="457" spans="1:9" x14ac:dyDescent="0.3">
      <c r="A457" s="1884"/>
      <c r="B457" s="1884"/>
      <c r="C457" s="1884"/>
      <c r="D457" s="1884"/>
      <c r="E457" s="1884"/>
      <c r="F457" s="1884"/>
      <c r="G457" s="1884"/>
      <c r="H457" s="1884"/>
      <c r="I457" s="1884"/>
    </row>
    <row r="458" spans="1:9" x14ac:dyDescent="0.3">
      <c r="A458" s="1884"/>
      <c r="B458" s="1884"/>
      <c r="C458" s="1884"/>
      <c r="D458" s="1884"/>
      <c r="E458" s="1884"/>
      <c r="F458" s="1884"/>
      <c r="G458" s="1884"/>
      <c r="H458" s="1884"/>
      <c r="I458" s="1884"/>
    </row>
    <row r="459" spans="1:9" x14ac:dyDescent="0.3">
      <c r="A459" s="1884"/>
      <c r="B459" s="1884"/>
      <c r="C459" s="1884"/>
      <c r="D459" s="1884"/>
      <c r="E459" s="1884"/>
      <c r="F459" s="1884"/>
      <c r="G459" s="1884"/>
      <c r="H459" s="1884"/>
      <c r="I459" s="1884"/>
    </row>
    <row r="460" spans="1:9" x14ac:dyDescent="0.3">
      <c r="A460" s="1884"/>
      <c r="B460" s="1884"/>
      <c r="C460" s="1884"/>
      <c r="D460" s="1884"/>
      <c r="E460" s="1884"/>
      <c r="F460" s="1884"/>
      <c r="G460" s="1884"/>
      <c r="H460" s="1884"/>
      <c r="I460" s="1884"/>
    </row>
    <row r="461" spans="1:9" x14ac:dyDescent="0.3">
      <c r="A461" s="1884"/>
      <c r="B461" s="1884"/>
      <c r="C461" s="1884"/>
      <c r="D461" s="1884"/>
      <c r="E461" s="1884"/>
      <c r="F461" s="1884"/>
      <c r="G461" s="1884"/>
      <c r="H461" s="1884"/>
      <c r="I461" s="1884"/>
    </row>
    <row r="462" spans="1:9" x14ac:dyDescent="0.3">
      <c r="A462" s="1884"/>
      <c r="B462" s="1884"/>
      <c r="C462" s="1884"/>
      <c r="D462" s="1884"/>
      <c r="E462" s="1884"/>
      <c r="F462" s="1884"/>
      <c r="G462" s="1884"/>
      <c r="H462" s="1884"/>
      <c r="I462" s="1884"/>
    </row>
    <row r="463" spans="1:9" x14ac:dyDescent="0.3">
      <c r="A463" s="1884"/>
      <c r="B463" s="1884"/>
      <c r="C463" s="1884"/>
      <c r="D463" s="1884"/>
      <c r="E463" s="1884"/>
      <c r="F463" s="1884"/>
      <c r="G463" s="1884"/>
      <c r="H463" s="1884"/>
      <c r="I463" s="1884"/>
    </row>
    <row r="464" spans="1:9" x14ac:dyDescent="0.3">
      <c r="A464" s="1884"/>
      <c r="B464" s="1884"/>
      <c r="C464" s="1884"/>
      <c r="D464" s="1884"/>
      <c r="E464" s="1884"/>
      <c r="F464" s="1884"/>
      <c r="G464" s="1884"/>
      <c r="H464" s="1884"/>
      <c r="I464" s="1884"/>
    </row>
    <row r="465" spans="1:9" x14ac:dyDescent="0.3">
      <c r="A465" s="1884"/>
      <c r="B465" s="1884"/>
      <c r="C465" s="1884"/>
      <c r="D465" s="1884"/>
      <c r="E465" s="1884"/>
      <c r="F465" s="1884"/>
      <c r="G465" s="1884"/>
      <c r="H465" s="1884"/>
      <c r="I465" s="1884"/>
    </row>
    <row r="466" spans="1:9" x14ac:dyDescent="0.3">
      <c r="A466" s="1884"/>
      <c r="B466" s="1884"/>
      <c r="C466" s="1884"/>
      <c r="D466" s="1884"/>
      <c r="E466" s="1884"/>
      <c r="F466" s="1884"/>
      <c r="G466" s="1884"/>
      <c r="H466" s="1884"/>
      <c r="I466" s="1884"/>
    </row>
    <row r="467" spans="1:9" x14ac:dyDescent="0.3">
      <c r="A467" s="1884"/>
      <c r="B467" s="1884"/>
      <c r="C467" s="1884"/>
      <c r="D467" s="1884"/>
      <c r="E467" s="1884"/>
      <c r="F467" s="1884"/>
      <c r="G467" s="1884"/>
      <c r="H467" s="1884"/>
      <c r="I467" s="1884"/>
    </row>
    <row r="468" spans="1:9" x14ac:dyDescent="0.3">
      <c r="A468" s="1884"/>
      <c r="B468" s="1884"/>
      <c r="C468" s="1884"/>
      <c r="D468" s="1884"/>
      <c r="E468" s="1884"/>
      <c r="F468" s="1884"/>
      <c r="G468" s="1884"/>
      <c r="H468" s="1884"/>
      <c r="I468" s="1884"/>
    </row>
    <row r="469" spans="1:9" x14ac:dyDescent="0.3">
      <c r="A469" s="1884"/>
      <c r="B469" s="1884"/>
      <c r="C469" s="1884"/>
      <c r="D469" s="1884"/>
      <c r="E469" s="1884"/>
      <c r="F469" s="1884"/>
      <c r="G469" s="1884"/>
      <c r="H469" s="1884"/>
      <c r="I469" s="1884"/>
    </row>
    <row r="470" spans="1:9" x14ac:dyDescent="0.3">
      <c r="A470" s="1884"/>
      <c r="B470" s="1884"/>
      <c r="C470" s="1884"/>
      <c r="D470" s="1884"/>
      <c r="E470" s="1884"/>
      <c r="F470" s="1884"/>
      <c r="G470" s="1884"/>
      <c r="H470" s="1884"/>
      <c r="I470" s="1884"/>
    </row>
    <row r="471" spans="1:9" x14ac:dyDescent="0.3">
      <c r="A471" s="1884"/>
      <c r="B471" s="1884"/>
      <c r="C471" s="1884"/>
      <c r="D471" s="1884"/>
      <c r="E471" s="1884"/>
      <c r="F471" s="1884"/>
      <c r="G471" s="1884"/>
      <c r="H471" s="1884"/>
      <c r="I471" s="1884"/>
    </row>
    <row r="472" spans="1:9" x14ac:dyDescent="0.3">
      <c r="A472" s="1884"/>
      <c r="B472" s="1884"/>
      <c r="C472" s="1884"/>
      <c r="D472" s="1884"/>
      <c r="E472" s="1884"/>
      <c r="F472" s="1884"/>
      <c r="G472" s="1884"/>
      <c r="H472" s="1884"/>
      <c r="I472" s="1884"/>
    </row>
    <row r="473" spans="1:9" x14ac:dyDescent="0.3">
      <c r="A473" s="1884"/>
      <c r="B473" s="1884"/>
      <c r="C473" s="1884"/>
      <c r="D473" s="1884"/>
      <c r="E473" s="1884"/>
      <c r="F473" s="1884"/>
      <c r="G473" s="1884"/>
      <c r="H473" s="1884"/>
      <c r="I473" s="1884"/>
    </row>
    <row r="474" spans="1:9" x14ac:dyDescent="0.3">
      <c r="A474" s="1884"/>
      <c r="B474" s="1884"/>
      <c r="C474" s="1884"/>
      <c r="D474" s="1884"/>
      <c r="E474" s="1884"/>
      <c r="F474" s="1884"/>
      <c r="G474" s="1884"/>
      <c r="H474" s="1884"/>
      <c r="I474" s="1884"/>
    </row>
    <row r="475" spans="1:9" x14ac:dyDescent="0.3">
      <c r="A475" s="1884"/>
      <c r="B475" s="1884"/>
      <c r="C475" s="1884"/>
      <c r="D475" s="1884"/>
      <c r="E475" s="1884"/>
      <c r="F475" s="1884"/>
      <c r="G475" s="1884"/>
      <c r="H475" s="1884"/>
      <c r="I475" s="1884"/>
    </row>
    <row r="476" spans="1:9" x14ac:dyDescent="0.3">
      <c r="A476" s="1884"/>
      <c r="B476" s="1884"/>
      <c r="C476" s="1884"/>
      <c r="D476" s="1884"/>
      <c r="E476" s="1884"/>
      <c r="F476" s="1884"/>
      <c r="G476" s="1884"/>
      <c r="H476" s="1884"/>
      <c r="I476" s="1884"/>
    </row>
    <row r="477" spans="1:9" x14ac:dyDescent="0.3">
      <c r="A477" s="1884"/>
      <c r="B477" s="1884"/>
      <c r="C477" s="1884"/>
      <c r="D477" s="1884"/>
      <c r="E477" s="1884"/>
      <c r="F477" s="1884"/>
      <c r="G477" s="1884"/>
      <c r="H477" s="1884"/>
      <c r="I477" s="1884"/>
    </row>
    <row r="478" spans="1:9" x14ac:dyDescent="0.3">
      <c r="A478" s="1884"/>
      <c r="B478" s="1884"/>
      <c r="C478" s="1884"/>
      <c r="D478" s="1884"/>
      <c r="E478" s="1884"/>
      <c r="F478" s="1884"/>
      <c r="G478" s="1884"/>
      <c r="H478" s="1884"/>
      <c r="I478" s="1884"/>
    </row>
    <row r="479" spans="1:9" x14ac:dyDescent="0.3">
      <c r="A479" s="1884"/>
      <c r="B479" s="1884"/>
      <c r="C479" s="1884"/>
      <c r="D479" s="1884"/>
      <c r="E479" s="1884"/>
      <c r="F479" s="1884"/>
      <c r="G479" s="1884"/>
      <c r="H479" s="1884"/>
      <c r="I479" s="1884"/>
    </row>
    <row r="480" spans="1:9" x14ac:dyDescent="0.3">
      <c r="A480" s="1884"/>
      <c r="B480" s="1884"/>
      <c r="C480" s="1884"/>
      <c r="D480" s="1884"/>
      <c r="E480" s="1884"/>
      <c r="F480" s="1884"/>
      <c r="G480" s="1884"/>
      <c r="H480" s="1884"/>
      <c r="I480" s="1884"/>
    </row>
    <row r="481" spans="1:9" x14ac:dyDescent="0.3">
      <c r="A481" s="1884"/>
      <c r="B481" s="1884"/>
      <c r="C481" s="1884"/>
      <c r="D481" s="1884"/>
      <c r="E481" s="1884"/>
      <c r="F481" s="1884"/>
      <c r="G481" s="1884"/>
      <c r="H481" s="1884"/>
      <c r="I481" s="1884"/>
    </row>
    <row r="482" spans="1:9" x14ac:dyDescent="0.3">
      <c r="A482" s="1884"/>
      <c r="B482" s="1884"/>
      <c r="C482" s="1884"/>
      <c r="D482" s="1884"/>
      <c r="E482" s="1884"/>
      <c r="F482" s="1884"/>
      <c r="G482" s="1884"/>
      <c r="H482" s="1884"/>
      <c r="I482" s="1884"/>
    </row>
    <row r="483" spans="1:9" x14ac:dyDescent="0.3">
      <c r="A483" s="1884"/>
      <c r="B483" s="1884"/>
      <c r="C483" s="1884"/>
      <c r="D483" s="1884"/>
      <c r="E483" s="1884"/>
      <c r="F483" s="1884"/>
      <c r="G483" s="1884"/>
      <c r="H483" s="1884"/>
      <c r="I483" s="1884"/>
    </row>
    <row r="484" spans="1:9" x14ac:dyDescent="0.3">
      <c r="A484" s="1884"/>
      <c r="B484" s="1884"/>
      <c r="C484" s="1884"/>
      <c r="D484" s="1884"/>
      <c r="E484" s="1884"/>
      <c r="F484" s="1884"/>
      <c r="G484" s="1884"/>
      <c r="H484" s="1884"/>
      <c r="I484" s="1884"/>
    </row>
    <row r="485" spans="1:9" x14ac:dyDescent="0.3">
      <c r="A485" s="1884"/>
      <c r="B485" s="1884"/>
      <c r="C485" s="1884"/>
      <c r="D485" s="1884"/>
      <c r="E485" s="1884"/>
      <c r="F485" s="1884"/>
      <c r="G485" s="1884"/>
      <c r="H485" s="1884"/>
      <c r="I485" s="1884"/>
    </row>
    <row r="486" spans="1:9" x14ac:dyDescent="0.3">
      <c r="A486" s="1884"/>
      <c r="B486" s="1884"/>
      <c r="C486" s="1884"/>
      <c r="D486" s="1884"/>
      <c r="E486" s="1884"/>
      <c r="F486" s="1884"/>
      <c r="G486" s="1884"/>
      <c r="H486" s="1884"/>
      <c r="I486" s="1884"/>
    </row>
    <row r="487" spans="1:9" x14ac:dyDescent="0.3">
      <c r="A487" s="1884"/>
      <c r="B487" s="1884"/>
      <c r="C487" s="1884"/>
      <c r="D487" s="1884"/>
      <c r="E487" s="1884"/>
      <c r="F487" s="1884"/>
      <c r="G487" s="1884"/>
      <c r="H487" s="1884"/>
      <c r="I487" s="1884"/>
    </row>
    <row r="488" spans="1:9" x14ac:dyDescent="0.3">
      <c r="A488" s="1884"/>
      <c r="B488" s="1884"/>
      <c r="C488" s="1884"/>
      <c r="D488" s="1884"/>
      <c r="E488" s="1884"/>
      <c r="F488" s="1884"/>
      <c r="G488" s="1884"/>
      <c r="H488" s="1884"/>
      <c r="I488" s="1884"/>
    </row>
    <row r="489" spans="1:9" x14ac:dyDescent="0.3">
      <c r="A489" s="1884"/>
      <c r="B489" s="1884"/>
      <c r="C489" s="1884"/>
      <c r="D489" s="1884"/>
      <c r="E489" s="1884"/>
      <c r="F489" s="1884"/>
      <c r="G489" s="1884"/>
      <c r="H489" s="1884"/>
      <c r="I489" s="1884"/>
    </row>
    <row r="490" spans="1:9" x14ac:dyDescent="0.3">
      <c r="A490" s="1884"/>
      <c r="B490" s="1884"/>
      <c r="C490" s="1884"/>
      <c r="D490" s="1884"/>
      <c r="E490" s="1884"/>
      <c r="F490" s="1884"/>
      <c r="G490" s="1884"/>
      <c r="H490" s="1884"/>
      <c r="I490" s="1884"/>
    </row>
    <row r="491" spans="1:9" x14ac:dyDescent="0.3">
      <c r="A491" s="1884"/>
      <c r="B491" s="1884"/>
      <c r="C491" s="1884"/>
      <c r="D491" s="1884"/>
      <c r="E491" s="1884"/>
      <c r="F491" s="1884"/>
      <c r="G491" s="1884"/>
      <c r="H491" s="1884"/>
      <c r="I491" s="1884"/>
    </row>
    <row r="492" spans="1:9" x14ac:dyDescent="0.3">
      <c r="A492" s="1884"/>
      <c r="B492" s="1884"/>
      <c r="C492" s="1884"/>
      <c r="D492" s="1884"/>
      <c r="E492" s="1884"/>
      <c r="F492" s="1884"/>
      <c r="G492" s="1884"/>
      <c r="H492" s="1884"/>
      <c r="I492" s="1884"/>
    </row>
    <row r="493" spans="1:9" x14ac:dyDescent="0.3">
      <c r="A493" s="1884"/>
      <c r="B493" s="1884"/>
      <c r="C493" s="1884"/>
      <c r="D493" s="1884"/>
      <c r="E493" s="1884"/>
      <c r="F493" s="1884"/>
      <c r="G493" s="1884"/>
      <c r="H493" s="1884"/>
      <c r="I493" s="1884"/>
    </row>
    <row r="494" spans="1:9" x14ac:dyDescent="0.3">
      <c r="A494" s="1884"/>
      <c r="B494" s="1884"/>
      <c r="C494" s="1884"/>
      <c r="D494" s="1884"/>
      <c r="E494" s="1884"/>
      <c r="F494" s="1884"/>
      <c r="G494" s="1884"/>
      <c r="H494" s="1884"/>
      <c r="I494" s="1884"/>
    </row>
    <row r="495" spans="1:9" x14ac:dyDescent="0.3">
      <c r="A495" s="1884"/>
      <c r="B495" s="1884"/>
      <c r="C495" s="1884"/>
      <c r="D495" s="1884"/>
      <c r="E495" s="1884"/>
      <c r="F495" s="1884"/>
      <c r="G495" s="1884"/>
      <c r="H495" s="1884"/>
      <c r="I495" s="1884"/>
    </row>
    <row r="496" spans="1:9" x14ac:dyDescent="0.3">
      <c r="A496" s="1884"/>
      <c r="B496" s="1884"/>
      <c r="C496" s="1884"/>
      <c r="D496" s="1884"/>
      <c r="E496" s="1884"/>
      <c r="F496" s="1884"/>
      <c r="G496" s="1884"/>
      <c r="H496" s="1884"/>
      <c r="I496" s="1884"/>
    </row>
    <row r="497" spans="1:9" x14ac:dyDescent="0.3">
      <c r="A497" s="1884"/>
      <c r="B497" s="1884"/>
      <c r="C497" s="1884"/>
      <c r="D497" s="1884"/>
      <c r="E497" s="1884"/>
      <c r="F497" s="1884"/>
      <c r="G497" s="1884"/>
      <c r="H497" s="1884"/>
      <c r="I497" s="1884"/>
    </row>
    <row r="498" spans="1:9" x14ac:dyDescent="0.3">
      <c r="A498" s="1884"/>
      <c r="B498" s="1884"/>
      <c r="C498" s="1884"/>
      <c r="D498" s="1884"/>
      <c r="E498" s="1884"/>
      <c r="F498" s="1884"/>
      <c r="G498" s="1884"/>
      <c r="H498" s="1884"/>
      <c r="I498" s="1884"/>
    </row>
    <row r="499" spans="1:9" x14ac:dyDescent="0.3">
      <c r="A499" s="1884"/>
      <c r="B499" s="1884"/>
      <c r="C499" s="1884"/>
      <c r="D499" s="1884"/>
      <c r="E499" s="1884"/>
      <c r="F499" s="1884"/>
      <c r="G499" s="1884"/>
      <c r="H499" s="1884"/>
      <c r="I499" s="1884"/>
    </row>
    <row r="500" spans="1:9" x14ac:dyDescent="0.3">
      <c r="A500" s="1884"/>
      <c r="B500" s="1884"/>
      <c r="C500" s="1884"/>
      <c r="D500" s="1884"/>
      <c r="E500" s="1884"/>
      <c r="F500" s="1884"/>
      <c r="G500" s="1884"/>
      <c r="H500" s="1884"/>
      <c r="I500" s="18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TDN">
    <tabColor rgb="FF7CF0D7"/>
  </sheetPr>
  <dimension ref="A1:DJ65"/>
  <sheetViews>
    <sheetView showGridLines="0" showRowColHeaders="0" zoomScaleNormal="100" workbookViewId="0">
      <selection activeCell="S12" sqref="S12"/>
    </sheetView>
  </sheetViews>
  <sheetFormatPr defaultColWidth="9.26953125" defaultRowHeight="16" x14ac:dyDescent="0.45"/>
  <cols>
    <col min="1" max="1" width="9.453125" style="367" bestFit="1" customWidth="1"/>
    <col min="2" max="3" width="9.26953125" style="367"/>
    <col min="4" max="4" width="7.81640625" style="367" customWidth="1"/>
    <col min="5" max="5" width="13.81640625" style="367" customWidth="1"/>
    <col min="6" max="6" width="9.26953125" style="367"/>
    <col min="7" max="7" width="7.1796875" style="367" customWidth="1"/>
    <col min="8" max="8" width="7.81640625" style="367" customWidth="1"/>
    <col min="9" max="9" width="12.7265625" style="367" customWidth="1"/>
    <col min="10" max="10" width="10.54296875" style="367" customWidth="1"/>
    <col min="11" max="11" width="7.453125" style="367" customWidth="1"/>
    <col min="12" max="12" width="6.54296875" style="367" customWidth="1"/>
    <col min="13" max="13" width="9.26953125" style="367"/>
    <col min="14" max="14" width="12.7265625" style="367" customWidth="1"/>
    <col min="15" max="15" width="3.81640625" style="367" customWidth="1"/>
    <col min="16" max="16" width="3.1796875" style="367" customWidth="1"/>
    <col min="17" max="17" width="5.7265625" style="367" customWidth="1"/>
    <col min="18" max="36" width="9.26953125" style="367"/>
    <col min="37" max="37" width="97.453125" style="367" customWidth="1"/>
    <col min="38" max="38" width="12.81640625" style="367" bestFit="1" customWidth="1"/>
    <col min="39" max="39" width="24.453125" style="367" customWidth="1"/>
    <col min="40" max="41" width="9.453125" style="367" bestFit="1" customWidth="1"/>
    <col min="42" max="42" width="21.54296875" style="367" bestFit="1" customWidth="1"/>
    <col min="43" max="43" width="9.26953125" style="367"/>
    <col min="44" max="44" width="35.453125" style="367" bestFit="1" customWidth="1"/>
    <col min="45" max="45" width="37.54296875" style="367" bestFit="1" customWidth="1"/>
    <col min="46" max="46" width="23.7265625" style="367" bestFit="1" customWidth="1"/>
    <col min="47" max="55" width="9.26953125" style="367"/>
    <col min="56" max="56" width="16.26953125" style="367" customWidth="1"/>
    <col min="57" max="63" width="9.26953125" style="367"/>
    <col min="64" max="64" width="3.54296875" style="367" customWidth="1"/>
    <col min="65" max="65" width="17.453125" style="367" bestFit="1" customWidth="1"/>
    <col min="66" max="66" width="12.1796875" style="537" bestFit="1" customWidth="1"/>
    <col min="67" max="67" width="13.453125" style="537" bestFit="1" customWidth="1"/>
    <col min="68" max="68" width="17.453125" style="367" bestFit="1" customWidth="1"/>
    <col min="69" max="69" width="13.453125" style="367" bestFit="1" customWidth="1"/>
    <col min="70" max="70" width="14.453125" style="367" bestFit="1" customWidth="1"/>
    <col min="71" max="71" width="13.453125" style="367" bestFit="1" customWidth="1"/>
    <col min="72" max="72" width="14.453125" style="367" bestFit="1" customWidth="1"/>
    <col min="73" max="78" width="12.1796875" style="367" bestFit="1" customWidth="1"/>
    <col min="79" max="81" width="9.26953125" style="367"/>
    <col min="82" max="83" width="9.453125" style="367" bestFit="1" customWidth="1"/>
    <col min="84" max="84" width="9.7265625" style="367" bestFit="1" customWidth="1"/>
    <col min="85" max="85" width="9.26953125" style="367"/>
    <col min="86" max="89" width="9.453125" style="367" bestFit="1" customWidth="1"/>
    <col min="90" max="100" width="9.26953125" style="367"/>
    <col min="101" max="101" width="17.54296875" style="367" bestFit="1" customWidth="1"/>
    <col min="102" max="16384" width="9.26953125" style="367"/>
  </cols>
  <sheetData>
    <row r="1" spans="1:114" x14ac:dyDescent="0.45">
      <c r="A1" s="1464">
        <v>5</v>
      </c>
      <c r="D1" s="2160" t="s">
        <v>10</v>
      </c>
      <c r="E1" s="2160"/>
      <c r="F1" s="2160"/>
      <c r="G1" s="2160"/>
      <c r="H1" s="2160"/>
      <c r="I1" s="2160"/>
      <c r="J1" s="2160"/>
      <c r="K1" s="2160"/>
      <c r="L1" s="2160"/>
      <c r="M1" s="2160"/>
      <c r="N1" s="2160"/>
      <c r="O1" s="2160"/>
      <c r="P1" s="2160"/>
      <c r="Q1" s="2160"/>
      <c r="AM1" s="367" t="s">
        <v>244</v>
      </c>
      <c r="AN1" s="367" t="s">
        <v>32</v>
      </c>
      <c r="AO1" s="367" t="s">
        <v>38</v>
      </c>
      <c r="AR1" s="367" t="s">
        <v>611</v>
      </c>
      <c r="AS1" s="367" t="s">
        <v>612</v>
      </c>
      <c r="AT1" s="367" t="s">
        <v>613</v>
      </c>
      <c r="AU1" s="367" t="s">
        <v>614</v>
      </c>
      <c r="AV1" s="367" t="s">
        <v>615</v>
      </c>
      <c r="AW1" s="367" t="s">
        <v>616</v>
      </c>
      <c r="AZ1" s="537"/>
      <c r="BA1" s="537"/>
      <c r="BB1" s="537"/>
      <c r="BC1" s="537"/>
      <c r="BD1" s="537"/>
      <c r="BE1" s="537"/>
      <c r="BF1" s="537"/>
      <c r="BG1" s="537"/>
      <c r="BJ1" s="537"/>
      <c r="BM1" s="369" t="s">
        <v>718</v>
      </c>
      <c r="BN1" s="370"/>
      <c r="BO1" s="370"/>
      <c r="BP1" s="370"/>
      <c r="BQ1" s="370"/>
      <c r="BR1" s="370"/>
      <c r="BS1" s="370"/>
      <c r="BT1" s="370"/>
      <c r="BU1" s="370"/>
      <c r="BV1" s="370"/>
      <c r="BW1" s="370"/>
      <c r="BX1" s="370"/>
      <c r="BY1" s="370"/>
      <c r="BZ1" s="370"/>
      <c r="CD1" s="369" t="s">
        <v>970</v>
      </c>
      <c r="CE1" s="370"/>
      <c r="CF1" s="370"/>
      <c r="CG1" s="370"/>
      <c r="CH1" s="370"/>
      <c r="CI1" s="370"/>
      <c r="CJ1" s="370"/>
      <c r="CK1" s="370"/>
      <c r="CL1" s="370"/>
      <c r="CM1" s="370"/>
      <c r="CN1" s="370"/>
      <c r="CO1" s="370"/>
      <c r="CP1" s="370"/>
      <c r="CW1" s="369" t="s">
        <v>718</v>
      </c>
      <c r="CX1" s="370"/>
      <c r="CY1" s="370"/>
      <c r="CZ1" s="370"/>
      <c r="DA1" s="370"/>
      <c r="DB1" s="370"/>
      <c r="DC1" s="370"/>
      <c r="DD1" s="370"/>
      <c r="DE1" s="370"/>
      <c r="DF1" s="370"/>
      <c r="DG1" s="370"/>
      <c r="DH1" s="370"/>
      <c r="DI1" s="370"/>
      <c r="DJ1" s="370"/>
    </row>
    <row r="2" spans="1:114" x14ac:dyDescent="0.45">
      <c r="D2" s="2161"/>
      <c r="E2" s="2161"/>
      <c r="F2" s="2161"/>
      <c r="G2" s="2161"/>
      <c r="H2" s="2161"/>
      <c r="I2" s="2161"/>
      <c r="J2" s="2161"/>
      <c r="K2" s="2161"/>
      <c r="L2" s="2161"/>
      <c r="M2" s="2161"/>
      <c r="N2" s="2161"/>
      <c r="O2" s="2161"/>
      <c r="P2" s="2161"/>
      <c r="Q2" s="2161"/>
      <c r="AM2" s="367">
        <f>YEAR(KB_Den)</f>
        <v>2026</v>
      </c>
      <c r="AN2" s="367">
        <v>1</v>
      </c>
      <c r="AO2" s="367" t="s">
        <v>39</v>
      </c>
      <c r="AR2" s="367" t="s">
        <v>755</v>
      </c>
      <c r="AZ2" s="537"/>
      <c r="BA2" s="537"/>
      <c r="BB2" s="537"/>
      <c r="BC2" s="537"/>
      <c r="BD2" s="537"/>
      <c r="BE2" s="537"/>
      <c r="BF2" s="537"/>
      <c r="BG2" s="537"/>
      <c r="BJ2" s="537"/>
      <c r="BM2" s="805"/>
      <c r="BN2" s="1151" t="s">
        <v>719</v>
      </c>
      <c r="BO2" s="1151">
        <v>1</v>
      </c>
      <c r="BP2" s="1151">
        <v>2</v>
      </c>
      <c r="BQ2" s="1151">
        <v>3</v>
      </c>
      <c r="BR2" s="1151">
        <v>4</v>
      </c>
      <c r="BS2" s="1151">
        <v>5</v>
      </c>
      <c r="BT2" s="1151">
        <v>6</v>
      </c>
      <c r="BU2" s="1151">
        <v>7</v>
      </c>
      <c r="BV2" s="1151">
        <v>8</v>
      </c>
      <c r="BW2" s="1151">
        <v>9</v>
      </c>
      <c r="BX2" s="1151">
        <v>10</v>
      </c>
      <c r="BY2" s="1151">
        <v>11</v>
      </c>
      <c r="BZ2" s="1151">
        <v>12</v>
      </c>
      <c r="CD2" s="1152" t="s">
        <v>32</v>
      </c>
      <c r="CE2" s="1152" t="s">
        <v>14</v>
      </c>
      <c r="CF2" s="1152" t="s">
        <v>15</v>
      </c>
      <c r="CG2" s="1152" t="s">
        <v>18</v>
      </c>
      <c r="CH2" s="1152" t="s">
        <v>971</v>
      </c>
      <c r="CI2" s="1152" t="s">
        <v>972</v>
      </c>
      <c r="CJ2" s="1152" t="s">
        <v>973</v>
      </c>
      <c r="CK2" s="1152" t="s">
        <v>974</v>
      </c>
      <c r="CL2" s="1152" t="s">
        <v>975</v>
      </c>
      <c r="CM2" s="1152" t="s">
        <v>976</v>
      </c>
      <c r="CN2" s="1152" t="s">
        <v>977</v>
      </c>
      <c r="CO2" s="1152" t="s">
        <v>978</v>
      </c>
      <c r="CP2" s="1152" t="s">
        <v>979</v>
      </c>
      <c r="CW2" s="805"/>
      <c r="CX2" s="1151" t="s">
        <v>719</v>
      </c>
      <c r="CY2" s="1151">
        <f t="array" ref="CY2:DJ2">TRANSPOSE(Thang)</f>
        <v>1</v>
      </c>
      <c r="CZ2" s="1151">
        <v>2</v>
      </c>
      <c r="DA2" s="1151">
        <v>3</v>
      </c>
      <c r="DB2" s="1151">
        <v>4</v>
      </c>
      <c r="DC2" s="1151">
        <v>5</v>
      </c>
      <c r="DD2" s="1151">
        <v>6</v>
      </c>
      <c r="DE2" s="1151">
        <v>7</v>
      </c>
      <c r="DF2" s="1151">
        <v>8</v>
      </c>
      <c r="DG2" s="1151">
        <v>9</v>
      </c>
      <c r="DH2" s="1151">
        <v>10</v>
      </c>
      <c r="DI2" s="1151">
        <v>11</v>
      </c>
      <c r="DJ2" s="1151">
        <v>12</v>
      </c>
    </row>
    <row r="3" spans="1:114" x14ac:dyDescent="0.45">
      <c r="A3" s="1476" t="s">
        <v>4490</v>
      </c>
      <c r="B3" s="1331"/>
      <c r="C3" s="1332"/>
      <c r="AN3" s="367">
        <v>2</v>
      </c>
      <c r="AO3" s="367" t="s">
        <v>40</v>
      </c>
      <c r="AR3" s="367" t="s">
        <v>617</v>
      </c>
      <c r="AZ3" s="1153"/>
      <c r="BA3" s="1153"/>
      <c r="BB3" s="1153"/>
      <c r="BC3" s="537"/>
      <c r="BD3" s="537"/>
      <c r="BE3" s="537"/>
      <c r="BF3" s="537"/>
      <c r="BG3" s="537"/>
      <c r="BJ3" s="537"/>
      <c r="BM3" s="1154" t="s">
        <v>745</v>
      </c>
      <c r="BN3" s="374"/>
      <c r="BO3" s="374"/>
      <c r="BP3" s="374"/>
      <c r="BQ3" s="374"/>
      <c r="BR3" s="374"/>
      <c r="BS3" s="374"/>
      <c r="BT3" s="374"/>
      <c r="BU3" s="374"/>
      <c r="BV3" s="374"/>
      <c r="BW3" s="374"/>
      <c r="BX3" s="374"/>
      <c r="BY3" s="374"/>
      <c r="BZ3" s="1155"/>
      <c r="CF3" s="368"/>
      <c r="CV3" s="367">
        <v>1</v>
      </c>
      <c r="CW3" s="1154" t="s">
        <v>745</v>
      </c>
      <c r="CX3" s="374"/>
      <c r="CY3" s="374"/>
      <c r="CZ3" s="374"/>
      <c r="DA3" s="374"/>
      <c r="DB3" s="374"/>
      <c r="DC3" s="374"/>
      <c r="DD3" s="374"/>
      <c r="DE3" s="374"/>
      <c r="DF3" s="374"/>
      <c r="DG3" s="374"/>
      <c r="DH3" s="374"/>
      <c r="DI3" s="374"/>
      <c r="DJ3" s="374"/>
    </row>
    <row r="4" spans="1:114" x14ac:dyDescent="0.45">
      <c r="A4" s="651"/>
      <c r="B4" s="423"/>
      <c r="C4" s="1333"/>
      <c r="D4" s="1191"/>
      <c r="E4" s="1191"/>
      <c r="F4" s="1191"/>
      <c r="G4" s="1191"/>
      <c r="H4" s="1191"/>
      <c r="I4" s="1191"/>
      <c r="J4" s="1191"/>
      <c r="K4" s="1191"/>
      <c r="L4" s="1191"/>
      <c r="M4" s="1191"/>
      <c r="N4" s="1191"/>
      <c r="O4" s="1191"/>
      <c r="P4" s="1191"/>
      <c r="Q4" s="1194"/>
      <c r="AL4" s="805" t="s">
        <v>844</v>
      </c>
      <c r="AM4" s="805"/>
      <c r="AN4" s="367">
        <v>3</v>
      </c>
      <c r="AO4" s="367" t="s">
        <v>41</v>
      </c>
      <c r="AR4" s="367" t="s">
        <v>618</v>
      </c>
      <c r="AS4" s="367" t="s">
        <v>1044</v>
      </c>
      <c r="AZ4" s="2159" t="s">
        <v>707</v>
      </c>
      <c r="BA4" s="2159"/>
      <c r="BB4" s="2159"/>
      <c r="BC4" s="2159"/>
      <c r="BD4" s="2159"/>
      <c r="BE4" s="2159"/>
      <c r="BF4" s="2159"/>
      <c r="BG4" s="2159"/>
      <c r="BH4" s="2159"/>
      <c r="BI4" s="2159"/>
      <c r="BJ4" s="2159"/>
      <c r="BM4" s="1156" t="s">
        <v>963</v>
      </c>
      <c r="BN4" s="1157"/>
      <c r="BO4" s="1157">
        <v>0</v>
      </c>
      <c r="BP4" s="1157"/>
      <c r="BQ4" s="1157"/>
      <c r="BR4" s="1157"/>
      <c r="BS4" s="1157"/>
      <c r="BT4" s="1157"/>
      <c r="BU4" s="1157"/>
      <c r="BV4" s="1157"/>
      <c r="BW4" s="1157"/>
      <c r="BX4" s="1157"/>
      <c r="BY4" s="1157"/>
      <c r="BZ4" s="1157"/>
      <c r="CF4" s="368"/>
      <c r="CV4" s="367">
        <v>2</v>
      </c>
      <c r="CW4" s="1154" t="s">
        <v>3097</v>
      </c>
      <c r="CX4" s="374"/>
      <c r="CY4" s="374"/>
      <c r="CZ4" s="374"/>
      <c r="DA4" s="374"/>
      <c r="DB4" s="374"/>
      <c r="DC4" s="374"/>
      <c r="DD4" s="374"/>
      <c r="DE4" s="374"/>
      <c r="DF4" s="374"/>
      <c r="DG4" s="374"/>
      <c r="DH4" s="374"/>
      <c r="DI4" s="374"/>
      <c r="DJ4" s="374"/>
    </row>
    <row r="5" spans="1:114" ht="19.5" customHeight="1" x14ac:dyDescent="0.45">
      <c r="A5" s="651"/>
      <c r="B5" s="423"/>
      <c r="C5" s="1333"/>
      <c r="D5" s="1183"/>
      <c r="E5" s="1798" t="s">
        <v>2518</v>
      </c>
      <c r="F5" s="2162"/>
      <c r="G5" s="2163"/>
      <c r="H5" s="2163"/>
      <c r="I5" s="2163"/>
      <c r="J5" s="2163"/>
      <c r="K5" s="2163"/>
      <c r="L5" s="2163"/>
      <c r="M5" s="2163"/>
      <c r="N5" s="1183"/>
      <c r="O5" s="1183"/>
      <c r="P5" s="1183"/>
      <c r="Q5" s="1195"/>
      <c r="AL5" s="805" t="s">
        <v>845</v>
      </c>
      <c r="AM5" s="805" t="s">
        <v>846</v>
      </c>
      <c r="AN5" s="367">
        <v>4</v>
      </c>
      <c r="AO5" s="367" t="s">
        <v>42</v>
      </c>
      <c r="AR5" s="367" t="s">
        <v>619</v>
      </c>
      <c r="AS5" s="367" t="s">
        <v>1045</v>
      </c>
      <c r="AT5" s="367" t="s">
        <v>620</v>
      </c>
      <c r="AZ5" s="2159"/>
      <c r="BA5" s="2159"/>
      <c r="BB5" s="2159"/>
      <c r="BC5" s="2159"/>
      <c r="BD5" s="2159"/>
      <c r="BE5" s="2159"/>
      <c r="BF5" s="2159"/>
      <c r="BG5" s="2159"/>
      <c r="BH5" s="2159"/>
      <c r="BI5" s="2159"/>
      <c r="BJ5" s="2159"/>
      <c r="BM5" s="1156" t="s">
        <v>964</v>
      </c>
      <c r="BN5" s="1158"/>
      <c r="BO5" s="1158"/>
      <c r="BP5" s="1158"/>
      <c r="BQ5" s="1158"/>
      <c r="BR5" s="1158"/>
      <c r="BS5" s="1158"/>
      <c r="BT5" s="1158"/>
      <c r="BU5" s="1158"/>
      <c r="BV5" s="1158"/>
      <c r="BW5" s="1158"/>
      <c r="BX5" s="1158"/>
      <c r="BY5" s="1158"/>
      <c r="BZ5" s="1158"/>
      <c r="CF5" s="368"/>
      <c r="CV5" s="367">
        <v>3</v>
      </c>
      <c r="CW5" s="1154" t="s">
        <v>3098</v>
      </c>
      <c r="CX5" s="374"/>
      <c r="CY5" s="374"/>
      <c r="CZ5" s="374"/>
      <c r="DA5" s="374"/>
      <c r="DB5" s="374"/>
      <c r="DC5" s="374"/>
      <c r="DD5" s="374"/>
      <c r="DE5" s="374"/>
      <c r="DF5" s="374"/>
      <c r="DG5" s="374"/>
      <c r="DH5" s="374"/>
      <c r="DI5" s="374"/>
      <c r="DJ5" s="374"/>
    </row>
    <row r="6" spans="1:114" ht="13" customHeight="1" x14ac:dyDescent="0.45">
      <c r="A6" s="651"/>
      <c r="B6" s="423"/>
      <c r="C6" s="1333"/>
      <c r="D6" s="1183"/>
      <c r="E6" s="1799"/>
      <c r="F6" s="1801"/>
      <c r="G6" s="1801"/>
      <c r="H6" s="1801"/>
      <c r="I6" s="1801"/>
      <c r="J6" s="1801"/>
      <c r="K6" s="1801"/>
      <c r="L6" s="1801"/>
      <c r="M6" s="1801"/>
      <c r="N6" s="1183"/>
      <c r="O6" s="1183"/>
      <c r="P6" s="1183"/>
      <c r="Q6" s="1195"/>
      <c r="AL6" s="805" t="s">
        <v>1666</v>
      </c>
      <c r="AM6" s="805" t="s">
        <v>1665</v>
      </c>
      <c r="AN6" s="367">
        <v>5</v>
      </c>
      <c r="AR6" s="367" t="s">
        <v>621</v>
      </c>
      <c r="AS6" s="367" t="s">
        <v>124</v>
      </c>
      <c r="AU6" s="367" t="s">
        <v>622</v>
      </c>
      <c r="AV6" s="367" t="s">
        <v>623</v>
      </c>
      <c r="AW6" s="367" t="s">
        <v>624</v>
      </c>
      <c r="AZ6" s="2165" t="s">
        <v>708</v>
      </c>
      <c r="BA6" s="2165"/>
      <c r="BB6" s="2165"/>
      <c r="BC6" s="2165"/>
      <c r="BD6" s="2165"/>
      <c r="BE6" s="2165"/>
      <c r="BF6" s="2165"/>
      <c r="BG6" s="2165"/>
      <c r="BH6" s="2165"/>
      <c r="BI6" s="2165"/>
      <c r="BJ6" s="2165"/>
      <c r="BM6" s="1159" t="s">
        <v>720</v>
      </c>
      <c r="BN6" s="1160">
        <v>0</v>
      </c>
      <c r="BO6" s="1160">
        <v>0</v>
      </c>
      <c r="BP6" s="1160">
        <v>0</v>
      </c>
      <c r="BQ6" s="1160">
        <v>0</v>
      </c>
      <c r="BR6" s="1160">
        <v>0</v>
      </c>
      <c r="BS6" s="1160">
        <v>0</v>
      </c>
      <c r="BT6" s="1160">
        <v>0</v>
      </c>
      <c r="BU6" s="1160">
        <v>0</v>
      </c>
      <c r="BV6" s="1160">
        <v>0</v>
      </c>
      <c r="BW6" s="1160">
        <v>0</v>
      </c>
      <c r="BX6" s="1160">
        <v>0</v>
      </c>
      <c r="BY6" s="1160">
        <v>0</v>
      </c>
      <c r="BZ6" s="1160">
        <v>0</v>
      </c>
      <c r="CV6" s="367">
        <v>4</v>
      </c>
      <c r="CW6" s="1156" t="s">
        <v>3099</v>
      </c>
      <c r="CX6" s="374"/>
      <c r="CY6" s="374"/>
      <c r="CZ6" s="374"/>
      <c r="DA6" s="374"/>
      <c r="DB6" s="374"/>
      <c r="DC6" s="374"/>
      <c r="DD6" s="374"/>
      <c r="DE6" s="374"/>
      <c r="DF6" s="374"/>
      <c r="DG6" s="374"/>
      <c r="DH6" s="374"/>
      <c r="DI6" s="374"/>
      <c r="DJ6" s="374"/>
    </row>
    <row r="7" spans="1:114" ht="21.75" customHeight="1" x14ac:dyDescent="0.45">
      <c r="A7" s="651"/>
      <c r="B7" s="423"/>
      <c r="C7" s="1333"/>
      <c r="D7" s="1183"/>
      <c r="E7" s="1798" t="s">
        <v>0</v>
      </c>
      <c r="F7" s="2162"/>
      <c r="G7" s="2163"/>
      <c r="H7" s="2163"/>
      <c r="I7" s="2163"/>
      <c r="J7" s="2163"/>
      <c r="K7" s="2163"/>
      <c r="L7" s="2163"/>
      <c r="M7" s="2163"/>
      <c r="N7" s="1183"/>
      <c r="O7" s="1183"/>
      <c r="P7" s="1183"/>
      <c r="Q7" s="1195"/>
      <c r="AN7" s="367">
        <v>6</v>
      </c>
      <c r="AR7" s="367" t="s">
        <v>609</v>
      </c>
      <c r="AS7" s="367" t="s">
        <v>625</v>
      </c>
      <c r="AU7" s="367" t="s">
        <v>626</v>
      </c>
      <c r="AV7" s="367" t="s">
        <v>627</v>
      </c>
      <c r="AW7" s="367" t="s">
        <v>628</v>
      </c>
      <c r="AZ7" s="2165" t="s">
        <v>709</v>
      </c>
      <c r="BA7" s="2165"/>
      <c r="BB7" s="2165"/>
      <c r="BC7" s="2165"/>
      <c r="BD7" s="2165"/>
      <c r="BE7" s="2165"/>
      <c r="BF7" s="2165"/>
      <c r="BG7" s="2165"/>
      <c r="BH7" s="2165"/>
      <c r="BI7" s="2165"/>
      <c r="BJ7" s="2165"/>
      <c r="BM7" s="1159" t="s">
        <v>721</v>
      </c>
      <c r="BN7" s="1160">
        <v>0</v>
      </c>
      <c r="BO7" s="1160">
        <v>0</v>
      </c>
      <c r="BP7" s="1160">
        <v>0</v>
      </c>
      <c r="BQ7" s="1160">
        <v>0</v>
      </c>
      <c r="BR7" s="1160">
        <v>0</v>
      </c>
      <c r="BS7" s="1160">
        <v>0</v>
      </c>
      <c r="BT7" s="1160">
        <v>0</v>
      </c>
      <c r="BU7" s="1160">
        <v>0</v>
      </c>
      <c r="BV7" s="1160">
        <v>0</v>
      </c>
      <c r="BW7" s="1160">
        <v>0</v>
      </c>
      <c r="BX7" s="1160">
        <v>0</v>
      </c>
      <c r="BY7" s="1160">
        <v>0</v>
      </c>
      <c r="BZ7" s="1160">
        <v>0</v>
      </c>
      <c r="CV7" s="367">
        <v>5</v>
      </c>
      <c r="CW7" s="1156" t="s">
        <v>964</v>
      </c>
      <c r="CX7" s="1161"/>
      <c r="CY7" s="1161"/>
      <c r="CZ7" s="1161"/>
      <c r="DA7" s="1161"/>
      <c r="DB7" s="1161"/>
      <c r="DC7" s="1161"/>
      <c r="DD7" s="1161"/>
      <c r="DE7" s="1161"/>
      <c r="DF7" s="1161"/>
      <c r="DG7" s="1161"/>
      <c r="DH7" s="1161"/>
      <c r="DI7" s="1161"/>
      <c r="DJ7" s="1161"/>
    </row>
    <row r="8" spans="1:114" ht="16.5" x14ac:dyDescent="0.45">
      <c r="A8" s="651"/>
      <c r="B8" s="423"/>
      <c r="C8" s="1333"/>
      <c r="D8" s="1183"/>
      <c r="E8" s="1799"/>
      <c r="F8" s="1183"/>
      <c r="G8" s="1183"/>
      <c r="H8" s="1183"/>
      <c r="I8" s="1183"/>
      <c r="J8" s="1183"/>
      <c r="K8" s="1183"/>
      <c r="L8" s="1183"/>
      <c r="M8" s="1183"/>
      <c r="N8" s="1183"/>
      <c r="O8" s="1183"/>
      <c r="P8" s="1183"/>
      <c r="Q8" s="1195"/>
      <c r="AN8" s="367">
        <v>7</v>
      </c>
      <c r="AR8" s="367" t="s">
        <v>629</v>
      </c>
      <c r="AS8" s="367" t="s">
        <v>630</v>
      </c>
      <c r="AZ8" s="1162"/>
      <c r="BA8" s="1162"/>
      <c r="BB8" s="1162"/>
      <c r="BC8" s="537"/>
      <c r="BD8" s="537"/>
      <c r="BE8" s="537"/>
      <c r="BF8" s="537"/>
      <c r="BG8" s="537"/>
      <c r="BJ8" s="537"/>
      <c r="BN8" s="367"/>
      <c r="BO8" s="367"/>
      <c r="CV8" s="367">
        <v>6</v>
      </c>
      <c r="CW8" s="1156" t="s">
        <v>3100</v>
      </c>
      <c r="CX8" s="1158"/>
      <c r="CY8" s="1158"/>
      <c r="CZ8" s="1158"/>
      <c r="DA8" s="1158"/>
      <c r="DB8" s="1158"/>
      <c r="DC8" s="1158"/>
      <c r="DD8" s="1158"/>
      <c r="DE8" s="1158"/>
      <c r="DF8" s="1158"/>
      <c r="DG8" s="1158"/>
      <c r="DH8" s="1158"/>
      <c r="DI8" s="1158"/>
      <c r="DJ8" s="1158"/>
    </row>
    <row r="9" spans="1:114" ht="19.5" customHeight="1" x14ac:dyDescent="0.45">
      <c r="A9" s="651"/>
      <c r="B9" s="423"/>
      <c r="C9" s="1333"/>
      <c r="D9" s="1183"/>
      <c r="E9" s="1798" t="s">
        <v>1</v>
      </c>
      <c r="F9" s="2166" t="s">
        <v>91</v>
      </c>
      <c r="G9" s="2167"/>
      <c r="H9" s="2167"/>
      <c r="I9" s="1184"/>
      <c r="J9" s="1798" t="s">
        <v>2</v>
      </c>
      <c r="K9" s="2166" t="s">
        <v>91</v>
      </c>
      <c r="L9" s="2168"/>
      <c r="M9" s="2168"/>
      <c r="N9" s="1185"/>
      <c r="O9" s="1186"/>
      <c r="P9" s="1185"/>
      <c r="Q9" s="1195"/>
      <c r="AN9" s="367">
        <v>8</v>
      </c>
      <c r="AR9" s="367" t="s">
        <v>631</v>
      </c>
      <c r="AS9" s="367" t="s">
        <v>632</v>
      </c>
      <c r="AZ9" s="2164" t="s">
        <v>710</v>
      </c>
      <c r="BA9" s="2164"/>
      <c r="BB9" s="2164"/>
      <c r="BC9" s="2164"/>
      <c r="BD9" s="2164"/>
      <c r="BE9" s="2164"/>
      <c r="BF9" s="2164"/>
      <c r="BG9" s="2164"/>
      <c r="BH9" s="2164"/>
      <c r="BI9" s="2164"/>
      <c r="BJ9" s="2164"/>
      <c r="BN9" s="367"/>
      <c r="BO9" s="367"/>
      <c r="CV9" s="367">
        <v>7</v>
      </c>
      <c r="CW9" s="1159" t="s">
        <v>3101</v>
      </c>
      <c r="CX9" s="1160"/>
      <c r="CY9" s="1160"/>
      <c r="CZ9" s="1160"/>
      <c r="DA9" s="1160"/>
      <c r="DB9" s="1160"/>
      <c r="DC9" s="1160"/>
      <c r="DD9" s="1160"/>
      <c r="DE9" s="1160"/>
      <c r="DF9" s="1160"/>
      <c r="DG9" s="1160"/>
      <c r="DH9" s="1160"/>
      <c r="DI9" s="1160"/>
      <c r="DJ9" s="1160"/>
    </row>
    <row r="10" spans="1:114" ht="16.5" x14ac:dyDescent="0.45">
      <c r="A10" s="1465"/>
      <c r="B10" s="1466"/>
      <c r="C10" s="1467"/>
      <c r="D10" s="1183"/>
      <c r="E10" s="1799"/>
      <c r="F10" s="1183"/>
      <c r="G10" s="1183"/>
      <c r="H10" s="1183"/>
      <c r="I10" s="1183"/>
      <c r="J10" s="1803"/>
      <c r="K10" s="1183"/>
      <c r="L10" s="1183"/>
      <c r="M10" s="1183"/>
      <c r="N10" s="1183"/>
      <c r="O10" s="1183"/>
      <c r="P10" s="1183"/>
      <c r="Q10" s="1195"/>
      <c r="AN10" s="367">
        <v>9</v>
      </c>
      <c r="AR10" s="367" t="s">
        <v>633</v>
      </c>
      <c r="AS10" s="367" t="s">
        <v>634</v>
      </c>
      <c r="AT10" s="367" t="s">
        <v>635</v>
      </c>
      <c r="AZ10" s="2164" t="s">
        <v>711</v>
      </c>
      <c r="BA10" s="2164"/>
      <c r="BB10" s="2164"/>
      <c r="BC10" s="2164"/>
      <c r="BD10" s="2164"/>
      <c r="BE10" s="2164"/>
      <c r="BF10" s="2164"/>
      <c r="BG10" s="2164"/>
      <c r="BH10" s="2164"/>
      <c r="BI10" s="2164"/>
      <c r="BJ10" s="2164"/>
      <c r="BM10" s="367">
        <v>0</v>
      </c>
      <c r="BN10" s="367">
        <v>1</v>
      </c>
      <c r="BO10" s="367">
        <v>2</v>
      </c>
      <c r="BP10" s="367">
        <v>3</v>
      </c>
      <c r="BQ10" s="367">
        <v>4</v>
      </c>
      <c r="BR10" s="367">
        <v>5</v>
      </c>
      <c r="BS10" s="367">
        <v>6</v>
      </c>
      <c r="BT10" s="367">
        <v>7</v>
      </c>
      <c r="BU10" s="367">
        <v>8</v>
      </c>
      <c r="BV10" s="367">
        <v>9</v>
      </c>
      <c r="BW10" s="367">
        <v>10</v>
      </c>
      <c r="BX10" s="367">
        <v>11</v>
      </c>
      <c r="BY10" s="367">
        <v>12</v>
      </c>
      <c r="CV10" s="367">
        <v>8</v>
      </c>
      <c r="CW10" s="1159" t="s">
        <v>3102</v>
      </c>
      <c r="CX10" s="1160"/>
      <c r="CY10" s="1160"/>
      <c r="CZ10" s="1160"/>
      <c r="DA10" s="1160"/>
      <c r="DB10" s="1160"/>
      <c r="DC10" s="1160"/>
      <c r="DD10" s="1160"/>
      <c r="DE10" s="1160"/>
      <c r="DF10" s="1160"/>
      <c r="DG10" s="1160"/>
      <c r="DH10" s="1160"/>
      <c r="DI10" s="1160"/>
      <c r="DJ10" s="1160"/>
    </row>
    <row r="11" spans="1:114" ht="20.25" customHeight="1" x14ac:dyDescent="0.45">
      <c r="D11" s="1189"/>
      <c r="E11" s="1798" t="s">
        <v>3</v>
      </c>
      <c r="F11" s="2166" t="s">
        <v>91</v>
      </c>
      <c r="G11" s="2167"/>
      <c r="H11" s="2167"/>
      <c r="I11" s="1184"/>
      <c r="J11" s="1798" t="s">
        <v>4</v>
      </c>
      <c r="K11" s="2166" t="s">
        <v>91</v>
      </c>
      <c r="L11" s="2168"/>
      <c r="M11" s="2168"/>
      <c r="N11" s="1183"/>
      <c r="O11" s="1183"/>
      <c r="P11" s="1183"/>
      <c r="Q11" s="1195"/>
      <c r="AN11" s="367">
        <v>10</v>
      </c>
      <c r="AR11" s="367" t="s">
        <v>636</v>
      </c>
      <c r="AS11" s="367" t="s">
        <v>637</v>
      </c>
      <c r="AZ11" s="1163"/>
      <c r="BA11" s="1163"/>
      <c r="BB11" s="1163"/>
      <c r="BC11" s="537"/>
      <c r="BD11" s="537"/>
      <c r="BE11" s="537"/>
      <c r="BF11" s="537"/>
      <c r="BG11" s="537"/>
      <c r="BJ11" s="537"/>
      <c r="BN11" s="369" t="s">
        <v>724</v>
      </c>
      <c r="BO11" s="370"/>
      <c r="BP11" s="370"/>
      <c r="BQ11" s="370"/>
      <c r="BR11" s="370"/>
      <c r="BS11" s="370"/>
      <c r="BT11" s="370"/>
      <c r="BU11" s="370"/>
      <c r="BV11" s="370"/>
      <c r="BW11" s="370"/>
      <c r="BX11" s="370"/>
      <c r="BY11" s="370"/>
      <c r="CV11" s="367">
        <v>9</v>
      </c>
      <c r="CW11" s="1159" t="s">
        <v>3103</v>
      </c>
      <c r="CX11" s="1160"/>
      <c r="CY11" s="1160"/>
      <c r="CZ11" s="1160"/>
      <c r="DA11" s="1160"/>
      <c r="DB11" s="1160"/>
      <c r="DC11" s="1160"/>
      <c r="DD11" s="1160"/>
      <c r="DE11" s="1160"/>
      <c r="DF11" s="1160"/>
      <c r="DG11" s="1160"/>
      <c r="DH11" s="1160"/>
      <c r="DI11" s="1160"/>
      <c r="DJ11" s="1160"/>
    </row>
    <row r="12" spans="1:114" ht="16.5" x14ac:dyDescent="0.45">
      <c r="A12" s="1477" t="s">
        <v>4491</v>
      </c>
      <c r="B12" s="1470"/>
      <c r="C12" s="1473"/>
      <c r="D12" s="1183"/>
      <c r="E12" s="1799"/>
      <c r="F12" s="1183"/>
      <c r="G12" s="1183"/>
      <c r="H12" s="1183"/>
      <c r="I12" s="1183"/>
      <c r="J12" s="1801"/>
      <c r="K12" s="1183"/>
      <c r="L12" s="1183"/>
      <c r="M12" s="1183"/>
      <c r="N12" s="1183"/>
      <c r="O12" s="1183"/>
      <c r="P12" s="1183"/>
      <c r="Q12" s="1195"/>
      <c r="AN12" s="367">
        <v>11</v>
      </c>
      <c r="AR12" s="367" t="s">
        <v>638</v>
      </c>
      <c r="AS12" s="367" t="s">
        <v>639</v>
      </c>
      <c r="AZ12" s="2169" t="s">
        <v>712</v>
      </c>
      <c r="BA12" s="2169"/>
      <c r="BB12" s="2169"/>
      <c r="BC12" s="2169"/>
      <c r="BD12" s="2169"/>
      <c r="BE12" s="2169"/>
      <c r="BF12" s="2169"/>
      <c r="BG12" s="2169"/>
      <c r="BH12" s="2169"/>
      <c r="BI12" s="2169"/>
      <c r="BJ12" s="2169"/>
      <c r="BN12" s="430"/>
      <c r="BO12" s="430"/>
      <c r="BP12" s="1164"/>
      <c r="BQ12" s="430"/>
      <c r="BR12" s="430"/>
      <c r="BS12" s="430"/>
      <c r="BT12" s="1165" t="s">
        <v>1138</v>
      </c>
      <c r="BU12" s="1165"/>
      <c r="BV12" s="1165" t="s">
        <v>722</v>
      </c>
      <c r="BW12" s="1165"/>
      <c r="BX12" s="1165" t="s">
        <v>723</v>
      </c>
      <c r="BY12" s="1165"/>
    </row>
    <row r="13" spans="1:114" ht="20.25" customHeight="1" x14ac:dyDescent="0.45">
      <c r="A13" s="1480">
        <v>26101601</v>
      </c>
      <c r="B13" s="1468"/>
      <c r="C13" s="1474"/>
      <c r="D13" s="1183"/>
      <c r="E13" s="1800"/>
      <c r="F13" s="2171" t="s">
        <v>6</v>
      </c>
      <c r="G13" s="2172"/>
      <c r="H13" s="2172"/>
      <c r="I13" s="1182"/>
      <c r="J13" s="1800"/>
      <c r="K13" s="2171" t="s">
        <v>7</v>
      </c>
      <c r="L13" s="2172"/>
      <c r="M13" s="2172"/>
      <c r="N13" s="1182"/>
      <c r="O13" s="1183"/>
      <c r="P13" s="1183"/>
      <c r="Q13" s="1195"/>
      <c r="AN13" s="367">
        <v>12</v>
      </c>
      <c r="AR13" s="367" t="s">
        <v>640</v>
      </c>
      <c r="AS13" s="367" t="s">
        <v>641</v>
      </c>
      <c r="AU13" s="367" t="s">
        <v>642</v>
      </c>
      <c r="AZ13" s="2170" t="s">
        <v>45</v>
      </c>
      <c r="BA13" s="2175" t="s">
        <v>760</v>
      </c>
      <c r="BB13" s="2176"/>
      <c r="BC13" s="2176"/>
      <c r="BD13" s="2177"/>
      <c r="BE13" s="2170" t="s">
        <v>713</v>
      </c>
      <c r="BF13" s="2170" t="s">
        <v>714</v>
      </c>
      <c r="BG13" s="2181" t="s">
        <v>49</v>
      </c>
      <c r="BH13" s="2170" t="s">
        <v>761</v>
      </c>
      <c r="BI13" s="2170" t="s">
        <v>50</v>
      </c>
      <c r="BJ13" s="2170" t="s">
        <v>22</v>
      </c>
      <c r="BM13" s="789" t="s">
        <v>32</v>
      </c>
      <c r="BN13" s="789" t="s">
        <v>46</v>
      </c>
      <c r="BO13" s="789" t="s">
        <v>14</v>
      </c>
      <c r="BP13" s="1167" t="s">
        <v>63</v>
      </c>
      <c r="BQ13" s="789" t="s">
        <v>79</v>
      </c>
      <c r="BR13" s="789" t="s">
        <v>80</v>
      </c>
      <c r="BS13" s="789" t="s">
        <v>66</v>
      </c>
      <c r="BT13" s="1165" t="s">
        <v>33</v>
      </c>
      <c r="BU13" s="1165" t="s">
        <v>34</v>
      </c>
      <c r="BV13" s="1165" t="s">
        <v>33</v>
      </c>
      <c r="BW13" s="1165" t="s">
        <v>34</v>
      </c>
      <c r="BX13" s="1165" t="s">
        <v>33</v>
      </c>
      <c r="BY13" s="1165" t="s">
        <v>34</v>
      </c>
    </row>
    <row r="14" spans="1:114" ht="23.5" customHeight="1" x14ac:dyDescent="0.45">
      <c r="A14" s="1469"/>
      <c r="B14" s="1468"/>
      <c r="C14" s="1474"/>
      <c r="D14" s="1183"/>
      <c r="E14" s="1798" t="s">
        <v>5</v>
      </c>
      <c r="F14" s="2173">
        <v>46023</v>
      </c>
      <c r="G14" s="2174"/>
      <c r="H14" s="2174"/>
      <c r="I14" s="1183"/>
      <c r="J14" s="1801"/>
      <c r="K14" s="2173">
        <v>46387</v>
      </c>
      <c r="L14" s="2174"/>
      <c r="M14" s="2174"/>
      <c r="N14" s="1183"/>
      <c r="O14" s="1183"/>
      <c r="P14" s="1183"/>
      <c r="Q14" s="1195"/>
      <c r="AR14" s="367" t="s">
        <v>643</v>
      </c>
      <c r="AS14" s="367" t="s">
        <v>644</v>
      </c>
      <c r="AT14" s="367" t="s">
        <v>645</v>
      </c>
      <c r="AU14" s="367" t="s">
        <v>642</v>
      </c>
      <c r="AZ14" s="2170"/>
      <c r="BA14" s="2178"/>
      <c r="BB14" s="2179"/>
      <c r="BC14" s="2179"/>
      <c r="BD14" s="2180"/>
      <c r="BE14" s="2170"/>
      <c r="BF14" s="2170"/>
      <c r="BG14" s="2182"/>
      <c r="BH14" s="2170"/>
      <c r="BI14" s="2170"/>
      <c r="BJ14" s="2170"/>
      <c r="BP14" s="368"/>
      <c r="BR14" s="431"/>
    </row>
    <row r="15" spans="1:114" ht="16.5" customHeight="1" x14ac:dyDescent="0.45">
      <c r="A15" s="1469"/>
      <c r="B15" s="1468"/>
      <c r="C15" s="1474"/>
      <c r="D15" s="1183"/>
      <c r="E15" s="1801"/>
      <c r="F15" s="1183"/>
      <c r="G15" s="1183"/>
      <c r="H15" s="1183"/>
      <c r="I15" s="1183"/>
      <c r="J15" s="1801"/>
      <c r="K15" s="1183"/>
      <c r="L15" s="1183"/>
      <c r="M15" s="1183"/>
      <c r="N15" s="1183"/>
      <c r="O15" s="1183"/>
      <c r="P15" s="1183"/>
      <c r="Q15" s="1195"/>
      <c r="AM15" s="367" t="s">
        <v>1037</v>
      </c>
      <c r="AN15" s="537"/>
      <c r="AR15" s="367" t="s">
        <v>646</v>
      </c>
      <c r="AS15" s="367" t="s">
        <v>647</v>
      </c>
      <c r="AU15" s="367" t="s">
        <v>642</v>
      </c>
      <c r="AZ15" s="2170"/>
      <c r="BA15" s="1166" t="s">
        <v>12</v>
      </c>
      <c r="BB15" s="1166" t="s">
        <v>46</v>
      </c>
      <c r="BC15" s="1166" t="s">
        <v>715</v>
      </c>
      <c r="BD15" s="1166" t="s">
        <v>757</v>
      </c>
      <c r="BE15" s="2170"/>
      <c r="BF15" s="2170"/>
      <c r="BG15" s="2183"/>
      <c r="BH15" s="2170"/>
      <c r="BI15" s="2170"/>
      <c r="BJ15" s="2170"/>
      <c r="BP15" s="368"/>
      <c r="BR15" s="431"/>
    </row>
    <row r="16" spans="1:114" ht="23.5" customHeight="1" x14ac:dyDescent="0.45">
      <c r="A16" s="1469"/>
      <c r="B16" s="1468"/>
      <c r="C16" s="1474"/>
      <c r="D16" s="1183"/>
      <c r="E16" s="1798" t="s">
        <v>44</v>
      </c>
      <c r="F16" s="1802"/>
      <c r="G16" s="1183"/>
      <c r="H16" s="1183"/>
      <c r="I16" s="1183"/>
      <c r="J16" s="1798" t="s">
        <v>43</v>
      </c>
      <c r="K16" s="2186" t="s">
        <v>6053</v>
      </c>
      <c r="L16" s="2187"/>
      <c r="M16" s="2187"/>
      <c r="N16" s="1183"/>
      <c r="O16" s="1183"/>
      <c r="P16" s="1183"/>
      <c r="Q16" s="1195"/>
      <c r="AM16" s="495">
        <v>0</v>
      </c>
      <c r="AN16" s="537"/>
      <c r="AZ16" s="1168" t="s">
        <v>27</v>
      </c>
      <c r="BA16" s="1168" t="s">
        <v>28</v>
      </c>
      <c r="BB16" s="1168" t="s">
        <v>29</v>
      </c>
      <c r="BC16" s="1168" t="s">
        <v>53</v>
      </c>
      <c r="BD16" s="1168" t="s">
        <v>54</v>
      </c>
      <c r="BE16" s="1169" t="s">
        <v>55</v>
      </c>
      <c r="BF16" s="1169" t="s">
        <v>56</v>
      </c>
      <c r="BG16" s="1169" t="s">
        <v>57</v>
      </c>
      <c r="BH16" s="1170" t="s">
        <v>58</v>
      </c>
      <c r="BI16" s="1168" t="s">
        <v>59</v>
      </c>
      <c r="BJ16" s="1168" t="s">
        <v>60</v>
      </c>
      <c r="BP16" s="368"/>
      <c r="BR16" s="431"/>
    </row>
    <row r="17" spans="1:70" ht="11.15" customHeight="1" x14ac:dyDescent="0.45">
      <c r="A17" s="1471"/>
      <c r="B17" s="1472"/>
      <c r="C17" s="1475"/>
      <c r="D17" s="1183"/>
      <c r="E17" s="1801"/>
      <c r="F17" s="1183"/>
      <c r="G17" s="1183"/>
      <c r="H17" s="1183"/>
      <c r="I17" s="1183"/>
      <c r="J17" s="1801"/>
      <c r="K17" s="1183"/>
      <c r="L17" s="1183"/>
      <c r="M17" s="1183"/>
      <c r="N17" s="1183"/>
      <c r="O17" s="1187"/>
      <c r="P17" s="1187"/>
      <c r="Q17" s="1195"/>
      <c r="AM17" s="495">
        <v>5</v>
      </c>
      <c r="AN17" s="537"/>
      <c r="AZ17" s="537"/>
      <c r="BA17" s="537"/>
      <c r="BB17" s="537"/>
      <c r="BC17" s="537"/>
      <c r="BD17" s="537"/>
      <c r="BE17" s="537"/>
      <c r="BF17" s="537"/>
      <c r="BG17" s="537"/>
      <c r="BH17" s="2165"/>
      <c r="BI17" s="2165"/>
      <c r="BJ17" s="2165"/>
      <c r="BP17" s="368"/>
      <c r="BR17" s="431"/>
    </row>
    <row r="18" spans="1:70" ht="23.5" customHeight="1" x14ac:dyDescent="0.45">
      <c r="D18" s="1189"/>
      <c r="E18" s="1798" t="s">
        <v>2519</v>
      </c>
      <c r="F18" s="2190" t="s">
        <v>91</v>
      </c>
      <c r="G18" s="2167"/>
      <c r="H18" s="2167"/>
      <c r="I18" s="1183"/>
      <c r="J18" s="1798" t="s">
        <v>2673</v>
      </c>
      <c r="K18" s="2188" t="s">
        <v>2674</v>
      </c>
      <c r="L18" s="2189"/>
      <c r="M18" s="2189"/>
      <c r="N18" s="1183"/>
      <c r="O18" s="1183"/>
      <c r="P18" s="1183"/>
      <c r="Q18" s="1195"/>
      <c r="AM18" s="495">
        <v>10</v>
      </c>
      <c r="AN18" s="537"/>
      <c r="AR18" s="367" t="b">
        <v>1</v>
      </c>
      <c r="AS18" s="367" t="s">
        <v>1406</v>
      </c>
      <c r="AZ18" s="537"/>
      <c r="BA18" s="537"/>
      <c r="BB18" s="537"/>
      <c r="BC18" s="537"/>
      <c r="BD18" s="537"/>
      <c r="BE18" s="537"/>
      <c r="BF18" s="537"/>
      <c r="BG18" s="537"/>
      <c r="BH18" s="2165"/>
      <c r="BI18" s="2165"/>
      <c r="BJ18" s="2165"/>
      <c r="BP18" s="368"/>
      <c r="BR18" s="431"/>
    </row>
    <row r="19" spans="1:70" x14ac:dyDescent="0.45">
      <c r="D19" s="1189"/>
      <c r="E19" s="1183"/>
      <c r="F19" s="1183"/>
      <c r="G19" s="1183"/>
      <c r="H19" s="1183"/>
      <c r="I19" s="1183"/>
      <c r="J19" s="1184"/>
      <c r="K19" s="1184"/>
      <c r="L19" s="1184"/>
      <c r="M19" s="1184"/>
      <c r="N19" s="1183"/>
      <c r="O19" s="1183"/>
      <c r="P19" s="1183"/>
      <c r="Q19" s="1195"/>
      <c r="AR19" s="367" t="b">
        <v>1</v>
      </c>
      <c r="AS19" s="367" t="s">
        <v>1407</v>
      </c>
      <c r="BD19" s="537"/>
      <c r="BE19" s="537"/>
      <c r="BF19" s="537"/>
      <c r="BG19" s="537"/>
      <c r="BI19" s="1171"/>
      <c r="BK19" s="537"/>
      <c r="BP19" s="368"/>
      <c r="BR19" s="431"/>
    </row>
    <row r="20" spans="1:70" x14ac:dyDescent="0.45">
      <c r="D20" s="1189"/>
      <c r="E20" s="1182"/>
      <c r="F20" s="1182"/>
      <c r="G20" s="1182"/>
      <c r="H20" s="1182"/>
      <c r="I20" s="1182"/>
      <c r="J20" s="1182"/>
      <c r="K20" s="1182"/>
      <c r="L20" s="1182"/>
      <c r="M20" s="1182"/>
      <c r="N20" s="1182"/>
      <c r="O20" s="1183"/>
      <c r="P20" s="1183"/>
      <c r="Q20" s="1195"/>
      <c r="AM20" s="367" t="s">
        <v>848</v>
      </c>
      <c r="AN20" s="367" t="s">
        <v>1039</v>
      </c>
      <c r="AR20" s="367" t="b">
        <v>1</v>
      </c>
      <c r="AS20" s="367" t="s">
        <v>1408</v>
      </c>
      <c r="BD20" s="537"/>
      <c r="BE20" s="537"/>
      <c r="BF20" s="537"/>
      <c r="BG20" s="537"/>
      <c r="BI20" s="1171"/>
      <c r="BK20" s="537"/>
      <c r="BP20" s="368"/>
      <c r="BR20" s="431"/>
    </row>
    <row r="21" spans="1:70" ht="16.5" x14ac:dyDescent="0.45">
      <c r="D21" s="1189"/>
      <c r="E21" s="2195" t="s">
        <v>2570</v>
      </c>
      <c r="F21" s="2196"/>
      <c r="G21" s="2196"/>
      <c r="H21" s="1183"/>
      <c r="I21" s="2195" t="s">
        <v>8</v>
      </c>
      <c r="J21" s="2196"/>
      <c r="K21" s="2196"/>
      <c r="L21" s="1183"/>
      <c r="M21" s="2195" t="s">
        <v>9</v>
      </c>
      <c r="N21" s="2196"/>
      <c r="O21" s="2196"/>
      <c r="P21" s="1183"/>
      <c r="Q21" s="1195"/>
      <c r="AM21" s="367" t="s">
        <v>824</v>
      </c>
      <c r="AN21" s="367" t="s">
        <v>1040</v>
      </c>
      <c r="AR21" s="367" t="b">
        <v>0</v>
      </c>
      <c r="AS21" s="367" t="s">
        <v>1409</v>
      </c>
      <c r="AZ21" s="372"/>
      <c r="BA21" s="372"/>
      <c r="BB21" s="372"/>
      <c r="BD21" s="537"/>
      <c r="BE21" s="537"/>
      <c r="BF21" s="537"/>
      <c r="BG21" s="537"/>
      <c r="BI21" s="1171"/>
      <c r="BK21" s="537"/>
      <c r="BP21" s="368"/>
      <c r="BR21" s="431"/>
    </row>
    <row r="22" spans="1:70" ht="8.5" customHeight="1" x14ac:dyDescent="0.45">
      <c r="D22" s="1189"/>
      <c r="E22" s="1188"/>
      <c r="F22" s="1188"/>
      <c r="G22" s="1188"/>
      <c r="H22" s="1183"/>
      <c r="I22" s="1183"/>
      <c r="J22" s="1183"/>
      <c r="K22" s="1183"/>
      <c r="L22" s="1183"/>
      <c r="M22" s="1183"/>
      <c r="N22" s="1183"/>
      <c r="O22" s="1183"/>
      <c r="P22" s="1183"/>
      <c r="Q22" s="1195"/>
      <c r="AM22" s="367" t="s">
        <v>1038</v>
      </c>
      <c r="AN22" s="367" t="s">
        <v>1041</v>
      </c>
      <c r="AZ22" s="2159" t="s">
        <v>716</v>
      </c>
      <c r="BA22" s="2159"/>
      <c r="BB22" s="2159"/>
      <c r="BC22" s="2159"/>
      <c r="BD22" s="2159"/>
      <c r="BE22" s="2159"/>
      <c r="BF22" s="2159"/>
      <c r="BG22" s="2159"/>
      <c r="BH22" s="2159"/>
      <c r="BI22" s="2159"/>
      <c r="BJ22" s="2159"/>
      <c r="BK22" s="2159"/>
      <c r="BP22" s="368"/>
      <c r="BR22" s="431"/>
    </row>
    <row r="23" spans="1:70" ht="10.5" customHeight="1" x14ac:dyDescent="0.45">
      <c r="D23" s="1189"/>
      <c r="E23" s="2191"/>
      <c r="F23" s="2191"/>
      <c r="G23" s="2192"/>
      <c r="H23" s="1903"/>
      <c r="I23" s="2191"/>
      <c r="J23" s="2191"/>
      <c r="K23" s="2192"/>
      <c r="L23" s="1903"/>
      <c r="M23" s="2191"/>
      <c r="N23" s="2191"/>
      <c r="O23" s="2192"/>
      <c r="P23" s="1183"/>
      <c r="Q23" s="1195"/>
      <c r="AM23" s="367" t="s">
        <v>1537</v>
      </c>
      <c r="AN23" s="367" t="s">
        <v>1538</v>
      </c>
      <c r="AZ23" s="377"/>
      <c r="BA23" s="377"/>
      <c r="BB23" s="377"/>
      <c r="BC23" s="377"/>
      <c r="BD23" s="377"/>
      <c r="BE23" s="377"/>
      <c r="BF23" s="377"/>
      <c r="BG23" s="377"/>
      <c r="BH23" s="377"/>
      <c r="BI23" s="377"/>
      <c r="BJ23" s="377"/>
      <c r="BK23" s="377"/>
      <c r="BP23" s="368"/>
      <c r="BR23" s="431"/>
    </row>
    <row r="24" spans="1:70" x14ac:dyDescent="0.45">
      <c r="D24" s="1189"/>
      <c r="E24" s="2193"/>
      <c r="F24" s="2193"/>
      <c r="G24" s="2194"/>
      <c r="H24" s="1903"/>
      <c r="I24" s="2193"/>
      <c r="J24" s="2193"/>
      <c r="K24" s="2194"/>
      <c r="L24" s="1903"/>
      <c r="M24" s="2193"/>
      <c r="N24" s="2193"/>
      <c r="O24" s="2194"/>
      <c r="P24" s="1183"/>
      <c r="Q24" s="1195"/>
      <c r="AM24" s="431" t="s">
        <v>291</v>
      </c>
      <c r="AN24" s="367" t="s">
        <v>1085</v>
      </c>
      <c r="AO24" s="367" t="s">
        <v>1037</v>
      </c>
      <c r="AZ24" s="2165" t="s">
        <v>708</v>
      </c>
      <c r="BA24" s="2165"/>
      <c r="BB24" s="2165"/>
      <c r="BC24" s="2165"/>
      <c r="BD24" s="2165"/>
      <c r="BE24" s="2165"/>
      <c r="BF24" s="2165"/>
      <c r="BG24" s="2165"/>
      <c r="BH24" s="2165"/>
      <c r="BI24" s="2165"/>
      <c r="BJ24" s="2165"/>
      <c r="BK24" s="2165"/>
      <c r="BP24" s="368"/>
      <c r="BQ24" s="431"/>
      <c r="BR24" s="431"/>
    </row>
    <row r="25" spans="1:70" x14ac:dyDescent="0.45">
      <c r="D25" s="1189"/>
      <c r="E25" s="1183"/>
      <c r="F25" s="1183"/>
      <c r="G25" s="1183"/>
      <c r="H25" s="1183"/>
      <c r="I25" s="1183"/>
      <c r="J25" s="1183"/>
      <c r="K25" s="1183"/>
      <c r="L25" s="1183"/>
      <c r="M25" s="1183"/>
      <c r="N25" s="1183"/>
      <c r="O25" s="1183"/>
      <c r="P25" s="1183"/>
      <c r="Q25" s="1195"/>
      <c r="AM25" s="431" t="s">
        <v>292</v>
      </c>
      <c r="AN25" s="367" t="s">
        <v>1086</v>
      </c>
      <c r="AO25" s="472">
        <v>0</v>
      </c>
      <c r="AR25" s="1172" t="s">
        <v>3074</v>
      </c>
      <c r="AS25" s="1172" t="s">
        <v>3075</v>
      </c>
      <c r="AZ25" s="2165" t="s">
        <v>717</v>
      </c>
      <c r="BA25" s="2165"/>
      <c r="BB25" s="2165"/>
      <c r="BC25" s="2165"/>
      <c r="BD25" s="2165"/>
      <c r="BE25" s="2165"/>
      <c r="BF25" s="2165"/>
      <c r="BG25" s="2165"/>
      <c r="BH25" s="2165"/>
      <c r="BI25" s="2165"/>
      <c r="BJ25" s="2165"/>
      <c r="BK25" s="2165"/>
      <c r="BP25" s="368"/>
      <c r="BR25" s="431"/>
    </row>
    <row r="26" spans="1:70" x14ac:dyDescent="0.45">
      <c r="D26" s="1192"/>
      <c r="E26" s="1193"/>
      <c r="F26" s="1193"/>
      <c r="G26" s="1193"/>
      <c r="H26" s="1193"/>
      <c r="I26" s="1193"/>
      <c r="J26" s="1193"/>
      <c r="K26" s="1193"/>
      <c r="L26" s="1193"/>
      <c r="M26" s="1193"/>
      <c r="N26" s="1193"/>
      <c r="O26" s="1193"/>
      <c r="P26" s="1193"/>
      <c r="Q26" s="1196"/>
      <c r="AM26" s="431" t="s">
        <v>1083</v>
      </c>
      <c r="AN26" s="367" t="s">
        <v>1087</v>
      </c>
      <c r="AO26" s="472">
        <v>0.05</v>
      </c>
      <c r="AR26" s="1173" t="s">
        <v>1443</v>
      </c>
      <c r="AS26" s="1174" t="s">
        <v>3076</v>
      </c>
      <c r="AZ26" s="430"/>
      <c r="BA26" s="430"/>
      <c r="BB26" s="430"/>
      <c r="BD26" s="537"/>
      <c r="BE26" s="537"/>
      <c r="BF26" s="537"/>
      <c r="BG26" s="537"/>
      <c r="BI26" s="1171"/>
      <c r="BK26" s="537"/>
      <c r="BP26" s="368"/>
      <c r="BR26" s="431"/>
    </row>
    <row r="27" spans="1:70" ht="9" customHeight="1" x14ac:dyDescent="0.45">
      <c r="AM27" s="431" t="s">
        <v>1084</v>
      </c>
      <c r="AN27" s="367" t="s">
        <v>1088</v>
      </c>
      <c r="AO27" s="472">
        <v>0.1</v>
      </c>
      <c r="AR27" s="1174">
        <v>1</v>
      </c>
      <c r="AS27" s="1174" t="s">
        <v>3072</v>
      </c>
      <c r="AZ27" s="2164" t="s">
        <v>710</v>
      </c>
      <c r="BA27" s="2164"/>
      <c r="BB27" s="2164"/>
      <c r="BC27" s="2164"/>
      <c r="BD27" s="2164"/>
      <c r="BE27" s="2164"/>
      <c r="BF27" s="2164"/>
      <c r="BG27" s="2164"/>
      <c r="BH27" s="2164"/>
      <c r="BI27" s="2164"/>
      <c r="BJ27" s="2164"/>
      <c r="BK27" s="2164"/>
      <c r="BP27" s="368"/>
      <c r="BR27" s="431"/>
    </row>
    <row r="28" spans="1:70" ht="17.5" customHeight="1" x14ac:dyDescent="0.45">
      <c r="D28" s="1329"/>
      <c r="E28" s="1330"/>
      <c r="F28" s="2156" t="s">
        <v>2675</v>
      </c>
      <c r="G28" s="2157"/>
      <c r="H28" s="2157"/>
      <c r="I28" s="2157"/>
      <c r="J28" s="2157"/>
      <c r="K28" s="2157"/>
      <c r="L28" s="2157"/>
      <c r="M28" s="1330"/>
      <c r="N28" s="1331"/>
      <c r="O28" s="1331"/>
      <c r="P28" s="1331"/>
      <c r="Q28" s="1332"/>
      <c r="AR28" s="1174">
        <v>2</v>
      </c>
      <c r="AS28" s="1174" t="s">
        <v>3077</v>
      </c>
      <c r="AZ28" s="2164" t="s">
        <v>711</v>
      </c>
      <c r="BA28" s="2164"/>
      <c r="BB28" s="2164"/>
      <c r="BC28" s="2164"/>
      <c r="BD28" s="2164"/>
      <c r="BE28" s="2164"/>
      <c r="BF28" s="2164"/>
      <c r="BG28" s="2164"/>
      <c r="BH28" s="2164"/>
      <c r="BI28" s="2164"/>
      <c r="BJ28" s="2164"/>
      <c r="BK28" s="2164"/>
      <c r="BP28" s="368"/>
      <c r="BR28" s="431"/>
    </row>
    <row r="29" spans="1:70" ht="18" customHeight="1" x14ac:dyDescent="0.45">
      <c r="D29" s="651"/>
      <c r="E29" s="1328"/>
      <c r="F29" s="2158"/>
      <c r="G29" s="2158"/>
      <c r="H29" s="2158"/>
      <c r="I29" s="2158"/>
      <c r="J29" s="2158"/>
      <c r="K29" s="2158"/>
      <c r="L29" s="2158"/>
      <c r="M29" s="1328"/>
      <c r="N29" s="423"/>
      <c r="O29" s="423"/>
      <c r="P29" s="423"/>
      <c r="Q29" s="1333"/>
      <c r="AR29" s="1174">
        <v>3</v>
      </c>
      <c r="AS29" s="1174" t="s">
        <v>3078</v>
      </c>
      <c r="AZ29" s="1175"/>
      <c r="BA29" s="1175"/>
      <c r="BB29" s="1175"/>
      <c r="BD29" s="537"/>
      <c r="BE29" s="537"/>
      <c r="BF29" s="537"/>
      <c r="BG29" s="537"/>
      <c r="BI29" s="1171"/>
      <c r="BK29" s="537"/>
      <c r="BP29" s="368"/>
      <c r="BR29" s="431"/>
    </row>
    <row r="30" spans="1:70" ht="7" customHeight="1" x14ac:dyDescent="0.45">
      <c r="D30" s="1190"/>
      <c r="E30" s="1191"/>
      <c r="F30" s="1191"/>
      <c r="G30" s="1191"/>
      <c r="H30" s="1191"/>
      <c r="I30" s="1191"/>
      <c r="J30" s="1191"/>
      <c r="K30" s="1191"/>
      <c r="L30" s="1191"/>
      <c r="M30" s="1191"/>
      <c r="N30" s="1191"/>
      <c r="O30" s="1191"/>
      <c r="P30" s="1191"/>
      <c r="Q30" s="1194"/>
      <c r="AR30" s="1174">
        <v>4</v>
      </c>
      <c r="AS30" s="1174" t="s">
        <v>3079</v>
      </c>
      <c r="AZ30" s="2185" t="s">
        <v>712</v>
      </c>
      <c r="BA30" s="2185"/>
      <c r="BB30" s="2185"/>
      <c r="BC30" s="2185"/>
      <c r="BD30" s="2185"/>
      <c r="BE30" s="2185"/>
      <c r="BF30" s="2185"/>
      <c r="BG30" s="2185"/>
      <c r="BH30" s="2185"/>
      <c r="BI30" s="2185"/>
      <c r="BJ30" s="2185"/>
      <c r="BK30" s="537"/>
      <c r="BP30" s="368"/>
      <c r="BR30" s="431"/>
    </row>
    <row r="31" spans="1:70" ht="15.75" customHeight="1" x14ac:dyDescent="0.45">
      <c r="D31" s="1189"/>
      <c r="E31" s="1183"/>
      <c r="F31" s="1183"/>
      <c r="G31" s="1183"/>
      <c r="H31" s="1183"/>
      <c r="I31" s="1183"/>
      <c r="J31" s="1183"/>
      <c r="K31" s="1183"/>
      <c r="L31" s="1183"/>
      <c r="M31" s="1183"/>
      <c r="N31" s="1183"/>
      <c r="O31" s="1183"/>
      <c r="P31" s="1183"/>
      <c r="Q31" s="1195"/>
      <c r="AM31" s="367" t="s">
        <v>1444</v>
      </c>
      <c r="AN31" s="367" t="str">
        <f>+"CDSPS_NT!"&amp;ADDRESS(ROW(CDSPS_NT_1)+1,COLUMN(CDSPS_NT_1))&amp;":"&amp;ADDRESS(ROW(CDSPS_NT_TC)-1,COLUMN(CDSPS_NT_1))</f>
        <v>CDSPS_NT!$C$15:$C$432</v>
      </c>
      <c r="AR31" s="1174">
        <v>5</v>
      </c>
      <c r="AS31" s="1174" t="s">
        <v>3080</v>
      </c>
      <c r="AZ31" s="2170" t="s">
        <v>45</v>
      </c>
      <c r="BA31" s="2175" t="s">
        <v>756</v>
      </c>
      <c r="BB31" s="2176"/>
      <c r="BC31" s="2176"/>
      <c r="BD31" s="2177"/>
      <c r="BE31" s="2170" t="s">
        <v>47</v>
      </c>
      <c r="BF31" s="2170" t="s">
        <v>48</v>
      </c>
      <c r="BG31" s="2181" t="s">
        <v>49</v>
      </c>
      <c r="BH31" s="2170" t="s">
        <v>758</v>
      </c>
      <c r="BI31" s="2184" t="s">
        <v>20</v>
      </c>
      <c r="BJ31" s="2184" t="s">
        <v>759</v>
      </c>
      <c r="BK31" s="2181" t="s">
        <v>22</v>
      </c>
      <c r="BP31" s="368"/>
      <c r="BR31" s="431"/>
    </row>
    <row r="32" spans="1:70" ht="20.149999999999999" customHeight="1" x14ac:dyDescent="0.45">
      <c r="D32" s="1189"/>
      <c r="E32" s="1183"/>
      <c r="F32" s="1183"/>
      <c r="G32" s="1183"/>
      <c r="H32" s="1185"/>
      <c r="I32" s="1796" t="s">
        <v>2677</v>
      </c>
      <c r="J32" s="1904" t="s">
        <v>1881</v>
      </c>
      <c r="K32" s="1183"/>
      <c r="L32" s="1183"/>
      <c r="M32" s="1183"/>
      <c r="N32" s="1183"/>
      <c r="O32" s="1183"/>
      <c r="P32" s="1183"/>
      <c r="Q32" s="1195"/>
      <c r="AM32" s="367" t="s">
        <v>1445</v>
      </c>
      <c r="AN32" s="367" t="str">
        <f>+"CDSPS_NT!"&amp;ADDRESS(ROW(CDSPS_NT_1)+1,COLUMN(CDSPS_NT_1)+2)&amp;":"&amp;ADDRESS(ROW(CDSPS_NT_TC)-1,COLUMN(CDSPS_NT_1)+2)</f>
        <v>CDSPS_NT!$E$15:$E$432</v>
      </c>
      <c r="AR32" s="1174">
        <v>6</v>
      </c>
      <c r="AS32" s="1174" t="s">
        <v>3081</v>
      </c>
      <c r="AZ32" s="2170"/>
      <c r="BA32" s="2178"/>
      <c r="BB32" s="2179"/>
      <c r="BC32" s="2179"/>
      <c r="BD32" s="2180"/>
      <c r="BE32" s="2170"/>
      <c r="BF32" s="2170"/>
      <c r="BG32" s="2182"/>
      <c r="BH32" s="2170"/>
      <c r="BI32" s="2184"/>
      <c r="BJ32" s="2184"/>
      <c r="BK32" s="2182"/>
      <c r="BP32" s="368"/>
      <c r="BR32" s="431"/>
    </row>
    <row r="33" spans="4:70" ht="10.5" customHeight="1" x14ac:dyDescent="0.45">
      <c r="D33" s="1189"/>
      <c r="E33" s="1183"/>
      <c r="F33" s="1183"/>
      <c r="G33" s="1183"/>
      <c r="H33" s="1185"/>
      <c r="I33" s="1797"/>
      <c r="J33" s="1905"/>
      <c r="K33" s="1185"/>
      <c r="L33" s="1185"/>
      <c r="M33" s="1183"/>
      <c r="N33" s="1183"/>
      <c r="O33" s="1183"/>
      <c r="P33" s="1183"/>
      <c r="Q33" s="1195"/>
      <c r="AM33" s="367" t="s">
        <v>1446</v>
      </c>
      <c r="AN33" s="367" t="str">
        <f>+"CDSPS_NT!"&amp;ADDRESS(ROW(CDSPS_NT_1)+1,COLUMN(CDSPS_NT_1)+3)&amp;":"&amp;ADDRESS(ROW(CDSPS_NT_TC)-1,COLUMN(CDSPS_NT_1)+3)</f>
        <v>CDSPS_NT!$F$15:$F$432</v>
      </c>
      <c r="AZ33" s="2170"/>
      <c r="BA33" s="1166" t="s">
        <v>12</v>
      </c>
      <c r="BB33" s="1166" t="s">
        <v>46</v>
      </c>
      <c r="BC33" s="1166" t="s">
        <v>715</v>
      </c>
      <c r="BD33" s="1166" t="s">
        <v>757</v>
      </c>
      <c r="BE33" s="2170"/>
      <c r="BF33" s="2170"/>
      <c r="BG33" s="2183"/>
      <c r="BH33" s="2170"/>
      <c r="BI33" s="2184"/>
      <c r="BJ33" s="2184"/>
      <c r="BK33" s="2183"/>
      <c r="BP33" s="368"/>
    </row>
    <row r="34" spans="4:70" ht="20.149999999999999" customHeight="1" x14ac:dyDescent="0.45">
      <c r="D34" s="1189"/>
      <c r="E34" s="1183"/>
      <c r="F34" s="1183"/>
      <c r="G34" s="1183"/>
      <c r="H34" s="1183"/>
      <c r="I34" s="1796" t="s">
        <v>2676</v>
      </c>
      <c r="J34" s="1904" t="s">
        <v>1881</v>
      </c>
      <c r="K34" s="1183"/>
      <c r="L34" s="1183"/>
      <c r="M34" s="1183"/>
      <c r="N34" s="1183"/>
      <c r="O34" s="1183"/>
      <c r="P34" s="1183"/>
      <c r="Q34" s="1195"/>
      <c r="AM34" s="367" t="s">
        <v>1447</v>
      </c>
      <c r="AN34" s="367" t="str">
        <f>+"CDSPS_NT!"&amp;ADDRESS(ROW(CDSPS_NT_1)+1,COLUMN(CDSPS_NT_1)+4)&amp;":"&amp;ADDRESS(ROW(CDSPS_NT_TC)-1,COLUMN(CDSPS_NT_1)+4)</f>
        <v>CDSPS_NT!$G$15:$G$432</v>
      </c>
      <c r="AR34" s="1172" t="s">
        <v>3082</v>
      </c>
      <c r="AS34" s="1176" t="s">
        <v>3083</v>
      </c>
      <c r="AZ34" s="1177" t="s">
        <v>27</v>
      </c>
      <c r="BA34" s="1177" t="s">
        <v>28</v>
      </c>
      <c r="BB34" s="1177" t="s">
        <v>29</v>
      </c>
      <c r="BC34" s="1178" t="s">
        <v>53</v>
      </c>
      <c r="BD34" s="1178" t="s">
        <v>54</v>
      </c>
      <c r="BE34" s="1178" t="s">
        <v>55</v>
      </c>
      <c r="BF34" s="1178" t="s">
        <v>56</v>
      </c>
      <c r="BG34" s="1178" t="s">
        <v>57</v>
      </c>
      <c r="BH34" s="1179" t="s">
        <v>58</v>
      </c>
      <c r="BI34" s="1177" t="s">
        <v>59</v>
      </c>
      <c r="BJ34" s="1177" t="s">
        <v>60</v>
      </c>
      <c r="BK34" s="1178" t="s">
        <v>61</v>
      </c>
      <c r="BP34" s="368"/>
    </row>
    <row r="35" spans="4:70" ht="8.5" customHeight="1" x14ac:dyDescent="0.45">
      <c r="D35" s="1189"/>
      <c r="E35" s="1183"/>
      <c r="F35" s="1183"/>
      <c r="G35" s="1183"/>
      <c r="H35" s="1183"/>
      <c r="I35" s="1797"/>
      <c r="J35" s="1905"/>
      <c r="K35" s="1185"/>
      <c r="L35" s="1183"/>
      <c r="M35" s="1183"/>
      <c r="N35" s="1183"/>
      <c r="O35" s="1183"/>
      <c r="P35" s="1183"/>
      <c r="Q35" s="1195"/>
      <c r="AM35" s="367" t="s">
        <v>1448</v>
      </c>
      <c r="AN35" s="367" t="str">
        <f>+"CDSPS_NT!"&amp;ADDRESS(ROW(CDSPS_NT_1)+1,COLUMN(CDSPS_NT_1)+5)&amp;":"&amp;ADDRESS(ROW(CDSPS_NT_TC)-1,COLUMN(CDSPS_NT_1)+5)</f>
        <v>CDSPS_NT!$H$15:$H$432</v>
      </c>
      <c r="AR35" s="1173" t="s">
        <v>1443</v>
      </c>
      <c r="AS35" s="1180" t="s">
        <v>3076</v>
      </c>
      <c r="BK35" s="537"/>
      <c r="BP35" s="368"/>
    </row>
    <row r="36" spans="4:70" ht="20.149999999999999" customHeight="1" x14ac:dyDescent="0.45">
      <c r="D36" s="1189"/>
      <c r="E36" s="1183"/>
      <c r="F36" s="1183"/>
      <c r="G36" s="1183"/>
      <c r="H36" s="1183"/>
      <c r="I36" s="1796" t="s">
        <v>2678</v>
      </c>
      <c r="J36" s="1904" t="s">
        <v>1881</v>
      </c>
      <c r="K36" s="1183"/>
      <c r="L36" s="1183"/>
      <c r="M36" s="1183"/>
      <c r="N36" s="1183"/>
      <c r="O36" s="1183"/>
      <c r="P36" s="1183"/>
      <c r="Q36" s="1195"/>
      <c r="AM36" s="367" t="s">
        <v>1449</v>
      </c>
      <c r="AN36" s="367" t="str">
        <f>+"CDSPS_NT!"&amp;ADDRESS(ROW(CDSPS_NT_1)+1,COLUMN(CDSPS_NT_1)+6)&amp;":"&amp;ADDRESS(ROW(CDSPS_NT_TC)-1,COLUMN(CDSPS_NT_1)+6)</f>
        <v>CDSPS_NT!$I$15:$I$432</v>
      </c>
      <c r="AR36" s="1174">
        <v>5</v>
      </c>
      <c r="AS36" s="1180" t="s">
        <v>3084</v>
      </c>
      <c r="BK36" s="537"/>
      <c r="BP36" s="368"/>
      <c r="BR36" s="431"/>
    </row>
    <row r="37" spans="4:70" x14ac:dyDescent="0.45">
      <c r="D37" s="1189"/>
      <c r="E37" s="1183"/>
      <c r="F37" s="1183"/>
      <c r="G37" s="1183"/>
      <c r="H37" s="1183"/>
      <c r="I37" s="1183"/>
      <c r="J37" s="1183"/>
      <c r="K37" s="1183"/>
      <c r="L37" s="1183"/>
      <c r="M37" s="1183"/>
      <c r="N37" s="1183"/>
      <c r="O37" s="1183"/>
      <c r="P37" s="1183"/>
      <c r="Q37" s="1195"/>
      <c r="AM37" s="367" t="s">
        <v>1450</v>
      </c>
      <c r="AN37" s="367" t="str">
        <f>+"CDSPS_NT!"&amp;ADDRESS(ROW(CDSPS_NT_1)+1,COLUMN(CDSPS_NT_1)+7)&amp;":"&amp;ADDRESS(ROW(CDSPS_NT_TC)-1,COLUMN(CDSPS_NT_1)+7)</f>
        <v>CDSPS_NT!$J$15:$J$432</v>
      </c>
      <c r="AR37" s="1174">
        <v>6</v>
      </c>
      <c r="AS37" s="1180" t="s">
        <v>3085</v>
      </c>
      <c r="BP37" s="368"/>
      <c r="BR37" s="431"/>
    </row>
    <row r="38" spans="4:70" x14ac:dyDescent="0.45">
      <c r="D38" s="1192"/>
      <c r="E38" s="1193"/>
      <c r="F38" s="1193"/>
      <c r="G38" s="1193"/>
      <c r="H38" s="1193"/>
      <c r="I38" s="1193"/>
      <c r="J38" s="2135">
        <v>0</v>
      </c>
      <c r="K38" s="1193"/>
      <c r="L38" s="1193"/>
      <c r="M38" s="1193"/>
      <c r="N38" s="1193"/>
      <c r="O38" s="1193"/>
      <c r="P38" s="1193"/>
      <c r="Q38" s="1196"/>
      <c r="AR38" s="1174">
        <v>8</v>
      </c>
      <c r="AS38" s="1180" t="s">
        <v>3073</v>
      </c>
      <c r="BP38" s="368"/>
      <c r="BR38" s="431"/>
    </row>
    <row r="39" spans="4:70" x14ac:dyDescent="0.45">
      <c r="AM39" s="1181" t="s">
        <v>2363</v>
      </c>
      <c r="BP39" s="368"/>
      <c r="BR39" s="431"/>
    </row>
    <row r="40" spans="4:70" x14ac:dyDescent="0.45">
      <c r="J40" s="2136">
        <v>0</v>
      </c>
      <c r="AM40" s="1181" t="s">
        <v>2364</v>
      </c>
      <c r="AR40" s="1172" t="s">
        <v>3082</v>
      </c>
      <c r="AS40" s="1176" t="s">
        <v>3086</v>
      </c>
      <c r="BP40" s="368"/>
      <c r="BR40" s="431"/>
    </row>
    <row r="41" spans="4:70" x14ac:dyDescent="0.45">
      <c r="AM41" s="1181" t="s">
        <v>2365</v>
      </c>
      <c r="AR41" s="1173" t="s">
        <v>1443</v>
      </c>
      <c r="AS41" s="1174" t="s">
        <v>3076</v>
      </c>
      <c r="BP41" s="368"/>
      <c r="BQ41" s="431"/>
    </row>
    <row r="42" spans="4:70" x14ac:dyDescent="0.45">
      <c r="J42" s="2136">
        <v>0</v>
      </c>
      <c r="AR42" s="1174">
        <v>0</v>
      </c>
      <c r="AS42" s="1180" t="s">
        <v>3087</v>
      </c>
      <c r="BP42" s="368"/>
    </row>
    <row r="43" spans="4:70" x14ac:dyDescent="0.45">
      <c r="AR43" s="1174">
        <v>1</v>
      </c>
      <c r="AS43" s="1180" t="s">
        <v>3088</v>
      </c>
      <c r="BP43" s="368"/>
    </row>
    <row r="44" spans="4:70" x14ac:dyDescent="0.45">
      <c r="AR44" s="1174">
        <v>2</v>
      </c>
      <c r="AS44" s="1180" t="s">
        <v>3089</v>
      </c>
      <c r="BP44" s="368"/>
      <c r="BQ44" s="431"/>
    </row>
    <row r="45" spans="4:70" x14ac:dyDescent="0.45">
      <c r="AR45" s="1174">
        <v>3</v>
      </c>
      <c r="AS45" s="1174" t="s">
        <v>3090</v>
      </c>
      <c r="BP45" s="368"/>
      <c r="BQ45" s="431"/>
    </row>
    <row r="46" spans="4:70" x14ac:dyDescent="0.45">
      <c r="AR46" s="1174">
        <v>4</v>
      </c>
      <c r="AS46" s="1174" t="s">
        <v>3091</v>
      </c>
      <c r="BP46" s="368"/>
      <c r="BQ46" s="431"/>
    </row>
    <row r="47" spans="4:70" x14ac:dyDescent="0.45">
      <c r="AR47" s="1174">
        <v>5</v>
      </c>
      <c r="AS47" s="1174" t="s">
        <v>3084</v>
      </c>
      <c r="BP47" s="368"/>
    </row>
    <row r="48" spans="4:70" x14ac:dyDescent="0.45">
      <c r="AR48" s="1174">
        <v>6</v>
      </c>
      <c r="AS48" s="1174" t="s">
        <v>3085</v>
      </c>
      <c r="BP48" s="368"/>
    </row>
    <row r="49" spans="44:69" x14ac:dyDescent="0.45">
      <c r="AR49" s="1174">
        <v>7</v>
      </c>
      <c r="AS49" s="1174" t="s">
        <v>3092</v>
      </c>
      <c r="BP49" s="368"/>
    </row>
    <row r="50" spans="44:69" x14ac:dyDescent="0.45">
      <c r="AR50" s="1174">
        <v>8</v>
      </c>
      <c r="AS50" s="1174" t="s">
        <v>3073</v>
      </c>
      <c r="BP50" s="368"/>
    </row>
    <row r="51" spans="44:69" x14ac:dyDescent="0.45">
      <c r="BP51" s="368"/>
    </row>
    <row r="52" spans="44:69" x14ac:dyDescent="0.45">
      <c r="BP52" s="368"/>
    </row>
    <row r="53" spans="44:69" x14ac:dyDescent="0.45">
      <c r="BP53" s="368"/>
    </row>
    <row r="54" spans="44:69" x14ac:dyDescent="0.45">
      <c r="BP54" s="368"/>
    </row>
    <row r="55" spans="44:69" x14ac:dyDescent="0.45">
      <c r="BP55" s="368"/>
    </row>
    <row r="56" spans="44:69" x14ac:dyDescent="0.45">
      <c r="BP56" s="368"/>
    </row>
    <row r="57" spans="44:69" x14ac:dyDescent="0.45">
      <c r="BP57" s="368"/>
      <c r="BQ57" s="431"/>
    </row>
    <row r="58" spans="44:69" x14ac:dyDescent="0.45">
      <c r="BP58" s="368"/>
    </row>
    <row r="59" spans="44:69" x14ac:dyDescent="0.45">
      <c r="BP59" s="368"/>
    </row>
    <row r="60" spans="44:69" x14ac:dyDescent="0.45">
      <c r="BP60" s="368"/>
    </row>
    <row r="61" spans="44:69" x14ac:dyDescent="0.45">
      <c r="BP61" s="368"/>
    </row>
    <row r="62" spans="44:69" x14ac:dyDescent="0.45">
      <c r="BP62" s="368"/>
    </row>
    <row r="63" spans="44:69" x14ac:dyDescent="0.45">
      <c r="BP63" s="368"/>
    </row>
    <row r="64" spans="44:69" x14ac:dyDescent="0.45">
      <c r="BP64" s="368"/>
      <c r="BQ64" s="431"/>
    </row>
    <row r="65" spans="68:69" x14ac:dyDescent="0.45">
      <c r="BP65" s="368"/>
      <c r="BQ65" s="431"/>
    </row>
  </sheetData>
  <sortState xmlns:xlrd2="http://schemas.microsoft.com/office/spreadsheetml/2017/richdata2" ref="BM14:BZ16">
    <sortCondition ref="BM13"/>
    <sortCondition ref="BP13"/>
  </sortState>
  <customSheetViews>
    <customSheetView guid="{8CC598B7-8EB7-4AE3-BEF6-CBCE0253806D}" showGridLines="0" showRowCol="0" state="veryHidden">
      <selection activeCell="G18" sqref="G18"/>
      <pageMargins left="0.7" right="0.7" top="0.75" bottom="0.75" header="0.3" footer="0.3"/>
      <pageSetup orientation="portrait" horizontalDpi="300" verticalDpi="300" r:id="rId1"/>
    </customSheetView>
  </customSheetViews>
  <mergeCells count="53">
    <mergeCell ref="K16:M16"/>
    <mergeCell ref="K18:M18"/>
    <mergeCell ref="F18:H18"/>
    <mergeCell ref="E23:G24"/>
    <mergeCell ref="I21:K21"/>
    <mergeCell ref="I23:K24"/>
    <mergeCell ref="M21:O21"/>
    <mergeCell ref="M23:O24"/>
    <mergeCell ref="E21:G21"/>
    <mergeCell ref="BK31:BK33"/>
    <mergeCell ref="AZ22:BK22"/>
    <mergeCell ref="AZ24:BK24"/>
    <mergeCell ref="AZ25:BK25"/>
    <mergeCell ref="AZ27:BK27"/>
    <mergeCell ref="AZ28:BK28"/>
    <mergeCell ref="BH31:BH33"/>
    <mergeCell ref="BI31:BI33"/>
    <mergeCell ref="BJ31:BJ33"/>
    <mergeCell ref="AZ30:BJ30"/>
    <mergeCell ref="AZ31:AZ33"/>
    <mergeCell ref="BE31:BE33"/>
    <mergeCell ref="BF31:BF33"/>
    <mergeCell ref="BA31:BD32"/>
    <mergeCell ref="BG31:BG33"/>
    <mergeCell ref="BI13:BI15"/>
    <mergeCell ref="BJ13:BJ15"/>
    <mergeCell ref="F11:H11"/>
    <mergeCell ref="K11:M11"/>
    <mergeCell ref="F13:H13"/>
    <mergeCell ref="F14:H14"/>
    <mergeCell ref="K13:M13"/>
    <mergeCell ref="K14:M14"/>
    <mergeCell ref="BE13:BE15"/>
    <mergeCell ref="BF13:BF15"/>
    <mergeCell ref="BA13:BD14"/>
    <mergeCell ref="BG13:BG15"/>
    <mergeCell ref="BH13:BH15"/>
    <mergeCell ref="F28:L29"/>
    <mergeCell ref="AZ4:BJ4"/>
    <mergeCell ref="D1:Q2"/>
    <mergeCell ref="F5:M5"/>
    <mergeCell ref="AZ5:BJ5"/>
    <mergeCell ref="F7:M7"/>
    <mergeCell ref="AZ9:BJ9"/>
    <mergeCell ref="AZ10:BJ10"/>
    <mergeCell ref="AZ6:BJ6"/>
    <mergeCell ref="AZ7:BJ7"/>
    <mergeCell ref="F9:H9"/>
    <mergeCell ref="K9:M9"/>
    <mergeCell ref="BH17:BJ17"/>
    <mergeCell ref="BH18:BJ18"/>
    <mergeCell ref="AZ12:BJ12"/>
    <mergeCell ref="AZ13:AZ15"/>
  </mergeCells>
  <dataValidations count="4">
    <dataValidation type="list" allowBlank="1" showInputMessage="1" showErrorMessage="1" sqref="K18:M18" xr:uid="{BC58BC32-0D11-4082-92CB-5661F91FF193}">
      <formula1>"Tự động,Thủ công"</formula1>
    </dataValidation>
    <dataValidation type="list" allowBlank="1" showInputMessage="1" showErrorMessage="1" sqref="J34 J36 J32" xr:uid="{4430CF8D-E8E8-4D57-BADA-5A3656CD4BF4}">
      <formula1>"Yes,No"</formula1>
    </dataValidation>
    <dataValidation type="list" allowBlank="1" showInputMessage="1" showErrorMessage="1" prompt="LỰA CHỌN 1 TRONG 2 HÌNH THỨC KHAI THUẾ GIÁ TRỊ GIA TĂNG" sqref="K16:M16" xr:uid="{56267D49-FA64-445F-A95D-C8FE9D9B5A7C}">
      <formula1>"Theo tháng,Theo quý"</formula1>
    </dataValidation>
    <dataValidation type="list" allowBlank="1" showInputMessage="1" showErrorMessage="1" sqref="J38 J40 J42" xr:uid="{44FFE149-7A40-46F2-84E2-98CF7E4047B8}">
      <formula1>"0,1"</formula1>
    </dataValidation>
  </dataValidations>
  <hyperlinks>
    <hyperlink ref="AM39" r:id="rId2" xr:uid="{D01B9B2A-2B0D-4572-B9B5-550787D4BB88}"/>
    <hyperlink ref="AM40" r:id="rId3" xr:uid="{5BA7763A-3DBA-4832-B82E-BF1FC8FBD39D}"/>
    <hyperlink ref="AM41" r:id="rId4" xr:uid="{4795BF11-BF47-4BA5-B919-8B052F7A26C5}"/>
    <hyperlink ref="F18" r:id="rId5" display="Hddt@321" xr:uid="{C41DCD0C-D0DA-465A-B588-BBE261AA767C}"/>
  </hyperlinks>
  <pageMargins left="0.7" right="0.7" top="0.75" bottom="0.75" header="0.3" footer="0.3"/>
  <pageSetup orientation="portrait" horizontalDpi="300" verticalDpi="300" r:id="rId6"/>
  <drawing r:id="rId7"/>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uuY"/>
  <dimension ref="B1:V40"/>
  <sheetViews>
    <sheetView showGridLines="0" topLeftCell="H1" zoomScaleNormal="100" workbookViewId="0">
      <selection activeCell="H4" sqref="H4"/>
    </sheetView>
  </sheetViews>
  <sheetFormatPr defaultColWidth="9.26953125" defaultRowHeight="16" x14ac:dyDescent="0.45"/>
  <cols>
    <col min="1" max="1" width="4.7265625" style="367" customWidth="1"/>
    <col min="2" max="2" width="9.54296875" style="367" customWidth="1"/>
    <col min="3" max="3" width="9.26953125" style="367" customWidth="1"/>
    <col min="4" max="4" width="26.26953125" style="367" customWidth="1"/>
    <col min="5" max="5" width="13.1796875" style="367" customWidth="1"/>
    <col min="6" max="6" width="14" style="367" customWidth="1"/>
    <col min="7" max="7" width="22.6328125" style="367" customWidth="1"/>
    <col min="8" max="8" width="8.6328125" style="367" customWidth="1"/>
    <col min="9" max="20" width="15.6328125" style="367" customWidth="1"/>
    <col min="21" max="16384" width="9.26953125" style="367"/>
  </cols>
  <sheetData>
    <row r="1" spans="2:22" x14ac:dyDescent="0.45">
      <c r="B1" s="487"/>
      <c r="C1" s="425"/>
      <c r="D1" s="425"/>
      <c r="E1" s="425"/>
      <c r="F1" s="428"/>
    </row>
    <row r="2" spans="2:22" ht="17.5" x14ac:dyDescent="0.45">
      <c r="B2" s="1218" t="s">
        <v>2395</v>
      </c>
      <c r="C2" s="1219"/>
      <c r="D2" s="1219"/>
      <c r="E2" s="1219"/>
      <c r="F2" s="1220"/>
    </row>
    <row r="3" spans="2:22" x14ac:dyDescent="0.45">
      <c r="B3" s="1216" t="s">
        <v>2389</v>
      </c>
      <c r="C3" s="1198" t="s">
        <v>45</v>
      </c>
      <c r="D3" s="1198" t="s">
        <v>66</v>
      </c>
      <c r="E3" s="1198" t="s">
        <v>2390</v>
      </c>
      <c r="F3" s="1217" t="s">
        <v>2391</v>
      </c>
    </row>
    <row r="4" spans="2:22" ht="16.5" x14ac:dyDescent="0.45">
      <c r="B4" s="386" t="s">
        <v>27</v>
      </c>
      <c r="C4" s="387" t="s">
        <v>28</v>
      </c>
      <c r="D4" s="387" t="s">
        <v>29</v>
      </c>
      <c r="E4" s="387" t="s">
        <v>53</v>
      </c>
      <c r="F4" s="388" t="s">
        <v>54</v>
      </c>
      <c r="H4" s="379" t="s">
        <v>5766</v>
      </c>
      <c r="I4" s="379"/>
      <c r="J4" s="379"/>
      <c r="K4" s="379"/>
      <c r="L4" s="379"/>
      <c r="M4" s="379"/>
      <c r="N4" s="379"/>
      <c r="O4" s="379"/>
      <c r="P4" s="379"/>
      <c r="Q4" s="379"/>
      <c r="R4" s="379"/>
      <c r="S4" s="379"/>
      <c r="T4" s="379"/>
      <c r="V4" s="2087" t="s">
        <v>5767</v>
      </c>
    </row>
    <row r="5" spans="2:22" x14ac:dyDescent="0.45">
      <c r="B5" s="1923" t="s">
        <v>1865</v>
      </c>
      <c r="C5" s="1492">
        <v>1</v>
      </c>
      <c r="D5" s="1492" t="s">
        <v>2392</v>
      </c>
      <c r="E5" s="1492">
        <v>1111</v>
      </c>
      <c r="F5" s="583">
        <v>5111</v>
      </c>
      <c r="H5" s="2197" t="s">
        <v>32</v>
      </c>
      <c r="I5" s="2197" t="s">
        <v>5768</v>
      </c>
      <c r="J5" s="2197"/>
      <c r="K5" s="2197"/>
      <c r="L5" s="2197"/>
      <c r="M5" s="2198" t="s">
        <v>5769</v>
      </c>
      <c r="N5" s="2198"/>
      <c r="O5" s="2198"/>
      <c r="P5" s="2198"/>
      <c r="Q5" s="2199" t="s">
        <v>5770</v>
      </c>
      <c r="R5" s="2199"/>
      <c r="S5" s="2199"/>
      <c r="T5" s="2199"/>
    </row>
    <row r="6" spans="2:22" x14ac:dyDescent="0.45">
      <c r="B6" s="872" t="s">
        <v>1865</v>
      </c>
      <c r="C6" s="906">
        <v>2</v>
      </c>
      <c r="D6" s="906" t="s">
        <v>2393</v>
      </c>
      <c r="E6" s="906">
        <v>1111</v>
      </c>
      <c r="F6" s="1924">
        <v>5112</v>
      </c>
      <c r="H6" s="2197"/>
      <c r="I6" s="2088"/>
      <c r="J6" s="2088"/>
      <c r="K6" s="2088"/>
      <c r="L6" s="2088"/>
      <c r="M6" s="2089"/>
      <c r="N6" s="2089"/>
      <c r="O6" s="2089"/>
      <c r="P6" s="2089"/>
      <c r="Q6" s="2090"/>
      <c r="R6" s="2090"/>
      <c r="S6" s="2090"/>
      <c r="T6" s="2090"/>
    </row>
    <row r="7" spans="2:22" x14ac:dyDescent="0.45">
      <c r="B7" s="613" t="s">
        <v>1865</v>
      </c>
      <c r="C7" s="392">
        <v>3</v>
      </c>
      <c r="D7" s="392" t="s">
        <v>3096</v>
      </c>
      <c r="E7" s="392">
        <v>1111</v>
      </c>
      <c r="F7" s="583">
        <v>5113</v>
      </c>
      <c r="H7" s="2091">
        <v>1</v>
      </c>
      <c r="I7" s="2093"/>
      <c r="J7" s="2093"/>
      <c r="K7" s="2093"/>
      <c r="L7" s="2093"/>
      <c r="M7" s="2093"/>
      <c r="N7" s="2093"/>
      <c r="O7" s="2093"/>
      <c r="P7" s="2093"/>
      <c r="Q7" s="2093"/>
      <c r="R7" s="2093"/>
      <c r="S7" s="2093"/>
      <c r="T7" s="2093"/>
    </row>
    <row r="8" spans="2:22" x14ac:dyDescent="0.45">
      <c r="B8" s="613" t="s">
        <v>1864</v>
      </c>
      <c r="C8" s="392">
        <v>1</v>
      </c>
      <c r="D8" s="392" t="s">
        <v>2394</v>
      </c>
      <c r="E8" s="392">
        <v>6428</v>
      </c>
      <c r="F8" s="583"/>
      <c r="H8" s="2091">
        <v>2</v>
      </c>
      <c r="I8" s="2093"/>
      <c r="J8" s="2093"/>
      <c r="K8" s="2093"/>
      <c r="L8" s="2093"/>
      <c r="M8" s="2093"/>
      <c r="N8" s="2093"/>
      <c r="O8" s="2093"/>
      <c r="P8" s="2093"/>
      <c r="Q8" s="2093"/>
      <c r="R8" s="2093"/>
      <c r="S8" s="2093"/>
      <c r="T8" s="2093"/>
    </row>
    <row r="9" spans="2:22" x14ac:dyDescent="0.45">
      <c r="B9" s="613" t="s">
        <v>1864</v>
      </c>
      <c r="C9" s="392">
        <v>2</v>
      </c>
      <c r="D9" s="392" t="s">
        <v>2416</v>
      </c>
      <c r="E9" s="392">
        <v>6427</v>
      </c>
      <c r="F9" s="583"/>
      <c r="H9" s="2091">
        <v>3</v>
      </c>
      <c r="I9" s="2093"/>
      <c r="J9" s="2093"/>
      <c r="K9" s="2093"/>
      <c r="L9" s="2093"/>
      <c r="M9" s="2093"/>
      <c r="N9" s="2093"/>
      <c r="O9" s="2093"/>
      <c r="P9" s="2093"/>
      <c r="Q9" s="2093"/>
      <c r="R9" s="2093"/>
      <c r="S9" s="2093"/>
      <c r="T9" s="2093"/>
    </row>
    <row r="10" spans="2:22" x14ac:dyDescent="0.45">
      <c r="B10" s="613"/>
      <c r="C10" s="392"/>
      <c r="D10" s="392"/>
      <c r="E10" s="392"/>
      <c r="F10" s="583"/>
      <c r="H10" s="2091">
        <v>4</v>
      </c>
      <c r="I10" s="2093"/>
      <c r="J10" s="2093"/>
      <c r="K10" s="2093"/>
      <c r="L10" s="2093"/>
      <c r="M10" s="2093"/>
      <c r="N10" s="2093"/>
      <c r="O10" s="2093"/>
      <c r="P10" s="2093"/>
      <c r="Q10" s="2093"/>
      <c r="R10" s="2093"/>
      <c r="S10" s="2093"/>
      <c r="T10" s="2093"/>
    </row>
    <row r="11" spans="2:22" x14ac:dyDescent="0.45">
      <c r="B11" s="613"/>
      <c r="C11" s="392"/>
      <c r="D11" s="392"/>
      <c r="E11" s="392"/>
      <c r="F11" s="583"/>
      <c r="H11" s="2091">
        <v>5</v>
      </c>
      <c r="I11" s="2093"/>
      <c r="J11" s="2093"/>
      <c r="K11" s="2093"/>
      <c r="L11" s="2093"/>
      <c r="M11" s="2093"/>
      <c r="N11" s="2093"/>
      <c r="O11" s="2093"/>
      <c r="P11" s="2093"/>
      <c r="Q11" s="2093"/>
      <c r="R11" s="2093"/>
      <c r="S11" s="2093"/>
      <c r="T11" s="2093"/>
    </row>
    <row r="12" spans="2:22" x14ac:dyDescent="0.45">
      <c r="B12" s="613"/>
      <c r="C12" s="392"/>
      <c r="D12" s="392"/>
      <c r="E12" s="392"/>
      <c r="F12" s="583"/>
      <c r="H12" s="2091">
        <v>6</v>
      </c>
      <c r="I12" s="2093"/>
      <c r="J12" s="2093"/>
      <c r="K12" s="2093"/>
      <c r="L12" s="2093"/>
      <c r="M12" s="2093"/>
      <c r="N12" s="2093"/>
      <c r="O12" s="2093"/>
      <c r="P12" s="2093"/>
      <c r="Q12" s="2093"/>
      <c r="R12" s="2093"/>
      <c r="S12" s="2093"/>
      <c r="T12" s="2093"/>
    </row>
    <row r="13" spans="2:22" x14ac:dyDescent="0.45">
      <c r="B13" s="613"/>
      <c r="C13" s="392"/>
      <c r="D13" s="392"/>
      <c r="E13" s="392"/>
      <c r="F13" s="583"/>
      <c r="H13" s="2091">
        <v>7</v>
      </c>
      <c r="I13" s="2093"/>
      <c r="J13" s="2093"/>
      <c r="K13" s="2093"/>
      <c r="L13" s="2093"/>
      <c r="M13" s="2093"/>
      <c r="N13" s="2093"/>
      <c r="O13" s="2093"/>
      <c r="P13" s="2093"/>
      <c r="Q13" s="2093"/>
      <c r="R13" s="2093"/>
      <c r="S13" s="2093"/>
      <c r="T13" s="2093"/>
    </row>
    <row r="14" spans="2:22" x14ac:dyDescent="0.45">
      <c r="B14" s="613"/>
      <c r="C14" s="392"/>
      <c r="D14" s="392"/>
      <c r="E14" s="392"/>
      <c r="F14" s="583"/>
      <c r="H14" s="2091">
        <v>8</v>
      </c>
      <c r="I14" s="2093"/>
      <c r="J14" s="2093"/>
      <c r="K14" s="2093"/>
      <c r="L14" s="2093"/>
      <c r="M14" s="2093"/>
      <c r="N14" s="2093"/>
      <c r="O14" s="2093"/>
      <c r="P14" s="2093"/>
      <c r="Q14" s="2093"/>
      <c r="R14" s="2093"/>
      <c r="S14" s="2093"/>
      <c r="T14" s="2093"/>
    </row>
    <row r="15" spans="2:22" x14ac:dyDescent="0.45">
      <c r="B15" s="613"/>
      <c r="C15" s="392"/>
      <c r="D15" s="392"/>
      <c r="E15" s="392"/>
      <c r="F15" s="583"/>
      <c r="H15" s="2091">
        <v>9</v>
      </c>
      <c r="I15" s="2093"/>
      <c r="J15" s="2093"/>
      <c r="K15" s="2093"/>
      <c r="L15" s="2093"/>
      <c r="M15" s="2093"/>
      <c r="N15" s="2093"/>
      <c r="O15" s="2093"/>
      <c r="P15" s="2093"/>
      <c r="Q15" s="2093"/>
      <c r="R15" s="2093"/>
      <c r="S15" s="2093"/>
      <c r="T15" s="2093"/>
    </row>
    <row r="16" spans="2:22" x14ac:dyDescent="0.45">
      <c r="B16" s="613"/>
      <c r="C16" s="392"/>
      <c r="D16" s="392"/>
      <c r="E16" s="392"/>
      <c r="F16" s="583"/>
      <c r="H16" s="2091">
        <v>10</v>
      </c>
      <c r="I16" s="2093"/>
      <c r="J16" s="2093"/>
      <c r="K16" s="2093"/>
      <c r="L16" s="2093"/>
      <c r="M16" s="2093"/>
      <c r="N16" s="2093"/>
      <c r="O16" s="2093"/>
      <c r="P16" s="2093"/>
      <c r="Q16" s="2093"/>
      <c r="R16" s="2093"/>
      <c r="S16" s="2093"/>
      <c r="T16" s="2093"/>
    </row>
    <row r="17" spans="2:22" x14ac:dyDescent="0.45">
      <c r="B17" s="613"/>
      <c r="C17" s="392"/>
      <c r="D17" s="392"/>
      <c r="E17" s="392"/>
      <c r="F17" s="583"/>
      <c r="H17" s="2091">
        <v>11</v>
      </c>
      <c r="I17" s="2093"/>
      <c r="J17" s="2093"/>
      <c r="K17" s="2093"/>
      <c r="L17" s="2093"/>
      <c r="M17" s="2093"/>
      <c r="N17" s="2093"/>
      <c r="O17" s="2093"/>
      <c r="P17" s="2093"/>
      <c r="Q17" s="2093"/>
      <c r="R17" s="2093"/>
      <c r="S17" s="2093"/>
      <c r="T17" s="2093"/>
    </row>
    <row r="18" spans="2:22" x14ac:dyDescent="0.45">
      <c r="B18" s="613"/>
      <c r="C18" s="392"/>
      <c r="D18" s="392"/>
      <c r="E18" s="392"/>
      <c r="F18" s="583"/>
      <c r="H18" s="2091">
        <v>12</v>
      </c>
      <c r="I18" s="2093"/>
      <c r="J18" s="2093"/>
      <c r="K18" s="2093"/>
      <c r="L18" s="2093"/>
      <c r="M18" s="2093"/>
      <c r="N18" s="2093"/>
      <c r="O18" s="2093"/>
      <c r="P18" s="2093"/>
      <c r="Q18" s="2093"/>
      <c r="R18" s="2093"/>
      <c r="S18" s="2093"/>
      <c r="T18" s="2093"/>
    </row>
    <row r="19" spans="2:22" x14ac:dyDescent="0.45">
      <c r="B19" s="613"/>
      <c r="C19" s="392"/>
      <c r="D19" s="392"/>
      <c r="E19" s="392"/>
      <c r="F19" s="583"/>
      <c r="H19" s="2092" t="s">
        <v>5771</v>
      </c>
      <c r="I19" s="2094">
        <f t="shared" ref="I19:T19" si="0">SUM(I7:I18)</f>
        <v>0</v>
      </c>
      <c r="J19" s="2094">
        <f t="shared" si="0"/>
        <v>0</v>
      </c>
      <c r="K19" s="2094">
        <f t="shared" si="0"/>
        <v>0</v>
      </c>
      <c r="L19" s="2094">
        <f t="shared" si="0"/>
        <v>0</v>
      </c>
      <c r="M19" s="2094">
        <f t="shared" si="0"/>
        <v>0</v>
      </c>
      <c r="N19" s="2094">
        <f t="shared" si="0"/>
        <v>0</v>
      </c>
      <c r="O19" s="2094">
        <f t="shared" si="0"/>
        <v>0</v>
      </c>
      <c r="P19" s="2094">
        <f t="shared" si="0"/>
        <v>0</v>
      </c>
      <c r="Q19" s="2094">
        <f t="shared" si="0"/>
        <v>0</v>
      </c>
      <c r="R19" s="2094">
        <f t="shared" si="0"/>
        <v>0</v>
      </c>
      <c r="S19" s="2094">
        <f t="shared" si="0"/>
        <v>0</v>
      </c>
      <c r="T19" s="2094">
        <f t="shared" si="0"/>
        <v>0</v>
      </c>
    </row>
    <row r="20" spans="2:22" x14ac:dyDescent="0.45">
      <c r="B20" s="613"/>
      <c r="C20" s="392"/>
      <c r="D20" s="392"/>
      <c r="E20" s="392"/>
      <c r="F20" s="583"/>
    </row>
    <row r="21" spans="2:22" x14ac:dyDescent="0.45">
      <c r="B21" s="613"/>
      <c r="C21" s="392"/>
      <c r="D21" s="392"/>
      <c r="E21" s="392"/>
      <c r="F21" s="583"/>
    </row>
    <row r="22" spans="2:22" ht="16.5" x14ac:dyDescent="0.45">
      <c r="B22" s="613"/>
      <c r="C22" s="392"/>
      <c r="D22" s="392"/>
      <c r="E22" s="392"/>
      <c r="F22" s="583"/>
      <c r="H22" s="379" t="s">
        <v>5772</v>
      </c>
      <c r="I22" s="379"/>
      <c r="J22" s="379"/>
      <c r="K22" s="379"/>
      <c r="L22" s="379"/>
      <c r="M22" s="379"/>
      <c r="N22" s="379"/>
      <c r="O22" s="379"/>
      <c r="P22" s="379"/>
      <c r="Q22" s="379"/>
      <c r="R22" s="379"/>
      <c r="S22" s="379"/>
      <c r="T22" s="379"/>
      <c r="V22" s="2087" t="s">
        <v>5767</v>
      </c>
    </row>
    <row r="23" spans="2:22" x14ac:dyDescent="0.45">
      <c r="B23" s="613"/>
      <c r="C23" s="392"/>
      <c r="D23" s="392"/>
      <c r="E23" s="392"/>
      <c r="F23" s="583"/>
      <c r="H23" s="2197" t="s">
        <v>32</v>
      </c>
      <c r="I23" s="2197" t="s">
        <v>5773</v>
      </c>
      <c r="J23" s="2197"/>
      <c r="K23" s="2197"/>
      <c r="L23" s="2197"/>
      <c r="M23" s="2198" t="s">
        <v>5774</v>
      </c>
      <c r="N23" s="2198"/>
      <c r="O23" s="2198"/>
      <c r="P23" s="2198"/>
      <c r="Q23" s="2199" t="s">
        <v>5770</v>
      </c>
      <c r="R23" s="2199"/>
      <c r="S23" s="2199"/>
      <c r="T23" s="2199"/>
    </row>
    <row r="24" spans="2:22" x14ac:dyDescent="0.45">
      <c r="B24" s="613"/>
      <c r="C24" s="392"/>
      <c r="D24" s="392"/>
      <c r="E24" s="392"/>
      <c r="F24" s="583"/>
      <c r="H24" s="2197"/>
      <c r="I24" s="2088"/>
      <c r="J24" s="2088"/>
      <c r="K24" s="2088"/>
      <c r="L24" s="2088"/>
      <c r="M24" s="2089"/>
      <c r="N24" s="2089"/>
      <c r="O24" s="2089"/>
      <c r="P24" s="2089"/>
      <c r="Q24" s="2090"/>
      <c r="R24" s="2090"/>
      <c r="S24" s="2090"/>
      <c r="T24" s="2090"/>
    </row>
    <row r="25" spans="2:22" x14ac:dyDescent="0.45">
      <c r="B25" s="613"/>
      <c r="C25" s="392"/>
      <c r="D25" s="392"/>
      <c r="E25" s="392"/>
      <c r="F25" s="583"/>
      <c r="H25" s="2091">
        <v>1</v>
      </c>
      <c r="I25" s="2093"/>
      <c r="J25" s="2093"/>
      <c r="K25" s="2093"/>
      <c r="L25" s="2093"/>
      <c r="M25" s="2093"/>
      <c r="N25" s="2093"/>
      <c r="O25" s="2093"/>
      <c r="P25" s="2093"/>
      <c r="Q25" s="2093"/>
      <c r="R25" s="2093"/>
      <c r="S25" s="2093"/>
      <c r="T25" s="2093"/>
    </row>
    <row r="26" spans="2:22" x14ac:dyDescent="0.45">
      <c r="B26" s="613"/>
      <c r="C26" s="392"/>
      <c r="D26" s="392"/>
      <c r="E26" s="392"/>
      <c r="F26" s="583"/>
      <c r="H26" s="2091">
        <v>2</v>
      </c>
      <c r="I26" s="2093"/>
      <c r="J26" s="2093"/>
      <c r="K26" s="2093"/>
      <c r="L26" s="2093"/>
      <c r="M26" s="2093"/>
      <c r="N26" s="2093"/>
      <c r="O26" s="2093"/>
      <c r="P26" s="2093"/>
      <c r="Q26" s="2093"/>
      <c r="R26" s="2093"/>
      <c r="S26" s="2093"/>
      <c r="T26" s="2093"/>
    </row>
    <row r="27" spans="2:22" x14ac:dyDescent="0.45">
      <c r="B27" s="613"/>
      <c r="C27" s="392"/>
      <c r="D27" s="392"/>
      <c r="E27" s="392"/>
      <c r="F27" s="583"/>
      <c r="H27" s="2091">
        <v>3</v>
      </c>
      <c r="I27" s="2093"/>
      <c r="J27" s="2093"/>
      <c r="K27" s="2093"/>
      <c r="L27" s="2093"/>
      <c r="M27" s="2093"/>
      <c r="N27" s="2093"/>
      <c r="O27" s="2093"/>
      <c r="P27" s="2093"/>
      <c r="Q27" s="2093"/>
      <c r="R27" s="2093"/>
      <c r="S27" s="2093"/>
      <c r="T27" s="2093"/>
    </row>
    <row r="28" spans="2:22" x14ac:dyDescent="0.45">
      <c r="B28" s="613"/>
      <c r="C28" s="392"/>
      <c r="D28" s="392"/>
      <c r="E28" s="392"/>
      <c r="F28" s="583"/>
      <c r="H28" s="2091">
        <v>4</v>
      </c>
      <c r="I28" s="2093"/>
      <c r="J28" s="2093"/>
      <c r="K28" s="2093"/>
      <c r="L28" s="2093"/>
      <c r="M28" s="2093"/>
      <c r="N28" s="2093"/>
      <c r="O28" s="2093"/>
      <c r="P28" s="2093"/>
      <c r="Q28" s="2093"/>
      <c r="R28" s="2093"/>
      <c r="S28" s="2093"/>
      <c r="T28" s="2093"/>
    </row>
    <row r="29" spans="2:22" x14ac:dyDescent="0.45">
      <c r="B29" s="613"/>
      <c r="C29" s="392"/>
      <c r="D29" s="392"/>
      <c r="E29" s="392"/>
      <c r="F29" s="583"/>
      <c r="H29" s="2091">
        <v>5</v>
      </c>
      <c r="I29" s="2093"/>
      <c r="J29" s="2093"/>
      <c r="K29" s="2093"/>
      <c r="L29" s="2093"/>
      <c r="M29" s="2093"/>
      <c r="N29" s="2093"/>
      <c r="O29" s="2093"/>
      <c r="P29" s="2093"/>
      <c r="Q29" s="2093"/>
      <c r="R29" s="2093"/>
      <c r="S29" s="2093"/>
      <c r="T29" s="2093"/>
    </row>
    <row r="30" spans="2:22" x14ac:dyDescent="0.45">
      <c r="B30" s="613"/>
      <c r="C30" s="392"/>
      <c r="D30" s="392"/>
      <c r="E30" s="392"/>
      <c r="F30" s="583"/>
      <c r="H30" s="2091">
        <v>6</v>
      </c>
      <c r="I30" s="2093"/>
      <c r="J30" s="2093"/>
      <c r="K30" s="2093"/>
      <c r="L30" s="2093"/>
      <c r="M30" s="2093"/>
      <c r="N30" s="2093"/>
      <c r="O30" s="2093"/>
      <c r="P30" s="2093"/>
      <c r="Q30" s="2093"/>
      <c r="R30" s="2093"/>
      <c r="S30" s="2093"/>
      <c r="T30" s="2093"/>
    </row>
    <row r="31" spans="2:22" x14ac:dyDescent="0.45">
      <c r="B31" s="613"/>
      <c r="C31" s="392"/>
      <c r="D31" s="392"/>
      <c r="E31" s="392"/>
      <c r="F31" s="583"/>
      <c r="H31" s="2091">
        <v>7</v>
      </c>
      <c r="I31" s="2093"/>
      <c r="J31" s="2093"/>
      <c r="K31" s="2093"/>
      <c r="L31" s="2093"/>
      <c r="M31" s="2093"/>
      <c r="N31" s="2093"/>
      <c r="O31" s="2093"/>
      <c r="P31" s="2093"/>
      <c r="Q31" s="2093"/>
      <c r="R31" s="2093"/>
      <c r="S31" s="2093"/>
      <c r="T31" s="2093"/>
    </row>
    <row r="32" spans="2:22" x14ac:dyDescent="0.45">
      <c r="B32" s="613"/>
      <c r="C32" s="392"/>
      <c r="D32" s="392"/>
      <c r="E32" s="392"/>
      <c r="F32" s="583"/>
      <c r="H32" s="2091">
        <v>8</v>
      </c>
      <c r="I32" s="2093"/>
      <c r="J32" s="2093"/>
      <c r="K32" s="2093"/>
      <c r="L32" s="2093"/>
      <c r="M32" s="2093"/>
      <c r="N32" s="2093"/>
      <c r="O32" s="2093"/>
      <c r="P32" s="2093"/>
      <c r="Q32" s="2093"/>
      <c r="R32" s="2093"/>
      <c r="S32" s="2093"/>
      <c r="T32" s="2093"/>
    </row>
    <row r="33" spans="2:20" x14ac:dyDescent="0.45">
      <c r="B33" s="613"/>
      <c r="C33" s="392"/>
      <c r="D33" s="392"/>
      <c r="E33" s="392"/>
      <c r="F33" s="583"/>
      <c r="H33" s="2091">
        <v>9</v>
      </c>
      <c r="I33" s="2093"/>
      <c r="J33" s="2093"/>
      <c r="K33" s="2093"/>
      <c r="L33" s="2093"/>
      <c r="M33" s="2093"/>
      <c r="N33" s="2093"/>
      <c r="O33" s="2093"/>
      <c r="P33" s="2093"/>
      <c r="Q33" s="2093"/>
      <c r="R33" s="2093"/>
      <c r="S33" s="2093"/>
      <c r="T33" s="2093"/>
    </row>
    <row r="34" spans="2:20" x14ac:dyDescent="0.45">
      <c r="B34" s="613"/>
      <c r="C34" s="392"/>
      <c r="D34" s="392"/>
      <c r="E34" s="392"/>
      <c r="F34" s="583"/>
      <c r="H34" s="2091">
        <v>10</v>
      </c>
      <c r="I34" s="2093"/>
      <c r="J34" s="2093"/>
      <c r="K34" s="2093"/>
      <c r="L34" s="2093"/>
      <c r="M34" s="2093"/>
      <c r="N34" s="2093"/>
      <c r="O34" s="2093"/>
      <c r="P34" s="2093"/>
      <c r="Q34" s="2093"/>
      <c r="R34" s="2093"/>
      <c r="S34" s="2093"/>
      <c r="T34" s="2093"/>
    </row>
    <row r="35" spans="2:20" x14ac:dyDescent="0.45">
      <c r="B35" s="613"/>
      <c r="C35" s="392"/>
      <c r="D35" s="392"/>
      <c r="E35" s="392"/>
      <c r="F35" s="583"/>
      <c r="H35" s="2091">
        <v>11</v>
      </c>
      <c r="I35" s="2093"/>
      <c r="J35" s="2093"/>
      <c r="K35" s="2093"/>
      <c r="L35" s="2093"/>
      <c r="M35" s="2093"/>
      <c r="N35" s="2093"/>
      <c r="O35" s="2093"/>
      <c r="P35" s="2093"/>
      <c r="Q35" s="2093"/>
      <c r="R35" s="2093"/>
      <c r="S35" s="2093"/>
      <c r="T35" s="2093"/>
    </row>
    <row r="36" spans="2:20" x14ac:dyDescent="0.45">
      <c r="B36" s="613"/>
      <c r="C36" s="392"/>
      <c r="D36" s="392"/>
      <c r="E36" s="392"/>
      <c r="F36" s="583"/>
      <c r="H36" s="2091">
        <v>12</v>
      </c>
      <c r="I36" s="2093"/>
      <c r="J36" s="2093"/>
      <c r="K36" s="2093"/>
      <c r="L36" s="2093"/>
      <c r="M36" s="2093"/>
      <c r="N36" s="2093"/>
      <c r="O36" s="2093"/>
      <c r="P36" s="2093"/>
      <c r="Q36" s="2093"/>
      <c r="R36" s="2093"/>
      <c r="S36" s="2093"/>
      <c r="T36" s="2093"/>
    </row>
    <row r="37" spans="2:20" x14ac:dyDescent="0.45">
      <c r="B37" s="613"/>
      <c r="C37" s="392"/>
      <c r="D37" s="392"/>
      <c r="E37" s="392"/>
      <c r="F37" s="583"/>
      <c r="H37" s="2092" t="s">
        <v>5771</v>
      </c>
      <c r="I37" s="2094">
        <f t="shared" ref="I37:T37" si="1">SUM(I25:I36)</f>
        <v>0</v>
      </c>
      <c r="J37" s="2094">
        <f t="shared" si="1"/>
        <v>0</v>
      </c>
      <c r="K37" s="2094">
        <f t="shared" si="1"/>
        <v>0</v>
      </c>
      <c r="L37" s="2094">
        <f t="shared" si="1"/>
        <v>0</v>
      </c>
      <c r="M37" s="2094">
        <f t="shared" si="1"/>
        <v>0</v>
      </c>
      <c r="N37" s="2094">
        <f t="shared" si="1"/>
        <v>0</v>
      </c>
      <c r="O37" s="2094">
        <f t="shared" si="1"/>
        <v>0</v>
      </c>
      <c r="P37" s="2094">
        <f t="shared" si="1"/>
        <v>0</v>
      </c>
      <c r="Q37" s="2094">
        <f t="shared" si="1"/>
        <v>0</v>
      </c>
      <c r="R37" s="2094">
        <f t="shared" si="1"/>
        <v>0</v>
      </c>
      <c r="S37" s="2094">
        <f t="shared" si="1"/>
        <v>0</v>
      </c>
      <c r="T37" s="2094">
        <f t="shared" si="1"/>
        <v>0</v>
      </c>
    </row>
    <row r="38" spans="2:20" x14ac:dyDescent="0.45">
      <c r="B38" s="613"/>
      <c r="C38" s="392"/>
      <c r="D38" s="392"/>
      <c r="E38" s="392"/>
      <c r="F38" s="583"/>
    </row>
    <row r="39" spans="2:20" x14ac:dyDescent="0.45">
      <c r="B39" s="613"/>
      <c r="C39" s="392"/>
      <c r="D39" s="392"/>
      <c r="E39" s="392"/>
      <c r="F39" s="583"/>
    </row>
    <row r="40" spans="2:20" x14ac:dyDescent="0.45">
      <c r="B40" s="395"/>
      <c r="C40" s="396"/>
      <c r="D40" s="396"/>
      <c r="E40" s="396"/>
      <c r="F40" s="584"/>
    </row>
  </sheetData>
  <customSheetViews>
    <customSheetView guid="{8CC598B7-8EB7-4AE3-BEF6-CBCE0253806D}" showGridLines="0" state="veryHidden">
      <selection activeCell="D18" sqref="D18"/>
      <pageMargins left="0.7" right="0.7" top="0.75" bottom="0.75" header="0.3" footer="0.3"/>
      <pageSetup orientation="portrait" r:id="rId1"/>
    </customSheetView>
  </customSheetViews>
  <mergeCells count="8">
    <mergeCell ref="H5:H6"/>
    <mergeCell ref="I5:L5"/>
    <mergeCell ref="M5:P5"/>
    <mergeCell ref="Q5:T5"/>
    <mergeCell ref="H23:H24"/>
    <mergeCell ref="I23:L23"/>
    <mergeCell ref="M23:P23"/>
    <mergeCell ref="Q23:T23"/>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0986-8C29-4B32-B17C-15D597BBC27D}">
  <sheetPr codeName="Sheet4">
    <tabColor rgb="FFFF0000"/>
  </sheetPr>
  <dimension ref="A1:J30"/>
  <sheetViews>
    <sheetView showGridLines="0" zoomScaleNormal="100" workbookViewId="0">
      <selection activeCell="F29" sqref="F29"/>
    </sheetView>
  </sheetViews>
  <sheetFormatPr defaultRowHeight="16" x14ac:dyDescent="0.45"/>
  <cols>
    <col min="1" max="1" width="5.6328125" style="367" customWidth="1"/>
    <col min="2" max="2" width="11.6328125" style="367" customWidth="1"/>
    <col min="3" max="3" width="15.6328125" style="367" customWidth="1"/>
    <col min="4" max="4" width="24.6328125" style="367" customWidth="1"/>
    <col min="5" max="5" width="56.6328125" style="367" customWidth="1"/>
    <col min="6" max="6" width="40.6328125" style="367" customWidth="1"/>
    <col min="7" max="7" width="3.6328125" style="367" customWidth="1"/>
    <col min="8" max="10" width="0" style="367" hidden="1" customWidth="1"/>
    <col min="11" max="16384" width="8.7265625" style="367"/>
  </cols>
  <sheetData>
    <row r="1" spans="1:10" ht="21" x14ac:dyDescent="0.55000000000000004">
      <c r="A1" s="1197" t="s">
        <v>4384</v>
      </c>
    </row>
    <row r="3" spans="1:10" x14ac:dyDescent="0.45">
      <c r="A3" s="1315"/>
    </row>
    <row r="5" spans="1:10" x14ac:dyDescent="0.45">
      <c r="A5" s="434" t="s">
        <v>45</v>
      </c>
      <c r="B5" s="435" t="s">
        <v>2389</v>
      </c>
      <c r="C5" s="435" t="s">
        <v>4385</v>
      </c>
      <c r="D5" s="435" t="s">
        <v>4386</v>
      </c>
      <c r="E5" s="435" t="s">
        <v>4387</v>
      </c>
      <c r="F5" s="436" t="s">
        <v>4388</v>
      </c>
    </row>
    <row r="6" spans="1:10" ht="16" customHeight="1" x14ac:dyDescent="0.45">
      <c r="A6" s="1821"/>
      <c r="B6" s="1820"/>
      <c r="C6" s="1820"/>
      <c r="D6" s="1820"/>
      <c r="E6" s="1820"/>
      <c r="F6" s="1820"/>
      <c r="G6"/>
      <c r="H6"/>
      <c r="I6"/>
      <c r="J6"/>
    </row>
    <row r="7" spans="1:10" ht="16" customHeight="1" x14ac:dyDescent="0.45">
      <c r="A7" s="1821"/>
      <c r="B7" s="1820"/>
      <c r="C7" s="1820"/>
      <c r="D7" s="1820"/>
      <c r="E7" s="1820"/>
      <c r="F7" s="1820"/>
      <c r="G7"/>
      <c r="H7"/>
      <c r="I7"/>
      <c r="J7"/>
    </row>
    <row r="8" spans="1:10" ht="16" customHeight="1" x14ac:dyDescent="0.45">
      <c r="A8" s="1821"/>
      <c r="B8" s="1820"/>
      <c r="C8" s="1820"/>
      <c r="D8" s="1820"/>
      <c r="E8" s="1820"/>
      <c r="F8" s="1820"/>
      <c r="G8"/>
      <c r="H8"/>
      <c r="I8"/>
      <c r="J8"/>
    </row>
    <row r="9" spans="1:10" ht="16" customHeight="1" x14ac:dyDescent="0.45">
      <c r="A9" s="1821"/>
      <c r="B9" s="1820"/>
      <c r="C9" s="1820"/>
      <c r="D9" s="1820"/>
      <c r="E9" s="1820"/>
      <c r="F9" s="1820"/>
      <c r="G9"/>
      <c r="H9"/>
      <c r="I9"/>
      <c r="J9"/>
    </row>
    <row r="10" spans="1:10" ht="16" customHeight="1" x14ac:dyDescent="0.45">
      <c r="A10" s="1821"/>
      <c r="B10" s="1820"/>
      <c r="C10" s="1820"/>
      <c r="D10" s="1820"/>
      <c r="E10" s="1820"/>
      <c r="F10" s="1820"/>
      <c r="G10"/>
      <c r="H10"/>
      <c r="I10"/>
      <c r="J10"/>
    </row>
    <row r="11" spans="1:10" ht="16" customHeight="1" x14ac:dyDescent="0.45">
      <c r="A11" s="1821"/>
      <c r="B11" s="1820"/>
      <c r="C11" s="1820"/>
      <c r="D11" s="1820"/>
      <c r="E11" s="1820"/>
      <c r="F11" s="1820"/>
      <c r="G11"/>
      <c r="H11"/>
      <c r="I11"/>
      <c r="J11"/>
    </row>
    <row r="12" spans="1:10" ht="16" customHeight="1" x14ac:dyDescent="0.45">
      <c r="A12" s="1821"/>
      <c r="B12" s="1820"/>
      <c r="C12" s="1820"/>
      <c r="D12" s="1820"/>
      <c r="E12" s="1820"/>
      <c r="F12" s="1820"/>
      <c r="G12"/>
      <c r="H12"/>
      <c r="I12"/>
      <c r="J12"/>
    </row>
    <row r="13" spans="1:10" ht="16" customHeight="1" x14ac:dyDescent="0.45">
      <c r="A13" s="1821"/>
      <c r="B13" s="1820"/>
      <c r="C13" s="1820"/>
      <c r="D13" s="1820"/>
      <c r="E13" s="1820"/>
      <c r="F13" s="1820"/>
      <c r="G13"/>
      <c r="H13"/>
      <c r="I13"/>
      <c r="J13"/>
    </row>
    <row r="14" spans="1:10" ht="16" customHeight="1" x14ac:dyDescent="0.45">
      <c r="A14" s="1821"/>
      <c r="B14" s="1820"/>
      <c r="C14" s="1820"/>
      <c r="D14" s="1820"/>
      <c r="E14" s="1820"/>
      <c r="F14" s="1820"/>
      <c r="G14"/>
      <c r="H14"/>
      <c r="I14"/>
      <c r="J14"/>
    </row>
    <row r="15" spans="1:10" ht="16" customHeight="1" x14ac:dyDescent="0.45">
      <c r="A15" s="1821"/>
      <c r="B15" s="1820"/>
      <c r="C15" s="1820"/>
      <c r="D15" s="1820"/>
      <c r="E15" s="1820"/>
      <c r="F15" s="1820"/>
      <c r="G15"/>
      <c r="H15"/>
      <c r="I15"/>
      <c r="J15"/>
    </row>
    <row r="16" spans="1:10" ht="16" customHeight="1" x14ac:dyDescent="0.45">
      <c r="A16" s="1821"/>
      <c r="B16" s="1820"/>
      <c r="C16" s="1820"/>
      <c r="D16" s="1820"/>
      <c r="E16" s="1820"/>
      <c r="F16" s="1820"/>
      <c r="G16"/>
      <c r="H16"/>
      <c r="I16"/>
      <c r="J16"/>
    </row>
    <row r="17" spans="1:10" ht="16" customHeight="1" x14ac:dyDescent="0.45">
      <c r="A17" s="1821"/>
      <c r="B17" s="1820"/>
      <c r="C17" s="1820"/>
      <c r="D17" s="1820"/>
      <c r="E17" s="1820"/>
      <c r="F17" s="1820"/>
      <c r="G17"/>
      <c r="H17"/>
      <c r="I17"/>
      <c r="J17"/>
    </row>
    <row r="18" spans="1:10" ht="16" customHeight="1" x14ac:dyDescent="0.45">
      <c r="A18" s="1821"/>
      <c r="B18" s="1820"/>
      <c r="C18" s="1820"/>
      <c r="D18" s="1820"/>
      <c r="E18" s="1820"/>
      <c r="F18" s="1820"/>
      <c r="G18"/>
      <c r="H18"/>
      <c r="I18"/>
      <c r="J18"/>
    </row>
    <row r="19" spans="1:10" ht="16" customHeight="1" x14ac:dyDescent="0.45">
      <c r="A19" s="1821"/>
      <c r="B19" s="1820"/>
      <c r="C19" s="1820"/>
      <c r="D19" s="1820"/>
      <c r="E19" s="1820"/>
      <c r="F19" s="1820"/>
      <c r="G19"/>
      <c r="H19"/>
      <c r="I19"/>
      <c r="J19"/>
    </row>
    <row r="20" spans="1:10" ht="16" customHeight="1" x14ac:dyDescent="0.45">
      <c r="A20" s="1821"/>
      <c r="B20" s="1820"/>
      <c r="C20" s="1820"/>
      <c r="D20" s="1820"/>
      <c r="E20" s="1820"/>
      <c r="F20" s="1820"/>
      <c r="G20"/>
      <c r="H20"/>
      <c r="I20"/>
      <c r="J20"/>
    </row>
    <row r="21" spans="1:10" ht="16" customHeight="1" x14ac:dyDescent="0.45">
      <c r="A21" s="1821"/>
      <c r="B21" s="1820"/>
      <c r="C21" s="1820"/>
      <c r="D21" s="1820"/>
      <c r="E21" s="1820"/>
      <c r="F21" s="1820"/>
    </row>
    <row r="22" spans="1:10" ht="16" customHeight="1" x14ac:dyDescent="0.45">
      <c r="A22" s="1821"/>
      <c r="B22" s="1820"/>
      <c r="C22" s="1820"/>
      <c r="D22" s="1820"/>
      <c r="E22" s="1820"/>
      <c r="F22" s="1820"/>
    </row>
    <row r="23" spans="1:10" ht="16" customHeight="1" x14ac:dyDescent="0.45">
      <c r="A23" s="1821"/>
      <c r="B23" s="1820"/>
      <c r="C23" s="1820"/>
      <c r="D23" s="1820"/>
      <c r="E23" s="1820"/>
      <c r="F23" s="1820"/>
    </row>
    <row r="24" spans="1:10" ht="16" customHeight="1" x14ac:dyDescent="0.45">
      <c r="A24" s="1821"/>
      <c r="B24" s="1820"/>
      <c r="C24" s="1820"/>
      <c r="D24" s="1820"/>
      <c r="E24" s="1820"/>
      <c r="F24" s="1820"/>
    </row>
    <row r="25" spans="1:10" ht="16" customHeight="1" x14ac:dyDescent="0.45">
      <c r="A25" s="1821"/>
      <c r="B25" s="1820"/>
      <c r="C25" s="1820"/>
      <c r="D25" s="1820"/>
      <c r="E25" s="1820"/>
      <c r="F25" s="1820"/>
    </row>
    <row r="26" spans="1:10" ht="16" customHeight="1" x14ac:dyDescent="0.45">
      <c r="A26" s="1821"/>
      <c r="B26" s="1820"/>
      <c r="C26" s="1820"/>
      <c r="D26" s="1820"/>
      <c r="E26" s="1820"/>
      <c r="F26" s="1820"/>
    </row>
    <row r="27" spans="1:10" ht="16" customHeight="1" x14ac:dyDescent="0.45">
      <c r="A27" s="1821"/>
      <c r="B27" s="1820"/>
      <c r="C27" s="1820"/>
      <c r="D27" s="1820"/>
      <c r="E27" s="1820"/>
      <c r="F27" s="1820"/>
    </row>
    <row r="28" spans="1:10" ht="16" customHeight="1" x14ac:dyDescent="0.45">
      <c r="A28" s="1821"/>
      <c r="B28" s="1820"/>
      <c r="C28" s="1820"/>
      <c r="D28" s="1820"/>
      <c r="E28" s="1820"/>
      <c r="F28" s="1820"/>
    </row>
    <row r="29" spans="1:10" ht="16" customHeight="1" x14ac:dyDescent="0.45">
      <c r="A29" s="1821"/>
      <c r="B29" s="1820"/>
      <c r="C29" s="1820"/>
      <c r="D29" s="1820"/>
      <c r="E29" s="1820"/>
      <c r="F29" s="1820"/>
    </row>
    <row r="30" spans="1:10" ht="16" customHeight="1" x14ac:dyDescent="0.45">
      <c r="A30" s="1821"/>
      <c r="B30" s="1820"/>
      <c r="C30" s="1820"/>
      <c r="D30" s="1820"/>
      <c r="E30" s="1820"/>
      <c r="F30" s="182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D3AF-86B2-4782-867A-DAD939017BE9}">
  <sheetPr codeName="sLayXML">
    <tabColor rgb="FFFFFF00"/>
  </sheetPr>
  <dimension ref="A1:AI307"/>
  <sheetViews>
    <sheetView showGridLines="0" zoomScaleNormal="100" workbookViewId="0">
      <pane ySplit="7" topLeftCell="A8" activePane="bottomLeft" state="frozen"/>
      <selection activeCell="G14" sqref="G14"/>
      <selection pane="bottomLeft" activeCell="L21" sqref="L21"/>
    </sheetView>
  </sheetViews>
  <sheetFormatPr defaultColWidth="9.26953125" defaultRowHeight="16" x14ac:dyDescent="0.45"/>
  <cols>
    <col min="1" max="1" width="0.7265625" style="367" customWidth="1"/>
    <col min="2" max="2" width="6.36328125" style="367" customWidth="1"/>
    <col min="3" max="3" width="9.453125" style="367" customWidth="1"/>
    <col min="4" max="4" width="8.81640625" style="367" customWidth="1"/>
    <col min="5" max="5" width="9.26953125" style="367"/>
    <col min="6" max="6" width="10.7265625" style="367" customWidth="1"/>
    <col min="7" max="7" width="20.26953125" style="367" customWidth="1"/>
    <col min="8" max="8" width="12.453125" style="367" customWidth="1"/>
    <col min="9" max="9" width="16.26953125" style="367" customWidth="1"/>
    <col min="10" max="10" width="18.453125" style="367" customWidth="1"/>
    <col min="11" max="11" width="16.26953125" style="367" customWidth="1"/>
    <col min="12" max="12" width="6" style="367" customWidth="1"/>
    <col min="13" max="13" width="15" style="367" customWidth="1"/>
    <col min="14" max="14" width="14.26953125" style="367" bestFit="1" customWidth="1"/>
    <col min="15" max="15" width="21.7265625" style="367" customWidth="1"/>
    <col min="16" max="16" width="15" style="367" customWidth="1"/>
    <col min="17" max="17" width="13.453125" style="367" customWidth="1"/>
    <col min="18" max="18" width="12.453125" style="367" customWidth="1"/>
    <col min="19" max="19" width="10.54296875" style="367" customWidth="1"/>
    <col min="20" max="20" width="10" style="367" customWidth="1"/>
    <col min="21" max="21" width="11" style="367" customWidth="1"/>
    <col min="22" max="22" width="10.54296875" style="367" customWidth="1"/>
    <col min="23" max="23" width="11.26953125" style="367" customWidth="1"/>
    <col min="24" max="24" width="13.26953125" style="367" customWidth="1"/>
    <col min="25" max="25" width="12.453125" style="367" customWidth="1"/>
    <col min="26" max="26" width="3.453125" style="367" customWidth="1"/>
    <col min="27" max="29" width="9.26953125" style="367"/>
    <col min="30" max="30" width="10.81640625" style="537" customWidth="1"/>
    <col min="31" max="31" width="33" style="537" customWidth="1"/>
    <col min="32" max="32" width="14.26953125" style="537" bestFit="1" customWidth="1"/>
    <col min="33" max="35" width="11.81640625" style="495" customWidth="1"/>
    <col min="36" max="16384" width="9.26953125" style="367"/>
  </cols>
  <sheetData>
    <row r="1" spans="1:35" x14ac:dyDescent="0.45">
      <c r="A1" s="1019"/>
      <c r="B1" s="1902" t="s">
        <v>1850</v>
      </c>
      <c r="C1" s="425"/>
      <c r="D1" s="425"/>
      <c r="E1" s="425"/>
      <c r="F1" s="425"/>
      <c r="G1" s="425"/>
      <c r="H1" s="425"/>
      <c r="I1" s="564"/>
      <c r="J1" s="425"/>
      <c r="K1" s="565" t="s">
        <v>1880</v>
      </c>
      <c r="L1" s="1823" t="s">
        <v>1881</v>
      </c>
      <c r="M1" s="502"/>
      <c r="N1" s="566"/>
      <c r="O1" s="566"/>
      <c r="P1" s="567"/>
      <c r="Q1" s="502"/>
      <c r="R1" s="502"/>
      <c r="S1" s="566"/>
      <c r="T1" s="566"/>
      <c r="U1" s="568"/>
      <c r="V1" s="566"/>
      <c r="W1" s="569"/>
      <c r="X1" s="425"/>
      <c r="Y1" s="428"/>
      <c r="Z1" s="581"/>
      <c r="AA1" s="487"/>
      <c r="AB1" s="425"/>
      <c r="AC1" s="425"/>
      <c r="AD1" s="578"/>
      <c r="AE1" s="578"/>
      <c r="AF1" s="578"/>
      <c r="AG1" s="502"/>
      <c r="AH1" s="502"/>
      <c r="AI1" s="579"/>
    </row>
    <row r="2" spans="1:35" x14ac:dyDescent="0.45">
      <c r="B2" s="426"/>
      <c r="C2" s="427"/>
      <c r="D2" s="427"/>
      <c r="E2" s="427"/>
      <c r="F2" s="427"/>
      <c r="G2" s="427"/>
      <c r="H2" s="570"/>
      <c r="I2" s="570"/>
      <c r="J2" s="427"/>
      <c r="K2" s="571" t="s">
        <v>1903</v>
      </c>
      <c r="L2" s="1823" t="s">
        <v>2354</v>
      </c>
      <c r="M2" s="503"/>
      <c r="N2" s="503"/>
      <c r="O2" s="503"/>
      <c r="P2" s="572"/>
      <c r="Q2" s="503"/>
      <c r="R2" s="503"/>
      <c r="S2" s="573"/>
      <c r="T2" s="573"/>
      <c r="U2" s="574"/>
      <c r="V2" s="573"/>
      <c r="W2" s="575"/>
      <c r="X2" s="427"/>
      <c r="Y2" s="429"/>
      <c r="Z2" s="581"/>
      <c r="AA2" s="426"/>
      <c r="AB2" s="427"/>
      <c r="AC2" s="427"/>
      <c r="AD2" s="570"/>
      <c r="AE2" s="570"/>
      <c r="AF2" s="570"/>
      <c r="AG2" s="503"/>
      <c r="AH2" s="503"/>
      <c r="AI2" s="580"/>
    </row>
    <row r="3" spans="1:35" x14ac:dyDescent="0.45">
      <c r="H3" s="537"/>
      <c r="I3" s="537"/>
      <c r="K3" s="495"/>
      <c r="L3" s="538"/>
      <c r="M3" s="495"/>
      <c r="N3" s="495"/>
      <c r="O3" s="495"/>
      <c r="P3" s="539"/>
      <c r="Q3" s="495"/>
      <c r="R3" s="495"/>
      <c r="S3" s="540"/>
      <c r="T3" s="540"/>
      <c r="U3" s="541"/>
      <c r="V3" s="537"/>
      <c r="W3" s="542"/>
      <c r="Z3" s="581"/>
    </row>
    <row r="4" spans="1:35" x14ac:dyDescent="0.45">
      <c r="H4" s="537"/>
      <c r="I4" s="537"/>
      <c r="K4" s="496">
        <f>+SUBTOTAL(9,K8:K1478)</f>
        <v>0</v>
      </c>
      <c r="L4" s="538"/>
      <c r="M4" s="496">
        <f>+SUBTOTAL(9,M8:M1478)</f>
        <v>0</v>
      </c>
      <c r="N4" s="496">
        <f>+SUBTOTAL(9,N8:N1478)</f>
        <v>0</v>
      </c>
      <c r="O4" s="543"/>
      <c r="P4" s="544"/>
      <c r="Q4" s="495"/>
      <c r="R4" s="495"/>
      <c r="S4" s="540"/>
      <c r="T4" s="540"/>
      <c r="U4" s="541"/>
      <c r="V4" s="537"/>
      <c r="W4" s="542"/>
      <c r="Z4" s="581"/>
      <c r="AA4" s="545" t="s">
        <v>2026</v>
      </c>
      <c r="AB4" s="545"/>
      <c r="AC4" s="545"/>
      <c r="AD4" s="545"/>
      <c r="AE4" s="545"/>
      <c r="AF4" s="545"/>
      <c r="AG4" s="546"/>
      <c r="AH4" s="546"/>
      <c r="AI4" s="546"/>
    </row>
    <row r="5" spans="1:35" x14ac:dyDescent="0.45">
      <c r="B5" s="2200" t="s">
        <v>1882</v>
      </c>
      <c r="C5" s="2201"/>
      <c r="D5" s="2201"/>
      <c r="E5" s="2201"/>
      <c r="F5" s="2201"/>
      <c r="G5" s="2201" t="s">
        <v>1883</v>
      </c>
      <c r="H5" s="2201"/>
      <c r="I5" s="2201"/>
      <c r="J5" s="2201" t="s">
        <v>1884</v>
      </c>
      <c r="K5" s="2201"/>
      <c r="L5" s="2201"/>
      <c r="M5" s="2201"/>
      <c r="N5" s="2201"/>
      <c r="O5" s="2201" t="s">
        <v>1885</v>
      </c>
      <c r="P5" s="2201"/>
      <c r="Q5" s="2201"/>
      <c r="R5" s="2201" t="s">
        <v>1886</v>
      </c>
      <c r="S5" s="2201"/>
      <c r="T5" s="2201"/>
      <c r="U5" s="2201"/>
      <c r="V5" s="547"/>
      <c r="W5" s="548"/>
      <c r="X5" s="384"/>
      <c r="Y5" s="385"/>
      <c r="Z5" s="581"/>
      <c r="AA5" s="2200" t="s">
        <v>1882</v>
      </c>
      <c r="AB5" s="2201"/>
      <c r="AC5" s="2201"/>
      <c r="AD5" s="2201"/>
      <c r="AE5" s="2201" t="s">
        <v>2355</v>
      </c>
      <c r="AF5" s="2201"/>
      <c r="AG5" s="2202" t="s">
        <v>2025</v>
      </c>
      <c r="AH5" s="2202"/>
      <c r="AI5" s="2203"/>
    </row>
    <row r="6" spans="1:35" ht="32" x14ac:dyDescent="0.45">
      <c r="B6" s="549" t="s">
        <v>2016</v>
      </c>
      <c r="C6" s="550" t="s">
        <v>75</v>
      </c>
      <c r="D6" s="551" t="s">
        <v>362</v>
      </c>
      <c r="E6" s="475" t="s">
        <v>1887</v>
      </c>
      <c r="F6" s="475" t="s">
        <v>1888</v>
      </c>
      <c r="G6" s="550" t="s">
        <v>47</v>
      </c>
      <c r="H6" s="550" t="s">
        <v>80</v>
      </c>
      <c r="I6" s="550" t="s">
        <v>851</v>
      </c>
      <c r="J6" s="550" t="s">
        <v>66</v>
      </c>
      <c r="K6" s="497" t="s">
        <v>3071</v>
      </c>
      <c r="L6" s="552" t="s">
        <v>20</v>
      </c>
      <c r="M6" s="497" t="s">
        <v>50</v>
      </c>
      <c r="N6" s="497" t="s">
        <v>1889</v>
      </c>
      <c r="O6" s="550" t="s">
        <v>713</v>
      </c>
      <c r="P6" s="550" t="s">
        <v>80</v>
      </c>
      <c r="Q6" s="550" t="s">
        <v>851</v>
      </c>
      <c r="R6" s="550" t="s">
        <v>1890</v>
      </c>
      <c r="S6" s="550" t="s">
        <v>1891</v>
      </c>
      <c r="T6" s="550" t="s">
        <v>1892</v>
      </c>
      <c r="U6" s="475" t="s">
        <v>1893</v>
      </c>
      <c r="V6" s="550" t="s">
        <v>1894</v>
      </c>
      <c r="W6" s="553" t="s">
        <v>22</v>
      </c>
      <c r="X6" s="475" t="s">
        <v>1895</v>
      </c>
      <c r="Y6" s="554" t="s">
        <v>2027</v>
      </c>
      <c r="Z6" s="581"/>
      <c r="AA6" s="549" t="s">
        <v>2016</v>
      </c>
      <c r="AB6" s="550" t="s">
        <v>75</v>
      </c>
      <c r="AC6" s="551" t="s">
        <v>362</v>
      </c>
      <c r="AD6" s="550" t="s">
        <v>1887</v>
      </c>
      <c r="AE6" s="550" t="s">
        <v>853</v>
      </c>
      <c r="AF6" s="550" t="s">
        <v>80</v>
      </c>
      <c r="AG6" s="497" t="s">
        <v>2024</v>
      </c>
      <c r="AH6" s="497" t="s">
        <v>50</v>
      </c>
      <c r="AI6" s="576" t="s">
        <v>1889</v>
      </c>
    </row>
    <row r="7" spans="1:35" x14ac:dyDescent="0.45">
      <c r="B7" s="555" t="s">
        <v>27</v>
      </c>
      <c r="C7" s="556" t="s">
        <v>28</v>
      </c>
      <c r="D7" s="557" t="s">
        <v>29</v>
      </c>
      <c r="E7" s="498" t="s">
        <v>53</v>
      </c>
      <c r="F7" s="498" t="s">
        <v>54</v>
      </c>
      <c r="G7" s="556" t="s">
        <v>55</v>
      </c>
      <c r="H7" s="556" t="s">
        <v>56</v>
      </c>
      <c r="I7" s="556" t="s">
        <v>57</v>
      </c>
      <c r="J7" s="556" t="s">
        <v>58</v>
      </c>
      <c r="K7" s="499" t="s">
        <v>59</v>
      </c>
      <c r="L7" s="558" t="s">
        <v>60</v>
      </c>
      <c r="M7" s="499" t="s">
        <v>61</v>
      </c>
      <c r="N7" s="499" t="s">
        <v>62</v>
      </c>
      <c r="O7" s="499" t="s">
        <v>76</v>
      </c>
      <c r="P7" s="559" t="s">
        <v>77</v>
      </c>
      <c r="Q7" s="499" t="s">
        <v>78</v>
      </c>
      <c r="R7" s="499" t="s">
        <v>513</v>
      </c>
      <c r="S7" s="560" t="s">
        <v>514</v>
      </c>
      <c r="T7" s="560" t="s">
        <v>515</v>
      </c>
      <c r="U7" s="561" t="s">
        <v>516</v>
      </c>
      <c r="V7" s="562" t="s">
        <v>517</v>
      </c>
      <c r="W7" s="562" t="s">
        <v>518</v>
      </c>
      <c r="X7" s="498" t="s">
        <v>649</v>
      </c>
      <c r="Y7" s="563" t="s">
        <v>650</v>
      </c>
      <c r="Z7" s="581"/>
      <c r="AA7" s="555" t="s">
        <v>27</v>
      </c>
      <c r="AB7" s="556" t="s">
        <v>28</v>
      </c>
      <c r="AC7" s="557" t="s">
        <v>29</v>
      </c>
      <c r="AD7" s="556" t="s">
        <v>53</v>
      </c>
      <c r="AE7" s="499" t="s">
        <v>54</v>
      </c>
      <c r="AF7" s="499" t="s">
        <v>55</v>
      </c>
      <c r="AG7" s="499" t="s">
        <v>56</v>
      </c>
      <c r="AH7" s="499" t="s">
        <v>57</v>
      </c>
      <c r="AI7" s="577" t="s">
        <v>58</v>
      </c>
    </row>
    <row r="8" spans="1:35" x14ac:dyDescent="0.45">
      <c r="B8" s="1926"/>
      <c r="C8" s="1927"/>
      <c r="D8" s="1928"/>
      <c r="E8" s="1929"/>
      <c r="F8" s="2130"/>
      <c r="G8" s="1927"/>
      <c r="H8" s="1927"/>
      <c r="I8" s="1927"/>
      <c r="J8" s="1927"/>
      <c r="K8" s="1930"/>
      <c r="L8" s="1931"/>
      <c r="M8" s="1930"/>
      <c r="N8" s="1930"/>
      <c r="O8" s="1930"/>
      <c r="P8" s="1933"/>
      <c r="Q8" s="1930"/>
      <c r="R8" s="1930"/>
      <c r="S8" s="1933"/>
      <c r="T8" s="1933"/>
      <c r="U8" s="2131"/>
      <c r="V8" s="2108"/>
      <c r="W8" s="1935"/>
      <c r="X8" s="1930"/>
      <c r="Y8" s="1578"/>
      <c r="Z8" s="1567"/>
      <c r="AA8" s="1938"/>
      <c r="AB8" s="1940"/>
      <c r="AC8" s="1942"/>
      <c r="AD8" s="1944"/>
      <c r="AE8" s="1927"/>
      <c r="AF8" s="1927"/>
      <c r="AG8" s="1946"/>
      <c r="AH8" s="1946"/>
      <c r="AI8" s="1584"/>
    </row>
    <row r="9" spans="1:35" x14ac:dyDescent="0.45">
      <c r="B9" s="1925"/>
      <c r="C9" s="1853"/>
      <c r="D9" s="1745"/>
      <c r="E9" s="1746"/>
      <c r="F9" s="1746"/>
      <c r="G9" s="1853"/>
      <c r="H9" s="1853"/>
      <c r="I9" s="1853"/>
      <c r="J9" s="1853"/>
      <c r="K9" s="1854"/>
      <c r="L9" s="1855"/>
      <c r="M9" s="1854"/>
      <c r="N9" s="1854"/>
      <c r="O9" s="1854"/>
      <c r="P9" s="1932"/>
      <c r="Q9" s="1854"/>
      <c r="R9" s="1854"/>
      <c r="S9" s="1932"/>
      <c r="T9" s="1932"/>
      <c r="U9" s="2110"/>
      <c r="V9" s="2111"/>
      <c r="W9" s="1934"/>
      <c r="X9" s="1854"/>
      <c r="Y9" s="1936"/>
      <c r="Z9" s="1567"/>
      <c r="AA9" s="1937"/>
      <c r="AB9" s="1939"/>
      <c r="AC9" s="1941"/>
      <c r="AD9" s="1943"/>
      <c r="AE9" s="1853"/>
      <c r="AF9" s="1853"/>
      <c r="AG9" s="1945"/>
      <c r="AH9" s="1945"/>
      <c r="AI9" s="1947"/>
    </row>
    <row r="10" spans="1:35" x14ac:dyDescent="0.45">
      <c r="B10" s="1568"/>
      <c r="C10" s="1569"/>
      <c r="D10" s="1570"/>
      <c r="E10" s="1571"/>
      <c r="F10" s="1571"/>
      <c r="G10" s="1569"/>
      <c r="H10" s="1569"/>
      <c r="I10" s="1569"/>
      <c r="J10" s="1569"/>
      <c r="K10" s="1572"/>
      <c r="L10" s="1573"/>
      <c r="M10" s="1572"/>
      <c r="N10" s="1572"/>
      <c r="O10" s="1572"/>
      <c r="P10" s="1574"/>
      <c r="Q10" s="1572"/>
      <c r="R10" s="1572"/>
      <c r="S10" s="1574"/>
      <c r="T10" s="1574"/>
      <c r="U10" s="1586"/>
      <c r="V10" s="2112"/>
      <c r="W10" s="1577"/>
      <c r="X10" s="1572"/>
      <c r="Y10" s="1578"/>
      <c r="Z10" s="1567"/>
      <c r="AA10" s="1579"/>
      <c r="AB10" s="1580"/>
      <c r="AC10" s="1581"/>
      <c r="AD10" s="1582"/>
      <c r="AE10" s="1569"/>
      <c r="AF10" s="1569"/>
      <c r="AG10" s="1583"/>
      <c r="AH10" s="1583"/>
      <c r="AI10" s="1584"/>
    </row>
    <row r="11" spans="1:35" x14ac:dyDescent="0.45">
      <c r="B11" s="1568"/>
      <c r="C11" s="1569"/>
      <c r="D11" s="1570"/>
      <c r="E11" s="1571"/>
      <c r="F11" s="1571"/>
      <c r="G11" s="1569"/>
      <c r="H11" s="1569"/>
      <c r="I11" s="1569"/>
      <c r="J11" s="1569"/>
      <c r="K11" s="1572"/>
      <c r="L11" s="1573"/>
      <c r="M11" s="1572"/>
      <c r="N11" s="1572"/>
      <c r="O11" s="1572"/>
      <c r="P11" s="1574"/>
      <c r="Q11" s="1572"/>
      <c r="R11" s="1572"/>
      <c r="S11" s="1574"/>
      <c r="T11" s="1574"/>
      <c r="U11" s="1586"/>
      <c r="V11" s="2112"/>
      <c r="W11" s="1577"/>
      <c r="X11" s="1572"/>
      <c r="Y11" s="1578"/>
      <c r="Z11" s="1567"/>
      <c r="AA11" s="1579"/>
      <c r="AB11" s="1580"/>
      <c r="AC11" s="1581"/>
      <c r="AD11" s="1582"/>
      <c r="AE11" s="1569"/>
      <c r="AF11" s="1569"/>
      <c r="AG11" s="1583"/>
      <c r="AH11" s="1583"/>
      <c r="AI11" s="1584"/>
    </row>
    <row r="12" spans="1:35" x14ac:dyDescent="0.45">
      <c r="B12" s="1568"/>
      <c r="C12" s="1569"/>
      <c r="D12" s="1570"/>
      <c r="E12" s="1571"/>
      <c r="F12" s="1571"/>
      <c r="G12" s="1569"/>
      <c r="H12" s="1569"/>
      <c r="I12" s="1569"/>
      <c r="J12" s="1569"/>
      <c r="K12" s="1572"/>
      <c r="L12" s="1573"/>
      <c r="M12" s="1572"/>
      <c r="N12" s="1572"/>
      <c r="O12" s="1572"/>
      <c r="P12" s="1574"/>
      <c r="Q12" s="1572"/>
      <c r="R12" s="1572"/>
      <c r="S12" s="1574"/>
      <c r="T12" s="1574"/>
      <c r="U12" s="1575"/>
      <c r="V12" s="2112"/>
      <c r="W12" s="1577"/>
      <c r="X12" s="1572"/>
      <c r="Y12" s="1578"/>
      <c r="Z12" s="1567"/>
      <c r="AA12" s="1579"/>
      <c r="AB12" s="1580"/>
      <c r="AC12" s="1581"/>
      <c r="AD12" s="1582"/>
      <c r="AE12" s="1569"/>
      <c r="AF12" s="1569"/>
      <c r="AG12" s="1583"/>
      <c r="AH12" s="1583"/>
      <c r="AI12" s="1584"/>
    </row>
    <row r="13" spans="1:35" x14ac:dyDescent="0.45">
      <c r="B13" s="1568"/>
      <c r="C13" s="1569"/>
      <c r="D13" s="1570"/>
      <c r="E13" s="1571"/>
      <c r="F13" s="1571"/>
      <c r="G13" s="1569"/>
      <c r="H13" s="1569"/>
      <c r="I13" s="1569"/>
      <c r="J13" s="1569"/>
      <c r="K13" s="1572"/>
      <c r="L13" s="1573"/>
      <c r="M13" s="1572"/>
      <c r="N13" s="1572"/>
      <c r="O13" s="1572"/>
      <c r="P13" s="1574"/>
      <c r="Q13" s="1572"/>
      <c r="R13" s="1572"/>
      <c r="S13" s="1574"/>
      <c r="T13" s="1574"/>
      <c r="U13" s="1586"/>
      <c r="V13" s="2112"/>
      <c r="W13" s="1577"/>
      <c r="X13" s="1572"/>
      <c r="Y13" s="1578"/>
      <c r="Z13" s="1567"/>
      <c r="AA13" s="1579"/>
      <c r="AB13" s="1580"/>
      <c r="AC13" s="1581"/>
      <c r="AD13" s="1582"/>
      <c r="AE13" s="1569"/>
      <c r="AF13" s="1569"/>
      <c r="AG13" s="1583"/>
      <c r="AH13" s="1583"/>
      <c r="AI13" s="1584"/>
    </row>
    <row r="14" spans="1:35" x14ac:dyDescent="0.45">
      <c r="B14" s="1568"/>
      <c r="C14" s="1569"/>
      <c r="D14" s="1570"/>
      <c r="E14" s="1571"/>
      <c r="F14" s="1571"/>
      <c r="G14" s="1569"/>
      <c r="H14" s="1569"/>
      <c r="I14" s="1569"/>
      <c r="J14" s="1569"/>
      <c r="K14" s="1572"/>
      <c r="L14" s="1573"/>
      <c r="M14" s="1572"/>
      <c r="N14" s="1572"/>
      <c r="O14" s="1572"/>
      <c r="P14" s="1574"/>
      <c r="Q14" s="1572"/>
      <c r="R14" s="1572"/>
      <c r="S14" s="1574"/>
      <c r="T14" s="1574"/>
      <c r="U14" s="1586"/>
      <c r="V14" s="2112"/>
      <c r="W14" s="1577"/>
      <c r="X14" s="1572"/>
      <c r="Y14" s="1578"/>
      <c r="Z14" s="1567"/>
      <c r="AA14" s="1579"/>
      <c r="AB14" s="1580"/>
      <c r="AC14" s="1581"/>
      <c r="AD14" s="1582"/>
      <c r="AE14" s="1569"/>
      <c r="AF14" s="1569"/>
      <c r="AG14" s="1583"/>
      <c r="AH14" s="1583"/>
      <c r="AI14" s="1584"/>
    </row>
    <row r="15" spans="1:35" x14ac:dyDescent="0.45">
      <c r="B15" s="1568"/>
      <c r="C15" s="1569"/>
      <c r="D15" s="1570"/>
      <c r="E15" s="1571"/>
      <c r="F15" s="1571"/>
      <c r="G15" s="1587"/>
      <c r="H15" s="1569"/>
      <c r="I15" s="1569"/>
      <c r="J15" s="1569"/>
      <c r="K15" s="1572"/>
      <c r="L15" s="1573"/>
      <c r="M15" s="1572"/>
      <c r="N15" s="1572"/>
      <c r="O15" s="1572"/>
      <c r="P15" s="1574"/>
      <c r="Q15" s="1572"/>
      <c r="R15" s="1572"/>
      <c r="S15" s="1574"/>
      <c r="T15" s="1574"/>
      <c r="U15" s="1586"/>
      <c r="V15" s="2112"/>
      <c r="W15" s="1577"/>
      <c r="X15" s="1572"/>
      <c r="Y15" s="1578"/>
      <c r="Z15" s="1567"/>
      <c r="AA15" s="1579"/>
      <c r="AB15" s="1580"/>
      <c r="AC15" s="1581"/>
      <c r="AD15" s="1582"/>
      <c r="AE15" s="1569"/>
      <c r="AF15" s="1569"/>
      <c r="AG15" s="1583"/>
      <c r="AH15" s="1583"/>
      <c r="AI15" s="1584"/>
    </row>
    <row r="16" spans="1:35" x14ac:dyDescent="0.45">
      <c r="B16" s="1568"/>
      <c r="C16" s="1569"/>
      <c r="D16" s="1570"/>
      <c r="E16" s="1571"/>
      <c r="F16" s="1571"/>
      <c r="G16" s="1569"/>
      <c r="H16" s="1569"/>
      <c r="I16" s="1569"/>
      <c r="J16" s="1569"/>
      <c r="K16" s="1572"/>
      <c r="L16" s="1573"/>
      <c r="M16" s="1572"/>
      <c r="N16" s="1572"/>
      <c r="O16" s="1572"/>
      <c r="P16" s="1574"/>
      <c r="Q16" s="1572"/>
      <c r="R16" s="1572"/>
      <c r="S16" s="1574"/>
      <c r="T16" s="1574"/>
      <c r="U16" s="1586"/>
      <c r="V16" s="2112"/>
      <c r="W16" s="1577"/>
      <c r="X16" s="1572"/>
      <c r="Y16" s="1578"/>
      <c r="Z16" s="1567"/>
      <c r="AA16" s="1579"/>
      <c r="AB16" s="1580"/>
      <c r="AC16" s="1581"/>
      <c r="AD16" s="1582"/>
      <c r="AE16" s="1569"/>
      <c r="AF16" s="1569"/>
      <c r="AG16" s="1583"/>
      <c r="AH16" s="1583"/>
      <c r="AI16" s="1584"/>
    </row>
    <row r="17" spans="2:35" x14ac:dyDescent="0.45">
      <c r="B17" s="1568"/>
      <c r="C17" s="1569"/>
      <c r="D17" s="1570"/>
      <c r="E17" s="1571"/>
      <c r="F17" s="1571"/>
      <c r="G17" s="1569"/>
      <c r="H17" s="1569"/>
      <c r="I17" s="1569"/>
      <c r="J17" s="1569"/>
      <c r="K17" s="1572"/>
      <c r="L17" s="1573"/>
      <c r="M17" s="1572"/>
      <c r="N17" s="1572"/>
      <c r="O17" s="1572"/>
      <c r="P17" s="1574"/>
      <c r="Q17" s="1572"/>
      <c r="R17" s="1572"/>
      <c r="S17" s="1574"/>
      <c r="T17" s="1574"/>
      <c r="U17" s="1586"/>
      <c r="V17" s="2112"/>
      <c r="W17" s="1577"/>
      <c r="X17" s="1572"/>
      <c r="Y17" s="1578"/>
      <c r="Z17" s="1567"/>
      <c r="AA17" s="1579"/>
      <c r="AB17" s="1580"/>
      <c r="AC17" s="1581"/>
      <c r="AD17" s="1582"/>
      <c r="AE17" s="1569"/>
      <c r="AF17" s="1569"/>
      <c r="AG17" s="1583"/>
      <c r="AH17" s="1583"/>
      <c r="AI17" s="1584"/>
    </row>
    <row r="18" spans="2:35" x14ac:dyDescent="0.45">
      <c r="B18" s="1568"/>
      <c r="C18" s="1569"/>
      <c r="D18" s="1570"/>
      <c r="E18" s="1571"/>
      <c r="F18" s="1571"/>
      <c r="G18" s="1569"/>
      <c r="H18" s="1569"/>
      <c r="I18" s="1569"/>
      <c r="J18" s="1569"/>
      <c r="K18" s="1572"/>
      <c r="L18" s="1573"/>
      <c r="M18" s="1572"/>
      <c r="N18" s="1572"/>
      <c r="O18" s="1572"/>
      <c r="P18" s="1574"/>
      <c r="Q18" s="1572"/>
      <c r="R18" s="1572"/>
      <c r="S18" s="1574"/>
      <c r="T18" s="1574"/>
      <c r="U18" s="1586"/>
      <c r="V18" s="2112"/>
      <c r="W18" s="1577"/>
      <c r="X18" s="1572"/>
      <c r="Y18" s="1578"/>
      <c r="Z18" s="1567"/>
      <c r="AA18" s="1579"/>
      <c r="AB18" s="1580"/>
      <c r="AC18" s="1581"/>
      <c r="AD18" s="1582"/>
      <c r="AE18" s="1569"/>
      <c r="AF18" s="1569"/>
      <c r="AG18" s="1583"/>
      <c r="AH18" s="1583"/>
      <c r="AI18" s="1584"/>
    </row>
    <row r="19" spans="2:35" x14ac:dyDescent="0.45">
      <c r="B19" s="1568"/>
      <c r="C19" s="1569"/>
      <c r="D19" s="1570"/>
      <c r="E19" s="1571"/>
      <c r="F19" s="1571"/>
      <c r="G19" s="1569"/>
      <c r="H19" s="1569"/>
      <c r="I19" s="1569"/>
      <c r="J19" s="1569"/>
      <c r="K19" s="1572"/>
      <c r="L19" s="1573"/>
      <c r="M19" s="1572"/>
      <c r="N19" s="1572"/>
      <c r="O19" s="1572"/>
      <c r="P19" s="1574"/>
      <c r="Q19" s="1572"/>
      <c r="R19" s="1572"/>
      <c r="S19" s="1574"/>
      <c r="T19" s="1574"/>
      <c r="U19" s="1586"/>
      <c r="V19" s="2112"/>
      <c r="W19" s="1577"/>
      <c r="X19" s="1572"/>
      <c r="Y19" s="1578"/>
      <c r="Z19" s="1567"/>
      <c r="AA19" s="1579"/>
      <c r="AB19" s="1580"/>
      <c r="AC19" s="1581"/>
      <c r="AD19" s="1582"/>
      <c r="AE19" s="1569"/>
      <c r="AF19" s="1569"/>
      <c r="AG19" s="1583"/>
      <c r="AH19" s="1583"/>
      <c r="AI19" s="1584"/>
    </row>
    <row r="20" spans="2:35" x14ac:dyDescent="0.45">
      <c r="B20" s="1568"/>
      <c r="C20" s="1569"/>
      <c r="D20" s="1570"/>
      <c r="E20" s="1571"/>
      <c r="F20" s="1571"/>
      <c r="G20" s="1569"/>
      <c r="H20" s="1569"/>
      <c r="I20" s="1569"/>
      <c r="J20" s="1569"/>
      <c r="K20" s="1572"/>
      <c r="L20" s="1573"/>
      <c r="M20" s="1572"/>
      <c r="N20" s="1572"/>
      <c r="O20" s="1572"/>
      <c r="P20" s="1574"/>
      <c r="Q20" s="1572"/>
      <c r="R20" s="1572"/>
      <c r="S20" s="1574"/>
      <c r="T20" s="1574"/>
      <c r="U20" s="1586"/>
      <c r="V20" s="2112"/>
      <c r="W20" s="1577"/>
      <c r="X20" s="1572"/>
      <c r="Y20" s="1578"/>
      <c r="Z20" s="1567"/>
      <c r="AA20" s="1579"/>
      <c r="AB20" s="1580"/>
      <c r="AC20" s="1581"/>
      <c r="AD20" s="1582"/>
      <c r="AE20" s="1569"/>
      <c r="AF20" s="1569"/>
      <c r="AG20" s="1583"/>
      <c r="AH20" s="1583"/>
      <c r="AI20" s="1584"/>
    </row>
    <row r="21" spans="2:35" x14ac:dyDescent="0.45">
      <c r="B21" s="1568"/>
      <c r="C21" s="1569"/>
      <c r="D21" s="1570"/>
      <c r="E21" s="1571"/>
      <c r="F21" s="1571"/>
      <c r="G21" s="1569"/>
      <c r="H21" s="1569"/>
      <c r="I21" s="1569"/>
      <c r="J21" s="1569"/>
      <c r="K21" s="1572"/>
      <c r="L21" s="1573"/>
      <c r="M21" s="1572"/>
      <c r="N21" s="1572"/>
      <c r="O21" s="1572"/>
      <c r="P21" s="1574"/>
      <c r="Q21" s="1572"/>
      <c r="R21" s="1572"/>
      <c r="S21" s="1574"/>
      <c r="T21" s="1574"/>
      <c r="U21" s="1586"/>
      <c r="V21" s="2112"/>
      <c r="W21" s="1577"/>
      <c r="X21" s="1572"/>
      <c r="Y21" s="1578"/>
      <c r="Z21" s="1567"/>
      <c r="AA21" s="1579"/>
      <c r="AB21" s="1580"/>
      <c r="AC21" s="1581"/>
      <c r="AD21" s="1582"/>
      <c r="AE21" s="1569"/>
      <c r="AF21" s="1569"/>
      <c r="AG21" s="1583"/>
      <c r="AH21" s="1583"/>
      <c r="AI21" s="1584"/>
    </row>
    <row r="22" spans="2:35" x14ac:dyDescent="0.45">
      <c r="B22" s="1568"/>
      <c r="C22" s="1569"/>
      <c r="D22" s="1570"/>
      <c r="E22" s="1571"/>
      <c r="F22" s="1571"/>
      <c r="G22" s="1569"/>
      <c r="H22" s="1569"/>
      <c r="I22" s="1569"/>
      <c r="J22" s="1569"/>
      <c r="K22" s="1572"/>
      <c r="L22" s="1573"/>
      <c r="M22" s="1572"/>
      <c r="N22" s="1572"/>
      <c r="O22" s="1572"/>
      <c r="P22" s="1574"/>
      <c r="Q22" s="1572"/>
      <c r="R22" s="1572"/>
      <c r="S22" s="1574"/>
      <c r="T22" s="1574"/>
      <c r="U22" s="1586"/>
      <c r="V22" s="2112"/>
      <c r="W22" s="1577"/>
      <c r="X22" s="1572"/>
      <c r="Y22" s="1578"/>
      <c r="Z22" s="1567"/>
      <c r="AA22" s="1579"/>
      <c r="AB22" s="1580"/>
      <c r="AC22" s="1581"/>
      <c r="AD22" s="1582"/>
      <c r="AE22" s="1569"/>
      <c r="AF22" s="1569"/>
      <c r="AG22" s="1583"/>
      <c r="AH22" s="1583"/>
      <c r="AI22" s="1584"/>
    </row>
    <row r="23" spans="2:35" x14ac:dyDescent="0.45">
      <c r="B23" s="1568"/>
      <c r="C23" s="1569"/>
      <c r="D23" s="1570"/>
      <c r="E23" s="1571"/>
      <c r="F23" s="1571"/>
      <c r="G23" s="1569"/>
      <c r="H23" s="1569"/>
      <c r="I23" s="1569"/>
      <c r="J23" s="1569"/>
      <c r="K23" s="1572"/>
      <c r="L23" s="1573"/>
      <c r="M23" s="1572"/>
      <c r="N23" s="1572"/>
      <c r="O23" s="1572"/>
      <c r="P23" s="1574"/>
      <c r="Q23" s="1572"/>
      <c r="R23" s="1572"/>
      <c r="S23" s="1574"/>
      <c r="T23" s="1574"/>
      <c r="U23" s="1586"/>
      <c r="V23" s="2112"/>
      <c r="W23" s="1577"/>
      <c r="X23" s="1572"/>
      <c r="Y23" s="1578"/>
      <c r="Z23" s="1567"/>
      <c r="AA23" s="1579"/>
      <c r="AB23" s="1580"/>
      <c r="AC23" s="1581"/>
      <c r="AD23" s="1582"/>
      <c r="AE23" s="1569"/>
      <c r="AF23" s="1569"/>
      <c r="AG23" s="1583"/>
      <c r="AH23" s="1583"/>
      <c r="AI23" s="1584"/>
    </row>
    <row r="24" spans="2:35" x14ac:dyDescent="0.45">
      <c r="B24" s="1568"/>
      <c r="C24" s="1569"/>
      <c r="D24" s="1570"/>
      <c r="E24" s="1571"/>
      <c r="F24" s="1571"/>
      <c r="G24" s="1569"/>
      <c r="H24" s="1569"/>
      <c r="I24" s="1569"/>
      <c r="J24" s="1569"/>
      <c r="K24" s="1572"/>
      <c r="L24" s="1573"/>
      <c r="M24" s="1572"/>
      <c r="N24" s="1572"/>
      <c r="O24" s="1572"/>
      <c r="P24" s="1574"/>
      <c r="Q24" s="1572"/>
      <c r="R24" s="1572"/>
      <c r="S24" s="1574"/>
      <c r="T24" s="1574"/>
      <c r="U24" s="1586"/>
      <c r="V24" s="2112"/>
      <c r="W24" s="1577"/>
      <c r="X24" s="1572"/>
      <c r="Y24" s="1578"/>
      <c r="Z24" s="1567"/>
      <c r="AA24" s="1579"/>
      <c r="AB24" s="1580"/>
      <c r="AC24" s="1581"/>
      <c r="AD24" s="1582"/>
      <c r="AE24" s="1569"/>
      <c r="AF24" s="1569"/>
      <c r="AG24" s="1583"/>
      <c r="AH24" s="1583"/>
      <c r="AI24" s="1584"/>
    </row>
    <row r="25" spans="2:35" x14ac:dyDescent="0.45">
      <c r="B25" s="1568"/>
      <c r="C25" s="1569"/>
      <c r="D25" s="1570"/>
      <c r="E25" s="1571"/>
      <c r="F25" s="1571"/>
      <c r="G25" s="1569"/>
      <c r="H25" s="1569"/>
      <c r="I25" s="1569"/>
      <c r="J25" s="1569"/>
      <c r="K25" s="1572"/>
      <c r="L25" s="1573"/>
      <c r="M25" s="1572"/>
      <c r="N25" s="1572"/>
      <c r="O25" s="1572"/>
      <c r="P25" s="1574"/>
      <c r="Q25" s="1572"/>
      <c r="R25" s="1572"/>
      <c r="S25" s="1574"/>
      <c r="T25" s="1574"/>
      <c r="U25" s="1586"/>
      <c r="V25" s="2112"/>
      <c r="W25" s="1577"/>
      <c r="X25" s="1572"/>
      <c r="Y25" s="1578"/>
      <c r="Z25" s="1567"/>
      <c r="AA25" s="1579"/>
      <c r="AB25" s="1580"/>
      <c r="AC25" s="1581"/>
      <c r="AD25" s="1582"/>
      <c r="AE25" s="1569"/>
      <c r="AF25" s="1569"/>
      <c r="AG25" s="1583"/>
      <c r="AH25" s="1583"/>
      <c r="AI25" s="1584"/>
    </row>
    <row r="26" spans="2:35" x14ac:dyDescent="0.45">
      <c r="B26" s="1568"/>
      <c r="C26" s="1569"/>
      <c r="D26" s="1570"/>
      <c r="E26" s="1571"/>
      <c r="F26" s="1571"/>
      <c r="G26" s="1569"/>
      <c r="H26" s="1569"/>
      <c r="I26" s="1569"/>
      <c r="J26" s="1569"/>
      <c r="K26" s="1572"/>
      <c r="L26" s="1573"/>
      <c r="M26" s="1572"/>
      <c r="N26" s="1572"/>
      <c r="O26" s="1572"/>
      <c r="P26" s="1574"/>
      <c r="Q26" s="1572"/>
      <c r="R26" s="1572"/>
      <c r="S26" s="1574"/>
      <c r="T26" s="1574"/>
      <c r="U26" s="1586"/>
      <c r="V26" s="2112"/>
      <c r="W26" s="1577"/>
      <c r="X26" s="1572"/>
      <c r="Y26" s="1578"/>
      <c r="Z26" s="1567"/>
      <c r="AA26" s="1579"/>
      <c r="AB26" s="1580"/>
      <c r="AC26" s="1581"/>
      <c r="AD26" s="1582"/>
      <c r="AE26" s="1569"/>
      <c r="AF26" s="1569"/>
      <c r="AG26" s="1583"/>
      <c r="AH26" s="1583"/>
      <c r="AI26" s="1584"/>
    </row>
    <row r="27" spans="2:35" x14ac:dyDescent="0.45">
      <c r="B27" s="1568"/>
      <c r="C27" s="1569"/>
      <c r="D27" s="1570"/>
      <c r="E27" s="1571"/>
      <c r="F27" s="1571"/>
      <c r="G27" s="1569"/>
      <c r="H27" s="1569"/>
      <c r="I27" s="1569"/>
      <c r="J27" s="1569"/>
      <c r="K27" s="1572"/>
      <c r="L27" s="1573"/>
      <c r="M27" s="1572"/>
      <c r="N27" s="1572"/>
      <c r="O27" s="1572"/>
      <c r="P27" s="1574"/>
      <c r="Q27" s="1572"/>
      <c r="R27" s="1572"/>
      <c r="S27" s="1574"/>
      <c r="T27" s="1574"/>
      <c r="U27" s="1586"/>
      <c r="V27" s="2112"/>
      <c r="W27" s="1577"/>
      <c r="X27" s="1572"/>
      <c r="Y27" s="1578"/>
      <c r="Z27" s="1567"/>
      <c r="AA27" s="1579"/>
      <c r="AB27" s="1580"/>
      <c r="AC27" s="1581"/>
      <c r="AD27" s="1582"/>
      <c r="AE27" s="1569"/>
      <c r="AF27" s="1569"/>
      <c r="AG27" s="1583"/>
      <c r="AH27" s="1583"/>
      <c r="AI27" s="1584"/>
    </row>
    <row r="28" spans="2:35" x14ac:dyDescent="0.45">
      <c r="B28" s="1568"/>
      <c r="C28" s="1569"/>
      <c r="D28" s="1570"/>
      <c r="E28" s="1571"/>
      <c r="F28" s="1571"/>
      <c r="G28" s="1569"/>
      <c r="H28" s="1569"/>
      <c r="I28" s="1569"/>
      <c r="J28" s="1569"/>
      <c r="K28" s="1572"/>
      <c r="L28" s="1573"/>
      <c r="M28" s="1572"/>
      <c r="N28" s="1572"/>
      <c r="O28" s="1572"/>
      <c r="P28" s="1574"/>
      <c r="Q28" s="1572"/>
      <c r="R28" s="1572"/>
      <c r="S28" s="1574"/>
      <c r="T28" s="1574"/>
      <c r="U28" s="1586"/>
      <c r="V28" s="2112"/>
      <c r="W28" s="1577"/>
      <c r="X28" s="1572"/>
      <c r="Y28" s="1578"/>
      <c r="Z28" s="1567"/>
      <c r="AA28" s="1579"/>
      <c r="AB28" s="1580"/>
      <c r="AC28" s="1581"/>
      <c r="AD28" s="1582"/>
      <c r="AE28" s="1569"/>
      <c r="AF28" s="1569"/>
      <c r="AG28" s="1583"/>
      <c r="AH28" s="1583"/>
      <c r="AI28" s="1584"/>
    </row>
    <row r="29" spans="2:35" x14ac:dyDescent="0.45">
      <c r="B29" s="1568"/>
      <c r="C29" s="1569"/>
      <c r="D29" s="1570"/>
      <c r="E29" s="1571"/>
      <c r="F29" s="1571"/>
      <c r="G29" s="1569"/>
      <c r="H29" s="1569"/>
      <c r="I29" s="1569"/>
      <c r="J29" s="1569"/>
      <c r="K29" s="1572"/>
      <c r="L29" s="1573"/>
      <c r="M29" s="1572"/>
      <c r="N29" s="1572"/>
      <c r="O29" s="1572"/>
      <c r="P29" s="1574"/>
      <c r="Q29" s="1572"/>
      <c r="R29" s="1572"/>
      <c r="S29" s="1574"/>
      <c r="T29" s="1574"/>
      <c r="U29" s="1586"/>
      <c r="V29" s="2112"/>
      <c r="W29" s="1577"/>
      <c r="X29" s="1572"/>
      <c r="Y29" s="1578"/>
      <c r="Z29" s="1567"/>
      <c r="AA29" s="1579"/>
      <c r="AB29" s="1580"/>
      <c r="AC29" s="1581"/>
      <c r="AD29" s="1582"/>
      <c r="AE29" s="1569"/>
      <c r="AF29" s="1569"/>
      <c r="AG29" s="1583"/>
      <c r="AH29" s="1583"/>
      <c r="AI29" s="1584"/>
    </row>
    <row r="30" spans="2:35" x14ac:dyDescent="0.45">
      <c r="B30" s="1568"/>
      <c r="C30" s="1569"/>
      <c r="D30" s="1570"/>
      <c r="E30" s="1571"/>
      <c r="F30" s="1571"/>
      <c r="G30" s="1569"/>
      <c r="H30" s="1569"/>
      <c r="I30" s="1569"/>
      <c r="J30" s="1569"/>
      <c r="K30" s="1572"/>
      <c r="L30" s="1573"/>
      <c r="M30" s="1572"/>
      <c r="N30" s="1572"/>
      <c r="O30" s="1572"/>
      <c r="P30" s="1574"/>
      <c r="Q30" s="1572"/>
      <c r="R30" s="1572"/>
      <c r="S30" s="1574"/>
      <c r="T30" s="1574"/>
      <c r="U30" s="1586"/>
      <c r="V30" s="2112"/>
      <c r="W30" s="1577"/>
      <c r="X30" s="1572"/>
      <c r="Y30" s="1578"/>
      <c r="Z30" s="1567"/>
      <c r="AA30" s="1579"/>
      <c r="AB30" s="1580"/>
      <c r="AC30" s="1581"/>
      <c r="AD30" s="1582"/>
      <c r="AE30" s="1569"/>
      <c r="AF30" s="1569"/>
      <c r="AG30" s="1583"/>
      <c r="AH30" s="1583"/>
      <c r="AI30" s="1584"/>
    </row>
    <row r="31" spans="2:35" x14ac:dyDescent="0.45">
      <c r="B31" s="1568"/>
      <c r="C31" s="1569"/>
      <c r="D31" s="1570"/>
      <c r="E31" s="1571"/>
      <c r="F31" s="1571"/>
      <c r="G31" s="1569"/>
      <c r="H31" s="1569"/>
      <c r="I31" s="1569"/>
      <c r="J31" s="1569"/>
      <c r="K31" s="1572"/>
      <c r="L31" s="1573"/>
      <c r="M31" s="1572"/>
      <c r="N31" s="1572"/>
      <c r="O31" s="1572"/>
      <c r="P31" s="1574"/>
      <c r="Q31" s="1572"/>
      <c r="R31" s="1572"/>
      <c r="S31" s="1574"/>
      <c r="T31" s="1574"/>
      <c r="U31" s="1586"/>
      <c r="V31" s="2112"/>
      <c r="W31" s="1577"/>
      <c r="X31" s="1572"/>
      <c r="Y31" s="1578"/>
      <c r="Z31" s="1567"/>
      <c r="AA31" s="1579"/>
      <c r="AB31" s="1580"/>
      <c r="AC31" s="1581"/>
      <c r="AD31" s="1582"/>
      <c r="AE31" s="1569"/>
      <c r="AF31" s="1569"/>
      <c r="AG31" s="1583"/>
      <c r="AH31" s="1583"/>
      <c r="AI31" s="1584"/>
    </row>
    <row r="32" spans="2:35" x14ac:dyDescent="0.45">
      <c r="B32" s="1568"/>
      <c r="C32" s="1569"/>
      <c r="D32" s="1570"/>
      <c r="E32" s="1571"/>
      <c r="F32" s="1571"/>
      <c r="G32" s="1569"/>
      <c r="H32" s="1569"/>
      <c r="I32" s="1569"/>
      <c r="J32" s="1569"/>
      <c r="K32" s="1572"/>
      <c r="L32" s="1573"/>
      <c r="M32" s="1572"/>
      <c r="N32" s="1572"/>
      <c r="O32" s="1572"/>
      <c r="P32" s="1574"/>
      <c r="Q32" s="1572"/>
      <c r="R32" s="1572"/>
      <c r="S32" s="1574"/>
      <c r="T32" s="1574"/>
      <c r="U32" s="1586"/>
      <c r="V32" s="2112"/>
      <c r="W32" s="1577"/>
      <c r="X32" s="1572"/>
      <c r="Y32" s="1578"/>
      <c r="Z32" s="1567"/>
      <c r="AA32" s="1579"/>
      <c r="AB32" s="1580"/>
      <c r="AC32" s="1581"/>
      <c r="AD32" s="1582"/>
      <c r="AE32" s="1569"/>
      <c r="AF32" s="1569"/>
      <c r="AG32" s="1583"/>
      <c r="AH32" s="1583"/>
      <c r="AI32" s="1584"/>
    </row>
    <row r="33" spans="2:35" x14ac:dyDescent="0.45">
      <c r="B33" s="1568"/>
      <c r="C33" s="1569"/>
      <c r="D33" s="1570"/>
      <c r="E33" s="1571"/>
      <c r="F33" s="1571"/>
      <c r="G33" s="1569"/>
      <c r="H33" s="1569"/>
      <c r="I33" s="1569"/>
      <c r="J33" s="1569"/>
      <c r="K33" s="1572"/>
      <c r="L33" s="1573"/>
      <c r="M33" s="1572"/>
      <c r="N33" s="1572"/>
      <c r="O33" s="1572"/>
      <c r="P33" s="1574"/>
      <c r="Q33" s="1572"/>
      <c r="R33" s="1572"/>
      <c r="S33" s="1574"/>
      <c r="T33" s="1574"/>
      <c r="U33" s="1586"/>
      <c r="V33" s="2112"/>
      <c r="W33" s="1577"/>
      <c r="X33" s="1572"/>
      <c r="Y33" s="1578"/>
      <c r="Z33" s="1567"/>
      <c r="AA33" s="1579"/>
      <c r="AB33" s="1580"/>
      <c r="AC33" s="1581"/>
      <c r="AD33" s="1582"/>
      <c r="AE33" s="1569"/>
      <c r="AF33" s="1569"/>
      <c r="AG33" s="1583"/>
      <c r="AH33" s="1583"/>
      <c r="AI33" s="1584"/>
    </row>
    <row r="34" spans="2:35" x14ac:dyDescent="0.45">
      <c r="B34" s="1568"/>
      <c r="C34" s="1569"/>
      <c r="D34" s="1570"/>
      <c r="E34" s="1571"/>
      <c r="F34" s="1585"/>
      <c r="G34" s="1569"/>
      <c r="H34" s="1569"/>
      <c r="I34" s="1569"/>
      <c r="J34" s="1569"/>
      <c r="K34" s="1572"/>
      <c r="L34" s="1573"/>
      <c r="M34" s="1572"/>
      <c r="N34" s="1572"/>
      <c r="O34" s="1572"/>
      <c r="P34" s="1574"/>
      <c r="Q34" s="1572"/>
      <c r="R34" s="1572"/>
      <c r="S34" s="1574"/>
      <c r="T34" s="1574"/>
      <c r="U34" s="1575"/>
      <c r="V34" s="2112"/>
      <c r="W34" s="1577"/>
      <c r="X34" s="1572"/>
      <c r="Y34" s="1578"/>
      <c r="Z34" s="1567"/>
      <c r="AA34" s="1579"/>
      <c r="AB34" s="1580"/>
      <c r="AC34" s="1581"/>
      <c r="AD34" s="1582"/>
      <c r="AE34" s="1569"/>
      <c r="AF34" s="1569"/>
      <c r="AG34" s="1583"/>
      <c r="AH34" s="1583"/>
      <c r="AI34" s="1584"/>
    </row>
    <row r="35" spans="2:35" x14ac:dyDescent="0.45">
      <c r="B35" s="1568"/>
      <c r="C35" s="1569"/>
      <c r="D35" s="1570"/>
      <c r="E35" s="1571"/>
      <c r="F35" s="1571"/>
      <c r="G35" s="1569"/>
      <c r="H35" s="1569"/>
      <c r="I35" s="1569"/>
      <c r="J35" s="1569"/>
      <c r="K35" s="1572"/>
      <c r="L35" s="1573"/>
      <c r="M35" s="1572"/>
      <c r="N35" s="1572"/>
      <c r="O35" s="1572"/>
      <c r="P35" s="1574"/>
      <c r="Q35" s="1572"/>
      <c r="R35" s="1572"/>
      <c r="S35" s="1574"/>
      <c r="T35" s="1574"/>
      <c r="U35" s="1586"/>
      <c r="V35" s="2112"/>
      <c r="W35" s="1577"/>
      <c r="X35" s="1572"/>
      <c r="Y35" s="1578"/>
      <c r="Z35" s="1567"/>
      <c r="AA35" s="1579"/>
      <c r="AB35" s="1580"/>
      <c r="AC35" s="1581"/>
      <c r="AD35" s="1582"/>
      <c r="AE35" s="1569"/>
      <c r="AF35" s="1569"/>
      <c r="AG35" s="1583"/>
      <c r="AH35" s="1583"/>
      <c r="AI35" s="1584"/>
    </row>
    <row r="36" spans="2:35" x14ac:dyDescent="0.45">
      <c r="B36" s="1568"/>
      <c r="C36" s="1569"/>
      <c r="D36" s="1570"/>
      <c r="E36" s="1571"/>
      <c r="F36" s="1571"/>
      <c r="G36" s="1569"/>
      <c r="H36" s="1569"/>
      <c r="I36" s="1569"/>
      <c r="J36" s="1569"/>
      <c r="K36" s="1572"/>
      <c r="L36" s="1573"/>
      <c r="M36" s="1572"/>
      <c r="N36" s="1572"/>
      <c r="O36" s="1572"/>
      <c r="P36" s="1574"/>
      <c r="Q36" s="1572"/>
      <c r="R36" s="1572"/>
      <c r="S36" s="1574"/>
      <c r="T36" s="1574"/>
      <c r="U36" s="1586"/>
      <c r="V36" s="2112"/>
      <c r="W36" s="1577"/>
      <c r="X36" s="1572"/>
      <c r="Y36" s="1578"/>
      <c r="Z36" s="1567"/>
      <c r="AA36" s="1579"/>
      <c r="AB36" s="1580"/>
      <c r="AC36" s="1581"/>
      <c r="AD36" s="1582"/>
      <c r="AE36" s="1569"/>
      <c r="AF36" s="1569"/>
      <c r="AG36" s="1583"/>
      <c r="AH36" s="1583"/>
      <c r="AI36" s="1584"/>
    </row>
    <row r="37" spans="2:35" x14ac:dyDescent="0.45">
      <c r="B37" s="1568"/>
      <c r="C37" s="1569"/>
      <c r="D37" s="1570"/>
      <c r="E37" s="1571"/>
      <c r="F37" s="1571"/>
      <c r="G37" s="1569"/>
      <c r="H37" s="1569"/>
      <c r="I37" s="1569"/>
      <c r="J37" s="1569"/>
      <c r="K37" s="1572"/>
      <c r="L37" s="1573"/>
      <c r="M37" s="1572"/>
      <c r="N37" s="1572"/>
      <c r="O37" s="1572"/>
      <c r="P37" s="1574"/>
      <c r="Q37" s="1572"/>
      <c r="R37" s="1572"/>
      <c r="S37" s="1574"/>
      <c r="T37" s="1574"/>
      <c r="U37" s="1586"/>
      <c r="V37" s="2112"/>
      <c r="W37" s="1577"/>
      <c r="X37" s="1572"/>
      <c r="Y37" s="1578"/>
      <c r="Z37" s="1567"/>
      <c r="AA37" s="1579"/>
      <c r="AB37" s="1580"/>
      <c r="AC37" s="1581"/>
      <c r="AD37" s="1582"/>
      <c r="AE37" s="1569"/>
      <c r="AF37" s="1569"/>
      <c r="AG37" s="1583"/>
      <c r="AH37" s="1583"/>
      <c r="AI37" s="1584"/>
    </row>
    <row r="38" spans="2:35" x14ac:dyDescent="0.45">
      <c r="B38" s="1568"/>
      <c r="C38" s="1569"/>
      <c r="D38" s="1570"/>
      <c r="E38" s="1571"/>
      <c r="F38" s="1571"/>
      <c r="G38" s="1569"/>
      <c r="H38" s="1569"/>
      <c r="I38" s="1569"/>
      <c r="J38" s="1569"/>
      <c r="K38" s="1572"/>
      <c r="L38" s="1573"/>
      <c r="M38" s="1572"/>
      <c r="N38" s="1572"/>
      <c r="O38" s="1572"/>
      <c r="P38" s="1574"/>
      <c r="Q38" s="1572"/>
      <c r="R38" s="1572"/>
      <c r="S38" s="1574"/>
      <c r="T38" s="1574"/>
      <c r="U38" s="1575"/>
      <c r="V38" s="2112"/>
      <c r="W38" s="1577"/>
      <c r="X38" s="1572"/>
      <c r="Y38" s="1578"/>
      <c r="Z38" s="1567"/>
      <c r="AA38" s="1579"/>
      <c r="AB38" s="1580"/>
      <c r="AC38" s="1581"/>
      <c r="AD38" s="1582"/>
      <c r="AE38" s="1569"/>
      <c r="AF38" s="1569"/>
      <c r="AG38" s="1583"/>
      <c r="AH38" s="1583"/>
      <c r="AI38" s="1584"/>
    </row>
    <row r="39" spans="2:35" x14ac:dyDescent="0.45">
      <c r="B39" s="1568"/>
      <c r="C39" s="1569"/>
      <c r="D39" s="1570"/>
      <c r="E39" s="1571"/>
      <c r="F39" s="1571"/>
      <c r="G39" s="1569"/>
      <c r="H39" s="1569"/>
      <c r="I39" s="1569"/>
      <c r="J39" s="1569"/>
      <c r="K39" s="1572"/>
      <c r="L39" s="1573"/>
      <c r="M39" s="1572"/>
      <c r="N39" s="1572"/>
      <c r="O39" s="1572"/>
      <c r="P39" s="1574"/>
      <c r="Q39" s="1572"/>
      <c r="R39" s="1572"/>
      <c r="S39" s="1574"/>
      <c r="T39" s="1574"/>
      <c r="U39" s="1586"/>
      <c r="V39" s="2112"/>
      <c r="W39" s="1577"/>
      <c r="X39" s="1572"/>
      <c r="Y39" s="1578"/>
      <c r="Z39" s="1567"/>
      <c r="AA39" s="1579"/>
      <c r="AB39" s="1580"/>
      <c r="AC39" s="1581"/>
      <c r="AD39" s="1582"/>
      <c r="AE39" s="1569"/>
      <c r="AF39" s="1569"/>
      <c r="AG39" s="1583"/>
      <c r="AH39" s="1583"/>
      <c r="AI39" s="1584"/>
    </row>
    <row r="40" spans="2:35" x14ac:dyDescent="0.45">
      <c r="B40" s="1568"/>
      <c r="C40" s="1569"/>
      <c r="D40" s="1570"/>
      <c r="E40" s="1571"/>
      <c r="F40" s="1571"/>
      <c r="G40" s="1569"/>
      <c r="H40" s="1569"/>
      <c r="I40" s="1569"/>
      <c r="J40" s="1569"/>
      <c r="K40" s="1572"/>
      <c r="L40" s="1573"/>
      <c r="M40" s="1572"/>
      <c r="N40" s="1572"/>
      <c r="O40" s="1572"/>
      <c r="P40" s="1574"/>
      <c r="Q40" s="1572"/>
      <c r="R40" s="1572"/>
      <c r="S40" s="1574"/>
      <c r="T40" s="1574"/>
      <c r="U40" s="1586"/>
      <c r="V40" s="2112"/>
      <c r="W40" s="1577"/>
      <c r="X40" s="1572"/>
      <c r="Y40" s="1578"/>
      <c r="Z40" s="1567"/>
      <c r="AA40" s="1579"/>
      <c r="AB40" s="1580"/>
      <c r="AC40" s="1581"/>
      <c r="AD40" s="1582"/>
      <c r="AE40" s="1569"/>
      <c r="AF40" s="1569"/>
      <c r="AG40" s="1583"/>
      <c r="AH40" s="1583"/>
      <c r="AI40" s="1584"/>
    </row>
    <row r="41" spans="2:35" x14ac:dyDescent="0.45">
      <c r="B41" s="1568"/>
      <c r="C41" s="1569"/>
      <c r="D41" s="1570"/>
      <c r="E41" s="1571"/>
      <c r="F41" s="1571"/>
      <c r="G41" s="1569"/>
      <c r="H41" s="1569"/>
      <c r="I41" s="1569"/>
      <c r="J41" s="1569"/>
      <c r="K41" s="1572"/>
      <c r="L41" s="1573"/>
      <c r="M41" s="1572"/>
      <c r="N41" s="1572"/>
      <c r="O41" s="1572"/>
      <c r="P41" s="1574"/>
      <c r="Q41" s="1572"/>
      <c r="R41" s="1572"/>
      <c r="S41" s="1574"/>
      <c r="T41" s="1574"/>
      <c r="U41" s="1586"/>
      <c r="V41" s="2112"/>
      <c r="W41" s="1577"/>
      <c r="X41" s="1572"/>
      <c r="Y41" s="1578"/>
      <c r="Z41" s="1567"/>
      <c r="AA41" s="1579"/>
      <c r="AB41" s="1580"/>
      <c r="AC41" s="1581"/>
      <c r="AD41" s="1582"/>
      <c r="AE41" s="1569"/>
      <c r="AF41" s="1569"/>
      <c r="AG41" s="1583"/>
      <c r="AH41" s="1583"/>
      <c r="AI41" s="1584"/>
    </row>
    <row r="42" spans="2:35" x14ac:dyDescent="0.45">
      <c r="B42" s="1568"/>
      <c r="C42" s="1569"/>
      <c r="D42" s="1570"/>
      <c r="E42" s="1571"/>
      <c r="F42" s="1571"/>
      <c r="G42" s="1569"/>
      <c r="H42" s="1569"/>
      <c r="I42" s="1569"/>
      <c r="J42" s="1569"/>
      <c r="K42" s="1572"/>
      <c r="L42" s="1573"/>
      <c r="M42" s="1572"/>
      <c r="N42" s="1572"/>
      <c r="O42" s="1572"/>
      <c r="P42" s="1574"/>
      <c r="Q42" s="1572"/>
      <c r="R42" s="1572"/>
      <c r="S42" s="1574"/>
      <c r="T42" s="1574"/>
      <c r="U42" s="1586"/>
      <c r="V42" s="2112"/>
      <c r="W42" s="1577"/>
      <c r="X42" s="1572"/>
      <c r="Y42" s="1578"/>
      <c r="Z42" s="1567"/>
      <c r="AA42" s="1579"/>
      <c r="AB42" s="1580"/>
      <c r="AC42" s="1581"/>
      <c r="AD42" s="1582"/>
      <c r="AE42" s="1569"/>
      <c r="AF42" s="1569"/>
      <c r="AG42" s="1583"/>
      <c r="AH42" s="1583"/>
      <c r="AI42" s="1584"/>
    </row>
    <row r="43" spans="2:35" x14ac:dyDescent="0.45">
      <c r="B43" s="1568"/>
      <c r="C43" s="1569"/>
      <c r="D43" s="1570"/>
      <c r="E43" s="1571"/>
      <c r="F43" s="1571"/>
      <c r="G43" s="1569"/>
      <c r="H43" s="1569"/>
      <c r="I43" s="1569"/>
      <c r="J43" s="1569"/>
      <c r="K43" s="1572"/>
      <c r="L43" s="1573"/>
      <c r="M43" s="1572"/>
      <c r="N43" s="1572"/>
      <c r="O43" s="1572"/>
      <c r="P43" s="1574"/>
      <c r="Q43" s="1572"/>
      <c r="R43" s="1572"/>
      <c r="S43" s="1574"/>
      <c r="T43" s="1574"/>
      <c r="U43" s="1586"/>
      <c r="V43" s="2112"/>
      <c r="W43" s="1577"/>
      <c r="X43" s="1572"/>
      <c r="Y43" s="1578"/>
      <c r="Z43" s="1567"/>
      <c r="AA43" s="1579"/>
      <c r="AB43" s="1580"/>
      <c r="AC43" s="1581"/>
      <c r="AD43" s="1582"/>
      <c r="AE43" s="1569"/>
      <c r="AF43" s="1569"/>
      <c r="AG43" s="1583"/>
      <c r="AH43" s="1583"/>
      <c r="AI43" s="1584"/>
    </row>
    <row r="44" spans="2:35" x14ac:dyDescent="0.45">
      <c r="B44" s="1568"/>
      <c r="C44" s="1569"/>
      <c r="D44" s="1570"/>
      <c r="E44" s="1571"/>
      <c r="F44" s="1571"/>
      <c r="G44" s="1569"/>
      <c r="H44" s="1569"/>
      <c r="I44" s="1569"/>
      <c r="J44" s="1569"/>
      <c r="K44" s="1572"/>
      <c r="L44" s="1573"/>
      <c r="M44" s="1572"/>
      <c r="N44" s="1572"/>
      <c r="O44" s="1572"/>
      <c r="P44" s="1574"/>
      <c r="Q44" s="1572"/>
      <c r="R44" s="1572"/>
      <c r="S44" s="1574"/>
      <c r="T44" s="1574"/>
      <c r="U44" s="1586"/>
      <c r="V44" s="2112"/>
      <c r="W44" s="1577"/>
      <c r="X44" s="1572"/>
      <c r="Y44" s="1578"/>
      <c r="Z44" s="1567"/>
      <c r="AA44" s="1579"/>
      <c r="AB44" s="1580"/>
      <c r="AC44" s="1581"/>
      <c r="AD44" s="1582"/>
      <c r="AE44" s="1569"/>
      <c r="AF44" s="1569"/>
      <c r="AG44" s="1583"/>
      <c r="AH44" s="1583"/>
      <c r="AI44" s="1584"/>
    </row>
    <row r="45" spans="2:35" x14ac:dyDescent="0.45">
      <c r="B45" s="1568"/>
      <c r="C45" s="1569"/>
      <c r="D45" s="1570"/>
      <c r="E45" s="1571"/>
      <c r="F45" s="1571"/>
      <c r="G45" s="1569"/>
      <c r="H45" s="1569"/>
      <c r="I45" s="1569"/>
      <c r="J45" s="1569"/>
      <c r="K45" s="1572"/>
      <c r="L45" s="1573"/>
      <c r="M45" s="1572"/>
      <c r="N45" s="1572"/>
      <c r="O45" s="1572"/>
      <c r="P45" s="1574"/>
      <c r="Q45" s="1572"/>
      <c r="R45" s="1572"/>
      <c r="S45" s="1574"/>
      <c r="T45" s="1574"/>
      <c r="U45" s="1586"/>
      <c r="V45" s="2112"/>
      <c r="W45" s="1577"/>
      <c r="X45" s="1572"/>
      <c r="Y45" s="1578"/>
      <c r="Z45" s="1567"/>
      <c r="AA45" s="1579"/>
      <c r="AB45" s="1580"/>
      <c r="AC45" s="1581"/>
      <c r="AD45" s="1582"/>
      <c r="AE45" s="1569"/>
      <c r="AF45" s="1569"/>
      <c r="AG45" s="1583"/>
      <c r="AH45" s="1583"/>
      <c r="AI45" s="1584"/>
    </row>
    <row r="46" spans="2:35" x14ac:dyDescent="0.45">
      <c r="B46" s="1568"/>
      <c r="C46" s="1569"/>
      <c r="D46" s="1570"/>
      <c r="E46" s="1571"/>
      <c r="F46" s="1571"/>
      <c r="G46" s="1569"/>
      <c r="H46" s="1569"/>
      <c r="I46" s="1569"/>
      <c r="J46" s="1569"/>
      <c r="K46" s="1572"/>
      <c r="L46" s="1573"/>
      <c r="M46" s="1572"/>
      <c r="N46" s="1572"/>
      <c r="O46" s="1572"/>
      <c r="P46" s="1574"/>
      <c r="Q46" s="1572"/>
      <c r="R46" s="1572"/>
      <c r="S46" s="1574"/>
      <c r="T46" s="1574"/>
      <c r="U46" s="1586"/>
      <c r="V46" s="2112"/>
      <c r="W46" s="1577"/>
      <c r="X46" s="1572"/>
      <c r="Y46" s="1578"/>
      <c r="Z46" s="1567"/>
      <c r="AA46" s="1579"/>
      <c r="AB46" s="1580"/>
      <c r="AC46" s="1581"/>
      <c r="AD46" s="1582"/>
      <c r="AE46" s="1569"/>
      <c r="AF46" s="1569"/>
      <c r="AG46" s="1583"/>
      <c r="AH46" s="1583"/>
      <c r="AI46" s="1584"/>
    </row>
    <row r="47" spans="2:35" x14ac:dyDescent="0.45">
      <c r="B47" s="1568"/>
      <c r="C47" s="1569"/>
      <c r="D47" s="1570"/>
      <c r="E47" s="1571"/>
      <c r="F47" s="1571"/>
      <c r="G47" s="1569"/>
      <c r="H47" s="1569"/>
      <c r="I47" s="1569"/>
      <c r="J47" s="1569"/>
      <c r="K47" s="1572"/>
      <c r="L47" s="1573"/>
      <c r="M47" s="1572"/>
      <c r="N47" s="1572"/>
      <c r="O47" s="1572"/>
      <c r="P47" s="1574"/>
      <c r="Q47" s="1572"/>
      <c r="R47" s="1572"/>
      <c r="S47" s="1574"/>
      <c r="T47" s="1574"/>
      <c r="U47" s="1586"/>
      <c r="V47" s="2112"/>
      <c r="W47" s="1577"/>
      <c r="X47" s="1572"/>
      <c r="Y47" s="1578"/>
      <c r="Z47" s="1567"/>
      <c r="AA47" s="1579"/>
      <c r="AB47" s="1580"/>
      <c r="AC47" s="1581"/>
      <c r="AD47" s="1582"/>
      <c r="AE47" s="1569"/>
      <c r="AF47" s="1569"/>
      <c r="AG47" s="1583"/>
      <c r="AH47" s="1583"/>
      <c r="AI47" s="1584"/>
    </row>
    <row r="48" spans="2:35" x14ac:dyDescent="0.45">
      <c r="B48" s="1568"/>
      <c r="C48" s="1569"/>
      <c r="D48" s="1570"/>
      <c r="E48" s="1571"/>
      <c r="F48" s="1571"/>
      <c r="G48" s="1569"/>
      <c r="H48" s="1569"/>
      <c r="I48" s="1569"/>
      <c r="J48" s="1569"/>
      <c r="K48" s="1572"/>
      <c r="L48" s="1573"/>
      <c r="M48" s="1572"/>
      <c r="N48" s="1572"/>
      <c r="O48" s="1572"/>
      <c r="P48" s="1574"/>
      <c r="Q48" s="1572"/>
      <c r="R48" s="1572"/>
      <c r="S48" s="1574"/>
      <c r="T48" s="1574"/>
      <c r="U48" s="1586"/>
      <c r="V48" s="2112"/>
      <c r="W48" s="1577"/>
      <c r="X48" s="1572"/>
      <c r="Y48" s="1578"/>
      <c r="Z48" s="1567"/>
      <c r="AA48" s="1579"/>
      <c r="AB48" s="1580"/>
      <c r="AC48" s="1581"/>
      <c r="AD48" s="1582"/>
      <c r="AE48" s="1569"/>
      <c r="AF48" s="1569"/>
      <c r="AG48" s="1583"/>
      <c r="AH48" s="1583"/>
      <c r="AI48" s="1584"/>
    </row>
    <row r="49" spans="2:35" x14ac:dyDescent="0.45">
      <c r="B49" s="1568"/>
      <c r="C49" s="1569"/>
      <c r="D49" s="1570"/>
      <c r="E49" s="1571"/>
      <c r="F49" s="1571"/>
      <c r="G49" s="1569"/>
      <c r="H49" s="1569"/>
      <c r="I49" s="1569"/>
      <c r="J49" s="1569"/>
      <c r="K49" s="1572"/>
      <c r="L49" s="1573"/>
      <c r="M49" s="1572"/>
      <c r="N49" s="1572"/>
      <c r="O49" s="1572"/>
      <c r="P49" s="1574"/>
      <c r="Q49" s="1572"/>
      <c r="R49" s="1572"/>
      <c r="S49" s="1574"/>
      <c r="T49" s="1574"/>
      <c r="U49" s="1586"/>
      <c r="V49" s="2112"/>
      <c r="W49" s="1577"/>
      <c r="X49" s="1572"/>
      <c r="Y49" s="1578"/>
      <c r="Z49" s="1567"/>
      <c r="AA49" s="1579"/>
      <c r="AB49" s="1580"/>
      <c r="AC49" s="1581"/>
      <c r="AD49" s="1582"/>
      <c r="AE49" s="1569"/>
      <c r="AF49" s="1569"/>
      <c r="AG49" s="1583"/>
      <c r="AH49" s="1583"/>
      <c r="AI49" s="1584"/>
    </row>
    <row r="50" spans="2:35" x14ac:dyDescent="0.45">
      <c r="B50" s="1568"/>
      <c r="C50" s="1569"/>
      <c r="D50" s="1570"/>
      <c r="E50" s="1571"/>
      <c r="F50" s="1571"/>
      <c r="G50" s="1569"/>
      <c r="H50" s="1569"/>
      <c r="I50" s="1569"/>
      <c r="J50" s="1569"/>
      <c r="K50" s="1572"/>
      <c r="L50" s="1573"/>
      <c r="M50" s="1572"/>
      <c r="N50" s="1572"/>
      <c r="O50" s="1572"/>
      <c r="P50" s="1574"/>
      <c r="Q50" s="1572"/>
      <c r="R50" s="1572"/>
      <c r="S50" s="1574"/>
      <c r="T50" s="1574"/>
      <c r="U50" s="1575"/>
      <c r="V50" s="2112"/>
      <c r="W50" s="1577"/>
      <c r="X50" s="1572"/>
      <c r="Y50" s="1578"/>
      <c r="Z50" s="1567"/>
      <c r="AA50" s="1579"/>
      <c r="AB50" s="1580"/>
      <c r="AC50" s="1581"/>
      <c r="AD50" s="1582"/>
      <c r="AE50" s="1569"/>
      <c r="AF50" s="1569"/>
      <c r="AG50" s="1583"/>
      <c r="AH50" s="1583"/>
      <c r="AI50" s="1584"/>
    </row>
    <row r="51" spans="2:35" x14ac:dyDescent="0.45">
      <c r="B51" s="1568"/>
      <c r="C51" s="1569"/>
      <c r="D51" s="1570"/>
      <c r="E51" s="1571"/>
      <c r="F51" s="1571"/>
      <c r="G51" s="1569"/>
      <c r="H51" s="1569"/>
      <c r="I51" s="1569"/>
      <c r="J51" s="1569"/>
      <c r="K51" s="1572"/>
      <c r="L51" s="1573"/>
      <c r="M51" s="1572"/>
      <c r="N51" s="1572"/>
      <c r="O51" s="1572"/>
      <c r="P51" s="1574"/>
      <c r="Q51" s="1572"/>
      <c r="R51" s="1572"/>
      <c r="S51" s="1574"/>
      <c r="T51" s="1574"/>
      <c r="U51" s="1586"/>
      <c r="V51" s="1576"/>
      <c r="W51" s="1577"/>
      <c r="X51" s="1572"/>
      <c r="Y51" s="1578"/>
      <c r="Z51" s="1567"/>
      <c r="AA51" s="1579"/>
      <c r="AB51" s="1580"/>
      <c r="AC51" s="1581"/>
      <c r="AD51" s="1582"/>
      <c r="AE51" s="1569"/>
      <c r="AF51" s="1569"/>
      <c r="AG51" s="1583"/>
      <c r="AH51" s="1583"/>
      <c r="AI51" s="1584"/>
    </row>
    <row r="52" spans="2:35" x14ac:dyDescent="0.45">
      <c r="B52" s="1568"/>
      <c r="C52" s="1569"/>
      <c r="D52" s="1570"/>
      <c r="E52" s="1571"/>
      <c r="F52" s="1571"/>
      <c r="G52" s="1569"/>
      <c r="H52" s="1569"/>
      <c r="I52" s="1569"/>
      <c r="J52" s="1569"/>
      <c r="K52" s="1572"/>
      <c r="L52" s="1573"/>
      <c r="M52" s="1572"/>
      <c r="N52" s="1572"/>
      <c r="O52" s="1572"/>
      <c r="P52" s="1574"/>
      <c r="Q52" s="1572"/>
      <c r="R52" s="1572"/>
      <c r="S52" s="1574"/>
      <c r="T52" s="1574"/>
      <c r="U52" s="1586"/>
      <c r="V52" s="1576"/>
      <c r="W52" s="1577"/>
      <c r="X52" s="1572"/>
      <c r="Y52" s="1578"/>
      <c r="Z52" s="1567"/>
      <c r="AA52" s="1579"/>
      <c r="AB52" s="1580"/>
      <c r="AC52" s="1581"/>
      <c r="AD52" s="1582"/>
      <c r="AE52" s="1569"/>
      <c r="AF52" s="1569"/>
      <c r="AG52" s="1583"/>
      <c r="AH52" s="1583"/>
      <c r="AI52" s="1584"/>
    </row>
    <row r="53" spans="2:35" x14ac:dyDescent="0.45">
      <c r="B53" s="1568"/>
      <c r="C53" s="1569"/>
      <c r="D53" s="1570"/>
      <c r="E53" s="1571"/>
      <c r="F53" s="1571"/>
      <c r="G53" s="1569"/>
      <c r="H53" s="1569"/>
      <c r="I53" s="1569"/>
      <c r="J53" s="1569"/>
      <c r="K53" s="1572"/>
      <c r="L53" s="1573"/>
      <c r="M53" s="1572"/>
      <c r="N53" s="1572"/>
      <c r="O53" s="1572"/>
      <c r="P53" s="1574"/>
      <c r="Q53" s="1572"/>
      <c r="R53" s="1572"/>
      <c r="S53" s="1574"/>
      <c r="T53" s="1574"/>
      <c r="U53" s="1586"/>
      <c r="V53" s="1576"/>
      <c r="W53" s="1577"/>
      <c r="X53" s="1572"/>
      <c r="Y53" s="1578"/>
      <c r="Z53" s="1567"/>
      <c r="AA53" s="1579"/>
      <c r="AB53" s="1580"/>
      <c r="AC53" s="1581"/>
      <c r="AD53" s="1582"/>
      <c r="AE53" s="1569"/>
      <c r="AF53" s="1569"/>
      <c r="AG53" s="1583"/>
      <c r="AH53" s="1583"/>
      <c r="AI53" s="1584"/>
    </row>
    <row r="54" spans="2:35" x14ac:dyDescent="0.45">
      <c r="B54" s="1568"/>
      <c r="C54" s="1569"/>
      <c r="D54" s="1570"/>
      <c r="E54" s="1571"/>
      <c r="F54" s="1571"/>
      <c r="G54" s="1569"/>
      <c r="H54" s="1569"/>
      <c r="I54" s="1569"/>
      <c r="J54" s="1569"/>
      <c r="K54" s="1572"/>
      <c r="L54" s="1573"/>
      <c r="M54" s="1572"/>
      <c r="N54" s="1572"/>
      <c r="O54" s="1572"/>
      <c r="P54" s="1574"/>
      <c r="Q54" s="1572"/>
      <c r="R54" s="1572"/>
      <c r="S54" s="1574"/>
      <c r="T54" s="1574"/>
      <c r="U54" s="1586"/>
      <c r="V54" s="1576"/>
      <c r="W54" s="1577"/>
      <c r="X54" s="1572"/>
      <c r="Y54" s="1578"/>
      <c r="Z54" s="1567"/>
      <c r="AA54" s="1579"/>
      <c r="AB54" s="1580"/>
      <c r="AC54" s="1581"/>
      <c r="AD54" s="1582"/>
      <c r="AE54" s="1569"/>
      <c r="AF54" s="1569"/>
      <c r="AG54" s="1583"/>
      <c r="AH54" s="1583"/>
      <c r="AI54" s="1584"/>
    </row>
    <row r="55" spans="2:35" x14ac:dyDescent="0.45">
      <c r="B55" s="1568"/>
      <c r="C55" s="1569"/>
      <c r="D55" s="1570"/>
      <c r="E55" s="1571"/>
      <c r="F55" s="1571"/>
      <c r="G55" s="1569"/>
      <c r="H55" s="1569"/>
      <c r="I55" s="1569"/>
      <c r="J55" s="1569"/>
      <c r="K55" s="1572"/>
      <c r="L55" s="1573"/>
      <c r="M55" s="1572"/>
      <c r="N55" s="1572"/>
      <c r="O55" s="1572"/>
      <c r="P55" s="1574"/>
      <c r="Q55" s="1572"/>
      <c r="R55" s="1572"/>
      <c r="S55" s="1574"/>
      <c r="T55" s="1574"/>
      <c r="U55" s="1586"/>
      <c r="V55" s="1576"/>
      <c r="W55" s="1577"/>
      <c r="X55" s="1572"/>
      <c r="Y55" s="1578"/>
      <c r="Z55" s="1567"/>
      <c r="AA55" s="1579"/>
      <c r="AB55" s="1580"/>
      <c r="AC55" s="1581"/>
      <c r="AD55" s="1582"/>
      <c r="AE55" s="1569"/>
      <c r="AF55" s="1569"/>
      <c r="AG55" s="1583"/>
      <c r="AH55" s="1583"/>
      <c r="AI55" s="1584"/>
    </row>
    <row r="56" spans="2:35" x14ac:dyDescent="0.45">
      <c r="B56" s="1568"/>
      <c r="C56" s="1569"/>
      <c r="D56" s="1570"/>
      <c r="E56" s="1571"/>
      <c r="F56" s="1571"/>
      <c r="G56" s="1569"/>
      <c r="H56" s="1569"/>
      <c r="I56" s="1569"/>
      <c r="J56" s="1569"/>
      <c r="K56" s="1572"/>
      <c r="L56" s="1573"/>
      <c r="M56" s="1572"/>
      <c r="N56" s="1572"/>
      <c r="O56" s="1572"/>
      <c r="P56" s="1574"/>
      <c r="Q56" s="1572"/>
      <c r="R56" s="1572"/>
      <c r="S56" s="1574"/>
      <c r="T56" s="1574"/>
      <c r="U56" s="1586"/>
      <c r="V56" s="1576"/>
      <c r="W56" s="1577"/>
      <c r="X56" s="1572"/>
      <c r="Y56" s="1578"/>
      <c r="Z56" s="1567"/>
      <c r="AA56" s="1579"/>
      <c r="AB56" s="1580"/>
      <c r="AC56" s="1581"/>
      <c r="AD56" s="1582"/>
      <c r="AE56" s="1569"/>
      <c r="AF56" s="1569"/>
      <c r="AG56" s="1583"/>
      <c r="AH56" s="1583"/>
      <c r="AI56" s="1584"/>
    </row>
    <row r="57" spans="2:35" x14ac:dyDescent="0.45">
      <c r="B57" s="1568"/>
      <c r="C57" s="1569"/>
      <c r="D57" s="1570"/>
      <c r="E57" s="1571"/>
      <c r="F57" s="1571"/>
      <c r="G57" s="1569"/>
      <c r="H57" s="1569"/>
      <c r="I57" s="1569"/>
      <c r="J57" s="1569"/>
      <c r="K57" s="1572"/>
      <c r="L57" s="1573"/>
      <c r="M57" s="1572"/>
      <c r="N57" s="1572"/>
      <c r="O57" s="1572"/>
      <c r="P57" s="1574"/>
      <c r="Q57" s="1572"/>
      <c r="R57" s="1572"/>
      <c r="S57" s="1574"/>
      <c r="T57" s="1574"/>
      <c r="U57" s="1586"/>
      <c r="V57" s="1576"/>
      <c r="W57" s="1577"/>
      <c r="X57" s="1572"/>
      <c r="Y57" s="1578"/>
      <c r="Z57" s="1567"/>
      <c r="AA57" s="1579"/>
      <c r="AB57" s="1580"/>
      <c r="AC57" s="1581"/>
      <c r="AD57" s="1582"/>
      <c r="AE57" s="1569"/>
      <c r="AF57" s="1569"/>
      <c r="AG57" s="1583"/>
      <c r="AH57" s="1583"/>
      <c r="AI57" s="1584"/>
    </row>
    <row r="58" spans="2:35" x14ac:dyDescent="0.45">
      <c r="B58" s="1568"/>
      <c r="C58" s="1569"/>
      <c r="D58" s="1570"/>
      <c r="E58" s="1571"/>
      <c r="F58" s="1571"/>
      <c r="G58" s="1569"/>
      <c r="H58" s="1569"/>
      <c r="I58" s="1569"/>
      <c r="J58" s="1569"/>
      <c r="K58" s="1572"/>
      <c r="L58" s="1573"/>
      <c r="M58" s="1572"/>
      <c r="N58" s="1572"/>
      <c r="O58" s="1572"/>
      <c r="P58" s="1574"/>
      <c r="Q58" s="1572"/>
      <c r="R58" s="1572"/>
      <c r="S58" s="1574"/>
      <c r="T58" s="1574"/>
      <c r="U58" s="1586"/>
      <c r="V58" s="1576"/>
      <c r="W58" s="1577"/>
      <c r="X58" s="1572"/>
      <c r="Y58" s="1578"/>
      <c r="Z58" s="1567"/>
      <c r="AA58" s="1579"/>
      <c r="AB58" s="1580"/>
      <c r="AC58" s="1581"/>
      <c r="AD58" s="1582"/>
      <c r="AE58" s="1569"/>
      <c r="AF58" s="1569"/>
      <c r="AG58" s="1583"/>
      <c r="AH58" s="1583"/>
      <c r="AI58" s="1584"/>
    </row>
    <row r="59" spans="2:35" x14ac:dyDescent="0.45">
      <c r="B59" s="1568"/>
      <c r="C59" s="1569"/>
      <c r="D59" s="1570"/>
      <c r="E59" s="1571"/>
      <c r="F59" s="1571"/>
      <c r="G59" s="1569"/>
      <c r="H59" s="1569"/>
      <c r="I59" s="1569"/>
      <c r="J59" s="1569"/>
      <c r="K59" s="1572"/>
      <c r="L59" s="1573"/>
      <c r="M59" s="1572"/>
      <c r="N59" s="1572"/>
      <c r="O59" s="1572"/>
      <c r="P59" s="1574"/>
      <c r="Q59" s="1572"/>
      <c r="R59" s="1572"/>
      <c r="S59" s="1574"/>
      <c r="T59" s="1574"/>
      <c r="U59" s="1586"/>
      <c r="V59" s="1576"/>
      <c r="W59" s="1577"/>
      <c r="X59" s="1572"/>
      <c r="Y59" s="1578"/>
      <c r="Z59" s="1567"/>
      <c r="AA59" s="1579"/>
      <c r="AB59" s="1580"/>
      <c r="AC59" s="1581"/>
      <c r="AD59" s="1582"/>
      <c r="AE59" s="1569"/>
      <c r="AF59" s="1569"/>
      <c r="AG59" s="1583"/>
      <c r="AH59" s="1583"/>
      <c r="AI59" s="1584"/>
    </row>
    <row r="60" spans="2:35" x14ac:dyDescent="0.45">
      <c r="B60" s="1568"/>
      <c r="C60" s="1569"/>
      <c r="D60" s="1570"/>
      <c r="E60" s="1571"/>
      <c r="F60" s="1571"/>
      <c r="G60" s="1569"/>
      <c r="H60" s="1569"/>
      <c r="I60" s="1569"/>
      <c r="J60" s="1569"/>
      <c r="K60" s="1572"/>
      <c r="L60" s="1573"/>
      <c r="M60" s="1572"/>
      <c r="N60" s="1572"/>
      <c r="O60" s="1572"/>
      <c r="P60" s="1574"/>
      <c r="Q60" s="1572"/>
      <c r="R60" s="1572"/>
      <c r="S60" s="1574"/>
      <c r="T60" s="1574"/>
      <c r="U60" s="1586"/>
      <c r="V60" s="1576"/>
      <c r="W60" s="1577"/>
      <c r="X60" s="1572"/>
      <c r="Y60" s="1578"/>
      <c r="Z60" s="1567"/>
      <c r="AA60" s="1579"/>
      <c r="AB60" s="1580"/>
      <c r="AC60" s="1581"/>
      <c r="AD60" s="1582"/>
      <c r="AE60" s="1569"/>
      <c r="AF60" s="1569"/>
      <c r="AG60" s="1583"/>
      <c r="AH60" s="1583"/>
      <c r="AI60" s="1584"/>
    </row>
    <row r="61" spans="2:35" x14ac:dyDescent="0.45">
      <c r="B61" s="1568"/>
      <c r="C61" s="1569"/>
      <c r="D61" s="1570"/>
      <c r="E61" s="1571"/>
      <c r="F61" s="1571"/>
      <c r="G61" s="1569"/>
      <c r="H61" s="1569"/>
      <c r="I61" s="1569"/>
      <c r="J61" s="1569"/>
      <c r="K61" s="1572"/>
      <c r="L61" s="1573"/>
      <c r="M61" s="1572"/>
      <c r="N61" s="1572"/>
      <c r="O61" s="1572"/>
      <c r="P61" s="1574"/>
      <c r="Q61" s="1572"/>
      <c r="R61" s="1572"/>
      <c r="S61" s="1574"/>
      <c r="T61" s="1574"/>
      <c r="U61" s="1586"/>
      <c r="V61" s="1576"/>
      <c r="W61" s="1577"/>
      <c r="X61" s="1572"/>
      <c r="Y61" s="1578"/>
      <c r="Z61" s="1567"/>
      <c r="AA61" s="1579"/>
      <c r="AB61" s="1580"/>
      <c r="AC61" s="1581"/>
      <c r="AD61" s="1582"/>
      <c r="AE61" s="1569"/>
      <c r="AF61" s="1569"/>
      <c r="AG61" s="1583"/>
      <c r="AH61" s="1583"/>
      <c r="AI61" s="1584"/>
    </row>
    <row r="62" spans="2:35" x14ac:dyDescent="0.45">
      <c r="B62" s="1568"/>
      <c r="C62" s="1569"/>
      <c r="D62" s="1570"/>
      <c r="E62" s="1571"/>
      <c r="F62" s="1571"/>
      <c r="G62" s="1569"/>
      <c r="H62" s="1569"/>
      <c r="I62" s="1569"/>
      <c r="J62" s="1569"/>
      <c r="K62" s="1572"/>
      <c r="L62" s="1573"/>
      <c r="M62" s="1572"/>
      <c r="N62" s="1572"/>
      <c r="O62" s="1572"/>
      <c r="P62" s="1574"/>
      <c r="Q62" s="1572"/>
      <c r="R62" s="1572"/>
      <c r="S62" s="1574"/>
      <c r="T62" s="1574"/>
      <c r="U62" s="1586"/>
      <c r="V62" s="1576"/>
      <c r="W62" s="1577"/>
      <c r="X62" s="1572"/>
      <c r="Y62" s="1578"/>
      <c r="Z62" s="1567"/>
      <c r="AA62" s="1579"/>
      <c r="AB62" s="1580"/>
      <c r="AC62" s="1581"/>
      <c r="AD62" s="1582"/>
      <c r="AE62" s="1569"/>
      <c r="AF62" s="1569"/>
      <c r="AG62" s="1583"/>
      <c r="AH62" s="1583"/>
      <c r="AI62" s="1584"/>
    </row>
    <row r="63" spans="2:35" x14ac:dyDescent="0.45">
      <c r="B63" s="1568"/>
      <c r="C63" s="1569"/>
      <c r="D63" s="1570"/>
      <c r="E63" s="1571"/>
      <c r="F63" s="1571"/>
      <c r="G63" s="1569"/>
      <c r="H63" s="1569"/>
      <c r="I63" s="1569"/>
      <c r="J63" s="1569"/>
      <c r="K63" s="1572"/>
      <c r="L63" s="1573"/>
      <c r="M63" s="1572"/>
      <c r="N63" s="1572"/>
      <c r="O63" s="1572"/>
      <c r="P63" s="1574"/>
      <c r="Q63" s="1572"/>
      <c r="R63" s="1572"/>
      <c r="S63" s="1574"/>
      <c r="T63" s="1574"/>
      <c r="U63" s="1586"/>
      <c r="V63" s="1576"/>
      <c r="W63" s="1577"/>
      <c r="X63" s="1572"/>
      <c r="Y63" s="1578"/>
      <c r="Z63" s="1567"/>
      <c r="AA63" s="1579"/>
      <c r="AB63" s="1580"/>
      <c r="AC63" s="1581"/>
      <c r="AD63" s="1582"/>
      <c r="AE63" s="1569"/>
      <c r="AF63" s="1569"/>
      <c r="AG63" s="1583"/>
      <c r="AH63" s="1583"/>
      <c r="AI63" s="1584"/>
    </row>
    <row r="64" spans="2:35" x14ac:dyDescent="0.45">
      <c r="B64" s="1568"/>
      <c r="C64" s="1569"/>
      <c r="D64" s="1570"/>
      <c r="E64" s="1571"/>
      <c r="F64" s="1571"/>
      <c r="G64" s="1569"/>
      <c r="H64" s="1569"/>
      <c r="I64" s="1569"/>
      <c r="J64" s="1569"/>
      <c r="K64" s="1572"/>
      <c r="L64" s="1573"/>
      <c r="M64" s="1572"/>
      <c r="N64" s="1572"/>
      <c r="O64" s="1572"/>
      <c r="P64" s="1574"/>
      <c r="Q64" s="1572"/>
      <c r="R64" s="1572"/>
      <c r="S64" s="1574"/>
      <c r="T64" s="1574"/>
      <c r="U64" s="1586"/>
      <c r="V64" s="1576"/>
      <c r="W64" s="1577"/>
      <c r="X64" s="1572"/>
      <c r="Y64" s="1578"/>
      <c r="Z64" s="1567"/>
      <c r="AA64" s="1579"/>
      <c r="AB64" s="1580"/>
      <c r="AC64" s="1581"/>
      <c r="AD64" s="1582"/>
      <c r="AE64" s="1569"/>
      <c r="AF64" s="1569"/>
      <c r="AG64" s="1583"/>
      <c r="AH64" s="1583"/>
      <c r="AI64" s="1584"/>
    </row>
    <row r="65" spans="2:35" x14ac:dyDescent="0.45">
      <c r="B65" s="1568"/>
      <c r="C65" s="1569"/>
      <c r="D65" s="1570"/>
      <c r="E65" s="1571"/>
      <c r="F65" s="1571"/>
      <c r="G65" s="1569"/>
      <c r="H65" s="1569"/>
      <c r="I65" s="1569"/>
      <c r="J65" s="1569"/>
      <c r="K65" s="1572"/>
      <c r="L65" s="1573"/>
      <c r="M65" s="1572"/>
      <c r="N65" s="1572"/>
      <c r="O65" s="1572"/>
      <c r="P65" s="1574"/>
      <c r="Q65" s="1572"/>
      <c r="R65" s="1572"/>
      <c r="S65" s="1574"/>
      <c r="T65" s="1574"/>
      <c r="U65" s="1586"/>
      <c r="V65" s="1576"/>
      <c r="W65" s="1577"/>
      <c r="X65" s="1572"/>
      <c r="Y65" s="1578"/>
      <c r="Z65" s="1567"/>
      <c r="AA65" s="1579"/>
      <c r="AB65" s="1580"/>
      <c r="AC65" s="1581"/>
      <c r="AD65" s="1582"/>
      <c r="AE65" s="1569"/>
      <c r="AF65" s="1569"/>
      <c r="AG65" s="1583"/>
      <c r="AH65" s="1583"/>
      <c r="AI65" s="1584"/>
    </row>
    <row r="66" spans="2:35" x14ac:dyDescent="0.45">
      <c r="B66" s="1568"/>
      <c r="C66" s="1569"/>
      <c r="D66" s="1570"/>
      <c r="E66" s="1571"/>
      <c r="F66" s="1571"/>
      <c r="G66" s="1569"/>
      <c r="H66" s="1569"/>
      <c r="I66" s="1569"/>
      <c r="J66" s="1569"/>
      <c r="K66" s="1572"/>
      <c r="L66" s="1573"/>
      <c r="M66" s="1572"/>
      <c r="N66" s="1572"/>
      <c r="O66" s="1572"/>
      <c r="P66" s="1574"/>
      <c r="Q66" s="1572"/>
      <c r="R66" s="1572"/>
      <c r="S66" s="1574"/>
      <c r="T66" s="1574"/>
      <c r="U66" s="1586"/>
      <c r="V66" s="1576"/>
      <c r="W66" s="1577"/>
      <c r="X66" s="1572"/>
      <c r="Y66" s="1578"/>
      <c r="Z66" s="1567"/>
      <c r="AA66" s="1579"/>
      <c r="AB66" s="1580"/>
      <c r="AC66" s="1581"/>
      <c r="AD66" s="1582"/>
      <c r="AE66" s="1569"/>
      <c r="AF66" s="1569"/>
      <c r="AG66" s="1583"/>
      <c r="AH66" s="1583"/>
      <c r="AI66" s="1584"/>
    </row>
    <row r="67" spans="2:35" x14ac:dyDescent="0.45">
      <c r="B67" s="1568"/>
      <c r="C67" s="1569"/>
      <c r="D67" s="1570"/>
      <c r="E67" s="1571"/>
      <c r="F67" s="1571"/>
      <c r="G67" s="1569"/>
      <c r="H67" s="1569"/>
      <c r="I67" s="1569"/>
      <c r="J67" s="1569"/>
      <c r="K67" s="1572"/>
      <c r="L67" s="1573"/>
      <c r="M67" s="1572"/>
      <c r="N67" s="1572"/>
      <c r="O67" s="1572"/>
      <c r="P67" s="1574"/>
      <c r="Q67" s="1572"/>
      <c r="R67" s="1572"/>
      <c r="S67" s="1574"/>
      <c r="T67" s="1574"/>
      <c r="U67" s="1586"/>
      <c r="V67" s="1576"/>
      <c r="W67" s="1577"/>
      <c r="X67" s="1572"/>
      <c r="Y67" s="1578"/>
      <c r="Z67" s="1567"/>
      <c r="AA67" s="1579"/>
      <c r="AB67" s="1580"/>
      <c r="AC67" s="1581"/>
      <c r="AD67" s="1582"/>
      <c r="AE67" s="1569"/>
      <c r="AF67" s="1569"/>
      <c r="AG67" s="1583"/>
      <c r="AH67" s="1583"/>
      <c r="AI67" s="1584"/>
    </row>
    <row r="68" spans="2:35" x14ac:dyDescent="0.45">
      <c r="B68" s="1568"/>
      <c r="C68" s="1569"/>
      <c r="D68" s="1570"/>
      <c r="E68" s="1571"/>
      <c r="F68" s="1571"/>
      <c r="G68" s="1569"/>
      <c r="H68" s="1569"/>
      <c r="I68" s="1569"/>
      <c r="J68" s="1569"/>
      <c r="K68" s="1572"/>
      <c r="L68" s="1573"/>
      <c r="M68" s="1572"/>
      <c r="N68" s="1572"/>
      <c r="O68" s="1572"/>
      <c r="P68" s="1574"/>
      <c r="Q68" s="1572"/>
      <c r="R68" s="1572"/>
      <c r="S68" s="1574"/>
      <c r="T68" s="1574"/>
      <c r="U68" s="1586"/>
      <c r="V68" s="1576"/>
      <c r="W68" s="1577"/>
      <c r="X68" s="1572"/>
      <c r="Y68" s="1578"/>
      <c r="Z68" s="1567"/>
      <c r="AA68" s="1579"/>
      <c r="AB68" s="1580"/>
      <c r="AC68" s="1581"/>
      <c r="AD68" s="1582"/>
      <c r="AE68" s="1569"/>
      <c r="AF68" s="1569"/>
      <c r="AG68" s="1583"/>
      <c r="AH68" s="1583"/>
      <c r="AI68" s="1584"/>
    </row>
    <row r="69" spans="2:35" x14ac:dyDescent="0.45">
      <c r="B69" s="1568"/>
      <c r="C69" s="1569"/>
      <c r="D69" s="1570"/>
      <c r="E69" s="1571"/>
      <c r="F69" s="1571"/>
      <c r="G69" s="1569"/>
      <c r="H69" s="1569"/>
      <c r="I69" s="1569"/>
      <c r="J69" s="1569"/>
      <c r="K69" s="1572"/>
      <c r="L69" s="1573"/>
      <c r="M69" s="1572"/>
      <c r="N69" s="1572"/>
      <c r="O69" s="1572"/>
      <c r="P69" s="1574"/>
      <c r="Q69" s="1572"/>
      <c r="R69" s="1572"/>
      <c r="S69" s="1574"/>
      <c r="T69" s="1574"/>
      <c r="U69" s="1586"/>
      <c r="V69" s="1576"/>
      <c r="W69" s="1577"/>
      <c r="X69" s="1572"/>
      <c r="Y69" s="1578"/>
      <c r="Z69" s="1567"/>
      <c r="AA69" s="1579"/>
      <c r="AB69" s="1580"/>
      <c r="AC69" s="1581"/>
      <c r="AD69" s="1582"/>
      <c r="AE69" s="1569"/>
      <c r="AF69" s="1569"/>
      <c r="AG69" s="1583"/>
      <c r="AH69" s="1583"/>
      <c r="AI69" s="1584"/>
    </row>
    <row r="70" spans="2:35" x14ac:dyDescent="0.45">
      <c r="B70" s="1568"/>
      <c r="C70" s="1569"/>
      <c r="D70" s="1570"/>
      <c r="E70" s="1571"/>
      <c r="F70" s="1571"/>
      <c r="G70" s="1569"/>
      <c r="H70" s="1569"/>
      <c r="I70" s="1569"/>
      <c r="J70" s="1569"/>
      <c r="K70" s="1572"/>
      <c r="L70" s="1573"/>
      <c r="M70" s="1572"/>
      <c r="N70" s="1572"/>
      <c r="O70" s="1572"/>
      <c r="P70" s="1574"/>
      <c r="Q70" s="1572"/>
      <c r="R70" s="1572"/>
      <c r="S70" s="1574"/>
      <c r="T70" s="1574"/>
      <c r="U70" s="1586"/>
      <c r="V70" s="1576"/>
      <c r="W70" s="1577"/>
      <c r="X70" s="1572"/>
      <c r="Y70" s="1578"/>
      <c r="Z70" s="1567"/>
      <c r="AA70" s="1579"/>
      <c r="AB70" s="1580"/>
      <c r="AC70" s="1581"/>
      <c r="AD70" s="1582"/>
      <c r="AE70" s="1569"/>
      <c r="AF70" s="1569"/>
      <c r="AG70" s="1583"/>
      <c r="AH70" s="1583"/>
      <c r="AI70" s="1584"/>
    </row>
    <row r="71" spans="2:35" x14ac:dyDescent="0.45">
      <c r="B71" s="1568"/>
      <c r="C71" s="1569"/>
      <c r="D71" s="1570"/>
      <c r="E71" s="1571"/>
      <c r="F71" s="1571"/>
      <c r="G71" s="1569"/>
      <c r="H71" s="1569"/>
      <c r="I71" s="1569"/>
      <c r="J71" s="1569"/>
      <c r="K71" s="1572"/>
      <c r="L71" s="1573"/>
      <c r="M71" s="1572"/>
      <c r="N71" s="1572"/>
      <c r="O71" s="1572"/>
      <c r="P71" s="1574"/>
      <c r="Q71" s="1572"/>
      <c r="R71" s="1572"/>
      <c r="S71" s="1574"/>
      <c r="T71" s="1574"/>
      <c r="U71" s="1586"/>
      <c r="V71" s="1576"/>
      <c r="W71" s="1577"/>
      <c r="X71" s="1572"/>
      <c r="Y71" s="1578"/>
      <c r="Z71" s="1567"/>
      <c r="AA71" s="1579"/>
      <c r="AB71" s="1580"/>
      <c r="AC71" s="1581"/>
      <c r="AD71" s="1582"/>
      <c r="AE71" s="1569"/>
      <c r="AF71" s="1569"/>
      <c r="AG71" s="1583"/>
      <c r="AH71" s="1583"/>
      <c r="AI71" s="1584"/>
    </row>
    <row r="72" spans="2:35" x14ac:dyDescent="0.45">
      <c r="B72" s="1568"/>
      <c r="C72" s="1569"/>
      <c r="D72" s="1570"/>
      <c r="E72" s="1571"/>
      <c r="F72" s="1571"/>
      <c r="G72" s="1569"/>
      <c r="H72" s="1569"/>
      <c r="I72" s="1569"/>
      <c r="J72" s="1569"/>
      <c r="K72" s="1572"/>
      <c r="L72" s="1573"/>
      <c r="M72" s="1572"/>
      <c r="N72" s="1572"/>
      <c r="O72" s="1572"/>
      <c r="P72" s="1574"/>
      <c r="Q72" s="1572"/>
      <c r="R72" s="1572"/>
      <c r="S72" s="1574"/>
      <c r="T72" s="1574"/>
      <c r="U72" s="1586"/>
      <c r="V72" s="1576"/>
      <c r="W72" s="1577"/>
      <c r="X72" s="1572"/>
      <c r="Y72" s="1578"/>
      <c r="Z72" s="1567"/>
      <c r="AA72" s="1579"/>
      <c r="AB72" s="1580"/>
      <c r="AC72" s="1581"/>
      <c r="AD72" s="1582"/>
      <c r="AE72" s="1569"/>
      <c r="AF72" s="1569"/>
      <c r="AG72" s="1583"/>
      <c r="AH72" s="1583"/>
      <c r="AI72" s="1584"/>
    </row>
    <row r="73" spans="2:35" x14ac:dyDescent="0.45">
      <c r="B73" s="1568"/>
      <c r="C73" s="1569"/>
      <c r="D73" s="1570"/>
      <c r="E73" s="1571"/>
      <c r="F73" s="1571"/>
      <c r="G73" s="1569"/>
      <c r="H73" s="1569"/>
      <c r="I73" s="1569"/>
      <c r="J73" s="1569"/>
      <c r="K73" s="1572"/>
      <c r="L73" s="1573"/>
      <c r="M73" s="1572"/>
      <c r="N73" s="1572"/>
      <c r="O73" s="1572"/>
      <c r="P73" s="1574"/>
      <c r="Q73" s="1572"/>
      <c r="R73" s="1572"/>
      <c r="S73" s="1574"/>
      <c r="T73" s="1574"/>
      <c r="U73" s="1586"/>
      <c r="V73" s="1576"/>
      <c r="W73" s="1577"/>
      <c r="X73" s="1572"/>
      <c r="Y73" s="1578"/>
      <c r="Z73" s="1567"/>
      <c r="AA73" s="1579"/>
      <c r="AB73" s="1580"/>
      <c r="AC73" s="1581"/>
      <c r="AD73" s="1582"/>
      <c r="AE73" s="1569"/>
      <c r="AF73" s="1569"/>
      <c r="AG73" s="1583"/>
      <c r="AH73" s="1583"/>
      <c r="AI73" s="1584"/>
    </row>
    <row r="74" spans="2:35" x14ac:dyDescent="0.45">
      <c r="B74" s="1568"/>
      <c r="C74" s="1569"/>
      <c r="D74" s="1570"/>
      <c r="E74" s="1571"/>
      <c r="F74" s="1571"/>
      <c r="G74" s="1569"/>
      <c r="H74" s="1569"/>
      <c r="I74" s="1569"/>
      <c r="J74" s="1569"/>
      <c r="K74" s="1572"/>
      <c r="L74" s="1573"/>
      <c r="M74" s="1572"/>
      <c r="N74" s="1572"/>
      <c r="O74" s="1572"/>
      <c r="P74" s="1574"/>
      <c r="Q74" s="1572"/>
      <c r="R74" s="1572"/>
      <c r="S74" s="1574"/>
      <c r="T74" s="1574"/>
      <c r="U74" s="1586"/>
      <c r="V74" s="1576"/>
      <c r="W74" s="1577"/>
      <c r="X74" s="1572"/>
      <c r="Y74" s="1578"/>
      <c r="Z74" s="1567"/>
      <c r="AA74" s="1579"/>
      <c r="AB74" s="1580"/>
      <c r="AC74" s="1581"/>
      <c r="AD74" s="1582"/>
      <c r="AE74" s="1569"/>
      <c r="AF74" s="1569"/>
      <c r="AG74" s="1583"/>
      <c r="AH74" s="1583"/>
      <c r="AI74" s="1584"/>
    </row>
    <row r="75" spans="2:35" x14ac:dyDescent="0.45">
      <c r="B75" s="1568"/>
      <c r="C75" s="1569"/>
      <c r="D75" s="1570"/>
      <c r="E75" s="1571"/>
      <c r="F75" s="1571"/>
      <c r="G75" s="1569"/>
      <c r="H75" s="1569"/>
      <c r="I75" s="1569"/>
      <c r="J75" s="1569"/>
      <c r="K75" s="1572"/>
      <c r="L75" s="1573"/>
      <c r="M75" s="1572"/>
      <c r="N75" s="1572"/>
      <c r="O75" s="1572"/>
      <c r="P75" s="1574"/>
      <c r="Q75" s="1572"/>
      <c r="R75" s="1572"/>
      <c r="S75" s="1574"/>
      <c r="T75" s="1574"/>
      <c r="U75" s="1586"/>
      <c r="V75" s="1576"/>
      <c r="W75" s="1577"/>
      <c r="X75" s="1572"/>
      <c r="Y75" s="1578"/>
      <c r="Z75" s="1567"/>
      <c r="AA75" s="1579"/>
      <c r="AB75" s="1580"/>
      <c r="AC75" s="1581"/>
      <c r="AD75" s="1582"/>
      <c r="AE75" s="1569"/>
      <c r="AF75" s="1569"/>
      <c r="AG75" s="1583"/>
      <c r="AH75" s="1583"/>
      <c r="AI75" s="1584"/>
    </row>
    <row r="76" spans="2:35" x14ac:dyDescent="0.45">
      <c r="B76" s="1568"/>
      <c r="C76" s="1569"/>
      <c r="D76" s="1570"/>
      <c r="E76" s="1571"/>
      <c r="F76" s="1571"/>
      <c r="G76" s="1569"/>
      <c r="H76" s="1569"/>
      <c r="I76" s="1569"/>
      <c r="J76" s="1569"/>
      <c r="K76" s="1572"/>
      <c r="L76" s="1573"/>
      <c r="M76" s="1572"/>
      <c r="N76" s="1572"/>
      <c r="O76" s="1572"/>
      <c r="P76" s="1574"/>
      <c r="Q76" s="1572"/>
      <c r="R76" s="1572"/>
      <c r="S76" s="1574"/>
      <c r="T76" s="1574"/>
      <c r="U76" s="1586"/>
      <c r="V76" s="1576"/>
      <c r="W76" s="1577"/>
      <c r="X76" s="1572"/>
      <c r="Y76" s="1578"/>
      <c r="Z76" s="1567"/>
      <c r="AA76" s="1579"/>
      <c r="AB76" s="1580"/>
      <c r="AC76" s="1581"/>
      <c r="AD76" s="1582"/>
      <c r="AE76" s="1569"/>
      <c r="AF76" s="1569"/>
      <c r="AG76" s="1583"/>
      <c r="AH76" s="1583"/>
      <c r="AI76" s="1584"/>
    </row>
    <row r="77" spans="2:35" x14ac:dyDescent="0.45">
      <c r="B77" s="1568"/>
      <c r="C77" s="1569"/>
      <c r="D77" s="1570"/>
      <c r="E77" s="1571"/>
      <c r="F77" s="1571"/>
      <c r="G77" s="1569"/>
      <c r="H77" s="1569"/>
      <c r="I77" s="1569"/>
      <c r="J77" s="1569"/>
      <c r="K77" s="1572"/>
      <c r="L77" s="1573"/>
      <c r="M77" s="1572"/>
      <c r="N77" s="1572"/>
      <c r="O77" s="1572"/>
      <c r="P77" s="1574"/>
      <c r="Q77" s="1572"/>
      <c r="R77" s="1572"/>
      <c r="S77" s="1574"/>
      <c r="T77" s="1574"/>
      <c r="U77" s="1586"/>
      <c r="V77" s="1576"/>
      <c r="W77" s="1577"/>
      <c r="X77" s="1572"/>
      <c r="Y77" s="1578"/>
      <c r="Z77" s="1567"/>
      <c r="AA77" s="1579"/>
      <c r="AB77" s="1580"/>
      <c r="AC77" s="1581"/>
      <c r="AD77" s="1582"/>
      <c r="AE77" s="1569"/>
      <c r="AF77" s="1569"/>
      <c r="AG77" s="1583"/>
      <c r="AH77" s="1583"/>
      <c r="AI77" s="1584"/>
    </row>
    <row r="78" spans="2:35" x14ac:dyDescent="0.45">
      <c r="B78" s="1568"/>
      <c r="C78" s="1569"/>
      <c r="D78" s="1570"/>
      <c r="E78" s="1571"/>
      <c r="F78" s="1571"/>
      <c r="G78" s="1569"/>
      <c r="H78" s="1569"/>
      <c r="I78" s="1569"/>
      <c r="J78" s="1569"/>
      <c r="K78" s="1572"/>
      <c r="L78" s="1573"/>
      <c r="M78" s="1572"/>
      <c r="N78" s="1572"/>
      <c r="O78" s="1572"/>
      <c r="P78" s="1574"/>
      <c r="Q78" s="1572"/>
      <c r="R78" s="1572"/>
      <c r="S78" s="1574"/>
      <c r="T78" s="1574"/>
      <c r="U78" s="1586"/>
      <c r="V78" s="1576"/>
      <c r="W78" s="1577"/>
      <c r="X78" s="1572"/>
      <c r="Y78" s="1578"/>
      <c r="Z78" s="1567"/>
      <c r="AA78" s="1579"/>
      <c r="AB78" s="1580"/>
      <c r="AC78" s="1581"/>
      <c r="AD78" s="1582"/>
      <c r="AE78" s="1569"/>
      <c r="AF78" s="1569"/>
      <c r="AG78" s="1583"/>
      <c r="AH78" s="1583"/>
      <c r="AI78" s="1584"/>
    </row>
    <row r="79" spans="2:35" x14ac:dyDescent="0.45">
      <c r="B79" s="1568"/>
      <c r="C79" s="1569"/>
      <c r="D79" s="1570"/>
      <c r="E79" s="1571"/>
      <c r="F79" s="1571"/>
      <c r="G79" s="1569"/>
      <c r="H79" s="1569"/>
      <c r="I79" s="1569"/>
      <c r="J79" s="1569"/>
      <c r="K79" s="1572"/>
      <c r="L79" s="1573"/>
      <c r="M79" s="1572"/>
      <c r="N79" s="1572"/>
      <c r="O79" s="1572"/>
      <c r="P79" s="1574"/>
      <c r="Q79" s="1572"/>
      <c r="R79" s="1572"/>
      <c r="S79" s="1574"/>
      <c r="T79" s="1574"/>
      <c r="U79" s="1586"/>
      <c r="V79" s="1576"/>
      <c r="W79" s="1577"/>
      <c r="X79" s="1572"/>
      <c r="Y79" s="1578"/>
      <c r="Z79" s="1567"/>
      <c r="AA79" s="1579"/>
      <c r="AB79" s="1580"/>
      <c r="AC79" s="1581"/>
      <c r="AD79" s="1582"/>
      <c r="AE79" s="1569"/>
      <c r="AF79" s="1569"/>
      <c r="AG79" s="1583"/>
      <c r="AH79" s="1583"/>
      <c r="AI79" s="1584"/>
    </row>
    <row r="80" spans="2:35" x14ac:dyDescent="0.45">
      <c r="B80" s="1568"/>
      <c r="C80" s="1569"/>
      <c r="D80" s="1570"/>
      <c r="E80" s="1571"/>
      <c r="F80" s="1571"/>
      <c r="G80" s="1569"/>
      <c r="H80" s="1569"/>
      <c r="I80" s="1569"/>
      <c r="J80" s="1569"/>
      <c r="K80" s="1572"/>
      <c r="L80" s="1573"/>
      <c r="M80" s="1572"/>
      <c r="N80" s="1572"/>
      <c r="O80" s="1572"/>
      <c r="P80" s="1574"/>
      <c r="Q80" s="1572"/>
      <c r="R80" s="1572"/>
      <c r="S80" s="1574"/>
      <c r="T80" s="1574"/>
      <c r="U80" s="1586"/>
      <c r="V80" s="1576"/>
      <c r="W80" s="1577"/>
      <c r="X80" s="1572"/>
      <c r="Y80" s="1578"/>
      <c r="Z80" s="1567"/>
      <c r="AA80" s="1579"/>
      <c r="AB80" s="1580"/>
      <c r="AC80" s="1581"/>
      <c r="AD80" s="1582"/>
      <c r="AE80" s="1569"/>
      <c r="AF80" s="1569"/>
      <c r="AG80" s="1583"/>
      <c r="AH80" s="1583"/>
      <c r="AI80" s="1584"/>
    </row>
    <row r="81" spans="2:35" x14ac:dyDescent="0.45">
      <c r="B81" s="1568"/>
      <c r="C81" s="1569"/>
      <c r="D81" s="1570"/>
      <c r="E81" s="1571"/>
      <c r="F81" s="1571"/>
      <c r="G81" s="1569"/>
      <c r="H81" s="1569"/>
      <c r="I81" s="1569"/>
      <c r="J81" s="1569"/>
      <c r="K81" s="1572"/>
      <c r="L81" s="1573"/>
      <c r="M81" s="1572"/>
      <c r="N81" s="1572"/>
      <c r="O81" s="1572"/>
      <c r="P81" s="1574"/>
      <c r="Q81" s="1572"/>
      <c r="R81" s="1572"/>
      <c r="S81" s="1574"/>
      <c r="T81" s="1574"/>
      <c r="U81" s="1586"/>
      <c r="V81" s="1576"/>
      <c r="W81" s="1577"/>
      <c r="X81" s="1572"/>
      <c r="Y81" s="1578"/>
      <c r="Z81" s="1567"/>
      <c r="AA81" s="1579"/>
      <c r="AB81" s="1580"/>
      <c r="AC81" s="1581"/>
      <c r="AD81" s="1582"/>
      <c r="AE81" s="1569"/>
      <c r="AF81" s="1569"/>
      <c r="AG81" s="1583"/>
      <c r="AH81" s="1583"/>
      <c r="AI81" s="1584"/>
    </row>
    <row r="82" spans="2:35" x14ac:dyDescent="0.45">
      <c r="B82" s="1568"/>
      <c r="C82" s="1569"/>
      <c r="D82" s="1570"/>
      <c r="E82" s="1571"/>
      <c r="F82" s="1571"/>
      <c r="G82" s="1569"/>
      <c r="H82" s="1569"/>
      <c r="I82" s="1569"/>
      <c r="J82" s="1569"/>
      <c r="K82" s="1572"/>
      <c r="L82" s="1573"/>
      <c r="M82" s="1572"/>
      <c r="N82" s="1572"/>
      <c r="O82" s="1572"/>
      <c r="P82" s="1574"/>
      <c r="Q82" s="1572"/>
      <c r="R82" s="1572"/>
      <c r="S82" s="1574"/>
      <c r="T82" s="1574"/>
      <c r="U82" s="1586"/>
      <c r="V82" s="1576"/>
      <c r="W82" s="1577"/>
      <c r="X82" s="1572"/>
      <c r="Y82" s="1578"/>
      <c r="Z82" s="1567"/>
      <c r="AA82" s="1579"/>
      <c r="AB82" s="1580"/>
      <c r="AC82" s="1581"/>
      <c r="AD82" s="1582"/>
      <c r="AE82" s="1569"/>
      <c r="AF82" s="1569"/>
      <c r="AG82" s="1583"/>
      <c r="AH82" s="1583"/>
      <c r="AI82" s="1584"/>
    </row>
    <row r="83" spans="2:35" x14ac:dyDescent="0.45">
      <c r="B83" s="1568"/>
      <c r="C83" s="1569"/>
      <c r="D83" s="1570"/>
      <c r="E83" s="1571"/>
      <c r="F83" s="1571"/>
      <c r="G83" s="1569"/>
      <c r="H83" s="1569"/>
      <c r="I83" s="1569"/>
      <c r="J83" s="1569"/>
      <c r="K83" s="1572"/>
      <c r="L83" s="1573"/>
      <c r="M83" s="1572"/>
      <c r="N83" s="1572"/>
      <c r="O83" s="1572"/>
      <c r="P83" s="1574"/>
      <c r="Q83" s="1572"/>
      <c r="R83" s="1572"/>
      <c r="S83" s="1574"/>
      <c r="T83" s="1574"/>
      <c r="U83" s="1586"/>
      <c r="V83" s="1576"/>
      <c r="W83" s="1577"/>
      <c r="X83" s="1572"/>
      <c r="Y83" s="1578"/>
      <c r="Z83" s="1567"/>
      <c r="AA83" s="1579"/>
      <c r="AB83" s="1580"/>
      <c r="AC83" s="1581"/>
      <c r="AD83" s="1582"/>
      <c r="AE83" s="1569"/>
      <c r="AF83" s="1569"/>
      <c r="AG83" s="1583"/>
      <c r="AH83" s="1583"/>
      <c r="AI83" s="1584"/>
    </row>
    <row r="84" spans="2:35" x14ac:dyDescent="0.45">
      <c r="B84" s="1568"/>
      <c r="C84" s="1569"/>
      <c r="D84" s="1570"/>
      <c r="E84" s="1571"/>
      <c r="F84" s="1571"/>
      <c r="G84" s="1569"/>
      <c r="H84" s="1569"/>
      <c r="I84" s="1569"/>
      <c r="J84" s="1569"/>
      <c r="K84" s="1572"/>
      <c r="L84" s="1573"/>
      <c r="M84" s="1572"/>
      <c r="N84" s="1572"/>
      <c r="O84" s="1572"/>
      <c r="P84" s="1574"/>
      <c r="Q84" s="1572"/>
      <c r="R84" s="1572"/>
      <c r="S84" s="1574"/>
      <c r="T84" s="1574"/>
      <c r="U84" s="1586"/>
      <c r="V84" s="1576"/>
      <c r="W84" s="1577"/>
      <c r="X84" s="1572"/>
      <c r="Y84" s="1578"/>
      <c r="Z84" s="1567"/>
      <c r="AA84" s="1579"/>
      <c r="AB84" s="1580"/>
      <c r="AC84" s="1581"/>
      <c r="AD84" s="1582"/>
      <c r="AE84" s="1569"/>
      <c r="AF84" s="1569"/>
      <c r="AG84" s="1583"/>
      <c r="AH84" s="1583"/>
      <c r="AI84" s="1584"/>
    </row>
    <row r="85" spans="2:35" x14ac:dyDescent="0.45">
      <c r="B85" s="1568"/>
      <c r="C85" s="1569"/>
      <c r="D85" s="1570"/>
      <c r="E85" s="1571"/>
      <c r="F85" s="1571"/>
      <c r="G85" s="1569"/>
      <c r="H85" s="1569"/>
      <c r="I85" s="1569"/>
      <c r="J85" s="1569"/>
      <c r="K85" s="1572"/>
      <c r="L85" s="1573"/>
      <c r="M85" s="1572"/>
      <c r="N85" s="1572"/>
      <c r="O85" s="1572"/>
      <c r="P85" s="1574"/>
      <c r="Q85" s="1572"/>
      <c r="R85" s="1572"/>
      <c r="S85" s="1574"/>
      <c r="T85" s="1574"/>
      <c r="U85" s="1586"/>
      <c r="V85" s="1576"/>
      <c r="W85" s="1577"/>
      <c r="X85" s="1572"/>
      <c r="Y85" s="1578"/>
      <c r="Z85" s="1567"/>
      <c r="AA85" s="1579"/>
      <c r="AB85" s="1580"/>
      <c r="AC85" s="1581"/>
      <c r="AD85" s="1582"/>
      <c r="AE85" s="1569"/>
      <c r="AF85" s="1569"/>
      <c r="AG85" s="1583"/>
      <c r="AH85" s="1583"/>
      <c r="AI85" s="1584"/>
    </row>
    <row r="86" spans="2:35" x14ac:dyDescent="0.45">
      <c r="B86" s="1568"/>
      <c r="C86" s="1569"/>
      <c r="D86" s="1570"/>
      <c r="E86" s="1571"/>
      <c r="F86" s="1571"/>
      <c r="G86" s="1569"/>
      <c r="H86" s="1569"/>
      <c r="I86" s="1569"/>
      <c r="J86" s="1569"/>
      <c r="K86" s="1572"/>
      <c r="L86" s="1573"/>
      <c r="M86" s="1572"/>
      <c r="N86" s="1572"/>
      <c r="O86" s="1572"/>
      <c r="P86" s="1574"/>
      <c r="Q86" s="1572"/>
      <c r="R86" s="1572"/>
      <c r="S86" s="1574"/>
      <c r="T86" s="1574"/>
      <c r="U86" s="1586"/>
      <c r="V86" s="1576"/>
      <c r="W86" s="1577"/>
      <c r="X86" s="1572"/>
      <c r="Y86" s="1578"/>
      <c r="Z86" s="1567"/>
      <c r="AA86" s="1579"/>
      <c r="AB86" s="1580"/>
      <c r="AC86" s="1581"/>
      <c r="AD86" s="1582"/>
      <c r="AE86" s="1569"/>
      <c r="AF86" s="1569"/>
      <c r="AG86" s="1583"/>
      <c r="AH86" s="1583"/>
      <c r="AI86" s="1584"/>
    </row>
    <row r="87" spans="2:35" x14ac:dyDescent="0.45">
      <c r="B87" s="1568"/>
      <c r="C87" s="1569"/>
      <c r="D87" s="1570"/>
      <c r="E87" s="1571"/>
      <c r="F87" s="1571"/>
      <c r="G87" s="1569"/>
      <c r="H87" s="1569"/>
      <c r="I87" s="1569"/>
      <c r="J87" s="1569"/>
      <c r="K87" s="1572"/>
      <c r="L87" s="1573"/>
      <c r="M87" s="1572"/>
      <c r="N87" s="1572"/>
      <c r="O87" s="1572"/>
      <c r="P87" s="1574"/>
      <c r="Q87" s="1572"/>
      <c r="R87" s="1572"/>
      <c r="S87" s="1574"/>
      <c r="T87" s="1574"/>
      <c r="U87" s="1586"/>
      <c r="V87" s="1576"/>
      <c r="W87" s="1577"/>
      <c r="X87" s="1572"/>
      <c r="Y87" s="1578"/>
      <c r="Z87" s="1567"/>
      <c r="AA87" s="1588"/>
      <c r="AB87" s="1587"/>
      <c r="AC87" s="1587"/>
      <c r="AD87" s="1571"/>
      <c r="AE87" s="1569"/>
      <c r="AF87" s="1569"/>
      <c r="AG87" s="1572"/>
      <c r="AH87" s="1572"/>
      <c r="AI87" s="1578"/>
    </row>
    <row r="88" spans="2:35" x14ac:dyDescent="0.45">
      <c r="B88" s="1568"/>
      <c r="C88" s="1569"/>
      <c r="D88" s="1570"/>
      <c r="E88" s="1571"/>
      <c r="F88" s="1571"/>
      <c r="G88" s="1569"/>
      <c r="H88" s="1569"/>
      <c r="I88" s="1569"/>
      <c r="J88" s="1569"/>
      <c r="K88" s="1572"/>
      <c r="L88" s="1573"/>
      <c r="M88" s="1572"/>
      <c r="N88" s="1572"/>
      <c r="O88" s="1572"/>
      <c r="P88" s="1574"/>
      <c r="Q88" s="1572"/>
      <c r="R88" s="1572"/>
      <c r="S88" s="1574"/>
      <c r="T88" s="1574"/>
      <c r="U88" s="1586"/>
      <c r="V88" s="1576"/>
      <c r="W88" s="1577"/>
      <c r="X88" s="1572"/>
      <c r="Y88" s="1578"/>
      <c r="Z88" s="1567"/>
      <c r="AA88" s="1588"/>
      <c r="AB88" s="1587"/>
      <c r="AC88" s="1587"/>
      <c r="AD88" s="1571"/>
      <c r="AE88" s="1569"/>
      <c r="AF88" s="1569"/>
      <c r="AG88" s="1572"/>
      <c r="AH88" s="1572"/>
      <c r="AI88" s="1578"/>
    </row>
    <row r="89" spans="2:35" x14ac:dyDescent="0.45">
      <c r="B89" s="1568"/>
      <c r="C89" s="1569"/>
      <c r="D89" s="1570"/>
      <c r="E89" s="1571"/>
      <c r="F89" s="1571"/>
      <c r="G89" s="1569"/>
      <c r="H89" s="1569"/>
      <c r="I89" s="1569"/>
      <c r="J89" s="1569"/>
      <c r="K89" s="1572"/>
      <c r="L89" s="1573"/>
      <c r="M89" s="1572"/>
      <c r="N89" s="1572"/>
      <c r="O89" s="1572"/>
      <c r="P89" s="1574"/>
      <c r="Q89" s="1572"/>
      <c r="R89" s="1572"/>
      <c r="S89" s="1574"/>
      <c r="T89" s="1574"/>
      <c r="U89" s="1586"/>
      <c r="V89" s="1576"/>
      <c r="W89" s="1577"/>
      <c r="X89" s="1572"/>
      <c r="Y89" s="1578"/>
      <c r="Z89" s="1567"/>
      <c r="AA89" s="1588"/>
      <c r="AB89" s="1587"/>
      <c r="AC89" s="1587"/>
      <c r="AD89" s="1571"/>
      <c r="AE89" s="1569"/>
      <c r="AF89" s="1569"/>
      <c r="AG89" s="1572"/>
      <c r="AH89" s="1572"/>
      <c r="AI89" s="1578"/>
    </row>
    <row r="90" spans="2:35" x14ac:dyDescent="0.45">
      <c r="B90" s="1568"/>
      <c r="C90" s="1569"/>
      <c r="D90" s="1570"/>
      <c r="E90" s="1571"/>
      <c r="F90" s="1571"/>
      <c r="G90" s="1569"/>
      <c r="H90" s="1569"/>
      <c r="I90" s="1569"/>
      <c r="J90" s="1569"/>
      <c r="K90" s="1572"/>
      <c r="L90" s="1573"/>
      <c r="M90" s="1572"/>
      <c r="N90" s="1572"/>
      <c r="O90" s="1572"/>
      <c r="P90" s="1574"/>
      <c r="Q90" s="1572"/>
      <c r="R90" s="1572"/>
      <c r="S90" s="1574"/>
      <c r="T90" s="1574"/>
      <c r="U90" s="1586"/>
      <c r="V90" s="1576"/>
      <c r="W90" s="1577"/>
      <c r="X90" s="1572"/>
      <c r="Y90" s="1578"/>
      <c r="Z90" s="1567"/>
      <c r="AA90" s="1588"/>
      <c r="AB90" s="1587"/>
      <c r="AC90" s="1587"/>
      <c r="AD90" s="1571"/>
      <c r="AE90" s="1569"/>
      <c r="AF90" s="1569"/>
      <c r="AG90" s="1572"/>
      <c r="AH90" s="1572"/>
      <c r="AI90" s="1578"/>
    </row>
    <row r="91" spans="2:35" x14ac:dyDescent="0.45">
      <c r="B91" s="1568"/>
      <c r="C91" s="1569"/>
      <c r="D91" s="1570"/>
      <c r="E91" s="1571"/>
      <c r="F91" s="1571"/>
      <c r="G91" s="1569"/>
      <c r="H91" s="1569"/>
      <c r="I91" s="1569"/>
      <c r="J91" s="1569"/>
      <c r="K91" s="1572"/>
      <c r="L91" s="1573"/>
      <c r="M91" s="1572"/>
      <c r="N91" s="1572"/>
      <c r="O91" s="1572"/>
      <c r="P91" s="1574"/>
      <c r="Q91" s="1572"/>
      <c r="R91" s="1572"/>
      <c r="S91" s="1574"/>
      <c r="T91" s="1574"/>
      <c r="U91" s="1586"/>
      <c r="V91" s="1576"/>
      <c r="W91" s="1577"/>
      <c r="X91" s="1572"/>
      <c r="Y91" s="1578"/>
      <c r="Z91" s="1567"/>
      <c r="AA91" s="1588"/>
      <c r="AB91" s="1587"/>
      <c r="AC91" s="1587"/>
      <c r="AD91" s="1571"/>
      <c r="AE91" s="1569"/>
      <c r="AF91" s="1569"/>
      <c r="AG91" s="1572"/>
      <c r="AH91" s="1572"/>
      <c r="AI91" s="1578"/>
    </row>
    <row r="92" spans="2:35" x14ac:dyDescent="0.45">
      <c r="B92" s="1568"/>
      <c r="C92" s="1569"/>
      <c r="D92" s="1570"/>
      <c r="E92" s="1571"/>
      <c r="F92" s="1571"/>
      <c r="G92" s="1569"/>
      <c r="H92" s="1569"/>
      <c r="I92" s="1569"/>
      <c r="J92" s="1569"/>
      <c r="K92" s="1572"/>
      <c r="L92" s="1573"/>
      <c r="M92" s="1572"/>
      <c r="N92" s="1572"/>
      <c r="O92" s="1572"/>
      <c r="P92" s="1574"/>
      <c r="Q92" s="1572"/>
      <c r="R92" s="1572"/>
      <c r="S92" s="1574"/>
      <c r="T92" s="1574"/>
      <c r="U92" s="1586"/>
      <c r="V92" s="1576"/>
      <c r="W92" s="1577"/>
      <c r="X92" s="1572"/>
      <c r="Y92" s="1578"/>
      <c r="Z92" s="1567"/>
      <c r="AA92" s="1588"/>
      <c r="AB92" s="1587"/>
      <c r="AC92" s="1587"/>
      <c r="AD92" s="1571"/>
      <c r="AE92" s="1569"/>
      <c r="AF92" s="1569"/>
      <c r="AG92" s="1572"/>
      <c r="AH92" s="1572"/>
      <c r="AI92" s="1578"/>
    </row>
    <row r="93" spans="2:35" x14ac:dyDescent="0.45">
      <c r="B93" s="1568"/>
      <c r="C93" s="1569"/>
      <c r="D93" s="1570"/>
      <c r="E93" s="1571"/>
      <c r="F93" s="1571"/>
      <c r="G93" s="1569"/>
      <c r="H93" s="1569"/>
      <c r="I93" s="1569"/>
      <c r="J93" s="1569"/>
      <c r="K93" s="1572"/>
      <c r="L93" s="1573"/>
      <c r="M93" s="1572"/>
      <c r="N93" s="1572"/>
      <c r="O93" s="1572"/>
      <c r="P93" s="1574"/>
      <c r="Q93" s="1572"/>
      <c r="R93" s="1572"/>
      <c r="S93" s="1574"/>
      <c r="T93" s="1574"/>
      <c r="U93" s="1586"/>
      <c r="V93" s="1576"/>
      <c r="W93" s="1577"/>
      <c r="X93" s="1572"/>
      <c r="Y93" s="1578"/>
      <c r="Z93" s="1567"/>
      <c r="AA93" s="1588"/>
      <c r="AB93" s="1587"/>
      <c r="AC93" s="1587"/>
      <c r="AD93" s="1571"/>
      <c r="AE93" s="1569"/>
      <c r="AF93" s="1569"/>
      <c r="AG93" s="1572"/>
      <c r="AH93" s="1572"/>
      <c r="AI93" s="1578"/>
    </row>
    <row r="94" spans="2:35" x14ac:dyDescent="0.45">
      <c r="B94" s="1568"/>
      <c r="C94" s="1569"/>
      <c r="D94" s="1570"/>
      <c r="E94" s="1571"/>
      <c r="F94" s="1571"/>
      <c r="G94" s="1569"/>
      <c r="H94" s="1569"/>
      <c r="I94" s="1569"/>
      <c r="J94" s="1569"/>
      <c r="K94" s="1572"/>
      <c r="L94" s="1573"/>
      <c r="M94" s="1572"/>
      <c r="N94" s="1572"/>
      <c r="O94" s="1572"/>
      <c r="P94" s="1574"/>
      <c r="Q94" s="1572"/>
      <c r="R94" s="1572"/>
      <c r="S94" s="1574"/>
      <c r="T94" s="1574"/>
      <c r="U94" s="1586"/>
      <c r="V94" s="1576"/>
      <c r="W94" s="1577"/>
      <c r="X94" s="1572"/>
      <c r="Y94" s="1578"/>
      <c r="Z94" s="1567"/>
      <c r="AA94" s="1588"/>
      <c r="AB94" s="1587"/>
      <c r="AC94" s="1587"/>
      <c r="AD94" s="1571"/>
      <c r="AE94" s="1569"/>
      <c r="AF94" s="1569"/>
      <c r="AG94" s="1572"/>
      <c r="AH94" s="1572"/>
      <c r="AI94" s="1578"/>
    </row>
    <row r="95" spans="2:35" x14ac:dyDescent="0.45">
      <c r="B95" s="1568"/>
      <c r="C95" s="1569"/>
      <c r="D95" s="1570"/>
      <c r="E95" s="1571"/>
      <c r="F95" s="1571"/>
      <c r="G95" s="1569"/>
      <c r="H95" s="1569"/>
      <c r="I95" s="1569"/>
      <c r="J95" s="1569"/>
      <c r="K95" s="1572"/>
      <c r="L95" s="1573"/>
      <c r="M95" s="1572"/>
      <c r="N95" s="1572"/>
      <c r="O95" s="1572"/>
      <c r="P95" s="1574"/>
      <c r="Q95" s="1572"/>
      <c r="R95" s="1572"/>
      <c r="S95" s="1574"/>
      <c r="T95" s="1574"/>
      <c r="U95" s="1586"/>
      <c r="V95" s="1576"/>
      <c r="W95" s="1577"/>
      <c r="X95" s="1572"/>
      <c r="Y95" s="1578"/>
      <c r="Z95" s="1567"/>
      <c r="AA95" s="1588"/>
      <c r="AB95" s="1587"/>
      <c r="AC95" s="1587"/>
      <c r="AD95" s="1571"/>
      <c r="AE95" s="1569"/>
      <c r="AF95" s="1569"/>
      <c r="AG95" s="1572"/>
      <c r="AH95" s="1572"/>
      <c r="AI95" s="1578"/>
    </row>
    <row r="96" spans="2:35" x14ac:dyDescent="0.45">
      <c r="B96" s="1568"/>
      <c r="C96" s="1569"/>
      <c r="D96" s="1570"/>
      <c r="E96" s="1571"/>
      <c r="F96" s="1571"/>
      <c r="G96" s="1569"/>
      <c r="H96" s="1569"/>
      <c r="I96" s="1569"/>
      <c r="J96" s="1569"/>
      <c r="K96" s="1572"/>
      <c r="L96" s="1573"/>
      <c r="M96" s="1572"/>
      <c r="N96" s="1572"/>
      <c r="O96" s="1572"/>
      <c r="P96" s="1574"/>
      <c r="Q96" s="1572"/>
      <c r="R96" s="1572"/>
      <c r="S96" s="1574"/>
      <c r="T96" s="1574"/>
      <c r="U96" s="1586"/>
      <c r="V96" s="1576"/>
      <c r="W96" s="1577"/>
      <c r="X96" s="1572"/>
      <c r="Y96" s="1578"/>
      <c r="Z96" s="1567"/>
      <c r="AA96" s="1588"/>
      <c r="AB96" s="1587"/>
      <c r="AC96" s="1587"/>
      <c r="AD96" s="1571"/>
      <c r="AE96" s="1569"/>
      <c r="AF96" s="1569"/>
      <c r="AG96" s="1572"/>
      <c r="AH96" s="1572"/>
      <c r="AI96" s="1578"/>
    </row>
    <row r="97" spans="2:35" x14ac:dyDescent="0.45">
      <c r="B97" s="1568"/>
      <c r="C97" s="1569"/>
      <c r="D97" s="1570"/>
      <c r="E97" s="1571"/>
      <c r="F97" s="1571"/>
      <c r="G97" s="1569"/>
      <c r="H97" s="1569"/>
      <c r="I97" s="1569"/>
      <c r="J97" s="1569"/>
      <c r="K97" s="1572"/>
      <c r="L97" s="1573"/>
      <c r="M97" s="1572"/>
      <c r="N97" s="1572"/>
      <c r="O97" s="1572"/>
      <c r="P97" s="1574"/>
      <c r="Q97" s="1572"/>
      <c r="R97" s="1572"/>
      <c r="S97" s="1574"/>
      <c r="T97" s="1574"/>
      <c r="U97" s="1586"/>
      <c r="V97" s="1576"/>
      <c r="W97" s="1577"/>
      <c r="X97" s="1572"/>
      <c r="Y97" s="1578"/>
      <c r="Z97" s="1567"/>
      <c r="AA97" s="1588"/>
      <c r="AB97" s="1587"/>
      <c r="AC97" s="1587"/>
      <c r="AD97" s="1571"/>
      <c r="AE97" s="1569"/>
      <c r="AF97" s="1569"/>
      <c r="AG97" s="1572"/>
      <c r="AH97" s="1572"/>
      <c r="AI97" s="1578"/>
    </row>
    <row r="98" spans="2:35" x14ac:dyDescent="0.45">
      <c r="B98" s="1568"/>
      <c r="C98" s="1569"/>
      <c r="D98" s="1570"/>
      <c r="E98" s="1571"/>
      <c r="F98" s="1571"/>
      <c r="G98" s="1569"/>
      <c r="H98" s="1569"/>
      <c r="I98" s="1569"/>
      <c r="J98" s="1569"/>
      <c r="K98" s="1572"/>
      <c r="L98" s="1573"/>
      <c r="M98" s="1572"/>
      <c r="N98" s="1572"/>
      <c r="O98" s="1572"/>
      <c r="P98" s="1574"/>
      <c r="Q98" s="1572"/>
      <c r="R98" s="1572"/>
      <c r="S98" s="1574"/>
      <c r="T98" s="1574"/>
      <c r="U98" s="1586"/>
      <c r="V98" s="1576"/>
      <c r="W98" s="1577"/>
      <c r="X98" s="1572"/>
      <c r="Y98" s="1578"/>
      <c r="Z98" s="1567"/>
      <c r="AA98" s="1588"/>
      <c r="AB98" s="1587"/>
      <c r="AC98" s="1587"/>
      <c r="AD98" s="1571"/>
      <c r="AE98" s="1569"/>
      <c r="AF98" s="1569"/>
      <c r="AG98" s="1572"/>
      <c r="AH98" s="1572"/>
      <c r="AI98" s="1578"/>
    </row>
    <row r="99" spans="2:35" x14ac:dyDescent="0.45">
      <c r="B99" s="1568"/>
      <c r="C99" s="1569"/>
      <c r="D99" s="1570"/>
      <c r="E99" s="1571"/>
      <c r="F99" s="1571"/>
      <c r="G99" s="1569"/>
      <c r="H99" s="1569"/>
      <c r="I99" s="1569"/>
      <c r="J99" s="1569"/>
      <c r="K99" s="1572"/>
      <c r="L99" s="1573"/>
      <c r="M99" s="1572"/>
      <c r="N99" s="1572"/>
      <c r="O99" s="1572"/>
      <c r="P99" s="1574"/>
      <c r="Q99" s="1572"/>
      <c r="R99" s="1572"/>
      <c r="S99" s="1574"/>
      <c r="T99" s="1574"/>
      <c r="U99" s="1586"/>
      <c r="V99" s="1576"/>
      <c r="W99" s="1577"/>
      <c r="X99" s="1572"/>
      <c r="Y99" s="1578"/>
      <c r="Z99" s="1567"/>
      <c r="AA99" s="1588"/>
      <c r="AB99" s="1587"/>
      <c r="AC99" s="1587"/>
      <c r="AD99" s="1571"/>
      <c r="AE99" s="1569"/>
      <c r="AF99" s="1569"/>
      <c r="AG99" s="1572"/>
      <c r="AH99" s="1572"/>
      <c r="AI99" s="1578"/>
    </row>
    <row r="100" spans="2:35" x14ac:dyDescent="0.45">
      <c r="B100" s="1568"/>
      <c r="C100" s="1569"/>
      <c r="D100" s="1570"/>
      <c r="E100" s="1571"/>
      <c r="F100" s="1571"/>
      <c r="G100" s="1569"/>
      <c r="H100" s="1569"/>
      <c r="I100" s="1569"/>
      <c r="J100" s="1569"/>
      <c r="K100" s="1572"/>
      <c r="L100" s="1573"/>
      <c r="M100" s="1572"/>
      <c r="N100" s="1572"/>
      <c r="O100" s="1572"/>
      <c r="P100" s="1574"/>
      <c r="Q100" s="1572"/>
      <c r="R100" s="1572"/>
      <c r="S100" s="1574"/>
      <c r="T100" s="1574"/>
      <c r="U100" s="1586"/>
      <c r="V100" s="1576"/>
      <c r="W100" s="1577"/>
      <c r="X100" s="1572"/>
      <c r="Y100" s="1578"/>
      <c r="Z100" s="1567"/>
      <c r="AA100" s="1588"/>
      <c r="AB100" s="1587"/>
      <c r="AC100" s="1587"/>
      <c r="AD100" s="1571"/>
      <c r="AE100" s="1569"/>
      <c r="AF100" s="1569"/>
      <c r="AG100" s="1572"/>
      <c r="AH100" s="1572"/>
      <c r="AI100" s="1578"/>
    </row>
    <row r="101" spans="2:35" x14ac:dyDescent="0.45">
      <c r="B101" s="1568"/>
      <c r="C101" s="1569"/>
      <c r="D101" s="1570"/>
      <c r="E101" s="1571"/>
      <c r="F101" s="1571"/>
      <c r="G101" s="1569"/>
      <c r="H101" s="1569"/>
      <c r="I101" s="1569"/>
      <c r="J101" s="1569"/>
      <c r="K101" s="1572"/>
      <c r="L101" s="1573"/>
      <c r="M101" s="1572"/>
      <c r="N101" s="1572"/>
      <c r="O101" s="1572"/>
      <c r="P101" s="1574"/>
      <c r="Q101" s="1572"/>
      <c r="R101" s="1572"/>
      <c r="S101" s="1574"/>
      <c r="T101" s="1574"/>
      <c r="U101" s="1586"/>
      <c r="V101" s="1576"/>
      <c r="W101" s="1577"/>
      <c r="X101" s="1572"/>
      <c r="Y101" s="1578"/>
      <c r="Z101" s="1567"/>
      <c r="AA101" s="1588"/>
      <c r="AB101" s="1587"/>
      <c r="AC101" s="1587"/>
      <c r="AD101" s="1571"/>
      <c r="AE101" s="1569"/>
      <c r="AF101" s="1569"/>
      <c r="AG101" s="1572"/>
      <c r="AH101" s="1572"/>
      <c r="AI101" s="1578"/>
    </row>
    <row r="102" spans="2:35" x14ac:dyDescent="0.45">
      <c r="B102" s="1568"/>
      <c r="C102" s="1569"/>
      <c r="D102" s="1570"/>
      <c r="E102" s="1571"/>
      <c r="F102" s="1571"/>
      <c r="G102" s="1569"/>
      <c r="H102" s="1569"/>
      <c r="I102" s="1569"/>
      <c r="J102" s="1569"/>
      <c r="K102" s="1572"/>
      <c r="L102" s="1573"/>
      <c r="M102" s="1572"/>
      <c r="N102" s="1572"/>
      <c r="O102" s="1572"/>
      <c r="P102" s="1574"/>
      <c r="Q102" s="1572"/>
      <c r="R102" s="1572"/>
      <c r="S102" s="1574"/>
      <c r="T102" s="1574"/>
      <c r="U102" s="1586"/>
      <c r="V102" s="1576"/>
      <c r="W102" s="1577"/>
      <c r="X102" s="1572"/>
      <c r="Y102" s="1578"/>
      <c r="Z102" s="1567"/>
      <c r="AA102" s="1588"/>
      <c r="AB102" s="1587"/>
      <c r="AC102" s="1587"/>
      <c r="AD102" s="1571"/>
      <c r="AE102" s="1569"/>
      <c r="AF102" s="1569"/>
      <c r="AG102" s="1572"/>
      <c r="AH102" s="1572"/>
      <c r="AI102" s="1578"/>
    </row>
    <row r="103" spans="2:35" x14ac:dyDescent="0.45">
      <c r="B103" s="1568"/>
      <c r="C103" s="1569"/>
      <c r="D103" s="1570"/>
      <c r="E103" s="1571"/>
      <c r="F103" s="1571"/>
      <c r="G103" s="1569"/>
      <c r="H103" s="1569"/>
      <c r="I103" s="1569"/>
      <c r="J103" s="1569"/>
      <c r="K103" s="1572"/>
      <c r="L103" s="1573"/>
      <c r="M103" s="1572"/>
      <c r="N103" s="1572"/>
      <c r="O103" s="1572"/>
      <c r="P103" s="1574"/>
      <c r="Q103" s="1572"/>
      <c r="R103" s="1572"/>
      <c r="S103" s="1574"/>
      <c r="T103" s="1574"/>
      <c r="U103" s="1586"/>
      <c r="V103" s="1576"/>
      <c r="W103" s="1577"/>
      <c r="X103" s="1572"/>
      <c r="Y103" s="1578"/>
      <c r="Z103" s="1567"/>
      <c r="AA103" s="1588"/>
      <c r="AB103" s="1587"/>
      <c r="AC103" s="1587"/>
      <c r="AD103" s="1571"/>
      <c r="AE103" s="1569"/>
      <c r="AF103" s="1569"/>
      <c r="AG103" s="1572"/>
      <c r="AH103" s="1572"/>
      <c r="AI103" s="1578"/>
    </row>
    <row r="104" spans="2:35" x14ac:dyDescent="0.45">
      <c r="B104" s="1568"/>
      <c r="C104" s="1569"/>
      <c r="D104" s="1570"/>
      <c r="E104" s="1571"/>
      <c r="F104" s="1571"/>
      <c r="G104" s="1569"/>
      <c r="H104" s="1569"/>
      <c r="I104" s="1569"/>
      <c r="J104" s="1569"/>
      <c r="K104" s="1572"/>
      <c r="L104" s="1573"/>
      <c r="M104" s="1572"/>
      <c r="N104" s="1572"/>
      <c r="O104" s="1572"/>
      <c r="P104" s="1574"/>
      <c r="Q104" s="1572"/>
      <c r="R104" s="1572"/>
      <c r="S104" s="1574"/>
      <c r="T104" s="1574"/>
      <c r="U104" s="1586"/>
      <c r="V104" s="1576"/>
      <c r="W104" s="1577"/>
      <c r="X104" s="1572"/>
      <c r="Y104" s="1578"/>
      <c r="Z104" s="1567"/>
      <c r="AA104" s="1588"/>
      <c r="AB104" s="1587"/>
      <c r="AC104" s="1587"/>
      <c r="AD104" s="1571"/>
      <c r="AE104" s="1569"/>
      <c r="AF104" s="1569"/>
      <c r="AG104" s="1572"/>
      <c r="AH104" s="1572"/>
      <c r="AI104" s="1578"/>
    </row>
    <row r="105" spans="2:35" x14ac:dyDescent="0.45">
      <c r="B105" s="1568"/>
      <c r="C105" s="1569"/>
      <c r="D105" s="1570"/>
      <c r="E105" s="1571"/>
      <c r="F105" s="1571"/>
      <c r="G105" s="1569"/>
      <c r="H105" s="1569"/>
      <c r="I105" s="1569"/>
      <c r="J105" s="1569"/>
      <c r="K105" s="1572"/>
      <c r="L105" s="1573"/>
      <c r="M105" s="1572"/>
      <c r="N105" s="1572"/>
      <c r="O105" s="1572"/>
      <c r="P105" s="1574"/>
      <c r="Q105" s="1572"/>
      <c r="R105" s="1572"/>
      <c r="S105" s="1574"/>
      <c r="T105" s="1574"/>
      <c r="U105" s="1586"/>
      <c r="V105" s="1576"/>
      <c r="W105" s="1577"/>
      <c r="X105" s="1572"/>
      <c r="Y105" s="1578"/>
      <c r="Z105" s="1567"/>
      <c r="AA105" s="1588"/>
      <c r="AB105" s="1587"/>
      <c r="AC105" s="1587"/>
      <c r="AD105" s="1571"/>
      <c r="AE105" s="1569"/>
      <c r="AF105" s="1569"/>
      <c r="AG105" s="1572"/>
      <c r="AH105" s="1572"/>
      <c r="AI105" s="1578"/>
    </row>
    <row r="106" spans="2:35" x14ac:dyDescent="0.45">
      <c r="B106" s="1568"/>
      <c r="C106" s="1569"/>
      <c r="D106" s="1570"/>
      <c r="E106" s="1571"/>
      <c r="F106" s="1571"/>
      <c r="G106" s="1569"/>
      <c r="H106" s="1569"/>
      <c r="I106" s="1569"/>
      <c r="J106" s="1569"/>
      <c r="K106" s="1572"/>
      <c r="L106" s="1573"/>
      <c r="M106" s="1572"/>
      <c r="N106" s="1572"/>
      <c r="O106" s="1572"/>
      <c r="P106" s="1574"/>
      <c r="Q106" s="1572"/>
      <c r="R106" s="1572"/>
      <c r="S106" s="1574"/>
      <c r="T106" s="1574"/>
      <c r="U106" s="1586"/>
      <c r="V106" s="1576"/>
      <c r="W106" s="1577"/>
      <c r="X106" s="1572"/>
      <c r="Y106" s="1578"/>
      <c r="Z106" s="1567"/>
      <c r="AA106" s="1588"/>
      <c r="AB106" s="1587"/>
      <c r="AC106" s="1587"/>
      <c r="AD106" s="1571"/>
      <c r="AE106" s="1569"/>
      <c r="AF106" s="1569"/>
      <c r="AG106" s="1572"/>
      <c r="AH106" s="1572"/>
      <c r="AI106" s="1578"/>
    </row>
    <row r="107" spans="2:35" x14ac:dyDescent="0.45">
      <c r="B107" s="1568"/>
      <c r="C107" s="1569"/>
      <c r="D107" s="1570"/>
      <c r="E107" s="1571"/>
      <c r="F107" s="1571"/>
      <c r="G107" s="1569"/>
      <c r="H107" s="1569"/>
      <c r="I107" s="1569"/>
      <c r="J107" s="1569"/>
      <c r="K107" s="1572"/>
      <c r="L107" s="1573"/>
      <c r="M107" s="1572"/>
      <c r="N107" s="1572"/>
      <c r="O107" s="1572"/>
      <c r="P107" s="1574"/>
      <c r="Q107" s="1572"/>
      <c r="R107" s="1572"/>
      <c r="S107" s="1574"/>
      <c r="T107" s="1574"/>
      <c r="U107" s="1586"/>
      <c r="V107" s="1576"/>
      <c r="W107" s="1577"/>
      <c r="X107" s="1572"/>
      <c r="Y107" s="1578"/>
      <c r="Z107" s="1567"/>
      <c r="AA107" s="1588"/>
      <c r="AB107" s="1587"/>
      <c r="AC107" s="1587"/>
      <c r="AD107" s="1571"/>
      <c r="AE107" s="1569"/>
      <c r="AF107" s="1569"/>
      <c r="AG107" s="1572"/>
      <c r="AH107" s="1572"/>
      <c r="AI107" s="1578"/>
    </row>
    <row r="108" spans="2:35" x14ac:dyDescent="0.45">
      <c r="B108" s="1568"/>
      <c r="C108" s="1569"/>
      <c r="D108" s="1570"/>
      <c r="E108" s="1571"/>
      <c r="F108" s="1571"/>
      <c r="G108" s="1569"/>
      <c r="H108" s="1569"/>
      <c r="I108" s="1569"/>
      <c r="J108" s="1569"/>
      <c r="K108" s="1572"/>
      <c r="L108" s="1573"/>
      <c r="M108" s="1572"/>
      <c r="N108" s="1572"/>
      <c r="O108" s="1572"/>
      <c r="P108" s="1574"/>
      <c r="Q108" s="1572"/>
      <c r="R108" s="1572"/>
      <c r="S108" s="1574"/>
      <c r="T108" s="1574"/>
      <c r="U108" s="1586"/>
      <c r="V108" s="1576"/>
      <c r="W108" s="1577"/>
      <c r="X108" s="1572"/>
      <c r="Y108" s="1578"/>
      <c r="Z108" s="1567"/>
      <c r="AA108" s="1588"/>
      <c r="AB108" s="1587"/>
      <c r="AC108" s="1587"/>
      <c r="AD108" s="1571"/>
      <c r="AE108" s="1569"/>
      <c r="AF108" s="1569"/>
      <c r="AG108" s="1572"/>
      <c r="AH108" s="1572"/>
      <c r="AI108" s="1578"/>
    </row>
    <row r="109" spans="2:35" x14ac:dyDescent="0.45">
      <c r="B109" s="1568"/>
      <c r="C109" s="1569"/>
      <c r="D109" s="1570"/>
      <c r="E109" s="1571"/>
      <c r="F109" s="1571"/>
      <c r="G109" s="1569"/>
      <c r="H109" s="1569"/>
      <c r="I109" s="1569"/>
      <c r="J109" s="1569"/>
      <c r="K109" s="1572"/>
      <c r="L109" s="1573"/>
      <c r="M109" s="1572"/>
      <c r="N109" s="1572"/>
      <c r="O109" s="1572"/>
      <c r="P109" s="1574"/>
      <c r="Q109" s="1572"/>
      <c r="R109" s="1572"/>
      <c r="S109" s="1574"/>
      <c r="T109" s="1574"/>
      <c r="U109" s="1586"/>
      <c r="V109" s="1576"/>
      <c r="W109" s="1577"/>
      <c r="X109" s="1572"/>
      <c r="Y109" s="1578"/>
      <c r="Z109" s="1567"/>
      <c r="AA109" s="1588"/>
      <c r="AB109" s="1587"/>
      <c r="AC109" s="1587"/>
      <c r="AD109" s="1571"/>
      <c r="AE109" s="1569"/>
      <c r="AF109" s="1569"/>
      <c r="AG109" s="1572"/>
      <c r="AH109" s="1572"/>
      <c r="AI109" s="1578"/>
    </row>
    <row r="110" spans="2:35" x14ac:dyDescent="0.45">
      <c r="B110" s="1568"/>
      <c r="C110" s="1569"/>
      <c r="D110" s="1570"/>
      <c r="E110" s="1571"/>
      <c r="F110" s="1571"/>
      <c r="G110" s="1569"/>
      <c r="H110" s="1569"/>
      <c r="I110" s="1569"/>
      <c r="J110" s="1569"/>
      <c r="K110" s="1572"/>
      <c r="L110" s="1573"/>
      <c r="M110" s="1572"/>
      <c r="N110" s="1572"/>
      <c r="O110" s="1572"/>
      <c r="P110" s="1574"/>
      <c r="Q110" s="1572"/>
      <c r="R110" s="1572"/>
      <c r="S110" s="1574"/>
      <c r="T110" s="1574"/>
      <c r="U110" s="1586"/>
      <c r="V110" s="1576"/>
      <c r="W110" s="1577"/>
      <c r="X110" s="1572"/>
      <c r="Y110" s="1578"/>
      <c r="Z110" s="1567"/>
      <c r="AA110" s="1588"/>
      <c r="AB110" s="1587"/>
      <c r="AC110" s="1587"/>
      <c r="AD110" s="1571"/>
      <c r="AE110" s="1569"/>
      <c r="AF110" s="1569"/>
      <c r="AG110" s="1572"/>
      <c r="AH110" s="1572"/>
      <c r="AI110" s="1578"/>
    </row>
    <row r="111" spans="2:35" x14ac:dyDescent="0.45">
      <c r="B111" s="1568"/>
      <c r="C111" s="1569"/>
      <c r="D111" s="1570"/>
      <c r="E111" s="1571"/>
      <c r="F111" s="1571"/>
      <c r="G111" s="1569"/>
      <c r="H111" s="1569"/>
      <c r="I111" s="1569"/>
      <c r="J111" s="1569"/>
      <c r="K111" s="1572"/>
      <c r="L111" s="1573"/>
      <c r="M111" s="1572"/>
      <c r="N111" s="1572"/>
      <c r="O111" s="1572"/>
      <c r="P111" s="1574"/>
      <c r="Q111" s="1572"/>
      <c r="R111" s="1572"/>
      <c r="S111" s="1574"/>
      <c r="T111" s="1574"/>
      <c r="U111" s="1586"/>
      <c r="V111" s="1576"/>
      <c r="W111" s="1577"/>
      <c r="X111" s="1572"/>
      <c r="Y111" s="1578"/>
      <c r="Z111" s="1567"/>
      <c r="AA111" s="1588"/>
      <c r="AB111" s="1587"/>
      <c r="AC111" s="1587"/>
      <c r="AD111" s="1571"/>
      <c r="AE111" s="1569"/>
      <c r="AF111" s="1569"/>
      <c r="AG111" s="1572"/>
      <c r="AH111" s="1572"/>
      <c r="AI111" s="1578"/>
    </row>
    <row r="112" spans="2:35" x14ac:dyDescent="0.45">
      <c r="B112" s="1568"/>
      <c r="C112" s="1569"/>
      <c r="D112" s="1570"/>
      <c r="E112" s="1571"/>
      <c r="F112" s="1571"/>
      <c r="G112" s="1569"/>
      <c r="H112" s="1569"/>
      <c r="I112" s="1569"/>
      <c r="J112" s="1569"/>
      <c r="K112" s="1572"/>
      <c r="L112" s="1573"/>
      <c r="M112" s="1572"/>
      <c r="N112" s="1572"/>
      <c r="O112" s="1572"/>
      <c r="P112" s="1574"/>
      <c r="Q112" s="1572"/>
      <c r="R112" s="1572"/>
      <c r="S112" s="1574"/>
      <c r="T112" s="1574"/>
      <c r="U112" s="1586"/>
      <c r="V112" s="1576"/>
      <c r="W112" s="1577"/>
      <c r="X112" s="1572"/>
      <c r="Y112" s="1578"/>
      <c r="Z112" s="1567"/>
      <c r="AA112" s="1588"/>
      <c r="AB112" s="1587"/>
      <c r="AC112" s="1587"/>
      <c r="AD112" s="1571"/>
      <c r="AE112" s="1569"/>
      <c r="AF112" s="1569"/>
      <c r="AG112" s="1572"/>
      <c r="AH112" s="1572"/>
      <c r="AI112" s="1578"/>
    </row>
    <row r="113" spans="2:35" x14ac:dyDescent="0.45">
      <c r="B113" s="1568"/>
      <c r="C113" s="1569"/>
      <c r="D113" s="1570"/>
      <c r="E113" s="1571"/>
      <c r="F113" s="1571"/>
      <c r="G113" s="1569"/>
      <c r="H113" s="1569"/>
      <c r="I113" s="1569"/>
      <c r="J113" s="1569"/>
      <c r="K113" s="1572"/>
      <c r="L113" s="1573"/>
      <c r="M113" s="1572"/>
      <c r="N113" s="1572"/>
      <c r="O113" s="1572"/>
      <c r="P113" s="1574"/>
      <c r="Q113" s="1572"/>
      <c r="R113" s="1572"/>
      <c r="S113" s="1574"/>
      <c r="T113" s="1574"/>
      <c r="U113" s="1586"/>
      <c r="V113" s="1576"/>
      <c r="W113" s="1577"/>
      <c r="X113" s="1572"/>
      <c r="Y113" s="1578"/>
      <c r="Z113" s="1567"/>
      <c r="AA113" s="1588"/>
      <c r="AB113" s="1587"/>
      <c r="AC113" s="1587"/>
      <c r="AD113" s="1571"/>
      <c r="AE113" s="1569"/>
      <c r="AF113" s="1569"/>
      <c r="AG113" s="1572"/>
      <c r="AH113" s="1572"/>
      <c r="AI113" s="1578"/>
    </row>
    <row r="114" spans="2:35" x14ac:dyDescent="0.45">
      <c r="B114" s="1568"/>
      <c r="C114" s="1569"/>
      <c r="D114" s="1570"/>
      <c r="E114" s="1571"/>
      <c r="F114" s="1571"/>
      <c r="G114" s="1569"/>
      <c r="H114" s="1569"/>
      <c r="I114" s="1569"/>
      <c r="J114" s="1569"/>
      <c r="K114" s="1572"/>
      <c r="L114" s="1573"/>
      <c r="M114" s="1572"/>
      <c r="N114" s="1572"/>
      <c r="O114" s="1572"/>
      <c r="P114" s="1574"/>
      <c r="Q114" s="1572"/>
      <c r="R114" s="1572"/>
      <c r="S114" s="1574"/>
      <c r="T114" s="1574"/>
      <c r="U114" s="1586"/>
      <c r="V114" s="1576"/>
      <c r="W114" s="1577"/>
      <c r="X114" s="1572"/>
      <c r="Y114" s="1578"/>
      <c r="Z114" s="1567"/>
      <c r="AA114" s="1588"/>
      <c r="AB114" s="1587"/>
      <c r="AC114" s="1587"/>
      <c r="AD114" s="1571"/>
      <c r="AE114" s="1569"/>
      <c r="AF114" s="1569"/>
      <c r="AG114" s="1572"/>
      <c r="AH114" s="1572"/>
      <c r="AI114" s="1578"/>
    </row>
    <row r="115" spans="2:35" x14ac:dyDescent="0.45">
      <c r="B115" s="1568"/>
      <c r="C115" s="1569"/>
      <c r="D115" s="1570"/>
      <c r="E115" s="1571"/>
      <c r="F115" s="1571"/>
      <c r="G115" s="1569"/>
      <c r="H115" s="1569"/>
      <c r="I115" s="1569"/>
      <c r="J115" s="1569"/>
      <c r="K115" s="1572"/>
      <c r="L115" s="1573"/>
      <c r="M115" s="1572"/>
      <c r="N115" s="1572"/>
      <c r="O115" s="1572"/>
      <c r="P115" s="1574"/>
      <c r="Q115" s="1572"/>
      <c r="R115" s="1572"/>
      <c r="S115" s="1574"/>
      <c r="T115" s="1574"/>
      <c r="U115" s="1586"/>
      <c r="V115" s="1576"/>
      <c r="W115" s="1577"/>
      <c r="X115" s="1572"/>
      <c r="Y115" s="1578"/>
      <c r="Z115" s="1567"/>
      <c r="AA115" s="1588"/>
      <c r="AB115" s="1587"/>
      <c r="AC115" s="1587"/>
      <c r="AD115" s="1571"/>
      <c r="AE115" s="1569"/>
      <c r="AF115" s="1569"/>
      <c r="AG115" s="1572"/>
      <c r="AH115" s="1572"/>
      <c r="AI115" s="1578"/>
    </row>
    <row r="116" spans="2:35" x14ac:dyDescent="0.45">
      <c r="B116" s="1568"/>
      <c r="C116" s="1569"/>
      <c r="D116" s="1570"/>
      <c r="E116" s="1571"/>
      <c r="F116" s="1571"/>
      <c r="G116" s="1569"/>
      <c r="H116" s="1569"/>
      <c r="I116" s="1569"/>
      <c r="J116" s="1569"/>
      <c r="K116" s="1572"/>
      <c r="L116" s="1573"/>
      <c r="M116" s="1572"/>
      <c r="N116" s="1572"/>
      <c r="O116" s="1572"/>
      <c r="P116" s="1574"/>
      <c r="Q116" s="1572"/>
      <c r="R116" s="1572"/>
      <c r="S116" s="1574"/>
      <c r="T116" s="1574"/>
      <c r="U116" s="1586"/>
      <c r="V116" s="1576"/>
      <c r="W116" s="1577"/>
      <c r="X116" s="1572"/>
      <c r="Y116" s="1578"/>
      <c r="Z116" s="1567"/>
      <c r="AA116" s="1588"/>
      <c r="AB116" s="1587"/>
      <c r="AC116" s="1587"/>
      <c r="AD116" s="1571"/>
      <c r="AE116" s="1569"/>
      <c r="AF116" s="1569"/>
      <c r="AG116" s="1572"/>
      <c r="AH116" s="1572"/>
      <c r="AI116" s="1578"/>
    </row>
    <row r="117" spans="2:35" x14ac:dyDescent="0.45">
      <c r="B117" s="1568"/>
      <c r="C117" s="1569"/>
      <c r="D117" s="1570"/>
      <c r="E117" s="1571"/>
      <c r="F117" s="1571"/>
      <c r="G117" s="1569"/>
      <c r="H117" s="1569"/>
      <c r="I117" s="1569"/>
      <c r="J117" s="1569"/>
      <c r="K117" s="1572"/>
      <c r="L117" s="1573"/>
      <c r="M117" s="1572"/>
      <c r="N117" s="1572"/>
      <c r="O117" s="1572"/>
      <c r="P117" s="1574"/>
      <c r="Q117" s="1572"/>
      <c r="R117" s="1572"/>
      <c r="S117" s="1574"/>
      <c r="T117" s="1574"/>
      <c r="U117" s="1586"/>
      <c r="V117" s="1576"/>
      <c r="W117" s="1577"/>
      <c r="X117" s="1572"/>
      <c r="Y117" s="1578"/>
      <c r="Z117" s="1567"/>
      <c r="AA117" s="1588"/>
      <c r="AB117" s="1587"/>
      <c r="AC117" s="1587"/>
      <c r="AD117" s="1571"/>
      <c r="AE117" s="1569"/>
      <c r="AF117" s="1569"/>
      <c r="AG117" s="1572"/>
      <c r="AH117" s="1572"/>
      <c r="AI117" s="1578"/>
    </row>
    <row r="118" spans="2:35" x14ac:dyDescent="0.45">
      <c r="B118" s="1568"/>
      <c r="C118" s="1569"/>
      <c r="D118" s="1570"/>
      <c r="E118" s="1571"/>
      <c r="F118" s="1571"/>
      <c r="G118" s="1569"/>
      <c r="H118" s="1569"/>
      <c r="I118" s="1569"/>
      <c r="J118" s="1569"/>
      <c r="K118" s="1572"/>
      <c r="L118" s="1573"/>
      <c r="M118" s="1572"/>
      <c r="N118" s="1572"/>
      <c r="O118" s="1572"/>
      <c r="P118" s="1574"/>
      <c r="Q118" s="1572"/>
      <c r="R118" s="1572"/>
      <c r="S118" s="1574"/>
      <c r="T118" s="1574"/>
      <c r="U118" s="1586"/>
      <c r="V118" s="1576"/>
      <c r="W118" s="1577"/>
      <c r="X118" s="1572"/>
      <c r="Y118" s="1578"/>
      <c r="Z118" s="1567"/>
      <c r="AA118" s="1588"/>
      <c r="AB118" s="1587"/>
      <c r="AC118" s="1587"/>
      <c r="AD118" s="1571"/>
      <c r="AE118" s="1569"/>
      <c r="AF118" s="1569"/>
      <c r="AG118" s="1572"/>
      <c r="AH118" s="1572"/>
      <c r="AI118" s="1578"/>
    </row>
    <row r="119" spans="2:35" x14ac:dyDescent="0.45">
      <c r="B119" s="1568"/>
      <c r="C119" s="1569"/>
      <c r="D119" s="1570"/>
      <c r="E119" s="1571"/>
      <c r="F119" s="1571"/>
      <c r="G119" s="1569"/>
      <c r="H119" s="1569"/>
      <c r="I119" s="1569"/>
      <c r="J119" s="1569"/>
      <c r="K119" s="1572"/>
      <c r="L119" s="1573"/>
      <c r="M119" s="1572"/>
      <c r="N119" s="1572"/>
      <c r="O119" s="1572"/>
      <c r="P119" s="1574"/>
      <c r="Q119" s="1572"/>
      <c r="R119" s="1572"/>
      <c r="S119" s="1574"/>
      <c r="T119" s="1574"/>
      <c r="U119" s="1586"/>
      <c r="V119" s="1576"/>
      <c r="W119" s="1577"/>
      <c r="X119" s="1572"/>
      <c r="Y119" s="1578"/>
      <c r="Z119" s="1567"/>
      <c r="AA119" s="1588"/>
      <c r="AB119" s="1587"/>
      <c r="AC119" s="1587"/>
      <c r="AD119" s="1571"/>
      <c r="AE119" s="1569"/>
      <c r="AF119" s="1569"/>
      <c r="AG119" s="1572"/>
      <c r="AH119" s="1572"/>
      <c r="AI119" s="1578"/>
    </row>
    <row r="120" spans="2:35" x14ac:dyDescent="0.45">
      <c r="B120" s="1568"/>
      <c r="C120" s="1569"/>
      <c r="D120" s="1570"/>
      <c r="E120" s="1571"/>
      <c r="F120" s="1571"/>
      <c r="G120" s="1569"/>
      <c r="H120" s="1569"/>
      <c r="I120" s="1569"/>
      <c r="J120" s="1569"/>
      <c r="K120" s="1572"/>
      <c r="L120" s="1573"/>
      <c r="M120" s="1572"/>
      <c r="N120" s="1572"/>
      <c r="O120" s="1572"/>
      <c r="P120" s="1574"/>
      <c r="Q120" s="1572"/>
      <c r="R120" s="1572"/>
      <c r="S120" s="1574"/>
      <c r="T120" s="1574"/>
      <c r="U120" s="1586"/>
      <c r="V120" s="1576"/>
      <c r="W120" s="1577"/>
      <c r="X120" s="1572"/>
      <c r="Y120" s="1578"/>
      <c r="Z120" s="1567"/>
      <c r="AA120" s="1588"/>
      <c r="AB120" s="1587"/>
      <c r="AC120" s="1587"/>
      <c r="AD120" s="1571"/>
      <c r="AE120" s="1569"/>
      <c r="AF120" s="1569"/>
      <c r="AG120" s="1572"/>
      <c r="AH120" s="1572"/>
      <c r="AI120" s="1578"/>
    </row>
    <row r="121" spans="2:35" x14ac:dyDescent="0.45">
      <c r="B121" s="1568"/>
      <c r="C121" s="1569"/>
      <c r="D121" s="1570"/>
      <c r="E121" s="1571"/>
      <c r="F121" s="1571"/>
      <c r="G121" s="1569"/>
      <c r="H121" s="1569"/>
      <c r="I121" s="1569"/>
      <c r="J121" s="1569"/>
      <c r="K121" s="1572"/>
      <c r="L121" s="1573"/>
      <c r="M121" s="1572"/>
      <c r="N121" s="1572"/>
      <c r="O121" s="1572"/>
      <c r="P121" s="1574"/>
      <c r="Q121" s="1572"/>
      <c r="R121" s="1572"/>
      <c r="S121" s="1574"/>
      <c r="T121" s="1574"/>
      <c r="U121" s="1586"/>
      <c r="V121" s="1576"/>
      <c r="W121" s="1577"/>
      <c r="X121" s="1572"/>
      <c r="Y121" s="1578"/>
      <c r="Z121" s="1567"/>
      <c r="AA121" s="1588"/>
      <c r="AB121" s="1587"/>
      <c r="AC121" s="1587"/>
      <c r="AD121" s="1571"/>
      <c r="AE121" s="1569"/>
      <c r="AF121" s="1569"/>
      <c r="AG121" s="1572"/>
      <c r="AH121" s="1572"/>
      <c r="AI121" s="1578"/>
    </row>
    <row r="122" spans="2:35" x14ac:dyDescent="0.45">
      <c r="B122" s="1568"/>
      <c r="C122" s="1569"/>
      <c r="D122" s="1570"/>
      <c r="E122" s="1571"/>
      <c r="F122" s="1571"/>
      <c r="G122" s="1569"/>
      <c r="H122" s="1569"/>
      <c r="I122" s="1569"/>
      <c r="J122" s="1569"/>
      <c r="K122" s="1572"/>
      <c r="L122" s="1573"/>
      <c r="M122" s="1572"/>
      <c r="N122" s="1572"/>
      <c r="O122" s="1572"/>
      <c r="P122" s="1574"/>
      <c r="Q122" s="1572"/>
      <c r="R122" s="1572"/>
      <c r="S122" s="1574"/>
      <c r="T122" s="1574"/>
      <c r="U122" s="1586"/>
      <c r="V122" s="1576"/>
      <c r="W122" s="1577"/>
      <c r="X122" s="1572"/>
      <c r="Y122" s="1578"/>
      <c r="Z122" s="1567"/>
      <c r="AA122" s="1588"/>
      <c r="AB122" s="1587"/>
      <c r="AC122" s="1587"/>
      <c r="AD122" s="1571"/>
      <c r="AE122" s="1569"/>
      <c r="AF122" s="1569"/>
      <c r="AG122" s="1572"/>
      <c r="AH122" s="1572"/>
      <c r="AI122" s="1578"/>
    </row>
    <row r="123" spans="2:35" x14ac:dyDescent="0.45">
      <c r="B123" s="1568"/>
      <c r="C123" s="1569"/>
      <c r="D123" s="1570"/>
      <c r="E123" s="1571"/>
      <c r="F123" s="1571"/>
      <c r="G123" s="1569"/>
      <c r="H123" s="1569"/>
      <c r="I123" s="1569"/>
      <c r="J123" s="1569"/>
      <c r="K123" s="1572"/>
      <c r="L123" s="1573"/>
      <c r="M123" s="1572"/>
      <c r="N123" s="1572"/>
      <c r="O123" s="1572"/>
      <c r="P123" s="1574"/>
      <c r="Q123" s="1572"/>
      <c r="R123" s="1572"/>
      <c r="S123" s="1574"/>
      <c r="T123" s="1574"/>
      <c r="U123" s="1586"/>
      <c r="V123" s="1576"/>
      <c r="W123" s="1577"/>
      <c r="X123" s="1572"/>
      <c r="Y123" s="1578"/>
      <c r="Z123" s="1567"/>
      <c r="AA123" s="1588"/>
      <c r="AB123" s="1587"/>
      <c r="AC123" s="1587"/>
      <c r="AD123" s="1571"/>
      <c r="AE123" s="1569"/>
      <c r="AF123" s="1569"/>
      <c r="AG123" s="1572"/>
      <c r="AH123" s="1572"/>
      <c r="AI123" s="1578"/>
    </row>
    <row r="124" spans="2:35" x14ac:dyDescent="0.45">
      <c r="B124" s="1568"/>
      <c r="C124" s="1569"/>
      <c r="D124" s="1570"/>
      <c r="E124" s="1571"/>
      <c r="F124" s="1571"/>
      <c r="G124" s="1569"/>
      <c r="H124" s="1569"/>
      <c r="I124" s="1569"/>
      <c r="J124" s="1569"/>
      <c r="K124" s="1572"/>
      <c r="L124" s="1573"/>
      <c r="M124" s="1572"/>
      <c r="N124" s="1572"/>
      <c r="O124" s="1572"/>
      <c r="P124" s="1574"/>
      <c r="Q124" s="1572"/>
      <c r="R124" s="1572"/>
      <c r="S124" s="1574"/>
      <c r="T124" s="1574"/>
      <c r="U124" s="1586"/>
      <c r="V124" s="1576"/>
      <c r="W124" s="1577"/>
      <c r="X124" s="1572"/>
      <c r="Y124" s="1578"/>
      <c r="Z124" s="1567"/>
      <c r="AA124" s="1588"/>
      <c r="AB124" s="1587"/>
      <c r="AC124" s="1587"/>
      <c r="AD124" s="1571"/>
      <c r="AE124" s="1569"/>
      <c r="AF124" s="1569"/>
      <c r="AG124" s="1572"/>
      <c r="AH124" s="1572"/>
      <c r="AI124" s="1578"/>
    </row>
    <row r="125" spans="2:35" x14ac:dyDescent="0.45">
      <c r="B125" s="1568"/>
      <c r="C125" s="1569"/>
      <c r="D125" s="1570"/>
      <c r="E125" s="1571"/>
      <c r="F125" s="1571"/>
      <c r="G125" s="1569"/>
      <c r="H125" s="1569"/>
      <c r="I125" s="1569"/>
      <c r="J125" s="1569"/>
      <c r="K125" s="1572"/>
      <c r="L125" s="1573"/>
      <c r="M125" s="1572"/>
      <c r="N125" s="1572"/>
      <c r="O125" s="1572"/>
      <c r="P125" s="1574"/>
      <c r="Q125" s="1572"/>
      <c r="R125" s="1572"/>
      <c r="S125" s="1574"/>
      <c r="T125" s="1574"/>
      <c r="U125" s="1586"/>
      <c r="V125" s="1576"/>
      <c r="W125" s="1577"/>
      <c r="X125" s="1572"/>
      <c r="Y125" s="1578"/>
      <c r="Z125" s="1567"/>
      <c r="AA125" s="1588"/>
      <c r="AB125" s="1587"/>
      <c r="AC125" s="1587"/>
      <c r="AD125" s="1571"/>
      <c r="AE125" s="1569"/>
      <c r="AF125" s="1569"/>
      <c r="AG125" s="1572"/>
      <c r="AH125" s="1572"/>
      <c r="AI125" s="1578"/>
    </row>
    <row r="126" spans="2:35" x14ac:dyDescent="0.45">
      <c r="B126" s="1568"/>
      <c r="C126" s="1569"/>
      <c r="D126" s="1570"/>
      <c r="E126" s="1571"/>
      <c r="F126" s="1571"/>
      <c r="G126" s="1569"/>
      <c r="H126" s="1569"/>
      <c r="I126" s="1569"/>
      <c r="J126" s="1569"/>
      <c r="K126" s="1572"/>
      <c r="L126" s="1573"/>
      <c r="M126" s="1572"/>
      <c r="N126" s="1572"/>
      <c r="O126" s="1572"/>
      <c r="P126" s="1574"/>
      <c r="Q126" s="1572"/>
      <c r="R126" s="1572"/>
      <c r="S126" s="1574"/>
      <c r="T126" s="1574"/>
      <c r="U126" s="1586"/>
      <c r="V126" s="1576"/>
      <c r="W126" s="1577"/>
      <c r="X126" s="1572"/>
      <c r="Y126" s="1578"/>
      <c r="Z126" s="1567"/>
      <c r="AA126" s="1588"/>
      <c r="AB126" s="1587"/>
      <c r="AC126" s="1587"/>
      <c r="AD126" s="1571"/>
      <c r="AE126" s="1569"/>
      <c r="AF126" s="1569"/>
      <c r="AG126" s="1572"/>
      <c r="AH126" s="1572"/>
      <c r="AI126" s="1578"/>
    </row>
    <row r="127" spans="2:35" x14ac:dyDescent="0.45">
      <c r="B127" s="1568"/>
      <c r="C127" s="1569"/>
      <c r="D127" s="1570"/>
      <c r="E127" s="1571"/>
      <c r="F127" s="1571"/>
      <c r="G127" s="1569"/>
      <c r="H127" s="1569"/>
      <c r="I127" s="1569"/>
      <c r="J127" s="1569"/>
      <c r="K127" s="1572"/>
      <c r="L127" s="1573"/>
      <c r="M127" s="1572"/>
      <c r="N127" s="1572"/>
      <c r="O127" s="1572"/>
      <c r="P127" s="1574"/>
      <c r="Q127" s="1572"/>
      <c r="R127" s="1572"/>
      <c r="S127" s="1574"/>
      <c r="T127" s="1574"/>
      <c r="U127" s="1586"/>
      <c r="V127" s="1576"/>
      <c r="W127" s="1577"/>
      <c r="X127" s="1572"/>
      <c r="Y127" s="1578"/>
      <c r="Z127" s="1567"/>
      <c r="AA127" s="1588"/>
      <c r="AB127" s="1587"/>
      <c r="AC127" s="1587"/>
      <c r="AD127" s="1571"/>
      <c r="AE127" s="1569"/>
      <c r="AF127" s="1569"/>
      <c r="AG127" s="1572"/>
      <c r="AH127" s="1572"/>
      <c r="AI127" s="1578"/>
    </row>
    <row r="128" spans="2:35" x14ac:dyDescent="0.45">
      <c r="B128" s="1568"/>
      <c r="C128" s="1569"/>
      <c r="D128" s="1570"/>
      <c r="E128" s="1571"/>
      <c r="F128" s="1571"/>
      <c r="G128" s="1569"/>
      <c r="H128" s="1569"/>
      <c r="I128" s="1569"/>
      <c r="J128" s="1569"/>
      <c r="K128" s="1572"/>
      <c r="L128" s="1573"/>
      <c r="M128" s="1572"/>
      <c r="N128" s="1572"/>
      <c r="O128" s="1572"/>
      <c r="P128" s="1574"/>
      <c r="Q128" s="1572"/>
      <c r="R128" s="1572"/>
      <c r="S128" s="1574"/>
      <c r="T128" s="1574"/>
      <c r="U128" s="1586"/>
      <c r="V128" s="1576"/>
      <c r="W128" s="1577"/>
      <c r="X128" s="1572"/>
      <c r="Y128" s="1578"/>
      <c r="Z128" s="1567"/>
      <c r="AA128" s="1588"/>
      <c r="AB128" s="1587"/>
      <c r="AC128" s="1587"/>
      <c r="AD128" s="1571"/>
      <c r="AE128" s="1569"/>
      <c r="AF128" s="1569"/>
      <c r="AG128" s="1572"/>
      <c r="AH128" s="1572"/>
      <c r="AI128" s="1578"/>
    </row>
    <row r="129" spans="2:35" x14ac:dyDescent="0.45">
      <c r="B129" s="1568"/>
      <c r="C129" s="1569"/>
      <c r="D129" s="1570"/>
      <c r="E129" s="1571"/>
      <c r="F129" s="1571"/>
      <c r="G129" s="1569"/>
      <c r="H129" s="1569"/>
      <c r="I129" s="1569"/>
      <c r="J129" s="1569"/>
      <c r="K129" s="1572"/>
      <c r="L129" s="1573"/>
      <c r="M129" s="1572"/>
      <c r="N129" s="1572"/>
      <c r="O129" s="1572"/>
      <c r="P129" s="1574"/>
      <c r="Q129" s="1572"/>
      <c r="R129" s="1572"/>
      <c r="S129" s="1574"/>
      <c r="T129" s="1574"/>
      <c r="U129" s="1586"/>
      <c r="V129" s="1576"/>
      <c r="W129" s="1577"/>
      <c r="X129" s="1572"/>
      <c r="Y129" s="1578"/>
      <c r="Z129" s="1567"/>
      <c r="AA129" s="1588"/>
      <c r="AB129" s="1587"/>
      <c r="AC129" s="1587"/>
      <c r="AD129" s="1571"/>
      <c r="AE129" s="1569"/>
      <c r="AF129" s="1569"/>
      <c r="AG129" s="1572"/>
      <c r="AH129" s="1572"/>
      <c r="AI129" s="1578"/>
    </row>
    <row r="130" spans="2:35" x14ac:dyDescent="0.45">
      <c r="B130" s="1568"/>
      <c r="C130" s="1569"/>
      <c r="D130" s="1570"/>
      <c r="E130" s="1571"/>
      <c r="F130" s="1571"/>
      <c r="G130" s="1569"/>
      <c r="H130" s="1569"/>
      <c r="I130" s="1569"/>
      <c r="J130" s="1569"/>
      <c r="K130" s="1572"/>
      <c r="L130" s="1573"/>
      <c r="M130" s="1572"/>
      <c r="N130" s="1572"/>
      <c r="O130" s="1572"/>
      <c r="P130" s="1574"/>
      <c r="Q130" s="1572"/>
      <c r="R130" s="1572"/>
      <c r="S130" s="1574"/>
      <c r="T130" s="1574"/>
      <c r="U130" s="1586"/>
      <c r="V130" s="1576"/>
      <c r="W130" s="1577"/>
      <c r="X130" s="1572"/>
      <c r="Y130" s="1578"/>
      <c r="Z130" s="1567"/>
      <c r="AA130" s="1588"/>
      <c r="AB130" s="1587"/>
      <c r="AC130" s="1587"/>
      <c r="AD130" s="1571"/>
      <c r="AE130" s="1569"/>
      <c r="AF130" s="1569"/>
      <c r="AG130" s="1572"/>
      <c r="AH130" s="1572"/>
      <c r="AI130" s="1578"/>
    </row>
    <row r="131" spans="2:35" x14ac:dyDescent="0.45">
      <c r="B131" s="1568"/>
      <c r="C131" s="1569"/>
      <c r="D131" s="1570"/>
      <c r="E131" s="1571"/>
      <c r="F131" s="1571"/>
      <c r="G131" s="1569"/>
      <c r="H131" s="1569"/>
      <c r="I131" s="1569"/>
      <c r="J131" s="1569"/>
      <c r="K131" s="1572"/>
      <c r="L131" s="1573"/>
      <c r="M131" s="1572"/>
      <c r="N131" s="1572"/>
      <c r="O131" s="1572"/>
      <c r="P131" s="1574"/>
      <c r="Q131" s="1572"/>
      <c r="R131" s="1572"/>
      <c r="S131" s="1574"/>
      <c r="T131" s="1574"/>
      <c r="U131" s="1586"/>
      <c r="V131" s="1576"/>
      <c r="W131" s="1577"/>
      <c r="X131" s="1572"/>
      <c r="Y131" s="1578"/>
      <c r="Z131" s="1567"/>
      <c r="AA131" s="1588"/>
      <c r="AB131" s="1587"/>
      <c r="AC131" s="1587"/>
      <c r="AD131" s="1571"/>
      <c r="AE131" s="1569"/>
      <c r="AF131" s="1569"/>
      <c r="AG131" s="1572"/>
      <c r="AH131" s="1572"/>
      <c r="AI131" s="1578"/>
    </row>
    <row r="132" spans="2:35" x14ac:dyDescent="0.45">
      <c r="B132" s="1568"/>
      <c r="C132" s="1569"/>
      <c r="D132" s="1570"/>
      <c r="E132" s="1571"/>
      <c r="F132" s="1571"/>
      <c r="G132" s="1569"/>
      <c r="H132" s="1569"/>
      <c r="I132" s="1569"/>
      <c r="J132" s="1569"/>
      <c r="K132" s="1572"/>
      <c r="L132" s="1573"/>
      <c r="M132" s="1572"/>
      <c r="N132" s="1572"/>
      <c r="O132" s="1572"/>
      <c r="P132" s="1574"/>
      <c r="Q132" s="1572"/>
      <c r="R132" s="1572"/>
      <c r="S132" s="1574"/>
      <c r="T132" s="1574"/>
      <c r="U132" s="1586"/>
      <c r="V132" s="1576"/>
      <c r="W132" s="1577"/>
      <c r="X132" s="1572"/>
      <c r="Y132" s="1578"/>
      <c r="Z132" s="1567"/>
      <c r="AA132" s="1588"/>
      <c r="AB132" s="1587"/>
      <c r="AC132" s="1587"/>
      <c r="AD132" s="1571"/>
      <c r="AE132" s="1569"/>
      <c r="AF132" s="1569"/>
      <c r="AG132" s="1572"/>
      <c r="AH132" s="1572"/>
      <c r="AI132" s="1578"/>
    </row>
    <row r="133" spans="2:35" x14ac:dyDescent="0.45">
      <c r="B133" s="1568"/>
      <c r="C133" s="1569"/>
      <c r="D133" s="1570"/>
      <c r="E133" s="1571"/>
      <c r="F133" s="1571"/>
      <c r="G133" s="1569"/>
      <c r="H133" s="1569"/>
      <c r="I133" s="1569"/>
      <c r="J133" s="1569"/>
      <c r="K133" s="1572"/>
      <c r="L133" s="1573"/>
      <c r="M133" s="1572"/>
      <c r="N133" s="1572"/>
      <c r="O133" s="1572"/>
      <c r="P133" s="1574"/>
      <c r="Q133" s="1572"/>
      <c r="R133" s="1572"/>
      <c r="S133" s="1574"/>
      <c r="T133" s="1574"/>
      <c r="U133" s="1586"/>
      <c r="V133" s="1576"/>
      <c r="W133" s="1577"/>
      <c r="X133" s="1572"/>
      <c r="Y133" s="1578"/>
      <c r="Z133" s="1567"/>
      <c r="AA133" s="1588"/>
      <c r="AB133" s="1587"/>
      <c r="AC133" s="1587"/>
      <c r="AD133" s="1571"/>
      <c r="AE133" s="1569"/>
      <c r="AF133" s="1569"/>
      <c r="AG133" s="1572"/>
      <c r="AH133" s="1572"/>
      <c r="AI133" s="1578"/>
    </row>
    <row r="134" spans="2:35" x14ac:dyDescent="0.45">
      <c r="B134" s="1568"/>
      <c r="C134" s="1569"/>
      <c r="D134" s="1570"/>
      <c r="E134" s="1571"/>
      <c r="F134" s="1571"/>
      <c r="G134" s="1569"/>
      <c r="H134" s="1569"/>
      <c r="I134" s="1569"/>
      <c r="J134" s="1569"/>
      <c r="K134" s="1572"/>
      <c r="L134" s="1573"/>
      <c r="M134" s="1572"/>
      <c r="N134" s="1572"/>
      <c r="O134" s="1572"/>
      <c r="P134" s="1574"/>
      <c r="Q134" s="1572"/>
      <c r="R134" s="1572"/>
      <c r="S134" s="1574"/>
      <c r="T134" s="1574"/>
      <c r="U134" s="1586"/>
      <c r="V134" s="1576"/>
      <c r="W134" s="1577"/>
      <c r="X134" s="1572"/>
      <c r="Y134" s="1578"/>
      <c r="Z134" s="1567"/>
      <c r="AA134" s="1588"/>
      <c r="AB134" s="1587"/>
      <c r="AC134" s="1587"/>
      <c r="AD134" s="1571"/>
      <c r="AE134" s="1569"/>
      <c r="AF134" s="1569"/>
      <c r="AG134" s="1572"/>
      <c r="AH134" s="1572"/>
      <c r="AI134" s="1578"/>
    </row>
    <row r="135" spans="2:35" x14ac:dyDescent="0.45">
      <c r="B135" s="1568"/>
      <c r="C135" s="1569"/>
      <c r="D135" s="1570"/>
      <c r="E135" s="1571"/>
      <c r="F135" s="1571"/>
      <c r="G135" s="1569"/>
      <c r="H135" s="1569"/>
      <c r="I135" s="1569"/>
      <c r="J135" s="1569"/>
      <c r="K135" s="1572"/>
      <c r="L135" s="1573"/>
      <c r="M135" s="1572"/>
      <c r="N135" s="1572"/>
      <c r="O135" s="1572"/>
      <c r="P135" s="1574"/>
      <c r="Q135" s="1572"/>
      <c r="R135" s="1572"/>
      <c r="S135" s="1574"/>
      <c r="T135" s="1574"/>
      <c r="U135" s="1586"/>
      <c r="V135" s="1576"/>
      <c r="W135" s="1577"/>
      <c r="X135" s="1572"/>
      <c r="Y135" s="1578"/>
      <c r="Z135" s="1567"/>
      <c r="AA135" s="1588"/>
      <c r="AB135" s="1587"/>
      <c r="AC135" s="1587"/>
      <c r="AD135" s="1571"/>
      <c r="AE135" s="1569"/>
      <c r="AF135" s="1569"/>
      <c r="AG135" s="1572"/>
      <c r="AH135" s="1572"/>
      <c r="AI135" s="1578"/>
    </row>
    <row r="136" spans="2:35" x14ac:dyDescent="0.45">
      <c r="B136" s="1568"/>
      <c r="C136" s="1569"/>
      <c r="D136" s="1570"/>
      <c r="E136" s="1571"/>
      <c r="F136" s="1571"/>
      <c r="G136" s="1569"/>
      <c r="H136" s="1569"/>
      <c r="I136" s="1569"/>
      <c r="J136" s="1569"/>
      <c r="K136" s="1572"/>
      <c r="L136" s="1573"/>
      <c r="M136" s="1572"/>
      <c r="N136" s="1572"/>
      <c r="O136" s="1572"/>
      <c r="P136" s="1574"/>
      <c r="Q136" s="1572"/>
      <c r="R136" s="1572"/>
      <c r="S136" s="1574"/>
      <c r="T136" s="1574"/>
      <c r="U136" s="1586"/>
      <c r="V136" s="1576"/>
      <c r="W136" s="1577"/>
      <c r="X136" s="1572"/>
      <c r="Y136" s="1578"/>
      <c r="Z136" s="1567"/>
      <c r="AA136" s="1588"/>
      <c r="AB136" s="1587"/>
      <c r="AC136" s="1587"/>
      <c r="AD136" s="1571"/>
      <c r="AE136" s="1569"/>
      <c r="AF136" s="1569"/>
      <c r="AG136" s="1572"/>
      <c r="AH136" s="1572"/>
      <c r="AI136" s="1578"/>
    </row>
    <row r="137" spans="2:35" x14ac:dyDescent="0.45">
      <c r="B137" s="1568"/>
      <c r="C137" s="1569"/>
      <c r="D137" s="1570"/>
      <c r="E137" s="1571"/>
      <c r="F137" s="1571"/>
      <c r="G137" s="1569"/>
      <c r="H137" s="1569"/>
      <c r="I137" s="1569"/>
      <c r="J137" s="1569"/>
      <c r="K137" s="1572"/>
      <c r="L137" s="1573"/>
      <c r="M137" s="1572"/>
      <c r="N137" s="1572"/>
      <c r="O137" s="1572"/>
      <c r="P137" s="1574"/>
      <c r="Q137" s="1572"/>
      <c r="R137" s="1572"/>
      <c r="S137" s="1574"/>
      <c r="T137" s="1574"/>
      <c r="U137" s="1586"/>
      <c r="V137" s="1576"/>
      <c r="W137" s="1577"/>
      <c r="X137" s="1572"/>
      <c r="Y137" s="1578"/>
      <c r="Z137" s="1567"/>
      <c r="AA137" s="1588"/>
      <c r="AB137" s="1587"/>
      <c r="AC137" s="1587"/>
      <c r="AD137" s="1571"/>
      <c r="AE137" s="1569"/>
      <c r="AF137" s="1569"/>
      <c r="AG137" s="1572"/>
      <c r="AH137" s="1572"/>
      <c r="AI137" s="1578"/>
    </row>
    <row r="138" spans="2:35" x14ac:dyDescent="0.45">
      <c r="B138" s="1568"/>
      <c r="C138" s="1569"/>
      <c r="D138" s="1570"/>
      <c r="E138" s="1571"/>
      <c r="F138" s="1571"/>
      <c r="G138" s="1569"/>
      <c r="H138" s="1569"/>
      <c r="I138" s="1569"/>
      <c r="J138" s="1569"/>
      <c r="K138" s="1572"/>
      <c r="L138" s="1573"/>
      <c r="M138" s="1572"/>
      <c r="N138" s="1572"/>
      <c r="O138" s="1572"/>
      <c r="P138" s="1574"/>
      <c r="Q138" s="1572"/>
      <c r="R138" s="1572"/>
      <c r="S138" s="1574"/>
      <c r="T138" s="1574"/>
      <c r="U138" s="1586"/>
      <c r="V138" s="1576"/>
      <c r="W138" s="1577"/>
      <c r="X138" s="1572"/>
      <c r="Y138" s="1578"/>
      <c r="Z138" s="1567"/>
      <c r="AA138" s="1588"/>
      <c r="AB138" s="1587"/>
      <c r="AC138" s="1587"/>
      <c r="AD138" s="1571"/>
      <c r="AE138" s="1569"/>
      <c r="AF138" s="1569"/>
      <c r="AG138" s="1572"/>
      <c r="AH138" s="1572"/>
      <c r="AI138" s="1578"/>
    </row>
    <row r="139" spans="2:35" x14ac:dyDescent="0.45">
      <c r="B139" s="1568"/>
      <c r="C139" s="1569"/>
      <c r="D139" s="1570"/>
      <c r="E139" s="1571"/>
      <c r="F139" s="1571"/>
      <c r="G139" s="1569"/>
      <c r="H139" s="1569"/>
      <c r="I139" s="1569"/>
      <c r="J139" s="1569"/>
      <c r="K139" s="1572"/>
      <c r="L139" s="1573"/>
      <c r="M139" s="1572"/>
      <c r="N139" s="1572"/>
      <c r="O139" s="1572"/>
      <c r="P139" s="1574"/>
      <c r="Q139" s="1572"/>
      <c r="R139" s="1572"/>
      <c r="S139" s="1574"/>
      <c r="T139" s="1574"/>
      <c r="U139" s="1586"/>
      <c r="V139" s="1576"/>
      <c r="W139" s="1577"/>
      <c r="X139" s="1572"/>
      <c r="Y139" s="1578"/>
      <c r="Z139" s="1567"/>
      <c r="AA139" s="1588"/>
      <c r="AB139" s="1587"/>
      <c r="AC139" s="1587"/>
      <c r="AD139" s="1571"/>
      <c r="AE139" s="1569"/>
      <c r="AF139" s="1569"/>
      <c r="AG139" s="1572"/>
      <c r="AH139" s="1572"/>
      <c r="AI139" s="1578"/>
    </row>
    <row r="140" spans="2:35" x14ac:dyDescent="0.45">
      <c r="B140" s="1568"/>
      <c r="C140" s="1569"/>
      <c r="D140" s="1570"/>
      <c r="E140" s="1571"/>
      <c r="F140" s="1571"/>
      <c r="G140" s="1569"/>
      <c r="H140" s="1569"/>
      <c r="I140" s="1569"/>
      <c r="J140" s="1569"/>
      <c r="K140" s="1572"/>
      <c r="L140" s="1573"/>
      <c r="M140" s="1572"/>
      <c r="N140" s="1572"/>
      <c r="O140" s="1572"/>
      <c r="P140" s="1574"/>
      <c r="Q140" s="1572"/>
      <c r="R140" s="1572"/>
      <c r="S140" s="1574"/>
      <c r="T140" s="1574"/>
      <c r="U140" s="1586"/>
      <c r="V140" s="1576"/>
      <c r="W140" s="1577"/>
      <c r="X140" s="1572"/>
      <c r="Y140" s="1578"/>
      <c r="Z140" s="1567"/>
      <c r="AA140" s="1588"/>
      <c r="AB140" s="1587"/>
      <c r="AC140" s="1587"/>
      <c r="AD140" s="1571"/>
      <c r="AE140" s="1569"/>
      <c r="AF140" s="1569"/>
      <c r="AG140" s="1572"/>
      <c r="AH140" s="1572"/>
      <c r="AI140" s="1578"/>
    </row>
    <row r="141" spans="2:35" x14ac:dyDescent="0.45">
      <c r="B141" s="1568"/>
      <c r="C141" s="1569"/>
      <c r="D141" s="1570"/>
      <c r="E141" s="1571"/>
      <c r="F141" s="1571"/>
      <c r="G141" s="1569"/>
      <c r="H141" s="1569"/>
      <c r="I141" s="1569"/>
      <c r="J141" s="1569"/>
      <c r="K141" s="1572"/>
      <c r="L141" s="1573"/>
      <c r="M141" s="1572"/>
      <c r="N141" s="1572"/>
      <c r="O141" s="1572"/>
      <c r="P141" s="1574"/>
      <c r="Q141" s="1572"/>
      <c r="R141" s="1572"/>
      <c r="S141" s="1574"/>
      <c r="T141" s="1574"/>
      <c r="U141" s="1586"/>
      <c r="V141" s="1576"/>
      <c r="W141" s="1577"/>
      <c r="X141" s="1572"/>
      <c r="Y141" s="1578"/>
      <c r="Z141" s="1567"/>
      <c r="AA141" s="1588"/>
      <c r="AB141" s="1587"/>
      <c r="AC141" s="1587"/>
      <c r="AD141" s="1571"/>
      <c r="AE141" s="1569"/>
      <c r="AF141" s="1569"/>
      <c r="AG141" s="1572"/>
      <c r="AH141" s="1572"/>
      <c r="AI141" s="1578"/>
    </row>
    <row r="142" spans="2:35" x14ac:dyDescent="0.45">
      <c r="B142" s="1568"/>
      <c r="C142" s="1569"/>
      <c r="D142" s="1570"/>
      <c r="E142" s="1571"/>
      <c r="F142" s="1571"/>
      <c r="G142" s="1569"/>
      <c r="H142" s="1569"/>
      <c r="I142" s="1569"/>
      <c r="J142" s="1569"/>
      <c r="K142" s="1572"/>
      <c r="L142" s="1573"/>
      <c r="M142" s="1572"/>
      <c r="N142" s="1572"/>
      <c r="O142" s="1572"/>
      <c r="P142" s="1574"/>
      <c r="Q142" s="1572"/>
      <c r="R142" s="1572"/>
      <c r="S142" s="1574"/>
      <c r="T142" s="1574"/>
      <c r="U142" s="1586"/>
      <c r="V142" s="1576"/>
      <c r="W142" s="1577"/>
      <c r="X142" s="1572"/>
      <c r="Y142" s="1578"/>
      <c r="Z142" s="1567"/>
      <c r="AA142" s="1588"/>
      <c r="AB142" s="1587"/>
      <c r="AC142" s="1587"/>
      <c r="AD142" s="1571"/>
      <c r="AE142" s="1569"/>
      <c r="AF142" s="1569"/>
      <c r="AG142" s="1572"/>
      <c r="AH142" s="1572"/>
      <c r="AI142" s="1578"/>
    </row>
    <row r="143" spans="2:35" x14ac:dyDescent="0.45">
      <c r="B143" s="1568"/>
      <c r="C143" s="1569"/>
      <c r="D143" s="1570"/>
      <c r="E143" s="1571"/>
      <c r="F143" s="1571"/>
      <c r="G143" s="1569"/>
      <c r="H143" s="1569"/>
      <c r="I143" s="1569"/>
      <c r="J143" s="1569"/>
      <c r="K143" s="1572"/>
      <c r="L143" s="1573"/>
      <c r="M143" s="1572"/>
      <c r="N143" s="1572"/>
      <c r="O143" s="1572"/>
      <c r="P143" s="1574"/>
      <c r="Q143" s="1572"/>
      <c r="R143" s="1572"/>
      <c r="S143" s="1574"/>
      <c r="T143" s="1574"/>
      <c r="U143" s="1586"/>
      <c r="V143" s="1576"/>
      <c r="W143" s="1577"/>
      <c r="X143" s="1572"/>
      <c r="Y143" s="1578"/>
      <c r="Z143" s="1567"/>
      <c r="AA143" s="1588"/>
      <c r="AB143" s="1587"/>
      <c r="AC143" s="1587"/>
      <c r="AD143" s="1571"/>
      <c r="AE143" s="1569"/>
      <c r="AF143" s="1569"/>
      <c r="AG143" s="1572"/>
      <c r="AH143" s="1572"/>
      <c r="AI143" s="1578"/>
    </row>
    <row r="144" spans="2:35" x14ac:dyDescent="0.45">
      <c r="B144" s="1568"/>
      <c r="C144" s="1569"/>
      <c r="D144" s="1570"/>
      <c r="E144" s="1571"/>
      <c r="F144" s="1571"/>
      <c r="G144" s="1569"/>
      <c r="H144" s="1569"/>
      <c r="I144" s="1569"/>
      <c r="J144" s="1569"/>
      <c r="K144" s="1572"/>
      <c r="L144" s="1573"/>
      <c r="M144" s="1572"/>
      <c r="N144" s="1572"/>
      <c r="O144" s="1572"/>
      <c r="P144" s="1574"/>
      <c r="Q144" s="1572"/>
      <c r="R144" s="1572"/>
      <c r="S144" s="1574"/>
      <c r="T144" s="1574"/>
      <c r="U144" s="1586"/>
      <c r="V144" s="1576"/>
      <c r="W144" s="1577"/>
      <c r="X144" s="1572"/>
      <c r="Y144" s="1578"/>
      <c r="Z144" s="1567"/>
      <c r="AA144" s="1588"/>
      <c r="AB144" s="1587"/>
      <c r="AC144" s="1587"/>
      <c r="AD144" s="1571"/>
      <c r="AE144" s="1569"/>
      <c r="AF144" s="1569"/>
      <c r="AG144" s="1572"/>
      <c r="AH144" s="1572"/>
      <c r="AI144" s="1578"/>
    </row>
    <row r="145" spans="2:35" x14ac:dyDescent="0.45">
      <c r="B145" s="1568"/>
      <c r="C145" s="1569"/>
      <c r="D145" s="1570"/>
      <c r="E145" s="1571"/>
      <c r="F145" s="1571"/>
      <c r="G145" s="1569"/>
      <c r="H145" s="1569"/>
      <c r="I145" s="1569"/>
      <c r="J145" s="1569"/>
      <c r="K145" s="1572"/>
      <c r="L145" s="1573"/>
      <c r="M145" s="1572"/>
      <c r="N145" s="1572"/>
      <c r="O145" s="1572"/>
      <c r="P145" s="1574"/>
      <c r="Q145" s="1572"/>
      <c r="R145" s="1572"/>
      <c r="S145" s="1574"/>
      <c r="T145" s="1574"/>
      <c r="U145" s="1586"/>
      <c r="V145" s="1576"/>
      <c r="W145" s="1577"/>
      <c r="X145" s="1572"/>
      <c r="Y145" s="1578"/>
      <c r="Z145" s="1567"/>
      <c r="AA145" s="1588"/>
      <c r="AB145" s="1587"/>
      <c r="AC145" s="1587"/>
      <c r="AD145" s="1571"/>
      <c r="AE145" s="1569"/>
      <c r="AF145" s="1569"/>
      <c r="AG145" s="1572"/>
      <c r="AH145" s="1572"/>
      <c r="AI145" s="1578"/>
    </row>
    <row r="146" spans="2:35" x14ac:dyDescent="0.45">
      <c r="B146" s="1568"/>
      <c r="C146" s="1569"/>
      <c r="D146" s="1570"/>
      <c r="E146" s="1571"/>
      <c r="F146" s="1571"/>
      <c r="G146" s="1569"/>
      <c r="H146" s="1569"/>
      <c r="I146" s="1569"/>
      <c r="J146" s="1569"/>
      <c r="K146" s="1572"/>
      <c r="L146" s="1573"/>
      <c r="M146" s="1572"/>
      <c r="N146" s="1572"/>
      <c r="O146" s="1572"/>
      <c r="P146" s="1574"/>
      <c r="Q146" s="1572"/>
      <c r="R146" s="1572"/>
      <c r="S146" s="1574"/>
      <c r="T146" s="1574"/>
      <c r="U146" s="1586"/>
      <c r="V146" s="1576"/>
      <c r="W146" s="1577"/>
      <c r="X146" s="1572"/>
      <c r="Y146" s="1578"/>
      <c r="Z146" s="1567"/>
      <c r="AA146" s="1588"/>
      <c r="AB146" s="1587"/>
      <c r="AC146" s="1587"/>
      <c r="AD146" s="1571"/>
      <c r="AE146" s="1569"/>
      <c r="AF146" s="1569"/>
      <c r="AG146" s="1572"/>
      <c r="AH146" s="1572"/>
      <c r="AI146" s="1578"/>
    </row>
    <row r="147" spans="2:35" x14ac:dyDescent="0.45">
      <c r="B147" s="1568"/>
      <c r="C147" s="1569"/>
      <c r="D147" s="1570"/>
      <c r="E147" s="1571"/>
      <c r="F147" s="1571"/>
      <c r="G147" s="1569"/>
      <c r="H147" s="1569"/>
      <c r="I147" s="1569"/>
      <c r="J147" s="1569"/>
      <c r="K147" s="1572"/>
      <c r="L147" s="1573"/>
      <c r="M147" s="1572"/>
      <c r="N147" s="1572"/>
      <c r="O147" s="1572"/>
      <c r="P147" s="1574"/>
      <c r="Q147" s="1572"/>
      <c r="R147" s="1572"/>
      <c r="S147" s="1574"/>
      <c r="T147" s="1574"/>
      <c r="U147" s="1586"/>
      <c r="V147" s="1576"/>
      <c r="W147" s="1577"/>
      <c r="X147" s="1572"/>
      <c r="Y147" s="1578"/>
      <c r="Z147" s="1567"/>
      <c r="AA147" s="1588"/>
      <c r="AB147" s="1587"/>
      <c r="AC147" s="1587"/>
      <c r="AD147" s="1571"/>
      <c r="AE147" s="1569"/>
      <c r="AF147" s="1569"/>
      <c r="AG147" s="1572"/>
      <c r="AH147" s="1572"/>
      <c r="AI147" s="1578"/>
    </row>
    <row r="148" spans="2:35" x14ac:dyDescent="0.45">
      <c r="B148" s="1568"/>
      <c r="C148" s="1569"/>
      <c r="D148" s="1570"/>
      <c r="E148" s="1571"/>
      <c r="F148" s="1571"/>
      <c r="G148" s="1569"/>
      <c r="H148" s="1569"/>
      <c r="I148" s="1569"/>
      <c r="J148" s="1569"/>
      <c r="K148" s="1572"/>
      <c r="L148" s="1573"/>
      <c r="M148" s="1572"/>
      <c r="N148" s="1572"/>
      <c r="O148" s="1572"/>
      <c r="P148" s="1574"/>
      <c r="Q148" s="1572"/>
      <c r="R148" s="1572"/>
      <c r="S148" s="1574"/>
      <c r="T148" s="1574"/>
      <c r="U148" s="1586"/>
      <c r="V148" s="1576"/>
      <c r="W148" s="1577"/>
      <c r="X148" s="1572"/>
      <c r="Y148" s="1578"/>
      <c r="Z148" s="1567"/>
      <c r="AA148" s="1588"/>
      <c r="AB148" s="1587"/>
      <c r="AC148" s="1587"/>
      <c r="AD148" s="1571"/>
      <c r="AE148" s="1569"/>
      <c r="AF148" s="1569"/>
      <c r="AG148" s="1572"/>
      <c r="AH148" s="1572"/>
      <c r="AI148" s="1578"/>
    </row>
    <row r="149" spans="2:35" x14ac:dyDescent="0.45">
      <c r="B149" s="1568"/>
      <c r="C149" s="1569"/>
      <c r="D149" s="1570"/>
      <c r="E149" s="1571"/>
      <c r="F149" s="1571"/>
      <c r="G149" s="1569"/>
      <c r="H149" s="1569"/>
      <c r="I149" s="1569"/>
      <c r="J149" s="1569"/>
      <c r="K149" s="1572"/>
      <c r="L149" s="1573"/>
      <c r="M149" s="1572"/>
      <c r="N149" s="1572"/>
      <c r="O149" s="1572"/>
      <c r="P149" s="1574"/>
      <c r="Q149" s="1572"/>
      <c r="R149" s="1572"/>
      <c r="S149" s="1574"/>
      <c r="T149" s="1574"/>
      <c r="U149" s="1586"/>
      <c r="V149" s="1576"/>
      <c r="W149" s="1577"/>
      <c r="X149" s="1572"/>
      <c r="Y149" s="1578"/>
      <c r="Z149" s="1567"/>
      <c r="AA149" s="1588"/>
      <c r="AB149" s="1587"/>
      <c r="AC149" s="1587"/>
      <c r="AD149" s="1571"/>
      <c r="AE149" s="1569"/>
      <c r="AF149" s="1569"/>
      <c r="AG149" s="1572"/>
      <c r="AH149" s="1572"/>
      <c r="AI149" s="1578"/>
    </row>
    <row r="150" spans="2:35" x14ac:dyDescent="0.45">
      <c r="B150" s="1568"/>
      <c r="C150" s="1569"/>
      <c r="D150" s="1570"/>
      <c r="E150" s="1571"/>
      <c r="F150" s="1571"/>
      <c r="G150" s="1569"/>
      <c r="H150" s="1569"/>
      <c r="I150" s="1569"/>
      <c r="J150" s="1569"/>
      <c r="K150" s="1572"/>
      <c r="L150" s="1573"/>
      <c r="M150" s="1572"/>
      <c r="N150" s="1572"/>
      <c r="O150" s="1572"/>
      <c r="P150" s="1574"/>
      <c r="Q150" s="1572"/>
      <c r="R150" s="1572"/>
      <c r="S150" s="1574"/>
      <c r="T150" s="1574"/>
      <c r="U150" s="1586"/>
      <c r="V150" s="1576"/>
      <c r="W150" s="1577"/>
      <c r="X150" s="1572"/>
      <c r="Y150" s="1578"/>
      <c r="Z150" s="1567"/>
      <c r="AA150" s="1588"/>
      <c r="AB150" s="1587"/>
      <c r="AC150" s="1587"/>
      <c r="AD150" s="1571"/>
      <c r="AE150" s="1569"/>
      <c r="AF150" s="1569"/>
      <c r="AG150" s="1572"/>
      <c r="AH150" s="1572"/>
      <c r="AI150" s="1578"/>
    </row>
    <row r="151" spans="2:35" x14ac:dyDescent="0.45">
      <c r="B151" s="1568"/>
      <c r="C151" s="1569"/>
      <c r="D151" s="1570"/>
      <c r="E151" s="1571"/>
      <c r="F151" s="1571"/>
      <c r="G151" s="1569"/>
      <c r="H151" s="1569"/>
      <c r="I151" s="1569"/>
      <c r="J151" s="1569"/>
      <c r="K151" s="1572"/>
      <c r="L151" s="1573"/>
      <c r="M151" s="1572"/>
      <c r="N151" s="1572"/>
      <c r="O151" s="1572"/>
      <c r="P151" s="1574"/>
      <c r="Q151" s="1572"/>
      <c r="R151" s="1572"/>
      <c r="S151" s="1574"/>
      <c r="T151" s="1574"/>
      <c r="U151" s="1586"/>
      <c r="V151" s="1576"/>
      <c r="W151" s="1577"/>
      <c r="X151" s="1572"/>
      <c r="Y151" s="1578"/>
      <c r="Z151" s="1567"/>
      <c r="AA151" s="1588"/>
      <c r="AB151" s="1587"/>
      <c r="AC151" s="1587"/>
      <c r="AD151" s="1571"/>
      <c r="AE151" s="1569"/>
      <c r="AF151" s="1569"/>
      <c r="AG151" s="1572"/>
      <c r="AH151" s="1572"/>
      <c r="AI151" s="1578"/>
    </row>
    <row r="152" spans="2:35" x14ac:dyDescent="0.45">
      <c r="B152" s="1568"/>
      <c r="C152" s="1569"/>
      <c r="D152" s="1570"/>
      <c r="E152" s="1571"/>
      <c r="F152" s="1571"/>
      <c r="G152" s="1569"/>
      <c r="H152" s="1569"/>
      <c r="I152" s="1569"/>
      <c r="J152" s="1569"/>
      <c r="K152" s="1572"/>
      <c r="L152" s="1573"/>
      <c r="M152" s="1572"/>
      <c r="N152" s="1572"/>
      <c r="O152" s="1572"/>
      <c r="P152" s="1574"/>
      <c r="Q152" s="1572"/>
      <c r="R152" s="1572"/>
      <c r="S152" s="1574"/>
      <c r="T152" s="1574"/>
      <c r="U152" s="1586"/>
      <c r="V152" s="1576"/>
      <c r="W152" s="1577"/>
      <c r="X152" s="1572"/>
      <c r="Y152" s="1578"/>
      <c r="Z152" s="1567"/>
      <c r="AA152" s="1588"/>
      <c r="AB152" s="1587"/>
      <c r="AC152" s="1587"/>
      <c r="AD152" s="1571"/>
      <c r="AE152" s="1569"/>
      <c r="AF152" s="1569"/>
      <c r="AG152" s="1572"/>
      <c r="AH152" s="1572"/>
      <c r="AI152" s="1578"/>
    </row>
    <row r="153" spans="2:35" x14ac:dyDescent="0.45">
      <c r="B153" s="1568"/>
      <c r="C153" s="1569"/>
      <c r="D153" s="1570"/>
      <c r="E153" s="1571"/>
      <c r="F153" s="1571"/>
      <c r="G153" s="1569"/>
      <c r="H153" s="1569"/>
      <c r="I153" s="1569"/>
      <c r="J153" s="1569"/>
      <c r="K153" s="1572"/>
      <c r="L153" s="1573"/>
      <c r="M153" s="1572"/>
      <c r="N153" s="1572"/>
      <c r="O153" s="1572"/>
      <c r="P153" s="1574"/>
      <c r="Q153" s="1572"/>
      <c r="R153" s="1572"/>
      <c r="S153" s="1574"/>
      <c r="T153" s="1574"/>
      <c r="U153" s="1586"/>
      <c r="V153" s="1576"/>
      <c r="W153" s="1577"/>
      <c r="X153" s="1572"/>
      <c r="Y153" s="1578"/>
      <c r="Z153" s="1567"/>
      <c r="AA153" s="1588"/>
      <c r="AB153" s="1587"/>
      <c r="AC153" s="1587"/>
      <c r="AD153" s="1571"/>
      <c r="AE153" s="1569"/>
      <c r="AF153" s="1569"/>
      <c r="AG153" s="1572"/>
      <c r="AH153" s="1572"/>
      <c r="AI153" s="1578"/>
    </row>
    <row r="154" spans="2:35" x14ac:dyDescent="0.45">
      <c r="B154" s="1568"/>
      <c r="C154" s="1569"/>
      <c r="D154" s="1570"/>
      <c r="E154" s="1571"/>
      <c r="F154" s="1571"/>
      <c r="G154" s="1569"/>
      <c r="H154" s="1569"/>
      <c r="I154" s="1569"/>
      <c r="J154" s="1569"/>
      <c r="K154" s="1572"/>
      <c r="L154" s="1573"/>
      <c r="M154" s="1572"/>
      <c r="N154" s="1572"/>
      <c r="O154" s="1572"/>
      <c r="P154" s="1574"/>
      <c r="Q154" s="1572"/>
      <c r="R154" s="1572"/>
      <c r="S154" s="1574"/>
      <c r="T154" s="1574"/>
      <c r="U154" s="1586"/>
      <c r="V154" s="1576"/>
      <c r="W154" s="1577"/>
      <c r="X154" s="1572"/>
      <c r="Y154" s="1578"/>
      <c r="Z154" s="1567"/>
      <c r="AA154" s="1588"/>
      <c r="AB154" s="1587"/>
      <c r="AC154" s="1587"/>
      <c r="AD154" s="1571"/>
      <c r="AE154" s="1569"/>
      <c r="AF154" s="1569"/>
      <c r="AG154" s="1572"/>
      <c r="AH154" s="1572"/>
      <c r="AI154" s="1578"/>
    </row>
    <row r="155" spans="2:35" x14ac:dyDescent="0.45">
      <c r="B155" s="1568"/>
      <c r="C155" s="1569"/>
      <c r="D155" s="1570"/>
      <c r="E155" s="1571"/>
      <c r="F155" s="1571"/>
      <c r="G155" s="1569"/>
      <c r="H155" s="1569"/>
      <c r="I155" s="1569"/>
      <c r="J155" s="1569"/>
      <c r="K155" s="1572"/>
      <c r="L155" s="1573"/>
      <c r="M155" s="1572"/>
      <c r="N155" s="1572"/>
      <c r="O155" s="1572"/>
      <c r="P155" s="1574"/>
      <c r="Q155" s="1572"/>
      <c r="R155" s="1572"/>
      <c r="S155" s="1574"/>
      <c r="T155" s="1574"/>
      <c r="U155" s="1586"/>
      <c r="V155" s="1576"/>
      <c r="W155" s="1577"/>
      <c r="X155" s="1572"/>
      <c r="Y155" s="1578"/>
      <c r="Z155" s="1567"/>
      <c r="AA155" s="1588"/>
      <c r="AB155" s="1587"/>
      <c r="AC155" s="1587"/>
      <c r="AD155" s="1571"/>
      <c r="AE155" s="1569"/>
      <c r="AF155" s="1569"/>
      <c r="AG155" s="1572"/>
      <c r="AH155" s="1572"/>
      <c r="AI155" s="1578"/>
    </row>
    <row r="156" spans="2:35" x14ac:dyDescent="0.45">
      <c r="B156" s="1568"/>
      <c r="C156" s="1569"/>
      <c r="D156" s="1570"/>
      <c r="E156" s="1571"/>
      <c r="F156" s="1571"/>
      <c r="G156" s="1569"/>
      <c r="H156" s="1569"/>
      <c r="I156" s="1569"/>
      <c r="J156" s="1569"/>
      <c r="K156" s="1572"/>
      <c r="L156" s="1573"/>
      <c r="M156" s="1572"/>
      <c r="N156" s="1572"/>
      <c r="O156" s="1572"/>
      <c r="P156" s="1574"/>
      <c r="Q156" s="1572"/>
      <c r="R156" s="1572"/>
      <c r="S156" s="1574"/>
      <c r="T156" s="1574"/>
      <c r="U156" s="1586"/>
      <c r="V156" s="1576"/>
      <c r="W156" s="1577"/>
      <c r="X156" s="1572"/>
      <c r="Y156" s="1578"/>
      <c r="Z156" s="1567"/>
      <c r="AA156" s="1588"/>
      <c r="AB156" s="1587"/>
      <c r="AC156" s="1587"/>
      <c r="AD156" s="1571"/>
      <c r="AE156" s="1569"/>
      <c r="AF156" s="1569"/>
      <c r="AG156" s="1572"/>
      <c r="AH156" s="1572"/>
      <c r="AI156" s="1578"/>
    </row>
    <row r="157" spans="2:35" x14ac:dyDescent="0.45">
      <c r="B157" s="1568"/>
      <c r="C157" s="1569"/>
      <c r="D157" s="1570"/>
      <c r="E157" s="1571"/>
      <c r="F157" s="1571"/>
      <c r="G157" s="1569"/>
      <c r="H157" s="1569"/>
      <c r="I157" s="1569"/>
      <c r="J157" s="1569"/>
      <c r="K157" s="1572"/>
      <c r="L157" s="1573"/>
      <c r="M157" s="1572"/>
      <c r="N157" s="1572"/>
      <c r="O157" s="1572"/>
      <c r="P157" s="1574"/>
      <c r="Q157" s="1572"/>
      <c r="R157" s="1572"/>
      <c r="S157" s="1574"/>
      <c r="T157" s="1574"/>
      <c r="U157" s="1586"/>
      <c r="V157" s="1576"/>
      <c r="W157" s="1577"/>
      <c r="X157" s="1572"/>
      <c r="Y157" s="1578"/>
      <c r="Z157" s="1567"/>
      <c r="AA157" s="1588"/>
      <c r="AB157" s="1587"/>
      <c r="AC157" s="1587"/>
      <c r="AD157" s="1571"/>
      <c r="AE157" s="1569"/>
      <c r="AF157" s="1569"/>
      <c r="AG157" s="1572"/>
      <c r="AH157" s="1572"/>
      <c r="AI157" s="1578"/>
    </row>
    <row r="158" spans="2:35" x14ac:dyDescent="0.45">
      <c r="B158" s="1568"/>
      <c r="C158" s="1569"/>
      <c r="D158" s="1570"/>
      <c r="E158" s="1571"/>
      <c r="F158" s="1571"/>
      <c r="G158" s="1569"/>
      <c r="H158" s="1569"/>
      <c r="I158" s="1569"/>
      <c r="J158" s="1569"/>
      <c r="K158" s="1572"/>
      <c r="L158" s="1573"/>
      <c r="M158" s="1572"/>
      <c r="N158" s="1572"/>
      <c r="O158" s="1572"/>
      <c r="P158" s="1574"/>
      <c r="Q158" s="1572"/>
      <c r="R158" s="1572"/>
      <c r="S158" s="1574"/>
      <c r="T158" s="1574"/>
      <c r="U158" s="1586"/>
      <c r="V158" s="1576"/>
      <c r="W158" s="1577"/>
      <c r="X158" s="1572"/>
      <c r="Y158" s="1578"/>
      <c r="Z158" s="1567"/>
      <c r="AA158" s="1588"/>
      <c r="AB158" s="1587"/>
      <c r="AC158" s="1587"/>
      <c r="AD158" s="1571"/>
      <c r="AE158" s="1569"/>
      <c r="AF158" s="1569"/>
      <c r="AG158" s="1572"/>
      <c r="AH158" s="1572"/>
      <c r="AI158" s="1578"/>
    </row>
    <row r="159" spans="2:35" x14ac:dyDescent="0.45">
      <c r="B159" s="1568"/>
      <c r="C159" s="1569"/>
      <c r="D159" s="1570"/>
      <c r="E159" s="1571"/>
      <c r="F159" s="1571"/>
      <c r="G159" s="1569"/>
      <c r="H159" s="1569"/>
      <c r="I159" s="1569"/>
      <c r="J159" s="1569"/>
      <c r="K159" s="1572"/>
      <c r="L159" s="1573"/>
      <c r="M159" s="1572"/>
      <c r="N159" s="1572"/>
      <c r="O159" s="1572"/>
      <c r="P159" s="1574"/>
      <c r="Q159" s="1572"/>
      <c r="R159" s="1572"/>
      <c r="S159" s="1574"/>
      <c r="T159" s="1574"/>
      <c r="U159" s="1586"/>
      <c r="V159" s="1576"/>
      <c r="W159" s="1577"/>
      <c r="X159" s="1572"/>
      <c r="Y159" s="1578"/>
      <c r="Z159" s="1567"/>
      <c r="AA159" s="1588"/>
      <c r="AB159" s="1587"/>
      <c r="AC159" s="1587"/>
      <c r="AD159" s="1571"/>
      <c r="AE159" s="1569"/>
      <c r="AF159" s="1569"/>
      <c r="AG159" s="1572"/>
      <c r="AH159" s="1572"/>
      <c r="AI159" s="1578"/>
    </row>
    <row r="160" spans="2:35" x14ac:dyDescent="0.45">
      <c r="B160" s="1568"/>
      <c r="C160" s="1569"/>
      <c r="D160" s="1570"/>
      <c r="E160" s="1571"/>
      <c r="F160" s="1571"/>
      <c r="G160" s="1569"/>
      <c r="H160" s="1569"/>
      <c r="I160" s="1569"/>
      <c r="J160" s="1569"/>
      <c r="K160" s="1572"/>
      <c r="L160" s="1573"/>
      <c r="M160" s="1572"/>
      <c r="N160" s="1572"/>
      <c r="O160" s="1572"/>
      <c r="P160" s="1574"/>
      <c r="Q160" s="1572"/>
      <c r="R160" s="1572"/>
      <c r="S160" s="1574"/>
      <c r="T160" s="1574"/>
      <c r="U160" s="1586"/>
      <c r="V160" s="1576"/>
      <c r="W160" s="1577"/>
      <c r="X160" s="1572"/>
      <c r="Y160" s="1578"/>
      <c r="Z160" s="1567"/>
      <c r="AA160" s="1588"/>
      <c r="AB160" s="1587"/>
      <c r="AC160" s="1587"/>
      <c r="AD160" s="1571"/>
      <c r="AE160" s="1569"/>
      <c r="AF160" s="1569"/>
      <c r="AG160" s="1572"/>
      <c r="AH160" s="1572"/>
      <c r="AI160" s="1578"/>
    </row>
    <row r="161" spans="2:35" x14ac:dyDescent="0.45">
      <c r="B161" s="1568"/>
      <c r="C161" s="1569"/>
      <c r="D161" s="1570"/>
      <c r="E161" s="1571"/>
      <c r="F161" s="1571"/>
      <c r="G161" s="1569"/>
      <c r="H161" s="1569"/>
      <c r="I161" s="1569"/>
      <c r="J161" s="1569"/>
      <c r="K161" s="1572"/>
      <c r="L161" s="1573"/>
      <c r="M161" s="1572"/>
      <c r="N161" s="1572"/>
      <c r="O161" s="1572"/>
      <c r="P161" s="1574"/>
      <c r="Q161" s="1572"/>
      <c r="R161" s="1572"/>
      <c r="S161" s="1574"/>
      <c r="T161" s="1574"/>
      <c r="U161" s="1586"/>
      <c r="V161" s="1576"/>
      <c r="W161" s="1577"/>
      <c r="X161" s="1572"/>
      <c r="Y161" s="1578"/>
      <c r="Z161" s="1567"/>
      <c r="AA161" s="1588"/>
      <c r="AB161" s="1587"/>
      <c r="AC161" s="1587"/>
      <c r="AD161" s="1571"/>
      <c r="AE161" s="1569"/>
      <c r="AF161" s="1569"/>
      <c r="AG161" s="1572"/>
      <c r="AH161" s="1572"/>
      <c r="AI161" s="1578"/>
    </row>
    <row r="162" spans="2:35" x14ac:dyDescent="0.45">
      <c r="B162" s="1568"/>
      <c r="C162" s="1569"/>
      <c r="D162" s="1570"/>
      <c r="E162" s="1571"/>
      <c r="F162" s="1571"/>
      <c r="G162" s="1569"/>
      <c r="H162" s="1569"/>
      <c r="I162" s="1569"/>
      <c r="J162" s="1569"/>
      <c r="K162" s="1572"/>
      <c r="L162" s="1573"/>
      <c r="M162" s="1572"/>
      <c r="N162" s="1572"/>
      <c r="O162" s="1572"/>
      <c r="P162" s="1574"/>
      <c r="Q162" s="1572"/>
      <c r="R162" s="1572"/>
      <c r="S162" s="1574"/>
      <c r="T162" s="1574"/>
      <c r="U162" s="1586"/>
      <c r="V162" s="1576"/>
      <c r="W162" s="1577"/>
      <c r="X162" s="1572"/>
      <c r="Y162" s="1578"/>
      <c r="Z162" s="1567"/>
      <c r="AA162" s="1588"/>
      <c r="AB162" s="1587"/>
      <c r="AC162" s="1587"/>
      <c r="AD162" s="1571"/>
      <c r="AE162" s="1569"/>
      <c r="AF162" s="1569"/>
      <c r="AG162" s="1572"/>
      <c r="AH162" s="1572"/>
      <c r="AI162" s="1578"/>
    </row>
    <row r="163" spans="2:35" x14ac:dyDescent="0.45">
      <c r="B163" s="1568"/>
      <c r="C163" s="1569"/>
      <c r="D163" s="1570"/>
      <c r="E163" s="1571"/>
      <c r="F163" s="1571"/>
      <c r="G163" s="1569"/>
      <c r="H163" s="1569"/>
      <c r="I163" s="1569"/>
      <c r="J163" s="1569"/>
      <c r="K163" s="1572"/>
      <c r="L163" s="1573"/>
      <c r="M163" s="1572"/>
      <c r="N163" s="1572"/>
      <c r="O163" s="1572"/>
      <c r="P163" s="1574"/>
      <c r="Q163" s="1572"/>
      <c r="R163" s="1572"/>
      <c r="S163" s="1574"/>
      <c r="T163" s="1574"/>
      <c r="U163" s="1586"/>
      <c r="V163" s="1576"/>
      <c r="W163" s="1577"/>
      <c r="X163" s="1572"/>
      <c r="Y163" s="1578"/>
      <c r="Z163" s="1567"/>
      <c r="AA163" s="1588"/>
      <c r="AB163" s="1587"/>
      <c r="AC163" s="1587"/>
      <c r="AD163" s="1571"/>
      <c r="AE163" s="1569"/>
      <c r="AF163" s="1569"/>
      <c r="AG163" s="1572"/>
      <c r="AH163" s="1572"/>
      <c r="AI163" s="1578"/>
    </row>
    <row r="164" spans="2:35" x14ac:dyDescent="0.45">
      <c r="B164" s="1568"/>
      <c r="C164" s="1569"/>
      <c r="D164" s="1570"/>
      <c r="E164" s="1571"/>
      <c r="F164" s="1571"/>
      <c r="G164" s="1569"/>
      <c r="H164" s="1569"/>
      <c r="I164" s="1569"/>
      <c r="J164" s="1569"/>
      <c r="K164" s="1572"/>
      <c r="L164" s="1573"/>
      <c r="M164" s="1572"/>
      <c r="N164" s="1572"/>
      <c r="O164" s="1572"/>
      <c r="P164" s="1574"/>
      <c r="Q164" s="1572"/>
      <c r="R164" s="1572"/>
      <c r="S164" s="1574"/>
      <c r="T164" s="1574"/>
      <c r="U164" s="1586"/>
      <c r="V164" s="1576"/>
      <c r="W164" s="1577"/>
      <c r="X164" s="1572"/>
      <c r="Y164" s="1578"/>
      <c r="Z164" s="1567"/>
      <c r="AA164" s="1588"/>
      <c r="AB164" s="1587"/>
      <c r="AC164" s="1587"/>
      <c r="AD164" s="1571"/>
      <c r="AE164" s="1569"/>
      <c r="AF164" s="1569"/>
      <c r="AG164" s="1572"/>
      <c r="AH164" s="1572"/>
      <c r="AI164" s="1578"/>
    </row>
    <row r="165" spans="2:35" x14ac:dyDescent="0.45">
      <c r="B165" s="1568"/>
      <c r="C165" s="1569"/>
      <c r="D165" s="1570"/>
      <c r="E165" s="1571"/>
      <c r="F165" s="1571"/>
      <c r="G165" s="1569"/>
      <c r="H165" s="1569"/>
      <c r="I165" s="1569"/>
      <c r="J165" s="1569"/>
      <c r="K165" s="1572"/>
      <c r="L165" s="1573"/>
      <c r="M165" s="1572"/>
      <c r="N165" s="1572"/>
      <c r="O165" s="1572"/>
      <c r="P165" s="1574"/>
      <c r="Q165" s="1572"/>
      <c r="R165" s="1572"/>
      <c r="S165" s="1574"/>
      <c r="T165" s="1574"/>
      <c r="U165" s="1586"/>
      <c r="V165" s="1576"/>
      <c r="W165" s="1577"/>
      <c r="X165" s="1572"/>
      <c r="Y165" s="1578"/>
      <c r="Z165" s="1567"/>
      <c r="AA165" s="1588"/>
      <c r="AB165" s="1587"/>
      <c r="AC165" s="1587"/>
      <c r="AD165" s="1571"/>
      <c r="AE165" s="1569"/>
      <c r="AF165" s="1569"/>
      <c r="AG165" s="1572"/>
      <c r="AH165" s="1572"/>
      <c r="AI165" s="1578"/>
    </row>
    <row r="166" spans="2:35" x14ac:dyDescent="0.45">
      <c r="B166" s="1568"/>
      <c r="C166" s="1569"/>
      <c r="D166" s="1570"/>
      <c r="E166" s="1571"/>
      <c r="F166" s="1571"/>
      <c r="G166" s="1569"/>
      <c r="H166" s="1569"/>
      <c r="I166" s="1569"/>
      <c r="J166" s="1569"/>
      <c r="K166" s="1572"/>
      <c r="L166" s="1573"/>
      <c r="M166" s="1572"/>
      <c r="N166" s="1572"/>
      <c r="O166" s="1572"/>
      <c r="P166" s="1574"/>
      <c r="Q166" s="1572"/>
      <c r="R166" s="1572"/>
      <c r="S166" s="1574"/>
      <c r="T166" s="1574"/>
      <c r="U166" s="1586"/>
      <c r="V166" s="1576"/>
      <c r="W166" s="1577"/>
      <c r="X166" s="1572"/>
      <c r="Y166" s="1578"/>
      <c r="Z166" s="1567"/>
      <c r="AA166" s="1588"/>
      <c r="AB166" s="1587"/>
      <c r="AC166" s="1587"/>
      <c r="AD166" s="1571"/>
      <c r="AE166" s="1569"/>
      <c r="AF166" s="1569"/>
      <c r="AG166" s="1572"/>
      <c r="AH166" s="1572"/>
      <c r="AI166" s="1578"/>
    </row>
    <row r="167" spans="2:35" x14ac:dyDescent="0.45">
      <c r="B167" s="1568"/>
      <c r="C167" s="1569"/>
      <c r="D167" s="1570"/>
      <c r="E167" s="1571"/>
      <c r="F167" s="1571"/>
      <c r="G167" s="1569"/>
      <c r="H167" s="1569"/>
      <c r="I167" s="1569"/>
      <c r="J167" s="1569"/>
      <c r="K167" s="1572"/>
      <c r="L167" s="1573"/>
      <c r="M167" s="1572"/>
      <c r="N167" s="1572"/>
      <c r="O167" s="1572"/>
      <c r="P167" s="1574"/>
      <c r="Q167" s="1572"/>
      <c r="R167" s="1572"/>
      <c r="S167" s="1574"/>
      <c r="T167" s="1574"/>
      <c r="U167" s="1586"/>
      <c r="V167" s="1576"/>
      <c r="W167" s="1577"/>
      <c r="X167" s="1572"/>
      <c r="Y167" s="1578"/>
      <c r="Z167" s="1567"/>
      <c r="AA167" s="1588"/>
      <c r="AB167" s="1587"/>
      <c r="AC167" s="1587"/>
      <c r="AD167" s="1571"/>
      <c r="AE167" s="1569"/>
      <c r="AF167" s="1569"/>
      <c r="AG167" s="1572"/>
      <c r="AH167" s="1572"/>
      <c r="AI167" s="1578"/>
    </row>
    <row r="168" spans="2:35" x14ac:dyDescent="0.45">
      <c r="B168" s="1568"/>
      <c r="C168" s="1569"/>
      <c r="D168" s="1570"/>
      <c r="E168" s="1571"/>
      <c r="F168" s="1571"/>
      <c r="G168" s="1569"/>
      <c r="H168" s="1569"/>
      <c r="I168" s="1569"/>
      <c r="J168" s="1569"/>
      <c r="K168" s="1572"/>
      <c r="L168" s="1573"/>
      <c r="M168" s="1572"/>
      <c r="N168" s="1572"/>
      <c r="O168" s="1572"/>
      <c r="P168" s="1574"/>
      <c r="Q168" s="1572"/>
      <c r="R168" s="1572"/>
      <c r="S168" s="1574"/>
      <c r="T168" s="1574"/>
      <c r="U168" s="1586"/>
      <c r="V168" s="1576"/>
      <c r="W168" s="1577"/>
      <c r="X168" s="1572"/>
      <c r="Y168" s="1578"/>
      <c r="Z168" s="1567"/>
      <c r="AA168" s="1588"/>
      <c r="AB168" s="1587"/>
      <c r="AC168" s="1587"/>
      <c r="AD168" s="1571"/>
      <c r="AE168" s="1569"/>
      <c r="AF168" s="1569"/>
      <c r="AG168" s="1572"/>
      <c r="AH168" s="1572"/>
      <c r="AI168" s="1578"/>
    </row>
    <row r="169" spans="2:35" x14ac:dyDescent="0.45">
      <c r="B169" s="1568"/>
      <c r="C169" s="1569"/>
      <c r="D169" s="1570"/>
      <c r="E169" s="1571"/>
      <c r="F169" s="1571"/>
      <c r="G169" s="1569"/>
      <c r="H169" s="1569"/>
      <c r="I169" s="1569"/>
      <c r="J169" s="1569"/>
      <c r="K169" s="1572"/>
      <c r="L169" s="1573"/>
      <c r="M169" s="1572"/>
      <c r="N169" s="1572"/>
      <c r="O169" s="1572"/>
      <c r="P169" s="1574"/>
      <c r="Q169" s="1572"/>
      <c r="R169" s="1572"/>
      <c r="S169" s="1574"/>
      <c r="T169" s="1574"/>
      <c r="U169" s="1586"/>
      <c r="V169" s="1576"/>
      <c r="W169" s="1577"/>
      <c r="X169" s="1572"/>
      <c r="Y169" s="1578"/>
      <c r="Z169" s="1567"/>
      <c r="AA169" s="1588"/>
      <c r="AB169" s="1587"/>
      <c r="AC169" s="1587"/>
      <c r="AD169" s="1571"/>
      <c r="AE169" s="1569"/>
      <c r="AF169" s="1569"/>
      <c r="AG169" s="1572"/>
      <c r="AH169" s="1572"/>
      <c r="AI169" s="1578"/>
    </row>
    <row r="170" spans="2:35" x14ac:dyDescent="0.45">
      <c r="B170" s="1568"/>
      <c r="C170" s="1569"/>
      <c r="D170" s="1570"/>
      <c r="E170" s="1571"/>
      <c r="F170" s="1571"/>
      <c r="G170" s="1569"/>
      <c r="H170" s="1569"/>
      <c r="I170" s="1569"/>
      <c r="J170" s="1569"/>
      <c r="K170" s="1572"/>
      <c r="L170" s="1573"/>
      <c r="M170" s="1572"/>
      <c r="N170" s="1572"/>
      <c r="O170" s="1572"/>
      <c r="P170" s="1574"/>
      <c r="Q170" s="1572"/>
      <c r="R170" s="1572"/>
      <c r="S170" s="1574"/>
      <c r="T170" s="1574"/>
      <c r="U170" s="1586"/>
      <c r="V170" s="1576"/>
      <c r="W170" s="1577"/>
      <c r="X170" s="1572"/>
      <c r="Y170" s="1578"/>
      <c r="Z170" s="1567"/>
      <c r="AA170" s="1588"/>
      <c r="AB170" s="1587"/>
      <c r="AC170" s="1587"/>
      <c r="AD170" s="1571"/>
      <c r="AE170" s="1569"/>
      <c r="AF170" s="1569"/>
      <c r="AG170" s="1572"/>
      <c r="AH170" s="1572"/>
      <c r="AI170" s="1578"/>
    </row>
    <row r="171" spans="2:35" x14ac:dyDescent="0.45">
      <c r="B171" s="1568"/>
      <c r="C171" s="1569"/>
      <c r="D171" s="1570"/>
      <c r="E171" s="1571"/>
      <c r="F171" s="1571"/>
      <c r="G171" s="1569"/>
      <c r="H171" s="1569"/>
      <c r="I171" s="1569"/>
      <c r="J171" s="1569"/>
      <c r="K171" s="1572"/>
      <c r="L171" s="1573"/>
      <c r="M171" s="1572"/>
      <c r="N171" s="1572"/>
      <c r="O171" s="1572"/>
      <c r="P171" s="1574"/>
      <c r="Q171" s="1572"/>
      <c r="R171" s="1572"/>
      <c r="S171" s="1574"/>
      <c r="T171" s="1574"/>
      <c r="U171" s="1586"/>
      <c r="V171" s="1576"/>
      <c r="W171" s="1577"/>
      <c r="X171" s="1572"/>
      <c r="Y171" s="1578"/>
      <c r="Z171" s="1567"/>
      <c r="AA171" s="1588"/>
      <c r="AB171" s="1587"/>
      <c r="AC171" s="1587"/>
      <c r="AD171" s="1571"/>
      <c r="AE171" s="1569"/>
      <c r="AF171" s="1569"/>
      <c r="AG171" s="1572"/>
      <c r="AH171" s="1572"/>
      <c r="AI171" s="1578"/>
    </row>
    <row r="172" spans="2:35" x14ac:dyDescent="0.45">
      <c r="B172" s="1568"/>
      <c r="C172" s="1569"/>
      <c r="D172" s="1570"/>
      <c r="E172" s="1571"/>
      <c r="F172" s="1571"/>
      <c r="G172" s="1569"/>
      <c r="H172" s="1569"/>
      <c r="I172" s="1569"/>
      <c r="J172" s="1569"/>
      <c r="K172" s="1572"/>
      <c r="L172" s="1573"/>
      <c r="M172" s="1572"/>
      <c r="N172" s="1572"/>
      <c r="O172" s="1572"/>
      <c r="P172" s="1574"/>
      <c r="Q172" s="1572"/>
      <c r="R172" s="1572"/>
      <c r="S172" s="1574"/>
      <c r="T172" s="1574"/>
      <c r="U172" s="1586"/>
      <c r="V172" s="1576"/>
      <c r="W172" s="1577"/>
      <c r="X172" s="1572"/>
      <c r="Y172" s="1578"/>
      <c r="Z172" s="1567"/>
      <c r="AA172" s="1588"/>
      <c r="AB172" s="1587"/>
      <c r="AC172" s="1587"/>
      <c r="AD172" s="1571"/>
      <c r="AE172" s="1569"/>
      <c r="AF172" s="1569"/>
      <c r="AG172" s="1572"/>
      <c r="AH172" s="1572"/>
      <c r="AI172" s="1578"/>
    </row>
    <row r="173" spans="2:35" x14ac:dyDescent="0.45">
      <c r="B173" s="1568"/>
      <c r="C173" s="1569"/>
      <c r="D173" s="1570"/>
      <c r="E173" s="1571"/>
      <c r="F173" s="1571"/>
      <c r="G173" s="1569"/>
      <c r="H173" s="1569"/>
      <c r="I173" s="1569"/>
      <c r="J173" s="1569"/>
      <c r="K173" s="1572"/>
      <c r="L173" s="1573"/>
      <c r="M173" s="1572"/>
      <c r="N173" s="1572"/>
      <c r="O173" s="1572"/>
      <c r="P173" s="1574"/>
      <c r="Q173" s="1572"/>
      <c r="R173" s="1572"/>
      <c r="S173" s="1574"/>
      <c r="T173" s="1574"/>
      <c r="U173" s="1586"/>
      <c r="V173" s="1576"/>
      <c r="W173" s="1577"/>
      <c r="X173" s="1572"/>
      <c r="Y173" s="1578"/>
      <c r="Z173" s="1567"/>
      <c r="AA173" s="1588"/>
      <c r="AB173" s="1587"/>
      <c r="AC173" s="1587"/>
      <c r="AD173" s="1571"/>
      <c r="AE173" s="1569"/>
      <c r="AF173" s="1569"/>
      <c r="AG173" s="1572"/>
      <c r="AH173" s="1572"/>
      <c r="AI173" s="1578"/>
    </row>
    <row r="174" spans="2:35" x14ac:dyDescent="0.45">
      <c r="B174" s="1568"/>
      <c r="C174" s="1569"/>
      <c r="D174" s="1570"/>
      <c r="E174" s="1571"/>
      <c r="F174" s="1571"/>
      <c r="G174" s="1569"/>
      <c r="H174" s="1569"/>
      <c r="I174" s="1569"/>
      <c r="J174" s="1569"/>
      <c r="K174" s="1572"/>
      <c r="L174" s="1573"/>
      <c r="M174" s="1572"/>
      <c r="N174" s="1572"/>
      <c r="O174" s="1572"/>
      <c r="P174" s="1574"/>
      <c r="Q174" s="1572"/>
      <c r="R174" s="1572"/>
      <c r="S174" s="1574"/>
      <c r="T174" s="1574"/>
      <c r="U174" s="1586"/>
      <c r="V174" s="1576"/>
      <c r="W174" s="1577"/>
      <c r="X174" s="1572"/>
      <c r="Y174" s="1578"/>
      <c r="Z174" s="1567"/>
      <c r="AA174" s="1588"/>
      <c r="AB174" s="1587"/>
      <c r="AC174" s="1587"/>
      <c r="AD174" s="1571"/>
      <c r="AE174" s="1569"/>
      <c r="AF174" s="1569"/>
      <c r="AG174" s="1572"/>
      <c r="AH174" s="1572"/>
      <c r="AI174" s="1578"/>
    </row>
    <row r="175" spans="2:35" x14ac:dyDescent="0.45">
      <c r="B175" s="1568"/>
      <c r="C175" s="1569"/>
      <c r="D175" s="1570"/>
      <c r="E175" s="1571"/>
      <c r="F175" s="1571"/>
      <c r="G175" s="1569"/>
      <c r="H175" s="1569"/>
      <c r="I175" s="1569"/>
      <c r="J175" s="1569"/>
      <c r="K175" s="1572"/>
      <c r="L175" s="1573"/>
      <c r="M175" s="1572"/>
      <c r="N175" s="1572"/>
      <c r="O175" s="1572"/>
      <c r="P175" s="1574"/>
      <c r="Q175" s="1572"/>
      <c r="R175" s="1572"/>
      <c r="S175" s="1574"/>
      <c r="T175" s="1574"/>
      <c r="U175" s="1586"/>
      <c r="V175" s="1576"/>
      <c r="W175" s="1577"/>
      <c r="X175" s="1572"/>
      <c r="Y175" s="1578"/>
      <c r="Z175" s="1567"/>
      <c r="AA175" s="1588"/>
      <c r="AB175" s="1587"/>
      <c r="AC175" s="1587"/>
      <c r="AD175" s="1571"/>
      <c r="AE175" s="1569"/>
      <c r="AF175" s="1569"/>
      <c r="AG175" s="1572"/>
      <c r="AH175" s="1572"/>
      <c r="AI175" s="1578"/>
    </row>
    <row r="176" spans="2:35" x14ac:dyDescent="0.45">
      <c r="B176" s="1568"/>
      <c r="C176" s="1569"/>
      <c r="D176" s="1570"/>
      <c r="E176" s="1571"/>
      <c r="F176" s="1571"/>
      <c r="G176" s="1569"/>
      <c r="H176" s="1569"/>
      <c r="I176" s="1569"/>
      <c r="J176" s="1569"/>
      <c r="K176" s="1572"/>
      <c r="L176" s="1573"/>
      <c r="M176" s="1572"/>
      <c r="N176" s="1572"/>
      <c r="O176" s="1572"/>
      <c r="P176" s="1574"/>
      <c r="Q176" s="1572"/>
      <c r="R176" s="1572"/>
      <c r="S176" s="1574"/>
      <c r="T176" s="1574"/>
      <c r="U176" s="1586"/>
      <c r="V176" s="1576"/>
      <c r="W176" s="1577"/>
      <c r="X176" s="1572"/>
      <c r="Y176" s="1578"/>
      <c r="Z176" s="1567"/>
      <c r="AA176" s="1588"/>
      <c r="AB176" s="1587"/>
      <c r="AC176" s="1587"/>
      <c r="AD176" s="1571"/>
      <c r="AE176" s="1569"/>
      <c r="AF176" s="1569"/>
      <c r="AG176" s="1572"/>
      <c r="AH176" s="1572"/>
      <c r="AI176" s="1578"/>
    </row>
    <row r="177" spans="2:35" x14ac:dyDescent="0.45">
      <c r="B177" s="1568"/>
      <c r="C177" s="1569"/>
      <c r="D177" s="1570"/>
      <c r="E177" s="1571"/>
      <c r="F177" s="1571"/>
      <c r="G177" s="1569"/>
      <c r="H177" s="1569"/>
      <c r="I177" s="1569"/>
      <c r="J177" s="1569"/>
      <c r="K177" s="1572"/>
      <c r="L177" s="1573"/>
      <c r="M177" s="1572"/>
      <c r="N177" s="1572"/>
      <c r="O177" s="1572"/>
      <c r="P177" s="1574"/>
      <c r="Q177" s="1572"/>
      <c r="R177" s="1572"/>
      <c r="S177" s="1574"/>
      <c r="T177" s="1574"/>
      <c r="U177" s="1586"/>
      <c r="V177" s="1576"/>
      <c r="W177" s="1577"/>
      <c r="X177" s="1572"/>
      <c r="Y177" s="1578"/>
      <c r="Z177" s="1567"/>
      <c r="AA177" s="1588"/>
      <c r="AB177" s="1587"/>
      <c r="AC177" s="1587"/>
      <c r="AD177" s="1571"/>
      <c r="AE177" s="1569"/>
      <c r="AF177" s="1569"/>
      <c r="AG177" s="1572"/>
      <c r="AH177" s="1572"/>
      <c r="AI177" s="1578"/>
    </row>
    <row r="178" spans="2:35" x14ac:dyDescent="0.45">
      <c r="B178" s="1568"/>
      <c r="C178" s="1569"/>
      <c r="D178" s="1570"/>
      <c r="E178" s="1571"/>
      <c r="F178" s="1571"/>
      <c r="G178" s="1569"/>
      <c r="H178" s="1569"/>
      <c r="I178" s="1569"/>
      <c r="J178" s="1569"/>
      <c r="K178" s="1572"/>
      <c r="L178" s="1573"/>
      <c r="M178" s="1572"/>
      <c r="N178" s="1572"/>
      <c r="O178" s="1572"/>
      <c r="P178" s="1574"/>
      <c r="Q178" s="1572"/>
      <c r="R178" s="1572"/>
      <c r="S178" s="1574"/>
      <c r="T178" s="1574"/>
      <c r="U178" s="1586"/>
      <c r="V178" s="1576"/>
      <c r="W178" s="1577"/>
      <c r="X178" s="1572"/>
      <c r="Y178" s="1578"/>
      <c r="Z178" s="1567"/>
      <c r="AA178" s="1588"/>
      <c r="AB178" s="1587"/>
      <c r="AC178" s="1587"/>
      <c r="AD178" s="1571"/>
      <c r="AE178" s="1569"/>
      <c r="AF178" s="1569"/>
      <c r="AG178" s="1572"/>
      <c r="AH178" s="1572"/>
      <c r="AI178" s="1578"/>
    </row>
    <row r="179" spans="2:35" x14ac:dyDescent="0.45">
      <c r="B179" s="1568"/>
      <c r="C179" s="1569"/>
      <c r="D179" s="1570"/>
      <c r="E179" s="1571"/>
      <c r="F179" s="1571"/>
      <c r="G179" s="1569"/>
      <c r="H179" s="1569"/>
      <c r="I179" s="1569"/>
      <c r="J179" s="1569"/>
      <c r="K179" s="1572"/>
      <c r="L179" s="1573"/>
      <c r="M179" s="1572"/>
      <c r="N179" s="1572"/>
      <c r="O179" s="1572"/>
      <c r="P179" s="1574"/>
      <c r="Q179" s="1572"/>
      <c r="R179" s="1572"/>
      <c r="S179" s="1574"/>
      <c r="T179" s="1574"/>
      <c r="U179" s="1586"/>
      <c r="V179" s="1576"/>
      <c r="W179" s="1577"/>
      <c r="X179" s="1572"/>
      <c r="Y179" s="1578"/>
      <c r="Z179" s="1567"/>
      <c r="AA179" s="1588"/>
      <c r="AB179" s="1587"/>
      <c r="AC179" s="1587"/>
      <c r="AD179" s="1571"/>
      <c r="AE179" s="1569"/>
      <c r="AF179" s="1569"/>
      <c r="AG179" s="1572"/>
      <c r="AH179" s="1572"/>
      <c r="AI179" s="1578"/>
    </row>
    <row r="180" spans="2:35" x14ac:dyDescent="0.45">
      <c r="B180" s="1568"/>
      <c r="C180" s="1569"/>
      <c r="D180" s="1570"/>
      <c r="E180" s="1571"/>
      <c r="F180" s="1571"/>
      <c r="G180" s="1569"/>
      <c r="H180" s="1569"/>
      <c r="I180" s="1569"/>
      <c r="J180" s="1569"/>
      <c r="K180" s="1572"/>
      <c r="L180" s="1573"/>
      <c r="M180" s="1572"/>
      <c r="N180" s="1572"/>
      <c r="O180" s="1572"/>
      <c r="P180" s="1574"/>
      <c r="Q180" s="1572"/>
      <c r="R180" s="1572"/>
      <c r="S180" s="1574"/>
      <c r="T180" s="1574"/>
      <c r="U180" s="1586"/>
      <c r="V180" s="1576"/>
      <c r="W180" s="1577"/>
      <c r="X180" s="1572"/>
      <c r="Y180" s="1578"/>
      <c r="Z180" s="1567"/>
      <c r="AA180" s="1588"/>
      <c r="AB180" s="1587"/>
      <c r="AC180" s="1587"/>
      <c r="AD180" s="1571"/>
      <c r="AE180" s="1569"/>
      <c r="AF180" s="1569"/>
      <c r="AG180" s="1572"/>
      <c r="AH180" s="1572"/>
      <c r="AI180" s="1578"/>
    </row>
    <row r="181" spans="2:35" x14ac:dyDescent="0.45">
      <c r="B181" s="1568"/>
      <c r="C181" s="1569"/>
      <c r="D181" s="1570"/>
      <c r="E181" s="1571"/>
      <c r="F181" s="1571"/>
      <c r="G181" s="1569"/>
      <c r="H181" s="1569"/>
      <c r="I181" s="1569"/>
      <c r="J181" s="1569"/>
      <c r="K181" s="1572"/>
      <c r="L181" s="1573"/>
      <c r="M181" s="1572"/>
      <c r="N181" s="1572"/>
      <c r="O181" s="1572"/>
      <c r="P181" s="1574"/>
      <c r="Q181" s="1572"/>
      <c r="R181" s="1572"/>
      <c r="S181" s="1574"/>
      <c r="T181" s="1574"/>
      <c r="U181" s="1586"/>
      <c r="V181" s="1576"/>
      <c r="W181" s="1577"/>
      <c r="X181" s="1572"/>
      <c r="Y181" s="1578"/>
      <c r="Z181" s="1567"/>
      <c r="AA181" s="1588"/>
      <c r="AB181" s="1587"/>
      <c r="AC181" s="1587"/>
      <c r="AD181" s="1571"/>
      <c r="AE181" s="1569"/>
      <c r="AF181" s="1569"/>
      <c r="AG181" s="1572"/>
      <c r="AH181" s="1572"/>
      <c r="AI181" s="1578"/>
    </row>
    <row r="182" spans="2:35" x14ac:dyDescent="0.45">
      <c r="B182" s="1568"/>
      <c r="C182" s="1569"/>
      <c r="D182" s="1570"/>
      <c r="E182" s="1571"/>
      <c r="F182" s="1571"/>
      <c r="G182" s="1569"/>
      <c r="H182" s="1569"/>
      <c r="I182" s="1569"/>
      <c r="J182" s="1569"/>
      <c r="K182" s="1572"/>
      <c r="L182" s="1573"/>
      <c r="M182" s="1572"/>
      <c r="N182" s="1572"/>
      <c r="O182" s="1572"/>
      <c r="P182" s="1574"/>
      <c r="Q182" s="1572"/>
      <c r="R182" s="1572"/>
      <c r="S182" s="1574"/>
      <c r="T182" s="1574"/>
      <c r="U182" s="1586"/>
      <c r="V182" s="1576"/>
      <c r="W182" s="1577"/>
      <c r="X182" s="1572"/>
      <c r="Y182" s="1578"/>
      <c r="Z182" s="1567"/>
      <c r="AA182" s="1588"/>
      <c r="AB182" s="1587"/>
      <c r="AC182" s="1587"/>
      <c r="AD182" s="1571"/>
      <c r="AE182" s="1569"/>
      <c r="AF182" s="1569"/>
      <c r="AG182" s="1572"/>
      <c r="AH182" s="1572"/>
      <c r="AI182" s="1578"/>
    </row>
    <row r="183" spans="2:35" x14ac:dyDescent="0.45">
      <c r="B183" s="1568"/>
      <c r="C183" s="1569"/>
      <c r="D183" s="1570"/>
      <c r="E183" s="1571"/>
      <c r="F183" s="1571"/>
      <c r="G183" s="1569"/>
      <c r="H183" s="1569"/>
      <c r="I183" s="1569"/>
      <c r="J183" s="1569"/>
      <c r="K183" s="1572"/>
      <c r="L183" s="1573"/>
      <c r="M183" s="1572"/>
      <c r="N183" s="1572"/>
      <c r="O183" s="1572"/>
      <c r="P183" s="1574"/>
      <c r="Q183" s="1572"/>
      <c r="R183" s="1572"/>
      <c r="S183" s="1574"/>
      <c r="T183" s="1574"/>
      <c r="U183" s="1586"/>
      <c r="V183" s="1576"/>
      <c r="W183" s="1577"/>
      <c r="X183" s="1572"/>
      <c r="Y183" s="1578"/>
      <c r="Z183" s="1567"/>
      <c r="AA183" s="1588"/>
      <c r="AB183" s="1587"/>
      <c r="AC183" s="1587"/>
      <c r="AD183" s="1571"/>
      <c r="AE183" s="1569"/>
      <c r="AF183" s="1569"/>
      <c r="AG183" s="1572"/>
      <c r="AH183" s="1572"/>
      <c r="AI183" s="1578"/>
    </row>
    <row r="184" spans="2:35" x14ac:dyDescent="0.45">
      <c r="B184" s="1568"/>
      <c r="C184" s="1569"/>
      <c r="D184" s="1570"/>
      <c r="E184" s="1571"/>
      <c r="F184" s="1571"/>
      <c r="G184" s="1569"/>
      <c r="H184" s="1569"/>
      <c r="I184" s="1569"/>
      <c r="J184" s="1569"/>
      <c r="K184" s="1572"/>
      <c r="L184" s="1573"/>
      <c r="M184" s="1572"/>
      <c r="N184" s="1572"/>
      <c r="O184" s="1572"/>
      <c r="P184" s="1574"/>
      <c r="Q184" s="1572"/>
      <c r="R184" s="1572"/>
      <c r="S184" s="1574"/>
      <c r="T184" s="1574"/>
      <c r="U184" s="1586"/>
      <c r="V184" s="1576"/>
      <c r="W184" s="1577"/>
      <c r="X184" s="1572"/>
      <c r="Y184" s="1578"/>
      <c r="Z184" s="1567"/>
      <c r="AA184" s="1588"/>
      <c r="AB184" s="1587"/>
      <c r="AC184" s="1587"/>
      <c r="AD184" s="1571"/>
      <c r="AE184" s="1569"/>
      <c r="AF184" s="1569"/>
      <c r="AG184" s="1572"/>
      <c r="AH184" s="1572"/>
      <c r="AI184" s="1578"/>
    </row>
    <row r="185" spans="2:35" x14ac:dyDescent="0.45">
      <c r="B185" s="1568"/>
      <c r="C185" s="1569"/>
      <c r="D185" s="1570"/>
      <c r="E185" s="1571"/>
      <c r="F185" s="1571"/>
      <c r="G185" s="1569"/>
      <c r="H185" s="1569"/>
      <c r="I185" s="1569"/>
      <c r="J185" s="1569"/>
      <c r="K185" s="1572"/>
      <c r="L185" s="1573"/>
      <c r="M185" s="1572"/>
      <c r="N185" s="1572"/>
      <c r="O185" s="1572"/>
      <c r="P185" s="1574"/>
      <c r="Q185" s="1572"/>
      <c r="R185" s="1572"/>
      <c r="S185" s="1574"/>
      <c r="T185" s="1574"/>
      <c r="U185" s="1586"/>
      <c r="V185" s="1576"/>
      <c r="W185" s="1577"/>
      <c r="X185" s="1572"/>
      <c r="Y185" s="1578"/>
      <c r="Z185" s="1567"/>
      <c r="AA185" s="1588"/>
      <c r="AB185" s="1587"/>
      <c r="AC185" s="1587"/>
      <c r="AD185" s="1571"/>
      <c r="AE185" s="1569"/>
      <c r="AF185" s="1569"/>
      <c r="AG185" s="1572"/>
      <c r="AH185" s="1572"/>
      <c r="AI185" s="1578"/>
    </row>
    <row r="186" spans="2:35" x14ac:dyDescent="0.45">
      <c r="B186" s="1568"/>
      <c r="C186" s="1569"/>
      <c r="D186" s="1570"/>
      <c r="E186" s="1571"/>
      <c r="F186" s="1571"/>
      <c r="G186" s="1569"/>
      <c r="H186" s="1569"/>
      <c r="I186" s="1569"/>
      <c r="J186" s="1569"/>
      <c r="K186" s="1572"/>
      <c r="L186" s="1573"/>
      <c r="M186" s="1572"/>
      <c r="N186" s="1572"/>
      <c r="O186" s="1572"/>
      <c r="P186" s="1574"/>
      <c r="Q186" s="1572"/>
      <c r="R186" s="1572"/>
      <c r="S186" s="1574"/>
      <c r="T186" s="1574"/>
      <c r="U186" s="1586"/>
      <c r="V186" s="1576"/>
      <c r="W186" s="1577"/>
      <c r="X186" s="1572"/>
      <c r="Y186" s="1578"/>
      <c r="Z186" s="1567"/>
      <c r="AA186" s="1588"/>
      <c r="AB186" s="1587"/>
      <c r="AC186" s="1587"/>
      <c r="AD186" s="1571"/>
      <c r="AE186" s="1569"/>
      <c r="AF186" s="1569"/>
      <c r="AG186" s="1572"/>
      <c r="AH186" s="1572"/>
      <c r="AI186" s="1578"/>
    </row>
    <row r="187" spans="2:35" x14ac:dyDescent="0.45">
      <c r="B187" s="1568"/>
      <c r="C187" s="1569"/>
      <c r="D187" s="1570"/>
      <c r="E187" s="1571"/>
      <c r="F187" s="1571"/>
      <c r="G187" s="1569"/>
      <c r="H187" s="1569"/>
      <c r="I187" s="1569"/>
      <c r="J187" s="1569"/>
      <c r="K187" s="1572"/>
      <c r="L187" s="1573"/>
      <c r="M187" s="1572"/>
      <c r="N187" s="1572"/>
      <c r="O187" s="1572"/>
      <c r="P187" s="1574"/>
      <c r="Q187" s="1572"/>
      <c r="R187" s="1572"/>
      <c r="S187" s="1574"/>
      <c r="T187" s="1574"/>
      <c r="U187" s="1586"/>
      <c r="V187" s="1576"/>
      <c r="W187" s="1577"/>
      <c r="X187" s="1572"/>
      <c r="Y187" s="1578"/>
      <c r="Z187" s="1567"/>
      <c r="AA187" s="1588"/>
      <c r="AB187" s="1587"/>
      <c r="AC187" s="1587"/>
      <c r="AD187" s="1571"/>
      <c r="AE187" s="1569"/>
      <c r="AF187" s="1569"/>
      <c r="AG187" s="1572"/>
      <c r="AH187" s="1572"/>
      <c r="AI187" s="1578"/>
    </row>
    <row r="188" spans="2:35" x14ac:dyDescent="0.45">
      <c r="B188" s="1568"/>
      <c r="C188" s="1569"/>
      <c r="D188" s="1570"/>
      <c r="E188" s="1571"/>
      <c r="F188" s="1571"/>
      <c r="G188" s="1569"/>
      <c r="H188" s="1569"/>
      <c r="I188" s="1569"/>
      <c r="J188" s="1569"/>
      <c r="K188" s="1572"/>
      <c r="L188" s="1573"/>
      <c r="M188" s="1572"/>
      <c r="N188" s="1572"/>
      <c r="O188" s="1572"/>
      <c r="P188" s="1574"/>
      <c r="Q188" s="1572"/>
      <c r="R188" s="1572"/>
      <c r="S188" s="1574"/>
      <c r="T188" s="1574"/>
      <c r="U188" s="1586"/>
      <c r="V188" s="1576"/>
      <c r="W188" s="1577"/>
      <c r="X188" s="1572"/>
      <c r="Y188" s="1578"/>
      <c r="Z188" s="1567"/>
      <c r="AA188" s="1588"/>
      <c r="AB188" s="1587"/>
      <c r="AC188" s="1587"/>
      <c r="AD188" s="1571"/>
      <c r="AE188" s="1569"/>
      <c r="AF188" s="1569"/>
      <c r="AG188" s="1572"/>
      <c r="AH188" s="1572"/>
      <c r="AI188" s="1578"/>
    </row>
    <row r="189" spans="2:35" x14ac:dyDescent="0.45">
      <c r="B189" s="1568"/>
      <c r="C189" s="1569"/>
      <c r="D189" s="1570"/>
      <c r="E189" s="1571"/>
      <c r="F189" s="1571"/>
      <c r="G189" s="1569"/>
      <c r="H189" s="1569"/>
      <c r="I189" s="1569"/>
      <c r="J189" s="1569"/>
      <c r="K189" s="1572"/>
      <c r="L189" s="1573"/>
      <c r="M189" s="1572"/>
      <c r="N189" s="1572"/>
      <c r="O189" s="1572"/>
      <c r="P189" s="1574"/>
      <c r="Q189" s="1572"/>
      <c r="R189" s="1572"/>
      <c r="S189" s="1574"/>
      <c r="T189" s="1574"/>
      <c r="U189" s="1586"/>
      <c r="V189" s="1576"/>
      <c r="W189" s="1577"/>
      <c r="X189" s="1572"/>
      <c r="Y189" s="1578"/>
      <c r="Z189" s="1567"/>
      <c r="AA189" s="1588"/>
      <c r="AB189" s="1587"/>
      <c r="AC189" s="1587"/>
      <c r="AD189" s="1571"/>
      <c r="AE189" s="1569"/>
      <c r="AF189" s="1569"/>
      <c r="AG189" s="1572"/>
      <c r="AH189" s="1572"/>
      <c r="AI189" s="1578"/>
    </row>
    <row r="190" spans="2:35" x14ac:dyDescent="0.45">
      <c r="B190" s="1568"/>
      <c r="C190" s="1569"/>
      <c r="D190" s="1570"/>
      <c r="E190" s="1571"/>
      <c r="F190" s="1571"/>
      <c r="G190" s="1569"/>
      <c r="H190" s="1569"/>
      <c r="I190" s="1569"/>
      <c r="J190" s="1569"/>
      <c r="K190" s="1572"/>
      <c r="L190" s="1573"/>
      <c r="M190" s="1572"/>
      <c r="N190" s="1572"/>
      <c r="O190" s="1572"/>
      <c r="P190" s="1574"/>
      <c r="Q190" s="1572"/>
      <c r="R190" s="1572"/>
      <c r="S190" s="1574"/>
      <c r="T190" s="1574"/>
      <c r="U190" s="1586"/>
      <c r="V190" s="1576"/>
      <c r="W190" s="1577"/>
      <c r="X190" s="1572"/>
      <c r="Y190" s="1578"/>
      <c r="Z190" s="1567"/>
      <c r="AA190" s="1588"/>
      <c r="AB190" s="1587"/>
      <c r="AC190" s="1587"/>
      <c r="AD190" s="1571"/>
      <c r="AE190" s="1569"/>
      <c r="AF190" s="1569"/>
      <c r="AG190" s="1572"/>
      <c r="AH190" s="1572"/>
      <c r="AI190" s="1578"/>
    </row>
    <row r="191" spans="2:35" x14ac:dyDescent="0.45">
      <c r="B191" s="1568"/>
      <c r="C191" s="1569"/>
      <c r="D191" s="1570"/>
      <c r="E191" s="1571"/>
      <c r="F191" s="1571"/>
      <c r="G191" s="1569"/>
      <c r="H191" s="1569"/>
      <c r="I191" s="1569"/>
      <c r="J191" s="1569"/>
      <c r="K191" s="1572"/>
      <c r="L191" s="1573"/>
      <c r="M191" s="1572"/>
      <c r="N191" s="1572"/>
      <c r="O191" s="1572"/>
      <c r="P191" s="1574"/>
      <c r="Q191" s="1572"/>
      <c r="R191" s="1572"/>
      <c r="S191" s="1574"/>
      <c r="T191" s="1574"/>
      <c r="U191" s="1586"/>
      <c r="V191" s="1576"/>
      <c r="W191" s="1577"/>
      <c r="X191" s="1572"/>
      <c r="Y191" s="1578"/>
      <c r="Z191" s="1567"/>
      <c r="AA191" s="1588"/>
      <c r="AB191" s="1587"/>
      <c r="AC191" s="1587"/>
      <c r="AD191" s="1571"/>
      <c r="AE191" s="1569"/>
      <c r="AF191" s="1569"/>
      <c r="AG191" s="1572"/>
      <c r="AH191" s="1572"/>
      <c r="AI191" s="1578"/>
    </row>
    <row r="192" spans="2:35" x14ac:dyDescent="0.45">
      <c r="B192" s="1568"/>
      <c r="C192" s="1569"/>
      <c r="D192" s="1570"/>
      <c r="E192" s="1571"/>
      <c r="F192" s="1571"/>
      <c r="G192" s="1569"/>
      <c r="H192" s="1569"/>
      <c r="I192" s="1569"/>
      <c r="J192" s="1569"/>
      <c r="K192" s="1572"/>
      <c r="L192" s="1573"/>
      <c r="M192" s="1572"/>
      <c r="N192" s="1572"/>
      <c r="O192" s="1572"/>
      <c r="P192" s="1574"/>
      <c r="Q192" s="1572"/>
      <c r="R192" s="1572"/>
      <c r="S192" s="1574"/>
      <c r="T192" s="1574"/>
      <c r="U192" s="1586"/>
      <c r="V192" s="1576"/>
      <c r="W192" s="1577"/>
      <c r="X192" s="1572"/>
      <c r="Y192" s="1578"/>
      <c r="Z192" s="1567"/>
      <c r="AA192" s="1588"/>
      <c r="AB192" s="1587"/>
      <c r="AC192" s="1587"/>
      <c r="AD192" s="1571"/>
      <c r="AE192" s="1569"/>
      <c r="AF192" s="1569"/>
      <c r="AG192" s="1572"/>
      <c r="AH192" s="1572"/>
      <c r="AI192" s="1578"/>
    </row>
    <row r="193" spans="2:35" x14ac:dyDescent="0.45">
      <c r="B193" s="1568"/>
      <c r="C193" s="1569"/>
      <c r="D193" s="1570"/>
      <c r="E193" s="1571"/>
      <c r="F193" s="1571"/>
      <c r="G193" s="1569"/>
      <c r="H193" s="1569"/>
      <c r="I193" s="1569"/>
      <c r="J193" s="1569"/>
      <c r="K193" s="1572"/>
      <c r="L193" s="1573"/>
      <c r="M193" s="1572"/>
      <c r="N193" s="1572"/>
      <c r="O193" s="1572"/>
      <c r="P193" s="1574"/>
      <c r="Q193" s="1572"/>
      <c r="R193" s="1572"/>
      <c r="S193" s="1574"/>
      <c r="T193" s="1574"/>
      <c r="U193" s="1586"/>
      <c r="V193" s="1576"/>
      <c r="W193" s="1577"/>
      <c r="X193" s="1572"/>
      <c r="Y193" s="1578"/>
      <c r="Z193" s="1567"/>
      <c r="AA193" s="1588"/>
      <c r="AB193" s="1587"/>
      <c r="AC193" s="1587"/>
      <c r="AD193" s="1571"/>
      <c r="AE193" s="1569"/>
      <c r="AF193" s="1569"/>
      <c r="AG193" s="1572"/>
      <c r="AH193" s="1572"/>
      <c r="AI193" s="1578"/>
    </row>
    <row r="194" spans="2:35" x14ac:dyDescent="0.45">
      <c r="B194" s="1568"/>
      <c r="C194" s="1569"/>
      <c r="D194" s="1570"/>
      <c r="E194" s="1571"/>
      <c r="F194" s="1571"/>
      <c r="G194" s="1569"/>
      <c r="H194" s="1569"/>
      <c r="I194" s="1569"/>
      <c r="J194" s="1569"/>
      <c r="K194" s="1572"/>
      <c r="L194" s="1573"/>
      <c r="M194" s="1572"/>
      <c r="N194" s="1572"/>
      <c r="O194" s="1572"/>
      <c r="P194" s="1574"/>
      <c r="Q194" s="1572"/>
      <c r="R194" s="1572"/>
      <c r="S194" s="1574"/>
      <c r="T194" s="1574"/>
      <c r="U194" s="1586"/>
      <c r="V194" s="1576"/>
      <c r="W194" s="1577"/>
      <c r="X194" s="1572"/>
      <c r="Y194" s="1578"/>
      <c r="Z194" s="1567"/>
      <c r="AA194" s="1588"/>
      <c r="AB194" s="1587"/>
      <c r="AC194" s="1587"/>
      <c r="AD194" s="1571"/>
      <c r="AE194" s="1569"/>
      <c r="AF194" s="1569"/>
      <c r="AG194" s="1572"/>
      <c r="AH194" s="1572"/>
      <c r="AI194" s="1578"/>
    </row>
    <row r="195" spans="2:35" x14ac:dyDescent="0.45">
      <c r="B195" s="1568"/>
      <c r="C195" s="1569"/>
      <c r="D195" s="1570"/>
      <c r="E195" s="1571"/>
      <c r="F195" s="1571"/>
      <c r="G195" s="1569"/>
      <c r="H195" s="1569"/>
      <c r="I195" s="1569"/>
      <c r="J195" s="1569"/>
      <c r="K195" s="1572"/>
      <c r="L195" s="1573"/>
      <c r="M195" s="1572"/>
      <c r="N195" s="1572"/>
      <c r="O195" s="1572"/>
      <c r="P195" s="1574"/>
      <c r="Q195" s="1572"/>
      <c r="R195" s="1572"/>
      <c r="S195" s="1574"/>
      <c r="T195" s="1574"/>
      <c r="U195" s="1586"/>
      <c r="V195" s="1576"/>
      <c r="W195" s="1577"/>
      <c r="X195" s="1572"/>
      <c r="Y195" s="1578"/>
      <c r="Z195" s="1567"/>
      <c r="AA195" s="1588"/>
      <c r="AB195" s="1587"/>
      <c r="AC195" s="1587"/>
      <c r="AD195" s="1571"/>
      <c r="AE195" s="1569"/>
      <c r="AF195" s="1569"/>
      <c r="AG195" s="1572"/>
      <c r="AH195" s="1572"/>
      <c r="AI195" s="1578"/>
    </row>
    <row r="196" spans="2:35" x14ac:dyDescent="0.45">
      <c r="B196" s="1568"/>
      <c r="C196" s="1569"/>
      <c r="D196" s="1570"/>
      <c r="E196" s="1571"/>
      <c r="F196" s="1571"/>
      <c r="G196" s="1569"/>
      <c r="H196" s="1569"/>
      <c r="I196" s="1569"/>
      <c r="J196" s="1569"/>
      <c r="K196" s="1572"/>
      <c r="L196" s="1573"/>
      <c r="M196" s="1572"/>
      <c r="N196" s="1572"/>
      <c r="O196" s="1572"/>
      <c r="P196" s="1574"/>
      <c r="Q196" s="1572"/>
      <c r="R196" s="1572"/>
      <c r="S196" s="1574"/>
      <c r="T196" s="1574"/>
      <c r="U196" s="1586"/>
      <c r="V196" s="1576"/>
      <c r="W196" s="1577"/>
      <c r="X196" s="1572"/>
      <c r="Y196" s="1578"/>
      <c r="Z196" s="1567"/>
      <c r="AA196" s="1588"/>
      <c r="AB196" s="1587"/>
      <c r="AC196" s="1587"/>
      <c r="AD196" s="1571"/>
      <c r="AE196" s="1569"/>
      <c r="AF196" s="1569"/>
      <c r="AG196" s="1572"/>
      <c r="AH196" s="1572"/>
      <c r="AI196" s="1578"/>
    </row>
    <row r="197" spans="2:35" x14ac:dyDescent="0.45">
      <c r="B197" s="1568"/>
      <c r="C197" s="1569"/>
      <c r="D197" s="1570"/>
      <c r="E197" s="1571"/>
      <c r="F197" s="1571"/>
      <c r="G197" s="1569"/>
      <c r="H197" s="1569"/>
      <c r="I197" s="1569"/>
      <c r="J197" s="1569"/>
      <c r="K197" s="1572"/>
      <c r="L197" s="1573"/>
      <c r="M197" s="1572"/>
      <c r="N197" s="1572"/>
      <c r="O197" s="1572"/>
      <c r="P197" s="1574"/>
      <c r="Q197" s="1572"/>
      <c r="R197" s="1572"/>
      <c r="S197" s="1574"/>
      <c r="T197" s="1574"/>
      <c r="U197" s="1586"/>
      <c r="V197" s="1576"/>
      <c r="W197" s="1577"/>
      <c r="X197" s="1572"/>
      <c r="Y197" s="1578"/>
      <c r="Z197" s="1567"/>
      <c r="AA197" s="1588"/>
      <c r="AB197" s="1587"/>
      <c r="AC197" s="1587"/>
      <c r="AD197" s="1571"/>
      <c r="AE197" s="1569"/>
      <c r="AF197" s="1569"/>
      <c r="AG197" s="1572"/>
      <c r="AH197" s="1572"/>
      <c r="AI197" s="1578"/>
    </row>
    <row r="198" spans="2:35" x14ac:dyDescent="0.45">
      <c r="B198" s="1568"/>
      <c r="C198" s="1569"/>
      <c r="D198" s="1570"/>
      <c r="E198" s="1571"/>
      <c r="F198" s="1571"/>
      <c r="G198" s="1569"/>
      <c r="H198" s="1569"/>
      <c r="I198" s="1569"/>
      <c r="J198" s="1569"/>
      <c r="K198" s="1572"/>
      <c r="L198" s="1573"/>
      <c r="M198" s="1572"/>
      <c r="N198" s="1572"/>
      <c r="O198" s="1572"/>
      <c r="P198" s="1574"/>
      <c r="Q198" s="1572"/>
      <c r="R198" s="1572"/>
      <c r="S198" s="1574"/>
      <c r="T198" s="1574"/>
      <c r="U198" s="1586"/>
      <c r="V198" s="1576"/>
      <c r="W198" s="1577"/>
      <c r="X198" s="1572"/>
      <c r="Y198" s="1578"/>
      <c r="Z198" s="1567"/>
      <c r="AA198" s="1588"/>
      <c r="AB198" s="1587"/>
      <c r="AC198" s="1587"/>
      <c r="AD198" s="1571"/>
      <c r="AE198" s="1569"/>
      <c r="AF198" s="1569"/>
      <c r="AG198" s="1572"/>
      <c r="AH198" s="1572"/>
      <c r="AI198" s="1578"/>
    </row>
    <row r="199" spans="2:35" x14ac:dyDescent="0.45">
      <c r="B199" s="1568"/>
      <c r="C199" s="1569"/>
      <c r="D199" s="1570"/>
      <c r="E199" s="1571"/>
      <c r="F199" s="1571"/>
      <c r="G199" s="1569"/>
      <c r="H199" s="1569"/>
      <c r="I199" s="1569"/>
      <c r="J199" s="1569"/>
      <c r="K199" s="1572"/>
      <c r="L199" s="1573"/>
      <c r="M199" s="1572"/>
      <c r="N199" s="1572"/>
      <c r="O199" s="1572"/>
      <c r="P199" s="1574"/>
      <c r="Q199" s="1572"/>
      <c r="R199" s="1572"/>
      <c r="S199" s="1574"/>
      <c r="T199" s="1574"/>
      <c r="U199" s="1586"/>
      <c r="V199" s="1576"/>
      <c r="W199" s="1577"/>
      <c r="X199" s="1572"/>
      <c r="Y199" s="1578"/>
      <c r="Z199" s="1567"/>
      <c r="AA199" s="1588"/>
      <c r="AB199" s="1587"/>
      <c r="AC199" s="1587"/>
      <c r="AD199" s="1571"/>
      <c r="AE199" s="1569"/>
      <c r="AF199" s="1569"/>
      <c r="AG199" s="1572"/>
      <c r="AH199" s="1572"/>
      <c r="AI199" s="1578"/>
    </row>
    <row r="200" spans="2:35" x14ac:dyDescent="0.45">
      <c r="B200" s="1568"/>
      <c r="C200" s="1569"/>
      <c r="D200" s="1570"/>
      <c r="E200" s="1571"/>
      <c r="F200" s="1571"/>
      <c r="G200" s="1569"/>
      <c r="H200" s="1569"/>
      <c r="I200" s="1569"/>
      <c r="J200" s="1569"/>
      <c r="K200" s="1572"/>
      <c r="L200" s="1573"/>
      <c r="M200" s="1572"/>
      <c r="N200" s="1572"/>
      <c r="O200" s="1572"/>
      <c r="P200" s="1574"/>
      <c r="Q200" s="1572"/>
      <c r="R200" s="1572"/>
      <c r="S200" s="1574"/>
      <c r="T200" s="1574"/>
      <c r="U200" s="1586"/>
      <c r="V200" s="1576"/>
      <c r="W200" s="1577"/>
      <c r="X200" s="1572"/>
      <c r="Y200" s="1578"/>
      <c r="Z200" s="1567"/>
      <c r="AA200" s="1588"/>
      <c r="AB200" s="1587"/>
      <c r="AC200" s="1587"/>
      <c r="AD200" s="1571"/>
      <c r="AE200" s="1569"/>
      <c r="AF200" s="1569"/>
      <c r="AG200" s="1572"/>
      <c r="AH200" s="1572"/>
      <c r="AI200" s="1578"/>
    </row>
    <row r="201" spans="2:35" x14ac:dyDescent="0.45">
      <c r="B201" s="1568"/>
      <c r="C201" s="1569"/>
      <c r="D201" s="1570"/>
      <c r="E201" s="1571"/>
      <c r="F201" s="1571"/>
      <c r="G201" s="1569"/>
      <c r="H201" s="1569"/>
      <c r="I201" s="1569"/>
      <c r="J201" s="1569"/>
      <c r="K201" s="1572"/>
      <c r="L201" s="1573"/>
      <c r="M201" s="1572"/>
      <c r="N201" s="1572"/>
      <c r="O201" s="1572"/>
      <c r="P201" s="1574"/>
      <c r="Q201" s="1572"/>
      <c r="R201" s="1572"/>
      <c r="S201" s="1574"/>
      <c r="T201" s="1574"/>
      <c r="U201" s="1586"/>
      <c r="V201" s="1576"/>
      <c r="W201" s="1577"/>
      <c r="X201" s="1572"/>
      <c r="Y201" s="1578"/>
      <c r="Z201" s="1567"/>
      <c r="AA201" s="1588"/>
      <c r="AB201" s="1587"/>
      <c r="AC201" s="1587"/>
      <c r="AD201" s="1571"/>
      <c r="AE201" s="1569"/>
      <c r="AF201" s="1569"/>
      <c r="AG201" s="1572"/>
      <c r="AH201" s="1572"/>
      <c r="AI201" s="1578"/>
    </row>
    <row r="202" spans="2:35" x14ac:dyDescent="0.45">
      <c r="B202" s="1568"/>
      <c r="C202" s="1569"/>
      <c r="D202" s="1570"/>
      <c r="E202" s="1571"/>
      <c r="F202" s="1571"/>
      <c r="G202" s="1569"/>
      <c r="H202" s="1569"/>
      <c r="I202" s="1569"/>
      <c r="J202" s="1569"/>
      <c r="K202" s="1572"/>
      <c r="L202" s="1573"/>
      <c r="M202" s="1572"/>
      <c r="N202" s="1572"/>
      <c r="O202" s="1572"/>
      <c r="P202" s="1574"/>
      <c r="Q202" s="1572"/>
      <c r="R202" s="1572"/>
      <c r="S202" s="1574"/>
      <c r="T202" s="1574"/>
      <c r="U202" s="1586"/>
      <c r="V202" s="1576"/>
      <c r="W202" s="1577"/>
      <c r="X202" s="1572"/>
      <c r="Y202" s="1578"/>
      <c r="Z202" s="1567"/>
      <c r="AA202" s="1588"/>
      <c r="AB202" s="1587"/>
      <c r="AC202" s="1587"/>
      <c r="AD202" s="1571"/>
      <c r="AE202" s="1569"/>
      <c r="AF202" s="1569"/>
      <c r="AG202" s="1572"/>
      <c r="AH202" s="1572"/>
      <c r="AI202" s="1578"/>
    </row>
    <row r="203" spans="2:35" x14ac:dyDescent="0.45">
      <c r="B203" s="1568"/>
      <c r="C203" s="1569"/>
      <c r="D203" s="1570"/>
      <c r="E203" s="1571"/>
      <c r="F203" s="1571"/>
      <c r="G203" s="1569"/>
      <c r="H203" s="1569"/>
      <c r="I203" s="1569"/>
      <c r="J203" s="1569"/>
      <c r="K203" s="1572"/>
      <c r="L203" s="1573"/>
      <c r="M203" s="1572"/>
      <c r="N203" s="1572"/>
      <c r="O203" s="1572"/>
      <c r="P203" s="1574"/>
      <c r="Q203" s="1572"/>
      <c r="R203" s="1572"/>
      <c r="S203" s="1574"/>
      <c r="T203" s="1574"/>
      <c r="U203" s="1586"/>
      <c r="V203" s="1576"/>
      <c r="W203" s="1577"/>
      <c r="X203" s="1572"/>
      <c r="Y203" s="1578"/>
      <c r="Z203" s="1567"/>
      <c r="AA203" s="1588"/>
      <c r="AB203" s="1587"/>
      <c r="AC203" s="1587"/>
      <c r="AD203" s="1571"/>
      <c r="AE203" s="1569"/>
      <c r="AF203" s="1569"/>
      <c r="AG203" s="1572"/>
      <c r="AH203" s="1572"/>
      <c r="AI203" s="1578"/>
    </row>
    <row r="204" spans="2:35" x14ac:dyDescent="0.45">
      <c r="B204" s="1568"/>
      <c r="C204" s="1569"/>
      <c r="D204" s="1570"/>
      <c r="E204" s="1571"/>
      <c r="F204" s="1571"/>
      <c r="G204" s="1569"/>
      <c r="H204" s="1569"/>
      <c r="I204" s="1569"/>
      <c r="J204" s="1569"/>
      <c r="K204" s="1572"/>
      <c r="L204" s="1573"/>
      <c r="M204" s="1572"/>
      <c r="N204" s="1572"/>
      <c r="O204" s="1572"/>
      <c r="P204" s="1574"/>
      <c r="Q204" s="1572"/>
      <c r="R204" s="1572"/>
      <c r="S204" s="1574"/>
      <c r="T204" s="1574"/>
      <c r="U204" s="1586"/>
      <c r="V204" s="1576"/>
      <c r="W204" s="1577"/>
      <c r="X204" s="1572"/>
      <c r="Y204" s="1578"/>
      <c r="Z204" s="1567"/>
      <c r="AA204" s="1588"/>
      <c r="AB204" s="1587"/>
      <c r="AC204" s="1587"/>
      <c r="AD204" s="1571"/>
      <c r="AE204" s="1569"/>
      <c r="AF204" s="1569"/>
      <c r="AG204" s="1572"/>
      <c r="AH204" s="1572"/>
      <c r="AI204" s="1578"/>
    </row>
    <row r="205" spans="2:35" x14ac:dyDescent="0.45">
      <c r="B205" s="1568"/>
      <c r="C205" s="1569"/>
      <c r="D205" s="1570"/>
      <c r="E205" s="1571"/>
      <c r="F205" s="1571"/>
      <c r="G205" s="1569"/>
      <c r="H205" s="1569"/>
      <c r="I205" s="1569"/>
      <c r="J205" s="1569"/>
      <c r="K205" s="1572"/>
      <c r="L205" s="1573"/>
      <c r="M205" s="1572"/>
      <c r="N205" s="1572"/>
      <c r="O205" s="1572"/>
      <c r="P205" s="1574"/>
      <c r="Q205" s="1572"/>
      <c r="R205" s="1572"/>
      <c r="S205" s="1574"/>
      <c r="T205" s="1574"/>
      <c r="U205" s="1586"/>
      <c r="V205" s="1576"/>
      <c r="W205" s="1577"/>
      <c r="X205" s="1572"/>
      <c r="Y205" s="1578"/>
      <c r="Z205" s="1567"/>
      <c r="AA205" s="1588"/>
      <c r="AB205" s="1587"/>
      <c r="AC205" s="1587"/>
      <c r="AD205" s="1571"/>
      <c r="AE205" s="1569"/>
      <c r="AF205" s="1569"/>
      <c r="AG205" s="1572"/>
      <c r="AH205" s="1572"/>
      <c r="AI205" s="1578"/>
    </row>
    <row r="206" spans="2:35" x14ac:dyDescent="0.45">
      <c r="B206" s="1568"/>
      <c r="C206" s="1569"/>
      <c r="D206" s="1570"/>
      <c r="E206" s="1571"/>
      <c r="F206" s="1571"/>
      <c r="G206" s="1569"/>
      <c r="H206" s="1569"/>
      <c r="I206" s="1569"/>
      <c r="J206" s="1569"/>
      <c r="K206" s="1572"/>
      <c r="L206" s="1573"/>
      <c r="M206" s="1572"/>
      <c r="N206" s="1572"/>
      <c r="O206" s="1572"/>
      <c r="P206" s="1574"/>
      <c r="Q206" s="1572"/>
      <c r="R206" s="1572"/>
      <c r="S206" s="1574"/>
      <c r="T206" s="1574"/>
      <c r="U206" s="1586"/>
      <c r="V206" s="1576"/>
      <c r="W206" s="1577"/>
      <c r="X206" s="1572"/>
      <c r="Y206" s="1578"/>
      <c r="Z206" s="1567"/>
      <c r="AA206" s="1588"/>
      <c r="AB206" s="1587"/>
      <c r="AC206" s="1587"/>
      <c r="AD206" s="1571"/>
      <c r="AE206" s="1569"/>
      <c r="AF206" s="1569"/>
      <c r="AG206" s="1572"/>
      <c r="AH206" s="1572"/>
      <c r="AI206" s="1578"/>
    </row>
    <row r="207" spans="2:35" x14ac:dyDescent="0.45">
      <c r="B207" s="1568"/>
      <c r="C207" s="1569"/>
      <c r="D207" s="1570"/>
      <c r="E207" s="1571"/>
      <c r="F207" s="1571"/>
      <c r="G207" s="1569"/>
      <c r="H207" s="1569"/>
      <c r="I207" s="1569"/>
      <c r="J207" s="1569"/>
      <c r="K207" s="1572"/>
      <c r="L207" s="1573"/>
      <c r="M207" s="1572"/>
      <c r="N207" s="1572"/>
      <c r="O207" s="1572"/>
      <c r="P207" s="1574"/>
      <c r="Q207" s="1572"/>
      <c r="R207" s="1572"/>
      <c r="S207" s="1574"/>
      <c r="T207" s="1574"/>
      <c r="U207" s="1586"/>
      <c r="V207" s="1576"/>
      <c r="W207" s="1577"/>
      <c r="X207" s="1572"/>
      <c r="Y207" s="1578"/>
      <c r="Z207" s="1567"/>
      <c r="AA207" s="1588"/>
      <c r="AB207" s="1587"/>
      <c r="AC207" s="1587"/>
      <c r="AD207" s="1571"/>
      <c r="AE207" s="1569"/>
      <c r="AF207" s="1569"/>
      <c r="AG207" s="1572"/>
      <c r="AH207" s="1572"/>
      <c r="AI207" s="1578"/>
    </row>
    <row r="208" spans="2:35" x14ac:dyDescent="0.45">
      <c r="B208" s="1568"/>
      <c r="C208" s="1569"/>
      <c r="D208" s="1570"/>
      <c r="E208" s="1571"/>
      <c r="F208" s="1571"/>
      <c r="G208" s="1569"/>
      <c r="H208" s="1569"/>
      <c r="I208" s="1569"/>
      <c r="J208" s="1569"/>
      <c r="K208" s="1572"/>
      <c r="L208" s="1573"/>
      <c r="M208" s="1572"/>
      <c r="N208" s="1572"/>
      <c r="O208" s="1572"/>
      <c r="P208" s="1574"/>
      <c r="Q208" s="1572"/>
      <c r="R208" s="1572"/>
      <c r="S208" s="1574"/>
      <c r="T208" s="1574"/>
      <c r="U208" s="1586"/>
      <c r="V208" s="1576"/>
      <c r="W208" s="1577"/>
      <c r="X208" s="1572"/>
      <c r="Y208" s="1578"/>
      <c r="Z208" s="1567"/>
      <c r="AA208" s="1588"/>
      <c r="AB208" s="1587"/>
      <c r="AC208" s="1587"/>
      <c r="AD208" s="1571"/>
      <c r="AE208" s="1569"/>
      <c r="AF208" s="1569"/>
      <c r="AG208" s="1572"/>
      <c r="AH208" s="1572"/>
      <c r="AI208" s="1578"/>
    </row>
    <row r="209" spans="2:35" x14ac:dyDescent="0.45">
      <c r="B209" s="1568"/>
      <c r="C209" s="1569"/>
      <c r="D209" s="1570"/>
      <c r="E209" s="1571"/>
      <c r="F209" s="1571"/>
      <c r="G209" s="1569"/>
      <c r="H209" s="1569"/>
      <c r="I209" s="1569"/>
      <c r="J209" s="1569"/>
      <c r="K209" s="1572"/>
      <c r="L209" s="1573"/>
      <c r="M209" s="1572"/>
      <c r="N209" s="1572"/>
      <c r="O209" s="1572"/>
      <c r="P209" s="1574"/>
      <c r="Q209" s="1572"/>
      <c r="R209" s="1572"/>
      <c r="S209" s="1574"/>
      <c r="T209" s="1574"/>
      <c r="U209" s="1586"/>
      <c r="V209" s="1576"/>
      <c r="W209" s="1577"/>
      <c r="X209" s="1572"/>
      <c r="Y209" s="1578"/>
      <c r="Z209" s="1567"/>
      <c r="AA209" s="1588"/>
      <c r="AB209" s="1587"/>
      <c r="AC209" s="1587"/>
      <c r="AD209" s="1571"/>
      <c r="AE209" s="1569"/>
      <c r="AF209" s="1569"/>
      <c r="AG209" s="1572"/>
      <c r="AH209" s="1572"/>
      <c r="AI209" s="1578"/>
    </row>
    <row r="210" spans="2:35" x14ac:dyDescent="0.45">
      <c r="B210" s="1568"/>
      <c r="C210" s="1569"/>
      <c r="D210" s="1570"/>
      <c r="E210" s="1571"/>
      <c r="F210" s="1571"/>
      <c r="G210" s="1569"/>
      <c r="H210" s="1569"/>
      <c r="I210" s="1569"/>
      <c r="J210" s="1569"/>
      <c r="K210" s="1572"/>
      <c r="L210" s="1573"/>
      <c r="M210" s="1572"/>
      <c r="N210" s="1572"/>
      <c r="O210" s="1572"/>
      <c r="P210" s="1574"/>
      <c r="Q210" s="1572"/>
      <c r="R210" s="1572"/>
      <c r="S210" s="1574"/>
      <c r="T210" s="1574"/>
      <c r="U210" s="1586"/>
      <c r="V210" s="1576"/>
      <c r="W210" s="1577"/>
      <c r="X210" s="1572"/>
      <c r="Y210" s="1578"/>
      <c r="Z210" s="1567"/>
      <c r="AA210" s="1588"/>
      <c r="AB210" s="1587"/>
      <c r="AC210" s="1587"/>
      <c r="AD210" s="1571"/>
      <c r="AE210" s="1569"/>
      <c r="AF210" s="1569"/>
      <c r="AG210" s="1572"/>
      <c r="AH210" s="1572"/>
      <c r="AI210" s="1578"/>
    </row>
    <row r="211" spans="2:35" x14ac:dyDescent="0.45">
      <c r="B211" s="1568"/>
      <c r="C211" s="1569"/>
      <c r="D211" s="1570"/>
      <c r="E211" s="1571"/>
      <c r="F211" s="1571"/>
      <c r="G211" s="1569"/>
      <c r="H211" s="1569"/>
      <c r="I211" s="1569"/>
      <c r="J211" s="1569"/>
      <c r="K211" s="1572"/>
      <c r="L211" s="1573"/>
      <c r="M211" s="1572"/>
      <c r="N211" s="1572"/>
      <c r="O211" s="1572"/>
      <c r="P211" s="1574"/>
      <c r="Q211" s="1572"/>
      <c r="R211" s="1572"/>
      <c r="S211" s="1574"/>
      <c r="T211" s="1574"/>
      <c r="U211" s="1586"/>
      <c r="V211" s="1576"/>
      <c r="W211" s="1577"/>
      <c r="X211" s="1572"/>
      <c r="Y211" s="1578"/>
      <c r="Z211" s="1567"/>
      <c r="AA211" s="1588"/>
      <c r="AB211" s="1587"/>
      <c r="AC211" s="1587"/>
      <c r="AD211" s="1571"/>
      <c r="AE211" s="1569"/>
      <c r="AF211" s="1569"/>
      <c r="AG211" s="1572"/>
      <c r="AH211" s="1572"/>
      <c r="AI211" s="1578"/>
    </row>
    <row r="212" spans="2:35" x14ac:dyDescent="0.45">
      <c r="B212" s="1568"/>
      <c r="C212" s="1569"/>
      <c r="D212" s="1570"/>
      <c r="E212" s="1571"/>
      <c r="F212" s="1571"/>
      <c r="G212" s="1569"/>
      <c r="H212" s="1569"/>
      <c r="I212" s="1569"/>
      <c r="J212" s="1569"/>
      <c r="K212" s="1572"/>
      <c r="L212" s="1573"/>
      <c r="M212" s="1572"/>
      <c r="N212" s="1572"/>
      <c r="O212" s="1572"/>
      <c r="P212" s="1574"/>
      <c r="Q212" s="1572"/>
      <c r="R212" s="1572"/>
      <c r="S212" s="1574"/>
      <c r="T212" s="1574"/>
      <c r="U212" s="1586"/>
      <c r="V212" s="1576"/>
      <c r="W212" s="1577"/>
      <c r="X212" s="1572"/>
      <c r="Y212" s="1578"/>
      <c r="Z212" s="1567"/>
      <c r="AA212" s="1588"/>
      <c r="AB212" s="1587"/>
      <c r="AC212" s="1587"/>
      <c r="AD212" s="1571"/>
      <c r="AE212" s="1569"/>
      <c r="AF212" s="1569"/>
      <c r="AG212" s="1572"/>
      <c r="AH212" s="1572"/>
      <c r="AI212" s="1578"/>
    </row>
    <row r="213" spans="2:35" x14ac:dyDescent="0.45">
      <c r="B213" s="1568"/>
      <c r="C213" s="1569"/>
      <c r="D213" s="1570"/>
      <c r="E213" s="1571"/>
      <c r="F213" s="1571"/>
      <c r="G213" s="1569"/>
      <c r="H213" s="1569"/>
      <c r="I213" s="1569"/>
      <c r="J213" s="1569"/>
      <c r="K213" s="1572"/>
      <c r="L213" s="1573"/>
      <c r="M213" s="1572"/>
      <c r="N213" s="1572"/>
      <c r="O213" s="1572"/>
      <c r="P213" s="1574"/>
      <c r="Q213" s="1572"/>
      <c r="R213" s="1572"/>
      <c r="S213" s="1574"/>
      <c r="T213" s="1574"/>
      <c r="U213" s="1586"/>
      <c r="V213" s="1576"/>
      <c r="W213" s="1577"/>
      <c r="X213" s="1572"/>
      <c r="Y213" s="1578"/>
      <c r="Z213" s="1567"/>
      <c r="AA213" s="1588"/>
      <c r="AB213" s="1587"/>
      <c r="AC213" s="1587"/>
      <c r="AD213" s="1571"/>
      <c r="AE213" s="1569"/>
      <c r="AF213" s="1569"/>
      <c r="AG213" s="1572"/>
      <c r="AH213" s="1572"/>
      <c r="AI213" s="1578"/>
    </row>
    <row r="214" spans="2:35" x14ac:dyDescent="0.45">
      <c r="B214" s="1568"/>
      <c r="C214" s="1569"/>
      <c r="D214" s="1570"/>
      <c r="E214" s="1571"/>
      <c r="F214" s="1571"/>
      <c r="G214" s="1569"/>
      <c r="H214" s="1569"/>
      <c r="I214" s="1569"/>
      <c r="J214" s="1569"/>
      <c r="K214" s="1572"/>
      <c r="L214" s="1573"/>
      <c r="M214" s="1572"/>
      <c r="N214" s="1572"/>
      <c r="O214" s="1572"/>
      <c r="P214" s="1574"/>
      <c r="Q214" s="1572"/>
      <c r="R214" s="1572"/>
      <c r="S214" s="1574"/>
      <c r="T214" s="1574"/>
      <c r="U214" s="1586"/>
      <c r="V214" s="1576"/>
      <c r="W214" s="1577"/>
      <c r="X214" s="1572"/>
      <c r="Y214" s="1578"/>
      <c r="Z214" s="1567"/>
      <c r="AA214" s="1588"/>
      <c r="AB214" s="1587"/>
      <c r="AC214" s="1587"/>
      <c r="AD214" s="1571"/>
      <c r="AE214" s="1569"/>
      <c r="AF214" s="1569"/>
      <c r="AG214" s="1572"/>
      <c r="AH214" s="1572"/>
      <c r="AI214" s="1578"/>
    </row>
    <row r="215" spans="2:35" x14ac:dyDescent="0.45">
      <c r="B215" s="1568"/>
      <c r="C215" s="1569"/>
      <c r="D215" s="1570"/>
      <c r="E215" s="1571"/>
      <c r="F215" s="1571"/>
      <c r="G215" s="1569"/>
      <c r="H215" s="1569"/>
      <c r="I215" s="1569"/>
      <c r="J215" s="1569"/>
      <c r="K215" s="1572"/>
      <c r="L215" s="1573"/>
      <c r="M215" s="1572"/>
      <c r="N215" s="1572"/>
      <c r="O215" s="1572"/>
      <c r="P215" s="1574"/>
      <c r="Q215" s="1572"/>
      <c r="R215" s="1572"/>
      <c r="S215" s="1574"/>
      <c r="T215" s="1574"/>
      <c r="U215" s="1586"/>
      <c r="V215" s="1576"/>
      <c r="W215" s="1577"/>
      <c r="X215" s="1572"/>
      <c r="Y215" s="1578"/>
      <c r="Z215" s="1567"/>
      <c r="AA215" s="1588"/>
      <c r="AB215" s="1587"/>
      <c r="AC215" s="1587"/>
      <c r="AD215" s="1571"/>
      <c r="AE215" s="1569"/>
      <c r="AF215" s="1569"/>
      <c r="AG215" s="1572"/>
      <c r="AH215" s="1572"/>
      <c r="AI215" s="1578"/>
    </row>
    <row r="216" spans="2:35" x14ac:dyDescent="0.45">
      <c r="B216" s="1568"/>
      <c r="C216" s="1569"/>
      <c r="D216" s="1570"/>
      <c r="E216" s="1571"/>
      <c r="F216" s="1571"/>
      <c r="G216" s="1569"/>
      <c r="H216" s="1569"/>
      <c r="I216" s="1569"/>
      <c r="J216" s="1569"/>
      <c r="K216" s="1572"/>
      <c r="L216" s="1573"/>
      <c r="M216" s="1572"/>
      <c r="N216" s="1572"/>
      <c r="O216" s="1572"/>
      <c r="P216" s="1574"/>
      <c r="Q216" s="1572"/>
      <c r="R216" s="1572"/>
      <c r="S216" s="1574"/>
      <c r="T216" s="1574"/>
      <c r="U216" s="1586"/>
      <c r="V216" s="1576"/>
      <c r="W216" s="1577"/>
      <c r="X216" s="1572"/>
      <c r="Y216" s="1578"/>
      <c r="Z216" s="1567"/>
      <c r="AA216" s="1588"/>
      <c r="AB216" s="1587"/>
      <c r="AC216" s="1587"/>
      <c r="AD216" s="1571"/>
      <c r="AE216" s="1569"/>
      <c r="AF216" s="1569"/>
      <c r="AG216" s="1572"/>
      <c r="AH216" s="1572"/>
      <c r="AI216" s="1578"/>
    </row>
    <row r="217" spans="2:35" x14ac:dyDescent="0.45">
      <c r="B217" s="1568"/>
      <c r="C217" s="1569"/>
      <c r="D217" s="1570"/>
      <c r="E217" s="1571"/>
      <c r="F217" s="1571"/>
      <c r="G217" s="1569"/>
      <c r="H217" s="1569"/>
      <c r="I217" s="1569"/>
      <c r="J217" s="1569"/>
      <c r="K217" s="1572"/>
      <c r="L217" s="1573"/>
      <c r="M217" s="1572"/>
      <c r="N217" s="1572"/>
      <c r="O217" s="1572"/>
      <c r="P217" s="1574"/>
      <c r="Q217" s="1572"/>
      <c r="R217" s="1572"/>
      <c r="S217" s="1574"/>
      <c r="T217" s="1574"/>
      <c r="U217" s="1586"/>
      <c r="V217" s="1576"/>
      <c r="W217" s="1577"/>
      <c r="X217" s="1572"/>
      <c r="Y217" s="1578"/>
      <c r="Z217" s="1567"/>
      <c r="AA217" s="1588"/>
      <c r="AB217" s="1587"/>
      <c r="AC217" s="1587"/>
      <c r="AD217" s="1571"/>
      <c r="AE217" s="1569"/>
      <c r="AF217" s="1569"/>
      <c r="AG217" s="1572"/>
      <c r="AH217" s="1572"/>
      <c r="AI217" s="1578"/>
    </row>
    <row r="218" spans="2:35" x14ac:dyDescent="0.45">
      <c r="B218" s="1568"/>
      <c r="C218" s="1569"/>
      <c r="D218" s="1570"/>
      <c r="E218" s="1571"/>
      <c r="F218" s="1571"/>
      <c r="G218" s="1569"/>
      <c r="H218" s="1569"/>
      <c r="I218" s="1569"/>
      <c r="J218" s="1569"/>
      <c r="K218" s="1572"/>
      <c r="L218" s="1573"/>
      <c r="M218" s="1572"/>
      <c r="N218" s="1572"/>
      <c r="O218" s="1572"/>
      <c r="P218" s="1574"/>
      <c r="Q218" s="1572"/>
      <c r="R218" s="1572"/>
      <c r="S218" s="1574"/>
      <c r="T218" s="1574"/>
      <c r="U218" s="1586"/>
      <c r="V218" s="1576"/>
      <c r="W218" s="1577"/>
      <c r="X218" s="1572"/>
      <c r="Y218" s="1578"/>
      <c r="Z218" s="1567"/>
      <c r="AA218" s="1588"/>
      <c r="AB218" s="1587"/>
      <c r="AC218" s="1587"/>
      <c r="AD218" s="1571"/>
      <c r="AE218" s="1569"/>
      <c r="AF218" s="1569"/>
      <c r="AG218" s="1572"/>
      <c r="AH218" s="1572"/>
      <c r="AI218" s="1578"/>
    </row>
    <row r="219" spans="2:35" x14ac:dyDescent="0.45">
      <c r="B219" s="1568"/>
      <c r="C219" s="1569"/>
      <c r="D219" s="1570"/>
      <c r="E219" s="1571"/>
      <c r="F219" s="1571"/>
      <c r="G219" s="1569"/>
      <c r="H219" s="1569"/>
      <c r="I219" s="1569"/>
      <c r="J219" s="1569"/>
      <c r="K219" s="1572"/>
      <c r="L219" s="1573"/>
      <c r="M219" s="1572"/>
      <c r="N219" s="1572"/>
      <c r="O219" s="1572"/>
      <c r="P219" s="1574"/>
      <c r="Q219" s="1572"/>
      <c r="R219" s="1572"/>
      <c r="S219" s="1574"/>
      <c r="T219" s="1574"/>
      <c r="U219" s="1586"/>
      <c r="V219" s="1576"/>
      <c r="W219" s="1577"/>
      <c r="X219" s="1572"/>
      <c r="Y219" s="1578"/>
      <c r="Z219" s="1567"/>
      <c r="AA219" s="1588"/>
      <c r="AB219" s="1587"/>
      <c r="AC219" s="1587"/>
      <c r="AD219" s="1571"/>
      <c r="AE219" s="1569"/>
      <c r="AF219" s="1569"/>
      <c r="AG219" s="1572"/>
      <c r="AH219" s="1572"/>
      <c r="AI219" s="1578"/>
    </row>
    <row r="220" spans="2:35" x14ac:dyDescent="0.45">
      <c r="B220" s="1568"/>
      <c r="C220" s="1569"/>
      <c r="D220" s="1570"/>
      <c r="E220" s="1571"/>
      <c r="F220" s="1571"/>
      <c r="G220" s="1569"/>
      <c r="H220" s="1569"/>
      <c r="I220" s="1569"/>
      <c r="J220" s="1569"/>
      <c r="K220" s="1572"/>
      <c r="L220" s="1573"/>
      <c r="M220" s="1572"/>
      <c r="N220" s="1572"/>
      <c r="O220" s="1572"/>
      <c r="P220" s="1574"/>
      <c r="Q220" s="1572"/>
      <c r="R220" s="1572"/>
      <c r="S220" s="1574"/>
      <c r="T220" s="1574"/>
      <c r="U220" s="1586"/>
      <c r="V220" s="1576"/>
      <c r="W220" s="1577"/>
      <c r="X220" s="1572"/>
      <c r="Y220" s="1578"/>
      <c r="Z220" s="1567"/>
      <c r="AA220" s="1588"/>
      <c r="AB220" s="1587"/>
      <c r="AC220" s="1587"/>
      <c r="AD220" s="1571"/>
      <c r="AE220" s="1569"/>
      <c r="AF220" s="1569"/>
      <c r="AG220" s="1572"/>
      <c r="AH220" s="1572"/>
      <c r="AI220" s="1578"/>
    </row>
    <row r="221" spans="2:35" x14ac:dyDescent="0.45">
      <c r="B221" s="1568"/>
      <c r="C221" s="1569"/>
      <c r="D221" s="1570"/>
      <c r="E221" s="1571"/>
      <c r="F221" s="1571"/>
      <c r="G221" s="1569"/>
      <c r="H221" s="1569"/>
      <c r="I221" s="1569"/>
      <c r="J221" s="1569"/>
      <c r="K221" s="1572"/>
      <c r="L221" s="1573"/>
      <c r="M221" s="1572"/>
      <c r="N221" s="1572"/>
      <c r="O221" s="1572"/>
      <c r="P221" s="1574"/>
      <c r="Q221" s="1572"/>
      <c r="R221" s="1572"/>
      <c r="S221" s="1574"/>
      <c r="T221" s="1574"/>
      <c r="U221" s="1586"/>
      <c r="V221" s="1576"/>
      <c r="W221" s="1577"/>
      <c r="X221" s="1572"/>
      <c r="Y221" s="1578"/>
      <c r="Z221" s="1567"/>
      <c r="AA221" s="1588"/>
      <c r="AB221" s="1587"/>
      <c r="AC221" s="1587"/>
      <c r="AD221" s="1571"/>
      <c r="AE221" s="1569"/>
      <c r="AF221" s="1569"/>
      <c r="AG221" s="1572"/>
      <c r="AH221" s="1572"/>
      <c r="AI221" s="1578"/>
    </row>
    <row r="222" spans="2:35" x14ac:dyDescent="0.45">
      <c r="B222" s="1568"/>
      <c r="C222" s="1569"/>
      <c r="D222" s="1570"/>
      <c r="E222" s="1571"/>
      <c r="F222" s="1571"/>
      <c r="G222" s="1569"/>
      <c r="H222" s="1569"/>
      <c r="I222" s="1569"/>
      <c r="J222" s="1569"/>
      <c r="K222" s="1572"/>
      <c r="L222" s="1573"/>
      <c r="M222" s="1572"/>
      <c r="N222" s="1572"/>
      <c r="O222" s="1572"/>
      <c r="P222" s="1574"/>
      <c r="Q222" s="1572"/>
      <c r="R222" s="1572"/>
      <c r="S222" s="1574"/>
      <c r="T222" s="1574"/>
      <c r="U222" s="1586"/>
      <c r="V222" s="1576"/>
      <c r="W222" s="1577"/>
      <c r="X222" s="1572"/>
      <c r="Y222" s="1578"/>
      <c r="Z222" s="1567"/>
      <c r="AA222" s="1588"/>
      <c r="AB222" s="1587"/>
      <c r="AC222" s="1587"/>
      <c r="AD222" s="1571"/>
      <c r="AE222" s="1569"/>
      <c r="AF222" s="1569"/>
      <c r="AG222" s="1572"/>
      <c r="AH222" s="1572"/>
      <c r="AI222" s="1578"/>
    </row>
    <row r="223" spans="2:35" x14ac:dyDescent="0.45">
      <c r="B223" s="1568"/>
      <c r="C223" s="1569"/>
      <c r="D223" s="1570"/>
      <c r="E223" s="1571"/>
      <c r="F223" s="1571"/>
      <c r="G223" s="1569"/>
      <c r="H223" s="1569"/>
      <c r="I223" s="1569"/>
      <c r="J223" s="1569"/>
      <c r="K223" s="1572"/>
      <c r="L223" s="1573"/>
      <c r="M223" s="1572"/>
      <c r="N223" s="1572"/>
      <c r="O223" s="1572"/>
      <c r="P223" s="1574"/>
      <c r="Q223" s="1572"/>
      <c r="R223" s="1572"/>
      <c r="S223" s="1574"/>
      <c r="T223" s="1574"/>
      <c r="U223" s="1586"/>
      <c r="V223" s="1576"/>
      <c r="W223" s="1577"/>
      <c r="X223" s="1572"/>
      <c r="Y223" s="1578"/>
      <c r="Z223" s="1567"/>
      <c r="AA223" s="1588"/>
      <c r="AB223" s="1587"/>
      <c r="AC223" s="1587"/>
      <c r="AD223" s="1571"/>
      <c r="AE223" s="1569"/>
      <c r="AF223" s="1569"/>
      <c r="AG223" s="1572"/>
      <c r="AH223" s="1572"/>
      <c r="AI223" s="1578"/>
    </row>
    <row r="224" spans="2:35" x14ac:dyDescent="0.45">
      <c r="B224" s="1568"/>
      <c r="C224" s="1569"/>
      <c r="D224" s="1570"/>
      <c r="E224" s="1571"/>
      <c r="F224" s="1571"/>
      <c r="G224" s="1569"/>
      <c r="H224" s="1569"/>
      <c r="I224" s="1569"/>
      <c r="J224" s="1569"/>
      <c r="K224" s="1572"/>
      <c r="L224" s="1573"/>
      <c r="M224" s="1572"/>
      <c r="N224" s="1572"/>
      <c r="O224" s="1572"/>
      <c r="P224" s="1574"/>
      <c r="Q224" s="1572"/>
      <c r="R224" s="1572"/>
      <c r="S224" s="1574"/>
      <c r="T224" s="1574"/>
      <c r="U224" s="1586"/>
      <c r="V224" s="1576"/>
      <c r="W224" s="1577"/>
      <c r="X224" s="1572"/>
      <c r="Y224" s="1578"/>
      <c r="Z224" s="1567"/>
      <c r="AA224" s="1588"/>
      <c r="AB224" s="1587"/>
      <c r="AC224" s="1587"/>
      <c r="AD224" s="1571"/>
      <c r="AE224" s="1569"/>
      <c r="AF224" s="1569"/>
      <c r="AG224" s="1572"/>
      <c r="AH224" s="1572"/>
      <c r="AI224" s="1578"/>
    </row>
    <row r="225" spans="2:35" x14ac:dyDescent="0.45">
      <c r="B225" s="1568"/>
      <c r="C225" s="1569"/>
      <c r="D225" s="1570"/>
      <c r="E225" s="1571"/>
      <c r="F225" s="1571"/>
      <c r="G225" s="1569"/>
      <c r="H225" s="1569"/>
      <c r="I225" s="1569"/>
      <c r="J225" s="1569"/>
      <c r="K225" s="1572"/>
      <c r="L225" s="1573"/>
      <c r="M225" s="1572"/>
      <c r="N225" s="1572"/>
      <c r="O225" s="1572"/>
      <c r="P225" s="1574"/>
      <c r="Q225" s="1572"/>
      <c r="R225" s="1572"/>
      <c r="S225" s="1574"/>
      <c r="T225" s="1574"/>
      <c r="U225" s="1586"/>
      <c r="V225" s="1576"/>
      <c r="W225" s="1577"/>
      <c r="X225" s="1572"/>
      <c r="Y225" s="1578"/>
      <c r="Z225" s="1567"/>
      <c r="AA225" s="1588"/>
      <c r="AB225" s="1587"/>
      <c r="AC225" s="1587"/>
      <c r="AD225" s="1571"/>
      <c r="AE225" s="1569"/>
      <c r="AF225" s="1569"/>
      <c r="AG225" s="1572"/>
      <c r="AH225" s="1572"/>
      <c r="AI225" s="1578"/>
    </row>
    <row r="226" spans="2:35" x14ac:dyDescent="0.45">
      <c r="B226" s="1568"/>
      <c r="C226" s="1569"/>
      <c r="D226" s="1570"/>
      <c r="E226" s="1571"/>
      <c r="F226" s="1571"/>
      <c r="G226" s="1569"/>
      <c r="H226" s="1569"/>
      <c r="I226" s="1569"/>
      <c r="J226" s="1569"/>
      <c r="K226" s="1572"/>
      <c r="L226" s="1573"/>
      <c r="M226" s="1572"/>
      <c r="N226" s="1572"/>
      <c r="O226" s="1572"/>
      <c r="P226" s="1574"/>
      <c r="Q226" s="1572"/>
      <c r="R226" s="1572"/>
      <c r="S226" s="1574"/>
      <c r="T226" s="1574"/>
      <c r="U226" s="1586"/>
      <c r="V226" s="1576"/>
      <c r="W226" s="1577"/>
      <c r="X226" s="1572"/>
      <c r="Y226" s="1578"/>
      <c r="Z226" s="1567"/>
      <c r="AA226" s="1588"/>
      <c r="AB226" s="1587"/>
      <c r="AC226" s="1587"/>
      <c r="AD226" s="1571"/>
      <c r="AE226" s="1569"/>
      <c r="AF226" s="1569"/>
      <c r="AG226" s="1572"/>
      <c r="AH226" s="1572"/>
      <c r="AI226" s="1578"/>
    </row>
    <row r="227" spans="2:35" x14ac:dyDescent="0.45">
      <c r="B227" s="1568"/>
      <c r="C227" s="1569"/>
      <c r="D227" s="1570"/>
      <c r="E227" s="1571"/>
      <c r="F227" s="1571"/>
      <c r="G227" s="1569"/>
      <c r="H227" s="1569"/>
      <c r="I227" s="1569"/>
      <c r="J227" s="1569"/>
      <c r="K227" s="1572"/>
      <c r="L227" s="1573"/>
      <c r="M227" s="1572"/>
      <c r="N227" s="1572"/>
      <c r="O227" s="1572"/>
      <c r="P227" s="1574"/>
      <c r="Q227" s="1572"/>
      <c r="R227" s="1572"/>
      <c r="S227" s="1574"/>
      <c r="T227" s="1574"/>
      <c r="U227" s="1586"/>
      <c r="V227" s="1576"/>
      <c r="W227" s="1577"/>
      <c r="X227" s="1572"/>
      <c r="Y227" s="1578"/>
      <c r="Z227" s="1567"/>
      <c r="AA227" s="1588"/>
      <c r="AB227" s="1587"/>
      <c r="AC227" s="1587"/>
      <c r="AD227" s="1571"/>
      <c r="AE227" s="1569"/>
      <c r="AF227" s="1569"/>
      <c r="AG227" s="1572"/>
      <c r="AH227" s="1572"/>
      <c r="AI227" s="1578"/>
    </row>
    <row r="228" spans="2:35" x14ac:dyDescent="0.45">
      <c r="B228" s="1568"/>
      <c r="C228" s="1569"/>
      <c r="D228" s="1570"/>
      <c r="E228" s="1571"/>
      <c r="F228" s="1571"/>
      <c r="G228" s="1569"/>
      <c r="H228" s="1569"/>
      <c r="I228" s="1569"/>
      <c r="J228" s="1569"/>
      <c r="K228" s="1572"/>
      <c r="L228" s="1573"/>
      <c r="M228" s="1572"/>
      <c r="N228" s="1572"/>
      <c r="O228" s="1572"/>
      <c r="P228" s="1574"/>
      <c r="Q228" s="1572"/>
      <c r="R228" s="1572"/>
      <c r="S228" s="1574"/>
      <c r="T228" s="1574"/>
      <c r="U228" s="1586"/>
      <c r="V228" s="1576"/>
      <c r="W228" s="1577"/>
      <c r="X228" s="1572"/>
      <c r="Y228" s="1578"/>
      <c r="Z228" s="1567"/>
      <c r="AA228" s="1588"/>
      <c r="AB228" s="1587"/>
      <c r="AC228" s="1587"/>
      <c r="AD228" s="1571"/>
      <c r="AE228" s="1569"/>
      <c r="AF228" s="1569"/>
      <c r="AG228" s="1572"/>
      <c r="AH228" s="1572"/>
      <c r="AI228" s="1578"/>
    </row>
    <row r="229" spans="2:35" x14ac:dyDescent="0.45">
      <c r="B229" s="1568"/>
      <c r="C229" s="1569"/>
      <c r="D229" s="1570"/>
      <c r="E229" s="1571"/>
      <c r="F229" s="1571"/>
      <c r="G229" s="1569"/>
      <c r="H229" s="1569"/>
      <c r="I229" s="1569"/>
      <c r="J229" s="1569"/>
      <c r="K229" s="1572"/>
      <c r="L229" s="1573"/>
      <c r="M229" s="1572"/>
      <c r="N229" s="1572"/>
      <c r="O229" s="1572"/>
      <c r="P229" s="1574"/>
      <c r="Q229" s="1572"/>
      <c r="R229" s="1572"/>
      <c r="S229" s="1574"/>
      <c r="T229" s="1574"/>
      <c r="U229" s="1586"/>
      <c r="V229" s="1576"/>
      <c r="W229" s="1577"/>
      <c r="X229" s="1572"/>
      <c r="Y229" s="1578"/>
      <c r="Z229" s="1567"/>
      <c r="AA229" s="1588"/>
      <c r="AB229" s="1587"/>
      <c r="AC229" s="1587"/>
      <c r="AD229" s="1571"/>
      <c r="AE229" s="1569"/>
      <c r="AF229" s="1569"/>
      <c r="AG229" s="1572"/>
      <c r="AH229" s="1572"/>
      <c r="AI229" s="1578"/>
    </row>
    <row r="230" spans="2:35" x14ac:dyDescent="0.45">
      <c r="B230" s="1568"/>
      <c r="C230" s="1569"/>
      <c r="D230" s="1570"/>
      <c r="E230" s="1571"/>
      <c r="F230" s="1571"/>
      <c r="G230" s="1569"/>
      <c r="H230" s="1569"/>
      <c r="I230" s="1569"/>
      <c r="J230" s="1569"/>
      <c r="K230" s="1572"/>
      <c r="L230" s="1573"/>
      <c r="M230" s="1572"/>
      <c r="N230" s="1572"/>
      <c r="O230" s="1572"/>
      <c r="P230" s="1574"/>
      <c r="Q230" s="1572"/>
      <c r="R230" s="1572"/>
      <c r="S230" s="1574"/>
      <c r="T230" s="1574"/>
      <c r="U230" s="1586"/>
      <c r="V230" s="1576"/>
      <c r="W230" s="1577"/>
      <c r="X230" s="1572"/>
      <c r="Y230" s="1578"/>
      <c r="Z230" s="1567"/>
      <c r="AA230" s="1588"/>
      <c r="AB230" s="1587"/>
      <c r="AC230" s="1587"/>
      <c r="AD230" s="1571"/>
      <c r="AE230" s="1569"/>
      <c r="AF230" s="1569"/>
      <c r="AG230" s="1572"/>
      <c r="AH230" s="1572"/>
      <c r="AI230" s="1578"/>
    </row>
    <row r="231" spans="2:35" x14ac:dyDescent="0.45">
      <c r="B231" s="1568"/>
      <c r="C231" s="1569"/>
      <c r="D231" s="1570"/>
      <c r="E231" s="1571"/>
      <c r="F231" s="1571"/>
      <c r="G231" s="1569"/>
      <c r="H231" s="1569"/>
      <c r="I231" s="1569"/>
      <c r="J231" s="1569"/>
      <c r="K231" s="1572"/>
      <c r="L231" s="1573"/>
      <c r="M231" s="1572"/>
      <c r="N231" s="1572"/>
      <c r="O231" s="1572"/>
      <c r="P231" s="1574"/>
      <c r="Q231" s="1572"/>
      <c r="R231" s="1572"/>
      <c r="S231" s="1574"/>
      <c r="T231" s="1574"/>
      <c r="U231" s="1586"/>
      <c r="V231" s="1576"/>
      <c r="W231" s="1577"/>
      <c r="X231" s="1572"/>
      <c r="Y231" s="1578"/>
      <c r="Z231" s="1567"/>
      <c r="AA231" s="1588"/>
      <c r="AB231" s="1587"/>
      <c r="AC231" s="1587"/>
      <c r="AD231" s="1571"/>
      <c r="AE231" s="1569"/>
      <c r="AF231" s="1569"/>
      <c r="AG231" s="1572"/>
      <c r="AH231" s="1572"/>
      <c r="AI231" s="1578"/>
    </row>
    <row r="232" spans="2:35" x14ac:dyDescent="0.45">
      <c r="B232" s="1568"/>
      <c r="C232" s="1569"/>
      <c r="D232" s="1570"/>
      <c r="E232" s="1571"/>
      <c r="F232" s="1571"/>
      <c r="G232" s="1569"/>
      <c r="H232" s="1569"/>
      <c r="I232" s="1569"/>
      <c r="J232" s="1569"/>
      <c r="K232" s="1572"/>
      <c r="L232" s="1573"/>
      <c r="M232" s="1572"/>
      <c r="N232" s="1572"/>
      <c r="O232" s="1572"/>
      <c r="P232" s="1574"/>
      <c r="Q232" s="1572"/>
      <c r="R232" s="1572"/>
      <c r="S232" s="1574"/>
      <c r="T232" s="1574"/>
      <c r="U232" s="1586"/>
      <c r="V232" s="1576"/>
      <c r="W232" s="1577"/>
      <c r="X232" s="1572"/>
      <c r="Y232" s="1578"/>
      <c r="Z232" s="1567"/>
      <c r="AA232" s="1588"/>
      <c r="AB232" s="1587"/>
      <c r="AC232" s="1587"/>
      <c r="AD232" s="1571"/>
      <c r="AE232" s="1569"/>
      <c r="AF232" s="1569"/>
      <c r="AG232" s="1572"/>
      <c r="AH232" s="1572"/>
      <c r="AI232" s="1578"/>
    </row>
    <row r="233" spans="2:35" x14ac:dyDescent="0.45">
      <c r="B233" s="1568"/>
      <c r="C233" s="1569"/>
      <c r="D233" s="1570"/>
      <c r="E233" s="1571"/>
      <c r="F233" s="1571"/>
      <c r="G233" s="1569"/>
      <c r="H233" s="1569"/>
      <c r="I233" s="1569"/>
      <c r="J233" s="1569"/>
      <c r="K233" s="1572"/>
      <c r="L233" s="1573"/>
      <c r="M233" s="1572"/>
      <c r="N233" s="1572"/>
      <c r="O233" s="1572"/>
      <c r="P233" s="1574"/>
      <c r="Q233" s="1572"/>
      <c r="R233" s="1572"/>
      <c r="S233" s="1574"/>
      <c r="T233" s="1574"/>
      <c r="U233" s="1586"/>
      <c r="V233" s="1576"/>
      <c r="W233" s="1577"/>
      <c r="X233" s="1572"/>
      <c r="Y233" s="1578"/>
      <c r="Z233" s="1567"/>
      <c r="AA233" s="1588"/>
      <c r="AB233" s="1587"/>
      <c r="AC233" s="1587"/>
      <c r="AD233" s="1571"/>
      <c r="AE233" s="1569"/>
      <c r="AF233" s="1569"/>
      <c r="AG233" s="1572"/>
      <c r="AH233" s="1572"/>
      <c r="AI233" s="1578"/>
    </row>
    <row r="234" spans="2:35" x14ac:dyDescent="0.45">
      <c r="B234" s="1568"/>
      <c r="C234" s="1569"/>
      <c r="D234" s="1570"/>
      <c r="E234" s="1571"/>
      <c r="F234" s="1571"/>
      <c r="G234" s="1569"/>
      <c r="H234" s="1569"/>
      <c r="I234" s="1569"/>
      <c r="J234" s="1569"/>
      <c r="K234" s="1572"/>
      <c r="L234" s="1573"/>
      <c r="M234" s="1572"/>
      <c r="N234" s="1572"/>
      <c r="O234" s="1572"/>
      <c r="P234" s="1574"/>
      <c r="Q234" s="1572"/>
      <c r="R234" s="1572"/>
      <c r="S234" s="1574"/>
      <c r="T234" s="1574"/>
      <c r="U234" s="1586"/>
      <c r="V234" s="1576"/>
      <c r="W234" s="1577"/>
      <c r="X234" s="1572"/>
      <c r="Y234" s="1578"/>
      <c r="Z234" s="1567"/>
      <c r="AA234" s="1588"/>
      <c r="AB234" s="1587"/>
      <c r="AC234" s="1587"/>
      <c r="AD234" s="1571"/>
      <c r="AE234" s="1569"/>
      <c r="AF234" s="1569"/>
      <c r="AG234" s="1572"/>
      <c r="AH234" s="1572"/>
      <c r="AI234" s="1578"/>
    </row>
    <row r="235" spans="2:35" x14ac:dyDescent="0.45">
      <c r="B235" s="1568"/>
      <c r="C235" s="1569"/>
      <c r="D235" s="1570"/>
      <c r="E235" s="1571"/>
      <c r="F235" s="1571"/>
      <c r="G235" s="1569"/>
      <c r="H235" s="1569"/>
      <c r="I235" s="1569"/>
      <c r="J235" s="1569"/>
      <c r="K235" s="1572"/>
      <c r="L235" s="1573"/>
      <c r="M235" s="1572"/>
      <c r="N235" s="1572"/>
      <c r="O235" s="1572"/>
      <c r="P235" s="1574"/>
      <c r="Q235" s="1572"/>
      <c r="R235" s="1572"/>
      <c r="S235" s="1574"/>
      <c r="T235" s="1574"/>
      <c r="U235" s="1586"/>
      <c r="V235" s="1576"/>
      <c r="W235" s="1577"/>
      <c r="X235" s="1572"/>
      <c r="Y235" s="1578"/>
      <c r="Z235" s="1567"/>
      <c r="AA235" s="1588"/>
      <c r="AB235" s="1587"/>
      <c r="AC235" s="1587"/>
      <c r="AD235" s="1571"/>
      <c r="AE235" s="1569"/>
      <c r="AF235" s="1569"/>
      <c r="AG235" s="1572"/>
      <c r="AH235" s="1572"/>
      <c r="AI235" s="1578"/>
    </row>
    <row r="236" spans="2:35" x14ac:dyDescent="0.45">
      <c r="B236" s="1568"/>
      <c r="C236" s="1569"/>
      <c r="D236" s="1570"/>
      <c r="E236" s="1571"/>
      <c r="F236" s="1571"/>
      <c r="G236" s="1569"/>
      <c r="H236" s="1569"/>
      <c r="I236" s="1569"/>
      <c r="J236" s="1569"/>
      <c r="K236" s="1572"/>
      <c r="L236" s="1573"/>
      <c r="M236" s="1572"/>
      <c r="N236" s="1572"/>
      <c r="O236" s="1572"/>
      <c r="P236" s="1574"/>
      <c r="Q236" s="1572"/>
      <c r="R236" s="1572"/>
      <c r="S236" s="1574"/>
      <c r="T236" s="1574"/>
      <c r="U236" s="1586"/>
      <c r="V236" s="1576"/>
      <c r="W236" s="1577"/>
      <c r="X236" s="1572"/>
      <c r="Y236" s="1578"/>
      <c r="Z236" s="1567"/>
      <c r="AA236" s="1588"/>
      <c r="AB236" s="1587"/>
      <c r="AC236" s="1587"/>
      <c r="AD236" s="1571"/>
      <c r="AE236" s="1569"/>
      <c r="AF236" s="1569"/>
      <c r="AG236" s="1572"/>
      <c r="AH236" s="1572"/>
      <c r="AI236" s="1578"/>
    </row>
    <row r="237" spans="2:35" x14ac:dyDescent="0.45">
      <c r="B237" s="1568"/>
      <c r="C237" s="1569"/>
      <c r="D237" s="1570"/>
      <c r="E237" s="1571"/>
      <c r="F237" s="1571"/>
      <c r="G237" s="1569"/>
      <c r="H237" s="1569"/>
      <c r="I237" s="1569"/>
      <c r="J237" s="1569"/>
      <c r="K237" s="1572"/>
      <c r="L237" s="1573"/>
      <c r="M237" s="1572"/>
      <c r="N237" s="1572"/>
      <c r="O237" s="1572"/>
      <c r="P237" s="1574"/>
      <c r="Q237" s="1572"/>
      <c r="R237" s="1572"/>
      <c r="S237" s="1574"/>
      <c r="T237" s="1574"/>
      <c r="U237" s="1586"/>
      <c r="V237" s="1576"/>
      <c r="W237" s="1577"/>
      <c r="X237" s="1572"/>
      <c r="Y237" s="1578"/>
      <c r="Z237" s="1567"/>
      <c r="AA237" s="1588"/>
      <c r="AB237" s="1587"/>
      <c r="AC237" s="1587"/>
      <c r="AD237" s="1571"/>
      <c r="AE237" s="1569"/>
      <c r="AF237" s="1569"/>
      <c r="AG237" s="1572"/>
      <c r="AH237" s="1572"/>
      <c r="AI237" s="1578"/>
    </row>
    <row r="238" spans="2:35" x14ac:dyDescent="0.45">
      <c r="B238" s="1568"/>
      <c r="C238" s="1569"/>
      <c r="D238" s="1570"/>
      <c r="E238" s="1571"/>
      <c r="F238" s="1571"/>
      <c r="G238" s="1569"/>
      <c r="H238" s="1569"/>
      <c r="I238" s="1569"/>
      <c r="J238" s="1569"/>
      <c r="K238" s="1572"/>
      <c r="L238" s="1573"/>
      <c r="M238" s="1572"/>
      <c r="N238" s="1572"/>
      <c r="O238" s="1572"/>
      <c r="P238" s="1574"/>
      <c r="Q238" s="1572"/>
      <c r="R238" s="1572"/>
      <c r="S238" s="1574"/>
      <c r="T238" s="1574"/>
      <c r="U238" s="1586"/>
      <c r="V238" s="1576"/>
      <c r="W238" s="1577"/>
      <c r="X238" s="1572"/>
      <c r="Y238" s="1578"/>
      <c r="Z238" s="1567"/>
      <c r="AA238" s="1588"/>
      <c r="AB238" s="1587"/>
      <c r="AC238" s="1587"/>
      <c r="AD238" s="1571"/>
      <c r="AE238" s="1569"/>
      <c r="AF238" s="1569"/>
      <c r="AG238" s="1572"/>
      <c r="AH238" s="1572"/>
      <c r="AI238" s="1578"/>
    </row>
    <row r="239" spans="2:35" x14ac:dyDescent="0.45">
      <c r="B239" s="1568"/>
      <c r="C239" s="1569"/>
      <c r="D239" s="1570"/>
      <c r="E239" s="1571"/>
      <c r="F239" s="1571"/>
      <c r="G239" s="1569"/>
      <c r="H239" s="1569"/>
      <c r="I239" s="1569"/>
      <c r="J239" s="1569"/>
      <c r="K239" s="1572"/>
      <c r="L239" s="1573"/>
      <c r="M239" s="1572"/>
      <c r="N239" s="1572"/>
      <c r="O239" s="1572"/>
      <c r="P239" s="1574"/>
      <c r="Q239" s="1572"/>
      <c r="R239" s="1572"/>
      <c r="S239" s="1574"/>
      <c r="T239" s="1574"/>
      <c r="U239" s="1586"/>
      <c r="V239" s="1576"/>
      <c r="W239" s="1577"/>
      <c r="X239" s="1572"/>
      <c r="Y239" s="1578"/>
      <c r="Z239" s="1567"/>
      <c r="AA239" s="1588"/>
      <c r="AB239" s="1587"/>
      <c r="AC239" s="1587"/>
      <c r="AD239" s="1571"/>
      <c r="AE239" s="1569"/>
      <c r="AF239" s="1569"/>
      <c r="AG239" s="1572"/>
      <c r="AH239" s="1572"/>
      <c r="AI239" s="1578"/>
    </row>
    <row r="240" spans="2:35" x14ac:dyDescent="0.45">
      <c r="B240" s="1568"/>
      <c r="C240" s="1569"/>
      <c r="D240" s="1570"/>
      <c r="E240" s="1571"/>
      <c r="F240" s="1571"/>
      <c r="G240" s="1569"/>
      <c r="H240" s="1569"/>
      <c r="I240" s="1569"/>
      <c r="J240" s="1569"/>
      <c r="K240" s="1572"/>
      <c r="L240" s="1573"/>
      <c r="M240" s="1572"/>
      <c r="N240" s="1572"/>
      <c r="O240" s="1572"/>
      <c r="P240" s="1574"/>
      <c r="Q240" s="1572"/>
      <c r="R240" s="1572"/>
      <c r="S240" s="1574"/>
      <c r="T240" s="1574"/>
      <c r="U240" s="1586"/>
      <c r="V240" s="1576"/>
      <c r="W240" s="1577"/>
      <c r="X240" s="1572"/>
      <c r="Y240" s="1578"/>
      <c r="Z240" s="1567"/>
      <c r="AA240" s="1588"/>
      <c r="AB240" s="1587"/>
      <c r="AC240" s="1587"/>
      <c r="AD240" s="1571"/>
      <c r="AE240" s="1569"/>
      <c r="AF240" s="1569"/>
      <c r="AG240" s="1572"/>
      <c r="AH240" s="1572"/>
      <c r="AI240" s="1578"/>
    </row>
    <row r="241" spans="2:35" x14ac:dyDescent="0.45">
      <c r="B241" s="1568"/>
      <c r="C241" s="1569"/>
      <c r="D241" s="1570"/>
      <c r="E241" s="1571"/>
      <c r="F241" s="1571"/>
      <c r="G241" s="1569"/>
      <c r="H241" s="1569"/>
      <c r="I241" s="1569"/>
      <c r="J241" s="1569"/>
      <c r="K241" s="1572"/>
      <c r="L241" s="1573"/>
      <c r="M241" s="1572"/>
      <c r="N241" s="1572"/>
      <c r="O241" s="1572"/>
      <c r="P241" s="1574"/>
      <c r="Q241" s="1572"/>
      <c r="R241" s="1572"/>
      <c r="S241" s="1574"/>
      <c r="T241" s="1574"/>
      <c r="U241" s="1586"/>
      <c r="V241" s="1576"/>
      <c r="W241" s="1577"/>
      <c r="X241" s="1572"/>
      <c r="Y241" s="1578"/>
      <c r="Z241" s="1567"/>
      <c r="AA241" s="1588"/>
      <c r="AB241" s="1587"/>
      <c r="AC241" s="1587"/>
      <c r="AD241" s="1571"/>
      <c r="AE241" s="1569"/>
      <c r="AF241" s="1569"/>
      <c r="AG241" s="1572"/>
      <c r="AH241" s="1572"/>
      <c r="AI241" s="1578"/>
    </row>
    <row r="242" spans="2:35" x14ac:dyDescent="0.45">
      <c r="B242" s="1568"/>
      <c r="C242" s="1569"/>
      <c r="D242" s="1570"/>
      <c r="E242" s="1571"/>
      <c r="F242" s="1571"/>
      <c r="G242" s="1569"/>
      <c r="H242" s="1569"/>
      <c r="I242" s="1569"/>
      <c r="J242" s="1569"/>
      <c r="K242" s="1572"/>
      <c r="L242" s="1573"/>
      <c r="M242" s="1572"/>
      <c r="N242" s="1572"/>
      <c r="O242" s="1572"/>
      <c r="P242" s="1574"/>
      <c r="Q242" s="1572"/>
      <c r="R242" s="1572"/>
      <c r="S242" s="1574"/>
      <c r="T242" s="1574"/>
      <c r="U242" s="1586"/>
      <c r="V242" s="1576"/>
      <c r="W242" s="1577"/>
      <c r="X242" s="1572"/>
      <c r="Y242" s="1578"/>
      <c r="Z242" s="1567"/>
      <c r="AA242" s="1588"/>
      <c r="AB242" s="1587"/>
      <c r="AC242" s="1587"/>
      <c r="AD242" s="1571"/>
      <c r="AE242" s="1569"/>
      <c r="AF242" s="1569"/>
      <c r="AG242" s="1572"/>
      <c r="AH242" s="1572"/>
      <c r="AI242" s="1578"/>
    </row>
    <row r="243" spans="2:35" x14ac:dyDescent="0.45">
      <c r="B243" s="1568"/>
      <c r="C243" s="1569"/>
      <c r="D243" s="1570"/>
      <c r="E243" s="1571"/>
      <c r="F243" s="1571"/>
      <c r="G243" s="1569"/>
      <c r="H243" s="1569"/>
      <c r="I243" s="1569"/>
      <c r="J243" s="1569"/>
      <c r="K243" s="1572"/>
      <c r="L243" s="1573"/>
      <c r="M243" s="1572"/>
      <c r="N243" s="1572"/>
      <c r="O243" s="1572"/>
      <c r="P243" s="1574"/>
      <c r="Q243" s="1572"/>
      <c r="R243" s="1572"/>
      <c r="S243" s="1574"/>
      <c r="T243" s="1574"/>
      <c r="U243" s="1586"/>
      <c r="V243" s="1576"/>
      <c r="W243" s="1577"/>
      <c r="X243" s="1572"/>
      <c r="Y243" s="1578"/>
      <c r="Z243" s="1567"/>
      <c r="AA243" s="1588"/>
      <c r="AB243" s="1587"/>
      <c r="AC243" s="1587"/>
      <c r="AD243" s="1571"/>
      <c r="AE243" s="1569"/>
      <c r="AF243" s="1569"/>
      <c r="AG243" s="1572"/>
      <c r="AH243" s="1572"/>
      <c r="AI243" s="1578"/>
    </row>
    <row r="244" spans="2:35" x14ac:dyDescent="0.45">
      <c r="B244" s="1568"/>
      <c r="C244" s="1569"/>
      <c r="D244" s="1570"/>
      <c r="E244" s="1571"/>
      <c r="F244" s="1571"/>
      <c r="G244" s="1569"/>
      <c r="H244" s="1569"/>
      <c r="I244" s="1569"/>
      <c r="J244" s="1569"/>
      <c r="K244" s="1572"/>
      <c r="L244" s="1573"/>
      <c r="M244" s="1572"/>
      <c r="N244" s="1572"/>
      <c r="O244" s="1572"/>
      <c r="P244" s="1574"/>
      <c r="Q244" s="1572"/>
      <c r="R244" s="1572"/>
      <c r="S244" s="1574"/>
      <c r="T244" s="1574"/>
      <c r="U244" s="1586"/>
      <c r="V244" s="1576"/>
      <c r="W244" s="1577"/>
      <c r="X244" s="1572"/>
      <c r="Y244" s="1578"/>
      <c r="Z244" s="1567"/>
      <c r="AA244" s="1588"/>
      <c r="AB244" s="1587"/>
      <c r="AC244" s="1587"/>
      <c r="AD244" s="1571"/>
      <c r="AE244" s="1569"/>
      <c r="AF244" s="1569"/>
      <c r="AG244" s="1572"/>
      <c r="AH244" s="1572"/>
      <c r="AI244" s="1578"/>
    </row>
    <row r="245" spans="2:35" x14ac:dyDescent="0.45">
      <c r="B245" s="1568"/>
      <c r="C245" s="1569"/>
      <c r="D245" s="1570"/>
      <c r="E245" s="1571"/>
      <c r="F245" s="1571"/>
      <c r="G245" s="1569"/>
      <c r="H245" s="1569"/>
      <c r="I245" s="1569"/>
      <c r="J245" s="1569"/>
      <c r="K245" s="1572"/>
      <c r="L245" s="1573"/>
      <c r="M245" s="1572"/>
      <c r="N245" s="1572"/>
      <c r="O245" s="1572"/>
      <c r="P245" s="1574"/>
      <c r="Q245" s="1572"/>
      <c r="R245" s="1572"/>
      <c r="S245" s="1574"/>
      <c r="T245" s="1574"/>
      <c r="U245" s="1586"/>
      <c r="V245" s="1576"/>
      <c r="W245" s="1577"/>
      <c r="X245" s="1572"/>
      <c r="Y245" s="1578"/>
      <c r="Z245" s="1567"/>
      <c r="AA245" s="1588"/>
      <c r="AB245" s="1587"/>
      <c r="AC245" s="1587"/>
      <c r="AD245" s="1571"/>
      <c r="AE245" s="1569"/>
      <c r="AF245" s="1569"/>
      <c r="AG245" s="1572"/>
      <c r="AH245" s="1572"/>
      <c r="AI245" s="1578"/>
    </row>
    <row r="246" spans="2:35" x14ac:dyDescent="0.45">
      <c r="B246" s="1568"/>
      <c r="C246" s="1569"/>
      <c r="D246" s="1570"/>
      <c r="E246" s="1571"/>
      <c r="F246" s="1571"/>
      <c r="G246" s="1569"/>
      <c r="H246" s="1569"/>
      <c r="I246" s="1569"/>
      <c r="J246" s="1569"/>
      <c r="K246" s="1572"/>
      <c r="L246" s="1573"/>
      <c r="M246" s="1572"/>
      <c r="N246" s="1572"/>
      <c r="O246" s="1572"/>
      <c r="P246" s="1574"/>
      <c r="Q246" s="1572"/>
      <c r="R246" s="1572"/>
      <c r="S246" s="1574"/>
      <c r="T246" s="1574"/>
      <c r="U246" s="1586"/>
      <c r="V246" s="1576"/>
      <c r="W246" s="1577"/>
      <c r="X246" s="1572"/>
      <c r="Y246" s="1578"/>
      <c r="Z246" s="1567"/>
      <c r="AA246" s="1588"/>
      <c r="AB246" s="1587"/>
      <c r="AC246" s="1587"/>
      <c r="AD246" s="1571"/>
      <c r="AE246" s="1569"/>
      <c r="AF246" s="1569"/>
      <c r="AG246" s="1572"/>
      <c r="AH246" s="1572"/>
      <c r="AI246" s="1578"/>
    </row>
    <row r="247" spans="2:35" x14ac:dyDescent="0.45">
      <c r="B247" s="1568"/>
      <c r="C247" s="1569"/>
      <c r="D247" s="1570"/>
      <c r="E247" s="1571"/>
      <c r="F247" s="1571"/>
      <c r="G247" s="1569"/>
      <c r="H247" s="1569"/>
      <c r="I247" s="1569"/>
      <c r="J247" s="1569"/>
      <c r="K247" s="1572"/>
      <c r="L247" s="1573"/>
      <c r="M247" s="1572"/>
      <c r="N247" s="1572"/>
      <c r="O247" s="1572"/>
      <c r="P247" s="1574"/>
      <c r="Q247" s="1572"/>
      <c r="R247" s="1572"/>
      <c r="S247" s="1574"/>
      <c r="T247" s="1574"/>
      <c r="U247" s="1586"/>
      <c r="V247" s="1576"/>
      <c r="W247" s="1577"/>
      <c r="X247" s="1572"/>
      <c r="Y247" s="1578"/>
      <c r="Z247" s="1567"/>
      <c r="AA247" s="1588"/>
      <c r="AB247" s="1587"/>
      <c r="AC247" s="1587"/>
      <c r="AD247" s="1571"/>
      <c r="AE247" s="1569"/>
      <c r="AF247" s="1569"/>
      <c r="AG247" s="1572"/>
      <c r="AH247" s="1572"/>
      <c r="AI247" s="1578"/>
    </row>
    <row r="248" spans="2:35" x14ac:dyDescent="0.45">
      <c r="B248" s="1568"/>
      <c r="C248" s="1569"/>
      <c r="D248" s="1570"/>
      <c r="E248" s="1571"/>
      <c r="F248" s="1571"/>
      <c r="G248" s="1569"/>
      <c r="H248" s="1569"/>
      <c r="I248" s="1569"/>
      <c r="J248" s="1569"/>
      <c r="K248" s="1572"/>
      <c r="L248" s="1573"/>
      <c r="M248" s="1572"/>
      <c r="N248" s="1572"/>
      <c r="O248" s="1572"/>
      <c r="P248" s="1574"/>
      <c r="Q248" s="1572"/>
      <c r="R248" s="1572"/>
      <c r="S248" s="1574"/>
      <c r="T248" s="1574"/>
      <c r="U248" s="1586"/>
      <c r="V248" s="1576"/>
      <c r="W248" s="1577"/>
      <c r="X248" s="1572"/>
      <c r="Y248" s="1578"/>
      <c r="Z248" s="1567"/>
      <c r="AA248" s="1588"/>
      <c r="AB248" s="1587"/>
      <c r="AC248" s="1587"/>
      <c r="AD248" s="1571"/>
      <c r="AE248" s="1569"/>
      <c r="AF248" s="1569"/>
      <c r="AG248" s="1572"/>
      <c r="AH248" s="1572"/>
      <c r="AI248" s="1578"/>
    </row>
    <row r="249" spans="2:35" x14ac:dyDescent="0.45">
      <c r="B249" s="1568"/>
      <c r="C249" s="1569"/>
      <c r="D249" s="1570"/>
      <c r="E249" s="1571"/>
      <c r="F249" s="1571"/>
      <c r="G249" s="1569"/>
      <c r="H249" s="1569"/>
      <c r="I249" s="1569"/>
      <c r="J249" s="1569"/>
      <c r="K249" s="1572"/>
      <c r="L249" s="1573"/>
      <c r="M249" s="1572"/>
      <c r="N249" s="1572"/>
      <c r="O249" s="1572"/>
      <c r="P249" s="1574"/>
      <c r="Q249" s="1572"/>
      <c r="R249" s="1572"/>
      <c r="S249" s="1574"/>
      <c r="T249" s="1574"/>
      <c r="U249" s="1586"/>
      <c r="V249" s="1576"/>
      <c r="W249" s="1577"/>
      <c r="X249" s="1572"/>
      <c r="Y249" s="1578"/>
      <c r="Z249" s="1567"/>
      <c r="AA249" s="1588"/>
      <c r="AB249" s="1587"/>
      <c r="AC249" s="1587"/>
      <c r="AD249" s="1571"/>
      <c r="AE249" s="1569"/>
      <c r="AF249" s="1569"/>
      <c r="AG249" s="1572"/>
      <c r="AH249" s="1572"/>
      <c r="AI249" s="1578"/>
    </row>
    <row r="250" spans="2:35" x14ac:dyDescent="0.45">
      <c r="B250" s="1568"/>
      <c r="C250" s="1569"/>
      <c r="D250" s="1570"/>
      <c r="E250" s="1571"/>
      <c r="F250" s="1571"/>
      <c r="G250" s="1569"/>
      <c r="H250" s="1569"/>
      <c r="I250" s="1569"/>
      <c r="J250" s="1569"/>
      <c r="K250" s="1572"/>
      <c r="L250" s="1573"/>
      <c r="M250" s="1572"/>
      <c r="N250" s="1572"/>
      <c r="O250" s="1572"/>
      <c r="P250" s="1574"/>
      <c r="Q250" s="1572"/>
      <c r="R250" s="1572"/>
      <c r="S250" s="1574"/>
      <c r="T250" s="1574"/>
      <c r="U250" s="1586"/>
      <c r="V250" s="1576"/>
      <c r="W250" s="1577"/>
      <c r="X250" s="1572"/>
      <c r="Y250" s="1578"/>
      <c r="Z250" s="1567"/>
      <c r="AA250" s="1588"/>
      <c r="AB250" s="1587"/>
      <c r="AC250" s="1587"/>
      <c r="AD250" s="1571"/>
      <c r="AE250" s="1569"/>
      <c r="AF250" s="1569"/>
      <c r="AG250" s="1572"/>
      <c r="AH250" s="1572"/>
      <c r="AI250" s="1578"/>
    </row>
    <row r="251" spans="2:35" x14ac:dyDescent="0.45">
      <c r="B251" s="1568"/>
      <c r="C251" s="1569"/>
      <c r="D251" s="1570"/>
      <c r="E251" s="1571"/>
      <c r="F251" s="1571"/>
      <c r="G251" s="1569"/>
      <c r="H251" s="1569"/>
      <c r="I251" s="1569"/>
      <c r="J251" s="1569"/>
      <c r="K251" s="1572"/>
      <c r="L251" s="1573"/>
      <c r="M251" s="1572"/>
      <c r="N251" s="1572"/>
      <c r="O251" s="1572"/>
      <c r="P251" s="1574"/>
      <c r="Q251" s="1572"/>
      <c r="R251" s="1572"/>
      <c r="S251" s="1574"/>
      <c r="T251" s="1574"/>
      <c r="U251" s="1586"/>
      <c r="V251" s="1576"/>
      <c r="W251" s="1577"/>
      <c r="X251" s="1572"/>
      <c r="Y251" s="1578"/>
      <c r="Z251" s="1567"/>
      <c r="AA251" s="1588"/>
      <c r="AB251" s="1587"/>
      <c r="AC251" s="1587"/>
      <c r="AD251" s="1571"/>
      <c r="AE251" s="1569"/>
      <c r="AF251" s="1569"/>
      <c r="AG251" s="1572"/>
      <c r="AH251" s="1572"/>
      <c r="AI251" s="1578"/>
    </row>
    <row r="252" spans="2:35" x14ac:dyDescent="0.45">
      <c r="B252" s="1568"/>
      <c r="C252" s="1569"/>
      <c r="D252" s="1570"/>
      <c r="E252" s="1571"/>
      <c r="F252" s="1571"/>
      <c r="G252" s="1569"/>
      <c r="H252" s="1569"/>
      <c r="I252" s="1569"/>
      <c r="J252" s="1569"/>
      <c r="K252" s="1572"/>
      <c r="L252" s="1573"/>
      <c r="M252" s="1572"/>
      <c r="N252" s="1572"/>
      <c r="O252" s="1572"/>
      <c r="P252" s="1574"/>
      <c r="Q252" s="1572"/>
      <c r="R252" s="1572"/>
      <c r="S252" s="1574"/>
      <c r="T252" s="1574"/>
      <c r="U252" s="1586"/>
      <c r="V252" s="1576"/>
      <c r="W252" s="1577"/>
      <c r="X252" s="1572"/>
      <c r="Y252" s="1578"/>
      <c r="Z252" s="1567"/>
      <c r="AA252" s="1588"/>
      <c r="AB252" s="1587"/>
      <c r="AC252" s="1587"/>
      <c r="AD252" s="1571"/>
      <c r="AE252" s="1569"/>
      <c r="AF252" s="1569"/>
      <c r="AG252" s="1572"/>
      <c r="AH252" s="1572"/>
      <c r="AI252" s="1578"/>
    </row>
    <row r="253" spans="2:35" x14ac:dyDescent="0.45">
      <c r="B253" s="1568"/>
      <c r="C253" s="1569"/>
      <c r="D253" s="1570"/>
      <c r="E253" s="1571"/>
      <c r="F253" s="1571"/>
      <c r="G253" s="1569"/>
      <c r="H253" s="1569"/>
      <c r="I253" s="1569"/>
      <c r="J253" s="1569"/>
      <c r="K253" s="1572"/>
      <c r="L253" s="1573"/>
      <c r="M253" s="1572"/>
      <c r="N253" s="1572"/>
      <c r="O253" s="1572"/>
      <c r="P253" s="1574"/>
      <c r="Q253" s="1572"/>
      <c r="R253" s="1572"/>
      <c r="S253" s="1574"/>
      <c r="T253" s="1574"/>
      <c r="U253" s="1586"/>
      <c r="V253" s="1576"/>
      <c r="W253" s="1577"/>
      <c r="X253" s="1572"/>
      <c r="Y253" s="1578"/>
      <c r="Z253" s="1567"/>
      <c r="AA253" s="1588"/>
      <c r="AB253" s="1587"/>
      <c r="AC253" s="1587"/>
      <c r="AD253" s="1571"/>
      <c r="AE253" s="1569"/>
      <c r="AF253" s="1569"/>
      <c r="AG253" s="1572"/>
      <c r="AH253" s="1572"/>
      <c r="AI253" s="1578"/>
    </row>
    <row r="254" spans="2:35" x14ac:dyDescent="0.45">
      <c r="B254" s="1568"/>
      <c r="C254" s="1569"/>
      <c r="D254" s="1570"/>
      <c r="E254" s="1571"/>
      <c r="F254" s="1571"/>
      <c r="G254" s="1569"/>
      <c r="H254" s="1569"/>
      <c r="I254" s="1569"/>
      <c r="J254" s="1569"/>
      <c r="K254" s="1572"/>
      <c r="L254" s="1573"/>
      <c r="M254" s="1572"/>
      <c r="N254" s="1572"/>
      <c r="O254" s="1572"/>
      <c r="P254" s="1574"/>
      <c r="Q254" s="1572"/>
      <c r="R254" s="1572"/>
      <c r="S254" s="1574"/>
      <c r="T254" s="1574"/>
      <c r="U254" s="1586"/>
      <c r="V254" s="1576"/>
      <c r="W254" s="1577"/>
      <c r="X254" s="1572"/>
      <c r="Y254" s="1578"/>
      <c r="Z254" s="1567"/>
      <c r="AA254" s="1588"/>
      <c r="AB254" s="1587"/>
      <c r="AC254" s="1587"/>
      <c r="AD254" s="1571"/>
      <c r="AE254" s="1569"/>
      <c r="AF254" s="1569"/>
      <c r="AG254" s="1572"/>
      <c r="AH254" s="1572"/>
      <c r="AI254" s="1578"/>
    </row>
    <row r="255" spans="2:35" x14ac:dyDescent="0.45">
      <c r="B255" s="1568"/>
      <c r="C255" s="1569"/>
      <c r="D255" s="1570"/>
      <c r="E255" s="1571"/>
      <c r="F255" s="1571"/>
      <c r="G255" s="1569"/>
      <c r="H255" s="1569"/>
      <c r="I255" s="1569"/>
      <c r="J255" s="1569"/>
      <c r="K255" s="1572"/>
      <c r="L255" s="1573"/>
      <c r="M255" s="1572"/>
      <c r="N255" s="1572"/>
      <c r="O255" s="1572"/>
      <c r="P255" s="1574"/>
      <c r="Q255" s="1572"/>
      <c r="R255" s="1572"/>
      <c r="S255" s="1574"/>
      <c r="T255" s="1574"/>
      <c r="U255" s="1586"/>
      <c r="V255" s="1576"/>
      <c r="W255" s="1577"/>
      <c r="X255" s="1572"/>
      <c r="Y255" s="1578"/>
      <c r="Z255" s="1567"/>
      <c r="AA255" s="1588"/>
      <c r="AB255" s="1587"/>
      <c r="AC255" s="1587"/>
      <c r="AD255" s="1571"/>
      <c r="AE255" s="1569"/>
      <c r="AF255" s="1569"/>
      <c r="AG255" s="1572"/>
      <c r="AH255" s="1572"/>
      <c r="AI255" s="1578"/>
    </row>
    <row r="256" spans="2:35" x14ac:dyDescent="0.45">
      <c r="B256" s="1568"/>
      <c r="C256" s="1569"/>
      <c r="D256" s="1570"/>
      <c r="E256" s="1571"/>
      <c r="F256" s="1571"/>
      <c r="G256" s="1569"/>
      <c r="H256" s="1569"/>
      <c r="I256" s="1569"/>
      <c r="J256" s="1569"/>
      <c r="K256" s="1572"/>
      <c r="L256" s="1573"/>
      <c r="M256" s="1572"/>
      <c r="N256" s="1572"/>
      <c r="O256" s="1572"/>
      <c r="P256" s="1574"/>
      <c r="Q256" s="1572"/>
      <c r="R256" s="1572"/>
      <c r="S256" s="1574"/>
      <c r="T256" s="1574"/>
      <c r="U256" s="1586"/>
      <c r="V256" s="1576"/>
      <c r="W256" s="1577"/>
      <c r="X256" s="1572"/>
      <c r="Y256" s="1578"/>
      <c r="Z256" s="1567"/>
      <c r="AA256" s="1588"/>
      <c r="AB256" s="1587"/>
      <c r="AC256" s="1587"/>
      <c r="AD256" s="1571"/>
      <c r="AE256" s="1569"/>
      <c r="AF256" s="1569"/>
      <c r="AG256" s="1572"/>
      <c r="AH256" s="1572"/>
      <c r="AI256" s="1578"/>
    </row>
    <row r="257" spans="2:35" x14ac:dyDescent="0.45">
      <c r="B257" s="1568"/>
      <c r="C257" s="1569"/>
      <c r="D257" s="1570"/>
      <c r="E257" s="1571"/>
      <c r="F257" s="1571"/>
      <c r="G257" s="1569"/>
      <c r="H257" s="1569"/>
      <c r="I257" s="1569"/>
      <c r="J257" s="1569"/>
      <c r="K257" s="1572"/>
      <c r="L257" s="1573"/>
      <c r="M257" s="1572"/>
      <c r="N257" s="1572"/>
      <c r="O257" s="1572"/>
      <c r="P257" s="1574"/>
      <c r="Q257" s="1572"/>
      <c r="R257" s="1572"/>
      <c r="S257" s="1574"/>
      <c r="T257" s="1574"/>
      <c r="U257" s="1586"/>
      <c r="V257" s="1576"/>
      <c r="W257" s="1577"/>
      <c r="X257" s="1572"/>
      <c r="Y257" s="1578"/>
      <c r="Z257" s="1567"/>
      <c r="AA257" s="1588"/>
      <c r="AB257" s="1587"/>
      <c r="AC257" s="1587"/>
      <c r="AD257" s="1571"/>
      <c r="AE257" s="1569"/>
      <c r="AF257" s="1569"/>
      <c r="AG257" s="1572"/>
      <c r="AH257" s="1572"/>
      <c r="AI257" s="1578"/>
    </row>
    <row r="258" spans="2:35" x14ac:dyDescent="0.45">
      <c r="B258" s="1568"/>
      <c r="C258" s="1569"/>
      <c r="D258" s="1570"/>
      <c r="E258" s="1571"/>
      <c r="F258" s="1571"/>
      <c r="G258" s="1569"/>
      <c r="H258" s="1569"/>
      <c r="I258" s="1569"/>
      <c r="J258" s="1569"/>
      <c r="K258" s="1572"/>
      <c r="L258" s="1573"/>
      <c r="M258" s="1572"/>
      <c r="N258" s="1572"/>
      <c r="O258" s="1572"/>
      <c r="P258" s="1574"/>
      <c r="Q258" s="1572"/>
      <c r="R258" s="1572"/>
      <c r="S258" s="1574"/>
      <c r="T258" s="1574"/>
      <c r="U258" s="1586"/>
      <c r="V258" s="1576"/>
      <c r="W258" s="1577"/>
      <c r="X258" s="1572"/>
      <c r="Y258" s="1578"/>
      <c r="Z258" s="1567"/>
      <c r="AA258" s="1588"/>
      <c r="AB258" s="1587"/>
      <c r="AC258" s="1587"/>
      <c r="AD258" s="1571"/>
      <c r="AE258" s="1569"/>
      <c r="AF258" s="1569"/>
      <c r="AG258" s="1572"/>
      <c r="AH258" s="1572"/>
      <c r="AI258" s="1578"/>
    </row>
    <row r="259" spans="2:35" x14ac:dyDescent="0.45">
      <c r="B259" s="1568"/>
      <c r="C259" s="1569"/>
      <c r="D259" s="1570"/>
      <c r="E259" s="1571"/>
      <c r="F259" s="1571"/>
      <c r="G259" s="1569"/>
      <c r="H259" s="1569"/>
      <c r="I259" s="1569"/>
      <c r="J259" s="1569"/>
      <c r="K259" s="1572"/>
      <c r="L259" s="1573"/>
      <c r="M259" s="1572"/>
      <c r="N259" s="1572"/>
      <c r="O259" s="1572"/>
      <c r="P259" s="1574"/>
      <c r="Q259" s="1572"/>
      <c r="R259" s="1572"/>
      <c r="S259" s="1574"/>
      <c r="T259" s="1574"/>
      <c r="U259" s="1586"/>
      <c r="V259" s="1576"/>
      <c r="W259" s="1577"/>
      <c r="X259" s="1572"/>
      <c r="Y259" s="1578"/>
      <c r="Z259" s="1567"/>
      <c r="AA259" s="1588"/>
      <c r="AB259" s="1587"/>
      <c r="AC259" s="1587"/>
      <c r="AD259" s="1571"/>
      <c r="AE259" s="1569"/>
      <c r="AF259" s="1569"/>
      <c r="AG259" s="1572"/>
      <c r="AH259" s="1572"/>
      <c r="AI259" s="1578"/>
    </row>
    <row r="260" spans="2:35" x14ac:dyDescent="0.45">
      <c r="B260" s="1568"/>
      <c r="C260" s="1569"/>
      <c r="D260" s="1570"/>
      <c r="E260" s="1571"/>
      <c r="F260" s="1571"/>
      <c r="G260" s="1569"/>
      <c r="H260" s="1569"/>
      <c r="I260" s="1569"/>
      <c r="J260" s="1569"/>
      <c r="K260" s="1572"/>
      <c r="L260" s="1573"/>
      <c r="M260" s="1572"/>
      <c r="N260" s="1572"/>
      <c r="O260" s="1572"/>
      <c r="P260" s="1574"/>
      <c r="Q260" s="1572"/>
      <c r="R260" s="1572"/>
      <c r="S260" s="1574"/>
      <c r="T260" s="1574"/>
      <c r="U260" s="1586"/>
      <c r="V260" s="1576"/>
      <c r="W260" s="1577"/>
      <c r="X260" s="1572"/>
      <c r="Y260" s="1578"/>
      <c r="Z260" s="1567"/>
      <c r="AA260" s="1588"/>
      <c r="AB260" s="1587"/>
      <c r="AC260" s="1587"/>
      <c r="AD260" s="1571"/>
      <c r="AE260" s="1569"/>
      <c r="AF260" s="1569"/>
      <c r="AG260" s="1572"/>
      <c r="AH260" s="1572"/>
      <c r="AI260" s="1578"/>
    </row>
    <row r="261" spans="2:35" x14ac:dyDescent="0.45">
      <c r="B261" s="1568"/>
      <c r="C261" s="1569"/>
      <c r="D261" s="1570"/>
      <c r="E261" s="1571"/>
      <c r="F261" s="1571"/>
      <c r="G261" s="1569"/>
      <c r="H261" s="1569"/>
      <c r="I261" s="1569"/>
      <c r="J261" s="1569"/>
      <c r="K261" s="1572"/>
      <c r="L261" s="1573"/>
      <c r="M261" s="1572"/>
      <c r="N261" s="1572"/>
      <c r="O261" s="1572"/>
      <c r="P261" s="1574"/>
      <c r="Q261" s="1572"/>
      <c r="R261" s="1572"/>
      <c r="S261" s="1574"/>
      <c r="T261" s="1574"/>
      <c r="U261" s="1586"/>
      <c r="V261" s="1576"/>
      <c r="W261" s="1577"/>
      <c r="X261" s="1572"/>
      <c r="Y261" s="1578"/>
      <c r="Z261" s="1567"/>
      <c r="AA261" s="1588"/>
      <c r="AB261" s="1587"/>
      <c r="AC261" s="1587"/>
      <c r="AD261" s="1571"/>
      <c r="AE261" s="1569"/>
      <c r="AF261" s="1569"/>
      <c r="AG261" s="1572"/>
      <c r="AH261" s="1572"/>
      <c r="AI261" s="1578"/>
    </row>
    <row r="262" spans="2:35" x14ac:dyDescent="0.45">
      <c r="B262" s="1568"/>
      <c r="C262" s="1569"/>
      <c r="D262" s="1570"/>
      <c r="E262" s="1571"/>
      <c r="F262" s="1571"/>
      <c r="G262" s="1569"/>
      <c r="H262" s="1569"/>
      <c r="I262" s="1569"/>
      <c r="J262" s="1569"/>
      <c r="K262" s="1572"/>
      <c r="L262" s="1573"/>
      <c r="M262" s="1572"/>
      <c r="N262" s="1572"/>
      <c r="O262" s="1572"/>
      <c r="P262" s="1574"/>
      <c r="Q262" s="1572"/>
      <c r="R262" s="1572"/>
      <c r="S262" s="1574"/>
      <c r="T262" s="1574"/>
      <c r="U262" s="1586"/>
      <c r="V262" s="1576"/>
      <c r="W262" s="1577"/>
      <c r="X262" s="1572"/>
      <c r="Y262" s="1578"/>
      <c r="Z262" s="1567"/>
      <c r="AA262" s="1588"/>
      <c r="AB262" s="1587"/>
      <c r="AC262" s="1587"/>
      <c r="AD262" s="1571"/>
      <c r="AE262" s="1569"/>
      <c r="AF262" s="1569"/>
      <c r="AG262" s="1572"/>
      <c r="AH262" s="1572"/>
      <c r="AI262" s="1578"/>
    </row>
    <row r="263" spans="2:35" x14ac:dyDescent="0.45">
      <c r="B263" s="1568"/>
      <c r="C263" s="1569"/>
      <c r="D263" s="1570"/>
      <c r="E263" s="1571"/>
      <c r="F263" s="1571"/>
      <c r="G263" s="1569"/>
      <c r="H263" s="1569"/>
      <c r="I263" s="1569"/>
      <c r="J263" s="1569"/>
      <c r="K263" s="1572"/>
      <c r="L263" s="1573"/>
      <c r="M263" s="1572"/>
      <c r="N263" s="1572"/>
      <c r="O263" s="1572"/>
      <c r="P263" s="1574"/>
      <c r="Q263" s="1572"/>
      <c r="R263" s="1572"/>
      <c r="S263" s="1574"/>
      <c r="T263" s="1574"/>
      <c r="U263" s="1586"/>
      <c r="V263" s="1576"/>
      <c r="W263" s="1577"/>
      <c r="X263" s="1572"/>
      <c r="Y263" s="1578"/>
      <c r="Z263" s="1567"/>
      <c r="AA263" s="1588"/>
      <c r="AB263" s="1587"/>
      <c r="AC263" s="1587"/>
      <c r="AD263" s="1571"/>
      <c r="AE263" s="1569"/>
      <c r="AF263" s="1569"/>
      <c r="AG263" s="1572"/>
      <c r="AH263" s="1572"/>
      <c r="AI263" s="1578"/>
    </row>
    <row r="264" spans="2:35" x14ac:dyDescent="0.45">
      <c r="B264" s="1568"/>
      <c r="C264" s="1569"/>
      <c r="D264" s="1570"/>
      <c r="E264" s="1571"/>
      <c r="F264" s="1571"/>
      <c r="G264" s="1569"/>
      <c r="H264" s="1569"/>
      <c r="I264" s="1569"/>
      <c r="J264" s="1569"/>
      <c r="K264" s="1572"/>
      <c r="L264" s="1573"/>
      <c r="M264" s="1572"/>
      <c r="N264" s="1572"/>
      <c r="O264" s="1572"/>
      <c r="P264" s="1574"/>
      <c r="Q264" s="1572"/>
      <c r="R264" s="1572"/>
      <c r="S264" s="1574"/>
      <c r="T264" s="1574"/>
      <c r="U264" s="1586"/>
      <c r="V264" s="1576"/>
      <c r="W264" s="1577"/>
      <c r="X264" s="1572"/>
      <c r="Y264" s="1578"/>
      <c r="Z264" s="1567"/>
      <c r="AA264" s="1588"/>
      <c r="AB264" s="1587"/>
      <c r="AC264" s="1587"/>
      <c r="AD264" s="1571"/>
      <c r="AE264" s="1569"/>
      <c r="AF264" s="1569"/>
      <c r="AG264" s="1572"/>
      <c r="AH264" s="1572"/>
      <c r="AI264" s="1578"/>
    </row>
    <row r="265" spans="2:35" x14ac:dyDescent="0.45">
      <c r="B265" s="1568"/>
      <c r="C265" s="1569"/>
      <c r="D265" s="1570"/>
      <c r="E265" s="1571"/>
      <c r="F265" s="1571"/>
      <c r="G265" s="1569"/>
      <c r="H265" s="1569"/>
      <c r="I265" s="1569"/>
      <c r="J265" s="1569"/>
      <c r="K265" s="1572"/>
      <c r="L265" s="1573"/>
      <c r="M265" s="1572"/>
      <c r="N265" s="1572"/>
      <c r="O265" s="1572"/>
      <c r="P265" s="1574"/>
      <c r="Q265" s="1572"/>
      <c r="R265" s="1572"/>
      <c r="S265" s="1574"/>
      <c r="T265" s="1574"/>
      <c r="U265" s="1586"/>
      <c r="V265" s="1576"/>
      <c r="W265" s="1577"/>
      <c r="X265" s="1572"/>
      <c r="Y265" s="1578"/>
      <c r="Z265" s="1567"/>
      <c r="AA265" s="1588"/>
      <c r="AB265" s="1587"/>
      <c r="AC265" s="1587"/>
      <c r="AD265" s="1571"/>
      <c r="AE265" s="1569"/>
      <c r="AF265" s="1569"/>
      <c r="AG265" s="1572"/>
      <c r="AH265" s="1572"/>
      <c r="AI265" s="1578"/>
    </row>
    <row r="266" spans="2:35" x14ac:dyDescent="0.45">
      <c r="B266" s="1568"/>
      <c r="C266" s="1569"/>
      <c r="D266" s="1570"/>
      <c r="E266" s="1571"/>
      <c r="F266" s="1571"/>
      <c r="G266" s="1569"/>
      <c r="H266" s="1569"/>
      <c r="I266" s="1569"/>
      <c r="J266" s="1569"/>
      <c r="K266" s="1572"/>
      <c r="L266" s="1573"/>
      <c r="M266" s="1572"/>
      <c r="N266" s="1572"/>
      <c r="O266" s="1572"/>
      <c r="P266" s="1574"/>
      <c r="Q266" s="1572"/>
      <c r="R266" s="1572"/>
      <c r="S266" s="1574"/>
      <c r="T266" s="1574"/>
      <c r="U266" s="1586"/>
      <c r="V266" s="1576"/>
      <c r="W266" s="1577"/>
      <c r="X266" s="1572"/>
      <c r="Y266" s="1578"/>
      <c r="Z266" s="1567"/>
      <c r="AA266" s="1588"/>
      <c r="AB266" s="1587"/>
      <c r="AC266" s="1587"/>
      <c r="AD266" s="1571"/>
      <c r="AE266" s="1569"/>
      <c r="AF266" s="1569"/>
      <c r="AG266" s="1572"/>
      <c r="AH266" s="1572"/>
      <c r="AI266" s="1578"/>
    </row>
    <row r="267" spans="2:35" x14ac:dyDescent="0.45">
      <c r="B267" s="1568"/>
      <c r="C267" s="1569"/>
      <c r="D267" s="1570"/>
      <c r="E267" s="1571"/>
      <c r="F267" s="1571"/>
      <c r="G267" s="1569"/>
      <c r="H267" s="1569"/>
      <c r="I267" s="1569"/>
      <c r="J267" s="1569"/>
      <c r="K267" s="1572"/>
      <c r="L267" s="1573"/>
      <c r="M267" s="1572"/>
      <c r="N267" s="1572"/>
      <c r="O267" s="1572"/>
      <c r="P267" s="1574"/>
      <c r="Q267" s="1572"/>
      <c r="R267" s="1572"/>
      <c r="S267" s="1574"/>
      <c r="T267" s="1574"/>
      <c r="U267" s="1586"/>
      <c r="V267" s="1576"/>
      <c r="W267" s="1577"/>
      <c r="X267" s="1572"/>
      <c r="Y267" s="1578"/>
      <c r="Z267" s="1567"/>
      <c r="AA267" s="1588"/>
      <c r="AB267" s="1587"/>
      <c r="AC267" s="1587"/>
      <c r="AD267" s="1571"/>
      <c r="AE267" s="1569"/>
      <c r="AF267" s="1569"/>
      <c r="AG267" s="1572"/>
      <c r="AH267" s="1572"/>
      <c r="AI267" s="1578"/>
    </row>
    <row r="268" spans="2:35" x14ac:dyDescent="0.45">
      <c r="B268" s="1568"/>
      <c r="C268" s="1569"/>
      <c r="D268" s="1570"/>
      <c r="E268" s="1571"/>
      <c r="F268" s="1571"/>
      <c r="G268" s="1569"/>
      <c r="H268" s="1569"/>
      <c r="I268" s="1569"/>
      <c r="J268" s="1569"/>
      <c r="K268" s="1572"/>
      <c r="L268" s="1573"/>
      <c r="M268" s="1572"/>
      <c r="N268" s="1572"/>
      <c r="O268" s="1572"/>
      <c r="P268" s="1574"/>
      <c r="Q268" s="1572"/>
      <c r="R268" s="1572"/>
      <c r="S268" s="1574"/>
      <c r="T268" s="1574"/>
      <c r="U268" s="1586"/>
      <c r="V268" s="1576"/>
      <c r="W268" s="1577"/>
      <c r="X268" s="1572"/>
      <c r="Y268" s="1578"/>
      <c r="Z268" s="1567"/>
      <c r="AA268" s="1588"/>
      <c r="AB268" s="1587"/>
      <c r="AC268" s="1587"/>
      <c r="AD268" s="1571"/>
      <c r="AE268" s="1569"/>
      <c r="AF268" s="1569"/>
      <c r="AG268" s="1572"/>
      <c r="AH268" s="1572"/>
      <c r="AI268" s="1578"/>
    </row>
    <row r="269" spans="2:35" x14ac:dyDescent="0.45">
      <c r="B269" s="1568"/>
      <c r="C269" s="1569"/>
      <c r="D269" s="1570"/>
      <c r="E269" s="1571"/>
      <c r="F269" s="1571"/>
      <c r="G269" s="1569"/>
      <c r="H269" s="1569"/>
      <c r="I269" s="1569"/>
      <c r="J269" s="1569"/>
      <c r="K269" s="1572"/>
      <c r="L269" s="1573"/>
      <c r="M269" s="1572"/>
      <c r="N269" s="1572"/>
      <c r="O269" s="1572"/>
      <c r="P269" s="1574"/>
      <c r="Q269" s="1572"/>
      <c r="R269" s="1572"/>
      <c r="S269" s="1574"/>
      <c r="T269" s="1574"/>
      <c r="U269" s="1586"/>
      <c r="V269" s="1576"/>
      <c r="W269" s="1577"/>
      <c r="X269" s="1572"/>
      <c r="Y269" s="1578"/>
      <c r="Z269" s="1567"/>
      <c r="AA269" s="1588"/>
      <c r="AB269" s="1587"/>
      <c r="AC269" s="1587"/>
      <c r="AD269" s="1571"/>
      <c r="AE269" s="1569"/>
      <c r="AF269" s="1569"/>
      <c r="AG269" s="1572"/>
      <c r="AH269" s="1572"/>
      <c r="AI269" s="1578"/>
    </row>
    <row r="270" spans="2:35" x14ac:dyDescent="0.45">
      <c r="B270" s="1568"/>
      <c r="C270" s="1569"/>
      <c r="D270" s="1570"/>
      <c r="E270" s="1571"/>
      <c r="F270" s="1571"/>
      <c r="G270" s="1569"/>
      <c r="H270" s="1569"/>
      <c r="I270" s="1569"/>
      <c r="J270" s="1569"/>
      <c r="K270" s="1572"/>
      <c r="L270" s="1573"/>
      <c r="M270" s="1572"/>
      <c r="N270" s="1572"/>
      <c r="O270" s="1572"/>
      <c r="P270" s="1574"/>
      <c r="Q270" s="1572"/>
      <c r="R270" s="1572"/>
      <c r="S270" s="1574"/>
      <c r="T270" s="1574"/>
      <c r="U270" s="1586"/>
      <c r="V270" s="1576"/>
      <c r="W270" s="1577"/>
      <c r="X270" s="1572"/>
      <c r="Y270" s="1578"/>
      <c r="Z270" s="1567"/>
      <c r="AA270" s="1588"/>
      <c r="AB270" s="1587"/>
      <c r="AC270" s="1587"/>
      <c r="AD270" s="1571"/>
      <c r="AE270" s="1569"/>
      <c r="AF270" s="1569"/>
      <c r="AG270" s="1572"/>
      <c r="AH270" s="1572"/>
      <c r="AI270" s="1578"/>
    </row>
    <row r="271" spans="2:35" x14ac:dyDescent="0.45">
      <c r="B271" s="1568"/>
      <c r="C271" s="1569"/>
      <c r="D271" s="1570"/>
      <c r="E271" s="1571"/>
      <c r="F271" s="1571"/>
      <c r="G271" s="1569"/>
      <c r="H271" s="1569"/>
      <c r="I271" s="1569"/>
      <c r="J271" s="1569"/>
      <c r="K271" s="1572"/>
      <c r="L271" s="1573"/>
      <c r="M271" s="1572"/>
      <c r="N271" s="1572"/>
      <c r="O271" s="1572"/>
      <c r="P271" s="1574"/>
      <c r="Q271" s="1572"/>
      <c r="R271" s="1572"/>
      <c r="S271" s="1574"/>
      <c r="T271" s="1574"/>
      <c r="U271" s="1586"/>
      <c r="V271" s="1576"/>
      <c r="W271" s="1577"/>
      <c r="X271" s="1572"/>
      <c r="Y271" s="1578"/>
      <c r="Z271" s="1567"/>
      <c r="AA271" s="1588"/>
      <c r="AB271" s="1587"/>
      <c r="AC271" s="1587"/>
      <c r="AD271" s="1571"/>
      <c r="AE271" s="1569"/>
      <c r="AF271" s="1569"/>
      <c r="AG271" s="1572"/>
      <c r="AH271" s="1572"/>
      <c r="AI271" s="1578"/>
    </row>
    <row r="272" spans="2:35" x14ac:dyDescent="0.45">
      <c r="B272" s="1568"/>
      <c r="C272" s="1569"/>
      <c r="D272" s="1570"/>
      <c r="E272" s="1571"/>
      <c r="F272" s="1571"/>
      <c r="G272" s="1569"/>
      <c r="H272" s="1569"/>
      <c r="I272" s="1569"/>
      <c r="J272" s="1569"/>
      <c r="K272" s="1572"/>
      <c r="L272" s="1573"/>
      <c r="M272" s="1572"/>
      <c r="N272" s="1572"/>
      <c r="O272" s="1572"/>
      <c r="P272" s="1574"/>
      <c r="Q272" s="1572"/>
      <c r="R272" s="1572"/>
      <c r="S272" s="1574"/>
      <c r="T272" s="1574"/>
      <c r="U272" s="1586"/>
      <c r="V272" s="1576"/>
      <c r="W272" s="1577"/>
      <c r="X272" s="1572"/>
      <c r="Y272" s="1578"/>
      <c r="Z272" s="1567"/>
      <c r="AA272" s="1588"/>
      <c r="AB272" s="1587"/>
      <c r="AC272" s="1587"/>
      <c r="AD272" s="1571"/>
      <c r="AE272" s="1569"/>
      <c r="AF272" s="1569"/>
      <c r="AG272" s="1572"/>
      <c r="AH272" s="1572"/>
      <c r="AI272" s="1578"/>
    </row>
    <row r="273" spans="2:35" x14ac:dyDescent="0.45">
      <c r="B273" s="1568"/>
      <c r="C273" s="1569"/>
      <c r="D273" s="1570"/>
      <c r="E273" s="1571"/>
      <c r="F273" s="1571"/>
      <c r="G273" s="1569"/>
      <c r="H273" s="1569"/>
      <c r="I273" s="1569"/>
      <c r="J273" s="1569"/>
      <c r="K273" s="1572"/>
      <c r="L273" s="1573"/>
      <c r="M273" s="1572"/>
      <c r="N273" s="1572"/>
      <c r="O273" s="1572"/>
      <c r="P273" s="1574"/>
      <c r="Q273" s="1572"/>
      <c r="R273" s="1572"/>
      <c r="S273" s="1574"/>
      <c r="T273" s="1574"/>
      <c r="U273" s="1586"/>
      <c r="V273" s="1576"/>
      <c r="W273" s="1577"/>
      <c r="X273" s="1572"/>
      <c r="Y273" s="1578"/>
      <c r="Z273" s="1567"/>
      <c r="AA273" s="1588"/>
      <c r="AB273" s="1587"/>
      <c r="AC273" s="1587"/>
      <c r="AD273" s="1571"/>
      <c r="AE273" s="1569"/>
      <c r="AF273" s="1569"/>
      <c r="AG273" s="1572"/>
      <c r="AH273" s="1572"/>
      <c r="AI273" s="1578"/>
    </row>
    <row r="274" spans="2:35" x14ac:dyDescent="0.45">
      <c r="B274" s="1568"/>
      <c r="C274" s="1569"/>
      <c r="D274" s="1570"/>
      <c r="E274" s="1571"/>
      <c r="F274" s="1571"/>
      <c r="G274" s="1569"/>
      <c r="H274" s="1569"/>
      <c r="I274" s="1569"/>
      <c r="J274" s="1569"/>
      <c r="K274" s="1572"/>
      <c r="L274" s="1573"/>
      <c r="M274" s="1572"/>
      <c r="N274" s="1572"/>
      <c r="O274" s="1572"/>
      <c r="P274" s="1574"/>
      <c r="Q274" s="1572"/>
      <c r="R274" s="1572"/>
      <c r="S274" s="1574"/>
      <c r="T274" s="1574"/>
      <c r="U274" s="1586"/>
      <c r="V274" s="1576"/>
      <c r="W274" s="1577"/>
      <c r="X274" s="1572"/>
      <c r="Y274" s="1578"/>
      <c r="Z274" s="1567"/>
      <c r="AA274" s="1588"/>
      <c r="AB274" s="1587"/>
      <c r="AC274" s="1587"/>
      <c r="AD274" s="1571"/>
      <c r="AE274" s="1569"/>
      <c r="AF274" s="1569"/>
      <c r="AG274" s="1572"/>
      <c r="AH274" s="1572"/>
      <c r="AI274" s="1578"/>
    </row>
    <row r="275" spans="2:35" x14ac:dyDescent="0.45">
      <c r="B275" s="1568"/>
      <c r="C275" s="1569"/>
      <c r="D275" s="1570"/>
      <c r="E275" s="1571"/>
      <c r="F275" s="1571"/>
      <c r="G275" s="1569"/>
      <c r="H275" s="1569"/>
      <c r="I275" s="1569"/>
      <c r="J275" s="1569"/>
      <c r="K275" s="1572"/>
      <c r="L275" s="1573"/>
      <c r="M275" s="1572"/>
      <c r="N275" s="1572"/>
      <c r="O275" s="1572"/>
      <c r="P275" s="1574"/>
      <c r="Q275" s="1572"/>
      <c r="R275" s="1572"/>
      <c r="S275" s="1574"/>
      <c r="T275" s="1574"/>
      <c r="U275" s="1586"/>
      <c r="V275" s="1576"/>
      <c r="W275" s="1577"/>
      <c r="X275" s="1572"/>
      <c r="Y275" s="1578"/>
      <c r="Z275" s="1567"/>
      <c r="AA275" s="1588"/>
      <c r="AB275" s="1587"/>
      <c r="AC275" s="1587"/>
      <c r="AD275" s="1571"/>
      <c r="AE275" s="1569"/>
      <c r="AF275" s="1569"/>
      <c r="AG275" s="1572"/>
      <c r="AH275" s="1572"/>
      <c r="AI275" s="1578"/>
    </row>
    <row r="276" spans="2:35" x14ac:dyDescent="0.45">
      <c r="B276" s="1568"/>
      <c r="C276" s="1569"/>
      <c r="D276" s="1570"/>
      <c r="E276" s="1571"/>
      <c r="F276" s="1571"/>
      <c r="G276" s="1569"/>
      <c r="H276" s="1569"/>
      <c r="I276" s="1569"/>
      <c r="J276" s="1569"/>
      <c r="K276" s="1572"/>
      <c r="L276" s="1573"/>
      <c r="M276" s="1572"/>
      <c r="N276" s="1572"/>
      <c r="O276" s="1572"/>
      <c r="P276" s="1574"/>
      <c r="Q276" s="1572"/>
      <c r="R276" s="1572"/>
      <c r="S276" s="1574"/>
      <c r="T276" s="1574"/>
      <c r="U276" s="1586"/>
      <c r="V276" s="1576"/>
      <c r="W276" s="1577"/>
      <c r="X276" s="1572"/>
      <c r="Y276" s="1578"/>
      <c r="Z276" s="1567"/>
      <c r="AA276" s="1588"/>
      <c r="AB276" s="1587"/>
      <c r="AC276" s="1587"/>
      <c r="AD276" s="1571"/>
      <c r="AE276" s="1569"/>
      <c r="AF276" s="1569"/>
      <c r="AG276" s="1572"/>
      <c r="AH276" s="1572"/>
      <c r="AI276" s="1578"/>
    </row>
    <row r="277" spans="2:35" x14ac:dyDescent="0.45">
      <c r="B277" s="1568"/>
      <c r="C277" s="1569"/>
      <c r="D277" s="1570"/>
      <c r="E277" s="1571"/>
      <c r="F277" s="1571"/>
      <c r="G277" s="1569"/>
      <c r="H277" s="1569"/>
      <c r="I277" s="1569"/>
      <c r="J277" s="1569"/>
      <c r="K277" s="1572"/>
      <c r="L277" s="1573"/>
      <c r="M277" s="1572"/>
      <c r="N277" s="1572"/>
      <c r="O277" s="1572"/>
      <c r="P277" s="1574"/>
      <c r="Q277" s="1572"/>
      <c r="R277" s="1572"/>
      <c r="S277" s="1574"/>
      <c r="T277" s="1574"/>
      <c r="U277" s="1586"/>
      <c r="V277" s="1576"/>
      <c r="W277" s="1577"/>
      <c r="X277" s="1572"/>
      <c r="Y277" s="1578"/>
      <c r="Z277" s="1567"/>
      <c r="AA277" s="1588"/>
      <c r="AB277" s="1587"/>
      <c r="AC277" s="1587"/>
      <c r="AD277" s="1571"/>
      <c r="AE277" s="1569"/>
      <c r="AF277" s="1569"/>
      <c r="AG277" s="1572"/>
      <c r="AH277" s="1572"/>
      <c r="AI277" s="1578"/>
    </row>
    <row r="278" spans="2:35" x14ac:dyDescent="0.45">
      <c r="B278" s="1568"/>
      <c r="C278" s="1569"/>
      <c r="D278" s="1570"/>
      <c r="E278" s="1571"/>
      <c r="F278" s="1571"/>
      <c r="G278" s="1569"/>
      <c r="H278" s="1569"/>
      <c r="I278" s="1569"/>
      <c r="J278" s="1569"/>
      <c r="K278" s="1572"/>
      <c r="L278" s="1573"/>
      <c r="M278" s="1572"/>
      <c r="N278" s="1572"/>
      <c r="O278" s="1572"/>
      <c r="P278" s="1574"/>
      <c r="Q278" s="1572"/>
      <c r="R278" s="1572"/>
      <c r="S278" s="1574"/>
      <c r="T278" s="1574"/>
      <c r="U278" s="1586"/>
      <c r="V278" s="1576"/>
      <c r="W278" s="1577"/>
      <c r="X278" s="1572"/>
      <c r="Y278" s="1578"/>
      <c r="Z278" s="1567"/>
      <c r="AA278" s="1588"/>
      <c r="AB278" s="1587"/>
      <c r="AC278" s="1587"/>
      <c r="AD278" s="1571"/>
      <c r="AE278" s="1569"/>
      <c r="AF278" s="1569"/>
      <c r="AG278" s="1572"/>
      <c r="AH278" s="1572"/>
      <c r="AI278" s="1578"/>
    </row>
    <row r="279" spans="2:35" x14ac:dyDescent="0.45">
      <c r="B279" s="1568"/>
      <c r="C279" s="1569"/>
      <c r="D279" s="1570"/>
      <c r="E279" s="1571"/>
      <c r="F279" s="1571"/>
      <c r="G279" s="1569"/>
      <c r="H279" s="1569"/>
      <c r="I279" s="1569"/>
      <c r="J279" s="1569"/>
      <c r="K279" s="1572"/>
      <c r="L279" s="1573"/>
      <c r="M279" s="1572"/>
      <c r="N279" s="1572"/>
      <c r="O279" s="1572"/>
      <c r="P279" s="1574"/>
      <c r="Q279" s="1572"/>
      <c r="R279" s="1572"/>
      <c r="S279" s="1574"/>
      <c r="T279" s="1574"/>
      <c r="U279" s="1586"/>
      <c r="V279" s="1576"/>
      <c r="W279" s="1577"/>
      <c r="X279" s="1572"/>
      <c r="Y279" s="1578"/>
      <c r="Z279" s="1567"/>
      <c r="AA279" s="1588"/>
      <c r="AB279" s="1587"/>
      <c r="AC279" s="1587"/>
      <c r="AD279" s="1571"/>
      <c r="AE279" s="1569"/>
      <c r="AF279" s="1569"/>
      <c r="AG279" s="1572"/>
      <c r="AH279" s="1572"/>
      <c r="AI279" s="1578"/>
    </row>
    <row r="280" spans="2:35" x14ac:dyDescent="0.45">
      <c r="B280" s="1568"/>
      <c r="C280" s="1569"/>
      <c r="D280" s="1570"/>
      <c r="E280" s="1571"/>
      <c r="F280" s="1571"/>
      <c r="G280" s="1569"/>
      <c r="H280" s="1569"/>
      <c r="I280" s="1569"/>
      <c r="J280" s="1569"/>
      <c r="K280" s="1572"/>
      <c r="L280" s="1573"/>
      <c r="M280" s="1572"/>
      <c r="N280" s="1572"/>
      <c r="O280" s="1572"/>
      <c r="P280" s="1574"/>
      <c r="Q280" s="1572"/>
      <c r="R280" s="1572"/>
      <c r="S280" s="1574"/>
      <c r="T280" s="1574"/>
      <c r="U280" s="1586"/>
      <c r="V280" s="1576"/>
      <c r="W280" s="1577"/>
      <c r="X280" s="1572"/>
      <c r="Y280" s="1578"/>
      <c r="Z280" s="1567"/>
      <c r="AA280" s="1588"/>
      <c r="AB280" s="1587"/>
      <c r="AC280" s="1587"/>
      <c r="AD280" s="1571"/>
      <c r="AE280" s="1569"/>
      <c r="AF280" s="1569"/>
      <c r="AG280" s="1572"/>
      <c r="AH280" s="1572"/>
      <c r="AI280" s="1578"/>
    </row>
    <row r="281" spans="2:35" x14ac:dyDescent="0.45">
      <c r="B281" s="1568"/>
      <c r="C281" s="1569"/>
      <c r="D281" s="1570"/>
      <c r="E281" s="1571"/>
      <c r="F281" s="1571"/>
      <c r="G281" s="1569"/>
      <c r="H281" s="1569"/>
      <c r="I281" s="1569"/>
      <c r="J281" s="1569"/>
      <c r="K281" s="1572"/>
      <c r="L281" s="1573"/>
      <c r="M281" s="1572"/>
      <c r="N281" s="1572"/>
      <c r="O281" s="1572"/>
      <c r="P281" s="1574"/>
      <c r="Q281" s="1572"/>
      <c r="R281" s="1572"/>
      <c r="S281" s="1574"/>
      <c r="T281" s="1574"/>
      <c r="U281" s="1586"/>
      <c r="V281" s="1576"/>
      <c r="W281" s="1577"/>
      <c r="X281" s="1572"/>
      <c r="Y281" s="1578"/>
      <c r="Z281" s="1567"/>
      <c r="AA281" s="1588"/>
      <c r="AB281" s="1587"/>
      <c r="AC281" s="1587"/>
      <c r="AD281" s="1571"/>
      <c r="AE281" s="1569"/>
      <c r="AF281" s="1569"/>
      <c r="AG281" s="1572"/>
      <c r="AH281" s="1572"/>
      <c r="AI281" s="1578"/>
    </row>
    <row r="282" spans="2:35" x14ac:dyDescent="0.45">
      <c r="B282" s="1568"/>
      <c r="C282" s="1569"/>
      <c r="D282" s="1570"/>
      <c r="E282" s="1571"/>
      <c r="F282" s="1571"/>
      <c r="G282" s="1569"/>
      <c r="H282" s="1569"/>
      <c r="I282" s="1569"/>
      <c r="J282" s="1569"/>
      <c r="K282" s="1572"/>
      <c r="L282" s="1573"/>
      <c r="M282" s="1572"/>
      <c r="N282" s="1572"/>
      <c r="O282" s="1572"/>
      <c r="P282" s="1574"/>
      <c r="Q282" s="1572"/>
      <c r="R282" s="1572"/>
      <c r="S282" s="1574"/>
      <c r="T282" s="1574"/>
      <c r="U282" s="1586"/>
      <c r="V282" s="1576"/>
      <c r="W282" s="1577"/>
      <c r="X282" s="1572"/>
      <c r="Y282" s="1578"/>
      <c r="Z282" s="1567"/>
      <c r="AA282" s="1588"/>
      <c r="AB282" s="1587"/>
      <c r="AC282" s="1587"/>
      <c r="AD282" s="1571"/>
      <c r="AE282" s="1569"/>
      <c r="AF282" s="1569"/>
      <c r="AG282" s="1572"/>
      <c r="AH282" s="1572"/>
      <c r="AI282" s="1578"/>
    </row>
    <row r="283" spans="2:35" x14ac:dyDescent="0.45">
      <c r="B283" s="1568"/>
      <c r="C283" s="1569"/>
      <c r="D283" s="1570"/>
      <c r="E283" s="1571"/>
      <c r="F283" s="1571"/>
      <c r="G283" s="1569"/>
      <c r="H283" s="1569"/>
      <c r="I283" s="1569"/>
      <c r="J283" s="1569"/>
      <c r="K283" s="1572"/>
      <c r="L283" s="1573"/>
      <c r="M283" s="1572"/>
      <c r="N283" s="1572"/>
      <c r="O283" s="1572"/>
      <c r="P283" s="1574"/>
      <c r="Q283" s="1572"/>
      <c r="R283" s="1572"/>
      <c r="S283" s="1574"/>
      <c r="T283" s="1574"/>
      <c r="U283" s="1586"/>
      <c r="V283" s="1576"/>
      <c r="W283" s="1577"/>
      <c r="X283" s="1572"/>
      <c r="Y283" s="1578"/>
      <c r="Z283" s="1567"/>
      <c r="AA283" s="1588"/>
      <c r="AB283" s="1587"/>
      <c r="AC283" s="1587"/>
      <c r="AD283" s="1571"/>
      <c r="AE283" s="1569"/>
      <c r="AF283" s="1569"/>
      <c r="AG283" s="1572"/>
      <c r="AH283" s="1572"/>
      <c r="AI283" s="1578"/>
    </row>
    <row r="284" spans="2:35" x14ac:dyDescent="0.45">
      <c r="B284" s="1568"/>
      <c r="C284" s="1569"/>
      <c r="D284" s="1570"/>
      <c r="E284" s="1571"/>
      <c r="F284" s="1571"/>
      <c r="G284" s="1569"/>
      <c r="H284" s="1569"/>
      <c r="I284" s="1569"/>
      <c r="J284" s="1569"/>
      <c r="K284" s="1572"/>
      <c r="L284" s="1573"/>
      <c r="M284" s="1572"/>
      <c r="N284" s="1572"/>
      <c r="O284" s="1572"/>
      <c r="P284" s="1574"/>
      <c r="Q284" s="1572"/>
      <c r="R284" s="1572"/>
      <c r="S284" s="1574"/>
      <c r="T284" s="1574"/>
      <c r="U284" s="1586"/>
      <c r="V284" s="1576"/>
      <c r="W284" s="1577"/>
      <c r="X284" s="1572"/>
      <c r="Y284" s="1578"/>
      <c r="Z284" s="1567"/>
      <c r="AA284" s="1588"/>
      <c r="AB284" s="1587"/>
      <c r="AC284" s="1587"/>
      <c r="AD284" s="1571"/>
      <c r="AE284" s="1569"/>
      <c r="AF284" s="1569"/>
      <c r="AG284" s="1572"/>
      <c r="AH284" s="1572"/>
      <c r="AI284" s="1578"/>
    </row>
    <row r="285" spans="2:35" x14ac:dyDescent="0.45">
      <c r="B285" s="1568"/>
      <c r="C285" s="1569"/>
      <c r="D285" s="1570"/>
      <c r="E285" s="1571"/>
      <c r="F285" s="1571"/>
      <c r="G285" s="1569"/>
      <c r="H285" s="1569"/>
      <c r="I285" s="1569"/>
      <c r="J285" s="1569"/>
      <c r="K285" s="1572"/>
      <c r="L285" s="1573"/>
      <c r="M285" s="1572"/>
      <c r="N285" s="1572"/>
      <c r="O285" s="1572"/>
      <c r="P285" s="1574"/>
      <c r="Q285" s="1572"/>
      <c r="R285" s="1572"/>
      <c r="S285" s="1574"/>
      <c r="T285" s="1574"/>
      <c r="U285" s="1586"/>
      <c r="V285" s="1576"/>
      <c r="W285" s="1577"/>
      <c r="X285" s="1572"/>
      <c r="Y285" s="1578"/>
      <c r="Z285" s="1567"/>
      <c r="AA285" s="1588"/>
      <c r="AB285" s="1587"/>
      <c r="AC285" s="1587"/>
      <c r="AD285" s="1571"/>
      <c r="AE285" s="1569"/>
      <c r="AF285" s="1569"/>
      <c r="AG285" s="1572"/>
      <c r="AH285" s="1572"/>
      <c r="AI285" s="1578"/>
    </row>
    <row r="286" spans="2:35" x14ac:dyDescent="0.45">
      <c r="B286" s="1568"/>
      <c r="C286" s="1569"/>
      <c r="D286" s="1570"/>
      <c r="E286" s="1571"/>
      <c r="F286" s="1571"/>
      <c r="G286" s="1569"/>
      <c r="H286" s="1569"/>
      <c r="I286" s="1569"/>
      <c r="J286" s="1569"/>
      <c r="K286" s="1572"/>
      <c r="L286" s="1573"/>
      <c r="M286" s="1572"/>
      <c r="N286" s="1572"/>
      <c r="O286" s="1572"/>
      <c r="P286" s="1574"/>
      <c r="Q286" s="1572"/>
      <c r="R286" s="1572"/>
      <c r="S286" s="1574"/>
      <c r="T286" s="1574"/>
      <c r="U286" s="1586"/>
      <c r="V286" s="1576"/>
      <c r="W286" s="1577"/>
      <c r="X286" s="1572"/>
      <c r="Y286" s="1578"/>
      <c r="Z286" s="1567"/>
      <c r="AA286" s="1588"/>
      <c r="AB286" s="1587"/>
      <c r="AC286" s="1587"/>
      <c r="AD286" s="1571"/>
      <c r="AE286" s="1569"/>
      <c r="AF286" s="1569"/>
      <c r="AG286" s="1572"/>
      <c r="AH286" s="1572"/>
      <c r="AI286" s="1578"/>
    </row>
    <row r="287" spans="2:35" x14ac:dyDescent="0.45">
      <c r="B287" s="1568"/>
      <c r="C287" s="1569"/>
      <c r="D287" s="1570"/>
      <c r="E287" s="1571"/>
      <c r="F287" s="1571"/>
      <c r="G287" s="1569"/>
      <c r="H287" s="1569"/>
      <c r="I287" s="1569"/>
      <c r="J287" s="1569"/>
      <c r="K287" s="1572"/>
      <c r="L287" s="1573"/>
      <c r="M287" s="1572"/>
      <c r="N287" s="1572"/>
      <c r="O287" s="1572"/>
      <c r="P287" s="1574"/>
      <c r="Q287" s="1572"/>
      <c r="R287" s="1572"/>
      <c r="S287" s="1574"/>
      <c r="T287" s="1574"/>
      <c r="U287" s="1586"/>
      <c r="V287" s="1576"/>
      <c r="W287" s="1577"/>
      <c r="X287" s="1572"/>
      <c r="Y287" s="1578"/>
      <c r="Z287" s="1567"/>
      <c r="AA287" s="1588"/>
      <c r="AB287" s="1587"/>
      <c r="AC287" s="1587"/>
      <c r="AD287" s="1571"/>
      <c r="AE287" s="1569"/>
      <c r="AF287" s="1569"/>
      <c r="AG287" s="1572"/>
      <c r="AH287" s="1572"/>
      <c r="AI287" s="1578"/>
    </row>
    <row r="288" spans="2:35" x14ac:dyDescent="0.45">
      <c r="B288" s="1568"/>
      <c r="C288" s="1569"/>
      <c r="D288" s="1570"/>
      <c r="E288" s="1571"/>
      <c r="F288" s="1571"/>
      <c r="G288" s="1569"/>
      <c r="H288" s="1569"/>
      <c r="I288" s="1569"/>
      <c r="J288" s="1569"/>
      <c r="K288" s="1572"/>
      <c r="L288" s="1573"/>
      <c r="M288" s="1572"/>
      <c r="N288" s="1572"/>
      <c r="O288" s="1572"/>
      <c r="P288" s="1574"/>
      <c r="Q288" s="1572"/>
      <c r="R288" s="1572"/>
      <c r="S288" s="1574"/>
      <c r="T288" s="1574"/>
      <c r="U288" s="1586"/>
      <c r="V288" s="1576"/>
      <c r="W288" s="1577"/>
      <c r="X288" s="1572"/>
      <c r="Y288" s="1578"/>
      <c r="Z288" s="1567"/>
      <c r="AA288" s="1588"/>
      <c r="AB288" s="1587"/>
      <c r="AC288" s="1587"/>
      <c r="AD288" s="1571"/>
      <c r="AE288" s="1569"/>
      <c r="AF288" s="1569"/>
      <c r="AG288" s="1572"/>
      <c r="AH288" s="1572"/>
      <c r="AI288" s="1578"/>
    </row>
    <row r="289" spans="2:35" x14ac:dyDescent="0.45">
      <c r="B289" s="1568"/>
      <c r="C289" s="1569"/>
      <c r="D289" s="1570"/>
      <c r="E289" s="1571"/>
      <c r="F289" s="1571"/>
      <c r="G289" s="1569"/>
      <c r="H289" s="1569"/>
      <c r="I289" s="1569"/>
      <c r="J289" s="1569"/>
      <c r="K289" s="1572"/>
      <c r="L289" s="1573"/>
      <c r="M289" s="1572"/>
      <c r="N289" s="1572"/>
      <c r="O289" s="1572"/>
      <c r="P289" s="1574"/>
      <c r="Q289" s="1572"/>
      <c r="R289" s="1572"/>
      <c r="S289" s="1574"/>
      <c r="T289" s="1574"/>
      <c r="U289" s="1586"/>
      <c r="V289" s="1576"/>
      <c r="W289" s="1577"/>
      <c r="X289" s="1572"/>
      <c r="Y289" s="1578"/>
      <c r="Z289" s="1567"/>
      <c r="AA289" s="1588"/>
      <c r="AB289" s="1587"/>
      <c r="AC289" s="1587"/>
      <c r="AD289" s="1571"/>
      <c r="AE289" s="1569"/>
      <c r="AF289" s="1569"/>
      <c r="AG289" s="1572"/>
      <c r="AH289" s="1572"/>
      <c r="AI289" s="1578"/>
    </row>
    <row r="290" spans="2:35" x14ac:dyDescent="0.45">
      <c r="B290" s="1568"/>
      <c r="C290" s="1569"/>
      <c r="D290" s="1570"/>
      <c r="E290" s="1571"/>
      <c r="F290" s="1571"/>
      <c r="G290" s="1569"/>
      <c r="H290" s="1569"/>
      <c r="I290" s="1569"/>
      <c r="J290" s="1569"/>
      <c r="K290" s="1572"/>
      <c r="L290" s="1573"/>
      <c r="M290" s="1572"/>
      <c r="N290" s="1572"/>
      <c r="O290" s="1572"/>
      <c r="P290" s="1574"/>
      <c r="Q290" s="1572"/>
      <c r="R290" s="1572"/>
      <c r="S290" s="1574"/>
      <c r="T290" s="1574"/>
      <c r="U290" s="1586"/>
      <c r="V290" s="1576"/>
      <c r="W290" s="1577"/>
      <c r="X290" s="1572"/>
      <c r="Y290" s="1578"/>
      <c r="Z290" s="1567"/>
      <c r="AA290" s="1588"/>
      <c r="AB290" s="1587"/>
      <c r="AC290" s="1587"/>
      <c r="AD290" s="1571"/>
      <c r="AE290" s="1569"/>
      <c r="AF290" s="1569"/>
      <c r="AG290" s="1572"/>
      <c r="AH290" s="1572"/>
      <c r="AI290" s="1578"/>
    </row>
    <row r="291" spans="2:35" x14ac:dyDescent="0.45">
      <c r="B291" s="1568"/>
      <c r="C291" s="1569"/>
      <c r="D291" s="1570"/>
      <c r="E291" s="1571"/>
      <c r="F291" s="1571"/>
      <c r="G291" s="1569"/>
      <c r="H291" s="1569"/>
      <c r="I291" s="1569"/>
      <c r="J291" s="1569"/>
      <c r="K291" s="1572"/>
      <c r="L291" s="1573"/>
      <c r="M291" s="1572"/>
      <c r="N291" s="1572"/>
      <c r="O291" s="1572"/>
      <c r="P291" s="1574"/>
      <c r="Q291" s="1572"/>
      <c r="R291" s="1572"/>
      <c r="S291" s="1574"/>
      <c r="T291" s="1574"/>
      <c r="U291" s="1586"/>
      <c r="V291" s="1576"/>
      <c r="W291" s="1577"/>
      <c r="X291" s="1572"/>
      <c r="Y291" s="1578"/>
      <c r="Z291" s="1567"/>
      <c r="AA291" s="1588"/>
      <c r="AB291" s="1587"/>
      <c r="AC291" s="1587"/>
      <c r="AD291" s="1571"/>
      <c r="AE291" s="1569"/>
      <c r="AF291" s="1569"/>
      <c r="AG291" s="1572"/>
      <c r="AH291" s="1572"/>
      <c r="AI291" s="1578"/>
    </row>
    <row r="292" spans="2:35" x14ac:dyDescent="0.45">
      <c r="B292" s="1568"/>
      <c r="C292" s="1569"/>
      <c r="D292" s="1570"/>
      <c r="E292" s="1571"/>
      <c r="F292" s="1571"/>
      <c r="G292" s="1569"/>
      <c r="H292" s="1569"/>
      <c r="I292" s="1569"/>
      <c r="J292" s="1569"/>
      <c r="K292" s="1572"/>
      <c r="L292" s="1573"/>
      <c r="M292" s="1572"/>
      <c r="N292" s="1572"/>
      <c r="O292" s="1572"/>
      <c r="P292" s="1574"/>
      <c r="Q292" s="1572"/>
      <c r="R292" s="1572"/>
      <c r="S292" s="1574"/>
      <c r="T292" s="1574"/>
      <c r="U292" s="1586"/>
      <c r="V292" s="1576"/>
      <c r="W292" s="1577"/>
      <c r="X292" s="1572"/>
      <c r="Y292" s="1578"/>
      <c r="Z292" s="1567"/>
      <c r="AA292" s="1588"/>
      <c r="AB292" s="1587"/>
      <c r="AC292" s="1587"/>
      <c r="AD292" s="1571"/>
      <c r="AE292" s="1569"/>
      <c r="AF292" s="1569"/>
      <c r="AG292" s="1572"/>
      <c r="AH292" s="1572"/>
      <c r="AI292" s="1578"/>
    </row>
    <row r="293" spans="2:35" x14ac:dyDescent="0.45">
      <c r="B293" s="1568"/>
      <c r="C293" s="1569"/>
      <c r="D293" s="1570"/>
      <c r="E293" s="1571"/>
      <c r="F293" s="1571"/>
      <c r="G293" s="1569"/>
      <c r="H293" s="1569"/>
      <c r="I293" s="1569"/>
      <c r="J293" s="1569"/>
      <c r="K293" s="1572"/>
      <c r="L293" s="1573"/>
      <c r="M293" s="1572"/>
      <c r="N293" s="1572"/>
      <c r="O293" s="1572"/>
      <c r="P293" s="1574"/>
      <c r="Q293" s="1572"/>
      <c r="R293" s="1572"/>
      <c r="S293" s="1574"/>
      <c r="T293" s="1574"/>
      <c r="U293" s="1586"/>
      <c r="V293" s="1576"/>
      <c r="W293" s="1577"/>
      <c r="X293" s="1572"/>
      <c r="Y293" s="1578"/>
      <c r="Z293" s="1567"/>
      <c r="AA293" s="1588"/>
      <c r="AB293" s="1587"/>
      <c r="AC293" s="1587"/>
      <c r="AD293" s="1571"/>
      <c r="AE293" s="1569"/>
      <c r="AF293" s="1569"/>
      <c r="AG293" s="1572"/>
      <c r="AH293" s="1572"/>
      <c r="AI293" s="1578"/>
    </row>
    <row r="294" spans="2:35" x14ac:dyDescent="0.45">
      <c r="B294" s="1568"/>
      <c r="C294" s="1569"/>
      <c r="D294" s="1570"/>
      <c r="E294" s="1571"/>
      <c r="F294" s="1571"/>
      <c r="G294" s="1569"/>
      <c r="H294" s="1569"/>
      <c r="I294" s="1569"/>
      <c r="J294" s="1569"/>
      <c r="K294" s="1572"/>
      <c r="L294" s="1573"/>
      <c r="M294" s="1572"/>
      <c r="N294" s="1572"/>
      <c r="O294" s="1572"/>
      <c r="P294" s="1574"/>
      <c r="Q294" s="1572"/>
      <c r="R294" s="1572"/>
      <c r="S294" s="1574"/>
      <c r="T294" s="1574"/>
      <c r="U294" s="1586"/>
      <c r="V294" s="1576"/>
      <c r="W294" s="1577"/>
      <c r="X294" s="1572"/>
      <c r="Y294" s="1578"/>
      <c r="Z294" s="1567"/>
      <c r="AA294" s="1588"/>
      <c r="AB294" s="1587"/>
      <c r="AC294" s="1587"/>
      <c r="AD294" s="1571"/>
      <c r="AE294" s="1569"/>
      <c r="AF294" s="1569"/>
      <c r="AG294" s="1572"/>
      <c r="AH294" s="1572"/>
      <c r="AI294" s="1578"/>
    </row>
    <row r="295" spans="2:35" x14ac:dyDescent="0.45">
      <c r="B295" s="1568"/>
      <c r="C295" s="1569"/>
      <c r="D295" s="1570"/>
      <c r="E295" s="1571"/>
      <c r="F295" s="1571"/>
      <c r="G295" s="1569"/>
      <c r="H295" s="1569"/>
      <c r="I295" s="1569"/>
      <c r="J295" s="1569"/>
      <c r="K295" s="1572"/>
      <c r="L295" s="1573"/>
      <c r="M295" s="1572"/>
      <c r="N295" s="1572"/>
      <c r="O295" s="1572"/>
      <c r="P295" s="1574"/>
      <c r="Q295" s="1572"/>
      <c r="R295" s="1572"/>
      <c r="S295" s="1574"/>
      <c r="T295" s="1574"/>
      <c r="U295" s="1586"/>
      <c r="V295" s="1576"/>
      <c r="W295" s="1577"/>
      <c r="X295" s="1572"/>
      <c r="Y295" s="1578"/>
      <c r="Z295" s="1567"/>
      <c r="AA295" s="1588"/>
      <c r="AB295" s="1587"/>
      <c r="AC295" s="1587"/>
      <c r="AD295" s="1571"/>
      <c r="AE295" s="1569"/>
      <c r="AF295" s="1569"/>
      <c r="AG295" s="1572"/>
      <c r="AH295" s="1572"/>
      <c r="AI295" s="1578"/>
    </row>
    <row r="296" spans="2:35" x14ac:dyDescent="0.45">
      <c r="B296" s="1568"/>
      <c r="C296" s="1569"/>
      <c r="D296" s="1570"/>
      <c r="E296" s="1571"/>
      <c r="F296" s="1571"/>
      <c r="G296" s="1569"/>
      <c r="H296" s="1569"/>
      <c r="I296" s="1569"/>
      <c r="J296" s="1569"/>
      <c r="K296" s="1572"/>
      <c r="L296" s="1573"/>
      <c r="M296" s="1572"/>
      <c r="N296" s="1572"/>
      <c r="O296" s="1572"/>
      <c r="P296" s="1574"/>
      <c r="Q296" s="1572"/>
      <c r="R296" s="1572"/>
      <c r="S296" s="1574"/>
      <c r="T296" s="1574"/>
      <c r="U296" s="1586"/>
      <c r="V296" s="1576"/>
      <c r="W296" s="1577"/>
      <c r="X296" s="1572"/>
      <c r="Y296" s="1578"/>
      <c r="Z296" s="1567"/>
      <c r="AA296" s="1588"/>
      <c r="AB296" s="1587"/>
      <c r="AC296" s="1587"/>
      <c r="AD296" s="1571"/>
      <c r="AE296" s="1569"/>
      <c r="AF296" s="1569"/>
      <c r="AG296" s="1572"/>
      <c r="AH296" s="1572"/>
      <c r="AI296" s="1578"/>
    </row>
    <row r="297" spans="2:35" x14ac:dyDescent="0.45">
      <c r="B297" s="1568"/>
      <c r="C297" s="1569"/>
      <c r="D297" s="1570"/>
      <c r="E297" s="1571"/>
      <c r="F297" s="1571"/>
      <c r="G297" s="1569"/>
      <c r="H297" s="1569"/>
      <c r="I297" s="1569"/>
      <c r="J297" s="1569"/>
      <c r="K297" s="1572"/>
      <c r="L297" s="1573"/>
      <c r="M297" s="1572"/>
      <c r="N297" s="1572"/>
      <c r="O297" s="1572"/>
      <c r="P297" s="1574"/>
      <c r="Q297" s="1572"/>
      <c r="R297" s="1572"/>
      <c r="S297" s="1574"/>
      <c r="T297" s="1574"/>
      <c r="U297" s="1586"/>
      <c r="V297" s="1576"/>
      <c r="W297" s="1577"/>
      <c r="X297" s="1572"/>
      <c r="Y297" s="1578"/>
      <c r="Z297" s="1567"/>
      <c r="AA297" s="1588"/>
      <c r="AB297" s="1587"/>
      <c r="AC297" s="1587"/>
      <c r="AD297" s="1571"/>
      <c r="AE297" s="1569"/>
      <c r="AF297" s="1569"/>
      <c r="AG297" s="1572"/>
      <c r="AH297" s="1572"/>
      <c r="AI297" s="1578"/>
    </row>
    <row r="298" spans="2:35" x14ac:dyDescent="0.45">
      <c r="B298" s="1568"/>
      <c r="C298" s="1569"/>
      <c r="D298" s="1570"/>
      <c r="E298" s="1571"/>
      <c r="F298" s="1571"/>
      <c r="G298" s="1569"/>
      <c r="H298" s="1569"/>
      <c r="I298" s="1569"/>
      <c r="J298" s="1569"/>
      <c r="K298" s="1572"/>
      <c r="L298" s="1573"/>
      <c r="M298" s="1572"/>
      <c r="N298" s="1572"/>
      <c r="O298" s="1572"/>
      <c r="P298" s="1574"/>
      <c r="Q298" s="1572"/>
      <c r="R298" s="1572"/>
      <c r="S298" s="1574"/>
      <c r="T298" s="1574"/>
      <c r="U298" s="1586"/>
      <c r="V298" s="1576"/>
      <c r="W298" s="1577"/>
      <c r="X298" s="1572"/>
      <c r="Y298" s="1578"/>
      <c r="Z298" s="1567"/>
      <c r="AA298" s="1588"/>
      <c r="AB298" s="1587"/>
      <c r="AC298" s="1587"/>
      <c r="AD298" s="1571"/>
      <c r="AE298" s="1569"/>
      <c r="AF298" s="1569"/>
      <c r="AG298" s="1572"/>
      <c r="AH298" s="1572"/>
      <c r="AI298" s="1578"/>
    </row>
    <row r="299" spans="2:35" x14ac:dyDescent="0.45">
      <c r="B299" s="1568"/>
      <c r="C299" s="1569"/>
      <c r="D299" s="1570"/>
      <c r="E299" s="1571"/>
      <c r="F299" s="1571"/>
      <c r="G299" s="1569"/>
      <c r="H299" s="1569"/>
      <c r="I299" s="1569"/>
      <c r="J299" s="1569"/>
      <c r="K299" s="1572"/>
      <c r="L299" s="1573"/>
      <c r="M299" s="1572"/>
      <c r="N299" s="1572"/>
      <c r="O299" s="1572"/>
      <c r="P299" s="1574"/>
      <c r="Q299" s="1572"/>
      <c r="R299" s="1572"/>
      <c r="S299" s="1574"/>
      <c r="T299" s="1574"/>
      <c r="U299" s="1586"/>
      <c r="V299" s="1576"/>
      <c r="W299" s="1577"/>
      <c r="X299" s="1572"/>
      <c r="Y299" s="1578"/>
      <c r="Z299" s="1567"/>
      <c r="AA299" s="1588"/>
      <c r="AB299" s="1587"/>
      <c r="AC299" s="1587"/>
      <c r="AD299" s="1571"/>
      <c r="AE299" s="1569"/>
      <c r="AF299" s="1569"/>
      <c r="AG299" s="1572"/>
      <c r="AH299" s="1572"/>
      <c r="AI299" s="1578"/>
    </row>
    <row r="300" spans="2:35" x14ac:dyDescent="0.45">
      <c r="B300" s="1568"/>
      <c r="C300" s="1569"/>
      <c r="D300" s="1570"/>
      <c r="E300" s="1571"/>
      <c r="F300" s="1571"/>
      <c r="G300" s="1569"/>
      <c r="H300" s="1569"/>
      <c r="I300" s="1569"/>
      <c r="J300" s="1569"/>
      <c r="K300" s="1572"/>
      <c r="L300" s="1573"/>
      <c r="M300" s="1572"/>
      <c r="N300" s="1572"/>
      <c r="O300" s="1572"/>
      <c r="P300" s="1574"/>
      <c r="Q300" s="1572"/>
      <c r="R300" s="1572"/>
      <c r="S300" s="1574"/>
      <c r="T300" s="1574"/>
      <c r="U300" s="1586"/>
      <c r="V300" s="1576"/>
      <c r="W300" s="1577"/>
      <c r="X300" s="1572"/>
      <c r="Y300" s="1578"/>
      <c r="Z300" s="1567"/>
      <c r="AA300" s="1588"/>
      <c r="AB300" s="1587"/>
      <c r="AC300" s="1587"/>
      <c r="AD300" s="1571"/>
      <c r="AE300" s="1569"/>
      <c r="AF300" s="1569"/>
      <c r="AG300" s="1572"/>
      <c r="AH300" s="1572"/>
      <c r="AI300" s="1578"/>
    </row>
    <row r="301" spans="2:35" x14ac:dyDescent="0.45">
      <c r="B301" s="1568"/>
      <c r="C301" s="1569"/>
      <c r="D301" s="1570"/>
      <c r="E301" s="1571"/>
      <c r="F301" s="1571"/>
      <c r="G301" s="1569"/>
      <c r="H301" s="1569"/>
      <c r="I301" s="1569"/>
      <c r="J301" s="1569"/>
      <c r="K301" s="1572"/>
      <c r="L301" s="1573"/>
      <c r="M301" s="1572"/>
      <c r="N301" s="1572"/>
      <c r="O301" s="1572"/>
      <c r="P301" s="1574"/>
      <c r="Q301" s="1572"/>
      <c r="R301" s="1572"/>
      <c r="S301" s="1574"/>
      <c r="T301" s="1574"/>
      <c r="U301" s="1586"/>
      <c r="V301" s="1576"/>
      <c r="W301" s="1577"/>
      <c r="X301" s="1572"/>
      <c r="Y301" s="1578"/>
      <c r="Z301" s="1567"/>
      <c r="AA301" s="1588"/>
      <c r="AB301" s="1587"/>
      <c r="AC301" s="1587"/>
      <c r="AD301" s="1571"/>
      <c r="AE301" s="1569"/>
      <c r="AF301" s="1569"/>
      <c r="AG301" s="1572"/>
      <c r="AH301" s="1572"/>
      <c r="AI301" s="1578"/>
    </row>
    <row r="302" spans="2:35" x14ac:dyDescent="0.45">
      <c r="B302" s="1568"/>
      <c r="C302" s="1569"/>
      <c r="D302" s="1570"/>
      <c r="E302" s="1571"/>
      <c r="F302" s="1571"/>
      <c r="G302" s="1569"/>
      <c r="H302" s="1569"/>
      <c r="I302" s="1569"/>
      <c r="J302" s="1569"/>
      <c r="K302" s="1572"/>
      <c r="L302" s="1573"/>
      <c r="M302" s="1572"/>
      <c r="N302" s="1572"/>
      <c r="O302" s="1572"/>
      <c r="P302" s="1574"/>
      <c r="Q302" s="1572"/>
      <c r="R302" s="1572"/>
      <c r="S302" s="1574"/>
      <c r="T302" s="1574"/>
      <c r="U302" s="1586"/>
      <c r="V302" s="1576"/>
      <c r="W302" s="1577"/>
      <c r="X302" s="1572"/>
      <c r="Y302" s="1578"/>
      <c r="Z302" s="1567"/>
      <c r="AA302" s="1588"/>
      <c r="AB302" s="1587"/>
      <c r="AC302" s="1587"/>
      <c r="AD302" s="1571"/>
      <c r="AE302" s="1569"/>
      <c r="AF302" s="1569"/>
      <c r="AG302" s="1572"/>
      <c r="AH302" s="1572"/>
      <c r="AI302" s="1578"/>
    </row>
    <row r="303" spans="2:35" x14ac:dyDescent="0.45">
      <c r="B303" s="1568"/>
      <c r="C303" s="1569"/>
      <c r="D303" s="1570"/>
      <c r="E303" s="1571"/>
      <c r="F303" s="1571"/>
      <c r="G303" s="1569"/>
      <c r="H303" s="1569"/>
      <c r="I303" s="1569"/>
      <c r="J303" s="1569"/>
      <c r="K303" s="1572"/>
      <c r="L303" s="1573"/>
      <c r="M303" s="1572"/>
      <c r="N303" s="1572"/>
      <c r="O303" s="1572"/>
      <c r="P303" s="1574"/>
      <c r="Q303" s="1572"/>
      <c r="R303" s="1572"/>
      <c r="S303" s="1574"/>
      <c r="T303" s="1574"/>
      <c r="U303" s="1586"/>
      <c r="V303" s="1576"/>
      <c r="W303" s="1577"/>
      <c r="X303" s="1572"/>
      <c r="Y303" s="1578"/>
      <c r="Z303" s="1567"/>
      <c r="AA303" s="1588"/>
      <c r="AB303" s="1587"/>
      <c r="AC303" s="1587"/>
      <c r="AD303" s="1571"/>
      <c r="AE303" s="1569"/>
      <c r="AF303" s="1569"/>
      <c r="AG303" s="1572"/>
      <c r="AH303" s="1572"/>
      <c r="AI303" s="1578"/>
    </row>
    <row r="304" spans="2:35" x14ac:dyDescent="0.45">
      <c r="B304" s="1568"/>
      <c r="C304" s="1569"/>
      <c r="D304" s="1570"/>
      <c r="E304" s="1571"/>
      <c r="F304" s="1571"/>
      <c r="G304" s="1569"/>
      <c r="H304" s="1569"/>
      <c r="I304" s="1569"/>
      <c r="J304" s="1569"/>
      <c r="K304" s="1572"/>
      <c r="L304" s="1573"/>
      <c r="M304" s="1572"/>
      <c r="N304" s="1572"/>
      <c r="O304" s="1572"/>
      <c r="P304" s="1574"/>
      <c r="Q304" s="1572"/>
      <c r="R304" s="1572"/>
      <c r="S304" s="1574"/>
      <c r="T304" s="1574"/>
      <c r="U304" s="1586"/>
      <c r="V304" s="1576"/>
      <c r="W304" s="1577"/>
      <c r="X304" s="1572"/>
      <c r="Y304" s="1578"/>
      <c r="Z304" s="1567"/>
      <c r="AA304" s="1588"/>
      <c r="AB304" s="1587"/>
      <c r="AC304" s="1587"/>
      <c r="AD304" s="1571"/>
      <c r="AE304" s="1569"/>
      <c r="AF304" s="1569"/>
      <c r="AG304" s="1572"/>
      <c r="AH304" s="1572"/>
      <c r="AI304" s="1578"/>
    </row>
    <row r="305" spans="2:35" x14ac:dyDescent="0.45">
      <c r="B305" s="1568"/>
      <c r="C305" s="1569"/>
      <c r="D305" s="1570"/>
      <c r="E305" s="1571"/>
      <c r="F305" s="1571"/>
      <c r="G305" s="1569"/>
      <c r="H305" s="1569"/>
      <c r="I305" s="1569"/>
      <c r="J305" s="1569"/>
      <c r="K305" s="1572"/>
      <c r="L305" s="1573"/>
      <c r="M305" s="1572"/>
      <c r="N305" s="1572"/>
      <c r="O305" s="1572"/>
      <c r="P305" s="1574"/>
      <c r="Q305" s="1572"/>
      <c r="R305" s="1572"/>
      <c r="S305" s="1574"/>
      <c r="T305" s="1574"/>
      <c r="U305" s="1586"/>
      <c r="V305" s="1576"/>
      <c r="W305" s="1577"/>
      <c r="X305" s="1572"/>
      <c r="Y305" s="1578"/>
      <c r="Z305" s="1567"/>
      <c r="AA305" s="1588"/>
      <c r="AB305" s="1587"/>
      <c r="AC305" s="1587"/>
      <c r="AD305" s="1571"/>
      <c r="AE305" s="1569"/>
      <c r="AF305" s="1569"/>
      <c r="AG305" s="1572"/>
      <c r="AH305" s="1572"/>
      <c r="AI305" s="1578"/>
    </row>
    <row r="306" spans="2:35" x14ac:dyDescent="0.45">
      <c r="B306" s="1568"/>
      <c r="C306" s="1569"/>
      <c r="D306" s="1570"/>
      <c r="E306" s="1571"/>
      <c r="F306" s="1571"/>
      <c r="G306" s="1569"/>
      <c r="H306" s="1569"/>
      <c r="I306" s="1569"/>
      <c r="J306" s="1569"/>
      <c r="K306" s="1572"/>
      <c r="L306" s="1573"/>
      <c r="M306" s="1572"/>
      <c r="N306" s="1572"/>
      <c r="O306" s="1572"/>
      <c r="P306" s="1574"/>
      <c r="Q306" s="1572"/>
      <c r="R306" s="1572"/>
      <c r="S306" s="1574"/>
      <c r="T306" s="1574"/>
      <c r="U306" s="1586"/>
      <c r="V306" s="1576"/>
      <c r="W306" s="1577"/>
      <c r="X306" s="1572"/>
      <c r="Y306" s="1578"/>
      <c r="Z306" s="1567"/>
      <c r="AA306" s="1588"/>
      <c r="AB306" s="1587"/>
      <c r="AC306" s="1587"/>
      <c r="AD306" s="1571"/>
      <c r="AE306" s="1569"/>
      <c r="AF306" s="1569"/>
      <c r="AG306" s="1572"/>
      <c r="AH306" s="1572"/>
      <c r="AI306" s="1578"/>
    </row>
    <row r="307" spans="2:35" x14ac:dyDescent="0.45">
      <c r="B307" s="1589"/>
      <c r="C307" s="1590"/>
      <c r="D307" s="1591"/>
      <c r="E307" s="1592"/>
      <c r="F307" s="1592"/>
      <c r="G307" s="1590"/>
      <c r="H307" s="1590"/>
      <c r="I307" s="1590"/>
      <c r="J307" s="1590"/>
      <c r="K307" s="1593"/>
      <c r="L307" s="1594"/>
      <c r="M307" s="1593"/>
      <c r="N307" s="1593"/>
      <c r="O307" s="1593"/>
      <c r="P307" s="1595"/>
      <c r="Q307" s="1593"/>
      <c r="R307" s="1593"/>
      <c r="S307" s="1595"/>
      <c r="T307" s="1595"/>
      <c r="U307" s="1596"/>
      <c r="V307" s="1597"/>
      <c r="W307" s="1598"/>
      <c r="X307" s="1593"/>
      <c r="Y307" s="1599"/>
      <c r="Z307" s="1567"/>
      <c r="AA307" s="1600"/>
      <c r="AB307" s="1601"/>
      <c r="AC307" s="1601"/>
      <c r="AD307" s="1592"/>
      <c r="AE307" s="1590"/>
      <c r="AF307" s="1590"/>
      <c r="AG307" s="1593"/>
      <c r="AH307" s="1593"/>
      <c r="AI307" s="1599"/>
    </row>
  </sheetData>
  <mergeCells count="8">
    <mergeCell ref="AA5:AD5"/>
    <mergeCell ref="AG5:AI5"/>
    <mergeCell ref="B5:F5"/>
    <mergeCell ref="G5:I5"/>
    <mergeCell ref="J5:N5"/>
    <mergeCell ref="O5:Q5"/>
    <mergeCell ref="R5:U5"/>
    <mergeCell ref="AE5:AF5"/>
  </mergeCells>
  <dataValidations count="1">
    <dataValidation type="list" allowBlank="1" showInputMessage="1" showErrorMessage="1" sqref="L1:L2" xr:uid="{66F31150-B11E-40FF-B98D-EE64DCAD8D5D}">
      <formula1>"Yes,No"</formula1>
    </dataValidation>
  </dataValidation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7598-7F0D-4ECC-AFFD-A12DB5D8AE78}">
  <sheetPr codeName="sNKXML">
    <tabColor theme="9" tint="0.39997558519241921"/>
  </sheetPr>
  <dimension ref="B1:Q1680"/>
  <sheetViews>
    <sheetView showGridLines="0" zoomScaleNormal="100" workbookViewId="0">
      <pane ySplit="7" topLeftCell="A8" activePane="bottomLeft" state="frozen"/>
      <selection activeCell="G29" sqref="G29"/>
      <selection pane="bottomLeft" activeCell="F23" sqref="F23"/>
    </sheetView>
  </sheetViews>
  <sheetFormatPr defaultColWidth="9.26953125" defaultRowHeight="16" x14ac:dyDescent="0.45"/>
  <cols>
    <col min="1" max="1" width="1.54296875" style="367" customWidth="1"/>
    <col min="2" max="2" width="7" style="537" customWidth="1"/>
    <col min="3" max="3" width="9" style="537" customWidth="1"/>
    <col min="4" max="4" width="10.54296875" style="1317" customWidth="1"/>
    <col min="5" max="5" width="13.90625" style="368" customWidth="1"/>
    <col min="6" max="6" width="40.26953125" style="367" customWidth="1"/>
    <col min="7" max="7" width="18.453125" style="367" customWidth="1"/>
    <col min="8" max="8" width="11.1796875" style="537" customWidth="1"/>
    <col min="9" max="9" width="34.1796875" style="367" customWidth="1"/>
    <col min="10" max="10" width="10.26953125" style="367" customWidth="1"/>
    <col min="11" max="11" width="10.26953125" style="495" customWidth="1"/>
    <col min="12" max="12" width="13.81640625" style="495" customWidth="1"/>
    <col min="13" max="13" width="18.453125" style="495" customWidth="1"/>
    <col min="14" max="14" width="9.26953125" style="538" customWidth="1"/>
    <col min="15" max="15" width="12.453125" style="495" customWidth="1"/>
    <col min="16" max="16" width="9.26953125" style="367"/>
    <col min="17" max="17" width="15.1796875" style="495" customWidth="1"/>
    <col min="18" max="16384" width="9.26953125" style="367"/>
  </cols>
  <sheetData>
    <row r="1" spans="2:17" x14ac:dyDescent="0.45">
      <c r="B1" s="1319"/>
      <c r="C1" s="578"/>
      <c r="D1" s="1320"/>
      <c r="E1" s="488"/>
      <c r="F1" s="425"/>
      <c r="G1" s="425"/>
      <c r="H1" s="566"/>
      <c r="I1" s="502"/>
      <c r="J1" s="502"/>
      <c r="K1" s="502"/>
      <c r="L1" s="502"/>
      <c r="M1" s="502"/>
      <c r="N1" s="1321"/>
      <c r="O1" s="502"/>
      <c r="P1" s="425"/>
      <c r="Q1" s="579"/>
    </row>
    <row r="2" spans="2:17" x14ac:dyDescent="0.45">
      <c r="B2" s="1322"/>
      <c r="C2" s="570"/>
      <c r="D2" s="1323"/>
      <c r="E2" s="489"/>
      <c r="F2" s="427"/>
      <c r="G2" s="427"/>
      <c r="H2" s="573"/>
      <c r="I2" s="503"/>
      <c r="J2" s="503"/>
      <c r="K2" s="503"/>
      <c r="L2" s="503"/>
      <c r="M2" s="503"/>
      <c r="N2" s="1324"/>
      <c r="O2" s="503"/>
      <c r="P2" s="427"/>
      <c r="Q2" s="580"/>
    </row>
    <row r="3" spans="2:17" x14ac:dyDescent="0.45">
      <c r="H3" s="540"/>
      <c r="I3" s="495"/>
    </row>
    <row r="4" spans="2:17" x14ac:dyDescent="0.45">
      <c r="H4" s="540"/>
      <c r="I4" s="495"/>
      <c r="J4" s="543"/>
      <c r="L4" s="543"/>
      <c r="M4" s="496">
        <f>+SUBTOTAL(9,M8:M1478)</f>
        <v>0</v>
      </c>
      <c r="O4" s="496">
        <f>+SUBTOTAL(9,O8:O1478)</f>
        <v>0</v>
      </c>
    </row>
    <row r="5" spans="2:17" ht="16" customHeight="1" x14ac:dyDescent="0.45">
      <c r="B5" s="2205" t="s">
        <v>1896</v>
      </c>
      <c r="C5" s="2206"/>
      <c r="D5" s="2206"/>
      <c r="E5" s="2206"/>
      <c r="F5" s="2206" t="s">
        <v>3136</v>
      </c>
      <c r="G5" s="2206"/>
      <c r="H5" s="2206" t="s">
        <v>1897</v>
      </c>
      <c r="I5" s="2206"/>
      <c r="J5" s="2206"/>
      <c r="K5" s="2206"/>
      <c r="L5" s="2206"/>
      <c r="M5" s="2206"/>
      <c r="N5" s="2206"/>
      <c r="O5" s="2206"/>
      <c r="P5" s="2206"/>
      <c r="Q5" s="2204" t="s">
        <v>1898</v>
      </c>
    </row>
    <row r="6" spans="2:17" ht="32" x14ac:dyDescent="0.45">
      <c r="B6" s="549" t="s">
        <v>2016</v>
      </c>
      <c r="C6" s="550" t="s">
        <v>75</v>
      </c>
      <c r="D6" s="551" t="s">
        <v>362</v>
      </c>
      <c r="E6" s="475" t="s">
        <v>1899</v>
      </c>
      <c r="F6" s="475" t="s">
        <v>3137</v>
      </c>
      <c r="G6" s="550" t="s">
        <v>80</v>
      </c>
      <c r="H6" s="550" t="s">
        <v>747</v>
      </c>
      <c r="I6" s="1318" t="s">
        <v>1900</v>
      </c>
      <c r="J6" s="1318" t="s">
        <v>1591</v>
      </c>
      <c r="K6" s="497" t="s">
        <v>230</v>
      </c>
      <c r="L6" s="497" t="s">
        <v>231</v>
      </c>
      <c r="M6" s="497" t="s">
        <v>19</v>
      </c>
      <c r="N6" s="552" t="s">
        <v>1901</v>
      </c>
      <c r="O6" s="497" t="s">
        <v>1902</v>
      </c>
      <c r="P6" s="1318" t="s">
        <v>22</v>
      </c>
      <c r="Q6" s="2204"/>
    </row>
    <row r="7" spans="2:17" x14ac:dyDescent="0.45">
      <c r="B7" s="555" t="s">
        <v>27</v>
      </c>
      <c r="C7" s="556" t="s">
        <v>28</v>
      </c>
      <c r="D7" s="557" t="s">
        <v>29</v>
      </c>
      <c r="E7" s="498" t="s">
        <v>53</v>
      </c>
      <c r="F7" s="498" t="s">
        <v>54</v>
      </c>
      <c r="G7" s="556" t="s">
        <v>55</v>
      </c>
      <c r="H7" s="556" t="s">
        <v>56</v>
      </c>
      <c r="I7" s="498" t="s">
        <v>57</v>
      </c>
      <c r="J7" s="498" t="s">
        <v>58</v>
      </c>
      <c r="K7" s="499" t="s">
        <v>59</v>
      </c>
      <c r="L7" s="499" t="s">
        <v>60</v>
      </c>
      <c r="M7" s="499" t="s">
        <v>61</v>
      </c>
      <c r="N7" s="558" t="s">
        <v>62</v>
      </c>
      <c r="O7" s="499" t="s">
        <v>76</v>
      </c>
      <c r="P7" s="498" t="s">
        <v>77</v>
      </c>
      <c r="Q7" s="486" t="s">
        <v>78</v>
      </c>
    </row>
    <row r="8" spans="2:17" x14ac:dyDescent="0.45">
      <c r="B8" s="1926"/>
      <c r="C8" s="1927"/>
      <c r="D8" s="1928"/>
      <c r="E8" s="1929"/>
      <c r="F8" s="1927"/>
      <c r="G8" s="1927"/>
      <c r="H8" s="1933"/>
      <c r="I8" s="1930"/>
      <c r="J8" s="1930"/>
      <c r="K8" s="1930"/>
      <c r="L8" s="1930"/>
      <c r="M8" s="1930"/>
      <c r="N8" s="1931"/>
      <c r="O8" s="1930"/>
      <c r="P8" s="1949"/>
      <c r="Q8" s="1948"/>
    </row>
    <row r="9" spans="2:17" x14ac:dyDescent="0.45">
      <c r="B9" s="1925"/>
      <c r="C9" s="1853"/>
      <c r="D9" s="1745"/>
      <c r="E9" s="1746"/>
      <c r="F9" s="1853"/>
      <c r="G9" s="1853"/>
      <c r="H9" s="1932"/>
      <c r="I9" s="1854"/>
      <c r="J9" s="1854"/>
      <c r="K9" s="1854"/>
      <c r="L9" s="1854"/>
      <c r="M9" s="1854"/>
      <c r="N9" s="1855"/>
      <c r="O9" s="1854"/>
      <c r="P9" s="1854"/>
      <c r="Q9" s="1602"/>
    </row>
    <row r="10" spans="2:17" x14ac:dyDescent="0.45">
      <c r="B10" s="1568"/>
      <c r="C10" s="1569"/>
      <c r="D10" s="1570"/>
      <c r="E10" s="1571"/>
      <c r="F10" s="1569"/>
      <c r="G10" s="1569"/>
      <c r="H10" s="1574"/>
      <c r="I10" s="1572"/>
      <c r="J10" s="1572"/>
      <c r="K10" s="1572"/>
      <c r="L10" s="1572"/>
      <c r="M10" s="1572"/>
      <c r="N10" s="1573"/>
      <c r="O10" s="1572"/>
      <c r="P10" s="1572"/>
      <c r="Q10" s="1602"/>
    </row>
    <row r="11" spans="2:17" x14ac:dyDescent="0.45">
      <c r="B11" s="1568"/>
      <c r="C11" s="1569"/>
      <c r="D11" s="1570"/>
      <c r="E11" s="1571"/>
      <c r="F11" s="1569"/>
      <c r="G11" s="1569"/>
      <c r="H11" s="1574"/>
      <c r="I11" s="1572"/>
      <c r="J11" s="1572"/>
      <c r="K11" s="1572"/>
      <c r="L11" s="1572"/>
      <c r="M11" s="1572"/>
      <c r="N11" s="1573"/>
      <c r="O11" s="1572"/>
      <c r="P11" s="1572"/>
      <c r="Q11" s="1602"/>
    </row>
    <row r="12" spans="2:17" x14ac:dyDescent="0.45">
      <c r="B12" s="1568"/>
      <c r="C12" s="1569"/>
      <c r="D12" s="1570"/>
      <c r="E12" s="1571"/>
      <c r="F12" s="1569"/>
      <c r="G12" s="1569"/>
      <c r="H12" s="1574"/>
      <c r="I12" s="1572"/>
      <c r="J12" s="1572"/>
      <c r="K12" s="1572"/>
      <c r="L12" s="1572"/>
      <c r="M12" s="1572"/>
      <c r="N12" s="1573"/>
      <c r="O12" s="1572"/>
      <c r="P12" s="1572"/>
      <c r="Q12" s="1602"/>
    </row>
    <row r="13" spans="2:17" x14ac:dyDescent="0.45">
      <c r="B13" s="1568"/>
      <c r="C13" s="1569"/>
      <c r="D13" s="1570"/>
      <c r="E13" s="1571"/>
      <c r="F13" s="1569"/>
      <c r="G13" s="1569"/>
      <c r="H13" s="1574"/>
      <c r="I13" s="1572"/>
      <c r="J13" s="1572"/>
      <c r="K13" s="1572"/>
      <c r="L13" s="1572"/>
      <c r="M13" s="1572"/>
      <c r="N13" s="1573"/>
      <c r="O13" s="1572"/>
      <c r="P13" s="1572"/>
      <c r="Q13" s="1602"/>
    </row>
    <row r="14" spans="2:17" x14ac:dyDescent="0.45">
      <c r="B14" s="1568"/>
      <c r="C14" s="1569"/>
      <c r="D14" s="1570"/>
      <c r="E14" s="1571"/>
      <c r="F14" s="1569"/>
      <c r="G14" s="1569"/>
      <c r="H14" s="1574"/>
      <c r="I14" s="1572"/>
      <c r="J14" s="1572"/>
      <c r="K14" s="1572"/>
      <c r="L14" s="1572"/>
      <c r="M14" s="1572"/>
      <c r="N14" s="1573"/>
      <c r="O14" s="1572"/>
      <c r="P14" s="1572"/>
      <c r="Q14" s="1602"/>
    </row>
    <row r="15" spans="2:17" x14ac:dyDescent="0.45">
      <c r="B15" s="1568"/>
      <c r="C15" s="1569"/>
      <c r="D15" s="1570"/>
      <c r="E15" s="1571"/>
      <c r="F15" s="1569"/>
      <c r="G15" s="1569"/>
      <c r="H15" s="1574"/>
      <c r="I15" s="1572"/>
      <c r="J15" s="1572"/>
      <c r="K15" s="1572"/>
      <c r="L15" s="1572"/>
      <c r="M15" s="1572"/>
      <c r="N15" s="1573"/>
      <c r="O15" s="1572"/>
      <c r="P15" s="1572"/>
      <c r="Q15" s="1602"/>
    </row>
    <row r="16" spans="2:17" x14ac:dyDescent="0.45">
      <c r="B16" s="1568"/>
      <c r="C16" s="1569"/>
      <c r="D16" s="1570"/>
      <c r="E16" s="1571"/>
      <c r="F16" s="1569"/>
      <c r="G16" s="1569"/>
      <c r="H16" s="1574"/>
      <c r="I16" s="1572"/>
      <c r="J16" s="1572"/>
      <c r="K16" s="1572"/>
      <c r="L16" s="1572"/>
      <c r="M16" s="1572"/>
      <c r="N16" s="1573"/>
      <c r="O16" s="1572"/>
      <c r="P16" s="1572"/>
      <c r="Q16" s="1602"/>
    </row>
    <row r="17" spans="2:17" x14ac:dyDescent="0.45">
      <c r="B17" s="1568"/>
      <c r="C17" s="1569"/>
      <c r="D17" s="1570"/>
      <c r="E17" s="1571"/>
      <c r="F17" s="1569"/>
      <c r="G17" s="1569"/>
      <c r="H17" s="1574"/>
      <c r="I17" s="1572"/>
      <c r="J17" s="1572"/>
      <c r="K17" s="1572"/>
      <c r="L17" s="1572"/>
      <c r="M17" s="1572"/>
      <c r="N17" s="1573"/>
      <c r="O17" s="1572"/>
      <c r="P17" s="1572"/>
      <c r="Q17" s="1602"/>
    </row>
    <row r="18" spans="2:17" x14ac:dyDescent="0.45">
      <c r="B18" s="1568"/>
      <c r="C18" s="1569"/>
      <c r="D18" s="1570"/>
      <c r="E18" s="1571"/>
      <c r="F18" s="1569"/>
      <c r="G18" s="1569"/>
      <c r="H18" s="1574"/>
      <c r="I18" s="1572"/>
      <c r="J18" s="1572"/>
      <c r="K18" s="1572"/>
      <c r="L18" s="1572"/>
      <c r="M18" s="1572"/>
      <c r="N18" s="1573"/>
      <c r="O18" s="1572"/>
      <c r="P18" s="1572"/>
      <c r="Q18" s="1602"/>
    </row>
    <row r="19" spans="2:17" x14ac:dyDescent="0.45">
      <c r="B19" s="1568"/>
      <c r="C19" s="1569"/>
      <c r="D19" s="1570"/>
      <c r="E19" s="1571"/>
      <c r="F19" s="1569"/>
      <c r="G19" s="1569"/>
      <c r="H19" s="1574"/>
      <c r="I19" s="1572"/>
      <c r="J19" s="1572"/>
      <c r="K19" s="1572"/>
      <c r="L19" s="1572"/>
      <c r="M19" s="1572"/>
      <c r="N19" s="1573"/>
      <c r="O19" s="1572"/>
      <c r="P19" s="1572"/>
      <c r="Q19" s="1602"/>
    </row>
    <row r="20" spans="2:17" x14ac:dyDescent="0.45">
      <c r="B20" s="1568"/>
      <c r="C20" s="1569"/>
      <c r="D20" s="1570"/>
      <c r="E20" s="1571"/>
      <c r="F20" s="1569"/>
      <c r="G20" s="1569"/>
      <c r="H20" s="1574"/>
      <c r="I20" s="1572"/>
      <c r="J20" s="1572"/>
      <c r="K20" s="1572"/>
      <c r="L20" s="1572"/>
      <c r="M20" s="1572"/>
      <c r="N20" s="1573"/>
      <c r="O20" s="1572"/>
      <c r="P20" s="1572"/>
      <c r="Q20" s="1602"/>
    </row>
    <row r="21" spans="2:17" x14ac:dyDescent="0.45">
      <c r="B21" s="1568"/>
      <c r="C21" s="1569"/>
      <c r="D21" s="1570"/>
      <c r="E21" s="1571"/>
      <c r="F21" s="1569"/>
      <c r="G21" s="1569"/>
      <c r="H21" s="1574"/>
      <c r="I21" s="1572"/>
      <c r="J21" s="1572"/>
      <c r="K21" s="1572"/>
      <c r="L21" s="1572"/>
      <c r="M21" s="1572"/>
      <c r="N21" s="1573"/>
      <c r="O21" s="1572"/>
      <c r="P21" s="1572"/>
      <c r="Q21" s="1602"/>
    </row>
    <row r="22" spans="2:17" x14ac:dyDescent="0.45">
      <c r="B22" s="1568"/>
      <c r="C22" s="1569"/>
      <c r="D22" s="1570"/>
      <c r="E22" s="1571"/>
      <c r="F22" s="1569"/>
      <c r="G22" s="1569"/>
      <c r="H22" s="1574"/>
      <c r="I22" s="1572"/>
      <c r="J22" s="1572"/>
      <c r="K22" s="1572"/>
      <c r="L22" s="1572"/>
      <c r="M22" s="1572"/>
      <c r="N22" s="1573"/>
      <c r="O22" s="1572"/>
      <c r="P22" s="1572"/>
      <c r="Q22" s="1602"/>
    </row>
    <row r="23" spans="2:17" x14ac:dyDescent="0.45">
      <c r="B23" s="1568"/>
      <c r="C23" s="1569"/>
      <c r="D23" s="1570"/>
      <c r="E23" s="1571"/>
      <c r="F23" s="1569"/>
      <c r="G23" s="1569"/>
      <c r="H23" s="1574"/>
      <c r="I23" s="1572"/>
      <c r="J23" s="1572"/>
      <c r="K23" s="1572"/>
      <c r="L23" s="1572"/>
      <c r="M23" s="1572"/>
      <c r="N23" s="1573"/>
      <c r="O23" s="1572"/>
      <c r="P23" s="1572"/>
      <c r="Q23" s="1602"/>
    </row>
    <row r="24" spans="2:17" x14ac:dyDescent="0.45">
      <c r="B24" s="1568"/>
      <c r="C24" s="1569"/>
      <c r="D24" s="1570"/>
      <c r="E24" s="1571"/>
      <c r="F24" s="1569"/>
      <c r="G24" s="1569"/>
      <c r="H24" s="1574"/>
      <c r="I24" s="1572"/>
      <c r="J24" s="1572"/>
      <c r="K24" s="1572"/>
      <c r="L24" s="1572"/>
      <c r="M24" s="1572"/>
      <c r="N24" s="1573"/>
      <c r="O24" s="1572"/>
      <c r="P24" s="1572"/>
      <c r="Q24" s="1602"/>
    </row>
    <row r="25" spans="2:17" x14ac:dyDescent="0.45">
      <c r="B25" s="1568"/>
      <c r="C25" s="1569"/>
      <c r="D25" s="1570"/>
      <c r="E25" s="1571"/>
      <c r="F25" s="1569"/>
      <c r="G25" s="1569"/>
      <c r="H25" s="1574"/>
      <c r="I25" s="1572"/>
      <c r="J25" s="1572"/>
      <c r="K25" s="1572"/>
      <c r="L25" s="1572"/>
      <c r="M25" s="1572"/>
      <c r="N25" s="1573"/>
      <c r="O25" s="1572"/>
      <c r="P25" s="1572"/>
      <c r="Q25" s="1602"/>
    </row>
    <row r="26" spans="2:17" x14ac:dyDescent="0.45">
      <c r="B26" s="1568"/>
      <c r="C26" s="1569"/>
      <c r="D26" s="1570"/>
      <c r="E26" s="1571"/>
      <c r="F26" s="1569"/>
      <c r="G26" s="1569"/>
      <c r="H26" s="1574"/>
      <c r="I26" s="1572"/>
      <c r="J26" s="1572"/>
      <c r="K26" s="1572"/>
      <c r="L26" s="1572"/>
      <c r="M26" s="1572"/>
      <c r="N26" s="1573"/>
      <c r="O26" s="1572"/>
      <c r="P26" s="1572"/>
      <c r="Q26" s="1602"/>
    </row>
    <row r="27" spans="2:17" x14ac:dyDescent="0.45">
      <c r="B27" s="1568"/>
      <c r="C27" s="1569"/>
      <c r="D27" s="1570"/>
      <c r="E27" s="1571"/>
      <c r="F27" s="1569"/>
      <c r="G27" s="1569"/>
      <c r="H27" s="1574"/>
      <c r="I27" s="1572"/>
      <c r="J27" s="1572"/>
      <c r="K27" s="1572"/>
      <c r="L27" s="1572"/>
      <c r="M27" s="1572"/>
      <c r="N27" s="1573"/>
      <c r="O27" s="1572"/>
      <c r="P27" s="1572"/>
      <c r="Q27" s="1602"/>
    </row>
    <row r="28" spans="2:17" x14ac:dyDescent="0.45">
      <c r="B28" s="1568"/>
      <c r="C28" s="1569"/>
      <c r="D28" s="1570"/>
      <c r="E28" s="1571"/>
      <c r="F28" s="1569"/>
      <c r="G28" s="1569"/>
      <c r="H28" s="1574"/>
      <c r="I28" s="1572"/>
      <c r="J28" s="1572"/>
      <c r="K28" s="1572"/>
      <c r="L28" s="1572"/>
      <c r="M28" s="1572"/>
      <c r="N28" s="1573"/>
      <c r="O28" s="1572"/>
      <c r="P28" s="1572"/>
      <c r="Q28" s="1602"/>
    </row>
    <row r="29" spans="2:17" x14ac:dyDescent="0.45">
      <c r="B29" s="1568"/>
      <c r="C29" s="1569"/>
      <c r="D29" s="1570"/>
      <c r="E29" s="1571"/>
      <c r="F29" s="1569"/>
      <c r="G29" s="1569"/>
      <c r="H29" s="1574"/>
      <c r="I29" s="1572"/>
      <c r="J29" s="1572"/>
      <c r="K29" s="1572"/>
      <c r="L29" s="1572"/>
      <c r="M29" s="1572"/>
      <c r="N29" s="1573"/>
      <c r="O29" s="1572"/>
      <c r="P29" s="1572"/>
      <c r="Q29" s="1602"/>
    </row>
    <row r="30" spans="2:17" x14ac:dyDescent="0.45">
      <c r="B30" s="1568"/>
      <c r="C30" s="1569"/>
      <c r="D30" s="1570"/>
      <c r="E30" s="1571"/>
      <c r="F30" s="1569"/>
      <c r="G30" s="1569"/>
      <c r="H30" s="1574"/>
      <c r="I30" s="1572"/>
      <c r="J30" s="1572"/>
      <c r="K30" s="1572"/>
      <c r="L30" s="1572"/>
      <c r="M30" s="1572"/>
      <c r="N30" s="1573"/>
      <c r="O30" s="1572"/>
      <c r="P30" s="1572"/>
      <c r="Q30" s="1602"/>
    </row>
    <row r="31" spans="2:17" x14ac:dyDescent="0.45">
      <c r="B31" s="1568"/>
      <c r="C31" s="1569"/>
      <c r="D31" s="1570"/>
      <c r="E31" s="1571"/>
      <c r="F31" s="1569"/>
      <c r="G31" s="1569"/>
      <c r="H31" s="1574"/>
      <c r="I31" s="1572"/>
      <c r="J31" s="1572"/>
      <c r="K31" s="1572"/>
      <c r="L31" s="1572"/>
      <c r="M31" s="1572"/>
      <c r="N31" s="1573"/>
      <c r="O31" s="1572"/>
      <c r="P31" s="1572"/>
      <c r="Q31" s="1602"/>
    </row>
    <row r="32" spans="2:17" x14ac:dyDescent="0.45">
      <c r="B32" s="1568"/>
      <c r="C32" s="1569"/>
      <c r="D32" s="1570"/>
      <c r="E32" s="1571"/>
      <c r="F32" s="1569"/>
      <c r="G32" s="1569"/>
      <c r="H32" s="1574"/>
      <c r="I32" s="1572"/>
      <c r="J32" s="1572"/>
      <c r="K32" s="1572"/>
      <c r="L32" s="1572"/>
      <c r="M32" s="1572"/>
      <c r="N32" s="1573"/>
      <c r="O32" s="1572"/>
      <c r="P32" s="1572"/>
      <c r="Q32" s="1602"/>
    </row>
    <row r="33" spans="2:17" x14ac:dyDescent="0.45">
      <c r="B33" s="1568"/>
      <c r="C33" s="1569"/>
      <c r="D33" s="1570"/>
      <c r="E33" s="1571"/>
      <c r="F33" s="1569"/>
      <c r="G33" s="1569"/>
      <c r="H33" s="1574"/>
      <c r="I33" s="1572"/>
      <c r="J33" s="1572"/>
      <c r="K33" s="1572"/>
      <c r="L33" s="1572"/>
      <c r="M33" s="1572"/>
      <c r="N33" s="1573"/>
      <c r="O33" s="1572"/>
      <c r="P33" s="1572"/>
      <c r="Q33" s="1602"/>
    </row>
    <row r="34" spans="2:17" x14ac:dyDescent="0.45">
      <c r="B34" s="1568"/>
      <c r="C34" s="1569"/>
      <c r="D34" s="1570"/>
      <c r="E34" s="1571"/>
      <c r="F34" s="1569"/>
      <c r="G34" s="1569"/>
      <c r="H34" s="1574"/>
      <c r="I34" s="1572"/>
      <c r="J34" s="1572"/>
      <c r="K34" s="1572"/>
      <c r="L34" s="1572"/>
      <c r="M34" s="1572"/>
      <c r="N34" s="1573"/>
      <c r="O34" s="1572"/>
      <c r="P34" s="1572"/>
      <c r="Q34" s="1602"/>
    </row>
    <row r="35" spans="2:17" x14ac:dyDescent="0.45">
      <c r="B35" s="1568"/>
      <c r="C35" s="1569"/>
      <c r="D35" s="1570"/>
      <c r="E35" s="1571"/>
      <c r="F35" s="1569"/>
      <c r="G35" s="1569"/>
      <c r="H35" s="1574"/>
      <c r="I35" s="1572"/>
      <c r="J35" s="1572"/>
      <c r="K35" s="1572"/>
      <c r="L35" s="1572"/>
      <c r="M35" s="1572"/>
      <c r="N35" s="1573"/>
      <c r="O35" s="1572"/>
      <c r="P35" s="1572"/>
      <c r="Q35" s="1602"/>
    </row>
    <row r="36" spans="2:17" x14ac:dyDescent="0.45">
      <c r="B36" s="1568"/>
      <c r="C36" s="1569"/>
      <c r="D36" s="1570"/>
      <c r="E36" s="1571"/>
      <c r="F36" s="1569"/>
      <c r="G36" s="1569"/>
      <c r="H36" s="1574"/>
      <c r="I36" s="1572"/>
      <c r="J36" s="1572"/>
      <c r="K36" s="1572"/>
      <c r="L36" s="1572"/>
      <c r="M36" s="1572"/>
      <c r="N36" s="1573"/>
      <c r="O36" s="1572"/>
      <c r="P36" s="1572"/>
      <c r="Q36" s="1602"/>
    </row>
    <row r="37" spans="2:17" x14ac:dyDescent="0.45">
      <c r="B37" s="1568"/>
      <c r="C37" s="1569"/>
      <c r="D37" s="1570"/>
      <c r="E37" s="1571"/>
      <c r="F37" s="1569"/>
      <c r="G37" s="1569"/>
      <c r="H37" s="1574"/>
      <c r="I37" s="1572"/>
      <c r="J37" s="1572"/>
      <c r="K37" s="1572"/>
      <c r="L37" s="1572"/>
      <c r="M37" s="1572"/>
      <c r="N37" s="1573"/>
      <c r="O37" s="1572"/>
      <c r="P37" s="1572"/>
      <c r="Q37" s="1602"/>
    </row>
    <row r="38" spans="2:17" x14ac:dyDescent="0.45">
      <c r="B38" s="1568"/>
      <c r="C38" s="1569"/>
      <c r="D38" s="1570"/>
      <c r="E38" s="1571"/>
      <c r="F38" s="1569"/>
      <c r="G38" s="1569"/>
      <c r="H38" s="1574"/>
      <c r="I38" s="1572"/>
      <c r="J38" s="1572"/>
      <c r="K38" s="1572"/>
      <c r="L38" s="1572"/>
      <c r="M38" s="1572"/>
      <c r="N38" s="1573"/>
      <c r="O38" s="1572"/>
      <c r="P38" s="1572"/>
      <c r="Q38" s="1602"/>
    </row>
    <row r="39" spans="2:17" x14ac:dyDescent="0.45">
      <c r="B39" s="1568"/>
      <c r="C39" s="1569"/>
      <c r="D39" s="1570"/>
      <c r="E39" s="1571"/>
      <c r="F39" s="1569"/>
      <c r="G39" s="1569"/>
      <c r="H39" s="1574"/>
      <c r="I39" s="1572"/>
      <c r="J39" s="1572"/>
      <c r="K39" s="1572"/>
      <c r="L39" s="1572"/>
      <c r="M39" s="1572"/>
      <c r="N39" s="1573"/>
      <c r="O39" s="1572"/>
      <c r="P39" s="1572"/>
      <c r="Q39" s="1602"/>
    </row>
    <row r="40" spans="2:17" x14ac:dyDescent="0.45">
      <c r="B40" s="1568"/>
      <c r="C40" s="1569"/>
      <c r="D40" s="1570"/>
      <c r="E40" s="1571"/>
      <c r="F40" s="1569"/>
      <c r="G40" s="1569"/>
      <c r="H40" s="1574"/>
      <c r="I40" s="1572"/>
      <c r="J40" s="1572"/>
      <c r="K40" s="1572"/>
      <c r="L40" s="1572"/>
      <c r="M40" s="1572"/>
      <c r="N40" s="1573"/>
      <c r="O40" s="1572"/>
      <c r="P40" s="1572"/>
      <c r="Q40" s="1602"/>
    </row>
    <row r="41" spans="2:17" x14ac:dyDescent="0.45">
      <c r="B41" s="1568"/>
      <c r="C41" s="1569"/>
      <c r="D41" s="1570"/>
      <c r="E41" s="1571"/>
      <c r="F41" s="1569"/>
      <c r="G41" s="1569"/>
      <c r="H41" s="1574"/>
      <c r="I41" s="1572"/>
      <c r="J41" s="1572"/>
      <c r="K41" s="1572"/>
      <c r="L41" s="1572"/>
      <c r="M41" s="1572"/>
      <c r="N41" s="1573"/>
      <c r="O41" s="1572"/>
      <c r="P41" s="1572"/>
      <c r="Q41" s="1602"/>
    </row>
    <row r="42" spans="2:17" x14ac:dyDescent="0.45">
      <c r="B42" s="1568"/>
      <c r="C42" s="1569"/>
      <c r="D42" s="1570"/>
      <c r="E42" s="1571"/>
      <c r="F42" s="1569"/>
      <c r="G42" s="1569"/>
      <c r="H42" s="1574"/>
      <c r="I42" s="1572"/>
      <c r="J42" s="1572"/>
      <c r="K42" s="1572"/>
      <c r="L42" s="1572"/>
      <c r="M42" s="1572"/>
      <c r="N42" s="1573"/>
      <c r="O42" s="1572"/>
      <c r="P42" s="1572"/>
      <c r="Q42" s="1602"/>
    </row>
    <row r="43" spans="2:17" x14ac:dyDescent="0.45">
      <c r="B43" s="1568"/>
      <c r="C43" s="1569"/>
      <c r="D43" s="1570"/>
      <c r="E43" s="1571"/>
      <c r="F43" s="1569"/>
      <c r="G43" s="1569"/>
      <c r="H43" s="1574"/>
      <c r="I43" s="1572"/>
      <c r="J43" s="1572"/>
      <c r="K43" s="1572"/>
      <c r="L43" s="1572"/>
      <c r="M43" s="1572"/>
      <c r="N43" s="1573"/>
      <c r="O43" s="1572"/>
      <c r="P43" s="1572"/>
      <c r="Q43" s="1602"/>
    </row>
    <row r="44" spans="2:17" x14ac:dyDescent="0.45">
      <c r="B44" s="1568"/>
      <c r="C44" s="1569"/>
      <c r="D44" s="1570"/>
      <c r="E44" s="1571"/>
      <c r="F44" s="1569"/>
      <c r="G44" s="1569"/>
      <c r="H44" s="1574"/>
      <c r="I44" s="1572"/>
      <c r="J44" s="1572"/>
      <c r="K44" s="1572"/>
      <c r="L44" s="1572"/>
      <c r="M44" s="1572"/>
      <c r="N44" s="1573"/>
      <c r="O44" s="1572"/>
      <c r="P44" s="1572"/>
      <c r="Q44" s="1602"/>
    </row>
    <row r="45" spans="2:17" x14ac:dyDescent="0.45">
      <c r="B45" s="1568"/>
      <c r="C45" s="1569"/>
      <c r="D45" s="1570"/>
      <c r="E45" s="1571"/>
      <c r="F45" s="1569"/>
      <c r="G45" s="1569"/>
      <c r="H45" s="1574"/>
      <c r="I45" s="1572"/>
      <c r="J45" s="1572"/>
      <c r="K45" s="1572"/>
      <c r="L45" s="1572"/>
      <c r="M45" s="1572"/>
      <c r="N45" s="1573"/>
      <c r="O45" s="1572"/>
      <c r="P45" s="1572"/>
      <c r="Q45" s="1602"/>
    </row>
    <row r="46" spans="2:17" x14ac:dyDescent="0.45">
      <c r="B46" s="1568"/>
      <c r="C46" s="1569"/>
      <c r="D46" s="1570"/>
      <c r="E46" s="1571"/>
      <c r="F46" s="1569"/>
      <c r="G46" s="1569"/>
      <c r="H46" s="1574"/>
      <c r="I46" s="1572"/>
      <c r="J46" s="1572"/>
      <c r="K46" s="1572"/>
      <c r="L46" s="1572"/>
      <c r="M46" s="1572"/>
      <c r="N46" s="1573"/>
      <c r="O46" s="1572"/>
      <c r="P46" s="1572"/>
      <c r="Q46" s="1602"/>
    </row>
    <row r="47" spans="2:17" x14ac:dyDescent="0.45">
      <c r="B47" s="1568"/>
      <c r="C47" s="1569"/>
      <c r="D47" s="1570"/>
      <c r="E47" s="1571"/>
      <c r="F47" s="1569"/>
      <c r="G47" s="1569"/>
      <c r="H47" s="1574"/>
      <c r="I47" s="1572"/>
      <c r="J47" s="1572"/>
      <c r="K47" s="1572"/>
      <c r="L47" s="1572"/>
      <c r="M47" s="1572"/>
      <c r="N47" s="1573"/>
      <c r="O47" s="1572"/>
      <c r="P47" s="1572"/>
      <c r="Q47" s="1602"/>
    </row>
    <row r="48" spans="2:17" x14ac:dyDescent="0.45">
      <c r="B48" s="1568"/>
      <c r="C48" s="1569"/>
      <c r="D48" s="1570"/>
      <c r="E48" s="1571"/>
      <c r="F48" s="1569"/>
      <c r="G48" s="1569"/>
      <c r="H48" s="1574"/>
      <c r="I48" s="1572"/>
      <c r="J48" s="1572"/>
      <c r="K48" s="1572"/>
      <c r="L48" s="1572"/>
      <c r="M48" s="1572"/>
      <c r="N48" s="1573"/>
      <c r="O48" s="1572"/>
      <c r="P48" s="1572"/>
      <c r="Q48" s="1602"/>
    </row>
    <row r="49" spans="2:17" x14ac:dyDescent="0.45">
      <c r="B49" s="1568"/>
      <c r="C49" s="1569"/>
      <c r="D49" s="1570"/>
      <c r="E49" s="1571"/>
      <c r="F49" s="1569"/>
      <c r="G49" s="1569"/>
      <c r="H49" s="1574"/>
      <c r="I49" s="1572"/>
      <c r="J49" s="1572"/>
      <c r="K49" s="1572"/>
      <c r="L49" s="1572"/>
      <c r="M49" s="1572"/>
      <c r="N49" s="1573"/>
      <c r="O49" s="1572"/>
      <c r="P49" s="1572"/>
      <c r="Q49" s="1602"/>
    </row>
    <row r="50" spans="2:17" x14ac:dyDescent="0.45">
      <c r="B50" s="1568"/>
      <c r="C50" s="1569"/>
      <c r="D50" s="1570"/>
      <c r="E50" s="1571"/>
      <c r="F50" s="1569"/>
      <c r="G50" s="1569"/>
      <c r="H50" s="1574"/>
      <c r="I50" s="1572"/>
      <c r="J50" s="1572"/>
      <c r="K50" s="1572"/>
      <c r="L50" s="1572"/>
      <c r="M50" s="1572"/>
      <c r="N50" s="1573"/>
      <c r="O50" s="1572"/>
      <c r="P50" s="1572"/>
      <c r="Q50" s="1602"/>
    </row>
    <row r="51" spans="2:17" x14ac:dyDescent="0.45">
      <c r="B51" s="1568"/>
      <c r="C51" s="1569"/>
      <c r="D51" s="1570"/>
      <c r="E51" s="1571"/>
      <c r="F51" s="1569"/>
      <c r="G51" s="1569"/>
      <c r="H51" s="1574"/>
      <c r="I51" s="1572"/>
      <c r="J51" s="1572"/>
      <c r="K51" s="1572"/>
      <c r="L51" s="1572"/>
      <c r="M51" s="1572"/>
      <c r="N51" s="1573"/>
      <c r="O51" s="1572"/>
      <c r="P51" s="1572"/>
      <c r="Q51" s="1602"/>
    </row>
    <row r="52" spans="2:17" x14ac:dyDescent="0.45">
      <c r="B52" s="1568"/>
      <c r="C52" s="1569"/>
      <c r="D52" s="1570"/>
      <c r="E52" s="1571"/>
      <c r="F52" s="1569"/>
      <c r="G52" s="1569"/>
      <c r="H52" s="1574"/>
      <c r="I52" s="1572"/>
      <c r="J52" s="1572"/>
      <c r="K52" s="1572"/>
      <c r="L52" s="1572"/>
      <c r="M52" s="1572"/>
      <c r="N52" s="1573"/>
      <c r="O52" s="1572"/>
      <c r="P52" s="1572"/>
      <c r="Q52" s="1602"/>
    </row>
    <row r="53" spans="2:17" x14ac:dyDescent="0.45">
      <c r="B53" s="1568"/>
      <c r="C53" s="1569"/>
      <c r="D53" s="1570"/>
      <c r="E53" s="1571"/>
      <c r="F53" s="1569"/>
      <c r="G53" s="1569"/>
      <c r="H53" s="1574"/>
      <c r="I53" s="1572"/>
      <c r="J53" s="1572"/>
      <c r="K53" s="1572"/>
      <c r="L53" s="1572"/>
      <c r="M53" s="1572"/>
      <c r="N53" s="1573"/>
      <c r="O53" s="1572"/>
      <c r="P53" s="1572"/>
      <c r="Q53" s="1602"/>
    </row>
    <row r="54" spans="2:17" x14ac:dyDescent="0.45">
      <c r="B54" s="1568"/>
      <c r="C54" s="1569"/>
      <c r="D54" s="1570"/>
      <c r="E54" s="1571"/>
      <c r="F54" s="1569"/>
      <c r="G54" s="1569"/>
      <c r="H54" s="1574"/>
      <c r="I54" s="1572"/>
      <c r="J54" s="1572"/>
      <c r="K54" s="1572"/>
      <c r="L54" s="1572"/>
      <c r="M54" s="1572"/>
      <c r="N54" s="1573"/>
      <c r="O54" s="1572"/>
      <c r="P54" s="1572"/>
      <c r="Q54" s="1602"/>
    </row>
    <row r="55" spans="2:17" x14ac:dyDescent="0.45">
      <c r="B55" s="1568"/>
      <c r="C55" s="1569"/>
      <c r="D55" s="1570"/>
      <c r="E55" s="1571"/>
      <c r="F55" s="1569"/>
      <c r="G55" s="1569"/>
      <c r="H55" s="1574"/>
      <c r="I55" s="1572"/>
      <c r="J55" s="1572"/>
      <c r="K55" s="1572"/>
      <c r="L55" s="1572"/>
      <c r="M55" s="1572"/>
      <c r="N55" s="1573"/>
      <c r="O55" s="1572"/>
      <c r="P55" s="1572"/>
      <c r="Q55" s="1602"/>
    </row>
    <row r="56" spans="2:17" x14ac:dyDescent="0.45">
      <c r="B56" s="1568"/>
      <c r="C56" s="1569"/>
      <c r="D56" s="1570"/>
      <c r="E56" s="1571"/>
      <c r="F56" s="1569"/>
      <c r="G56" s="1569"/>
      <c r="H56" s="1574"/>
      <c r="I56" s="1572"/>
      <c r="J56" s="1572"/>
      <c r="K56" s="1572"/>
      <c r="L56" s="1572"/>
      <c r="M56" s="1572"/>
      <c r="N56" s="1573"/>
      <c r="O56" s="1572"/>
      <c r="P56" s="1572"/>
      <c r="Q56" s="1602"/>
    </row>
    <row r="57" spans="2:17" x14ac:dyDescent="0.45">
      <c r="B57" s="1568"/>
      <c r="C57" s="1569"/>
      <c r="D57" s="1570"/>
      <c r="E57" s="1571"/>
      <c r="F57" s="1569"/>
      <c r="G57" s="1569"/>
      <c r="H57" s="1574"/>
      <c r="I57" s="1572"/>
      <c r="J57" s="1572"/>
      <c r="K57" s="1572"/>
      <c r="L57" s="1572"/>
      <c r="M57" s="1572"/>
      <c r="N57" s="1573"/>
      <c r="O57" s="1572"/>
      <c r="P57" s="1572"/>
      <c r="Q57" s="1602"/>
    </row>
    <row r="58" spans="2:17" x14ac:dyDescent="0.45">
      <c r="B58" s="1568"/>
      <c r="C58" s="1569"/>
      <c r="D58" s="1570"/>
      <c r="E58" s="1571"/>
      <c r="F58" s="1569"/>
      <c r="G58" s="1569"/>
      <c r="H58" s="1574"/>
      <c r="I58" s="1572"/>
      <c r="J58" s="1572"/>
      <c r="K58" s="1572"/>
      <c r="L58" s="1572"/>
      <c r="M58" s="1572"/>
      <c r="N58" s="1573"/>
      <c r="O58" s="1572"/>
      <c r="P58" s="1572"/>
      <c r="Q58" s="1602"/>
    </row>
    <row r="59" spans="2:17" x14ac:dyDescent="0.45">
      <c r="B59" s="1568"/>
      <c r="C59" s="1569"/>
      <c r="D59" s="1570"/>
      <c r="E59" s="1571"/>
      <c r="F59" s="1569"/>
      <c r="G59" s="1569"/>
      <c r="H59" s="1574"/>
      <c r="I59" s="1572"/>
      <c r="J59" s="1572"/>
      <c r="K59" s="1572"/>
      <c r="L59" s="1572"/>
      <c r="M59" s="1572"/>
      <c r="N59" s="1573"/>
      <c r="O59" s="1572"/>
      <c r="P59" s="1572"/>
      <c r="Q59" s="1602"/>
    </row>
    <row r="60" spans="2:17" x14ac:dyDescent="0.45">
      <c r="B60" s="1568"/>
      <c r="C60" s="1569"/>
      <c r="D60" s="1570"/>
      <c r="E60" s="1571"/>
      <c r="F60" s="1569"/>
      <c r="G60" s="1569"/>
      <c r="H60" s="1574"/>
      <c r="I60" s="1572"/>
      <c r="J60" s="1572"/>
      <c r="K60" s="1572"/>
      <c r="L60" s="1572"/>
      <c r="M60" s="1572"/>
      <c r="N60" s="1573"/>
      <c r="O60" s="1572"/>
      <c r="P60" s="1572"/>
      <c r="Q60" s="1602"/>
    </row>
    <row r="61" spans="2:17" x14ac:dyDescent="0.45">
      <c r="B61" s="1568"/>
      <c r="C61" s="1569"/>
      <c r="D61" s="1570"/>
      <c r="E61" s="1571"/>
      <c r="F61" s="1569"/>
      <c r="G61" s="1569"/>
      <c r="H61" s="1574"/>
      <c r="I61" s="1572"/>
      <c r="J61" s="1572"/>
      <c r="K61" s="1572"/>
      <c r="L61" s="1572"/>
      <c r="M61" s="1572"/>
      <c r="N61" s="1573"/>
      <c r="O61" s="1572"/>
      <c r="P61" s="1572"/>
      <c r="Q61" s="1602"/>
    </row>
    <row r="62" spans="2:17" x14ac:dyDescent="0.45">
      <c r="B62" s="1568"/>
      <c r="C62" s="1569"/>
      <c r="D62" s="1570"/>
      <c r="E62" s="1571"/>
      <c r="F62" s="1569"/>
      <c r="G62" s="1569"/>
      <c r="H62" s="1574"/>
      <c r="I62" s="1572"/>
      <c r="J62" s="1572"/>
      <c r="K62" s="1572"/>
      <c r="L62" s="1572"/>
      <c r="M62" s="1572"/>
      <c r="N62" s="1573"/>
      <c r="O62" s="1572"/>
      <c r="P62" s="1572"/>
      <c r="Q62" s="1602"/>
    </row>
    <row r="63" spans="2:17" x14ac:dyDescent="0.45">
      <c r="B63" s="1568"/>
      <c r="C63" s="1569"/>
      <c r="D63" s="1570"/>
      <c r="E63" s="1571"/>
      <c r="F63" s="1569"/>
      <c r="G63" s="1569"/>
      <c r="H63" s="1574"/>
      <c r="I63" s="1572"/>
      <c r="J63" s="1572"/>
      <c r="K63" s="1572"/>
      <c r="L63" s="1572"/>
      <c r="M63" s="1572"/>
      <c r="N63" s="1573"/>
      <c r="O63" s="1572"/>
      <c r="P63" s="1572"/>
      <c r="Q63" s="1602"/>
    </row>
    <row r="64" spans="2:17" x14ac:dyDescent="0.45">
      <c r="B64" s="1568"/>
      <c r="C64" s="1569"/>
      <c r="D64" s="1570"/>
      <c r="E64" s="1571"/>
      <c r="F64" s="1569"/>
      <c r="G64" s="1569"/>
      <c r="H64" s="1574"/>
      <c r="I64" s="1572"/>
      <c r="J64" s="1572"/>
      <c r="K64" s="1572"/>
      <c r="L64" s="1572"/>
      <c r="M64" s="1572"/>
      <c r="N64" s="1573"/>
      <c r="O64" s="1572"/>
      <c r="P64" s="1572"/>
      <c r="Q64" s="1602"/>
    </row>
    <row r="65" spans="2:17" x14ac:dyDescent="0.45">
      <c r="B65" s="1568"/>
      <c r="C65" s="1569"/>
      <c r="D65" s="1570"/>
      <c r="E65" s="1571"/>
      <c r="F65" s="1569"/>
      <c r="G65" s="1569"/>
      <c r="H65" s="1574"/>
      <c r="I65" s="1572"/>
      <c r="J65" s="1572"/>
      <c r="K65" s="1572"/>
      <c r="L65" s="1572"/>
      <c r="M65" s="1572"/>
      <c r="N65" s="1573"/>
      <c r="O65" s="1572"/>
      <c r="P65" s="1572"/>
      <c r="Q65" s="1602"/>
    </row>
    <row r="66" spans="2:17" x14ac:dyDescent="0.45">
      <c r="B66" s="1568"/>
      <c r="C66" s="1569"/>
      <c r="D66" s="1570"/>
      <c r="E66" s="1571"/>
      <c r="F66" s="1569"/>
      <c r="G66" s="1569"/>
      <c r="H66" s="1574"/>
      <c r="I66" s="1572"/>
      <c r="J66" s="1572"/>
      <c r="K66" s="1572"/>
      <c r="L66" s="1572"/>
      <c r="M66" s="1572"/>
      <c r="N66" s="1573"/>
      <c r="O66" s="1572"/>
      <c r="P66" s="1572"/>
      <c r="Q66" s="1602"/>
    </row>
    <row r="67" spans="2:17" x14ac:dyDescent="0.45">
      <c r="B67" s="1568"/>
      <c r="C67" s="1569"/>
      <c r="D67" s="1570"/>
      <c r="E67" s="1571"/>
      <c r="F67" s="1569"/>
      <c r="G67" s="1569"/>
      <c r="H67" s="1574"/>
      <c r="I67" s="1572"/>
      <c r="J67" s="1572"/>
      <c r="K67" s="1572"/>
      <c r="L67" s="1572"/>
      <c r="M67" s="1572"/>
      <c r="N67" s="1573"/>
      <c r="O67" s="1572"/>
      <c r="P67" s="1572"/>
      <c r="Q67" s="1602"/>
    </row>
    <row r="68" spans="2:17" x14ac:dyDescent="0.45">
      <c r="B68" s="1568"/>
      <c r="C68" s="1569"/>
      <c r="D68" s="1570"/>
      <c r="E68" s="1571"/>
      <c r="F68" s="1569"/>
      <c r="G68" s="1569"/>
      <c r="H68" s="1574"/>
      <c r="I68" s="1572"/>
      <c r="J68" s="1572"/>
      <c r="K68" s="1572"/>
      <c r="L68" s="1572"/>
      <c r="M68" s="1572"/>
      <c r="N68" s="1573"/>
      <c r="O68" s="1572"/>
      <c r="P68" s="1572"/>
      <c r="Q68" s="1602"/>
    </row>
    <row r="69" spans="2:17" x14ac:dyDescent="0.45">
      <c r="B69" s="1568"/>
      <c r="C69" s="1569"/>
      <c r="D69" s="1570"/>
      <c r="E69" s="1571"/>
      <c r="F69" s="1569"/>
      <c r="G69" s="1569"/>
      <c r="H69" s="1574"/>
      <c r="I69" s="1572"/>
      <c r="J69" s="1572"/>
      <c r="K69" s="1572"/>
      <c r="L69" s="1572"/>
      <c r="M69" s="1572"/>
      <c r="N69" s="1573"/>
      <c r="O69" s="1572"/>
      <c r="P69" s="1572"/>
      <c r="Q69" s="1602"/>
    </row>
    <row r="70" spans="2:17" x14ac:dyDescent="0.45">
      <c r="B70" s="1568"/>
      <c r="C70" s="1569"/>
      <c r="D70" s="1570"/>
      <c r="E70" s="1571"/>
      <c r="F70" s="1569"/>
      <c r="G70" s="1569"/>
      <c r="H70" s="1574"/>
      <c r="I70" s="1572"/>
      <c r="J70" s="1572"/>
      <c r="K70" s="1572"/>
      <c r="L70" s="1572"/>
      <c r="M70" s="1572"/>
      <c r="N70" s="1573"/>
      <c r="O70" s="1572"/>
      <c r="P70" s="1572"/>
      <c r="Q70" s="1602"/>
    </row>
    <row r="71" spans="2:17" x14ac:dyDescent="0.45">
      <c r="B71" s="1568"/>
      <c r="C71" s="1569"/>
      <c r="D71" s="1570"/>
      <c r="E71" s="1571"/>
      <c r="F71" s="1569"/>
      <c r="G71" s="1569"/>
      <c r="H71" s="1574"/>
      <c r="I71" s="1572"/>
      <c r="J71" s="1572"/>
      <c r="K71" s="1572"/>
      <c r="L71" s="1572"/>
      <c r="M71" s="1572"/>
      <c r="N71" s="1573"/>
      <c r="O71" s="1572"/>
      <c r="P71" s="1572"/>
      <c r="Q71" s="1602"/>
    </row>
    <row r="72" spans="2:17" x14ac:dyDescent="0.45">
      <c r="B72" s="1568"/>
      <c r="C72" s="1569"/>
      <c r="D72" s="1570"/>
      <c r="E72" s="1571"/>
      <c r="F72" s="1569"/>
      <c r="G72" s="1569"/>
      <c r="H72" s="1574"/>
      <c r="I72" s="1572"/>
      <c r="J72" s="1572"/>
      <c r="K72" s="1572"/>
      <c r="L72" s="1572"/>
      <c r="M72" s="1572"/>
      <c r="N72" s="1573"/>
      <c r="O72" s="1572"/>
      <c r="P72" s="1572"/>
      <c r="Q72" s="1602"/>
    </row>
    <row r="73" spans="2:17" x14ac:dyDescent="0.45">
      <c r="B73" s="1568"/>
      <c r="C73" s="1569"/>
      <c r="D73" s="1570"/>
      <c r="E73" s="1571"/>
      <c r="F73" s="1569"/>
      <c r="G73" s="1569"/>
      <c r="H73" s="1574"/>
      <c r="I73" s="1572"/>
      <c r="J73" s="1572"/>
      <c r="K73" s="1572"/>
      <c r="L73" s="1572"/>
      <c r="M73" s="1572"/>
      <c r="N73" s="1573"/>
      <c r="O73" s="1572"/>
      <c r="P73" s="1572"/>
      <c r="Q73" s="1602"/>
    </row>
    <row r="74" spans="2:17" x14ac:dyDescent="0.45">
      <c r="B74" s="1568"/>
      <c r="C74" s="1569"/>
      <c r="D74" s="1570"/>
      <c r="E74" s="1571"/>
      <c r="F74" s="1569"/>
      <c r="G74" s="1569"/>
      <c r="H74" s="1574"/>
      <c r="I74" s="1572"/>
      <c r="J74" s="1572"/>
      <c r="K74" s="1572"/>
      <c r="L74" s="1572"/>
      <c r="M74" s="1572"/>
      <c r="N74" s="1573"/>
      <c r="O74" s="1572"/>
      <c r="P74" s="1572"/>
      <c r="Q74" s="1602"/>
    </row>
    <row r="75" spans="2:17" x14ac:dyDescent="0.45">
      <c r="B75" s="1568"/>
      <c r="C75" s="1569"/>
      <c r="D75" s="1570"/>
      <c r="E75" s="1571"/>
      <c r="F75" s="1569"/>
      <c r="G75" s="1569"/>
      <c r="H75" s="1574"/>
      <c r="I75" s="1572"/>
      <c r="J75" s="1572"/>
      <c r="K75" s="1572"/>
      <c r="L75" s="1572"/>
      <c r="M75" s="1572"/>
      <c r="N75" s="1573"/>
      <c r="O75" s="1572"/>
      <c r="P75" s="1572"/>
      <c r="Q75" s="1602"/>
    </row>
    <row r="76" spans="2:17" x14ac:dyDescent="0.45">
      <c r="B76" s="1568"/>
      <c r="C76" s="1569"/>
      <c r="D76" s="1570"/>
      <c r="E76" s="1571"/>
      <c r="F76" s="1569"/>
      <c r="G76" s="1569"/>
      <c r="H76" s="1574"/>
      <c r="I76" s="1572"/>
      <c r="J76" s="1572"/>
      <c r="K76" s="1572"/>
      <c r="L76" s="1572"/>
      <c r="M76" s="1572"/>
      <c r="N76" s="1573"/>
      <c r="O76" s="1572"/>
      <c r="P76" s="1572"/>
      <c r="Q76" s="1602"/>
    </row>
    <row r="77" spans="2:17" x14ac:dyDescent="0.45">
      <c r="B77" s="1568"/>
      <c r="C77" s="1569"/>
      <c r="D77" s="1570"/>
      <c r="E77" s="1571"/>
      <c r="F77" s="1569"/>
      <c r="G77" s="1569"/>
      <c r="H77" s="1574"/>
      <c r="I77" s="1572"/>
      <c r="J77" s="1572"/>
      <c r="K77" s="1572"/>
      <c r="L77" s="1572"/>
      <c r="M77" s="1572"/>
      <c r="N77" s="1573"/>
      <c r="O77" s="1572"/>
      <c r="P77" s="1572"/>
      <c r="Q77" s="1602"/>
    </row>
    <row r="78" spans="2:17" x14ac:dyDescent="0.45">
      <c r="B78" s="1568"/>
      <c r="C78" s="1569"/>
      <c r="D78" s="1570"/>
      <c r="E78" s="1571"/>
      <c r="F78" s="1569"/>
      <c r="G78" s="1569"/>
      <c r="H78" s="1574"/>
      <c r="I78" s="1572"/>
      <c r="J78" s="1572"/>
      <c r="K78" s="1572"/>
      <c r="L78" s="1572"/>
      <c r="M78" s="1572"/>
      <c r="N78" s="1573"/>
      <c r="O78" s="1572"/>
      <c r="P78" s="1572"/>
      <c r="Q78" s="1602"/>
    </row>
    <row r="79" spans="2:17" x14ac:dyDescent="0.45">
      <c r="B79" s="1568"/>
      <c r="C79" s="1569"/>
      <c r="D79" s="1570"/>
      <c r="E79" s="1571"/>
      <c r="F79" s="1569"/>
      <c r="G79" s="1569"/>
      <c r="H79" s="1574"/>
      <c r="I79" s="1572"/>
      <c r="J79" s="1572"/>
      <c r="K79" s="1572"/>
      <c r="L79" s="1572"/>
      <c r="M79" s="1572"/>
      <c r="N79" s="1573"/>
      <c r="O79" s="1572"/>
      <c r="P79" s="1572"/>
      <c r="Q79" s="1602"/>
    </row>
    <row r="80" spans="2:17" x14ac:dyDescent="0.45">
      <c r="B80" s="1568"/>
      <c r="C80" s="1569"/>
      <c r="D80" s="1570"/>
      <c r="E80" s="1571"/>
      <c r="F80" s="1569"/>
      <c r="G80" s="1569"/>
      <c r="H80" s="1574"/>
      <c r="I80" s="1572"/>
      <c r="J80" s="1572"/>
      <c r="K80" s="1572"/>
      <c r="L80" s="1572"/>
      <c r="M80" s="1572"/>
      <c r="N80" s="1573"/>
      <c r="O80" s="1572"/>
      <c r="P80" s="1572"/>
      <c r="Q80" s="1602"/>
    </row>
    <row r="81" spans="2:17" x14ac:dyDescent="0.45">
      <c r="B81" s="1568"/>
      <c r="C81" s="1569"/>
      <c r="D81" s="1570"/>
      <c r="E81" s="1571"/>
      <c r="F81" s="1569"/>
      <c r="G81" s="1569"/>
      <c r="H81" s="1574"/>
      <c r="I81" s="1572"/>
      <c r="J81" s="1572"/>
      <c r="K81" s="1572"/>
      <c r="L81" s="1572"/>
      <c r="M81" s="1572"/>
      <c r="N81" s="1573"/>
      <c r="O81" s="1572"/>
      <c r="P81" s="1572"/>
      <c r="Q81" s="1602"/>
    </row>
    <row r="82" spans="2:17" x14ac:dyDescent="0.45">
      <c r="B82" s="1568"/>
      <c r="C82" s="1569"/>
      <c r="D82" s="1570"/>
      <c r="E82" s="1571"/>
      <c r="F82" s="1569"/>
      <c r="G82" s="1569"/>
      <c r="H82" s="1574"/>
      <c r="I82" s="1572"/>
      <c r="J82" s="1572"/>
      <c r="K82" s="1572"/>
      <c r="L82" s="1572"/>
      <c r="M82" s="1572"/>
      <c r="N82" s="1573"/>
      <c r="O82" s="1572"/>
      <c r="P82" s="1572"/>
      <c r="Q82" s="1602"/>
    </row>
    <row r="83" spans="2:17" x14ac:dyDescent="0.45">
      <c r="B83" s="1568"/>
      <c r="C83" s="1569"/>
      <c r="D83" s="1570"/>
      <c r="E83" s="1571"/>
      <c r="F83" s="1569"/>
      <c r="G83" s="1569"/>
      <c r="H83" s="1574"/>
      <c r="I83" s="1572"/>
      <c r="J83" s="1572"/>
      <c r="K83" s="1572"/>
      <c r="L83" s="1572"/>
      <c r="M83" s="1572"/>
      <c r="N83" s="1573"/>
      <c r="O83" s="1572"/>
      <c r="P83" s="1572"/>
      <c r="Q83" s="1602"/>
    </row>
    <row r="84" spans="2:17" x14ac:dyDescent="0.45">
      <c r="B84" s="1568"/>
      <c r="C84" s="1569"/>
      <c r="D84" s="1570"/>
      <c r="E84" s="1571"/>
      <c r="F84" s="1569"/>
      <c r="G84" s="1569"/>
      <c r="H84" s="1574"/>
      <c r="I84" s="1572"/>
      <c r="J84" s="1572"/>
      <c r="K84" s="1572"/>
      <c r="L84" s="1572"/>
      <c r="M84" s="1572"/>
      <c r="N84" s="1573"/>
      <c r="O84" s="1572"/>
      <c r="P84" s="1572"/>
      <c r="Q84" s="1602"/>
    </row>
    <row r="85" spans="2:17" x14ac:dyDescent="0.45">
      <c r="B85" s="1568"/>
      <c r="C85" s="1569"/>
      <c r="D85" s="1570"/>
      <c r="E85" s="1571"/>
      <c r="F85" s="1569"/>
      <c r="G85" s="1569"/>
      <c r="H85" s="1574"/>
      <c r="I85" s="1572"/>
      <c r="J85" s="1572"/>
      <c r="K85" s="1572"/>
      <c r="L85" s="1572"/>
      <c r="M85" s="1572"/>
      <c r="N85" s="1573"/>
      <c r="O85" s="1572"/>
      <c r="P85" s="1572"/>
      <c r="Q85" s="1602"/>
    </row>
    <row r="86" spans="2:17" x14ac:dyDescent="0.45">
      <c r="B86" s="1568"/>
      <c r="C86" s="1569"/>
      <c r="D86" s="1570"/>
      <c r="E86" s="1571"/>
      <c r="F86" s="1569"/>
      <c r="G86" s="1569"/>
      <c r="H86" s="1574"/>
      <c r="I86" s="1572"/>
      <c r="J86" s="1572"/>
      <c r="K86" s="1572"/>
      <c r="L86" s="1572"/>
      <c r="M86" s="1572"/>
      <c r="N86" s="1573"/>
      <c r="O86" s="1572"/>
      <c r="P86" s="1572"/>
      <c r="Q86" s="1602"/>
    </row>
    <row r="87" spans="2:17" x14ac:dyDescent="0.45">
      <c r="B87" s="1568"/>
      <c r="C87" s="1569"/>
      <c r="D87" s="1570"/>
      <c r="E87" s="1571"/>
      <c r="F87" s="1569"/>
      <c r="G87" s="1569"/>
      <c r="H87" s="1574"/>
      <c r="I87" s="1572"/>
      <c r="J87" s="1572"/>
      <c r="K87" s="1572"/>
      <c r="L87" s="1572"/>
      <c r="M87" s="1572"/>
      <c r="N87" s="1573"/>
      <c r="O87" s="1572"/>
      <c r="P87" s="1572"/>
      <c r="Q87" s="1602"/>
    </row>
    <row r="88" spans="2:17" x14ac:dyDescent="0.45">
      <c r="B88" s="1568"/>
      <c r="C88" s="1569"/>
      <c r="D88" s="1570"/>
      <c r="E88" s="1571"/>
      <c r="F88" s="1569"/>
      <c r="G88" s="1569"/>
      <c r="H88" s="1574"/>
      <c r="I88" s="1572"/>
      <c r="J88" s="1572"/>
      <c r="K88" s="1572"/>
      <c r="L88" s="1572"/>
      <c r="M88" s="1572"/>
      <c r="N88" s="1573"/>
      <c r="O88" s="1572"/>
      <c r="P88" s="1572"/>
      <c r="Q88" s="1602"/>
    </row>
    <row r="89" spans="2:17" x14ac:dyDescent="0.45">
      <c r="B89" s="1568"/>
      <c r="C89" s="1569"/>
      <c r="D89" s="1570"/>
      <c r="E89" s="1571"/>
      <c r="F89" s="1569"/>
      <c r="G89" s="1569"/>
      <c r="H89" s="1574"/>
      <c r="I89" s="1572"/>
      <c r="J89" s="1572"/>
      <c r="K89" s="1572"/>
      <c r="L89" s="1572"/>
      <c r="M89" s="1572"/>
      <c r="N89" s="1573"/>
      <c r="O89" s="1572"/>
      <c r="P89" s="1572"/>
      <c r="Q89" s="1602"/>
    </row>
    <row r="90" spans="2:17" x14ac:dyDescent="0.45">
      <c r="B90" s="1568"/>
      <c r="C90" s="1569"/>
      <c r="D90" s="1570"/>
      <c r="E90" s="1571"/>
      <c r="F90" s="1569"/>
      <c r="G90" s="1569"/>
      <c r="H90" s="1574"/>
      <c r="I90" s="1572"/>
      <c r="J90" s="1572"/>
      <c r="K90" s="1572"/>
      <c r="L90" s="1572"/>
      <c r="M90" s="1572"/>
      <c r="N90" s="1573"/>
      <c r="O90" s="1572"/>
      <c r="P90" s="1572"/>
      <c r="Q90" s="1602"/>
    </row>
    <row r="91" spans="2:17" x14ac:dyDescent="0.45">
      <c r="B91" s="1568"/>
      <c r="C91" s="1569"/>
      <c r="D91" s="1570"/>
      <c r="E91" s="1571"/>
      <c r="F91" s="1569"/>
      <c r="G91" s="1569"/>
      <c r="H91" s="1574"/>
      <c r="I91" s="1572"/>
      <c r="J91" s="1572"/>
      <c r="K91" s="1572"/>
      <c r="L91" s="1572"/>
      <c r="M91" s="1572"/>
      <c r="N91" s="1573"/>
      <c r="O91" s="1572"/>
      <c r="P91" s="1572"/>
      <c r="Q91" s="1602"/>
    </row>
    <row r="92" spans="2:17" x14ac:dyDescent="0.45">
      <c r="B92" s="1568"/>
      <c r="C92" s="1569"/>
      <c r="D92" s="1570"/>
      <c r="E92" s="1571"/>
      <c r="F92" s="1569"/>
      <c r="G92" s="1569"/>
      <c r="H92" s="1574"/>
      <c r="I92" s="1572"/>
      <c r="J92" s="1572"/>
      <c r="K92" s="1572"/>
      <c r="L92" s="1572"/>
      <c r="M92" s="1572"/>
      <c r="N92" s="1573"/>
      <c r="O92" s="1572"/>
      <c r="P92" s="1572"/>
      <c r="Q92" s="1602"/>
    </row>
    <row r="93" spans="2:17" x14ac:dyDescent="0.45">
      <c r="B93" s="1568"/>
      <c r="C93" s="1569"/>
      <c r="D93" s="1570"/>
      <c r="E93" s="1571"/>
      <c r="F93" s="1569"/>
      <c r="G93" s="1569"/>
      <c r="H93" s="1574"/>
      <c r="I93" s="1572"/>
      <c r="J93" s="1572"/>
      <c r="K93" s="1572"/>
      <c r="L93" s="1572"/>
      <c r="M93" s="1572"/>
      <c r="N93" s="1573"/>
      <c r="O93" s="1572"/>
      <c r="P93" s="1572"/>
      <c r="Q93" s="1602"/>
    </row>
    <row r="94" spans="2:17" x14ac:dyDescent="0.45">
      <c r="B94" s="1568"/>
      <c r="C94" s="1569"/>
      <c r="D94" s="1570"/>
      <c r="E94" s="1571"/>
      <c r="F94" s="1569"/>
      <c r="G94" s="1569"/>
      <c r="H94" s="1574"/>
      <c r="I94" s="1572"/>
      <c r="J94" s="1572"/>
      <c r="K94" s="1572"/>
      <c r="L94" s="1572"/>
      <c r="M94" s="1572"/>
      <c r="N94" s="1573"/>
      <c r="O94" s="1572"/>
      <c r="P94" s="1572"/>
      <c r="Q94" s="1602"/>
    </row>
    <row r="95" spans="2:17" x14ac:dyDescent="0.45">
      <c r="B95" s="1568"/>
      <c r="C95" s="1569"/>
      <c r="D95" s="1570"/>
      <c r="E95" s="1571"/>
      <c r="F95" s="1569"/>
      <c r="G95" s="1569"/>
      <c r="H95" s="1574"/>
      <c r="I95" s="1572"/>
      <c r="J95" s="1572"/>
      <c r="K95" s="1572"/>
      <c r="L95" s="1572"/>
      <c r="M95" s="1572"/>
      <c r="N95" s="1573"/>
      <c r="O95" s="1572"/>
      <c r="P95" s="1572"/>
      <c r="Q95" s="1602"/>
    </row>
    <row r="96" spans="2:17" x14ac:dyDescent="0.45">
      <c r="B96" s="1568"/>
      <c r="C96" s="1569"/>
      <c r="D96" s="1570"/>
      <c r="E96" s="1571"/>
      <c r="F96" s="1569"/>
      <c r="G96" s="1569"/>
      <c r="H96" s="1574"/>
      <c r="I96" s="1572"/>
      <c r="J96" s="1572"/>
      <c r="K96" s="1572"/>
      <c r="L96" s="1572"/>
      <c r="M96" s="1572"/>
      <c r="N96" s="1573"/>
      <c r="O96" s="1572"/>
      <c r="P96" s="1572"/>
      <c r="Q96" s="1602"/>
    </row>
    <row r="97" spans="2:17" x14ac:dyDescent="0.45">
      <c r="B97" s="1568"/>
      <c r="C97" s="1569"/>
      <c r="D97" s="1570"/>
      <c r="E97" s="1571"/>
      <c r="F97" s="1569"/>
      <c r="G97" s="1569"/>
      <c r="H97" s="1574"/>
      <c r="I97" s="1572"/>
      <c r="J97" s="1572"/>
      <c r="K97" s="1572"/>
      <c r="L97" s="1572"/>
      <c r="M97" s="1572"/>
      <c r="N97" s="1573"/>
      <c r="O97" s="1572"/>
      <c r="P97" s="1572"/>
      <c r="Q97" s="1602"/>
    </row>
    <row r="98" spans="2:17" x14ac:dyDescent="0.45">
      <c r="B98" s="1568"/>
      <c r="C98" s="1569"/>
      <c r="D98" s="1570"/>
      <c r="E98" s="1571"/>
      <c r="F98" s="1569"/>
      <c r="G98" s="1569"/>
      <c r="H98" s="1574"/>
      <c r="I98" s="1572"/>
      <c r="J98" s="1572"/>
      <c r="K98" s="1572"/>
      <c r="L98" s="1572"/>
      <c r="M98" s="1572"/>
      <c r="N98" s="1573"/>
      <c r="O98" s="1572"/>
      <c r="P98" s="1572"/>
      <c r="Q98" s="1602"/>
    </row>
    <row r="99" spans="2:17" x14ac:dyDescent="0.45">
      <c r="B99" s="1568"/>
      <c r="C99" s="1569"/>
      <c r="D99" s="1570"/>
      <c r="E99" s="1571"/>
      <c r="F99" s="1569"/>
      <c r="G99" s="1569"/>
      <c r="H99" s="1574"/>
      <c r="I99" s="1572"/>
      <c r="J99" s="1572"/>
      <c r="K99" s="1572"/>
      <c r="L99" s="1572"/>
      <c r="M99" s="1572"/>
      <c r="N99" s="1573"/>
      <c r="O99" s="1572"/>
      <c r="P99" s="1572"/>
      <c r="Q99" s="1602"/>
    </row>
    <row r="100" spans="2:17" x14ac:dyDescent="0.45">
      <c r="B100" s="1568"/>
      <c r="C100" s="1569"/>
      <c r="D100" s="1570"/>
      <c r="E100" s="1571"/>
      <c r="F100" s="1569"/>
      <c r="G100" s="1569"/>
      <c r="H100" s="1574"/>
      <c r="I100" s="1572"/>
      <c r="J100" s="1572"/>
      <c r="K100" s="1572"/>
      <c r="L100" s="1572"/>
      <c r="M100" s="1572"/>
      <c r="N100" s="1573"/>
      <c r="O100" s="1572"/>
      <c r="P100" s="1572"/>
      <c r="Q100" s="1602"/>
    </row>
    <row r="101" spans="2:17" x14ac:dyDescent="0.45">
      <c r="B101" s="1568"/>
      <c r="C101" s="1569"/>
      <c r="D101" s="1570"/>
      <c r="E101" s="1571"/>
      <c r="F101" s="1569"/>
      <c r="G101" s="1569"/>
      <c r="H101" s="1574"/>
      <c r="I101" s="1572"/>
      <c r="J101" s="1572"/>
      <c r="K101" s="1572"/>
      <c r="L101" s="1572"/>
      <c r="M101" s="1572"/>
      <c r="N101" s="1573"/>
      <c r="O101" s="1572"/>
      <c r="P101" s="1572"/>
      <c r="Q101" s="1602"/>
    </row>
    <row r="102" spans="2:17" x14ac:dyDescent="0.45">
      <c r="B102" s="1568"/>
      <c r="C102" s="1569"/>
      <c r="D102" s="1570"/>
      <c r="E102" s="1571"/>
      <c r="F102" s="1569"/>
      <c r="G102" s="1569"/>
      <c r="H102" s="1574"/>
      <c r="I102" s="1572"/>
      <c r="J102" s="1572"/>
      <c r="K102" s="1572"/>
      <c r="L102" s="1572"/>
      <c r="M102" s="1572"/>
      <c r="N102" s="1573"/>
      <c r="O102" s="1572"/>
      <c r="P102" s="1572"/>
      <c r="Q102" s="1602"/>
    </row>
    <row r="103" spans="2:17" x14ac:dyDescent="0.45">
      <c r="B103" s="1568"/>
      <c r="C103" s="1569"/>
      <c r="D103" s="1570"/>
      <c r="E103" s="1571"/>
      <c r="F103" s="1569"/>
      <c r="G103" s="1569"/>
      <c r="H103" s="1574"/>
      <c r="I103" s="1572"/>
      <c r="J103" s="1572"/>
      <c r="K103" s="1572"/>
      <c r="L103" s="1572"/>
      <c r="M103" s="1572"/>
      <c r="N103" s="1573"/>
      <c r="O103" s="1572"/>
      <c r="P103" s="1572"/>
      <c r="Q103" s="1602"/>
    </row>
    <row r="104" spans="2:17" x14ac:dyDescent="0.45">
      <c r="B104" s="1568"/>
      <c r="C104" s="1569"/>
      <c r="D104" s="1570"/>
      <c r="E104" s="1571"/>
      <c r="F104" s="1569"/>
      <c r="G104" s="1569"/>
      <c r="H104" s="1574"/>
      <c r="I104" s="1572"/>
      <c r="J104" s="1572"/>
      <c r="K104" s="1572"/>
      <c r="L104" s="1572"/>
      <c r="M104" s="1572"/>
      <c r="N104" s="1573"/>
      <c r="O104" s="1572"/>
      <c r="P104" s="1572"/>
      <c r="Q104" s="1602"/>
    </row>
    <row r="105" spans="2:17" x14ac:dyDescent="0.45">
      <c r="B105" s="1568"/>
      <c r="C105" s="1569"/>
      <c r="D105" s="1570"/>
      <c r="E105" s="1571"/>
      <c r="F105" s="1569"/>
      <c r="G105" s="1569"/>
      <c r="H105" s="1574"/>
      <c r="I105" s="1572"/>
      <c r="J105" s="1572"/>
      <c r="K105" s="1572"/>
      <c r="L105" s="1572"/>
      <c r="M105" s="1572"/>
      <c r="N105" s="1573"/>
      <c r="O105" s="1572"/>
      <c r="P105" s="1572"/>
      <c r="Q105" s="1602"/>
    </row>
    <row r="106" spans="2:17" x14ac:dyDescent="0.45">
      <c r="B106" s="1568"/>
      <c r="C106" s="1569"/>
      <c r="D106" s="1570"/>
      <c r="E106" s="1571"/>
      <c r="F106" s="1569"/>
      <c r="G106" s="1569"/>
      <c r="H106" s="1574"/>
      <c r="I106" s="1572"/>
      <c r="J106" s="1572"/>
      <c r="K106" s="1572"/>
      <c r="L106" s="1572"/>
      <c r="M106" s="1572"/>
      <c r="N106" s="1573"/>
      <c r="O106" s="1572"/>
      <c r="P106" s="1572"/>
      <c r="Q106" s="1602"/>
    </row>
    <row r="107" spans="2:17" x14ac:dyDescent="0.45">
      <c r="B107" s="1568"/>
      <c r="C107" s="1569"/>
      <c r="D107" s="1570"/>
      <c r="E107" s="1571"/>
      <c r="F107" s="1569"/>
      <c r="G107" s="1569"/>
      <c r="H107" s="1574"/>
      <c r="I107" s="1572"/>
      <c r="J107" s="1572"/>
      <c r="K107" s="1572"/>
      <c r="L107" s="1572"/>
      <c r="M107" s="1572"/>
      <c r="N107" s="1573"/>
      <c r="O107" s="1572"/>
      <c r="P107" s="1572"/>
      <c r="Q107" s="1602"/>
    </row>
    <row r="108" spans="2:17" x14ac:dyDescent="0.45">
      <c r="B108" s="1568"/>
      <c r="C108" s="1569"/>
      <c r="D108" s="1570"/>
      <c r="E108" s="1571"/>
      <c r="F108" s="1569"/>
      <c r="G108" s="1569"/>
      <c r="H108" s="1574"/>
      <c r="I108" s="1572"/>
      <c r="J108" s="1572"/>
      <c r="K108" s="1572"/>
      <c r="L108" s="1572"/>
      <c r="M108" s="1572"/>
      <c r="N108" s="1573"/>
      <c r="O108" s="1572"/>
      <c r="P108" s="1572"/>
      <c r="Q108" s="1602"/>
    </row>
    <row r="109" spans="2:17" x14ac:dyDescent="0.45">
      <c r="B109" s="1568"/>
      <c r="C109" s="1569"/>
      <c r="D109" s="1570"/>
      <c r="E109" s="1571"/>
      <c r="F109" s="1569"/>
      <c r="G109" s="1569"/>
      <c r="H109" s="1574"/>
      <c r="I109" s="1572"/>
      <c r="J109" s="1572"/>
      <c r="K109" s="1572"/>
      <c r="L109" s="1572"/>
      <c r="M109" s="1572"/>
      <c r="N109" s="1573"/>
      <c r="O109" s="1572"/>
      <c r="P109" s="1572"/>
      <c r="Q109" s="1602"/>
    </row>
    <row r="110" spans="2:17" x14ac:dyDescent="0.45">
      <c r="B110" s="1568"/>
      <c r="C110" s="1569"/>
      <c r="D110" s="1570"/>
      <c r="E110" s="1571"/>
      <c r="F110" s="1569"/>
      <c r="G110" s="1569"/>
      <c r="H110" s="1574"/>
      <c r="I110" s="1572"/>
      <c r="J110" s="1572"/>
      <c r="K110" s="1572"/>
      <c r="L110" s="1572"/>
      <c r="M110" s="1572"/>
      <c r="N110" s="1573"/>
      <c r="O110" s="1572"/>
      <c r="P110" s="1572"/>
      <c r="Q110" s="1602"/>
    </row>
    <row r="111" spans="2:17" x14ac:dyDescent="0.45">
      <c r="B111" s="1568"/>
      <c r="C111" s="1569"/>
      <c r="D111" s="1570"/>
      <c r="E111" s="1571"/>
      <c r="F111" s="1569"/>
      <c r="G111" s="1569"/>
      <c r="H111" s="1574"/>
      <c r="I111" s="1572"/>
      <c r="J111" s="1572"/>
      <c r="K111" s="1572"/>
      <c r="L111" s="1572"/>
      <c r="M111" s="1572"/>
      <c r="N111" s="1573"/>
      <c r="O111" s="1572"/>
      <c r="P111" s="1572"/>
      <c r="Q111" s="1602"/>
    </row>
    <row r="112" spans="2:17" x14ac:dyDescent="0.45">
      <c r="B112" s="1568"/>
      <c r="C112" s="1569"/>
      <c r="D112" s="1570"/>
      <c r="E112" s="1571"/>
      <c r="F112" s="1569"/>
      <c r="G112" s="1569"/>
      <c r="H112" s="1574"/>
      <c r="I112" s="1572"/>
      <c r="J112" s="1572"/>
      <c r="K112" s="1572"/>
      <c r="L112" s="1572"/>
      <c r="M112" s="1572"/>
      <c r="N112" s="1573"/>
      <c r="O112" s="1572"/>
      <c r="P112" s="1572"/>
      <c r="Q112" s="1602"/>
    </row>
    <row r="113" spans="2:17" x14ac:dyDescent="0.45">
      <c r="B113" s="1568"/>
      <c r="C113" s="1569"/>
      <c r="D113" s="1570"/>
      <c r="E113" s="1571"/>
      <c r="F113" s="1569"/>
      <c r="G113" s="1569"/>
      <c r="H113" s="1574"/>
      <c r="I113" s="1572"/>
      <c r="J113" s="1572"/>
      <c r="K113" s="1572"/>
      <c r="L113" s="1572"/>
      <c r="M113" s="1572"/>
      <c r="N113" s="1573"/>
      <c r="O113" s="1572"/>
      <c r="P113" s="1572"/>
      <c r="Q113" s="1602"/>
    </row>
    <row r="114" spans="2:17" x14ac:dyDescent="0.45">
      <c r="B114" s="1568"/>
      <c r="C114" s="1569"/>
      <c r="D114" s="1570"/>
      <c r="E114" s="1571"/>
      <c r="F114" s="1569"/>
      <c r="G114" s="1569"/>
      <c r="H114" s="1574"/>
      <c r="I114" s="1572"/>
      <c r="J114" s="1572"/>
      <c r="K114" s="1572"/>
      <c r="L114" s="1572"/>
      <c r="M114" s="1572"/>
      <c r="N114" s="1573"/>
      <c r="O114" s="1572"/>
      <c r="P114" s="1572"/>
      <c r="Q114" s="1602"/>
    </row>
    <row r="115" spans="2:17" x14ac:dyDescent="0.45">
      <c r="B115" s="1568"/>
      <c r="C115" s="1569"/>
      <c r="D115" s="1570"/>
      <c r="E115" s="1571"/>
      <c r="F115" s="1569"/>
      <c r="G115" s="1569"/>
      <c r="H115" s="1574"/>
      <c r="I115" s="1572"/>
      <c r="J115" s="1572"/>
      <c r="K115" s="1572"/>
      <c r="L115" s="1572"/>
      <c r="M115" s="1572"/>
      <c r="N115" s="1573"/>
      <c r="O115" s="1572"/>
      <c r="P115" s="1572"/>
      <c r="Q115" s="1602"/>
    </row>
    <row r="116" spans="2:17" x14ac:dyDescent="0.45">
      <c r="B116" s="1568"/>
      <c r="C116" s="1569"/>
      <c r="D116" s="1570"/>
      <c r="E116" s="1571"/>
      <c r="F116" s="1569"/>
      <c r="G116" s="1569"/>
      <c r="H116" s="1574"/>
      <c r="I116" s="1572"/>
      <c r="J116" s="1572"/>
      <c r="K116" s="1572"/>
      <c r="L116" s="1572"/>
      <c r="M116" s="1572"/>
      <c r="N116" s="1573"/>
      <c r="O116" s="1572"/>
      <c r="P116" s="1572"/>
      <c r="Q116" s="1602"/>
    </row>
    <row r="117" spans="2:17" x14ac:dyDescent="0.45">
      <c r="B117" s="1568"/>
      <c r="C117" s="1569"/>
      <c r="D117" s="1570"/>
      <c r="E117" s="1571"/>
      <c r="F117" s="1569"/>
      <c r="G117" s="1569"/>
      <c r="H117" s="1574"/>
      <c r="I117" s="1572"/>
      <c r="J117" s="1572"/>
      <c r="K117" s="1572"/>
      <c r="L117" s="1572"/>
      <c r="M117" s="1572"/>
      <c r="N117" s="1573"/>
      <c r="O117" s="1572"/>
      <c r="P117" s="1572"/>
      <c r="Q117" s="1602"/>
    </row>
    <row r="118" spans="2:17" x14ac:dyDescent="0.45">
      <c r="B118" s="1568"/>
      <c r="C118" s="1569"/>
      <c r="D118" s="1570"/>
      <c r="E118" s="1571"/>
      <c r="F118" s="1569"/>
      <c r="G118" s="1569"/>
      <c r="H118" s="1574"/>
      <c r="I118" s="1572"/>
      <c r="J118" s="1572"/>
      <c r="K118" s="1572"/>
      <c r="L118" s="1572"/>
      <c r="M118" s="1572"/>
      <c r="N118" s="1573"/>
      <c r="O118" s="1572"/>
      <c r="P118" s="1572"/>
      <c r="Q118" s="1602"/>
    </row>
    <row r="119" spans="2:17" x14ac:dyDescent="0.45">
      <c r="B119" s="1568"/>
      <c r="C119" s="1569"/>
      <c r="D119" s="1570"/>
      <c r="E119" s="1571"/>
      <c r="F119" s="1569"/>
      <c r="G119" s="1569"/>
      <c r="H119" s="1574"/>
      <c r="I119" s="1572"/>
      <c r="J119" s="1572"/>
      <c r="K119" s="1572"/>
      <c r="L119" s="1572"/>
      <c r="M119" s="1572"/>
      <c r="N119" s="1573"/>
      <c r="O119" s="1572"/>
      <c r="P119" s="1572"/>
      <c r="Q119" s="1602"/>
    </row>
    <row r="120" spans="2:17" x14ac:dyDescent="0.45">
      <c r="B120" s="1568"/>
      <c r="C120" s="1569"/>
      <c r="D120" s="1570"/>
      <c r="E120" s="1571"/>
      <c r="F120" s="1569"/>
      <c r="G120" s="1569"/>
      <c r="H120" s="1574"/>
      <c r="I120" s="1572"/>
      <c r="J120" s="1572"/>
      <c r="K120" s="1572"/>
      <c r="L120" s="1572"/>
      <c r="M120" s="1572"/>
      <c r="N120" s="1573"/>
      <c r="O120" s="1572"/>
      <c r="P120" s="1572"/>
      <c r="Q120" s="1602"/>
    </row>
    <row r="121" spans="2:17" x14ac:dyDescent="0.45">
      <c r="B121" s="1568"/>
      <c r="C121" s="1569"/>
      <c r="D121" s="1570"/>
      <c r="E121" s="1571"/>
      <c r="F121" s="1569"/>
      <c r="G121" s="1569"/>
      <c r="H121" s="1574"/>
      <c r="I121" s="1572"/>
      <c r="J121" s="1572"/>
      <c r="K121" s="1572"/>
      <c r="L121" s="1572"/>
      <c r="M121" s="1572"/>
      <c r="N121" s="1573"/>
      <c r="O121" s="1572"/>
      <c r="P121" s="1572"/>
      <c r="Q121" s="1602"/>
    </row>
    <row r="122" spans="2:17" x14ac:dyDescent="0.45">
      <c r="B122" s="1568"/>
      <c r="C122" s="1569"/>
      <c r="D122" s="1570"/>
      <c r="E122" s="1571"/>
      <c r="F122" s="1569"/>
      <c r="G122" s="1569"/>
      <c r="H122" s="1574"/>
      <c r="I122" s="1572"/>
      <c r="J122" s="1572"/>
      <c r="K122" s="1572"/>
      <c r="L122" s="1572"/>
      <c r="M122" s="1572"/>
      <c r="N122" s="1573"/>
      <c r="O122" s="1572"/>
      <c r="P122" s="1572"/>
      <c r="Q122" s="1602"/>
    </row>
    <row r="123" spans="2:17" x14ac:dyDescent="0.45">
      <c r="B123" s="1568"/>
      <c r="C123" s="1569"/>
      <c r="D123" s="1570"/>
      <c r="E123" s="1571"/>
      <c r="F123" s="1569"/>
      <c r="G123" s="1569"/>
      <c r="H123" s="1574"/>
      <c r="I123" s="1572"/>
      <c r="J123" s="1572"/>
      <c r="K123" s="1572"/>
      <c r="L123" s="1572"/>
      <c r="M123" s="1572"/>
      <c r="N123" s="1573"/>
      <c r="O123" s="1572"/>
      <c r="P123" s="1572"/>
      <c r="Q123" s="1602"/>
    </row>
    <row r="124" spans="2:17" x14ac:dyDescent="0.45">
      <c r="B124" s="1568"/>
      <c r="C124" s="1569"/>
      <c r="D124" s="1570"/>
      <c r="E124" s="1571"/>
      <c r="F124" s="1569"/>
      <c r="G124" s="1569"/>
      <c r="H124" s="1574"/>
      <c r="I124" s="1572"/>
      <c r="J124" s="1572"/>
      <c r="K124" s="1572"/>
      <c r="L124" s="1572"/>
      <c r="M124" s="1572"/>
      <c r="N124" s="1573"/>
      <c r="O124" s="1572"/>
      <c r="P124" s="1572"/>
      <c r="Q124" s="1602"/>
    </row>
    <row r="125" spans="2:17" x14ac:dyDescent="0.45">
      <c r="B125" s="1568"/>
      <c r="C125" s="1569"/>
      <c r="D125" s="1570"/>
      <c r="E125" s="1571"/>
      <c r="F125" s="1569"/>
      <c r="G125" s="1569"/>
      <c r="H125" s="1574"/>
      <c r="I125" s="1572"/>
      <c r="J125" s="1572"/>
      <c r="K125" s="1572"/>
      <c r="L125" s="1572"/>
      <c r="M125" s="1572"/>
      <c r="N125" s="1573"/>
      <c r="O125" s="1572"/>
      <c r="P125" s="1572"/>
      <c r="Q125" s="1602"/>
    </row>
    <row r="126" spans="2:17" x14ac:dyDescent="0.45">
      <c r="B126" s="1568"/>
      <c r="C126" s="1569"/>
      <c r="D126" s="1570"/>
      <c r="E126" s="1571"/>
      <c r="F126" s="1569"/>
      <c r="G126" s="1569"/>
      <c r="H126" s="1574"/>
      <c r="I126" s="1572"/>
      <c r="J126" s="1572"/>
      <c r="K126" s="1572"/>
      <c r="L126" s="1572"/>
      <c r="M126" s="1572"/>
      <c r="N126" s="1573"/>
      <c r="O126" s="1572"/>
      <c r="P126" s="1572"/>
      <c r="Q126" s="1602"/>
    </row>
    <row r="127" spans="2:17" x14ac:dyDescent="0.45">
      <c r="B127" s="1568"/>
      <c r="C127" s="1569"/>
      <c r="D127" s="1570"/>
      <c r="E127" s="1571"/>
      <c r="F127" s="1569"/>
      <c r="G127" s="1569"/>
      <c r="H127" s="1574"/>
      <c r="I127" s="1572"/>
      <c r="J127" s="1572"/>
      <c r="K127" s="1572"/>
      <c r="L127" s="1572"/>
      <c r="M127" s="1572"/>
      <c r="N127" s="1573"/>
      <c r="O127" s="1572"/>
      <c r="P127" s="1572"/>
      <c r="Q127" s="1602"/>
    </row>
    <row r="128" spans="2:17" x14ac:dyDescent="0.45">
      <c r="B128" s="1568"/>
      <c r="C128" s="1569"/>
      <c r="D128" s="1570"/>
      <c r="E128" s="1571"/>
      <c r="F128" s="1569"/>
      <c r="G128" s="1569"/>
      <c r="H128" s="1574"/>
      <c r="I128" s="1572"/>
      <c r="J128" s="1572"/>
      <c r="K128" s="1572"/>
      <c r="L128" s="1572"/>
      <c r="M128" s="1572"/>
      <c r="N128" s="1573"/>
      <c r="O128" s="1572"/>
      <c r="P128" s="1572"/>
      <c r="Q128" s="1602"/>
    </row>
    <row r="129" spans="2:17" x14ac:dyDescent="0.45">
      <c r="B129" s="1568"/>
      <c r="C129" s="1569"/>
      <c r="D129" s="1570"/>
      <c r="E129" s="1571"/>
      <c r="F129" s="1569"/>
      <c r="G129" s="1569"/>
      <c r="H129" s="1574"/>
      <c r="I129" s="1572"/>
      <c r="J129" s="1572"/>
      <c r="K129" s="1572"/>
      <c r="L129" s="1572"/>
      <c r="M129" s="1572"/>
      <c r="N129" s="1573"/>
      <c r="O129" s="1572"/>
      <c r="P129" s="1572"/>
      <c r="Q129" s="1602"/>
    </row>
    <row r="130" spans="2:17" x14ac:dyDescent="0.45">
      <c r="B130" s="1568"/>
      <c r="C130" s="1569"/>
      <c r="D130" s="1570"/>
      <c r="E130" s="1571"/>
      <c r="F130" s="1569"/>
      <c r="G130" s="1569"/>
      <c r="H130" s="1574"/>
      <c r="I130" s="1572"/>
      <c r="J130" s="1572"/>
      <c r="K130" s="1572"/>
      <c r="L130" s="1572"/>
      <c r="M130" s="1572"/>
      <c r="N130" s="1573"/>
      <c r="O130" s="1572"/>
      <c r="P130" s="1572"/>
      <c r="Q130" s="1602"/>
    </row>
    <row r="131" spans="2:17" x14ac:dyDescent="0.45">
      <c r="B131" s="1568"/>
      <c r="C131" s="1569"/>
      <c r="D131" s="1570"/>
      <c r="E131" s="1571"/>
      <c r="F131" s="1569"/>
      <c r="G131" s="1569"/>
      <c r="H131" s="1574"/>
      <c r="I131" s="1572"/>
      <c r="J131" s="1572"/>
      <c r="K131" s="1572"/>
      <c r="L131" s="1572"/>
      <c r="M131" s="1572"/>
      <c r="N131" s="1573"/>
      <c r="O131" s="1572"/>
      <c r="P131" s="1572"/>
      <c r="Q131" s="1602"/>
    </row>
    <row r="132" spans="2:17" x14ac:dyDescent="0.45">
      <c r="B132" s="1568"/>
      <c r="C132" s="1569"/>
      <c r="D132" s="1570"/>
      <c r="E132" s="1571"/>
      <c r="F132" s="1569"/>
      <c r="G132" s="1569"/>
      <c r="H132" s="1574"/>
      <c r="I132" s="1572"/>
      <c r="J132" s="1572"/>
      <c r="K132" s="1572"/>
      <c r="L132" s="1572"/>
      <c r="M132" s="1572"/>
      <c r="N132" s="1573"/>
      <c r="O132" s="1572"/>
      <c r="P132" s="1572"/>
      <c r="Q132" s="1602"/>
    </row>
    <row r="133" spans="2:17" x14ac:dyDescent="0.45">
      <c r="B133" s="1568"/>
      <c r="C133" s="1569"/>
      <c r="D133" s="1570"/>
      <c r="E133" s="1571"/>
      <c r="F133" s="1569"/>
      <c r="G133" s="1569"/>
      <c r="H133" s="1574"/>
      <c r="I133" s="1572"/>
      <c r="J133" s="1572"/>
      <c r="K133" s="1572"/>
      <c r="L133" s="1572"/>
      <c r="M133" s="1572"/>
      <c r="N133" s="1573"/>
      <c r="O133" s="1572"/>
      <c r="P133" s="1572"/>
      <c r="Q133" s="1602"/>
    </row>
    <row r="134" spans="2:17" x14ac:dyDescent="0.45">
      <c r="B134" s="1568"/>
      <c r="C134" s="1569"/>
      <c r="D134" s="1570"/>
      <c r="E134" s="1571"/>
      <c r="F134" s="1569"/>
      <c r="G134" s="1569"/>
      <c r="H134" s="1574"/>
      <c r="I134" s="1572"/>
      <c r="J134" s="1572"/>
      <c r="K134" s="1572"/>
      <c r="L134" s="1572"/>
      <c r="M134" s="1572"/>
      <c r="N134" s="1573"/>
      <c r="O134" s="1572"/>
      <c r="P134" s="1572"/>
      <c r="Q134" s="1602"/>
    </row>
    <row r="135" spans="2:17" x14ac:dyDescent="0.45">
      <c r="B135" s="1568"/>
      <c r="C135" s="1569"/>
      <c r="D135" s="1570"/>
      <c r="E135" s="1571"/>
      <c r="F135" s="1569"/>
      <c r="G135" s="1569"/>
      <c r="H135" s="1574"/>
      <c r="I135" s="1572"/>
      <c r="J135" s="1572"/>
      <c r="K135" s="1572"/>
      <c r="L135" s="1572"/>
      <c r="M135" s="1572"/>
      <c r="N135" s="1573"/>
      <c r="O135" s="1572"/>
      <c r="P135" s="1572"/>
      <c r="Q135" s="1602"/>
    </row>
    <row r="136" spans="2:17" x14ac:dyDescent="0.45">
      <c r="B136" s="1568"/>
      <c r="C136" s="1569"/>
      <c r="D136" s="1570"/>
      <c r="E136" s="1571"/>
      <c r="F136" s="1569"/>
      <c r="G136" s="1569"/>
      <c r="H136" s="1574"/>
      <c r="I136" s="1572"/>
      <c r="J136" s="1572"/>
      <c r="K136" s="1572"/>
      <c r="L136" s="1572"/>
      <c r="M136" s="1572"/>
      <c r="N136" s="1573"/>
      <c r="O136" s="1572"/>
      <c r="P136" s="1572"/>
      <c r="Q136" s="1602"/>
    </row>
    <row r="137" spans="2:17" x14ac:dyDescent="0.45">
      <c r="B137" s="1568"/>
      <c r="C137" s="1569"/>
      <c r="D137" s="1570"/>
      <c r="E137" s="1571"/>
      <c r="F137" s="1569"/>
      <c r="G137" s="1569"/>
      <c r="H137" s="1574"/>
      <c r="I137" s="1572"/>
      <c r="J137" s="1572"/>
      <c r="K137" s="1572"/>
      <c r="L137" s="1572"/>
      <c r="M137" s="1572"/>
      <c r="N137" s="1573"/>
      <c r="O137" s="1572"/>
      <c r="P137" s="1572"/>
      <c r="Q137" s="1602"/>
    </row>
    <row r="138" spans="2:17" x14ac:dyDescent="0.45">
      <c r="B138" s="1568"/>
      <c r="C138" s="1569"/>
      <c r="D138" s="1570"/>
      <c r="E138" s="1571"/>
      <c r="F138" s="1569"/>
      <c r="G138" s="1569"/>
      <c r="H138" s="1574"/>
      <c r="I138" s="1572"/>
      <c r="J138" s="1572"/>
      <c r="K138" s="1572"/>
      <c r="L138" s="1572"/>
      <c r="M138" s="1572"/>
      <c r="N138" s="1573"/>
      <c r="O138" s="1572"/>
      <c r="P138" s="1572"/>
      <c r="Q138" s="1602"/>
    </row>
    <row r="139" spans="2:17" x14ac:dyDescent="0.45">
      <c r="B139" s="1568"/>
      <c r="C139" s="1569"/>
      <c r="D139" s="1570"/>
      <c r="E139" s="1571"/>
      <c r="F139" s="1569"/>
      <c r="G139" s="1569"/>
      <c r="H139" s="1574"/>
      <c r="I139" s="1572"/>
      <c r="J139" s="1572"/>
      <c r="K139" s="1572"/>
      <c r="L139" s="1572"/>
      <c r="M139" s="1572"/>
      <c r="N139" s="1573"/>
      <c r="O139" s="1572"/>
      <c r="P139" s="1572"/>
      <c r="Q139" s="1602"/>
    </row>
    <row r="140" spans="2:17" x14ac:dyDescent="0.45">
      <c r="B140" s="1568"/>
      <c r="C140" s="1569"/>
      <c r="D140" s="1570"/>
      <c r="E140" s="1571"/>
      <c r="F140" s="1569"/>
      <c r="G140" s="1569"/>
      <c r="H140" s="1574"/>
      <c r="I140" s="1572"/>
      <c r="J140" s="1572"/>
      <c r="K140" s="1572"/>
      <c r="L140" s="1572"/>
      <c r="M140" s="1572"/>
      <c r="N140" s="1573"/>
      <c r="O140" s="1572"/>
      <c r="P140" s="1572"/>
      <c r="Q140" s="1602"/>
    </row>
    <row r="141" spans="2:17" x14ac:dyDescent="0.45">
      <c r="B141" s="1568"/>
      <c r="C141" s="1569"/>
      <c r="D141" s="1570"/>
      <c r="E141" s="1571"/>
      <c r="F141" s="1569"/>
      <c r="G141" s="1569"/>
      <c r="H141" s="1574"/>
      <c r="I141" s="1572"/>
      <c r="J141" s="1572"/>
      <c r="K141" s="1572"/>
      <c r="L141" s="1572"/>
      <c r="M141" s="1572"/>
      <c r="N141" s="1573"/>
      <c r="O141" s="1572"/>
      <c r="P141" s="1572"/>
      <c r="Q141" s="1602"/>
    </row>
    <row r="142" spans="2:17" x14ac:dyDescent="0.45">
      <c r="B142" s="1568"/>
      <c r="C142" s="1569"/>
      <c r="D142" s="1570"/>
      <c r="E142" s="1571"/>
      <c r="F142" s="1569"/>
      <c r="G142" s="1569"/>
      <c r="H142" s="1574"/>
      <c r="I142" s="1572"/>
      <c r="J142" s="1572"/>
      <c r="K142" s="1572"/>
      <c r="L142" s="1572"/>
      <c r="M142" s="1572"/>
      <c r="N142" s="1573"/>
      <c r="O142" s="1572"/>
      <c r="P142" s="1572"/>
      <c r="Q142" s="1602"/>
    </row>
    <row r="143" spans="2:17" x14ac:dyDescent="0.45">
      <c r="B143" s="1568"/>
      <c r="C143" s="1569"/>
      <c r="D143" s="1570"/>
      <c r="E143" s="1571"/>
      <c r="F143" s="1569"/>
      <c r="G143" s="1569"/>
      <c r="H143" s="1574"/>
      <c r="I143" s="1572"/>
      <c r="J143" s="1572"/>
      <c r="K143" s="1572"/>
      <c r="L143" s="1572"/>
      <c r="M143" s="1572"/>
      <c r="N143" s="1573"/>
      <c r="O143" s="1572"/>
      <c r="P143" s="1572"/>
      <c r="Q143" s="1602"/>
    </row>
    <row r="144" spans="2:17" x14ac:dyDescent="0.45">
      <c r="B144" s="1568"/>
      <c r="C144" s="1569"/>
      <c r="D144" s="1570"/>
      <c r="E144" s="1571"/>
      <c r="F144" s="1569"/>
      <c r="G144" s="1569"/>
      <c r="H144" s="1574"/>
      <c r="I144" s="1572"/>
      <c r="J144" s="1572"/>
      <c r="K144" s="1572"/>
      <c r="L144" s="1572"/>
      <c r="M144" s="1572"/>
      <c r="N144" s="1573"/>
      <c r="O144" s="1572"/>
      <c r="P144" s="1572"/>
      <c r="Q144" s="1602"/>
    </row>
    <row r="145" spans="2:17" x14ac:dyDescent="0.45">
      <c r="B145" s="1568"/>
      <c r="C145" s="1569"/>
      <c r="D145" s="1570"/>
      <c r="E145" s="1571"/>
      <c r="F145" s="1569"/>
      <c r="G145" s="1569"/>
      <c r="H145" s="1574"/>
      <c r="I145" s="1572"/>
      <c r="J145" s="1572"/>
      <c r="K145" s="1572"/>
      <c r="L145" s="1572"/>
      <c r="M145" s="1572"/>
      <c r="N145" s="1573"/>
      <c r="O145" s="1572"/>
      <c r="P145" s="1572"/>
      <c r="Q145" s="1602"/>
    </row>
    <row r="146" spans="2:17" x14ac:dyDescent="0.45">
      <c r="B146" s="1568"/>
      <c r="C146" s="1569"/>
      <c r="D146" s="1570"/>
      <c r="E146" s="1571"/>
      <c r="F146" s="1569"/>
      <c r="G146" s="1569"/>
      <c r="H146" s="1574"/>
      <c r="I146" s="1572"/>
      <c r="J146" s="1572"/>
      <c r="K146" s="1572"/>
      <c r="L146" s="1572"/>
      <c r="M146" s="1572"/>
      <c r="N146" s="1573"/>
      <c r="O146" s="1572"/>
      <c r="P146" s="1572"/>
      <c r="Q146" s="1602"/>
    </row>
    <row r="147" spans="2:17" x14ac:dyDescent="0.45">
      <c r="B147" s="1568"/>
      <c r="C147" s="1569"/>
      <c r="D147" s="1570"/>
      <c r="E147" s="1571"/>
      <c r="F147" s="1569"/>
      <c r="G147" s="1569"/>
      <c r="H147" s="1574"/>
      <c r="I147" s="1572"/>
      <c r="J147" s="1572"/>
      <c r="K147" s="1572"/>
      <c r="L147" s="1572"/>
      <c r="M147" s="1572"/>
      <c r="N147" s="1573"/>
      <c r="O147" s="1572"/>
      <c r="P147" s="1572"/>
      <c r="Q147" s="1602"/>
    </row>
    <row r="148" spans="2:17" x14ac:dyDescent="0.45">
      <c r="B148" s="1568"/>
      <c r="C148" s="1569"/>
      <c r="D148" s="1570"/>
      <c r="E148" s="1571"/>
      <c r="F148" s="1569"/>
      <c r="G148" s="1569"/>
      <c r="H148" s="1574"/>
      <c r="I148" s="1572"/>
      <c r="J148" s="1572"/>
      <c r="K148" s="1572"/>
      <c r="L148" s="1572"/>
      <c r="M148" s="1572"/>
      <c r="N148" s="1573"/>
      <c r="O148" s="1572"/>
      <c r="P148" s="1572"/>
      <c r="Q148" s="1602"/>
    </row>
    <row r="149" spans="2:17" x14ac:dyDescent="0.45">
      <c r="B149" s="1568"/>
      <c r="C149" s="1569"/>
      <c r="D149" s="1570"/>
      <c r="E149" s="1571"/>
      <c r="F149" s="1569"/>
      <c r="G149" s="1569"/>
      <c r="H149" s="1574"/>
      <c r="I149" s="1572"/>
      <c r="J149" s="1572"/>
      <c r="K149" s="1572"/>
      <c r="L149" s="1572"/>
      <c r="M149" s="1572"/>
      <c r="N149" s="1573"/>
      <c r="O149" s="1572"/>
      <c r="P149" s="1572"/>
      <c r="Q149" s="1602"/>
    </row>
    <row r="150" spans="2:17" x14ac:dyDescent="0.45">
      <c r="B150" s="1568"/>
      <c r="C150" s="1569"/>
      <c r="D150" s="1570"/>
      <c r="E150" s="1571"/>
      <c r="F150" s="1569"/>
      <c r="G150" s="1569"/>
      <c r="H150" s="1574"/>
      <c r="I150" s="1572"/>
      <c r="J150" s="1572"/>
      <c r="K150" s="1572"/>
      <c r="L150" s="1572"/>
      <c r="M150" s="1572"/>
      <c r="N150" s="1573"/>
      <c r="O150" s="1572"/>
      <c r="P150" s="1572"/>
      <c r="Q150" s="1602"/>
    </row>
    <row r="151" spans="2:17" x14ac:dyDescent="0.45">
      <c r="B151" s="1568"/>
      <c r="C151" s="1569"/>
      <c r="D151" s="1570"/>
      <c r="E151" s="1571"/>
      <c r="F151" s="1569"/>
      <c r="G151" s="1569"/>
      <c r="H151" s="1574"/>
      <c r="I151" s="1572"/>
      <c r="J151" s="1572"/>
      <c r="K151" s="1572"/>
      <c r="L151" s="1572"/>
      <c r="M151" s="1572"/>
      <c r="N151" s="1573"/>
      <c r="O151" s="1572"/>
      <c r="P151" s="1572"/>
      <c r="Q151" s="1602"/>
    </row>
    <row r="152" spans="2:17" x14ac:dyDescent="0.45">
      <c r="B152" s="1568"/>
      <c r="C152" s="1569"/>
      <c r="D152" s="1570"/>
      <c r="E152" s="1571"/>
      <c r="F152" s="1569"/>
      <c r="G152" s="1569"/>
      <c r="H152" s="1574"/>
      <c r="I152" s="1572"/>
      <c r="J152" s="1572"/>
      <c r="K152" s="1572"/>
      <c r="L152" s="1572"/>
      <c r="M152" s="1572"/>
      <c r="N152" s="1573"/>
      <c r="O152" s="1572"/>
      <c r="P152" s="1572"/>
      <c r="Q152" s="1602"/>
    </row>
    <row r="153" spans="2:17" x14ac:dyDescent="0.45">
      <c r="B153" s="1568"/>
      <c r="C153" s="1569"/>
      <c r="D153" s="1570"/>
      <c r="E153" s="1571"/>
      <c r="F153" s="1569"/>
      <c r="G153" s="1569"/>
      <c r="H153" s="1574"/>
      <c r="I153" s="1572"/>
      <c r="J153" s="1572"/>
      <c r="K153" s="1572"/>
      <c r="L153" s="1572"/>
      <c r="M153" s="1572"/>
      <c r="N153" s="1573"/>
      <c r="O153" s="1572"/>
      <c r="P153" s="1572"/>
      <c r="Q153" s="1602"/>
    </row>
    <row r="154" spans="2:17" x14ac:dyDescent="0.45">
      <c r="B154" s="1568"/>
      <c r="C154" s="1569"/>
      <c r="D154" s="1570"/>
      <c r="E154" s="1571"/>
      <c r="F154" s="1569"/>
      <c r="G154" s="1569"/>
      <c r="H154" s="1574"/>
      <c r="I154" s="1572"/>
      <c r="J154" s="1572"/>
      <c r="K154" s="1572"/>
      <c r="L154" s="1572"/>
      <c r="M154" s="1572"/>
      <c r="N154" s="1573"/>
      <c r="O154" s="1572"/>
      <c r="P154" s="1572"/>
      <c r="Q154" s="1602"/>
    </row>
    <row r="155" spans="2:17" x14ac:dyDescent="0.45">
      <c r="B155" s="1568"/>
      <c r="C155" s="1569"/>
      <c r="D155" s="1570"/>
      <c r="E155" s="1571"/>
      <c r="F155" s="1569"/>
      <c r="G155" s="1569"/>
      <c r="H155" s="1574"/>
      <c r="I155" s="1572"/>
      <c r="J155" s="1572"/>
      <c r="K155" s="1572"/>
      <c r="L155" s="1572"/>
      <c r="M155" s="1572"/>
      <c r="N155" s="1573"/>
      <c r="O155" s="1572"/>
      <c r="P155" s="1572"/>
      <c r="Q155" s="1602"/>
    </row>
    <row r="156" spans="2:17" x14ac:dyDescent="0.45">
      <c r="B156" s="1568"/>
      <c r="C156" s="1569"/>
      <c r="D156" s="1570"/>
      <c r="E156" s="1571"/>
      <c r="F156" s="1569"/>
      <c r="G156" s="1569"/>
      <c r="H156" s="1574"/>
      <c r="I156" s="1572"/>
      <c r="J156" s="1572"/>
      <c r="K156" s="1572"/>
      <c r="L156" s="1572"/>
      <c r="M156" s="1572"/>
      <c r="N156" s="1573"/>
      <c r="O156" s="1572"/>
      <c r="P156" s="1572"/>
      <c r="Q156" s="1602"/>
    </row>
    <row r="157" spans="2:17" x14ac:dyDescent="0.45">
      <c r="B157" s="1568"/>
      <c r="C157" s="1569"/>
      <c r="D157" s="1570"/>
      <c r="E157" s="1571"/>
      <c r="F157" s="1569"/>
      <c r="G157" s="1569"/>
      <c r="H157" s="1574"/>
      <c r="I157" s="1572"/>
      <c r="J157" s="1572"/>
      <c r="K157" s="1572"/>
      <c r="L157" s="1572"/>
      <c r="M157" s="1572"/>
      <c r="N157" s="1573"/>
      <c r="O157" s="1572"/>
      <c r="P157" s="1572"/>
      <c r="Q157" s="1602"/>
    </row>
    <row r="158" spans="2:17" x14ac:dyDescent="0.45">
      <c r="B158" s="1568"/>
      <c r="C158" s="1569"/>
      <c r="D158" s="1570"/>
      <c r="E158" s="1571"/>
      <c r="F158" s="1569"/>
      <c r="G158" s="1569"/>
      <c r="H158" s="1574"/>
      <c r="I158" s="1572"/>
      <c r="J158" s="1572"/>
      <c r="K158" s="1572"/>
      <c r="L158" s="1572"/>
      <c r="M158" s="1572"/>
      <c r="N158" s="1573"/>
      <c r="O158" s="1572"/>
      <c r="P158" s="1572"/>
      <c r="Q158" s="1602"/>
    </row>
    <row r="159" spans="2:17" x14ac:dyDescent="0.45">
      <c r="B159" s="1568"/>
      <c r="C159" s="1569"/>
      <c r="D159" s="1570"/>
      <c r="E159" s="1571"/>
      <c r="F159" s="1569"/>
      <c r="G159" s="1569"/>
      <c r="H159" s="1574"/>
      <c r="I159" s="1572"/>
      <c r="J159" s="1572"/>
      <c r="K159" s="1572"/>
      <c r="L159" s="1572"/>
      <c r="M159" s="1572"/>
      <c r="N159" s="1573"/>
      <c r="O159" s="1572"/>
      <c r="P159" s="1572"/>
      <c r="Q159" s="1602"/>
    </row>
    <row r="160" spans="2:17" x14ac:dyDescent="0.45">
      <c r="B160" s="1568"/>
      <c r="C160" s="1569"/>
      <c r="D160" s="1570"/>
      <c r="E160" s="1571"/>
      <c r="F160" s="1569"/>
      <c r="G160" s="1569"/>
      <c r="H160" s="1574"/>
      <c r="I160" s="1572"/>
      <c r="J160" s="1572"/>
      <c r="K160" s="1572"/>
      <c r="L160" s="1572"/>
      <c r="M160" s="1572"/>
      <c r="N160" s="1573"/>
      <c r="O160" s="1572"/>
      <c r="P160" s="1572"/>
      <c r="Q160" s="1602"/>
    </row>
    <row r="161" spans="2:17" x14ac:dyDescent="0.45">
      <c r="B161" s="1568"/>
      <c r="C161" s="1569"/>
      <c r="D161" s="1570"/>
      <c r="E161" s="1571"/>
      <c r="F161" s="1569"/>
      <c r="G161" s="1569"/>
      <c r="H161" s="1574"/>
      <c r="I161" s="1572"/>
      <c r="J161" s="1572"/>
      <c r="K161" s="1572"/>
      <c r="L161" s="1572"/>
      <c r="M161" s="1572"/>
      <c r="N161" s="1573"/>
      <c r="O161" s="1572"/>
      <c r="P161" s="1572"/>
      <c r="Q161" s="1602"/>
    </row>
    <row r="162" spans="2:17" x14ac:dyDescent="0.45">
      <c r="B162" s="1568"/>
      <c r="C162" s="1569"/>
      <c r="D162" s="1570"/>
      <c r="E162" s="1571"/>
      <c r="F162" s="1569"/>
      <c r="G162" s="1569"/>
      <c r="H162" s="1574"/>
      <c r="I162" s="1572"/>
      <c r="J162" s="1572"/>
      <c r="K162" s="1572"/>
      <c r="L162" s="1572"/>
      <c r="M162" s="1572"/>
      <c r="N162" s="1573"/>
      <c r="O162" s="1572"/>
      <c r="P162" s="1572"/>
      <c r="Q162" s="1602"/>
    </row>
    <row r="163" spans="2:17" x14ac:dyDescent="0.45">
      <c r="B163" s="1568"/>
      <c r="C163" s="1569"/>
      <c r="D163" s="1570"/>
      <c r="E163" s="1571"/>
      <c r="F163" s="1569"/>
      <c r="G163" s="1569"/>
      <c r="H163" s="1574"/>
      <c r="I163" s="1572"/>
      <c r="J163" s="1572"/>
      <c r="K163" s="1572"/>
      <c r="L163" s="1572"/>
      <c r="M163" s="1572"/>
      <c r="N163" s="1573"/>
      <c r="O163" s="1572"/>
      <c r="P163" s="1572"/>
      <c r="Q163" s="1602"/>
    </row>
    <row r="164" spans="2:17" x14ac:dyDescent="0.45">
      <c r="B164" s="1568"/>
      <c r="C164" s="1569"/>
      <c r="D164" s="1570"/>
      <c r="E164" s="1571"/>
      <c r="F164" s="1569"/>
      <c r="G164" s="1569"/>
      <c r="H164" s="1574"/>
      <c r="I164" s="1572"/>
      <c r="J164" s="1572"/>
      <c r="K164" s="1572"/>
      <c r="L164" s="1572"/>
      <c r="M164" s="1572"/>
      <c r="N164" s="1573"/>
      <c r="O164" s="1572"/>
      <c r="P164" s="1572"/>
      <c r="Q164" s="1602"/>
    </row>
    <row r="165" spans="2:17" x14ac:dyDescent="0.45">
      <c r="B165" s="1568"/>
      <c r="C165" s="1569"/>
      <c r="D165" s="1570"/>
      <c r="E165" s="1571"/>
      <c r="F165" s="1569"/>
      <c r="G165" s="1569"/>
      <c r="H165" s="1574"/>
      <c r="I165" s="1572"/>
      <c r="J165" s="1572"/>
      <c r="K165" s="1572"/>
      <c r="L165" s="1572"/>
      <c r="M165" s="1572"/>
      <c r="N165" s="1573"/>
      <c r="O165" s="1572"/>
      <c r="P165" s="1572"/>
      <c r="Q165" s="1602"/>
    </row>
    <row r="166" spans="2:17" x14ac:dyDescent="0.45">
      <c r="B166" s="1568"/>
      <c r="C166" s="1569"/>
      <c r="D166" s="1570"/>
      <c r="E166" s="1571"/>
      <c r="F166" s="1569"/>
      <c r="G166" s="1569"/>
      <c r="H166" s="1574"/>
      <c r="I166" s="1572"/>
      <c r="J166" s="1572"/>
      <c r="K166" s="1572"/>
      <c r="L166" s="1572"/>
      <c r="M166" s="1572"/>
      <c r="N166" s="1573"/>
      <c r="O166" s="1572"/>
      <c r="P166" s="1572"/>
      <c r="Q166" s="1602"/>
    </row>
    <row r="167" spans="2:17" x14ac:dyDescent="0.45">
      <c r="B167" s="1568"/>
      <c r="C167" s="1569"/>
      <c r="D167" s="1570"/>
      <c r="E167" s="1571"/>
      <c r="F167" s="1569"/>
      <c r="G167" s="1569"/>
      <c r="H167" s="1574"/>
      <c r="I167" s="1572"/>
      <c r="J167" s="1572"/>
      <c r="K167" s="1572"/>
      <c r="L167" s="1572"/>
      <c r="M167" s="1572"/>
      <c r="N167" s="1573"/>
      <c r="O167" s="1572"/>
      <c r="P167" s="1572"/>
      <c r="Q167" s="1602"/>
    </row>
    <row r="168" spans="2:17" x14ac:dyDescent="0.45">
      <c r="B168" s="1568"/>
      <c r="C168" s="1569"/>
      <c r="D168" s="1570"/>
      <c r="E168" s="1571"/>
      <c r="F168" s="1569"/>
      <c r="G168" s="1569"/>
      <c r="H168" s="1574"/>
      <c r="I168" s="1572"/>
      <c r="J168" s="1572"/>
      <c r="K168" s="1572"/>
      <c r="L168" s="1572"/>
      <c r="M168" s="1572"/>
      <c r="N168" s="1573"/>
      <c r="O168" s="1572"/>
      <c r="P168" s="1572"/>
      <c r="Q168" s="1602"/>
    </row>
    <row r="169" spans="2:17" x14ac:dyDescent="0.45">
      <c r="B169" s="1568"/>
      <c r="C169" s="1569"/>
      <c r="D169" s="1570"/>
      <c r="E169" s="1571"/>
      <c r="F169" s="1569"/>
      <c r="G169" s="1569"/>
      <c r="H169" s="1574"/>
      <c r="I169" s="1572"/>
      <c r="J169" s="1572"/>
      <c r="K169" s="1572"/>
      <c r="L169" s="1572"/>
      <c r="M169" s="1572"/>
      <c r="N169" s="1573"/>
      <c r="O169" s="1572"/>
      <c r="P169" s="1572"/>
      <c r="Q169" s="1602"/>
    </row>
    <row r="170" spans="2:17" x14ac:dyDescent="0.45">
      <c r="B170" s="1568"/>
      <c r="C170" s="1569"/>
      <c r="D170" s="1570"/>
      <c r="E170" s="1571"/>
      <c r="F170" s="1569"/>
      <c r="G170" s="1569"/>
      <c r="H170" s="1574"/>
      <c r="I170" s="1572"/>
      <c r="J170" s="1572"/>
      <c r="K170" s="1572"/>
      <c r="L170" s="1572"/>
      <c r="M170" s="1572"/>
      <c r="N170" s="1573"/>
      <c r="O170" s="1572"/>
      <c r="P170" s="1572"/>
      <c r="Q170" s="1602"/>
    </row>
    <row r="171" spans="2:17" x14ac:dyDescent="0.45">
      <c r="B171" s="1568"/>
      <c r="C171" s="1569"/>
      <c r="D171" s="1570"/>
      <c r="E171" s="1571"/>
      <c r="F171" s="1569"/>
      <c r="G171" s="1569"/>
      <c r="H171" s="1574"/>
      <c r="I171" s="1572"/>
      <c r="J171" s="1572"/>
      <c r="K171" s="1572"/>
      <c r="L171" s="1572"/>
      <c r="M171" s="1572"/>
      <c r="N171" s="1573"/>
      <c r="O171" s="1572"/>
      <c r="P171" s="1572"/>
      <c r="Q171" s="1602"/>
    </row>
    <row r="172" spans="2:17" x14ac:dyDescent="0.45">
      <c r="B172" s="1568"/>
      <c r="C172" s="1569"/>
      <c r="D172" s="1570"/>
      <c r="E172" s="1571"/>
      <c r="F172" s="1569"/>
      <c r="G172" s="1569"/>
      <c r="H172" s="1574"/>
      <c r="I172" s="1572"/>
      <c r="J172" s="1572"/>
      <c r="K172" s="1572"/>
      <c r="L172" s="1572"/>
      <c r="M172" s="1572"/>
      <c r="N172" s="1573"/>
      <c r="O172" s="1572"/>
      <c r="P172" s="1572"/>
      <c r="Q172" s="1602"/>
    </row>
    <row r="173" spans="2:17" x14ac:dyDescent="0.45">
      <c r="B173" s="1568"/>
      <c r="C173" s="1569"/>
      <c r="D173" s="1570"/>
      <c r="E173" s="1571"/>
      <c r="F173" s="1569"/>
      <c r="G173" s="1569"/>
      <c r="H173" s="1574"/>
      <c r="I173" s="1572"/>
      <c r="J173" s="1572"/>
      <c r="K173" s="1572"/>
      <c r="L173" s="1572"/>
      <c r="M173" s="1572"/>
      <c r="N173" s="1573"/>
      <c r="O173" s="1572"/>
      <c r="P173" s="1572"/>
      <c r="Q173" s="1602"/>
    </row>
    <row r="174" spans="2:17" x14ac:dyDescent="0.45">
      <c r="B174" s="1568"/>
      <c r="C174" s="1569"/>
      <c r="D174" s="1570"/>
      <c r="E174" s="1571"/>
      <c r="F174" s="1569"/>
      <c r="G174" s="1569"/>
      <c r="H174" s="1574"/>
      <c r="I174" s="1572"/>
      <c r="J174" s="1572"/>
      <c r="K174" s="1572"/>
      <c r="L174" s="1572"/>
      <c r="M174" s="1572"/>
      <c r="N174" s="1573"/>
      <c r="O174" s="1572"/>
      <c r="P174" s="1572"/>
      <c r="Q174" s="1602"/>
    </row>
    <row r="175" spans="2:17" x14ac:dyDescent="0.45">
      <c r="B175" s="1568"/>
      <c r="C175" s="1569"/>
      <c r="D175" s="1570"/>
      <c r="E175" s="1571"/>
      <c r="F175" s="1569"/>
      <c r="G175" s="1569"/>
      <c r="H175" s="1574"/>
      <c r="I175" s="1572"/>
      <c r="J175" s="1572"/>
      <c r="K175" s="1572"/>
      <c r="L175" s="1572"/>
      <c r="M175" s="1572"/>
      <c r="N175" s="1573"/>
      <c r="O175" s="1572"/>
      <c r="P175" s="1572"/>
      <c r="Q175" s="1602"/>
    </row>
    <row r="176" spans="2:17" x14ac:dyDescent="0.45">
      <c r="B176" s="1568"/>
      <c r="C176" s="1569"/>
      <c r="D176" s="1570"/>
      <c r="E176" s="1571"/>
      <c r="F176" s="1569"/>
      <c r="G176" s="1569"/>
      <c r="H176" s="1574"/>
      <c r="I176" s="1572"/>
      <c r="J176" s="1572"/>
      <c r="K176" s="1572"/>
      <c r="L176" s="1572"/>
      <c r="M176" s="1572"/>
      <c r="N176" s="1573"/>
      <c r="O176" s="1572"/>
      <c r="P176" s="1572"/>
      <c r="Q176" s="1602"/>
    </row>
    <row r="177" spans="2:17" x14ac:dyDescent="0.45">
      <c r="B177" s="1568"/>
      <c r="C177" s="1569"/>
      <c r="D177" s="1570"/>
      <c r="E177" s="1571"/>
      <c r="F177" s="1569"/>
      <c r="G177" s="1569"/>
      <c r="H177" s="1574"/>
      <c r="I177" s="1572"/>
      <c r="J177" s="1572"/>
      <c r="K177" s="1572"/>
      <c r="L177" s="1572"/>
      <c r="M177" s="1572"/>
      <c r="N177" s="1573"/>
      <c r="O177" s="1572"/>
      <c r="P177" s="1572"/>
      <c r="Q177" s="1602"/>
    </row>
    <row r="178" spans="2:17" x14ac:dyDescent="0.45">
      <c r="B178" s="1568"/>
      <c r="C178" s="1569"/>
      <c r="D178" s="1570"/>
      <c r="E178" s="1571"/>
      <c r="F178" s="1569"/>
      <c r="G178" s="1569"/>
      <c r="H178" s="1574"/>
      <c r="I178" s="1572"/>
      <c r="J178" s="1572"/>
      <c r="K178" s="1572"/>
      <c r="L178" s="1572"/>
      <c r="M178" s="1572"/>
      <c r="N178" s="1573"/>
      <c r="O178" s="1572"/>
      <c r="P178" s="1572"/>
      <c r="Q178" s="1602"/>
    </row>
    <row r="179" spans="2:17" x14ac:dyDescent="0.45">
      <c r="B179" s="1568"/>
      <c r="C179" s="1569"/>
      <c r="D179" s="1570"/>
      <c r="E179" s="1571"/>
      <c r="F179" s="1569"/>
      <c r="G179" s="1569"/>
      <c r="H179" s="1574"/>
      <c r="I179" s="1572"/>
      <c r="J179" s="1572"/>
      <c r="K179" s="1572"/>
      <c r="L179" s="1572"/>
      <c r="M179" s="1572"/>
      <c r="N179" s="1573"/>
      <c r="O179" s="1572"/>
      <c r="P179" s="1572"/>
      <c r="Q179" s="1602"/>
    </row>
    <row r="180" spans="2:17" x14ac:dyDescent="0.45">
      <c r="B180" s="1568"/>
      <c r="C180" s="1569"/>
      <c r="D180" s="1570"/>
      <c r="E180" s="1571"/>
      <c r="F180" s="1569"/>
      <c r="G180" s="1569"/>
      <c r="H180" s="1574"/>
      <c r="I180" s="1572"/>
      <c r="J180" s="1572"/>
      <c r="K180" s="1572"/>
      <c r="L180" s="1572"/>
      <c r="M180" s="1572"/>
      <c r="N180" s="1573"/>
      <c r="O180" s="1572"/>
      <c r="P180" s="1572"/>
      <c r="Q180" s="1602"/>
    </row>
    <row r="181" spans="2:17" x14ac:dyDescent="0.45">
      <c r="B181" s="1568"/>
      <c r="C181" s="1569"/>
      <c r="D181" s="1570"/>
      <c r="E181" s="1571"/>
      <c r="F181" s="1569"/>
      <c r="G181" s="1569"/>
      <c r="H181" s="1574"/>
      <c r="I181" s="1572"/>
      <c r="J181" s="1572"/>
      <c r="K181" s="1572"/>
      <c r="L181" s="1572"/>
      <c r="M181" s="1572"/>
      <c r="N181" s="1573"/>
      <c r="O181" s="1572"/>
      <c r="P181" s="1572"/>
      <c r="Q181" s="1602"/>
    </row>
    <row r="182" spans="2:17" x14ac:dyDescent="0.45">
      <c r="B182" s="1568"/>
      <c r="C182" s="1569"/>
      <c r="D182" s="1570"/>
      <c r="E182" s="1571"/>
      <c r="F182" s="1569"/>
      <c r="G182" s="1569"/>
      <c r="H182" s="1574"/>
      <c r="I182" s="1572"/>
      <c r="J182" s="1572"/>
      <c r="K182" s="1572"/>
      <c r="L182" s="1572"/>
      <c r="M182" s="1572"/>
      <c r="N182" s="1573"/>
      <c r="O182" s="1572"/>
      <c r="P182" s="1572"/>
      <c r="Q182" s="1602"/>
    </row>
    <row r="183" spans="2:17" x14ac:dyDescent="0.45">
      <c r="B183" s="1568"/>
      <c r="C183" s="1569"/>
      <c r="D183" s="1570"/>
      <c r="E183" s="1571"/>
      <c r="F183" s="1569"/>
      <c r="G183" s="1569"/>
      <c r="H183" s="1574"/>
      <c r="I183" s="1572"/>
      <c r="J183" s="1572"/>
      <c r="K183" s="1572"/>
      <c r="L183" s="1572"/>
      <c r="M183" s="1572"/>
      <c r="N183" s="1573"/>
      <c r="O183" s="1572"/>
      <c r="P183" s="1572"/>
      <c r="Q183" s="1602"/>
    </row>
    <row r="184" spans="2:17" x14ac:dyDescent="0.45">
      <c r="B184" s="1568"/>
      <c r="C184" s="1569"/>
      <c r="D184" s="1570"/>
      <c r="E184" s="1571"/>
      <c r="F184" s="1569"/>
      <c r="G184" s="1569"/>
      <c r="H184" s="1574"/>
      <c r="I184" s="1572"/>
      <c r="J184" s="1572"/>
      <c r="K184" s="1572"/>
      <c r="L184" s="1572"/>
      <c r="M184" s="1572"/>
      <c r="N184" s="1573"/>
      <c r="O184" s="1572"/>
      <c r="P184" s="1572"/>
      <c r="Q184" s="1602"/>
    </row>
    <row r="185" spans="2:17" x14ac:dyDescent="0.45">
      <c r="B185" s="1568"/>
      <c r="C185" s="1569"/>
      <c r="D185" s="1570"/>
      <c r="E185" s="1571"/>
      <c r="F185" s="1569"/>
      <c r="G185" s="1569"/>
      <c r="H185" s="1574"/>
      <c r="I185" s="1572"/>
      <c r="J185" s="1572"/>
      <c r="K185" s="1572"/>
      <c r="L185" s="1572"/>
      <c r="M185" s="1572"/>
      <c r="N185" s="1573"/>
      <c r="O185" s="1572"/>
      <c r="P185" s="1572"/>
      <c r="Q185" s="1602"/>
    </row>
    <row r="186" spans="2:17" x14ac:dyDescent="0.45">
      <c r="B186" s="1568"/>
      <c r="C186" s="1569"/>
      <c r="D186" s="1570"/>
      <c r="E186" s="1571"/>
      <c r="F186" s="1569"/>
      <c r="G186" s="1569"/>
      <c r="H186" s="1574"/>
      <c r="I186" s="1572"/>
      <c r="J186" s="1572"/>
      <c r="K186" s="1572"/>
      <c r="L186" s="1572"/>
      <c r="M186" s="1572"/>
      <c r="N186" s="1573"/>
      <c r="O186" s="1572"/>
      <c r="P186" s="1572"/>
      <c r="Q186" s="1602"/>
    </row>
    <row r="187" spans="2:17" x14ac:dyDescent="0.45">
      <c r="B187" s="1568"/>
      <c r="C187" s="1569"/>
      <c r="D187" s="1570"/>
      <c r="E187" s="1571"/>
      <c r="F187" s="1569"/>
      <c r="G187" s="1569"/>
      <c r="H187" s="1574"/>
      <c r="I187" s="1572"/>
      <c r="J187" s="1572"/>
      <c r="K187" s="1572"/>
      <c r="L187" s="1572"/>
      <c r="M187" s="1572"/>
      <c r="N187" s="1573"/>
      <c r="O187" s="1572"/>
      <c r="P187" s="1572"/>
      <c r="Q187" s="1602"/>
    </row>
    <row r="188" spans="2:17" x14ac:dyDescent="0.45">
      <c r="B188" s="1568"/>
      <c r="C188" s="1569"/>
      <c r="D188" s="1570"/>
      <c r="E188" s="1571"/>
      <c r="F188" s="1569"/>
      <c r="G188" s="1569"/>
      <c r="H188" s="1574"/>
      <c r="I188" s="1572"/>
      <c r="J188" s="1572"/>
      <c r="K188" s="1572"/>
      <c r="L188" s="1572"/>
      <c r="M188" s="1572"/>
      <c r="N188" s="1573"/>
      <c r="O188" s="1572"/>
      <c r="P188" s="1572"/>
      <c r="Q188" s="1602"/>
    </row>
    <row r="189" spans="2:17" x14ac:dyDescent="0.45">
      <c r="B189" s="1568"/>
      <c r="C189" s="1569"/>
      <c r="D189" s="1570"/>
      <c r="E189" s="1571"/>
      <c r="F189" s="1569"/>
      <c r="G189" s="1569"/>
      <c r="H189" s="1574"/>
      <c r="I189" s="1572"/>
      <c r="J189" s="1572"/>
      <c r="K189" s="1572"/>
      <c r="L189" s="1572"/>
      <c r="M189" s="1572"/>
      <c r="N189" s="1573"/>
      <c r="O189" s="1572"/>
      <c r="P189" s="1572"/>
      <c r="Q189" s="1602"/>
    </row>
    <row r="190" spans="2:17" x14ac:dyDescent="0.45">
      <c r="B190" s="1568"/>
      <c r="C190" s="1569"/>
      <c r="D190" s="1570"/>
      <c r="E190" s="1571"/>
      <c r="F190" s="1569"/>
      <c r="G190" s="1569"/>
      <c r="H190" s="1574"/>
      <c r="I190" s="1572"/>
      <c r="J190" s="1572"/>
      <c r="K190" s="1572"/>
      <c r="L190" s="1572"/>
      <c r="M190" s="1572"/>
      <c r="N190" s="1573"/>
      <c r="O190" s="1572"/>
      <c r="P190" s="1572"/>
      <c r="Q190" s="1602"/>
    </row>
    <row r="191" spans="2:17" x14ac:dyDescent="0.45">
      <c r="B191" s="1568"/>
      <c r="C191" s="1569"/>
      <c r="D191" s="1570"/>
      <c r="E191" s="1571"/>
      <c r="F191" s="1569"/>
      <c r="G191" s="1569"/>
      <c r="H191" s="1574"/>
      <c r="I191" s="1572"/>
      <c r="J191" s="1572"/>
      <c r="K191" s="1572"/>
      <c r="L191" s="1572"/>
      <c r="M191" s="1572"/>
      <c r="N191" s="1573"/>
      <c r="O191" s="1572"/>
      <c r="P191" s="1572"/>
      <c r="Q191" s="1602"/>
    </row>
    <row r="192" spans="2:17" x14ac:dyDescent="0.45">
      <c r="B192" s="1568"/>
      <c r="C192" s="1569"/>
      <c r="D192" s="1570"/>
      <c r="E192" s="1571"/>
      <c r="F192" s="1569"/>
      <c r="G192" s="1569"/>
      <c r="H192" s="1574"/>
      <c r="I192" s="1572"/>
      <c r="J192" s="1572"/>
      <c r="K192" s="1572"/>
      <c r="L192" s="1572"/>
      <c r="M192" s="1572"/>
      <c r="N192" s="1573"/>
      <c r="O192" s="1572"/>
      <c r="P192" s="1572"/>
      <c r="Q192" s="1602"/>
    </row>
    <row r="193" spans="2:17" x14ac:dyDescent="0.45">
      <c r="B193" s="1568"/>
      <c r="C193" s="1569"/>
      <c r="D193" s="1570"/>
      <c r="E193" s="1571"/>
      <c r="F193" s="1569"/>
      <c r="G193" s="1569"/>
      <c r="H193" s="1574"/>
      <c r="I193" s="1572"/>
      <c r="J193" s="1572"/>
      <c r="K193" s="1572"/>
      <c r="L193" s="1572"/>
      <c r="M193" s="1572"/>
      <c r="N193" s="1573"/>
      <c r="O193" s="1572"/>
      <c r="P193" s="1572"/>
      <c r="Q193" s="1602"/>
    </row>
    <row r="194" spans="2:17" x14ac:dyDescent="0.45">
      <c r="B194" s="1568"/>
      <c r="C194" s="1569"/>
      <c r="D194" s="1570"/>
      <c r="E194" s="1571"/>
      <c r="F194" s="1569"/>
      <c r="G194" s="1569"/>
      <c r="H194" s="1574"/>
      <c r="I194" s="1572"/>
      <c r="J194" s="1572"/>
      <c r="K194" s="1572"/>
      <c r="L194" s="1572"/>
      <c r="M194" s="1572"/>
      <c r="N194" s="1573"/>
      <c r="O194" s="1572"/>
      <c r="P194" s="1572"/>
      <c r="Q194" s="1602"/>
    </row>
    <row r="195" spans="2:17" x14ac:dyDescent="0.45">
      <c r="B195" s="1568"/>
      <c r="C195" s="1569"/>
      <c r="D195" s="1570"/>
      <c r="E195" s="1571"/>
      <c r="F195" s="1569"/>
      <c r="G195" s="1569"/>
      <c r="H195" s="1574"/>
      <c r="I195" s="1572"/>
      <c r="J195" s="1572"/>
      <c r="K195" s="1572"/>
      <c r="L195" s="1572"/>
      <c r="M195" s="1572"/>
      <c r="N195" s="1573"/>
      <c r="O195" s="1572"/>
      <c r="P195" s="1572"/>
      <c r="Q195" s="1602"/>
    </row>
    <row r="196" spans="2:17" x14ac:dyDescent="0.45">
      <c r="B196" s="1568"/>
      <c r="C196" s="1569"/>
      <c r="D196" s="1570"/>
      <c r="E196" s="1571"/>
      <c r="F196" s="1569"/>
      <c r="G196" s="1569"/>
      <c r="H196" s="1574"/>
      <c r="I196" s="1572"/>
      <c r="J196" s="1572"/>
      <c r="K196" s="1572"/>
      <c r="L196" s="1572"/>
      <c r="M196" s="1572"/>
      <c r="N196" s="1573"/>
      <c r="O196" s="1572"/>
      <c r="P196" s="1572"/>
      <c r="Q196" s="1602"/>
    </row>
    <row r="197" spans="2:17" x14ac:dyDescent="0.45">
      <c r="B197" s="1568"/>
      <c r="C197" s="1569"/>
      <c r="D197" s="1570"/>
      <c r="E197" s="1571"/>
      <c r="F197" s="1569"/>
      <c r="G197" s="1569"/>
      <c r="H197" s="1574"/>
      <c r="I197" s="1572"/>
      <c r="J197" s="1572"/>
      <c r="K197" s="1572"/>
      <c r="L197" s="1572"/>
      <c r="M197" s="1572"/>
      <c r="N197" s="1573"/>
      <c r="O197" s="1572"/>
      <c r="P197" s="1572"/>
      <c r="Q197" s="1602"/>
    </row>
    <row r="198" spans="2:17" x14ac:dyDescent="0.45">
      <c r="B198" s="1568"/>
      <c r="C198" s="1569"/>
      <c r="D198" s="1570"/>
      <c r="E198" s="1571"/>
      <c r="F198" s="1569"/>
      <c r="G198" s="1569"/>
      <c r="H198" s="1574"/>
      <c r="I198" s="1572"/>
      <c r="J198" s="1572"/>
      <c r="K198" s="1572"/>
      <c r="L198" s="1572"/>
      <c r="M198" s="1572"/>
      <c r="N198" s="1573"/>
      <c r="O198" s="1572"/>
      <c r="P198" s="1572"/>
      <c r="Q198" s="1602"/>
    </row>
    <row r="199" spans="2:17" x14ac:dyDescent="0.45">
      <c r="B199" s="1568"/>
      <c r="C199" s="1569"/>
      <c r="D199" s="1570"/>
      <c r="E199" s="1571"/>
      <c r="F199" s="1569"/>
      <c r="G199" s="1569"/>
      <c r="H199" s="1574"/>
      <c r="I199" s="1572"/>
      <c r="J199" s="1572"/>
      <c r="K199" s="1572"/>
      <c r="L199" s="1572"/>
      <c r="M199" s="1572"/>
      <c r="N199" s="1573"/>
      <c r="O199" s="1572"/>
      <c r="P199" s="1572"/>
      <c r="Q199" s="1602"/>
    </row>
    <row r="200" spans="2:17" x14ac:dyDescent="0.45">
      <c r="B200" s="1568"/>
      <c r="C200" s="1569"/>
      <c r="D200" s="1570"/>
      <c r="E200" s="1571"/>
      <c r="F200" s="1569"/>
      <c r="G200" s="1569"/>
      <c r="H200" s="1574"/>
      <c r="I200" s="1572"/>
      <c r="J200" s="1572"/>
      <c r="K200" s="1572"/>
      <c r="L200" s="1572"/>
      <c r="M200" s="1572"/>
      <c r="N200" s="1573"/>
      <c r="O200" s="1572"/>
      <c r="P200" s="1572"/>
      <c r="Q200" s="1602"/>
    </row>
    <row r="201" spans="2:17" x14ac:dyDescent="0.45">
      <c r="B201" s="1568"/>
      <c r="C201" s="1569"/>
      <c r="D201" s="1570"/>
      <c r="E201" s="1571"/>
      <c r="F201" s="1569"/>
      <c r="G201" s="1569"/>
      <c r="H201" s="1574"/>
      <c r="I201" s="1572"/>
      <c r="J201" s="1572"/>
      <c r="K201" s="1572"/>
      <c r="L201" s="1572"/>
      <c r="M201" s="1572"/>
      <c r="N201" s="1573"/>
      <c r="O201" s="1572"/>
      <c r="P201" s="1572"/>
      <c r="Q201" s="1602"/>
    </row>
    <row r="202" spans="2:17" x14ac:dyDescent="0.45">
      <c r="B202" s="1568"/>
      <c r="C202" s="1569"/>
      <c r="D202" s="1570"/>
      <c r="E202" s="1571"/>
      <c r="F202" s="1569"/>
      <c r="G202" s="1569"/>
      <c r="H202" s="1574"/>
      <c r="I202" s="1572"/>
      <c r="J202" s="1572"/>
      <c r="K202" s="1572"/>
      <c r="L202" s="1572"/>
      <c r="M202" s="1572"/>
      <c r="N202" s="1573"/>
      <c r="O202" s="1572"/>
      <c r="P202" s="1572"/>
      <c r="Q202" s="1602"/>
    </row>
    <row r="203" spans="2:17" x14ac:dyDescent="0.45">
      <c r="B203" s="1568"/>
      <c r="C203" s="1569"/>
      <c r="D203" s="1570"/>
      <c r="E203" s="1571"/>
      <c r="F203" s="1569"/>
      <c r="G203" s="1569"/>
      <c r="H203" s="1574"/>
      <c r="I203" s="1572"/>
      <c r="J203" s="1572"/>
      <c r="K203" s="1572"/>
      <c r="L203" s="1572"/>
      <c r="M203" s="1572"/>
      <c r="N203" s="1573"/>
      <c r="O203" s="1572"/>
      <c r="P203" s="1572"/>
      <c r="Q203" s="1602"/>
    </row>
    <row r="204" spans="2:17" x14ac:dyDescent="0.45">
      <c r="B204" s="1568"/>
      <c r="C204" s="1569"/>
      <c r="D204" s="1570"/>
      <c r="E204" s="1571"/>
      <c r="F204" s="1569"/>
      <c r="G204" s="1569"/>
      <c r="H204" s="1574"/>
      <c r="I204" s="1572"/>
      <c r="J204" s="1572"/>
      <c r="K204" s="1572"/>
      <c r="L204" s="1572"/>
      <c r="M204" s="1572"/>
      <c r="N204" s="1573"/>
      <c r="O204" s="1572"/>
      <c r="P204" s="1572"/>
      <c r="Q204" s="1602"/>
    </row>
    <row r="205" spans="2:17" x14ac:dyDescent="0.45">
      <c r="B205" s="1568"/>
      <c r="C205" s="1569"/>
      <c r="D205" s="1570"/>
      <c r="E205" s="1571"/>
      <c r="F205" s="1569"/>
      <c r="G205" s="1569"/>
      <c r="H205" s="1574"/>
      <c r="I205" s="1572"/>
      <c r="J205" s="1572"/>
      <c r="K205" s="1572"/>
      <c r="L205" s="1572"/>
      <c r="M205" s="1572"/>
      <c r="N205" s="1573"/>
      <c r="O205" s="1572"/>
      <c r="P205" s="1572"/>
      <c r="Q205" s="1602"/>
    </row>
    <row r="206" spans="2:17" x14ac:dyDescent="0.45">
      <c r="B206" s="1568"/>
      <c r="C206" s="1569"/>
      <c r="D206" s="1570"/>
      <c r="E206" s="1571"/>
      <c r="F206" s="1569"/>
      <c r="G206" s="1569"/>
      <c r="H206" s="1574"/>
      <c r="I206" s="1572"/>
      <c r="J206" s="1572"/>
      <c r="K206" s="1572"/>
      <c r="L206" s="1572"/>
      <c r="M206" s="1572"/>
      <c r="N206" s="1573"/>
      <c r="O206" s="1572"/>
      <c r="P206" s="1572"/>
      <c r="Q206" s="1602"/>
    </row>
    <row r="207" spans="2:17" x14ac:dyDescent="0.45">
      <c r="B207" s="1568"/>
      <c r="C207" s="1569"/>
      <c r="D207" s="1570"/>
      <c r="E207" s="1571"/>
      <c r="F207" s="1569"/>
      <c r="G207" s="1569"/>
      <c r="H207" s="1574"/>
      <c r="I207" s="1572"/>
      <c r="J207" s="1572"/>
      <c r="K207" s="1572"/>
      <c r="L207" s="1572"/>
      <c r="M207" s="1572"/>
      <c r="N207" s="1573"/>
      <c r="O207" s="1572"/>
      <c r="P207" s="1572"/>
      <c r="Q207" s="1602"/>
    </row>
    <row r="208" spans="2:17" x14ac:dyDescent="0.45">
      <c r="B208" s="1568"/>
      <c r="C208" s="1569"/>
      <c r="D208" s="1570"/>
      <c r="E208" s="1571"/>
      <c r="F208" s="1569"/>
      <c r="G208" s="1569"/>
      <c r="H208" s="1574"/>
      <c r="I208" s="1572"/>
      <c r="J208" s="1572"/>
      <c r="K208" s="1572"/>
      <c r="L208" s="1572"/>
      <c r="M208" s="1572"/>
      <c r="N208" s="1573"/>
      <c r="O208" s="1572"/>
      <c r="P208" s="1572"/>
      <c r="Q208" s="1602"/>
    </row>
    <row r="209" spans="2:17" x14ac:dyDescent="0.45">
      <c r="B209" s="1568"/>
      <c r="C209" s="1569"/>
      <c r="D209" s="1570"/>
      <c r="E209" s="1571"/>
      <c r="F209" s="1569"/>
      <c r="G209" s="1569"/>
      <c r="H209" s="1574"/>
      <c r="I209" s="1572"/>
      <c r="J209" s="1572"/>
      <c r="K209" s="1572"/>
      <c r="L209" s="1572"/>
      <c r="M209" s="1572"/>
      <c r="N209" s="1573"/>
      <c r="O209" s="1572"/>
      <c r="P209" s="1572"/>
      <c r="Q209" s="1602"/>
    </row>
    <row r="210" spans="2:17" x14ac:dyDescent="0.45">
      <c r="B210" s="1568"/>
      <c r="C210" s="1569"/>
      <c r="D210" s="1570"/>
      <c r="E210" s="1571"/>
      <c r="F210" s="1569"/>
      <c r="G210" s="1569"/>
      <c r="H210" s="1574"/>
      <c r="I210" s="1572"/>
      <c r="J210" s="1572"/>
      <c r="K210" s="1572"/>
      <c r="L210" s="1572"/>
      <c r="M210" s="1572"/>
      <c r="N210" s="1573"/>
      <c r="O210" s="1572"/>
      <c r="P210" s="1572"/>
      <c r="Q210" s="1602"/>
    </row>
    <row r="211" spans="2:17" x14ac:dyDescent="0.45">
      <c r="B211" s="1568"/>
      <c r="C211" s="1569"/>
      <c r="D211" s="1570"/>
      <c r="E211" s="1571"/>
      <c r="F211" s="1569"/>
      <c r="G211" s="1569"/>
      <c r="H211" s="1574"/>
      <c r="I211" s="1572"/>
      <c r="J211" s="1572"/>
      <c r="K211" s="1572"/>
      <c r="L211" s="1572"/>
      <c r="M211" s="1572"/>
      <c r="N211" s="1573"/>
      <c r="O211" s="1572"/>
      <c r="P211" s="1572"/>
      <c r="Q211" s="1602"/>
    </row>
    <row r="212" spans="2:17" x14ac:dyDescent="0.45">
      <c r="B212" s="1568"/>
      <c r="C212" s="1569"/>
      <c r="D212" s="1570"/>
      <c r="E212" s="1571"/>
      <c r="F212" s="1569"/>
      <c r="G212" s="1569"/>
      <c r="H212" s="1574"/>
      <c r="I212" s="1572"/>
      <c r="J212" s="1572"/>
      <c r="K212" s="1572"/>
      <c r="L212" s="1572"/>
      <c r="M212" s="1572"/>
      <c r="N212" s="1573"/>
      <c r="O212" s="1572"/>
      <c r="P212" s="1572"/>
      <c r="Q212" s="1602"/>
    </row>
    <row r="213" spans="2:17" x14ac:dyDescent="0.45">
      <c r="B213" s="1568"/>
      <c r="C213" s="1569"/>
      <c r="D213" s="1570"/>
      <c r="E213" s="1571"/>
      <c r="F213" s="1569"/>
      <c r="G213" s="1569"/>
      <c r="H213" s="1574"/>
      <c r="I213" s="1572"/>
      <c r="J213" s="1572"/>
      <c r="K213" s="1572"/>
      <c r="L213" s="1572"/>
      <c r="M213" s="1572"/>
      <c r="N213" s="1573"/>
      <c r="O213" s="1572"/>
      <c r="P213" s="1572"/>
      <c r="Q213" s="1602"/>
    </row>
    <row r="214" spans="2:17" x14ac:dyDescent="0.45">
      <c r="B214" s="1568"/>
      <c r="C214" s="1569"/>
      <c r="D214" s="1570"/>
      <c r="E214" s="1571"/>
      <c r="F214" s="1569"/>
      <c r="G214" s="1569"/>
      <c r="H214" s="1574"/>
      <c r="I214" s="1572"/>
      <c r="J214" s="1572"/>
      <c r="K214" s="1572"/>
      <c r="L214" s="1572"/>
      <c r="M214" s="1572"/>
      <c r="N214" s="1573"/>
      <c r="O214" s="1572"/>
      <c r="P214" s="1572"/>
      <c r="Q214" s="1602"/>
    </row>
    <row r="215" spans="2:17" x14ac:dyDescent="0.45">
      <c r="B215" s="1568"/>
      <c r="C215" s="1569"/>
      <c r="D215" s="1570"/>
      <c r="E215" s="1571"/>
      <c r="F215" s="1569"/>
      <c r="G215" s="1569"/>
      <c r="H215" s="1574"/>
      <c r="I215" s="1572"/>
      <c r="J215" s="1572"/>
      <c r="K215" s="1572"/>
      <c r="L215" s="1572"/>
      <c r="M215" s="1572"/>
      <c r="N215" s="1573"/>
      <c r="O215" s="1572"/>
      <c r="P215" s="1572"/>
      <c r="Q215" s="1602"/>
    </row>
    <row r="216" spans="2:17" x14ac:dyDescent="0.45">
      <c r="B216" s="1568"/>
      <c r="C216" s="1569"/>
      <c r="D216" s="1570"/>
      <c r="E216" s="1571"/>
      <c r="F216" s="1569"/>
      <c r="G216" s="1569"/>
      <c r="H216" s="1574"/>
      <c r="I216" s="1572"/>
      <c r="J216" s="1572"/>
      <c r="K216" s="1572"/>
      <c r="L216" s="1572"/>
      <c r="M216" s="1572"/>
      <c r="N216" s="1573"/>
      <c r="O216" s="1572"/>
      <c r="P216" s="1572"/>
      <c r="Q216" s="1602"/>
    </row>
    <row r="217" spans="2:17" x14ac:dyDescent="0.45">
      <c r="B217" s="1568"/>
      <c r="C217" s="1569"/>
      <c r="D217" s="1570"/>
      <c r="E217" s="1571"/>
      <c r="F217" s="1569"/>
      <c r="G217" s="1569"/>
      <c r="H217" s="1574"/>
      <c r="I217" s="1572"/>
      <c r="J217" s="1572"/>
      <c r="K217" s="1572"/>
      <c r="L217" s="1572"/>
      <c r="M217" s="1572"/>
      <c r="N217" s="1573"/>
      <c r="O217" s="1572"/>
      <c r="P217" s="1572"/>
      <c r="Q217" s="1602"/>
    </row>
    <row r="218" spans="2:17" x14ac:dyDescent="0.45">
      <c r="B218" s="1568"/>
      <c r="C218" s="1569"/>
      <c r="D218" s="1570"/>
      <c r="E218" s="1571"/>
      <c r="F218" s="1569"/>
      <c r="G218" s="1569"/>
      <c r="H218" s="1574"/>
      <c r="I218" s="1572"/>
      <c r="J218" s="1572"/>
      <c r="K218" s="1572"/>
      <c r="L218" s="1572"/>
      <c r="M218" s="1572"/>
      <c r="N218" s="1573"/>
      <c r="O218" s="1572"/>
      <c r="P218" s="1572"/>
      <c r="Q218" s="1602"/>
    </row>
    <row r="219" spans="2:17" x14ac:dyDescent="0.45">
      <c r="B219" s="1568"/>
      <c r="C219" s="1569"/>
      <c r="D219" s="1570"/>
      <c r="E219" s="1571"/>
      <c r="F219" s="1569"/>
      <c r="G219" s="1569"/>
      <c r="H219" s="1574"/>
      <c r="I219" s="1572"/>
      <c r="J219" s="1572"/>
      <c r="K219" s="1572"/>
      <c r="L219" s="1572"/>
      <c r="M219" s="1572"/>
      <c r="N219" s="1573"/>
      <c r="O219" s="1572"/>
      <c r="P219" s="1572"/>
      <c r="Q219" s="1602"/>
    </row>
    <row r="220" spans="2:17" x14ac:dyDescent="0.45">
      <c r="B220" s="1568"/>
      <c r="C220" s="1569"/>
      <c r="D220" s="1570"/>
      <c r="E220" s="1571"/>
      <c r="F220" s="1569"/>
      <c r="G220" s="1569"/>
      <c r="H220" s="1574"/>
      <c r="I220" s="1572"/>
      <c r="J220" s="1572"/>
      <c r="K220" s="1572"/>
      <c r="L220" s="1572"/>
      <c r="M220" s="1572"/>
      <c r="N220" s="1573"/>
      <c r="O220" s="1572"/>
      <c r="P220" s="1572"/>
      <c r="Q220" s="1602"/>
    </row>
    <row r="221" spans="2:17" x14ac:dyDescent="0.45">
      <c r="B221" s="1568"/>
      <c r="C221" s="1569"/>
      <c r="D221" s="1570"/>
      <c r="E221" s="1571"/>
      <c r="F221" s="1569"/>
      <c r="G221" s="1569"/>
      <c r="H221" s="1574"/>
      <c r="I221" s="1572"/>
      <c r="J221" s="1572"/>
      <c r="K221" s="1572"/>
      <c r="L221" s="1572"/>
      <c r="M221" s="1572"/>
      <c r="N221" s="1573"/>
      <c r="O221" s="1572"/>
      <c r="P221" s="1572"/>
      <c r="Q221" s="1602"/>
    </row>
    <row r="222" spans="2:17" x14ac:dyDescent="0.45">
      <c r="B222" s="1568"/>
      <c r="C222" s="1569"/>
      <c r="D222" s="1570"/>
      <c r="E222" s="1571"/>
      <c r="F222" s="1569"/>
      <c r="G222" s="1569"/>
      <c r="H222" s="1574"/>
      <c r="I222" s="1572"/>
      <c r="J222" s="1572"/>
      <c r="K222" s="1572"/>
      <c r="L222" s="1572"/>
      <c r="M222" s="1572"/>
      <c r="N222" s="1573"/>
      <c r="O222" s="1572"/>
      <c r="P222" s="1572"/>
      <c r="Q222" s="1602"/>
    </row>
    <row r="223" spans="2:17" x14ac:dyDescent="0.45">
      <c r="B223" s="1568"/>
      <c r="C223" s="1569"/>
      <c r="D223" s="1570"/>
      <c r="E223" s="1571"/>
      <c r="F223" s="1569"/>
      <c r="G223" s="1569"/>
      <c r="H223" s="1574"/>
      <c r="I223" s="1572"/>
      <c r="J223" s="1572"/>
      <c r="K223" s="1572"/>
      <c r="L223" s="1572"/>
      <c r="M223" s="1572"/>
      <c r="N223" s="1573"/>
      <c r="O223" s="1572"/>
      <c r="P223" s="1572"/>
      <c r="Q223" s="1602"/>
    </row>
    <row r="224" spans="2:17" x14ac:dyDescent="0.45">
      <c r="B224" s="1568"/>
      <c r="C224" s="1569"/>
      <c r="D224" s="1570"/>
      <c r="E224" s="1571"/>
      <c r="F224" s="1569"/>
      <c r="G224" s="1569"/>
      <c r="H224" s="1574"/>
      <c r="I224" s="1572"/>
      <c r="J224" s="1572"/>
      <c r="K224" s="1572"/>
      <c r="L224" s="1572"/>
      <c r="M224" s="1572"/>
      <c r="N224" s="1573"/>
      <c r="O224" s="1572"/>
      <c r="P224" s="1572"/>
      <c r="Q224" s="1602"/>
    </row>
    <row r="225" spans="2:17" x14ac:dyDescent="0.45">
      <c r="B225" s="1568"/>
      <c r="C225" s="1569"/>
      <c r="D225" s="1570"/>
      <c r="E225" s="1571"/>
      <c r="F225" s="1569"/>
      <c r="G225" s="1569"/>
      <c r="H225" s="1574"/>
      <c r="I225" s="1572"/>
      <c r="J225" s="1572"/>
      <c r="K225" s="1572"/>
      <c r="L225" s="1572"/>
      <c r="M225" s="1572"/>
      <c r="N225" s="1573"/>
      <c r="O225" s="1572"/>
      <c r="P225" s="1572"/>
      <c r="Q225" s="1602"/>
    </row>
    <row r="226" spans="2:17" x14ac:dyDescent="0.45">
      <c r="B226" s="1568"/>
      <c r="C226" s="1569"/>
      <c r="D226" s="1570"/>
      <c r="E226" s="1571"/>
      <c r="F226" s="1569"/>
      <c r="G226" s="1569"/>
      <c r="H226" s="1574"/>
      <c r="I226" s="1572"/>
      <c r="J226" s="1572"/>
      <c r="K226" s="1572"/>
      <c r="L226" s="1572"/>
      <c r="M226" s="1572"/>
      <c r="N226" s="1573"/>
      <c r="O226" s="1572"/>
      <c r="P226" s="1572"/>
      <c r="Q226" s="1602"/>
    </row>
    <row r="227" spans="2:17" x14ac:dyDescent="0.45">
      <c r="B227" s="1568"/>
      <c r="C227" s="1569"/>
      <c r="D227" s="1570"/>
      <c r="E227" s="1571"/>
      <c r="F227" s="1569"/>
      <c r="G227" s="1569"/>
      <c r="H227" s="1574"/>
      <c r="I227" s="1572"/>
      <c r="J227" s="1572"/>
      <c r="K227" s="1572"/>
      <c r="L227" s="1572"/>
      <c r="M227" s="1572"/>
      <c r="N227" s="1573"/>
      <c r="O227" s="1572"/>
      <c r="P227" s="1572"/>
      <c r="Q227" s="1602"/>
    </row>
    <row r="228" spans="2:17" x14ac:dyDescent="0.45">
      <c r="B228" s="1568"/>
      <c r="C228" s="1569"/>
      <c r="D228" s="1570"/>
      <c r="E228" s="1571"/>
      <c r="F228" s="1569"/>
      <c r="G228" s="1569"/>
      <c r="H228" s="1574"/>
      <c r="I228" s="1572"/>
      <c r="J228" s="1572"/>
      <c r="K228" s="1572"/>
      <c r="L228" s="1572"/>
      <c r="M228" s="1572"/>
      <c r="N228" s="1573"/>
      <c r="O228" s="1572"/>
      <c r="P228" s="1572"/>
      <c r="Q228" s="1602"/>
    </row>
    <row r="229" spans="2:17" x14ac:dyDescent="0.45">
      <c r="B229" s="1568"/>
      <c r="C229" s="1569"/>
      <c r="D229" s="1570"/>
      <c r="E229" s="1571"/>
      <c r="F229" s="1569"/>
      <c r="G229" s="1569"/>
      <c r="H229" s="1574"/>
      <c r="I229" s="1572"/>
      <c r="J229" s="1572"/>
      <c r="K229" s="1572"/>
      <c r="L229" s="1572"/>
      <c r="M229" s="1572"/>
      <c r="N229" s="1573"/>
      <c r="O229" s="1572"/>
      <c r="P229" s="1572"/>
      <c r="Q229" s="1602"/>
    </row>
    <row r="230" spans="2:17" x14ac:dyDescent="0.45">
      <c r="B230" s="1568"/>
      <c r="C230" s="1569"/>
      <c r="D230" s="1570"/>
      <c r="E230" s="1571"/>
      <c r="F230" s="1569"/>
      <c r="G230" s="1569"/>
      <c r="H230" s="1574"/>
      <c r="I230" s="1572"/>
      <c r="J230" s="1572"/>
      <c r="K230" s="1572"/>
      <c r="L230" s="1572"/>
      <c r="M230" s="1572"/>
      <c r="N230" s="1573"/>
      <c r="O230" s="1572"/>
      <c r="P230" s="1572"/>
      <c r="Q230" s="1602"/>
    </row>
    <row r="231" spans="2:17" x14ac:dyDescent="0.45">
      <c r="B231" s="1568"/>
      <c r="C231" s="1569"/>
      <c r="D231" s="1570"/>
      <c r="E231" s="1571"/>
      <c r="F231" s="1569"/>
      <c r="G231" s="1569"/>
      <c r="H231" s="1574"/>
      <c r="I231" s="1572"/>
      <c r="J231" s="1572"/>
      <c r="K231" s="1572"/>
      <c r="L231" s="1572"/>
      <c r="M231" s="1572"/>
      <c r="N231" s="1573"/>
      <c r="O231" s="1572"/>
      <c r="P231" s="1572"/>
      <c r="Q231" s="1602"/>
    </row>
    <row r="232" spans="2:17" x14ac:dyDescent="0.45">
      <c r="B232" s="1568"/>
      <c r="C232" s="1569"/>
      <c r="D232" s="1570"/>
      <c r="E232" s="1571"/>
      <c r="F232" s="1569"/>
      <c r="G232" s="1569"/>
      <c r="H232" s="1574"/>
      <c r="I232" s="1572"/>
      <c r="J232" s="1572"/>
      <c r="K232" s="1572"/>
      <c r="L232" s="1572"/>
      <c r="M232" s="1572"/>
      <c r="N232" s="1573"/>
      <c r="O232" s="1572"/>
      <c r="P232" s="1572"/>
      <c r="Q232" s="1602"/>
    </row>
    <row r="233" spans="2:17" x14ac:dyDescent="0.45">
      <c r="B233" s="1568"/>
      <c r="C233" s="1569"/>
      <c r="D233" s="1570"/>
      <c r="E233" s="1571"/>
      <c r="F233" s="1569"/>
      <c r="G233" s="1569"/>
      <c r="H233" s="1574"/>
      <c r="I233" s="1572"/>
      <c r="J233" s="1572"/>
      <c r="K233" s="1572"/>
      <c r="L233" s="1572"/>
      <c r="M233" s="1572"/>
      <c r="N233" s="1573"/>
      <c r="O233" s="1572"/>
      <c r="P233" s="1572"/>
      <c r="Q233" s="1602"/>
    </row>
    <row r="234" spans="2:17" x14ac:dyDescent="0.45">
      <c r="B234" s="1568"/>
      <c r="C234" s="1569"/>
      <c r="D234" s="1570"/>
      <c r="E234" s="1571"/>
      <c r="F234" s="1569"/>
      <c r="G234" s="1569"/>
      <c r="H234" s="1574"/>
      <c r="I234" s="1572"/>
      <c r="J234" s="1572"/>
      <c r="K234" s="1572"/>
      <c r="L234" s="1572"/>
      <c r="M234" s="1572"/>
      <c r="N234" s="1573"/>
      <c r="O234" s="1572"/>
      <c r="P234" s="1572"/>
      <c r="Q234" s="1602"/>
    </row>
    <row r="235" spans="2:17" x14ac:dyDescent="0.45">
      <c r="B235" s="1568"/>
      <c r="C235" s="1569"/>
      <c r="D235" s="1570"/>
      <c r="E235" s="1571"/>
      <c r="F235" s="1569"/>
      <c r="G235" s="1569"/>
      <c r="H235" s="1574"/>
      <c r="I235" s="1572"/>
      <c r="J235" s="1572"/>
      <c r="K235" s="1572"/>
      <c r="L235" s="1572"/>
      <c r="M235" s="1572"/>
      <c r="N235" s="1573"/>
      <c r="O235" s="1572"/>
      <c r="P235" s="1572"/>
      <c r="Q235" s="1602"/>
    </row>
    <row r="236" spans="2:17" x14ac:dyDescent="0.45">
      <c r="B236" s="1568"/>
      <c r="C236" s="1569"/>
      <c r="D236" s="1570"/>
      <c r="E236" s="1571"/>
      <c r="F236" s="1569"/>
      <c r="G236" s="1569"/>
      <c r="H236" s="1574"/>
      <c r="I236" s="1572"/>
      <c r="J236" s="1572"/>
      <c r="K236" s="1572"/>
      <c r="L236" s="1572"/>
      <c r="M236" s="1572"/>
      <c r="N236" s="1573"/>
      <c r="O236" s="1572"/>
      <c r="P236" s="1572"/>
      <c r="Q236" s="1602"/>
    </row>
    <row r="237" spans="2:17" x14ac:dyDescent="0.45">
      <c r="B237" s="1568"/>
      <c r="C237" s="1569"/>
      <c r="D237" s="1570"/>
      <c r="E237" s="1571"/>
      <c r="F237" s="1569"/>
      <c r="G237" s="1569"/>
      <c r="H237" s="1574"/>
      <c r="I237" s="1572"/>
      <c r="J237" s="1572"/>
      <c r="K237" s="1572"/>
      <c r="L237" s="1572"/>
      <c r="M237" s="1572"/>
      <c r="N237" s="1573"/>
      <c r="O237" s="1572"/>
      <c r="P237" s="1572"/>
      <c r="Q237" s="1602"/>
    </row>
    <row r="238" spans="2:17" x14ac:dyDescent="0.45">
      <c r="B238" s="1568"/>
      <c r="C238" s="1569"/>
      <c r="D238" s="1570"/>
      <c r="E238" s="1571"/>
      <c r="F238" s="1569"/>
      <c r="G238" s="1569"/>
      <c r="H238" s="1574"/>
      <c r="I238" s="1572"/>
      <c r="J238" s="1572"/>
      <c r="K238" s="1572"/>
      <c r="L238" s="1572"/>
      <c r="M238" s="1572"/>
      <c r="N238" s="1573"/>
      <c r="O238" s="1572"/>
      <c r="P238" s="1572"/>
      <c r="Q238" s="1602"/>
    </row>
    <row r="239" spans="2:17" x14ac:dyDescent="0.45">
      <c r="B239" s="1568"/>
      <c r="C239" s="1569"/>
      <c r="D239" s="1570"/>
      <c r="E239" s="1571"/>
      <c r="F239" s="1569"/>
      <c r="G239" s="1569"/>
      <c r="H239" s="1574"/>
      <c r="I239" s="1572"/>
      <c r="J239" s="1572"/>
      <c r="K239" s="1572"/>
      <c r="L239" s="1572"/>
      <c r="M239" s="1572"/>
      <c r="N239" s="1573"/>
      <c r="O239" s="1572"/>
      <c r="P239" s="1572"/>
      <c r="Q239" s="1602"/>
    </row>
    <row r="240" spans="2:17" x14ac:dyDescent="0.45">
      <c r="B240" s="1568"/>
      <c r="C240" s="1569"/>
      <c r="D240" s="1570"/>
      <c r="E240" s="1571"/>
      <c r="F240" s="1569"/>
      <c r="G240" s="1569"/>
      <c r="H240" s="1574"/>
      <c r="I240" s="1572"/>
      <c r="J240" s="1572"/>
      <c r="K240" s="1572"/>
      <c r="L240" s="1572"/>
      <c r="M240" s="1572"/>
      <c r="N240" s="1573"/>
      <c r="O240" s="1572"/>
      <c r="P240" s="1572"/>
      <c r="Q240" s="1602"/>
    </row>
    <row r="241" spans="2:17" x14ac:dyDescent="0.45">
      <c r="B241" s="1568"/>
      <c r="C241" s="1569"/>
      <c r="D241" s="1570"/>
      <c r="E241" s="1571"/>
      <c r="F241" s="1569"/>
      <c r="G241" s="1569"/>
      <c r="H241" s="1574"/>
      <c r="I241" s="1572"/>
      <c r="J241" s="1572"/>
      <c r="K241" s="1572"/>
      <c r="L241" s="1572"/>
      <c r="M241" s="1572"/>
      <c r="N241" s="1573"/>
      <c r="O241" s="1572"/>
      <c r="P241" s="1572"/>
      <c r="Q241" s="1602"/>
    </row>
    <row r="242" spans="2:17" x14ac:dyDescent="0.45">
      <c r="B242" s="1568"/>
      <c r="C242" s="1569"/>
      <c r="D242" s="1570"/>
      <c r="E242" s="1571"/>
      <c r="F242" s="1569"/>
      <c r="G242" s="1569"/>
      <c r="H242" s="1574"/>
      <c r="I242" s="1572"/>
      <c r="J242" s="1572"/>
      <c r="K242" s="1572"/>
      <c r="L242" s="1572"/>
      <c r="M242" s="1572"/>
      <c r="N242" s="1573"/>
      <c r="O242" s="1572"/>
      <c r="P242" s="1572"/>
      <c r="Q242" s="1602"/>
    </row>
    <row r="243" spans="2:17" x14ac:dyDescent="0.45">
      <c r="B243" s="1568"/>
      <c r="C243" s="1569"/>
      <c r="D243" s="1570"/>
      <c r="E243" s="1571"/>
      <c r="F243" s="1569"/>
      <c r="G243" s="1569"/>
      <c r="H243" s="1574"/>
      <c r="I243" s="1572"/>
      <c r="J243" s="1572"/>
      <c r="K243" s="1572"/>
      <c r="L243" s="1572"/>
      <c r="M243" s="1572"/>
      <c r="N243" s="1573"/>
      <c r="O243" s="1572"/>
      <c r="P243" s="1572"/>
      <c r="Q243" s="1602"/>
    </row>
    <row r="244" spans="2:17" x14ac:dyDescent="0.45">
      <c r="B244" s="1568"/>
      <c r="C244" s="1569"/>
      <c r="D244" s="1570"/>
      <c r="E244" s="1571"/>
      <c r="F244" s="1569"/>
      <c r="G244" s="1569"/>
      <c r="H244" s="1574"/>
      <c r="I244" s="1572"/>
      <c r="J244" s="1572"/>
      <c r="K244" s="1572"/>
      <c r="L244" s="1572"/>
      <c r="M244" s="1572"/>
      <c r="N244" s="1573"/>
      <c r="O244" s="1572"/>
      <c r="P244" s="1572"/>
      <c r="Q244" s="1602"/>
    </row>
    <row r="245" spans="2:17" x14ac:dyDescent="0.45">
      <c r="B245" s="1568"/>
      <c r="C245" s="1569"/>
      <c r="D245" s="1570"/>
      <c r="E245" s="1571"/>
      <c r="F245" s="1569"/>
      <c r="G245" s="1569"/>
      <c r="H245" s="1574"/>
      <c r="I245" s="1572"/>
      <c r="J245" s="1572"/>
      <c r="K245" s="1572"/>
      <c r="L245" s="1572"/>
      <c r="M245" s="1572"/>
      <c r="N245" s="1573"/>
      <c r="O245" s="1572"/>
      <c r="P245" s="1572"/>
      <c r="Q245" s="1602"/>
    </row>
    <row r="246" spans="2:17" x14ac:dyDescent="0.45">
      <c r="B246" s="1568"/>
      <c r="C246" s="1569"/>
      <c r="D246" s="1570"/>
      <c r="E246" s="1571"/>
      <c r="F246" s="1569"/>
      <c r="G246" s="1569"/>
      <c r="H246" s="1574"/>
      <c r="I246" s="1572"/>
      <c r="J246" s="1572"/>
      <c r="K246" s="1572"/>
      <c r="L246" s="1572"/>
      <c r="M246" s="1572"/>
      <c r="N246" s="1573"/>
      <c r="O246" s="1572"/>
      <c r="P246" s="1572"/>
      <c r="Q246" s="1602"/>
    </row>
    <row r="247" spans="2:17" x14ac:dyDescent="0.45">
      <c r="B247" s="1568"/>
      <c r="C247" s="1569"/>
      <c r="D247" s="1570"/>
      <c r="E247" s="1571"/>
      <c r="F247" s="1569"/>
      <c r="G247" s="1569"/>
      <c r="H247" s="1574"/>
      <c r="I247" s="1572"/>
      <c r="J247" s="1572"/>
      <c r="K247" s="1572"/>
      <c r="L247" s="1572"/>
      <c r="M247" s="1572"/>
      <c r="N247" s="1573"/>
      <c r="O247" s="1572"/>
      <c r="P247" s="1572"/>
      <c r="Q247" s="1602"/>
    </row>
    <row r="248" spans="2:17" x14ac:dyDescent="0.45">
      <c r="B248" s="1568"/>
      <c r="C248" s="1569"/>
      <c r="D248" s="1570"/>
      <c r="E248" s="1571"/>
      <c r="F248" s="1569"/>
      <c r="G248" s="1569"/>
      <c r="H248" s="1574"/>
      <c r="I248" s="1572"/>
      <c r="J248" s="1572"/>
      <c r="K248" s="1572"/>
      <c r="L248" s="1572"/>
      <c r="M248" s="1572"/>
      <c r="N248" s="1573"/>
      <c r="O248" s="1572"/>
      <c r="P248" s="1572"/>
      <c r="Q248" s="1602"/>
    </row>
    <row r="249" spans="2:17" x14ac:dyDescent="0.45">
      <c r="B249" s="1568"/>
      <c r="C249" s="1569"/>
      <c r="D249" s="1570"/>
      <c r="E249" s="1571"/>
      <c r="F249" s="1569"/>
      <c r="G249" s="1569"/>
      <c r="H249" s="1574"/>
      <c r="I249" s="1572"/>
      <c r="J249" s="1572"/>
      <c r="K249" s="1572"/>
      <c r="L249" s="1572"/>
      <c r="M249" s="1572"/>
      <c r="N249" s="1573"/>
      <c r="O249" s="1572"/>
      <c r="P249" s="1572"/>
      <c r="Q249" s="1602"/>
    </row>
    <row r="250" spans="2:17" x14ac:dyDescent="0.45">
      <c r="B250" s="1568"/>
      <c r="C250" s="1569"/>
      <c r="D250" s="1570"/>
      <c r="E250" s="1571"/>
      <c r="F250" s="1569"/>
      <c r="G250" s="1569"/>
      <c r="H250" s="1574"/>
      <c r="I250" s="1572"/>
      <c r="J250" s="1572"/>
      <c r="K250" s="1572"/>
      <c r="L250" s="1572"/>
      <c r="M250" s="1572"/>
      <c r="N250" s="1573"/>
      <c r="O250" s="1572"/>
      <c r="P250" s="1572"/>
      <c r="Q250" s="1602"/>
    </row>
    <row r="251" spans="2:17" x14ac:dyDescent="0.45">
      <c r="B251" s="1568"/>
      <c r="C251" s="1569"/>
      <c r="D251" s="1570"/>
      <c r="E251" s="1571"/>
      <c r="F251" s="1569"/>
      <c r="G251" s="1569"/>
      <c r="H251" s="1574"/>
      <c r="I251" s="1572"/>
      <c r="J251" s="1572"/>
      <c r="K251" s="1572"/>
      <c r="L251" s="1572"/>
      <c r="M251" s="1572"/>
      <c r="N251" s="1573"/>
      <c r="O251" s="1572"/>
      <c r="P251" s="1572"/>
      <c r="Q251" s="1602"/>
    </row>
    <row r="252" spans="2:17" x14ac:dyDescent="0.45">
      <c r="B252" s="1568"/>
      <c r="C252" s="1569"/>
      <c r="D252" s="1570"/>
      <c r="E252" s="1571"/>
      <c r="F252" s="1569"/>
      <c r="G252" s="1569"/>
      <c r="H252" s="1574"/>
      <c r="I252" s="1572"/>
      <c r="J252" s="1572"/>
      <c r="K252" s="1572"/>
      <c r="L252" s="1572"/>
      <c r="M252" s="1572"/>
      <c r="N252" s="1573"/>
      <c r="O252" s="1572"/>
      <c r="P252" s="1572"/>
      <c r="Q252" s="1602"/>
    </row>
    <row r="253" spans="2:17" x14ac:dyDescent="0.45">
      <c r="B253" s="1568"/>
      <c r="C253" s="1569"/>
      <c r="D253" s="1570"/>
      <c r="E253" s="1571"/>
      <c r="F253" s="1569"/>
      <c r="G253" s="1569"/>
      <c r="H253" s="1574"/>
      <c r="I253" s="1572"/>
      <c r="J253" s="1572"/>
      <c r="K253" s="1572"/>
      <c r="L253" s="1572"/>
      <c r="M253" s="1572"/>
      <c r="N253" s="1573"/>
      <c r="O253" s="1572"/>
      <c r="P253" s="1572"/>
      <c r="Q253" s="1602"/>
    </row>
    <row r="254" spans="2:17" x14ac:dyDescent="0.45">
      <c r="B254" s="1568"/>
      <c r="C254" s="1569"/>
      <c r="D254" s="1570"/>
      <c r="E254" s="1571"/>
      <c r="F254" s="1569"/>
      <c r="G254" s="1569"/>
      <c r="H254" s="1574"/>
      <c r="I254" s="1572"/>
      <c r="J254" s="1572"/>
      <c r="K254" s="1572"/>
      <c r="L254" s="1572"/>
      <c r="M254" s="1572"/>
      <c r="N254" s="1573"/>
      <c r="O254" s="1572"/>
      <c r="P254" s="1572"/>
      <c r="Q254" s="1602"/>
    </row>
    <row r="255" spans="2:17" x14ac:dyDescent="0.45">
      <c r="B255" s="1568"/>
      <c r="C255" s="1569"/>
      <c r="D255" s="1570"/>
      <c r="E255" s="1571"/>
      <c r="F255" s="1569"/>
      <c r="G255" s="1569"/>
      <c r="H255" s="1574"/>
      <c r="I255" s="1572"/>
      <c r="J255" s="1572"/>
      <c r="K255" s="1572"/>
      <c r="L255" s="1572"/>
      <c r="M255" s="1572"/>
      <c r="N255" s="1573"/>
      <c r="O255" s="1572"/>
      <c r="P255" s="1572"/>
      <c r="Q255" s="1602"/>
    </row>
    <row r="256" spans="2:17" x14ac:dyDescent="0.45">
      <c r="B256" s="1568"/>
      <c r="C256" s="1569"/>
      <c r="D256" s="1570"/>
      <c r="E256" s="1571"/>
      <c r="F256" s="1569"/>
      <c r="G256" s="1569"/>
      <c r="H256" s="1574"/>
      <c r="I256" s="1572"/>
      <c r="J256" s="1572"/>
      <c r="K256" s="1572"/>
      <c r="L256" s="1572"/>
      <c r="M256" s="1572"/>
      <c r="N256" s="1573"/>
      <c r="O256" s="1572"/>
      <c r="P256" s="1572"/>
      <c r="Q256" s="1602"/>
    </row>
    <row r="257" spans="2:17" x14ac:dyDescent="0.45">
      <c r="B257" s="1568"/>
      <c r="C257" s="1569"/>
      <c r="D257" s="1570"/>
      <c r="E257" s="1571"/>
      <c r="F257" s="1569"/>
      <c r="G257" s="1569"/>
      <c r="H257" s="1574"/>
      <c r="I257" s="1572"/>
      <c r="J257" s="1572"/>
      <c r="K257" s="1572"/>
      <c r="L257" s="1572"/>
      <c r="M257" s="1572"/>
      <c r="N257" s="1573"/>
      <c r="O257" s="1572"/>
      <c r="P257" s="1572"/>
      <c r="Q257" s="1602"/>
    </row>
    <row r="258" spans="2:17" x14ac:dyDescent="0.45">
      <c r="B258" s="1568"/>
      <c r="C258" s="1569"/>
      <c r="D258" s="1570"/>
      <c r="E258" s="1571"/>
      <c r="F258" s="1569"/>
      <c r="G258" s="1569"/>
      <c r="H258" s="1574"/>
      <c r="I258" s="1572"/>
      <c r="J258" s="1572"/>
      <c r="K258" s="1572"/>
      <c r="L258" s="1572"/>
      <c r="M258" s="1572"/>
      <c r="N258" s="1573"/>
      <c r="O258" s="1572"/>
      <c r="P258" s="1572"/>
      <c r="Q258" s="1602"/>
    </row>
    <row r="259" spans="2:17" x14ac:dyDescent="0.45">
      <c r="B259" s="1568"/>
      <c r="C259" s="1569"/>
      <c r="D259" s="1570"/>
      <c r="E259" s="1571"/>
      <c r="F259" s="1569"/>
      <c r="G259" s="1569"/>
      <c r="H259" s="1574"/>
      <c r="I259" s="1572"/>
      <c r="J259" s="1572"/>
      <c r="K259" s="1572"/>
      <c r="L259" s="1572"/>
      <c r="M259" s="1572"/>
      <c r="N259" s="1573"/>
      <c r="O259" s="1572"/>
      <c r="P259" s="1572"/>
      <c r="Q259" s="1602"/>
    </row>
    <row r="260" spans="2:17" x14ac:dyDescent="0.45">
      <c r="B260" s="1568"/>
      <c r="C260" s="1569"/>
      <c r="D260" s="1570"/>
      <c r="E260" s="1571"/>
      <c r="F260" s="1569"/>
      <c r="G260" s="1569"/>
      <c r="H260" s="1574"/>
      <c r="I260" s="1572"/>
      <c r="J260" s="1572"/>
      <c r="K260" s="1572"/>
      <c r="L260" s="1572"/>
      <c r="M260" s="1572"/>
      <c r="N260" s="1573"/>
      <c r="O260" s="1572"/>
      <c r="P260" s="1572"/>
      <c r="Q260" s="1602"/>
    </row>
    <row r="261" spans="2:17" x14ac:dyDescent="0.45">
      <c r="B261" s="1568"/>
      <c r="C261" s="1569"/>
      <c r="D261" s="1570"/>
      <c r="E261" s="1571"/>
      <c r="F261" s="1569"/>
      <c r="G261" s="1569"/>
      <c r="H261" s="1574"/>
      <c r="I261" s="1572"/>
      <c r="J261" s="1572"/>
      <c r="K261" s="1572"/>
      <c r="L261" s="1572"/>
      <c r="M261" s="1572"/>
      <c r="N261" s="1573"/>
      <c r="O261" s="1572"/>
      <c r="P261" s="1572"/>
      <c r="Q261" s="1602"/>
    </row>
    <row r="262" spans="2:17" x14ac:dyDescent="0.45">
      <c r="B262" s="1568"/>
      <c r="C262" s="1569"/>
      <c r="D262" s="1570"/>
      <c r="E262" s="1571"/>
      <c r="F262" s="1569"/>
      <c r="G262" s="1569"/>
      <c r="H262" s="1574"/>
      <c r="I262" s="1572"/>
      <c r="J262" s="1572"/>
      <c r="K262" s="1572"/>
      <c r="L262" s="1572"/>
      <c r="M262" s="1572"/>
      <c r="N262" s="1573"/>
      <c r="O262" s="1572"/>
      <c r="P262" s="1572"/>
      <c r="Q262" s="1602"/>
    </row>
    <row r="263" spans="2:17" x14ac:dyDescent="0.45">
      <c r="B263" s="1568"/>
      <c r="C263" s="1569"/>
      <c r="D263" s="1570"/>
      <c r="E263" s="1571"/>
      <c r="F263" s="1569"/>
      <c r="G263" s="1569"/>
      <c r="H263" s="1574"/>
      <c r="I263" s="1572"/>
      <c r="J263" s="1572"/>
      <c r="K263" s="1572"/>
      <c r="L263" s="1572"/>
      <c r="M263" s="1572"/>
      <c r="N263" s="1573"/>
      <c r="O263" s="1572"/>
      <c r="P263" s="1572"/>
      <c r="Q263" s="1602"/>
    </row>
    <row r="264" spans="2:17" x14ac:dyDescent="0.45">
      <c r="B264" s="1568"/>
      <c r="C264" s="1569"/>
      <c r="D264" s="1570"/>
      <c r="E264" s="1571"/>
      <c r="F264" s="1569"/>
      <c r="G264" s="1569"/>
      <c r="H264" s="1574"/>
      <c r="I264" s="1572"/>
      <c r="J264" s="1572"/>
      <c r="K264" s="1572"/>
      <c r="L264" s="1572"/>
      <c r="M264" s="1572"/>
      <c r="N264" s="1573"/>
      <c r="O264" s="1572"/>
      <c r="P264" s="1572"/>
      <c r="Q264" s="1602"/>
    </row>
    <row r="265" spans="2:17" x14ac:dyDescent="0.45">
      <c r="B265" s="1568"/>
      <c r="C265" s="1569"/>
      <c r="D265" s="1570"/>
      <c r="E265" s="1571"/>
      <c r="F265" s="1569"/>
      <c r="G265" s="1569"/>
      <c r="H265" s="1574"/>
      <c r="I265" s="1572"/>
      <c r="J265" s="1572"/>
      <c r="K265" s="1572"/>
      <c r="L265" s="1572"/>
      <c r="M265" s="1572"/>
      <c r="N265" s="1573"/>
      <c r="O265" s="1572"/>
      <c r="P265" s="1572"/>
      <c r="Q265" s="1602"/>
    </row>
    <row r="266" spans="2:17" x14ac:dyDescent="0.45">
      <c r="B266" s="1568"/>
      <c r="C266" s="1569"/>
      <c r="D266" s="1570"/>
      <c r="E266" s="1571"/>
      <c r="F266" s="1569"/>
      <c r="G266" s="1569"/>
      <c r="H266" s="1574"/>
      <c r="I266" s="1572"/>
      <c r="J266" s="1572"/>
      <c r="K266" s="1572"/>
      <c r="L266" s="1572"/>
      <c r="M266" s="1572"/>
      <c r="N266" s="1573"/>
      <c r="O266" s="1572"/>
      <c r="P266" s="1572"/>
      <c r="Q266" s="1602"/>
    </row>
    <row r="267" spans="2:17" x14ac:dyDescent="0.45">
      <c r="B267" s="1568"/>
      <c r="C267" s="1569"/>
      <c r="D267" s="1570"/>
      <c r="E267" s="1571"/>
      <c r="F267" s="1569"/>
      <c r="G267" s="1569"/>
      <c r="H267" s="1574"/>
      <c r="I267" s="1572"/>
      <c r="J267" s="1572"/>
      <c r="K267" s="1572"/>
      <c r="L267" s="1572"/>
      <c r="M267" s="1572"/>
      <c r="N267" s="1573"/>
      <c r="O267" s="1572"/>
      <c r="P267" s="1572"/>
      <c r="Q267" s="1602"/>
    </row>
    <row r="268" spans="2:17" x14ac:dyDescent="0.45">
      <c r="B268" s="1568"/>
      <c r="C268" s="1569"/>
      <c r="D268" s="1570"/>
      <c r="E268" s="1571"/>
      <c r="F268" s="1569"/>
      <c r="G268" s="1569"/>
      <c r="H268" s="1574"/>
      <c r="I268" s="1572"/>
      <c r="J268" s="1572"/>
      <c r="K268" s="1572"/>
      <c r="L268" s="1572"/>
      <c r="M268" s="1572"/>
      <c r="N268" s="1573"/>
      <c r="O268" s="1572"/>
      <c r="P268" s="1572"/>
      <c r="Q268" s="1602"/>
    </row>
    <row r="269" spans="2:17" x14ac:dyDescent="0.45">
      <c r="B269" s="1568"/>
      <c r="C269" s="1569"/>
      <c r="D269" s="1570"/>
      <c r="E269" s="1571"/>
      <c r="F269" s="1569"/>
      <c r="G269" s="1569"/>
      <c r="H269" s="1574"/>
      <c r="I269" s="1572"/>
      <c r="J269" s="1572"/>
      <c r="K269" s="1572"/>
      <c r="L269" s="1572"/>
      <c r="M269" s="1572"/>
      <c r="N269" s="1573"/>
      <c r="O269" s="1572"/>
      <c r="P269" s="1572"/>
      <c r="Q269" s="1602"/>
    </row>
    <row r="270" spans="2:17" x14ac:dyDescent="0.45">
      <c r="B270" s="1568"/>
      <c r="C270" s="1569"/>
      <c r="D270" s="1570"/>
      <c r="E270" s="1571"/>
      <c r="F270" s="1569"/>
      <c r="G270" s="1569"/>
      <c r="H270" s="1574"/>
      <c r="I270" s="1572"/>
      <c r="J270" s="1572"/>
      <c r="K270" s="1572"/>
      <c r="L270" s="1572"/>
      <c r="M270" s="1572"/>
      <c r="N270" s="1573"/>
      <c r="O270" s="1572"/>
      <c r="P270" s="1572"/>
      <c r="Q270" s="1602"/>
    </row>
    <row r="271" spans="2:17" x14ac:dyDescent="0.45">
      <c r="B271" s="1568"/>
      <c r="C271" s="1569"/>
      <c r="D271" s="1570"/>
      <c r="E271" s="1571"/>
      <c r="F271" s="1569"/>
      <c r="G271" s="1569"/>
      <c r="H271" s="1574"/>
      <c r="I271" s="1572"/>
      <c r="J271" s="1572"/>
      <c r="K271" s="1572"/>
      <c r="L271" s="1572"/>
      <c r="M271" s="1572"/>
      <c r="N271" s="1573"/>
      <c r="O271" s="1572"/>
      <c r="P271" s="1572"/>
      <c r="Q271" s="1602"/>
    </row>
    <row r="272" spans="2:17" x14ac:dyDescent="0.45">
      <c r="B272" s="1568"/>
      <c r="C272" s="1569"/>
      <c r="D272" s="1570"/>
      <c r="E272" s="1571"/>
      <c r="F272" s="1569"/>
      <c r="G272" s="1569"/>
      <c r="H272" s="1574"/>
      <c r="I272" s="1572"/>
      <c r="J272" s="1572"/>
      <c r="K272" s="1572"/>
      <c r="L272" s="1572"/>
      <c r="M272" s="1572"/>
      <c r="N272" s="1573"/>
      <c r="O272" s="1572"/>
      <c r="P272" s="1572"/>
      <c r="Q272" s="1602"/>
    </row>
    <row r="273" spans="2:17" x14ac:dyDescent="0.45">
      <c r="B273" s="1568"/>
      <c r="C273" s="1569"/>
      <c r="D273" s="1570"/>
      <c r="E273" s="1571"/>
      <c r="F273" s="1569"/>
      <c r="G273" s="1569"/>
      <c r="H273" s="1574"/>
      <c r="I273" s="1572"/>
      <c r="J273" s="1572"/>
      <c r="K273" s="1572"/>
      <c r="L273" s="1572"/>
      <c r="M273" s="1572"/>
      <c r="N273" s="1573"/>
      <c r="O273" s="1572"/>
      <c r="P273" s="1572"/>
      <c r="Q273" s="1602"/>
    </row>
    <row r="274" spans="2:17" x14ac:dyDescent="0.45">
      <c r="B274" s="1568"/>
      <c r="C274" s="1569"/>
      <c r="D274" s="1570"/>
      <c r="E274" s="1571"/>
      <c r="F274" s="1569"/>
      <c r="G274" s="1569"/>
      <c r="H274" s="1574"/>
      <c r="I274" s="1572"/>
      <c r="J274" s="1572"/>
      <c r="K274" s="1572"/>
      <c r="L274" s="1572"/>
      <c r="M274" s="1572"/>
      <c r="N274" s="1573"/>
      <c r="O274" s="1572"/>
      <c r="P274" s="1572"/>
      <c r="Q274" s="1602"/>
    </row>
    <row r="275" spans="2:17" x14ac:dyDescent="0.45">
      <c r="B275" s="1568"/>
      <c r="C275" s="1569"/>
      <c r="D275" s="1570"/>
      <c r="E275" s="1571"/>
      <c r="F275" s="1569"/>
      <c r="G275" s="1569"/>
      <c r="H275" s="1574"/>
      <c r="I275" s="1572"/>
      <c r="J275" s="1572"/>
      <c r="K275" s="1572"/>
      <c r="L275" s="1572"/>
      <c r="M275" s="1572"/>
      <c r="N275" s="1573"/>
      <c r="O275" s="1572"/>
      <c r="P275" s="1572"/>
      <c r="Q275" s="1602"/>
    </row>
    <row r="276" spans="2:17" x14ac:dyDescent="0.45">
      <c r="B276" s="1568"/>
      <c r="C276" s="1569"/>
      <c r="D276" s="1570"/>
      <c r="E276" s="1571"/>
      <c r="F276" s="1569"/>
      <c r="G276" s="1569"/>
      <c r="H276" s="1574"/>
      <c r="I276" s="1572"/>
      <c r="J276" s="1572"/>
      <c r="K276" s="1572"/>
      <c r="L276" s="1572"/>
      <c r="M276" s="1572"/>
      <c r="N276" s="1573"/>
      <c r="O276" s="1572"/>
      <c r="P276" s="1572"/>
      <c r="Q276" s="1602"/>
    </row>
    <row r="277" spans="2:17" x14ac:dyDescent="0.45">
      <c r="B277" s="1568"/>
      <c r="C277" s="1569"/>
      <c r="D277" s="1570"/>
      <c r="E277" s="1571"/>
      <c r="F277" s="1569"/>
      <c r="G277" s="1569"/>
      <c r="H277" s="1574"/>
      <c r="I277" s="1572"/>
      <c r="J277" s="1572"/>
      <c r="K277" s="1572"/>
      <c r="L277" s="1572"/>
      <c r="M277" s="1572"/>
      <c r="N277" s="1573"/>
      <c r="O277" s="1572"/>
      <c r="P277" s="1572"/>
      <c r="Q277" s="1602"/>
    </row>
    <row r="278" spans="2:17" x14ac:dyDescent="0.45">
      <c r="B278" s="1568"/>
      <c r="C278" s="1569"/>
      <c r="D278" s="1570"/>
      <c r="E278" s="1571"/>
      <c r="F278" s="1569"/>
      <c r="G278" s="1569"/>
      <c r="H278" s="1574"/>
      <c r="I278" s="1572"/>
      <c r="J278" s="1572"/>
      <c r="K278" s="1572"/>
      <c r="L278" s="1572"/>
      <c r="M278" s="1572"/>
      <c r="N278" s="1573"/>
      <c r="O278" s="1572"/>
      <c r="P278" s="1572"/>
      <c r="Q278" s="1602"/>
    </row>
    <row r="279" spans="2:17" x14ac:dyDescent="0.45">
      <c r="B279" s="1568"/>
      <c r="C279" s="1569"/>
      <c r="D279" s="1570"/>
      <c r="E279" s="1571"/>
      <c r="F279" s="1569"/>
      <c r="G279" s="1569"/>
      <c r="H279" s="1574"/>
      <c r="I279" s="1572"/>
      <c r="J279" s="1572"/>
      <c r="K279" s="1572"/>
      <c r="L279" s="1572"/>
      <c r="M279" s="1572"/>
      <c r="N279" s="1573"/>
      <c r="O279" s="1572"/>
      <c r="P279" s="1572"/>
      <c r="Q279" s="1602"/>
    </row>
    <row r="280" spans="2:17" x14ac:dyDescent="0.45">
      <c r="B280" s="1568"/>
      <c r="C280" s="1569"/>
      <c r="D280" s="1570"/>
      <c r="E280" s="1571"/>
      <c r="F280" s="1569"/>
      <c r="G280" s="1569"/>
      <c r="H280" s="1574"/>
      <c r="I280" s="1572"/>
      <c r="J280" s="1572"/>
      <c r="K280" s="1572"/>
      <c r="L280" s="1572"/>
      <c r="M280" s="1572"/>
      <c r="N280" s="1573"/>
      <c r="O280" s="1572"/>
      <c r="P280" s="1572"/>
      <c r="Q280" s="1602"/>
    </row>
    <row r="281" spans="2:17" x14ac:dyDescent="0.45">
      <c r="B281" s="1568"/>
      <c r="C281" s="1569"/>
      <c r="D281" s="1570"/>
      <c r="E281" s="1571"/>
      <c r="F281" s="1569"/>
      <c r="G281" s="1569"/>
      <c r="H281" s="1574"/>
      <c r="I281" s="1572"/>
      <c r="J281" s="1572"/>
      <c r="K281" s="1572"/>
      <c r="L281" s="1572"/>
      <c r="M281" s="1572"/>
      <c r="N281" s="1573"/>
      <c r="O281" s="1572"/>
      <c r="P281" s="1572"/>
      <c r="Q281" s="1602"/>
    </row>
    <row r="282" spans="2:17" x14ac:dyDescent="0.45">
      <c r="B282" s="1568"/>
      <c r="C282" s="1569"/>
      <c r="D282" s="1570"/>
      <c r="E282" s="1571"/>
      <c r="F282" s="1569"/>
      <c r="G282" s="1569"/>
      <c r="H282" s="1574"/>
      <c r="I282" s="1572"/>
      <c r="J282" s="1572"/>
      <c r="K282" s="1572"/>
      <c r="L282" s="1572"/>
      <c r="M282" s="1572"/>
      <c r="N282" s="1573"/>
      <c r="O282" s="1572"/>
      <c r="P282" s="1572"/>
      <c r="Q282" s="1602"/>
    </row>
    <row r="283" spans="2:17" x14ac:dyDescent="0.45">
      <c r="B283" s="1568"/>
      <c r="C283" s="1569"/>
      <c r="D283" s="1570"/>
      <c r="E283" s="1571"/>
      <c r="F283" s="1569"/>
      <c r="G283" s="1569"/>
      <c r="H283" s="1574"/>
      <c r="I283" s="1572"/>
      <c r="J283" s="1572"/>
      <c r="K283" s="1572"/>
      <c r="L283" s="1572"/>
      <c r="M283" s="1572"/>
      <c r="N283" s="1573"/>
      <c r="O283" s="1572"/>
      <c r="P283" s="1572"/>
      <c r="Q283" s="1602"/>
    </row>
    <row r="284" spans="2:17" x14ac:dyDescent="0.45">
      <c r="B284" s="1568"/>
      <c r="C284" s="1569"/>
      <c r="D284" s="1570"/>
      <c r="E284" s="1571"/>
      <c r="F284" s="1569"/>
      <c r="G284" s="1569"/>
      <c r="H284" s="1574"/>
      <c r="I284" s="1572"/>
      <c r="J284" s="1572"/>
      <c r="K284" s="1572"/>
      <c r="L284" s="1572"/>
      <c r="M284" s="1572"/>
      <c r="N284" s="1573"/>
      <c r="O284" s="1572"/>
      <c r="P284" s="1572"/>
      <c r="Q284" s="1602"/>
    </row>
    <row r="285" spans="2:17" x14ac:dyDescent="0.45">
      <c r="B285" s="1568"/>
      <c r="C285" s="1569"/>
      <c r="D285" s="1570"/>
      <c r="E285" s="1571"/>
      <c r="F285" s="1569"/>
      <c r="G285" s="1569"/>
      <c r="H285" s="1574"/>
      <c r="I285" s="1572"/>
      <c r="J285" s="1572"/>
      <c r="K285" s="1572"/>
      <c r="L285" s="1572"/>
      <c r="M285" s="1572"/>
      <c r="N285" s="1573"/>
      <c r="O285" s="1572"/>
      <c r="P285" s="1572"/>
      <c r="Q285" s="1602"/>
    </row>
    <row r="286" spans="2:17" x14ac:dyDescent="0.45">
      <c r="B286" s="1568"/>
      <c r="C286" s="1569"/>
      <c r="D286" s="1570"/>
      <c r="E286" s="1571"/>
      <c r="F286" s="1569"/>
      <c r="G286" s="1569"/>
      <c r="H286" s="1574"/>
      <c r="I286" s="1572"/>
      <c r="J286" s="1572"/>
      <c r="K286" s="1572"/>
      <c r="L286" s="1572"/>
      <c r="M286" s="1572"/>
      <c r="N286" s="1573"/>
      <c r="O286" s="1572"/>
      <c r="P286" s="1572"/>
      <c r="Q286" s="1602"/>
    </row>
    <row r="287" spans="2:17" x14ac:dyDescent="0.45">
      <c r="B287" s="1568"/>
      <c r="C287" s="1569"/>
      <c r="D287" s="1570"/>
      <c r="E287" s="1571"/>
      <c r="F287" s="1569"/>
      <c r="G287" s="1569"/>
      <c r="H287" s="1574"/>
      <c r="I287" s="1572"/>
      <c r="J287" s="1572"/>
      <c r="K287" s="1572"/>
      <c r="L287" s="1572"/>
      <c r="M287" s="1572"/>
      <c r="N287" s="1573"/>
      <c r="O287" s="1572"/>
      <c r="P287" s="1572"/>
      <c r="Q287" s="1602"/>
    </row>
    <row r="288" spans="2:17" x14ac:dyDescent="0.45">
      <c r="B288" s="1568"/>
      <c r="C288" s="1569"/>
      <c r="D288" s="1570"/>
      <c r="E288" s="1571"/>
      <c r="F288" s="1569"/>
      <c r="G288" s="1569"/>
      <c r="H288" s="1574"/>
      <c r="I288" s="1572"/>
      <c r="J288" s="1572"/>
      <c r="K288" s="1572"/>
      <c r="L288" s="1572"/>
      <c r="M288" s="1572"/>
      <c r="N288" s="1573"/>
      <c r="O288" s="1572"/>
      <c r="P288" s="1572"/>
      <c r="Q288" s="1602"/>
    </row>
    <row r="289" spans="2:17" x14ac:dyDescent="0.45">
      <c r="B289" s="1568"/>
      <c r="C289" s="1569"/>
      <c r="D289" s="1570"/>
      <c r="E289" s="1571"/>
      <c r="F289" s="1569"/>
      <c r="G289" s="1569"/>
      <c r="H289" s="1574"/>
      <c r="I289" s="1572"/>
      <c r="J289" s="1572"/>
      <c r="K289" s="1572"/>
      <c r="L289" s="1572"/>
      <c r="M289" s="1572"/>
      <c r="N289" s="1573"/>
      <c r="O289" s="1572"/>
      <c r="P289" s="1572"/>
      <c r="Q289" s="1602"/>
    </row>
    <row r="290" spans="2:17" x14ac:dyDescent="0.45">
      <c r="B290" s="1568"/>
      <c r="C290" s="1569"/>
      <c r="D290" s="1570"/>
      <c r="E290" s="1571"/>
      <c r="F290" s="1569"/>
      <c r="G290" s="1569"/>
      <c r="H290" s="1574"/>
      <c r="I290" s="1572"/>
      <c r="J290" s="1572"/>
      <c r="K290" s="1572"/>
      <c r="L290" s="1572"/>
      <c r="M290" s="1572"/>
      <c r="N290" s="1573"/>
      <c r="O290" s="1572"/>
      <c r="P290" s="1572"/>
      <c r="Q290" s="1602"/>
    </row>
    <row r="291" spans="2:17" x14ac:dyDescent="0.45">
      <c r="B291" s="1568"/>
      <c r="C291" s="1569"/>
      <c r="D291" s="1570"/>
      <c r="E291" s="1571"/>
      <c r="F291" s="1569"/>
      <c r="G291" s="1569"/>
      <c r="H291" s="1574"/>
      <c r="I291" s="1572"/>
      <c r="J291" s="1572"/>
      <c r="K291" s="1572"/>
      <c r="L291" s="1572"/>
      <c r="M291" s="1572"/>
      <c r="N291" s="1573"/>
      <c r="O291" s="1572"/>
      <c r="P291" s="1572"/>
      <c r="Q291" s="1602"/>
    </row>
    <row r="292" spans="2:17" x14ac:dyDescent="0.45">
      <c r="B292" s="1568"/>
      <c r="C292" s="1569"/>
      <c r="D292" s="1570"/>
      <c r="E292" s="1571"/>
      <c r="F292" s="1569"/>
      <c r="G292" s="1569"/>
      <c r="H292" s="1574"/>
      <c r="I292" s="1572"/>
      <c r="J292" s="1572"/>
      <c r="K292" s="1572"/>
      <c r="L292" s="1572"/>
      <c r="M292" s="1572"/>
      <c r="N292" s="1573"/>
      <c r="O292" s="1572"/>
      <c r="P292" s="1572"/>
      <c r="Q292" s="1602"/>
    </row>
    <row r="293" spans="2:17" x14ac:dyDescent="0.45">
      <c r="B293" s="1568"/>
      <c r="C293" s="1569"/>
      <c r="D293" s="1570"/>
      <c r="E293" s="1571"/>
      <c r="F293" s="1569"/>
      <c r="G293" s="1569"/>
      <c r="H293" s="1574"/>
      <c r="I293" s="1572"/>
      <c r="J293" s="1572"/>
      <c r="K293" s="1572"/>
      <c r="L293" s="1572"/>
      <c r="M293" s="1572"/>
      <c r="N293" s="1573"/>
      <c r="O293" s="1572"/>
      <c r="P293" s="1572"/>
      <c r="Q293" s="1602"/>
    </row>
    <row r="294" spans="2:17" x14ac:dyDescent="0.45">
      <c r="B294" s="1568"/>
      <c r="C294" s="1569"/>
      <c r="D294" s="1570"/>
      <c r="E294" s="1571"/>
      <c r="F294" s="1569"/>
      <c r="G294" s="1569"/>
      <c r="H294" s="1574"/>
      <c r="I294" s="1572"/>
      <c r="J294" s="1572"/>
      <c r="K294" s="1572"/>
      <c r="L294" s="1572"/>
      <c r="M294" s="1572"/>
      <c r="N294" s="1573"/>
      <c r="O294" s="1572"/>
      <c r="P294" s="1572"/>
      <c r="Q294" s="1602"/>
    </row>
    <row r="295" spans="2:17" x14ac:dyDescent="0.45">
      <c r="B295" s="1568"/>
      <c r="C295" s="1569"/>
      <c r="D295" s="1570"/>
      <c r="E295" s="1571"/>
      <c r="F295" s="1569"/>
      <c r="G295" s="1569"/>
      <c r="H295" s="1574"/>
      <c r="I295" s="1572"/>
      <c r="J295" s="1572"/>
      <c r="K295" s="1572"/>
      <c r="L295" s="1572"/>
      <c r="M295" s="1572"/>
      <c r="N295" s="1573"/>
      <c r="O295" s="1572"/>
      <c r="P295" s="1572"/>
      <c r="Q295" s="1602"/>
    </row>
    <row r="296" spans="2:17" x14ac:dyDescent="0.45">
      <c r="B296" s="1568"/>
      <c r="C296" s="1569"/>
      <c r="D296" s="1570"/>
      <c r="E296" s="1571"/>
      <c r="F296" s="1569"/>
      <c r="G296" s="1569"/>
      <c r="H296" s="1574"/>
      <c r="I296" s="1572"/>
      <c r="J296" s="1572"/>
      <c r="K296" s="1572"/>
      <c r="L296" s="1572"/>
      <c r="M296" s="1572"/>
      <c r="N296" s="1573"/>
      <c r="O296" s="1572"/>
      <c r="P296" s="1572"/>
      <c r="Q296" s="1602"/>
    </row>
    <row r="297" spans="2:17" x14ac:dyDescent="0.45">
      <c r="B297" s="1568"/>
      <c r="C297" s="1569"/>
      <c r="D297" s="1570"/>
      <c r="E297" s="1571"/>
      <c r="F297" s="1569"/>
      <c r="G297" s="1569"/>
      <c r="H297" s="1574"/>
      <c r="I297" s="1572"/>
      <c r="J297" s="1572"/>
      <c r="K297" s="1572"/>
      <c r="L297" s="1572"/>
      <c r="M297" s="1572"/>
      <c r="N297" s="1573"/>
      <c r="O297" s="1572"/>
      <c r="P297" s="1572"/>
      <c r="Q297" s="1602"/>
    </row>
    <row r="298" spans="2:17" x14ac:dyDescent="0.45">
      <c r="B298" s="1568"/>
      <c r="C298" s="1569"/>
      <c r="D298" s="1570"/>
      <c r="E298" s="1571"/>
      <c r="F298" s="1569"/>
      <c r="G298" s="1569"/>
      <c r="H298" s="1574"/>
      <c r="I298" s="1572"/>
      <c r="J298" s="1572"/>
      <c r="K298" s="1572"/>
      <c r="L298" s="1572"/>
      <c r="M298" s="1572"/>
      <c r="N298" s="1573"/>
      <c r="O298" s="1572"/>
      <c r="P298" s="1572"/>
      <c r="Q298" s="1602"/>
    </row>
    <row r="299" spans="2:17" x14ac:dyDescent="0.45">
      <c r="B299" s="1568"/>
      <c r="C299" s="1569"/>
      <c r="D299" s="1570"/>
      <c r="E299" s="1571"/>
      <c r="F299" s="1569"/>
      <c r="G299" s="1569"/>
      <c r="H299" s="1574"/>
      <c r="I299" s="1572"/>
      <c r="J299" s="1572"/>
      <c r="K299" s="1572"/>
      <c r="L299" s="1572"/>
      <c r="M299" s="1572"/>
      <c r="N299" s="1573"/>
      <c r="O299" s="1572"/>
      <c r="P299" s="1572"/>
      <c r="Q299" s="1602"/>
    </row>
    <row r="300" spans="2:17" x14ac:dyDescent="0.45">
      <c r="B300" s="1568"/>
      <c r="C300" s="1569"/>
      <c r="D300" s="1570"/>
      <c r="E300" s="1571"/>
      <c r="F300" s="1569"/>
      <c r="G300" s="1569"/>
      <c r="H300" s="1574"/>
      <c r="I300" s="1572"/>
      <c r="J300" s="1572"/>
      <c r="K300" s="1572"/>
      <c r="L300" s="1572"/>
      <c r="M300" s="1572"/>
      <c r="N300" s="1573"/>
      <c r="O300" s="1572"/>
      <c r="P300" s="1572"/>
      <c r="Q300" s="1602"/>
    </row>
    <row r="301" spans="2:17" x14ac:dyDescent="0.45">
      <c r="B301" s="1568"/>
      <c r="C301" s="1569"/>
      <c r="D301" s="1570"/>
      <c r="E301" s="1571"/>
      <c r="F301" s="1569"/>
      <c r="G301" s="1569"/>
      <c r="H301" s="1574"/>
      <c r="I301" s="1572"/>
      <c r="J301" s="1572"/>
      <c r="K301" s="1572"/>
      <c r="L301" s="1572"/>
      <c r="M301" s="1572"/>
      <c r="N301" s="1573"/>
      <c r="O301" s="1572"/>
      <c r="P301" s="1572"/>
      <c r="Q301" s="1602"/>
    </row>
    <row r="302" spans="2:17" x14ac:dyDescent="0.45">
      <c r="B302" s="1568"/>
      <c r="C302" s="1569"/>
      <c r="D302" s="1570"/>
      <c r="E302" s="1571"/>
      <c r="F302" s="1569"/>
      <c r="G302" s="1569"/>
      <c r="H302" s="1574"/>
      <c r="I302" s="1572"/>
      <c r="J302" s="1572"/>
      <c r="K302" s="1572"/>
      <c r="L302" s="1572"/>
      <c r="M302" s="1572"/>
      <c r="N302" s="1573"/>
      <c r="O302" s="1572"/>
      <c r="P302" s="1572"/>
      <c r="Q302" s="1602"/>
    </row>
    <row r="303" spans="2:17" x14ac:dyDescent="0.45">
      <c r="B303" s="1568"/>
      <c r="C303" s="1569"/>
      <c r="D303" s="1570"/>
      <c r="E303" s="1571"/>
      <c r="F303" s="1569"/>
      <c r="G303" s="1569"/>
      <c r="H303" s="1574"/>
      <c r="I303" s="1572"/>
      <c r="J303" s="1572"/>
      <c r="K303" s="1572"/>
      <c r="L303" s="1572"/>
      <c r="M303" s="1572"/>
      <c r="N303" s="1573"/>
      <c r="O303" s="1572"/>
      <c r="P303" s="1572"/>
      <c r="Q303" s="1602"/>
    </row>
    <row r="304" spans="2:17" x14ac:dyDescent="0.45">
      <c r="B304" s="1568"/>
      <c r="C304" s="1569"/>
      <c r="D304" s="1570"/>
      <c r="E304" s="1571"/>
      <c r="F304" s="1569"/>
      <c r="G304" s="1569"/>
      <c r="H304" s="1574"/>
      <c r="I304" s="1572"/>
      <c r="J304" s="1572"/>
      <c r="K304" s="1572"/>
      <c r="L304" s="1572"/>
      <c r="M304" s="1572"/>
      <c r="N304" s="1573"/>
      <c r="O304" s="1572"/>
      <c r="P304" s="1572"/>
      <c r="Q304" s="1602"/>
    </row>
    <row r="305" spans="2:17" x14ac:dyDescent="0.45">
      <c r="B305" s="1568"/>
      <c r="C305" s="1569"/>
      <c r="D305" s="1570"/>
      <c r="E305" s="1571"/>
      <c r="F305" s="1569"/>
      <c r="G305" s="1569"/>
      <c r="H305" s="1574"/>
      <c r="I305" s="1572"/>
      <c r="J305" s="1572"/>
      <c r="K305" s="1572"/>
      <c r="L305" s="1572"/>
      <c r="M305" s="1572"/>
      <c r="N305" s="1573"/>
      <c r="O305" s="1572"/>
      <c r="P305" s="1572"/>
      <c r="Q305" s="1602"/>
    </row>
    <row r="306" spans="2:17" x14ac:dyDescent="0.45">
      <c r="B306" s="1568"/>
      <c r="C306" s="1569"/>
      <c r="D306" s="1570"/>
      <c r="E306" s="1571"/>
      <c r="F306" s="1569"/>
      <c r="G306" s="1569"/>
      <c r="H306" s="1574"/>
      <c r="I306" s="1572"/>
      <c r="J306" s="1572"/>
      <c r="K306" s="1572"/>
      <c r="L306" s="1572"/>
      <c r="M306" s="1572"/>
      <c r="N306" s="1573"/>
      <c r="O306" s="1572"/>
      <c r="P306" s="1572"/>
      <c r="Q306" s="1602"/>
    </row>
    <row r="307" spans="2:17" x14ac:dyDescent="0.45">
      <c r="B307" s="1589"/>
      <c r="C307" s="1590"/>
      <c r="D307" s="1591"/>
      <c r="E307" s="1592"/>
      <c r="F307" s="1590"/>
      <c r="G307" s="1590"/>
      <c r="H307" s="1595"/>
      <c r="I307" s="1593"/>
      <c r="J307" s="1593"/>
      <c r="K307" s="1593"/>
      <c r="L307" s="1593"/>
      <c r="M307" s="1593"/>
      <c r="N307" s="1594"/>
      <c r="O307" s="1593"/>
      <c r="P307" s="1593"/>
      <c r="Q307" s="1602"/>
    </row>
    <row r="308" spans="2:17" x14ac:dyDescent="0.45">
      <c r="K308" s="1816"/>
      <c r="L308" s="1816"/>
      <c r="M308" s="1816"/>
      <c r="N308" s="2109"/>
      <c r="O308" s="1816"/>
      <c r="Q308" s="1816"/>
    </row>
    <row r="309" spans="2:17" x14ac:dyDescent="0.45">
      <c r="K309" s="1816"/>
      <c r="L309" s="1816"/>
      <c r="M309" s="1816"/>
      <c r="N309" s="2109"/>
      <c r="O309" s="1816"/>
      <c r="Q309" s="1816"/>
    </row>
    <row r="310" spans="2:17" x14ac:dyDescent="0.45">
      <c r="K310" s="1816"/>
      <c r="L310" s="1816"/>
      <c r="M310" s="1816"/>
      <c r="N310" s="2109"/>
      <c r="O310" s="1816"/>
      <c r="Q310" s="1816"/>
    </row>
    <row r="311" spans="2:17" x14ac:dyDescent="0.45">
      <c r="K311" s="1816"/>
      <c r="L311" s="1816"/>
      <c r="M311" s="1816"/>
      <c r="N311" s="2109"/>
      <c r="O311" s="1816"/>
      <c r="Q311" s="1816"/>
    </row>
    <row r="312" spans="2:17" x14ac:dyDescent="0.45">
      <c r="K312" s="1816"/>
      <c r="L312" s="1816"/>
      <c r="M312" s="1816"/>
      <c r="N312" s="2109"/>
      <c r="O312" s="1816"/>
      <c r="Q312" s="1816"/>
    </row>
    <row r="313" spans="2:17" x14ac:dyDescent="0.45">
      <c r="K313" s="1816"/>
      <c r="L313" s="1816"/>
      <c r="M313" s="1816"/>
      <c r="N313" s="2109"/>
      <c r="O313" s="1816"/>
      <c r="Q313" s="1816"/>
    </row>
    <row r="314" spans="2:17" x14ac:dyDescent="0.45">
      <c r="K314" s="1816"/>
      <c r="L314" s="1816"/>
      <c r="M314" s="1816"/>
      <c r="N314" s="2109"/>
      <c r="O314" s="1816"/>
      <c r="Q314" s="1816"/>
    </row>
    <row r="315" spans="2:17" x14ac:dyDescent="0.45">
      <c r="K315" s="1816"/>
      <c r="L315" s="1816"/>
      <c r="M315" s="1816"/>
      <c r="N315" s="2109"/>
      <c r="O315" s="1816"/>
      <c r="Q315" s="1816"/>
    </row>
    <row r="316" spans="2:17" x14ac:dyDescent="0.45">
      <c r="K316" s="1816"/>
      <c r="L316" s="1816"/>
      <c r="M316" s="1816"/>
      <c r="N316" s="2109"/>
      <c r="O316" s="1816"/>
      <c r="Q316" s="1816"/>
    </row>
    <row r="317" spans="2:17" x14ac:dyDescent="0.45">
      <c r="K317" s="1816"/>
      <c r="L317" s="1816"/>
      <c r="M317" s="1816"/>
      <c r="N317" s="2109"/>
      <c r="O317" s="1816"/>
      <c r="Q317" s="1816"/>
    </row>
    <row r="318" spans="2:17" x14ac:dyDescent="0.45">
      <c r="K318" s="1816"/>
      <c r="L318" s="1816"/>
      <c r="M318" s="1816"/>
      <c r="N318" s="2109"/>
      <c r="O318" s="1816"/>
      <c r="Q318" s="1816"/>
    </row>
    <row r="319" spans="2:17" x14ac:dyDescent="0.45">
      <c r="K319" s="1816"/>
      <c r="L319" s="1816"/>
      <c r="M319" s="1816"/>
      <c r="N319" s="2109"/>
      <c r="O319" s="1816"/>
      <c r="Q319" s="1816"/>
    </row>
    <row r="320" spans="2:17" x14ac:dyDescent="0.45">
      <c r="K320" s="1816"/>
      <c r="L320" s="1816"/>
      <c r="M320" s="1816"/>
      <c r="N320" s="2109"/>
      <c r="O320" s="1816"/>
      <c r="Q320" s="1816"/>
    </row>
    <row r="321" spans="11:17" x14ac:dyDescent="0.45">
      <c r="K321" s="1816"/>
      <c r="L321" s="1816"/>
      <c r="M321" s="1816"/>
      <c r="N321" s="2109"/>
      <c r="O321" s="1816"/>
      <c r="Q321" s="1816"/>
    </row>
    <row r="322" spans="11:17" x14ac:dyDescent="0.45">
      <c r="K322" s="1816"/>
      <c r="L322" s="1816"/>
      <c r="M322" s="1816"/>
      <c r="N322" s="2109"/>
      <c r="O322" s="1816"/>
      <c r="Q322" s="1816"/>
    </row>
    <row r="323" spans="11:17" x14ac:dyDescent="0.45">
      <c r="K323" s="1816"/>
      <c r="L323" s="1816"/>
      <c r="M323" s="1816"/>
      <c r="N323" s="2109"/>
      <c r="O323" s="1816"/>
      <c r="Q323" s="1816"/>
    </row>
    <row r="324" spans="11:17" x14ac:dyDescent="0.45">
      <c r="K324" s="1816"/>
      <c r="L324" s="1816"/>
      <c r="M324" s="1816"/>
      <c r="N324" s="2109"/>
      <c r="O324" s="1816"/>
      <c r="Q324" s="1816"/>
    </row>
    <row r="325" spans="11:17" x14ac:dyDescent="0.45">
      <c r="K325" s="1816"/>
      <c r="L325" s="1816"/>
      <c r="M325" s="1816"/>
      <c r="N325" s="2109"/>
      <c r="O325" s="1816"/>
      <c r="Q325" s="1816"/>
    </row>
    <row r="326" spans="11:17" x14ac:dyDescent="0.45">
      <c r="K326" s="1816"/>
      <c r="L326" s="1816"/>
      <c r="M326" s="1816"/>
      <c r="N326" s="2109"/>
      <c r="O326" s="1816"/>
      <c r="Q326" s="1816"/>
    </row>
    <row r="327" spans="11:17" x14ac:dyDescent="0.45">
      <c r="K327" s="1816"/>
      <c r="L327" s="1816"/>
      <c r="M327" s="1816"/>
      <c r="N327" s="2109"/>
      <c r="O327" s="1816"/>
      <c r="Q327" s="1816"/>
    </row>
    <row r="328" spans="11:17" x14ac:dyDescent="0.45">
      <c r="K328" s="1816"/>
      <c r="L328" s="1816"/>
      <c r="M328" s="1816"/>
      <c r="N328" s="2109"/>
      <c r="O328" s="1816"/>
      <c r="Q328" s="1816"/>
    </row>
    <row r="329" spans="11:17" x14ac:dyDescent="0.45">
      <c r="K329" s="1816"/>
      <c r="L329" s="1816"/>
      <c r="M329" s="1816"/>
      <c r="N329" s="2109"/>
      <c r="O329" s="1816"/>
      <c r="Q329" s="1816"/>
    </row>
    <row r="330" spans="11:17" x14ac:dyDescent="0.45">
      <c r="K330" s="1816"/>
      <c r="L330" s="1816"/>
      <c r="M330" s="1816"/>
      <c r="N330" s="2109"/>
      <c r="O330" s="1816"/>
      <c r="Q330" s="1816"/>
    </row>
    <row r="331" spans="11:17" x14ac:dyDescent="0.45">
      <c r="K331" s="1816"/>
      <c r="L331" s="1816"/>
      <c r="M331" s="1816"/>
      <c r="N331" s="2109"/>
      <c r="O331" s="1816"/>
      <c r="Q331" s="1816"/>
    </row>
    <row r="332" spans="11:17" x14ac:dyDescent="0.45">
      <c r="K332" s="1816"/>
      <c r="L332" s="1816"/>
      <c r="M332" s="1816"/>
      <c r="N332" s="2109"/>
      <c r="O332" s="1816"/>
      <c r="Q332" s="1816"/>
    </row>
    <row r="333" spans="11:17" x14ac:dyDescent="0.45">
      <c r="K333" s="1816"/>
      <c r="L333" s="1816"/>
      <c r="M333" s="1816"/>
      <c r="N333" s="2109"/>
      <c r="O333" s="1816"/>
      <c r="Q333" s="1816"/>
    </row>
    <row r="334" spans="11:17" x14ac:dyDescent="0.45">
      <c r="K334" s="1816"/>
      <c r="L334" s="1816"/>
      <c r="M334" s="1816"/>
      <c r="N334" s="2109"/>
      <c r="O334" s="1816"/>
      <c r="Q334" s="1816"/>
    </row>
    <row r="335" spans="11:17" x14ac:dyDescent="0.45">
      <c r="K335" s="1816"/>
      <c r="L335" s="1816"/>
      <c r="M335" s="1816"/>
      <c r="N335" s="2109"/>
      <c r="O335" s="1816"/>
      <c r="Q335" s="1816"/>
    </row>
    <row r="336" spans="11:17" x14ac:dyDescent="0.45">
      <c r="K336" s="1816"/>
      <c r="L336" s="1816"/>
      <c r="M336" s="1816"/>
      <c r="N336" s="2109"/>
      <c r="O336" s="1816"/>
      <c r="Q336" s="1816"/>
    </row>
    <row r="337" spans="11:17" x14ac:dyDescent="0.45">
      <c r="K337" s="1816"/>
      <c r="L337" s="1816"/>
      <c r="M337" s="1816"/>
      <c r="N337" s="2109"/>
      <c r="O337" s="1816"/>
      <c r="Q337" s="1816"/>
    </row>
    <row r="338" spans="11:17" x14ac:dyDescent="0.45">
      <c r="K338" s="1816"/>
      <c r="L338" s="1816"/>
      <c r="M338" s="1816"/>
      <c r="N338" s="2109"/>
      <c r="O338" s="1816"/>
      <c r="Q338" s="1816"/>
    </row>
    <row r="339" spans="11:17" x14ac:dyDescent="0.45">
      <c r="K339" s="1816"/>
      <c r="L339" s="1816"/>
      <c r="M339" s="1816"/>
      <c r="N339" s="2109"/>
      <c r="O339" s="1816"/>
      <c r="Q339" s="1816"/>
    </row>
    <row r="340" spans="11:17" x14ac:dyDescent="0.45">
      <c r="K340" s="1816"/>
      <c r="L340" s="1816"/>
      <c r="M340" s="1816"/>
      <c r="N340" s="2109"/>
      <c r="O340" s="1816"/>
      <c r="Q340" s="1816"/>
    </row>
    <row r="341" spans="11:17" x14ac:dyDescent="0.45">
      <c r="K341" s="1816"/>
      <c r="L341" s="1816"/>
      <c r="M341" s="1816"/>
      <c r="N341" s="2109"/>
      <c r="O341" s="1816"/>
      <c r="Q341" s="1816"/>
    </row>
    <row r="342" spans="11:17" x14ac:dyDescent="0.45">
      <c r="K342" s="1816"/>
      <c r="L342" s="1816"/>
      <c r="M342" s="1816"/>
      <c r="N342" s="2109"/>
      <c r="O342" s="1816"/>
      <c r="Q342" s="1816"/>
    </row>
    <row r="343" spans="11:17" x14ac:dyDescent="0.45">
      <c r="K343" s="1816"/>
      <c r="L343" s="1816"/>
      <c r="M343" s="1816"/>
      <c r="N343" s="2109"/>
      <c r="O343" s="1816"/>
      <c r="Q343" s="1816"/>
    </row>
    <row r="344" spans="11:17" x14ac:dyDescent="0.45">
      <c r="K344" s="1816"/>
      <c r="L344" s="1816"/>
      <c r="M344" s="1816"/>
      <c r="N344" s="2109"/>
      <c r="O344" s="1816"/>
      <c r="Q344" s="1816"/>
    </row>
    <row r="345" spans="11:17" x14ac:dyDescent="0.45">
      <c r="K345" s="1816"/>
      <c r="L345" s="1816"/>
      <c r="M345" s="1816"/>
      <c r="N345" s="2109"/>
      <c r="O345" s="1816"/>
      <c r="Q345" s="1816"/>
    </row>
    <row r="346" spans="11:17" x14ac:dyDescent="0.45">
      <c r="K346" s="1816"/>
      <c r="L346" s="1816"/>
      <c r="M346" s="1816"/>
      <c r="N346" s="2109"/>
      <c r="O346" s="1816"/>
      <c r="Q346" s="1816"/>
    </row>
    <row r="347" spans="11:17" x14ac:dyDescent="0.45">
      <c r="K347" s="1816"/>
      <c r="L347" s="1816"/>
      <c r="M347" s="1816"/>
      <c r="N347" s="2109"/>
      <c r="O347" s="1816"/>
      <c r="Q347" s="1816"/>
    </row>
    <row r="348" spans="11:17" x14ac:dyDescent="0.45">
      <c r="K348" s="1816"/>
      <c r="L348" s="1816"/>
      <c r="M348" s="1816"/>
      <c r="N348" s="2109"/>
      <c r="O348" s="1816"/>
      <c r="Q348" s="1816"/>
    </row>
    <row r="349" spans="11:17" x14ac:dyDescent="0.45">
      <c r="K349" s="1816"/>
      <c r="L349" s="1816"/>
      <c r="M349" s="1816"/>
      <c r="N349" s="2109"/>
      <c r="O349" s="1816"/>
      <c r="Q349" s="1816"/>
    </row>
    <row r="350" spans="11:17" x14ac:dyDescent="0.45">
      <c r="K350" s="1816"/>
      <c r="L350" s="1816"/>
      <c r="M350" s="1816"/>
      <c r="N350" s="2109"/>
      <c r="O350" s="1816"/>
      <c r="Q350" s="1816"/>
    </row>
    <row r="351" spans="11:17" x14ac:dyDescent="0.45">
      <c r="K351" s="1816"/>
      <c r="L351" s="1816"/>
      <c r="M351" s="1816"/>
      <c r="N351" s="2109"/>
      <c r="O351" s="1816"/>
      <c r="Q351" s="1816"/>
    </row>
    <row r="352" spans="11:17" x14ac:dyDescent="0.45">
      <c r="K352" s="1816"/>
      <c r="L352" s="1816"/>
      <c r="M352" s="1816"/>
      <c r="N352" s="2109"/>
      <c r="O352" s="1816"/>
      <c r="Q352" s="1816"/>
    </row>
    <row r="353" spans="11:17" x14ac:dyDescent="0.45">
      <c r="K353" s="1816"/>
      <c r="L353" s="1816"/>
      <c r="M353" s="1816"/>
      <c r="N353" s="2109"/>
      <c r="O353" s="1816"/>
      <c r="Q353" s="1816"/>
    </row>
    <row r="354" spans="11:17" x14ac:dyDescent="0.45">
      <c r="K354" s="1816"/>
      <c r="L354" s="1816"/>
      <c r="M354" s="1816"/>
      <c r="N354" s="2109"/>
      <c r="O354" s="1816"/>
      <c r="Q354" s="1816"/>
    </row>
    <row r="355" spans="11:17" x14ac:dyDescent="0.45">
      <c r="K355" s="1816"/>
      <c r="L355" s="1816"/>
      <c r="M355" s="1816"/>
      <c r="N355" s="2109"/>
      <c r="O355" s="1816"/>
      <c r="Q355" s="1816"/>
    </row>
    <row r="356" spans="11:17" x14ac:dyDescent="0.45">
      <c r="K356" s="1816"/>
      <c r="L356" s="1816"/>
      <c r="M356" s="1816"/>
      <c r="N356" s="2109"/>
      <c r="O356" s="1816"/>
      <c r="Q356" s="1816"/>
    </row>
    <row r="357" spans="11:17" x14ac:dyDescent="0.45">
      <c r="K357" s="1816"/>
      <c r="L357" s="1816"/>
      <c r="M357" s="1816"/>
      <c r="N357" s="2109"/>
      <c r="O357" s="1816"/>
      <c r="Q357" s="1816"/>
    </row>
    <row r="358" spans="11:17" x14ac:dyDescent="0.45">
      <c r="K358" s="1816"/>
      <c r="L358" s="1816"/>
      <c r="M358" s="1816"/>
      <c r="N358" s="2109"/>
      <c r="O358" s="1816"/>
      <c r="Q358" s="1816"/>
    </row>
    <row r="359" spans="11:17" x14ac:dyDescent="0.45">
      <c r="K359" s="1816"/>
      <c r="L359" s="1816"/>
      <c r="M359" s="1816"/>
      <c r="N359" s="2109"/>
      <c r="O359" s="1816"/>
      <c r="Q359" s="1816"/>
    </row>
    <row r="360" spans="11:17" x14ac:dyDescent="0.45">
      <c r="K360" s="1816"/>
      <c r="L360" s="1816"/>
      <c r="M360" s="1816"/>
      <c r="N360" s="2109"/>
      <c r="O360" s="1816"/>
      <c r="Q360" s="1816"/>
    </row>
    <row r="361" spans="11:17" x14ac:dyDescent="0.45">
      <c r="K361" s="1816"/>
      <c r="L361" s="1816"/>
      <c r="M361" s="1816"/>
      <c r="N361" s="2109"/>
      <c r="O361" s="1816"/>
      <c r="Q361" s="1816"/>
    </row>
    <row r="362" spans="11:17" x14ac:dyDescent="0.45">
      <c r="K362" s="1816"/>
      <c r="L362" s="1816"/>
      <c r="M362" s="1816"/>
      <c r="N362" s="2109"/>
      <c r="O362" s="1816"/>
      <c r="Q362" s="1816"/>
    </row>
    <row r="363" spans="11:17" x14ac:dyDescent="0.45">
      <c r="K363" s="1816"/>
      <c r="L363" s="1816"/>
      <c r="M363" s="1816"/>
      <c r="N363" s="2109"/>
      <c r="O363" s="1816"/>
      <c r="Q363" s="1816"/>
    </row>
    <row r="364" spans="11:17" x14ac:dyDescent="0.45">
      <c r="K364" s="1816"/>
      <c r="L364" s="1816"/>
      <c r="M364" s="1816"/>
      <c r="N364" s="2109"/>
      <c r="O364" s="1816"/>
      <c r="Q364" s="1816"/>
    </row>
    <row r="365" spans="11:17" x14ac:dyDescent="0.45">
      <c r="K365" s="1816"/>
      <c r="L365" s="1816"/>
      <c r="M365" s="1816"/>
      <c r="N365" s="2109"/>
      <c r="O365" s="1816"/>
      <c r="Q365" s="1816"/>
    </row>
    <row r="366" spans="11:17" x14ac:dyDescent="0.45">
      <c r="K366" s="1816"/>
      <c r="L366" s="1816"/>
      <c r="M366" s="1816"/>
      <c r="N366" s="2109"/>
      <c r="O366" s="1816"/>
      <c r="Q366" s="1816"/>
    </row>
    <row r="367" spans="11:17" x14ac:dyDescent="0.45">
      <c r="K367" s="1816"/>
      <c r="L367" s="1816"/>
      <c r="M367" s="1816"/>
      <c r="N367" s="2109"/>
      <c r="O367" s="1816"/>
      <c r="Q367" s="1816"/>
    </row>
    <row r="368" spans="11:17" x14ac:dyDescent="0.45">
      <c r="K368" s="1816"/>
      <c r="L368" s="1816"/>
      <c r="M368" s="1816"/>
      <c r="N368" s="2109"/>
      <c r="O368" s="1816"/>
      <c r="Q368" s="1816"/>
    </row>
    <row r="369" spans="11:17" x14ac:dyDescent="0.45">
      <c r="K369" s="1816"/>
      <c r="L369" s="1816"/>
      <c r="M369" s="1816"/>
      <c r="N369" s="2109"/>
      <c r="O369" s="1816"/>
      <c r="Q369" s="1816"/>
    </row>
    <row r="370" spans="11:17" x14ac:dyDescent="0.45">
      <c r="K370" s="1816"/>
      <c r="L370" s="1816"/>
      <c r="M370" s="1816"/>
      <c r="N370" s="2109"/>
      <c r="O370" s="1816"/>
      <c r="Q370" s="1816"/>
    </row>
    <row r="371" spans="11:17" x14ac:dyDescent="0.45">
      <c r="K371" s="1816"/>
      <c r="L371" s="1816"/>
      <c r="M371" s="1816"/>
      <c r="N371" s="2109"/>
      <c r="O371" s="1816"/>
      <c r="Q371" s="1816"/>
    </row>
    <row r="372" spans="11:17" x14ac:dyDescent="0.45">
      <c r="K372" s="1816"/>
      <c r="L372" s="1816"/>
      <c r="M372" s="1816"/>
      <c r="N372" s="2109"/>
      <c r="O372" s="1816"/>
      <c r="Q372" s="1816"/>
    </row>
    <row r="373" spans="11:17" x14ac:dyDescent="0.45">
      <c r="K373" s="1816"/>
      <c r="L373" s="1816"/>
      <c r="M373" s="1816"/>
      <c r="N373" s="2109"/>
      <c r="O373" s="1816"/>
      <c r="Q373" s="1816"/>
    </row>
    <row r="374" spans="11:17" x14ac:dyDescent="0.45">
      <c r="K374" s="1816"/>
      <c r="L374" s="1816"/>
      <c r="M374" s="1816"/>
      <c r="N374" s="2109"/>
      <c r="O374" s="1816"/>
      <c r="Q374" s="1816"/>
    </row>
    <row r="375" spans="11:17" x14ac:dyDescent="0.45">
      <c r="K375" s="1816"/>
      <c r="L375" s="1816"/>
      <c r="M375" s="1816"/>
      <c r="N375" s="2109"/>
      <c r="O375" s="1816"/>
      <c r="Q375" s="1816"/>
    </row>
    <row r="376" spans="11:17" x14ac:dyDescent="0.45">
      <c r="K376" s="1816"/>
      <c r="L376" s="1816"/>
      <c r="M376" s="1816"/>
      <c r="N376" s="2109"/>
      <c r="O376" s="1816"/>
      <c r="Q376" s="1816"/>
    </row>
    <row r="377" spans="11:17" x14ac:dyDescent="0.45">
      <c r="K377" s="1816"/>
      <c r="L377" s="1816"/>
      <c r="M377" s="1816"/>
      <c r="N377" s="2109"/>
      <c r="O377" s="1816"/>
      <c r="Q377" s="1816"/>
    </row>
    <row r="378" spans="11:17" x14ac:dyDescent="0.45">
      <c r="K378" s="1816"/>
      <c r="L378" s="1816"/>
      <c r="M378" s="1816"/>
      <c r="N378" s="2109"/>
      <c r="O378" s="1816"/>
      <c r="Q378" s="1816"/>
    </row>
    <row r="379" spans="11:17" x14ac:dyDescent="0.45">
      <c r="K379" s="1816"/>
      <c r="L379" s="1816"/>
      <c r="M379" s="1816"/>
      <c r="N379" s="2109"/>
      <c r="O379" s="1816"/>
      <c r="Q379" s="1816"/>
    </row>
    <row r="380" spans="11:17" x14ac:dyDescent="0.45">
      <c r="K380" s="1816"/>
      <c r="L380" s="1816"/>
      <c r="M380" s="1816"/>
      <c r="N380" s="2109"/>
      <c r="O380" s="1816"/>
      <c r="Q380" s="1816"/>
    </row>
    <row r="381" spans="11:17" x14ac:dyDescent="0.45">
      <c r="K381" s="1816"/>
      <c r="L381" s="1816"/>
      <c r="M381" s="1816"/>
      <c r="N381" s="2109"/>
      <c r="O381" s="1816"/>
      <c r="Q381" s="1816"/>
    </row>
    <row r="382" spans="11:17" x14ac:dyDescent="0.45">
      <c r="K382" s="1816"/>
      <c r="L382" s="1816"/>
      <c r="M382" s="1816"/>
      <c r="N382" s="2109"/>
      <c r="O382" s="1816"/>
      <c r="Q382" s="1816"/>
    </row>
    <row r="383" spans="11:17" x14ac:dyDescent="0.45">
      <c r="K383" s="1816"/>
      <c r="L383" s="1816"/>
      <c r="M383" s="1816"/>
      <c r="N383" s="2109"/>
      <c r="O383" s="1816"/>
      <c r="Q383" s="1816"/>
    </row>
    <row r="384" spans="11:17" x14ac:dyDescent="0.45">
      <c r="K384" s="1816"/>
      <c r="L384" s="1816"/>
      <c r="M384" s="1816"/>
      <c r="N384" s="2109"/>
      <c r="O384" s="1816"/>
      <c r="Q384" s="1816"/>
    </row>
    <row r="385" spans="11:17" x14ac:dyDescent="0.45">
      <c r="K385" s="1816"/>
      <c r="L385" s="1816"/>
      <c r="M385" s="1816"/>
      <c r="N385" s="2109"/>
      <c r="O385" s="1816"/>
      <c r="Q385" s="1816"/>
    </row>
    <row r="386" spans="11:17" x14ac:dyDescent="0.45">
      <c r="K386" s="1816"/>
      <c r="L386" s="1816"/>
      <c r="M386" s="1816"/>
      <c r="N386" s="2109"/>
      <c r="O386" s="1816"/>
      <c r="Q386" s="1816"/>
    </row>
    <row r="387" spans="11:17" x14ac:dyDescent="0.45">
      <c r="K387" s="1816"/>
      <c r="L387" s="1816"/>
      <c r="M387" s="1816"/>
      <c r="N387" s="2109"/>
      <c r="O387" s="1816"/>
      <c r="Q387" s="1816"/>
    </row>
    <row r="388" spans="11:17" x14ac:dyDescent="0.45">
      <c r="K388" s="1816"/>
      <c r="L388" s="1816"/>
      <c r="M388" s="1816"/>
      <c r="N388" s="2109"/>
      <c r="O388" s="1816"/>
      <c r="Q388" s="1816"/>
    </row>
    <row r="389" spans="11:17" x14ac:dyDescent="0.45">
      <c r="K389" s="1816"/>
      <c r="L389" s="1816"/>
      <c r="M389" s="1816"/>
      <c r="N389" s="2109"/>
      <c r="O389" s="1816"/>
      <c r="Q389" s="1816"/>
    </row>
    <row r="390" spans="11:17" x14ac:dyDescent="0.45">
      <c r="K390" s="1816"/>
      <c r="L390" s="1816"/>
      <c r="M390" s="1816"/>
      <c r="N390" s="2109"/>
      <c r="O390" s="1816"/>
      <c r="Q390" s="1816"/>
    </row>
    <row r="391" spans="11:17" x14ac:dyDescent="0.45">
      <c r="K391" s="1816"/>
      <c r="L391" s="1816"/>
      <c r="M391" s="1816"/>
      <c r="N391" s="2109"/>
      <c r="O391" s="1816"/>
      <c r="Q391" s="1816"/>
    </row>
    <row r="392" spans="11:17" x14ac:dyDescent="0.45">
      <c r="K392" s="1816"/>
      <c r="L392" s="1816"/>
      <c r="M392" s="1816"/>
      <c r="N392" s="2109"/>
      <c r="O392" s="1816"/>
      <c r="Q392" s="1816"/>
    </row>
    <row r="393" spans="11:17" x14ac:dyDescent="0.45">
      <c r="K393" s="1816"/>
      <c r="L393" s="1816"/>
      <c r="M393" s="1816"/>
      <c r="N393" s="2109"/>
      <c r="O393" s="1816"/>
      <c r="Q393" s="1816"/>
    </row>
    <row r="394" spans="11:17" x14ac:dyDescent="0.45">
      <c r="K394" s="1816"/>
      <c r="L394" s="1816"/>
      <c r="M394" s="1816"/>
      <c r="N394" s="2109"/>
      <c r="O394" s="1816"/>
      <c r="Q394" s="1816"/>
    </row>
    <row r="395" spans="11:17" x14ac:dyDescent="0.45">
      <c r="K395" s="1816"/>
      <c r="L395" s="1816"/>
      <c r="M395" s="1816"/>
      <c r="N395" s="2109"/>
      <c r="O395" s="1816"/>
      <c r="Q395" s="1816"/>
    </row>
    <row r="396" spans="11:17" x14ac:dyDescent="0.45">
      <c r="K396" s="1816"/>
      <c r="L396" s="1816"/>
      <c r="M396" s="1816"/>
      <c r="N396" s="2109"/>
      <c r="O396" s="1816"/>
      <c r="Q396" s="1816"/>
    </row>
    <row r="397" spans="11:17" x14ac:dyDescent="0.45">
      <c r="K397" s="1816"/>
      <c r="L397" s="1816"/>
      <c r="M397" s="1816"/>
      <c r="N397" s="2109"/>
      <c r="O397" s="1816"/>
      <c r="Q397" s="1816"/>
    </row>
    <row r="398" spans="11:17" x14ac:dyDescent="0.45">
      <c r="K398" s="1816"/>
      <c r="L398" s="1816"/>
      <c r="M398" s="1816"/>
      <c r="N398" s="2109"/>
      <c r="O398" s="1816"/>
      <c r="Q398" s="1816"/>
    </row>
    <row r="399" spans="11:17" x14ac:dyDescent="0.45">
      <c r="K399" s="1816"/>
      <c r="L399" s="1816"/>
      <c r="M399" s="1816"/>
      <c r="N399" s="2109"/>
      <c r="O399" s="1816"/>
      <c r="Q399" s="1816"/>
    </row>
    <row r="400" spans="11:17" x14ac:dyDescent="0.45">
      <c r="K400" s="1816"/>
      <c r="L400" s="1816"/>
      <c r="M400" s="1816"/>
      <c r="N400" s="2109"/>
      <c r="O400" s="1816"/>
      <c r="Q400" s="1816"/>
    </row>
    <row r="401" spans="11:17" x14ac:dyDescent="0.45">
      <c r="K401" s="1816"/>
      <c r="L401" s="1816"/>
      <c r="M401" s="1816"/>
      <c r="N401" s="2109"/>
      <c r="O401" s="1816"/>
      <c r="Q401" s="1816"/>
    </row>
    <row r="402" spans="11:17" x14ac:dyDescent="0.45">
      <c r="K402" s="1816"/>
      <c r="L402" s="1816"/>
      <c r="M402" s="1816"/>
      <c r="N402" s="2109"/>
      <c r="O402" s="1816"/>
      <c r="Q402" s="1816"/>
    </row>
    <row r="403" spans="11:17" x14ac:dyDescent="0.45">
      <c r="K403" s="1816"/>
      <c r="L403" s="1816"/>
      <c r="M403" s="1816"/>
      <c r="N403" s="2109"/>
      <c r="O403" s="1816"/>
      <c r="Q403" s="1816"/>
    </row>
    <row r="404" spans="11:17" x14ac:dyDescent="0.45">
      <c r="K404" s="1816"/>
      <c r="L404" s="1816"/>
      <c r="M404" s="1816"/>
      <c r="N404" s="2109"/>
      <c r="O404" s="1816"/>
      <c r="Q404" s="1816"/>
    </row>
    <row r="405" spans="11:17" x14ac:dyDescent="0.45">
      <c r="K405" s="1816"/>
      <c r="L405" s="1816"/>
      <c r="M405" s="1816"/>
      <c r="N405" s="2109"/>
      <c r="O405" s="1816"/>
      <c r="Q405" s="1816"/>
    </row>
    <row r="406" spans="11:17" x14ac:dyDescent="0.45">
      <c r="K406" s="1816"/>
      <c r="L406" s="1816"/>
      <c r="M406" s="1816"/>
      <c r="N406" s="2109"/>
      <c r="O406" s="1816"/>
      <c r="Q406" s="1816"/>
    </row>
    <row r="407" spans="11:17" x14ac:dyDescent="0.45">
      <c r="K407" s="1816"/>
      <c r="L407" s="1816"/>
      <c r="M407" s="1816"/>
      <c r="N407" s="2109"/>
      <c r="O407" s="1816"/>
      <c r="Q407" s="1816"/>
    </row>
    <row r="408" spans="11:17" x14ac:dyDescent="0.45">
      <c r="K408" s="1816"/>
      <c r="L408" s="1816"/>
      <c r="M408" s="1816"/>
      <c r="N408" s="2109"/>
      <c r="O408" s="1816"/>
      <c r="Q408" s="1816"/>
    </row>
    <row r="409" spans="11:17" x14ac:dyDescent="0.45">
      <c r="K409" s="1816"/>
      <c r="L409" s="1816"/>
      <c r="M409" s="1816"/>
      <c r="N409" s="2109"/>
      <c r="O409" s="1816"/>
      <c r="Q409" s="1816"/>
    </row>
    <row r="410" spans="11:17" x14ac:dyDescent="0.45">
      <c r="K410" s="1816"/>
      <c r="L410" s="1816"/>
      <c r="M410" s="1816"/>
      <c r="N410" s="2109"/>
      <c r="O410" s="1816"/>
      <c r="Q410" s="1816"/>
    </row>
    <row r="411" spans="11:17" x14ac:dyDescent="0.45">
      <c r="K411" s="1816"/>
      <c r="L411" s="1816"/>
      <c r="M411" s="1816"/>
      <c r="N411" s="2109"/>
      <c r="O411" s="1816"/>
      <c r="Q411" s="1816"/>
    </row>
    <row r="412" spans="11:17" x14ac:dyDescent="0.45">
      <c r="K412" s="1816"/>
      <c r="L412" s="1816"/>
      <c r="M412" s="1816"/>
      <c r="N412" s="2109"/>
      <c r="O412" s="1816"/>
      <c r="Q412" s="1816"/>
    </row>
    <row r="413" spans="11:17" x14ac:dyDescent="0.45">
      <c r="K413" s="1816"/>
      <c r="L413" s="1816"/>
      <c r="M413" s="1816"/>
      <c r="N413" s="2109"/>
      <c r="O413" s="1816"/>
      <c r="Q413" s="1816"/>
    </row>
    <row r="414" spans="11:17" x14ac:dyDescent="0.45">
      <c r="K414" s="1816"/>
      <c r="L414" s="1816"/>
      <c r="M414" s="1816"/>
      <c r="N414" s="2109"/>
      <c r="O414" s="1816"/>
      <c r="Q414" s="1816"/>
    </row>
    <row r="415" spans="11:17" x14ac:dyDescent="0.45">
      <c r="K415" s="1816"/>
      <c r="L415" s="1816"/>
      <c r="M415" s="1816"/>
      <c r="N415" s="2109"/>
      <c r="O415" s="1816"/>
      <c r="Q415" s="1816"/>
    </row>
    <row r="416" spans="11:17" x14ac:dyDescent="0.45">
      <c r="K416" s="1816"/>
      <c r="L416" s="1816"/>
      <c r="M416" s="1816"/>
      <c r="N416" s="2109"/>
      <c r="O416" s="1816"/>
      <c r="Q416" s="1816"/>
    </row>
    <row r="417" spans="11:17" x14ac:dyDescent="0.45">
      <c r="K417" s="1816"/>
      <c r="L417" s="1816"/>
      <c r="M417" s="1816"/>
      <c r="N417" s="2109"/>
      <c r="O417" s="1816"/>
      <c r="Q417" s="1816"/>
    </row>
    <row r="418" spans="11:17" x14ac:dyDescent="0.45">
      <c r="K418" s="1816"/>
      <c r="L418" s="1816"/>
      <c r="M418" s="1816"/>
      <c r="N418" s="2109"/>
      <c r="O418" s="1816"/>
      <c r="Q418" s="1816"/>
    </row>
    <row r="419" spans="11:17" x14ac:dyDescent="0.45">
      <c r="K419" s="1816"/>
      <c r="L419" s="1816"/>
      <c r="M419" s="1816"/>
      <c r="N419" s="2109"/>
      <c r="O419" s="1816"/>
      <c r="Q419" s="1816"/>
    </row>
    <row r="420" spans="11:17" x14ac:dyDescent="0.45">
      <c r="K420" s="1816"/>
      <c r="L420" s="1816"/>
      <c r="M420" s="1816"/>
      <c r="N420" s="2109"/>
      <c r="O420" s="1816"/>
      <c r="Q420" s="1816"/>
    </row>
    <row r="421" spans="11:17" x14ac:dyDescent="0.45">
      <c r="K421" s="1816"/>
      <c r="L421" s="1816"/>
      <c r="M421" s="1816"/>
      <c r="N421" s="2109"/>
      <c r="O421" s="1816"/>
      <c r="Q421" s="1816"/>
    </row>
    <row r="422" spans="11:17" x14ac:dyDescent="0.45">
      <c r="K422" s="1816"/>
      <c r="L422" s="1816"/>
      <c r="M422" s="1816"/>
      <c r="N422" s="2109"/>
      <c r="O422" s="1816"/>
      <c r="Q422" s="1816"/>
    </row>
    <row r="423" spans="11:17" x14ac:dyDescent="0.45">
      <c r="K423" s="1816"/>
      <c r="L423" s="1816"/>
      <c r="M423" s="1816"/>
      <c r="N423" s="2109"/>
      <c r="O423" s="1816"/>
      <c r="Q423" s="1816"/>
    </row>
    <row r="424" spans="11:17" x14ac:dyDescent="0.45">
      <c r="K424" s="1816"/>
      <c r="L424" s="1816"/>
      <c r="M424" s="1816"/>
      <c r="N424" s="2109"/>
      <c r="O424" s="1816"/>
      <c r="Q424" s="1816"/>
    </row>
    <row r="425" spans="11:17" x14ac:dyDescent="0.45">
      <c r="K425" s="1816"/>
      <c r="L425" s="1816"/>
      <c r="M425" s="1816"/>
      <c r="N425" s="2109"/>
      <c r="O425" s="1816"/>
      <c r="Q425" s="1816"/>
    </row>
    <row r="426" spans="11:17" x14ac:dyDescent="0.45">
      <c r="K426" s="1816"/>
      <c r="L426" s="1816"/>
      <c r="M426" s="1816"/>
      <c r="N426" s="2109"/>
      <c r="O426" s="1816"/>
      <c r="Q426" s="1816"/>
    </row>
    <row r="427" spans="11:17" x14ac:dyDescent="0.45">
      <c r="K427" s="1816"/>
      <c r="L427" s="1816"/>
      <c r="M427" s="1816"/>
      <c r="N427" s="2109"/>
      <c r="O427" s="1816"/>
      <c r="Q427" s="1816"/>
    </row>
    <row r="428" spans="11:17" x14ac:dyDescent="0.45">
      <c r="K428" s="1816"/>
      <c r="L428" s="1816"/>
      <c r="M428" s="1816"/>
      <c r="N428" s="2109"/>
      <c r="O428" s="1816"/>
      <c r="Q428" s="1816"/>
    </row>
    <row r="429" spans="11:17" x14ac:dyDescent="0.45">
      <c r="K429" s="1816"/>
      <c r="L429" s="1816"/>
      <c r="M429" s="1816"/>
      <c r="N429" s="2109"/>
      <c r="O429" s="1816"/>
      <c r="Q429" s="1816"/>
    </row>
    <row r="430" spans="11:17" x14ac:dyDescent="0.45">
      <c r="K430" s="1816"/>
      <c r="L430" s="1816"/>
      <c r="M430" s="1816"/>
      <c r="N430" s="2109"/>
      <c r="O430" s="1816"/>
      <c r="Q430" s="1816"/>
    </row>
    <row r="431" spans="11:17" x14ac:dyDescent="0.45">
      <c r="K431" s="1816"/>
      <c r="L431" s="1816"/>
      <c r="M431" s="1816"/>
      <c r="N431" s="2109"/>
      <c r="O431" s="1816"/>
      <c r="Q431" s="1816"/>
    </row>
    <row r="432" spans="11:17" x14ac:dyDescent="0.45">
      <c r="K432" s="1816"/>
      <c r="L432" s="1816"/>
      <c r="M432" s="1816"/>
      <c r="N432" s="2109"/>
      <c r="O432" s="1816"/>
      <c r="Q432" s="1816"/>
    </row>
    <row r="433" spans="11:17" x14ac:dyDescent="0.45">
      <c r="K433" s="1816"/>
      <c r="L433" s="1816"/>
      <c r="M433" s="1816"/>
      <c r="N433" s="2109"/>
      <c r="O433" s="1816"/>
      <c r="Q433" s="1816"/>
    </row>
    <row r="434" spans="11:17" x14ac:dyDescent="0.45">
      <c r="K434" s="1816"/>
      <c r="L434" s="1816"/>
      <c r="M434" s="1816"/>
      <c r="N434" s="2109"/>
      <c r="O434" s="1816"/>
      <c r="Q434" s="1816"/>
    </row>
    <row r="435" spans="11:17" x14ac:dyDescent="0.45">
      <c r="K435" s="1816"/>
      <c r="L435" s="1816"/>
      <c r="M435" s="1816"/>
      <c r="N435" s="2109"/>
      <c r="O435" s="1816"/>
      <c r="Q435" s="1816"/>
    </row>
    <row r="436" spans="11:17" x14ac:dyDescent="0.45">
      <c r="K436" s="1816"/>
      <c r="L436" s="1816"/>
      <c r="M436" s="1816"/>
      <c r="N436" s="2109"/>
      <c r="O436" s="1816"/>
      <c r="Q436" s="1816"/>
    </row>
    <row r="437" spans="11:17" x14ac:dyDescent="0.45">
      <c r="K437" s="1816"/>
      <c r="L437" s="1816"/>
      <c r="M437" s="1816"/>
      <c r="N437" s="2109"/>
      <c r="O437" s="1816"/>
      <c r="Q437" s="1816"/>
    </row>
    <row r="438" spans="11:17" x14ac:dyDescent="0.45">
      <c r="K438" s="1816"/>
      <c r="L438" s="1816"/>
      <c r="M438" s="1816"/>
      <c r="N438" s="2109"/>
      <c r="O438" s="1816"/>
      <c r="Q438" s="1816"/>
    </row>
    <row r="439" spans="11:17" x14ac:dyDescent="0.45">
      <c r="K439" s="1816"/>
      <c r="L439" s="1816"/>
      <c r="M439" s="1816"/>
      <c r="N439" s="2109"/>
      <c r="O439" s="1816"/>
      <c r="Q439" s="1816"/>
    </row>
    <row r="440" spans="11:17" x14ac:dyDescent="0.45">
      <c r="K440" s="1816"/>
      <c r="L440" s="1816"/>
      <c r="M440" s="1816"/>
      <c r="N440" s="2109"/>
      <c r="O440" s="1816"/>
      <c r="Q440" s="1816"/>
    </row>
    <row r="441" spans="11:17" x14ac:dyDescent="0.45">
      <c r="K441" s="1816"/>
      <c r="L441" s="1816"/>
      <c r="M441" s="1816"/>
      <c r="N441" s="2109"/>
      <c r="O441" s="1816"/>
      <c r="Q441" s="1816"/>
    </row>
    <row r="442" spans="11:17" x14ac:dyDescent="0.45">
      <c r="K442" s="1816"/>
      <c r="L442" s="1816"/>
      <c r="M442" s="1816"/>
      <c r="N442" s="2109"/>
      <c r="O442" s="1816"/>
      <c r="Q442" s="1816"/>
    </row>
    <row r="443" spans="11:17" x14ac:dyDescent="0.45">
      <c r="K443" s="1816"/>
      <c r="L443" s="1816"/>
      <c r="M443" s="1816"/>
      <c r="N443" s="2109"/>
      <c r="O443" s="1816"/>
      <c r="Q443" s="1816"/>
    </row>
    <row r="444" spans="11:17" x14ac:dyDescent="0.45">
      <c r="K444" s="1816"/>
      <c r="L444" s="1816"/>
      <c r="M444" s="1816"/>
      <c r="N444" s="2109"/>
      <c r="O444" s="1816"/>
      <c r="Q444" s="1816"/>
    </row>
    <row r="445" spans="11:17" x14ac:dyDescent="0.45">
      <c r="K445" s="1816"/>
      <c r="L445" s="1816"/>
      <c r="M445" s="1816"/>
      <c r="N445" s="2109"/>
      <c r="O445" s="1816"/>
      <c r="Q445" s="1816"/>
    </row>
    <row r="446" spans="11:17" x14ac:dyDescent="0.45">
      <c r="K446" s="1816"/>
      <c r="L446" s="1816"/>
      <c r="M446" s="1816"/>
      <c r="N446" s="2109"/>
      <c r="O446" s="1816"/>
      <c r="Q446" s="1816"/>
    </row>
    <row r="447" spans="11:17" x14ac:dyDescent="0.45">
      <c r="K447" s="1816"/>
      <c r="L447" s="1816"/>
      <c r="M447" s="1816"/>
      <c r="N447" s="2109"/>
      <c r="O447" s="1816"/>
      <c r="Q447" s="1816"/>
    </row>
    <row r="448" spans="11:17" x14ac:dyDescent="0.45">
      <c r="K448" s="1816"/>
      <c r="L448" s="1816"/>
      <c r="M448" s="1816"/>
      <c r="N448" s="2109"/>
      <c r="O448" s="1816"/>
      <c r="Q448" s="1816"/>
    </row>
    <row r="449" spans="11:17" x14ac:dyDescent="0.45">
      <c r="K449" s="1816"/>
      <c r="L449" s="1816"/>
      <c r="M449" s="1816"/>
      <c r="N449" s="2109"/>
      <c r="O449" s="1816"/>
      <c r="Q449" s="1816"/>
    </row>
    <row r="450" spans="11:17" x14ac:dyDescent="0.45">
      <c r="K450" s="1816"/>
      <c r="L450" s="1816"/>
      <c r="M450" s="1816"/>
      <c r="N450" s="2109"/>
      <c r="O450" s="1816"/>
      <c r="Q450" s="1816"/>
    </row>
    <row r="451" spans="11:17" x14ac:dyDescent="0.45">
      <c r="K451" s="1816"/>
      <c r="L451" s="1816"/>
      <c r="M451" s="1816"/>
      <c r="N451" s="2109"/>
      <c r="O451" s="1816"/>
      <c r="Q451" s="1816"/>
    </row>
    <row r="452" spans="11:17" x14ac:dyDescent="0.45">
      <c r="K452" s="1816"/>
      <c r="L452" s="1816"/>
      <c r="M452" s="1816"/>
      <c r="N452" s="2109"/>
      <c r="O452" s="1816"/>
      <c r="Q452" s="1816"/>
    </row>
    <row r="453" spans="11:17" x14ac:dyDescent="0.45">
      <c r="K453" s="1816"/>
      <c r="L453" s="1816"/>
      <c r="M453" s="1816"/>
      <c r="N453" s="2109"/>
      <c r="O453" s="1816"/>
      <c r="Q453" s="1816"/>
    </row>
    <row r="454" spans="11:17" x14ac:dyDescent="0.45">
      <c r="K454" s="1816"/>
      <c r="L454" s="1816"/>
      <c r="M454" s="1816"/>
      <c r="N454" s="2109"/>
      <c r="O454" s="1816"/>
      <c r="Q454" s="1816"/>
    </row>
    <row r="455" spans="11:17" x14ac:dyDescent="0.45">
      <c r="K455" s="1816"/>
      <c r="L455" s="1816"/>
      <c r="M455" s="1816"/>
      <c r="N455" s="2109"/>
      <c r="O455" s="1816"/>
      <c r="Q455" s="1816"/>
    </row>
    <row r="456" spans="11:17" x14ac:dyDescent="0.45">
      <c r="K456" s="1816"/>
      <c r="L456" s="1816"/>
      <c r="M456" s="1816"/>
      <c r="N456" s="2109"/>
      <c r="O456" s="1816"/>
      <c r="Q456" s="1816"/>
    </row>
    <row r="457" spans="11:17" x14ac:dyDescent="0.45">
      <c r="K457" s="1816"/>
      <c r="L457" s="1816"/>
      <c r="M457" s="1816"/>
      <c r="N457" s="2109"/>
      <c r="O457" s="1816"/>
      <c r="Q457" s="1816"/>
    </row>
    <row r="458" spans="11:17" x14ac:dyDescent="0.45">
      <c r="K458" s="1816"/>
      <c r="L458" s="1816"/>
      <c r="M458" s="1816"/>
      <c r="N458" s="2109"/>
      <c r="O458" s="1816"/>
      <c r="Q458" s="1816"/>
    </row>
    <row r="459" spans="11:17" x14ac:dyDescent="0.45">
      <c r="K459" s="1816"/>
      <c r="L459" s="1816"/>
      <c r="M459" s="1816"/>
      <c r="N459" s="2109"/>
      <c r="O459" s="1816"/>
      <c r="Q459" s="1816"/>
    </row>
    <row r="460" spans="11:17" x14ac:dyDescent="0.45">
      <c r="K460" s="1816"/>
      <c r="L460" s="1816"/>
      <c r="M460" s="1816"/>
      <c r="N460" s="2109"/>
      <c r="O460" s="1816"/>
      <c r="Q460" s="1816"/>
    </row>
    <row r="461" spans="11:17" x14ac:dyDescent="0.45">
      <c r="K461" s="1816"/>
      <c r="L461" s="1816"/>
      <c r="M461" s="1816"/>
      <c r="N461" s="2109"/>
      <c r="O461" s="1816"/>
      <c r="Q461" s="1816"/>
    </row>
    <row r="462" spans="11:17" x14ac:dyDescent="0.45">
      <c r="K462" s="1816"/>
      <c r="L462" s="1816"/>
      <c r="M462" s="1816"/>
      <c r="N462" s="2109"/>
      <c r="O462" s="1816"/>
      <c r="Q462" s="1816"/>
    </row>
    <row r="463" spans="11:17" x14ac:dyDescent="0.45">
      <c r="K463" s="1816"/>
      <c r="L463" s="1816"/>
      <c r="M463" s="1816"/>
      <c r="N463" s="2109"/>
      <c r="O463" s="1816"/>
      <c r="Q463" s="1816"/>
    </row>
    <row r="464" spans="11:17" x14ac:dyDescent="0.45">
      <c r="K464" s="1816"/>
      <c r="L464" s="1816"/>
      <c r="M464" s="1816"/>
      <c r="N464" s="2109"/>
      <c r="O464" s="1816"/>
      <c r="Q464" s="1816"/>
    </row>
    <row r="465" spans="11:17" x14ac:dyDescent="0.45">
      <c r="K465" s="1816"/>
      <c r="L465" s="1816"/>
      <c r="M465" s="1816"/>
      <c r="N465" s="2109"/>
      <c r="O465" s="1816"/>
      <c r="Q465" s="1816"/>
    </row>
    <row r="466" spans="11:17" x14ac:dyDescent="0.45">
      <c r="K466" s="1816"/>
      <c r="L466" s="1816"/>
      <c r="M466" s="1816"/>
      <c r="N466" s="2109"/>
      <c r="O466" s="1816"/>
      <c r="Q466" s="1816"/>
    </row>
    <row r="467" spans="11:17" x14ac:dyDescent="0.45">
      <c r="K467" s="1816"/>
      <c r="L467" s="1816"/>
      <c r="M467" s="1816"/>
      <c r="N467" s="2109"/>
      <c r="O467" s="1816"/>
      <c r="Q467" s="1816"/>
    </row>
    <row r="468" spans="11:17" x14ac:dyDescent="0.45">
      <c r="K468" s="1816"/>
      <c r="L468" s="1816"/>
      <c r="M468" s="1816"/>
      <c r="N468" s="2109"/>
      <c r="O468" s="1816"/>
      <c r="Q468" s="1816"/>
    </row>
    <row r="469" spans="11:17" x14ac:dyDescent="0.45">
      <c r="K469" s="1816"/>
      <c r="L469" s="1816"/>
      <c r="M469" s="1816"/>
      <c r="N469" s="2109"/>
      <c r="O469" s="1816"/>
      <c r="Q469" s="1816"/>
    </row>
    <row r="470" spans="11:17" x14ac:dyDescent="0.45">
      <c r="K470" s="1816"/>
      <c r="L470" s="1816"/>
      <c r="M470" s="1816"/>
      <c r="N470" s="2109"/>
      <c r="O470" s="1816"/>
      <c r="Q470" s="1816"/>
    </row>
    <row r="471" spans="11:17" x14ac:dyDescent="0.45">
      <c r="K471" s="1816"/>
      <c r="L471" s="1816"/>
      <c r="M471" s="1816"/>
      <c r="N471" s="2109"/>
      <c r="O471" s="1816"/>
      <c r="Q471" s="1816"/>
    </row>
    <row r="472" spans="11:17" x14ac:dyDescent="0.45">
      <c r="K472" s="1816"/>
      <c r="L472" s="1816"/>
      <c r="M472" s="1816"/>
      <c r="N472" s="2109"/>
      <c r="O472" s="1816"/>
      <c r="Q472" s="1816"/>
    </row>
    <row r="473" spans="11:17" x14ac:dyDescent="0.45">
      <c r="K473" s="1816"/>
      <c r="L473" s="1816"/>
      <c r="M473" s="1816"/>
      <c r="N473" s="2109"/>
      <c r="O473" s="1816"/>
      <c r="Q473" s="1816"/>
    </row>
    <row r="474" spans="11:17" x14ac:dyDescent="0.45">
      <c r="K474" s="1816"/>
      <c r="L474" s="1816"/>
      <c r="M474" s="1816"/>
      <c r="N474" s="2109"/>
      <c r="O474" s="1816"/>
      <c r="Q474" s="1816"/>
    </row>
    <row r="475" spans="11:17" x14ac:dyDescent="0.45">
      <c r="K475" s="1816"/>
      <c r="L475" s="1816"/>
      <c r="M475" s="1816"/>
      <c r="N475" s="2109"/>
      <c r="O475" s="1816"/>
      <c r="Q475" s="1816"/>
    </row>
    <row r="476" spans="11:17" x14ac:dyDescent="0.45">
      <c r="K476" s="1816"/>
      <c r="L476" s="1816"/>
      <c r="M476" s="1816"/>
      <c r="N476" s="2109"/>
      <c r="O476" s="1816"/>
      <c r="Q476" s="1816"/>
    </row>
    <row r="477" spans="11:17" x14ac:dyDescent="0.45">
      <c r="K477" s="1816"/>
      <c r="L477" s="1816"/>
      <c r="M477" s="1816"/>
      <c r="N477" s="2109"/>
      <c r="O477" s="1816"/>
      <c r="Q477" s="1816"/>
    </row>
    <row r="478" spans="11:17" x14ac:dyDescent="0.45">
      <c r="K478" s="1816"/>
      <c r="L478" s="1816"/>
      <c r="M478" s="1816"/>
      <c r="N478" s="2109"/>
      <c r="O478" s="1816"/>
      <c r="Q478" s="1816"/>
    </row>
    <row r="479" spans="11:17" x14ac:dyDescent="0.45">
      <c r="K479" s="1816"/>
      <c r="L479" s="1816"/>
      <c r="M479" s="1816"/>
      <c r="N479" s="2109"/>
      <c r="O479" s="1816"/>
      <c r="Q479" s="1816"/>
    </row>
    <row r="480" spans="11:17" x14ac:dyDescent="0.45">
      <c r="K480" s="1816"/>
      <c r="L480" s="1816"/>
      <c r="M480" s="1816"/>
      <c r="N480" s="2109"/>
      <c r="O480" s="1816"/>
      <c r="Q480" s="1816"/>
    </row>
    <row r="481" spans="11:17" x14ac:dyDescent="0.45">
      <c r="K481" s="1816"/>
      <c r="L481" s="1816"/>
      <c r="M481" s="1816"/>
      <c r="N481" s="2109"/>
      <c r="O481" s="1816"/>
      <c r="Q481" s="1816"/>
    </row>
    <row r="482" spans="11:17" x14ac:dyDescent="0.45">
      <c r="K482" s="1816"/>
      <c r="L482" s="1816"/>
      <c r="M482" s="1816"/>
      <c r="N482" s="2109"/>
      <c r="O482" s="1816"/>
      <c r="Q482" s="1816"/>
    </row>
    <row r="483" spans="11:17" x14ac:dyDescent="0.45">
      <c r="K483" s="1816"/>
      <c r="L483" s="1816"/>
      <c r="M483" s="1816"/>
      <c r="N483" s="2109"/>
      <c r="O483" s="1816"/>
      <c r="Q483" s="1816"/>
    </row>
    <row r="484" spans="11:17" x14ac:dyDescent="0.45">
      <c r="K484" s="1816"/>
      <c r="L484" s="1816"/>
      <c r="M484" s="1816"/>
      <c r="N484" s="2109"/>
      <c r="O484" s="1816"/>
      <c r="Q484" s="1816"/>
    </row>
    <row r="485" spans="11:17" x14ac:dyDescent="0.45">
      <c r="K485" s="1816"/>
      <c r="L485" s="1816"/>
      <c r="M485" s="1816"/>
      <c r="N485" s="2109"/>
      <c r="O485" s="1816"/>
      <c r="Q485" s="1816"/>
    </row>
    <row r="486" spans="11:17" x14ac:dyDescent="0.45">
      <c r="K486" s="1816"/>
      <c r="L486" s="1816"/>
      <c r="M486" s="1816"/>
      <c r="N486" s="2109"/>
      <c r="O486" s="1816"/>
      <c r="Q486" s="1816"/>
    </row>
    <row r="487" spans="11:17" x14ac:dyDescent="0.45">
      <c r="K487" s="1816"/>
      <c r="L487" s="1816"/>
      <c r="M487" s="1816"/>
      <c r="N487" s="2109"/>
      <c r="O487" s="1816"/>
      <c r="Q487" s="1816"/>
    </row>
    <row r="488" spans="11:17" x14ac:dyDescent="0.45">
      <c r="K488" s="1816"/>
      <c r="L488" s="1816"/>
      <c r="M488" s="1816"/>
      <c r="N488" s="2109"/>
      <c r="O488" s="1816"/>
      <c r="Q488" s="1816"/>
    </row>
    <row r="489" spans="11:17" x14ac:dyDescent="0.45">
      <c r="K489" s="1816"/>
      <c r="L489" s="1816"/>
      <c r="M489" s="1816"/>
      <c r="N489" s="2109"/>
      <c r="O489" s="1816"/>
      <c r="Q489" s="1816"/>
    </row>
    <row r="490" spans="11:17" x14ac:dyDescent="0.45">
      <c r="K490" s="1816"/>
      <c r="L490" s="1816"/>
      <c r="M490" s="1816"/>
      <c r="N490" s="2109"/>
      <c r="O490" s="1816"/>
      <c r="Q490" s="1816"/>
    </row>
    <row r="491" spans="11:17" x14ac:dyDescent="0.45">
      <c r="K491" s="1816"/>
      <c r="L491" s="1816"/>
      <c r="M491" s="1816"/>
      <c r="N491" s="2109"/>
      <c r="O491" s="1816"/>
      <c r="Q491" s="1816"/>
    </row>
    <row r="492" spans="11:17" x14ac:dyDescent="0.45">
      <c r="K492" s="1816"/>
      <c r="L492" s="1816"/>
      <c r="M492" s="1816"/>
      <c r="N492" s="2109"/>
      <c r="O492" s="1816"/>
      <c r="Q492" s="1816"/>
    </row>
    <row r="493" spans="11:17" x14ac:dyDescent="0.45">
      <c r="K493" s="1816"/>
      <c r="L493" s="1816"/>
      <c r="M493" s="1816"/>
      <c r="N493" s="2109"/>
      <c r="O493" s="1816"/>
      <c r="Q493" s="1816"/>
    </row>
    <row r="494" spans="11:17" x14ac:dyDescent="0.45">
      <c r="K494" s="1816"/>
      <c r="L494" s="1816"/>
      <c r="M494" s="1816"/>
      <c r="N494" s="2109"/>
      <c r="O494" s="1816"/>
      <c r="Q494" s="1816"/>
    </row>
    <row r="495" spans="11:17" x14ac:dyDescent="0.45">
      <c r="K495" s="1816"/>
      <c r="L495" s="1816"/>
      <c r="M495" s="1816"/>
      <c r="N495" s="2109"/>
      <c r="O495" s="1816"/>
      <c r="Q495" s="1816"/>
    </row>
    <row r="496" spans="11:17" x14ac:dyDescent="0.45">
      <c r="K496" s="1816"/>
      <c r="L496" s="1816"/>
      <c r="M496" s="1816"/>
      <c r="N496" s="2109"/>
      <c r="O496" s="1816"/>
      <c r="Q496" s="1816"/>
    </row>
    <row r="497" spans="11:17" x14ac:dyDescent="0.45">
      <c r="K497" s="1816"/>
      <c r="L497" s="1816"/>
      <c r="M497" s="1816"/>
      <c r="N497" s="2109"/>
      <c r="O497" s="1816"/>
      <c r="Q497" s="1816"/>
    </row>
    <row r="498" spans="11:17" x14ac:dyDescent="0.45">
      <c r="K498" s="1816"/>
      <c r="L498" s="1816"/>
      <c r="M498" s="1816"/>
      <c r="N498" s="2109"/>
      <c r="O498" s="1816"/>
      <c r="Q498" s="1816"/>
    </row>
    <row r="499" spans="11:17" x14ac:dyDescent="0.45">
      <c r="K499" s="1816"/>
      <c r="L499" s="1816"/>
      <c r="M499" s="1816"/>
      <c r="N499" s="2109"/>
      <c r="O499" s="1816"/>
      <c r="Q499" s="1816"/>
    </row>
    <row r="500" spans="11:17" x14ac:dyDescent="0.45">
      <c r="K500" s="1816"/>
      <c r="L500" s="1816"/>
      <c r="M500" s="1816"/>
      <c r="N500" s="2109"/>
      <c r="O500" s="1816"/>
      <c r="Q500" s="1816"/>
    </row>
    <row r="501" spans="11:17" x14ac:dyDescent="0.45">
      <c r="K501" s="1816"/>
      <c r="L501" s="1816"/>
      <c r="M501" s="1816"/>
      <c r="N501" s="2109"/>
      <c r="O501" s="1816"/>
      <c r="Q501" s="1816"/>
    </row>
    <row r="502" spans="11:17" x14ac:dyDescent="0.45">
      <c r="K502" s="1816"/>
      <c r="L502" s="1816"/>
      <c r="M502" s="1816"/>
      <c r="N502" s="2109"/>
      <c r="O502" s="1816"/>
      <c r="Q502" s="1816"/>
    </row>
    <row r="503" spans="11:17" x14ac:dyDescent="0.45">
      <c r="K503" s="1816"/>
      <c r="L503" s="1816"/>
      <c r="M503" s="1816"/>
      <c r="N503" s="2109"/>
      <c r="O503" s="1816"/>
      <c r="Q503" s="1816"/>
    </row>
    <row r="504" spans="11:17" x14ac:dyDescent="0.45">
      <c r="K504" s="1816"/>
      <c r="L504" s="1816"/>
      <c r="M504" s="1816"/>
      <c r="N504" s="2109"/>
      <c r="O504" s="1816"/>
      <c r="Q504" s="1816"/>
    </row>
    <row r="505" spans="11:17" x14ac:dyDescent="0.45">
      <c r="K505" s="1816"/>
      <c r="L505" s="1816"/>
      <c r="M505" s="1816"/>
      <c r="N505" s="2109"/>
      <c r="O505" s="1816"/>
      <c r="Q505" s="1816"/>
    </row>
    <row r="506" spans="11:17" x14ac:dyDescent="0.45">
      <c r="K506" s="1816"/>
      <c r="L506" s="1816"/>
      <c r="M506" s="1816"/>
      <c r="N506" s="2109"/>
      <c r="O506" s="1816"/>
      <c r="Q506" s="1816"/>
    </row>
    <row r="507" spans="11:17" x14ac:dyDescent="0.45">
      <c r="K507" s="1816"/>
      <c r="L507" s="1816"/>
      <c r="M507" s="1816"/>
      <c r="N507" s="2109"/>
      <c r="O507" s="1816"/>
      <c r="Q507" s="1816"/>
    </row>
    <row r="508" spans="11:17" x14ac:dyDescent="0.45">
      <c r="K508" s="1816"/>
      <c r="L508" s="1816"/>
      <c r="M508" s="1816"/>
      <c r="N508" s="2109"/>
      <c r="O508" s="1816"/>
      <c r="Q508" s="1816"/>
    </row>
    <row r="509" spans="11:17" x14ac:dyDescent="0.45">
      <c r="K509" s="1816"/>
      <c r="L509" s="1816"/>
      <c r="M509" s="1816"/>
      <c r="N509" s="2109"/>
      <c r="O509" s="1816"/>
      <c r="Q509" s="1816"/>
    </row>
    <row r="510" spans="11:17" x14ac:dyDescent="0.45">
      <c r="K510" s="1816"/>
      <c r="L510" s="1816"/>
      <c r="M510" s="1816"/>
      <c r="N510" s="2109"/>
      <c r="O510" s="1816"/>
      <c r="Q510" s="1816"/>
    </row>
    <row r="511" spans="11:17" x14ac:dyDescent="0.45">
      <c r="K511" s="1816"/>
      <c r="L511" s="1816"/>
      <c r="M511" s="1816"/>
      <c r="N511" s="2109"/>
      <c r="O511" s="1816"/>
      <c r="Q511" s="1816"/>
    </row>
    <row r="512" spans="11:17" x14ac:dyDescent="0.45">
      <c r="K512" s="1816"/>
      <c r="L512" s="1816"/>
      <c r="M512" s="1816"/>
      <c r="N512" s="2109"/>
      <c r="O512" s="1816"/>
      <c r="Q512" s="1816"/>
    </row>
    <row r="513" spans="11:17" x14ac:dyDescent="0.45">
      <c r="K513" s="1816"/>
      <c r="L513" s="1816"/>
      <c r="M513" s="1816"/>
      <c r="N513" s="2109"/>
      <c r="O513" s="1816"/>
      <c r="Q513" s="1816"/>
    </row>
    <row r="514" spans="11:17" x14ac:dyDescent="0.45">
      <c r="K514" s="1816"/>
      <c r="L514" s="1816"/>
      <c r="M514" s="1816"/>
      <c r="N514" s="2109"/>
      <c r="O514" s="1816"/>
      <c r="Q514" s="1816"/>
    </row>
    <row r="515" spans="11:17" x14ac:dyDescent="0.45">
      <c r="K515" s="1816"/>
      <c r="L515" s="1816"/>
      <c r="M515" s="1816"/>
      <c r="N515" s="2109"/>
      <c r="O515" s="1816"/>
      <c r="Q515" s="1816"/>
    </row>
    <row r="516" spans="11:17" x14ac:dyDescent="0.45">
      <c r="K516" s="1816"/>
      <c r="L516" s="1816"/>
      <c r="M516" s="1816"/>
      <c r="N516" s="2109"/>
      <c r="O516" s="1816"/>
      <c r="Q516" s="1816"/>
    </row>
    <row r="517" spans="11:17" x14ac:dyDescent="0.45">
      <c r="K517" s="1816"/>
      <c r="L517" s="1816"/>
      <c r="M517" s="1816"/>
      <c r="N517" s="2109"/>
      <c r="O517" s="1816"/>
      <c r="Q517" s="1816"/>
    </row>
    <row r="518" spans="11:17" x14ac:dyDescent="0.45">
      <c r="K518" s="1816"/>
      <c r="L518" s="1816"/>
      <c r="M518" s="1816"/>
      <c r="N518" s="2109"/>
      <c r="O518" s="1816"/>
      <c r="Q518" s="1816"/>
    </row>
    <row r="519" spans="11:17" x14ac:dyDescent="0.45">
      <c r="K519" s="1816"/>
      <c r="L519" s="1816"/>
      <c r="M519" s="1816"/>
      <c r="N519" s="2109"/>
      <c r="O519" s="1816"/>
      <c r="Q519" s="1816"/>
    </row>
    <row r="520" spans="11:17" x14ac:dyDescent="0.45">
      <c r="K520" s="1816"/>
      <c r="L520" s="1816"/>
      <c r="M520" s="1816"/>
      <c r="N520" s="2109"/>
      <c r="O520" s="1816"/>
      <c r="Q520" s="1816"/>
    </row>
    <row r="521" spans="11:17" x14ac:dyDescent="0.45">
      <c r="K521" s="1816"/>
      <c r="L521" s="1816"/>
      <c r="M521" s="1816"/>
      <c r="N521" s="2109"/>
      <c r="O521" s="1816"/>
      <c r="Q521" s="1816"/>
    </row>
    <row r="522" spans="11:17" x14ac:dyDescent="0.45">
      <c r="K522" s="1816"/>
      <c r="L522" s="1816"/>
      <c r="M522" s="1816"/>
      <c r="N522" s="2109"/>
      <c r="O522" s="1816"/>
      <c r="Q522" s="1816"/>
    </row>
    <row r="523" spans="11:17" x14ac:dyDescent="0.45">
      <c r="K523" s="1816"/>
      <c r="L523" s="1816"/>
      <c r="M523" s="1816"/>
      <c r="N523" s="2109"/>
      <c r="O523" s="1816"/>
      <c r="Q523" s="1816"/>
    </row>
    <row r="524" spans="11:17" x14ac:dyDescent="0.45">
      <c r="K524" s="1816"/>
      <c r="L524" s="1816"/>
      <c r="M524" s="1816"/>
      <c r="N524" s="2109"/>
      <c r="O524" s="1816"/>
      <c r="Q524" s="1816"/>
    </row>
    <row r="525" spans="11:17" x14ac:dyDescent="0.45">
      <c r="K525" s="1816"/>
      <c r="L525" s="1816"/>
      <c r="M525" s="1816"/>
      <c r="N525" s="2109"/>
      <c r="O525" s="1816"/>
      <c r="Q525" s="1816"/>
    </row>
    <row r="526" spans="11:17" x14ac:dyDescent="0.45">
      <c r="K526" s="1816"/>
      <c r="L526" s="1816"/>
      <c r="M526" s="1816"/>
      <c r="N526" s="2109"/>
      <c r="O526" s="1816"/>
      <c r="Q526" s="1816"/>
    </row>
    <row r="527" spans="11:17" x14ac:dyDescent="0.45">
      <c r="K527" s="1816"/>
      <c r="L527" s="1816"/>
      <c r="M527" s="1816"/>
      <c r="N527" s="2109"/>
      <c r="O527" s="1816"/>
      <c r="Q527" s="1816"/>
    </row>
    <row r="528" spans="11:17" x14ac:dyDescent="0.45">
      <c r="K528" s="1816"/>
      <c r="L528" s="1816"/>
      <c r="M528" s="1816"/>
      <c r="N528" s="2109"/>
      <c r="O528" s="1816"/>
      <c r="Q528" s="1816"/>
    </row>
    <row r="529" spans="11:17" x14ac:dyDescent="0.45">
      <c r="K529" s="1816"/>
      <c r="L529" s="1816"/>
      <c r="M529" s="1816"/>
      <c r="N529" s="2109"/>
      <c r="O529" s="1816"/>
      <c r="Q529" s="1816"/>
    </row>
    <row r="530" spans="11:17" x14ac:dyDescent="0.45">
      <c r="K530" s="1816"/>
      <c r="L530" s="1816"/>
      <c r="M530" s="1816"/>
      <c r="N530" s="2109"/>
      <c r="O530" s="1816"/>
      <c r="Q530" s="1816"/>
    </row>
    <row r="531" spans="11:17" x14ac:dyDescent="0.45">
      <c r="K531" s="1816"/>
      <c r="L531" s="1816"/>
      <c r="M531" s="1816"/>
      <c r="N531" s="2109"/>
      <c r="O531" s="1816"/>
      <c r="Q531" s="1816"/>
    </row>
    <row r="532" spans="11:17" x14ac:dyDescent="0.45">
      <c r="K532" s="1816"/>
      <c r="L532" s="1816"/>
      <c r="M532" s="1816"/>
      <c r="N532" s="2109"/>
      <c r="O532" s="1816"/>
      <c r="Q532" s="1816"/>
    </row>
    <row r="533" spans="11:17" x14ac:dyDescent="0.45">
      <c r="K533" s="1816"/>
      <c r="L533" s="1816"/>
      <c r="M533" s="1816"/>
      <c r="N533" s="2109"/>
      <c r="O533" s="1816"/>
      <c r="Q533" s="1816"/>
    </row>
    <row r="534" spans="11:17" x14ac:dyDescent="0.45">
      <c r="K534" s="1816"/>
      <c r="L534" s="1816"/>
      <c r="M534" s="1816"/>
      <c r="N534" s="2109"/>
      <c r="O534" s="1816"/>
      <c r="Q534" s="1816"/>
    </row>
    <row r="535" spans="11:17" x14ac:dyDescent="0.45">
      <c r="K535" s="1816"/>
      <c r="L535" s="1816"/>
      <c r="M535" s="1816"/>
      <c r="N535" s="2109"/>
      <c r="O535" s="1816"/>
      <c r="Q535" s="1816"/>
    </row>
    <row r="536" spans="11:17" x14ac:dyDescent="0.45">
      <c r="K536" s="1816"/>
      <c r="L536" s="1816"/>
      <c r="M536" s="1816"/>
      <c r="N536" s="2109"/>
      <c r="O536" s="1816"/>
      <c r="Q536" s="1816"/>
    </row>
    <row r="537" spans="11:17" x14ac:dyDescent="0.45">
      <c r="K537" s="1816"/>
      <c r="L537" s="1816"/>
      <c r="M537" s="1816"/>
      <c r="N537" s="2109"/>
      <c r="O537" s="1816"/>
      <c r="Q537" s="1816"/>
    </row>
    <row r="538" spans="11:17" x14ac:dyDescent="0.45">
      <c r="K538" s="1816"/>
      <c r="L538" s="1816"/>
      <c r="M538" s="1816"/>
      <c r="N538" s="2109"/>
      <c r="O538" s="1816"/>
      <c r="Q538" s="1816"/>
    </row>
    <row r="539" spans="11:17" x14ac:dyDescent="0.45">
      <c r="K539" s="1816"/>
      <c r="L539" s="1816"/>
      <c r="M539" s="1816"/>
      <c r="N539" s="2109"/>
      <c r="O539" s="1816"/>
      <c r="Q539" s="1816"/>
    </row>
    <row r="540" spans="11:17" x14ac:dyDescent="0.45">
      <c r="K540" s="1816"/>
      <c r="L540" s="1816"/>
      <c r="M540" s="1816"/>
      <c r="N540" s="2109"/>
      <c r="O540" s="1816"/>
      <c r="Q540" s="1816"/>
    </row>
    <row r="541" spans="11:17" x14ac:dyDescent="0.45">
      <c r="K541" s="1816"/>
      <c r="L541" s="1816"/>
      <c r="M541" s="1816"/>
      <c r="N541" s="2109"/>
      <c r="O541" s="1816"/>
      <c r="Q541" s="1816"/>
    </row>
    <row r="542" spans="11:17" x14ac:dyDescent="0.45">
      <c r="K542" s="1816"/>
      <c r="L542" s="1816"/>
      <c r="M542" s="1816"/>
      <c r="N542" s="2109"/>
      <c r="O542" s="1816"/>
      <c r="Q542" s="1816"/>
    </row>
    <row r="543" spans="11:17" x14ac:dyDescent="0.45">
      <c r="K543" s="1816"/>
      <c r="L543" s="1816"/>
      <c r="M543" s="1816"/>
      <c r="N543" s="2109"/>
      <c r="O543" s="1816"/>
      <c r="Q543" s="1816"/>
    </row>
    <row r="544" spans="11:17" x14ac:dyDescent="0.45">
      <c r="K544" s="1816"/>
      <c r="L544" s="1816"/>
      <c r="M544" s="1816"/>
      <c r="N544" s="2109"/>
      <c r="O544" s="1816"/>
      <c r="Q544" s="1816"/>
    </row>
    <row r="545" spans="11:17" x14ac:dyDescent="0.45">
      <c r="K545" s="1816"/>
      <c r="L545" s="1816"/>
      <c r="M545" s="1816"/>
      <c r="N545" s="2109"/>
      <c r="O545" s="1816"/>
      <c r="Q545" s="1816"/>
    </row>
    <row r="546" spans="11:17" x14ac:dyDescent="0.45">
      <c r="K546" s="1816"/>
      <c r="L546" s="1816"/>
      <c r="M546" s="1816"/>
      <c r="N546" s="2109"/>
      <c r="O546" s="1816"/>
      <c r="Q546" s="1816"/>
    </row>
    <row r="547" spans="11:17" x14ac:dyDescent="0.45">
      <c r="K547" s="1816"/>
      <c r="L547" s="1816"/>
      <c r="M547" s="1816"/>
      <c r="N547" s="2109"/>
      <c r="O547" s="1816"/>
      <c r="Q547" s="1816"/>
    </row>
    <row r="548" spans="11:17" x14ac:dyDescent="0.45">
      <c r="K548" s="1816"/>
      <c r="L548" s="1816"/>
      <c r="M548" s="1816"/>
      <c r="N548" s="2109"/>
      <c r="O548" s="1816"/>
      <c r="Q548" s="1816"/>
    </row>
    <row r="549" spans="11:17" x14ac:dyDescent="0.45">
      <c r="K549" s="1816"/>
      <c r="L549" s="1816"/>
      <c r="M549" s="1816"/>
      <c r="N549" s="2109"/>
      <c r="O549" s="1816"/>
      <c r="Q549" s="1816"/>
    </row>
    <row r="550" spans="11:17" x14ac:dyDescent="0.45">
      <c r="K550" s="1816"/>
      <c r="L550" s="1816"/>
      <c r="M550" s="1816"/>
      <c r="N550" s="2109"/>
      <c r="O550" s="1816"/>
      <c r="Q550" s="1816"/>
    </row>
    <row r="551" spans="11:17" x14ac:dyDescent="0.45">
      <c r="K551" s="1816"/>
      <c r="L551" s="1816"/>
      <c r="M551" s="1816"/>
      <c r="N551" s="2109"/>
      <c r="O551" s="1816"/>
      <c r="Q551" s="1816"/>
    </row>
    <row r="552" spans="11:17" x14ac:dyDescent="0.45">
      <c r="K552" s="1816"/>
      <c r="L552" s="1816"/>
      <c r="M552" s="1816"/>
      <c r="N552" s="2109"/>
      <c r="O552" s="1816"/>
      <c r="Q552" s="1816"/>
    </row>
    <row r="553" spans="11:17" x14ac:dyDescent="0.45">
      <c r="K553" s="1816"/>
      <c r="L553" s="1816"/>
      <c r="M553" s="1816"/>
      <c r="N553" s="2109"/>
      <c r="O553" s="1816"/>
      <c r="Q553" s="1816"/>
    </row>
    <row r="554" spans="11:17" x14ac:dyDescent="0.45">
      <c r="K554" s="1816"/>
      <c r="L554" s="1816"/>
      <c r="M554" s="1816"/>
      <c r="N554" s="2109"/>
      <c r="O554" s="1816"/>
      <c r="Q554" s="1816"/>
    </row>
    <row r="555" spans="11:17" x14ac:dyDescent="0.45">
      <c r="K555" s="1816"/>
      <c r="L555" s="1816"/>
      <c r="M555" s="1816"/>
      <c r="N555" s="2109"/>
      <c r="O555" s="1816"/>
      <c r="Q555" s="1816"/>
    </row>
    <row r="556" spans="11:17" x14ac:dyDescent="0.45">
      <c r="K556" s="1816"/>
      <c r="L556" s="1816"/>
      <c r="M556" s="1816"/>
      <c r="N556" s="2109"/>
      <c r="O556" s="1816"/>
      <c r="Q556" s="1816"/>
    </row>
    <row r="557" spans="11:17" x14ac:dyDescent="0.45">
      <c r="K557" s="1816"/>
      <c r="L557" s="1816"/>
      <c r="M557" s="1816"/>
      <c r="N557" s="2109"/>
      <c r="O557" s="1816"/>
      <c r="Q557" s="1816"/>
    </row>
    <row r="558" spans="11:17" x14ac:dyDescent="0.45">
      <c r="K558" s="1816"/>
      <c r="L558" s="1816"/>
      <c r="M558" s="1816"/>
      <c r="N558" s="2109"/>
      <c r="O558" s="1816"/>
      <c r="Q558" s="1816"/>
    </row>
    <row r="559" spans="11:17" x14ac:dyDescent="0.45">
      <c r="K559" s="1816"/>
      <c r="L559" s="1816"/>
      <c r="M559" s="1816"/>
      <c r="N559" s="2109"/>
      <c r="O559" s="1816"/>
      <c r="Q559" s="1816"/>
    </row>
    <row r="560" spans="11:17" x14ac:dyDescent="0.45">
      <c r="K560" s="1816"/>
      <c r="L560" s="1816"/>
      <c r="M560" s="1816"/>
      <c r="N560" s="2109"/>
      <c r="O560" s="1816"/>
      <c r="Q560" s="1816"/>
    </row>
    <row r="561" spans="11:17" x14ac:dyDescent="0.45">
      <c r="K561" s="1816"/>
      <c r="L561" s="1816"/>
      <c r="M561" s="1816"/>
      <c r="N561" s="2109"/>
      <c r="O561" s="1816"/>
      <c r="Q561" s="1816"/>
    </row>
    <row r="562" spans="11:17" x14ac:dyDescent="0.45">
      <c r="K562" s="1816"/>
      <c r="L562" s="1816"/>
      <c r="M562" s="1816"/>
      <c r="N562" s="2109"/>
      <c r="O562" s="1816"/>
      <c r="Q562" s="1816"/>
    </row>
    <row r="563" spans="11:17" x14ac:dyDescent="0.45">
      <c r="K563" s="1816"/>
      <c r="L563" s="1816"/>
      <c r="M563" s="1816"/>
      <c r="N563" s="2109"/>
      <c r="O563" s="1816"/>
      <c r="Q563" s="1816"/>
    </row>
    <row r="564" spans="11:17" x14ac:dyDescent="0.45">
      <c r="K564" s="1816"/>
      <c r="L564" s="1816"/>
      <c r="M564" s="1816"/>
      <c r="N564" s="2109"/>
      <c r="O564" s="1816"/>
      <c r="Q564" s="1816"/>
    </row>
    <row r="565" spans="11:17" x14ac:dyDescent="0.45">
      <c r="K565" s="1816"/>
      <c r="L565" s="1816"/>
      <c r="M565" s="1816"/>
      <c r="N565" s="2109"/>
      <c r="O565" s="1816"/>
      <c r="Q565" s="1816"/>
    </row>
    <row r="566" spans="11:17" x14ac:dyDescent="0.45">
      <c r="K566" s="1816"/>
      <c r="L566" s="1816"/>
      <c r="M566" s="1816"/>
      <c r="N566" s="2109"/>
      <c r="O566" s="1816"/>
      <c r="Q566" s="1816"/>
    </row>
    <row r="567" spans="11:17" x14ac:dyDescent="0.45">
      <c r="K567" s="1816"/>
      <c r="L567" s="1816"/>
      <c r="M567" s="1816"/>
      <c r="N567" s="2109"/>
      <c r="O567" s="1816"/>
      <c r="Q567" s="1816"/>
    </row>
    <row r="568" spans="11:17" x14ac:dyDescent="0.45">
      <c r="K568" s="1816"/>
      <c r="L568" s="1816"/>
      <c r="M568" s="1816"/>
      <c r="N568" s="2109"/>
      <c r="O568" s="1816"/>
      <c r="Q568" s="1816"/>
    </row>
    <row r="569" spans="11:17" x14ac:dyDescent="0.45">
      <c r="K569" s="1816"/>
      <c r="L569" s="1816"/>
      <c r="M569" s="1816"/>
      <c r="N569" s="2109"/>
      <c r="O569" s="1816"/>
      <c r="Q569" s="1816"/>
    </row>
    <row r="570" spans="11:17" x14ac:dyDescent="0.45">
      <c r="K570" s="1816"/>
      <c r="L570" s="1816"/>
      <c r="M570" s="1816"/>
      <c r="N570" s="2109"/>
      <c r="O570" s="1816"/>
      <c r="Q570" s="1816"/>
    </row>
    <row r="571" spans="11:17" x14ac:dyDescent="0.45">
      <c r="K571" s="1816"/>
      <c r="L571" s="1816"/>
      <c r="M571" s="1816"/>
      <c r="N571" s="2109"/>
      <c r="O571" s="1816"/>
      <c r="Q571" s="1816"/>
    </row>
    <row r="572" spans="11:17" x14ac:dyDescent="0.45">
      <c r="K572" s="1816"/>
      <c r="L572" s="1816"/>
      <c r="M572" s="1816"/>
      <c r="N572" s="2109"/>
      <c r="O572" s="1816"/>
      <c r="Q572" s="1816"/>
    </row>
    <row r="573" spans="11:17" x14ac:dyDescent="0.45">
      <c r="K573" s="1816"/>
      <c r="L573" s="1816"/>
      <c r="M573" s="1816"/>
      <c r="N573" s="2109"/>
      <c r="O573" s="1816"/>
      <c r="Q573" s="1816"/>
    </row>
    <row r="574" spans="11:17" x14ac:dyDescent="0.45">
      <c r="K574" s="1816"/>
      <c r="L574" s="1816"/>
      <c r="M574" s="1816"/>
      <c r="N574" s="2109"/>
      <c r="O574" s="1816"/>
      <c r="Q574" s="1816"/>
    </row>
    <row r="575" spans="11:17" x14ac:dyDescent="0.45">
      <c r="K575" s="1816"/>
      <c r="L575" s="1816"/>
      <c r="M575" s="1816"/>
      <c r="N575" s="2109"/>
      <c r="O575" s="1816"/>
      <c r="Q575" s="1816"/>
    </row>
    <row r="576" spans="11:17" x14ac:dyDescent="0.45">
      <c r="K576" s="1816"/>
      <c r="L576" s="1816"/>
      <c r="M576" s="1816"/>
      <c r="N576" s="2109"/>
      <c r="O576" s="1816"/>
      <c r="Q576" s="1816"/>
    </row>
    <row r="577" spans="11:17" x14ac:dyDescent="0.45">
      <c r="K577" s="1816"/>
      <c r="L577" s="1816"/>
      <c r="M577" s="1816"/>
      <c r="N577" s="2109"/>
      <c r="O577" s="1816"/>
      <c r="Q577" s="1816"/>
    </row>
    <row r="578" spans="11:17" x14ac:dyDescent="0.45">
      <c r="K578" s="1816"/>
      <c r="L578" s="1816"/>
      <c r="M578" s="1816"/>
      <c r="N578" s="2109"/>
      <c r="O578" s="1816"/>
      <c r="Q578" s="1816"/>
    </row>
    <row r="579" spans="11:17" x14ac:dyDescent="0.45">
      <c r="K579" s="1816"/>
      <c r="L579" s="1816"/>
      <c r="M579" s="1816"/>
      <c r="N579" s="2109"/>
      <c r="O579" s="1816"/>
      <c r="Q579" s="1816"/>
    </row>
    <row r="580" spans="11:17" x14ac:dyDescent="0.45">
      <c r="K580" s="1816"/>
      <c r="L580" s="1816"/>
      <c r="M580" s="1816"/>
      <c r="N580" s="2109"/>
      <c r="O580" s="1816"/>
      <c r="Q580" s="1816"/>
    </row>
    <row r="581" spans="11:17" x14ac:dyDescent="0.45">
      <c r="K581" s="1816"/>
      <c r="L581" s="1816"/>
      <c r="M581" s="1816"/>
      <c r="N581" s="2109"/>
      <c r="O581" s="1816"/>
      <c r="Q581" s="1816"/>
    </row>
    <row r="582" spans="11:17" x14ac:dyDescent="0.45">
      <c r="K582" s="1816"/>
      <c r="L582" s="1816"/>
      <c r="M582" s="1816"/>
      <c r="N582" s="2109"/>
      <c r="O582" s="1816"/>
      <c r="Q582" s="1816"/>
    </row>
    <row r="583" spans="11:17" x14ac:dyDescent="0.45">
      <c r="K583" s="1816"/>
      <c r="L583" s="1816"/>
      <c r="M583" s="1816"/>
      <c r="N583" s="2109"/>
      <c r="O583" s="1816"/>
      <c r="Q583" s="1816"/>
    </row>
    <row r="584" spans="11:17" x14ac:dyDescent="0.45">
      <c r="K584" s="1816"/>
      <c r="L584" s="1816"/>
      <c r="M584" s="1816"/>
      <c r="N584" s="2109"/>
      <c r="O584" s="1816"/>
      <c r="Q584" s="1816"/>
    </row>
    <row r="585" spans="11:17" x14ac:dyDescent="0.45">
      <c r="K585" s="1816"/>
      <c r="L585" s="1816"/>
      <c r="M585" s="1816"/>
      <c r="N585" s="2109"/>
      <c r="O585" s="1816"/>
      <c r="Q585" s="1816"/>
    </row>
    <row r="586" spans="11:17" x14ac:dyDescent="0.45">
      <c r="K586" s="1816"/>
      <c r="L586" s="1816"/>
      <c r="M586" s="1816"/>
      <c r="N586" s="2109"/>
      <c r="O586" s="1816"/>
      <c r="Q586" s="1816"/>
    </row>
    <row r="587" spans="11:17" x14ac:dyDescent="0.45">
      <c r="K587" s="1816"/>
      <c r="L587" s="1816"/>
      <c r="M587" s="1816"/>
      <c r="N587" s="2109"/>
      <c r="O587" s="1816"/>
      <c r="Q587" s="1816"/>
    </row>
    <row r="588" spans="11:17" x14ac:dyDescent="0.45">
      <c r="K588" s="1816"/>
      <c r="L588" s="1816"/>
      <c r="M588" s="1816"/>
      <c r="N588" s="2109"/>
      <c r="O588" s="1816"/>
      <c r="Q588" s="1816"/>
    </row>
    <row r="589" spans="11:17" x14ac:dyDescent="0.45">
      <c r="K589" s="1816"/>
      <c r="L589" s="1816"/>
      <c r="M589" s="1816"/>
      <c r="N589" s="2109"/>
      <c r="O589" s="1816"/>
      <c r="Q589" s="1816"/>
    </row>
    <row r="590" spans="11:17" x14ac:dyDescent="0.45">
      <c r="K590" s="1816"/>
      <c r="L590" s="1816"/>
      <c r="M590" s="1816"/>
      <c r="N590" s="2109"/>
      <c r="O590" s="1816"/>
      <c r="Q590" s="1816"/>
    </row>
    <row r="591" spans="11:17" x14ac:dyDescent="0.45">
      <c r="K591" s="1816"/>
      <c r="L591" s="1816"/>
      <c r="M591" s="1816"/>
      <c r="N591" s="2109"/>
      <c r="O591" s="1816"/>
      <c r="Q591" s="1816"/>
    </row>
    <row r="592" spans="11:17" x14ac:dyDescent="0.45">
      <c r="K592" s="1816"/>
      <c r="L592" s="1816"/>
      <c r="M592" s="1816"/>
      <c r="N592" s="2109"/>
      <c r="O592" s="1816"/>
      <c r="Q592" s="1816"/>
    </row>
    <row r="593" spans="11:17" x14ac:dyDescent="0.45">
      <c r="K593" s="1816"/>
      <c r="L593" s="1816"/>
      <c r="M593" s="1816"/>
      <c r="N593" s="2109"/>
      <c r="O593" s="1816"/>
      <c r="Q593" s="1816"/>
    </row>
    <row r="594" spans="11:17" x14ac:dyDescent="0.45">
      <c r="K594" s="1816"/>
      <c r="L594" s="1816"/>
      <c r="M594" s="1816"/>
      <c r="N594" s="2109"/>
      <c r="O594" s="1816"/>
      <c r="Q594" s="1816"/>
    </row>
    <row r="595" spans="11:17" x14ac:dyDescent="0.45">
      <c r="K595" s="1816"/>
      <c r="L595" s="1816"/>
      <c r="M595" s="1816"/>
      <c r="N595" s="2109"/>
      <c r="O595" s="1816"/>
      <c r="Q595" s="1816"/>
    </row>
    <row r="596" spans="11:17" x14ac:dyDescent="0.45">
      <c r="K596" s="1816"/>
      <c r="L596" s="1816"/>
      <c r="M596" s="1816"/>
      <c r="N596" s="2109"/>
      <c r="O596" s="1816"/>
      <c r="Q596" s="1816"/>
    </row>
    <row r="597" spans="11:17" x14ac:dyDescent="0.45">
      <c r="K597" s="1816"/>
      <c r="L597" s="1816"/>
      <c r="M597" s="1816"/>
      <c r="N597" s="2109"/>
      <c r="O597" s="1816"/>
      <c r="Q597" s="1816"/>
    </row>
    <row r="598" spans="11:17" x14ac:dyDescent="0.45">
      <c r="K598" s="1816"/>
      <c r="L598" s="1816"/>
      <c r="M598" s="1816"/>
      <c r="N598" s="2109"/>
      <c r="O598" s="1816"/>
      <c r="Q598" s="1816"/>
    </row>
    <row r="599" spans="11:17" x14ac:dyDescent="0.45">
      <c r="K599" s="1816"/>
      <c r="L599" s="1816"/>
      <c r="M599" s="1816"/>
      <c r="N599" s="2109"/>
      <c r="O599" s="1816"/>
      <c r="Q599" s="1816"/>
    </row>
    <row r="600" spans="11:17" x14ac:dyDescent="0.45">
      <c r="K600" s="1816"/>
      <c r="L600" s="1816"/>
      <c r="M600" s="1816"/>
      <c r="N600" s="2109"/>
      <c r="O600" s="1816"/>
      <c r="Q600" s="1816"/>
    </row>
    <row r="601" spans="11:17" x14ac:dyDescent="0.45">
      <c r="K601" s="1816"/>
      <c r="L601" s="1816"/>
      <c r="M601" s="1816"/>
      <c r="N601" s="2109"/>
      <c r="O601" s="1816"/>
      <c r="Q601" s="1816"/>
    </row>
    <row r="602" spans="11:17" x14ac:dyDescent="0.45">
      <c r="K602" s="1816"/>
      <c r="L602" s="1816"/>
      <c r="M602" s="1816"/>
      <c r="N602" s="2109"/>
      <c r="O602" s="1816"/>
      <c r="Q602" s="1816"/>
    </row>
    <row r="603" spans="11:17" x14ac:dyDescent="0.45">
      <c r="K603" s="1816"/>
      <c r="L603" s="1816"/>
      <c r="M603" s="1816"/>
      <c r="N603" s="2109"/>
      <c r="O603" s="1816"/>
      <c r="Q603" s="1816"/>
    </row>
    <row r="604" spans="11:17" x14ac:dyDescent="0.45">
      <c r="K604" s="1816"/>
      <c r="L604" s="1816"/>
      <c r="M604" s="1816"/>
      <c r="N604" s="2109"/>
      <c r="O604" s="1816"/>
      <c r="Q604" s="1816"/>
    </row>
    <row r="605" spans="11:17" x14ac:dyDescent="0.45">
      <c r="K605" s="1816"/>
      <c r="L605" s="1816"/>
      <c r="M605" s="1816"/>
      <c r="N605" s="2109"/>
      <c r="O605" s="1816"/>
      <c r="Q605" s="1816"/>
    </row>
    <row r="606" spans="11:17" x14ac:dyDescent="0.45">
      <c r="K606" s="1816"/>
      <c r="L606" s="1816"/>
      <c r="M606" s="1816"/>
      <c r="N606" s="2109"/>
      <c r="O606" s="1816"/>
      <c r="Q606" s="1816"/>
    </row>
    <row r="607" spans="11:17" x14ac:dyDescent="0.45">
      <c r="K607" s="1816"/>
      <c r="L607" s="1816"/>
      <c r="M607" s="1816"/>
      <c r="N607" s="2109"/>
      <c r="O607" s="1816"/>
      <c r="Q607" s="1816"/>
    </row>
    <row r="608" spans="11:17" x14ac:dyDescent="0.45">
      <c r="K608" s="1816"/>
      <c r="L608" s="1816"/>
      <c r="M608" s="1816"/>
      <c r="N608" s="2109"/>
      <c r="O608" s="1816"/>
      <c r="Q608" s="1816"/>
    </row>
    <row r="609" spans="11:17" x14ac:dyDescent="0.45">
      <c r="K609" s="1816"/>
      <c r="L609" s="1816"/>
      <c r="M609" s="1816"/>
      <c r="N609" s="2109"/>
      <c r="O609" s="1816"/>
      <c r="Q609" s="1816"/>
    </row>
    <row r="610" spans="11:17" x14ac:dyDescent="0.45">
      <c r="K610" s="1816"/>
      <c r="L610" s="1816"/>
      <c r="M610" s="1816"/>
      <c r="N610" s="2109"/>
      <c r="O610" s="1816"/>
      <c r="Q610" s="1816"/>
    </row>
    <row r="611" spans="11:17" x14ac:dyDescent="0.45">
      <c r="K611" s="1816"/>
      <c r="L611" s="1816"/>
      <c r="M611" s="1816"/>
      <c r="N611" s="2109"/>
      <c r="O611" s="1816"/>
      <c r="Q611" s="1816"/>
    </row>
    <row r="612" spans="11:17" x14ac:dyDescent="0.45">
      <c r="K612" s="1816"/>
      <c r="L612" s="1816"/>
      <c r="M612" s="1816"/>
      <c r="N612" s="2109"/>
      <c r="O612" s="1816"/>
      <c r="Q612" s="1816"/>
    </row>
    <row r="613" spans="11:17" x14ac:dyDescent="0.45">
      <c r="K613" s="1816"/>
      <c r="L613" s="1816"/>
      <c r="M613" s="1816"/>
      <c r="N613" s="2109"/>
      <c r="O613" s="1816"/>
      <c r="Q613" s="1816"/>
    </row>
    <row r="614" spans="11:17" x14ac:dyDescent="0.45">
      <c r="K614" s="1816"/>
      <c r="L614" s="1816"/>
      <c r="M614" s="1816"/>
      <c r="N614" s="2109"/>
      <c r="O614" s="1816"/>
      <c r="Q614" s="1816"/>
    </row>
    <row r="615" spans="11:17" x14ac:dyDescent="0.45">
      <c r="K615" s="1816"/>
      <c r="L615" s="1816"/>
      <c r="M615" s="1816"/>
      <c r="N615" s="2109"/>
      <c r="O615" s="1816"/>
      <c r="Q615" s="1816"/>
    </row>
    <row r="616" spans="11:17" x14ac:dyDescent="0.45">
      <c r="K616" s="1816"/>
      <c r="L616" s="1816"/>
      <c r="M616" s="1816"/>
      <c r="N616" s="2109"/>
      <c r="O616" s="1816"/>
      <c r="Q616" s="1816"/>
    </row>
    <row r="617" spans="11:17" x14ac:dyDescent="0.45">
      <c r="K617" s="1816"/>
      <c r="L617" s="1816"/>
      <c r="M617" s="1816"/>
      <c r="N617" s="2109"/>
      <c r="O617" s="1816"/>
      <c r="Q617" s="1816"/>
    </row>
    <row r="618" spans="11:17" x14ac:dyDescent="0.45">
      <c r="K618" s="1816"/>
      <c r="L618" s="1816"/>
      <c r="M618" s="1816"/>
      <c r="N618" s="2109"/>
      <c r="O618" s="1816"/>
      <c r="Q618" s="1816"/>
    </row>
    <row r="619" spans="11:17" x14ac:dyDescent="0.45">
      <c r="K619" s="1816"/>
      <c r="L619" s="1816"/>
      <c r="M619" s="1816"/>
      <c r="N619" s="2109"/>
      <c r="O619" s="1816"/>
      <c r="Q619" s="1816"/>
    </row>
    <row r="620" spans="11:17" x14ac:dyDescent="0.45">
      <c r="K620" s="1816"/>
      <c r="L620" s="1816"/>
      <c r="M620" s="1816"/>
      <c r="N620" s="2109"/>
      <c r="O620" s="1816"/>
      <c r="Q620" s="1816"/>
    </row>
    <row r="621" spans="11:17" x14ac:dyDescent="0.45">
      <c r="K621" s="1816"/>
      <c r="L621" s="1816"/>
      <c r="M621" s="1816"/>
      <c r="N621" s="2109"/>
      <c r="O621" s="1816"/>
      <c r="Q621" s="1816"/>
    </row>
    <row r="622" spans="11:17" x14ac:dyDescent="0.45">
      <c r="K622" s="1816"/>
      <c r="L622" s="1816"/>
      <c r="M622" s="1816"/>
      <c r="N622" s="2109"/>
      <c r="O622" s="1816"/>
      <c r="Q622" s="1816"/>
    </row>
    <row r="623" spans="11:17" x14ac:dyDescent="0.45">
      <c r="K623" s="1816"/>
      <c r="L623" s="1816"/>
      <c r="M623" s="1816"/>
      <c r="N623" s="2109"/>
      <c r="O623" s="1816"/>
      <c r="Q623" s="1816"/>
    </row>
    <row r="624" spans="11:17" x14ac:dyDescent="0.45">
      <c r="K624" s="1816"/>
      <c r="L624" s="1816"/>
      <c r="M624" s="1816"/>
      <c r="N624" s="2109"/>
      <c r="O624" s="1816"/>
      <c r="Q624" s="1816"/>
    </row>
    <row r="625" spans="11:17" x14ac:dyDescent="0.45">
      <c r="K625" s="1816"/>
      <c r="L625" s="1816"/>
      <c r="M625" s="1816"/>
      <c r="N625" s="2109"/>
      <c r="O625" s="1816"/>
      <c r="Q625" s="1816"/>
    </row>
    <row r="626" spans="11:17" x14ac:dyDescent="0.45">
      <c r="K626" s="1816"/>
      <c r="L626" s="1816"/>
      <c r="M626" s="1816"/>
      <c r="N626" s="2109"/>
      <c r="O626" s="1816"/>
      <c r="Q626" s="1816"/>
    </row>
    <row r="627" spans="11:17" x14ac:dyDescent="0.45">
      <c r="K627" s="1816"/>
      <c r="L627" s="1816"/>
      <c r="M627" s="1816"/>
      <c r="N627" s="2109"/>
      <c r="O627" s="1816"/>
      <c r="Q627" s="1816"/>
    </row>
    <row r="628" spans="11:17" x14ac:dyDescent="0.45">
      <c r="K628" s="1816"/>
      <c r="L628" s="1816"/>
      <c r="M628" s="1816"/>
      <c r="N628" s="2109"/>
      <c r="O628" s="1816"/>
      <c r="Q628" s="1816"/>
    </row>
    <row r="629" spans="11:17" x14ac:dyDescent="0.45">
      <c r="K629" s="1816"/>
      <c r="L629" s="1816"/>
      <c r="M629" s="1816"/>
      <c r="N629" s="2109"/>
      <c r="O629" s="1816"/>
      <c r="Q629" s="1816"/>
    </row>
    <row r="630" spans="11:17" x14ac:dyDescent="0.45">
      <c r="K630" s="1816"/>
      <c r="L630" s="1816"/>
      <c r="M630" s="1816"/>
      <c r="N630" s="2109"/>
      <c r="O630" s="1816"/>
      <c r="Q630" s="1816"/>
    </row>
    <row r="631" spans="11:17" x14ac:dyDescent="0.45">
      <c r="K631" s="1816"/>
      <c r="L631" s="1816"/>
      <c r="M631" s="1816"/>
      <c r="N631" s="2109"/>
      <c r="O631" s="1816"/>
      <c r="Q631" s="1816"/>
    </row>
    <row r="632" spans="11:17" x14ac:dyDescent="0.45">
      <c r="K632" s="1816"/>
      <c r="L632" s="1816"/>
      <c r="M632" s="1816"/>
      <c r="N632" s="2109"/>
      <c r="O632" s="1816"/>
      <c r="Q632" s="1816"/>
    </row>
    <row r="633" spans="11:17" x14ac:dyDescent="0.45">
      <c r="K633" s="1816"/>
      <c r="L633" s="1816"/>
      <c r="M633" s="1816"/>
      <c r="N633" s="2109"/>
      <c r="O633" s="1816"/>
      <c r="Q633" s="1816"/>
    </row>
    <row r="634" spans="11:17" x14ac:dyDescent="0.45">
      <c r="K634" s="1816"/>
      <c r="L634" s="1816"/>
      <c r="M634" s="1816"/>
      <c r="N634" s="2109"/>
      <c r="O634" s="1816"/>
      <c r="Q634" s="1816"/>
    </row>
    <row r="635" spans="11:17" x14ac:dyDescent="0.45">
      <c r="K635" s="1816"/>
      <c r="L635" s="1816"/>
      <c r="M635" s="1816"/>
      <c r="N635" s="2109"/>
      <c r="O635" s="1816"/>
      <c r="Q635" s="1816"/>
    </row>
    <row r="636" spans="11:17" x14ac:dyDescent="0.45">
      <c r="K636" s="1816"/>
      <c r="L636" s="1816"/>
      <c r="M636" s="1816"/>
      <c r="N636" s="2109"/>
      <c r="O636" s="1816"/>
      <c r="Q636" s="1816"/>
    </row>
    <row r="637" spans="11:17" x14ac:dyDescent="0.45">
      <c r="K637" s="1816"/>
      <c r="L637" s="1816"/>
      <c r="M637" s="1816"/>
      <c r="N637" s="2109"/>
      <c r="O637" s="1816"/>
      <c r="Q637" s="1816"/>
    </row>
    <row r="638" spans="11:17" x14ac:dyDescent="0.45">
      <c r="K638" s="1816"/>
      <c r="L638" s="1816"/>
      <c r="M638" s="1816"/>
      <c r="N638" s="2109"/>
      <c r="O638" s="1816"/>
      <c r="Q638" s="1816"/>
    </row>
    <row r="639" spans="11:17" x14ac:dyDescent="0.45">
      <c r="K639" s="1816"/>
      <c r="L639" s="1816"/>
      <c r="M639" s="1816"/>
      <c r="N639" s="2109"/>
      <c r="O639" s="1816"/>
      <c r="Q639" s="1816"/>
    </row>
    <row r="640" spans="11:17" x14ac:dyDescent="0.45">
      <c r="K640" s="1816"/>
      <c r="L640" s="1816"/>
      <c r="M640" s="1816"/>
      <c r="N640" s="2109"/>
      <c r="O640" s="1816"/>
      <c r="Q640" s="1816"/>
    </row>
    <row r="641" spans="11:17" x14ac:dyDescent="0.45">
      <c r="K641" s="1816"/>
      <c r="L641" s="1816"/>
      <c r="M641" s="1816"/>
      <c r="N641" s="2109"/>
      <c r="O641" s="1816"/>
      <c r="Q641" s="1816"/>
    </row>
    <row r="642" spans="11:17" x14ac:dyDescent="0.45">
      <c r="K642" s="1816"/>
      <c r="L642" s="1816"/>
      <c r="M642" s="1816"/>
      <c r="N642" s="2109"/>
      <c r="O642" s="1816"/>
      <c r="Q642" s="1816"/>
    </row>
    <row r="643" spans="11:17" x14ac:dyDescent="0.45">
      <c r="K643" s="1816"/>
      <c r="L643" s="1816"/>
      <c r="M643" s="1816"/>
      <c r="N643" s="2109"/>
      <c r="O643" s="1816"/>
      <c r="Q643" s="1816"/>
    </row>
    <row r="644" spans="11:17" x14ac:dyDescent="0.45">
      <c r="K644" s="1816"/>
      <c r="L644" s="1816"/>
      <c r="M644" s="1816"/>
      <c r="N644" s="2109"/>
      <c r="O644" s="1816"/>
      <c r="Q644" s="1816"/>
    </row>
    <row r="645" spans="11:17" x14ac:dyDescent="0.45">
      <c r="K645" s="1816"/>
      <c r="L645" s="1816"/>
      <c r="M645" s="1816"/>
      <c r="N645" s="2109"/>
      <c r="O645" s="1816"/>
      <c r="Q645" s="1816"/>
    </row>
    <row r="646" spans="11:17" x14ac:dyDescent="0.45">
      <c r="K646" s="1816"/>
      <c r="L646" s="1816"/>
      <c r="M646" s="1816"/>
      <c r="N646" s="2109"/>
      <c r="O646" s="1816"/>
      <c r="Q646" s="1816"/>
    </row>
    <row r="647" spans="11:17" x14ac:dyDescent="0.45">
      <c r="K647" s="1816"/>
      <c r="L647" s="1816"/>
      <c r="M647" s="1816"/>
      <c r="N647" s="2109"/>
      <c r="O647" s="1816"/>
      <c r="Q647" s="1816"/>
    </row>
    <row r="648" spans="11:17" x14ac:dyDescent="0.45">
      <c r="K648" s="1816"/>
      <c r="L648" s="1816"/>
      <c r="M648" s="1816"/>
      <c r="N648" s="2109"/>
      <c r="O648" s="1816"/>
      <c r="Q648" s="1816"/>
    </row>
    <row r="649" spans="11:17" x14ac:dyDescent="0.45">
      <c r="K649" s="1816"/>
      <c r="L649" s="1816"/>
      <c r="M649" s="1816"/>
      <c r="N649" s="2109"/>
      <c r="O649" s="1816"/>
      <c r="Q649" s="1816"/>
    </row>
    <row r="650" spans="11:17" x14ac:dyDescent="0.45">
      <c r="K650" s="1816"/>
      <c r="L650" s="1816"/>
      <c r="M650" s="1816"/>
      <c r="N650" s="2109"/>
      <c r="O650" s="1816"/>
      <c r="Q650" s="1816"/>
    </row>
    <row r="651" spans="11:17" x14ac:dyDescent="0.45">
      <c r="K651" s="1816"/>
      <c r="L651" s="1816"/>
      <c r="M651" s="1816"/>
      <c r="N651" s="2109"/>
      <c r="O651" s="1816"/>
      <c r="Q651" s="1816"/>
    </row>
    <row r="652" spans="11:17" x14ac:dyDescent="0.45">
      <c r="K652" s="1816"/>
      <c r="L652" s="1816"/>
      <c r="M652" s="1816"/>
      <c r="N652" s="2109"/>
      <c r="O652" s="1816"/>
      <c r="Q652" s="1816"/>
    </row>
    <row r="653" spans="11:17" x14ac:dyDescent="0.45">
      <c r="K653" s="1816"/>
      <c r="L653" s="1816"/>
      <c r="M653" s="1816"/>
      <c r="N653" s="2109"/>
      <c r="O653" s="1816"/>
      <c r="Q653" s="1816"/>
    </row>
    <row r="654" spans="11:17" x14ac:dyDescent="0.45">
      <c r="K654" s="1816"/>
      <c r="L654" s="1816"/>
      <c r="M654" s="1816"/>
      <c r="N654" s="2109"/>
      <c r="O654" s="1816"/>
      <c r="Q654" s="1816"/>
    </row>
    <row r="655" spans="11:17" x14ac:dyDescent="0.45">
      <c r="K655" s="1816"/>
      <c r="L655" s="1816"/>
      <c r="M655" s="1816"/>
      <c r="N655" s="2109"/>
      <c r="O655" s="1816"/>
      <c r="Q655" s="1816"/>
    </row>
    <row r="656" spans="11:17" x14ac:dyDescent="0.45">
      <c r="K656" s="1816"/>
      <c r="L656" s="1816"/>
      <c r="M656" s="1816"/>
      <c r="N656" s="2109"/>
      <c r="O656" s="1816"/>
      <c r="Q656" s="1816"/>
    </row>
    <row r="657" spans="11:17" x14ac:dyDescent="0.45">
      <c r="K657" s="1816"/>
      <c r="L657" s="1816"/>
      <c r="M657" s="1816"/>
      <c r="N657" s="2109"/>
      <c r="O657" s="1816"/>
      <c r="Q657" s="1816"/>
    </row>
    <row r="658" spans="11:17" x14ac:dyDescent="0.45">
      <c r="K658" s="1816"/>
      <c r="L658" s="1816"/>
      <c r="M658" s="1816"/>
      <c r="N658" s="2109"/>
      <c r="O658" s="1816"/>
      <c r="Q658" s="1816"/>
    </row>
    <row r="659" spans="11:17" x14ac:dyDescent="0.45">
      <c r="K659" s="1816"/>
      <c r="L659" s="1816"/>
      <c r="M659" s="1816"/>
      <c r="N659" s="2109"/>
      <c r="O659" s="1816"/>
      <c r="Q659" s="1816"/>
    </row>
    <row r="660" spans="11:17" x14ac:dyDescent="0.45">
      <c r="K660" s="1816"/>
      <c r="L660" s="1816"/>
      <c r="M660" s="1816"/>
      <c r="N660" s="2109"/>
      <c r="O660" s="1816"/>
      <c r="Q660" s="1816"/>
    </row>
    <row r="661" spans="11:17" x14ac:dyDescent="0.45">
      <c r="K661" s="1816"/>
      <c r="L661" s="1816"/>
      <c r="M661" s="1816"/>
      <c r="N661" s="2109"/>
      <c r="O661" s="1816"/>
      <c r="Q661" s="1816"/>
    </row>
    <row r="662" spans="11:17" x14ac:dyDescent="0.45">
      <c r="K662" s="1816"/>
      <c r="L662" s="1816"/>
      <c r="M662" s="1816"/>
      <c r="N662" s="2109"/>
      <c r="O662" s="1816"/>
      <c r="Q662" s="1816"/>
    </row>
    <row r="663" spans="11:17" x14ac:dyDescent="0.45">
      <c r="K663" s="1816"/>
      <c r="L663" s="1816"/>
      <c r="M663" s="1816"/>
      <c r="N663" s="2109"/>
      <c r="O663" s="1816"/>
      <c r="Q663" s="1816"/>
    </row>
    <row r="664" spans="11:17" x14ac:dyDescent="0.45">
      <c r="K664" s="1816"/>
      <c r="L664" s="1816"/>
      <c r="M664" s="1816"/>
      <c r="N664" s="2109"/>
      <c r="O664" s="1816"/>
      <c r="Q664" s="1816"/>
    </row>
    <row r="665" spans="11:17" x14ac:dyDescent="0.45">
      <c r="K665" s="1816"/>
      <c r="L665" s="1816"/>
      <c r="M665" s="1816"/>
      <c r="N665" s="2109"/>
      <c r="O665" s="1816"/>
      <c r="Q665" s="1816"/>
    </row>
    <row r="666" spans="11:17" x14ac:dyDescent="0.45">
      <c r="K666" s="1816"/>
      <c r="L666" s="1816"/>
      <c r="M666" s="1816"/>
      <c r="N666" s="2109"/>
      <c r="O666" s="1816"/>
      <c r="Q666" s="1816"/>
    </row>
    <row r="667" spans="11:17" x14ac:dyDescent="0.45">
      <c r="K667" s="1816"/>
      <c r="L667" s="1816"/>
      <c r="M667" s="1816"/>
      <c r="N667" s="2109"/>
      <c r="O667" s="1816"/>
      <c r="Q667" s="1816"/>
    </row>
    <row r="668" spans="11:17" x14ac:dyDescent="0.45">
      <c r="K668" s="1816"/>
      <c r="L668" s="1816"/>
      <c r="M668" s="1816"/>
      <c r="N668" s="2109"/>
      <c r="O668" s="1816"/>
      <c r="Q668" s="1816"/>
    </row>
    <row r="669" spans="11:17" x14ac:dyDescent="0.45">
      <c r="K669" s="1816"/>
      <c r="L669" s="1816"/>
      <c r="M669" s="1816"/>
      <c r="N669" s="2109"/>
      <c r="O669" s="1816"/>
      <c r="Q669" s="1816"/>
    </row>
    <row r="670" spans="11:17" x14ac:dyDescent="0.45">
      <c r="K670" s="1816"/>
      <c r="L670" s="1816"/>
      <c r="M670" s="1816"/>
      <c r="N670" s="2109"/>
      <c r="O670" s="1816"/>
      <c r="Q670" s="1816"/>
    </row>
    <row r="671" spans="11:17" x14ac:dyDescent="0.45">
      <c r="K671" s="1816"/>
      <c r="L671" s="1816"/>
      <c r="M671" s="1816"/>
      <c r="N671" s="2109"/>
      <c r="O671" s="1816"/>
      <c r="Q671" s="1816"/>
    </row>
    <row r="672" spans="11:17" x14ac:dyDescent="0.45">
      <c r="K672" s="1816"/>
      <c r="L672" s="1816"/>
      <c r="M672" s="1816"/>
      <c r="N672" s="2109"/>
      <c r="O672" s="1816"/>
      <c r="Q672" s="1816"/>
    </row>
    <row r="673" spans="11:17" x14ac:dyDescent="0.45">
      <c r="K673" s="1816"/>
      <c r="L673" s="1816"/>
      <c r="M673" s="1816"/>
      <c r="N673" s="2109"/>
      <c r="O673" s="1816"/>
      <c r="Q673" s="1816"/>
    </row>
    <row r="674" spans="11:17" x14ac:dyDescent="0.45">
      <c r="K674" s="1816"/>
      <c r="L674" s="1816"/>
      <c r="M674" s="1816"/>
      <c r="N674" s="2109"/>
      <c r="O674" s="1816"/>
      <c r="Q674" s="1816"/>
    </row>
    <row r="675" spans="11:17" x14ac:dyDescent="0.45">
      <c r="K675" s="1816"/>
      <c r="L675" s="1816"/>
      <c r="M675" s="1816"/>
      <c r="N675" s="2109"/>
      <c r="O675" s="1816"/>
      <c r="Q675" s="1816"/>
    </row>
    <row r="676" spans="11:17" x14ac:dyDescent="0.45">
      <c r="K676" s="1816"/>
      <c r="L676" s="1816"/>
      <c r="M676" s="1816"/>
      <c r="N676" s="2109"/>
      <c r="O676" s="1816"/>
      <c r="Q676" s="1816"/>
    </row>
    <row r="677" spans="11:17" x14ac:dyDescent="0.45">
      <c r="K677" s="1816"/>
      <c r="L677" s="1816"/>
      <c r="M677" s="1816"/>
      <c r="N677" s="2109"/>
      <c r="O677" s="1816"/>
      <c r="Q677" s="1816"/>
    </row>
    <row r="678" spans="11:17" x14ac:dyDescent="0.45">
      <c r="K678" s="1816"/>
      <c r="L678" s="1816"/>
      <c r="M678" s="1816"/>
      <c r="N678" s="2109"/>
      <c r="O678" s="1816"/>
      <c r="Q678" s="1816"/>
    </row>
    <row r="679" spans="11:17" x14ac:dyDescent="0.45">
      <c r="K679" s="1816"/>
      <c r="L679" s="1816"/>
      <c r="M679" s="1816"/>
      <c r="N679" s="2109"/>
      <c r="O679" s="1816"/>
      <c r="Q679" s="1816"/>
    </row>
    <row r="680" spans="11:17" x14ac:dyDescent="0.45">
      <c r="K680" s="1816"/>
      <c r="L680" s="1816"/>
      <c r="M680" s="1816"/>
      <c r="N680" s="2109"/>
      <c r="O680" s="1816"/>
      <c r="Q680" s="1816"/>
    </row>
    <row r="681" spans="11:17" x14ac:dyDescent="0.45">
      <c r="K681" s="1816"/>
      <c r="L681" s="1816"/>
      <c r="M681" s="1816"/>
      <c r="N681" s="2109"/>
      <c r="O681" s="1816"/>
      <c r="Q681" s="1816"/>
    </row>
    <row r="682" spans="11:17" x14ac:dyDescent="0.45">
      <c r="K682" s="1816"/>
      <c r="L682" s="1816"/>
      <c r="M682" s="1816"/>
      <c r="N682" s="2109"/>
      <c r="O682" s="1816"/>
      <c r="Q682" s="1816"/>
    </row>
    <row r="683" spans="11:17" x14ac:dyDescent="0.45">
      <c r="K683" s="1816"/>
      <c r="L683" s="1816"/>
      <c r="M683" s="1816"/>
      <c r="N683" s="2109"/>
      <c r="O683" s="1816"/>
      <c r="Q683" s="1816"/>
    </row>
    <row r="684" spans="11:17" x14ac:dyDescent="0.45">
      <c r="K684" s="1816"/>
      <c r="L684" s="1816"/>
      <c r="M684" s="1816"/>
      <c r="N684" s="2109"/>
      <c r="O684" s="1816"/>
      <c r="Q684" s="1816"/>
    </row>
    <row r="685" spans="11:17" x14ac:dyDescent="0.45">
      <c r="K685" s="1816"/>
      <c r="L685" s="1816"/>
      <c r="M685" s="1816"/>
      <c r="N685" s="2109"/>
      <c r="O685" s="1816"/>
      <c r="Q685" s="1816"/>
    </row>
    <row r="686" spans="11:17" x14ac:dyDescent="0.45">
      <c r="K686" s="1816"/>
      <c r="L686" s="1816"/>
      <c r="M686" s="1816"/>
      <c r="N686" s="2109"/>
      <c r="O686" s="1816"/>
      <c r="Q686" s="1816"/>
    </row>
    <row r="687" spans="11:17" x14ac:dyDescent="0.45">
      <c r="K687" s="1816"/>
      <c r="L687" s="1816"/>
      <c r="M687" s="1816"/>
      <c r="N687" s="2109"/>
      <c r="O687" s="1816"/>
      <c r="Q687" s="1816"/>
    </row>
    <row r="688" spans="11:17" x14ac:dyDescent="0.45">
      <c r="K688" s="1816"/>
      <c r="L688" s="1816"/>
      <c r="M688" s="1816"/>
      <c r="N688" s="2109"/>
      <c r="O688" s="1816"/>
      <c r="Q688" s="1816"/>
    </row>
    <row r="689" spans="11:17" x14ac:dyDescent="0.45">
      <c r="K689" s="1816"/>
      <c r="L689" s="1816"/>
      <c r="M689" s="1816"/>
      <c r="N689" s="2109"/>
      <c r="O689" s="1816"/>
      <c r="Q689" s="1816"/>
    </row>
    <row r="690" spans="11:17" x14ac:dyDescent="0.45">
      <c r="K690" s="1816"/>
      <c r="L690" s="1816"/>
      <c r="M690" s="1816"/>
      <c r="N690" s="2109"/>
      <c r="O690" s="1816"/>
      <c r="Q690" s="1816"/>
    </row>
    <row r="691" spans="11:17" x14ac:dyDescent="0.45">
      <c r="K691" s="1816"/>
      <c r="L691" s="1816"/>
      <c r="M691" s="1816"/>
      <c r="N691" s="2109"/>
      <c r="O691" s="1816"/>
      <c r="Q691" s="1816"/>
    </row>
    <row r="692" spans="11:17" x14ac:dyDescent="0.45">
      <c r="K692" s="1816"/>
      <c r="L692" s="1816"/>
      <c r="M692" s="1816"/>
      <c r="N692" s="2109"/>
      <c r="O692" s="1816"/>
      <c r="Q692" s="1816"/>
    </row>
    <row r="693" spans="11:17" x14ac:dyDescent="0.45">
      <c r="K693" s="1816"/>
      <c r="L693" s="1816"/>
      <c r="M693" s="1816"/>
      <c r="N693" s="2109"/>
      <c r="O693" s="1816"/>
      <c r="Q693" s="1816"/>
    </row>
    <row r="694" spans="11:17" x14ac:dyDescent="0.45">
      <c r="K694" s="1816"/>
      <c r="L694" s="1816"/>
      <c r="M694" s="1816"/>
      <c r="N694" s="2109"/>
      <c r="O694" s="1816"/>
      <c r="Q694" s="1816"/>
    </row>
    <row r="695" spans="11:17" x14ac:dyDescent="0.45">
      <c r="K695" s="1816"/>
      <c r="L695" s="1816"/>
      <c r="M695" s="1816"/>
      <c r="N695" s="2109"/>
      <c r="O695" s="1816"/>
      <c r="Q695" s="1816"/>
    </row>
    <row r="696" spans="11:17" x14ac:dyDescent="0.45">
      <c r="K696" s="1816"/>
      <c r="L696" s="1816"/>
      <c r="M696" s="1816"/>
      <c r="N696" s="2109"/>
      <c r="O696" s="1816"/>
      <c r="Q696" s="1816"/>
    </row>
    <row r="697" spans="11:17" x14ac:dyDescent="0.45">
      <c r="K697" s="1816"/>
      <c r="L697" s="1816"/>
      <c r="M697" s="1816"/>
      <c r="N697" s="2109"/>
      <c r="O697" s="1816"/>
      <c r="Q697" s="1816"/>
    </row>
    <row r="698" spans="11:17" x14ac:dyDescent="0.45">
      <c r="K698" s="1816"/>
      <c r="L698" s="1816"/>
      <c r="M698" s="1816"/>
      <c r="N698" s="2109"/>
      <c r="O698" s="1816"/>
      <c r="Q698" s="1816"/>
    </row>
    <row r="699" spans="11:17" x14ac:dyDescent="0.45">
      <c r="K699" s="1816"/>
      <c r="L699" s="1816"/>
      <c r="M699" s="1816"/>
      <c r="N699" s="2109"/>
      <c r="O699" s="1816"/>
      <c r="Q699" s="1816"/>
    </row>
    <row r="700" spans="11:17" x14ac:dyDescent="0.45">
      <c r="K700" s="1816"/>
      <c r="L700" s="1816"/>
      <c r="M700" s="1816"/>
      <c r="N700" s="2109"/>
      <c r="O700" s="1816"/>
      <c r="Q700" s="1816"/>
    </row>
    <row r="701" spans="11:17" x14ac:dyDescent="0.45">
      <c r="K701" s="1816"/>
      <c r="L701" s="1816"/>
      <c r="M701" s="1816"/>
      <c r="N701" s="2109"/>
      <c r="O701" s="1816"/>
      <c r="Q701" s="1816"/>
    </row>
    <row r="702" spans="11:17" x14ac:dyDescent="0.45">
      <c r="K702" s="1816"/>
      <c r="L702" s="1816"/>
      <c r="M702" s="1816"/>
      <c r="N702" s="2109"/>
      <c r="O702" s="1816"/>
      <c r="Q702" s="1816"/>
    </row>
    <row r="703" spans="11:17" x14ac:dyDescent="0.45">
      <c r="K703" s="1816"/>
      <c r="L703" s="1816"/>
      <c r="M703" s="1816"/>
      <c r="N703" s="2109"/>
      <c r="O703" s="1816"/>
      <c r="Q703" s="1816"/>
    </row>
    <row r="704" spans="11:17" x14ac:dyDescent="0.45">
      <c r="K704" s="1816"/>
      <c r="L704" s="1816"/>
      <c r="M704" s="1816"/>
      <c r="N704" s="2109"/>
      <c r="O704" s="1816"/>
      <c r="Q704" s="1816"/>
    </row>
    <row r="705" spans="11:17" x14ac:dyDescent="0.45">
      <c r="K705" s="1816"/>
      <c r="L705" s="1816"/>
      <c r="M705" s="1816"/>
      <c r="N705" s="2109"/>
      <c r="O705" s="1816"/>
      <c r="Q705" s="1816"/>
    </row>
    <row r="706" spans="11:17" x14ac:dyDescent="0.45">
      <c r="K706" s="1816"/>
      <c r="L706" s="1816"/>
      <c r="M706" s="1816"/>
      <c r="N706" s="2109"/>
      <c r="O706" s="1816"/>
      <c r="Q706" s="1816"/>
    </row>
    <row r="707" spans="11:17" x14ac:dyDescent="0.45">
      <c r="K707" s="1816"/>
      <c r="L707" s="1816"/>
      <c r="M707" s="1816"/>
      <c r="N707" s="2109"/>
      <c r="O707" s="1816"/>
      <c r="Q707" s="1816"/>
    </row>
    <row r="708" spans="11:17" x14ac:dyDescent="0.45">
      <c r="K708" s="1816"/>
      <c r="L708" s="1816"/>
      <c r="M708" s="1816"/>
      <c r="N708" s="2109"/>
      <c r="O708" s="1816"/>
      <c r="Q708" s="1816"/>
    </row>
    <row r="709" spans="11:17" x14ac:dyDescent="0.45">
      <c r="K709" s="1816"/>
      <c r="L709" s="1816"/>
      <c r="M709" s="1816"/>
      <c r="N709" s="2109"/>
      <c r="O709" s="1816"/>
      <c r="Q709" s="1816"/>
    </row>
    <row r="710" spans="11:17" x14ac:dyDescent="0.45">
      <c r="K710" s="1816"/>
      <c r="L710" s="1816"/>
      <c r="M710" s="1816"/>
      <c r="N710" s="2109"/>
      <c r="O710" s="1816"/>
      <c r="Q710" s="1816"/>
    </row>
    <row r="711" spans="11:17" x14ac:dyDescent="0.45">
      <c r="K711" s="1816"/>
      <c r="L711" s="1816"/>
      <c r="M711" s="1816"/>
      <c r="N711" s="2109"/>
      <c r="O711" s="1816"/>
      <c r="Q711" s="1816"/>
    </row>
    <row r="712" spans="11:17" x14ac:dyDescent="0.45">
      <c r="K712" s="1816"/>
      <c r="L712" s="1816"/>
      <c r="M712" s="1816"/>
      <c r="N712" s="2109"/>
      <c r="O712" s="1816"/>
      <c r="Q712" s="1816"/>
    </row>
    <row r="713" spans="11:17" x14ac:dyDescent="0.45">
      <c r="K713" s="1816"/>
      <c r="L713" s="1816"/>
      <c r="M713" s="1816"/>
      <c r="N713" s="2109"/>
      <c r="O713" s="1816"/>
      <c r="Q713" s="1816"/>
    </row>
    <row r="714" spans="11:17" x14ac:dyDescent="0.45">
      <c r="K714" s="1816"/>
      <c r="L714" s="1816"/>
      <c r="M714" s="1816"/>
      <c r="N714" s="2109"/>
      <c r="O714" s="1816"/>
      <c r="Q714" s="1816"/>
    </row>
    <row r="715" spans="11:17" x14ac:dyDescent="0.45">
      <c r="K715" s="1816"/>
      <c r="L715" s="1816"/>
      <c r="M715" s="1816"/>
      <c r="N715" s="2109"/>
      <c r="O715" s="1816"/>
      <c r="Q715" s="1816"/>
    </row>
    <row r="716" spans="11:17" x14ac:dyDescent="0.45">
      <c r="K716" s="1816"/>
      <c r="L716" s="1816"/>
      <c r="M716" s="1816"/>
      <c r="N716" s="2109"/>
      <c r="O716" s="1816"/>
      <c r="Q716" s="1816"/>
    </row>
    <row r="717" spans="11:17" x14ac:dyDescent="0.45">
      <c r="K717" s="1816"/>
      <c r="L717" s="1816"/>
      <c r="M717" s="1816"/>
      <c r="N717" s="2109"/>
      <c r="O717" s="1816"/>
      <c r="Q717" s="1816"/>
    </row>
    <row r="718" spans="11:17" x14ac:dyDescent="0.45">
      <c r="K718" s="1816"/>
      <c r="L718" s="1816"/>
      <c r="M718" s="1816"/>
      <c r="N718" s="2109"/>
      <c r="O718" s="1816"/>
      <c r="Q718" s="1816"/>
    </row>
    <row r="719" spans="11:17" x14ac:dyDescent="0.45">
      <c r="K719" s="1816"/>
      <c r="L719" s="1816"/>
      <c r="M719" s="1816"/>
      <c r="N719" s="2109"/>
      <c r="O719" s="1816"/>
      <c r="Q719" s="1816"/>
    </row>
    <row r="720" spans="11:17" x14ac:dyDescent="0.45">
      <c r="K720" s="1816"/>
      <c r="L720" s="1816"/>
      <c r="M720" s="1816"/>
      <c r="N720" s="2109"/>
      <c r="O720" s="1816"/>
      <c r="Q720" s="1816"/>
    </row>
    <row r="721" spans="11:17" x14ac:dyDescent="0.45">
      <c r="K721" s="1816"/>
      <c r="L721" s="1816"/>
      <c r="M721" s="1816"/>
      <c r="N721" s="2109"/>
      <c r="O721" s="1816"/>
      <c r="Q721" s="1816"/>
    </row>
    <row r="722" spans="11:17" x14ac:dyDescent="0.45">
      <c r="K722" s="1816"/>
      <c r="L722" s="1816"/>
      <c r="M722" s="1816"/>
      <c r="N722" s="2109"/>
      <c r="O722" s="1816"/>
      <c r="Q722" s="1816"/>
    </row>
    <row r="723" spans="11:17" x14ac:dyDescent="0.45">
      <c r="K723" s="1816"/>
      <c r="L723" s="1816"/>
      <c r="M723" s="1816"/>
      <c r="N723" s="2109"/>
      <c r="O723" s="1816"/>
      <c r="Q723" s="1816"/>
    </row>
    <row r="724" spans="11:17" x14ac:dyDescent="0.45">
      <c r="K724" s="1816"/>
      <c r="L724" s="1816"/>
      <c r="M724" s="1816"/>
      <c r="N724" s="2109"/>
      <c r="O724" s="1816"/>
      <c r="Q724" s="1816"/>
    </row>
    <row r="725" spans="11:17" x14ac:dyDescent="0.45">
      <c r="K725" s="1816"/>
      <c r="L725" s="1816"/>
      <c r="M725" s="1816"/>
      <c r="N725" s="2109"/>
      <c r="O725" s="1816"/>
      <c r="Q725" s="1816"/>
    </row>
    <row r="726" spans="11:17" x14ac:dyDescent="0.45">
      <c r="K726" s="1816"/>
      <c r="L726" s="1816"/>
      <c r="M726" s="1816"/>
      <c r="N726" s="2109"/>
      <c r="O726" s="1816"/>
      <c r="Q726" s="1816"/>
    </row>
    <row r="727" spans="11:17" x14ac:dyDescent="0.45">
      <c r="K727" s="1816"/>
      <c r="L727" s="1816"/>
      <c r="M727" s="1816"/>
      <c r="N727" s="2109"/>
      <c r="O727" s="1816"/>
      <c r="Q727" s="1816"/>
    </row>
    <row r="728" spans="11:17" x14ac:dyDescent="0.45">
      <c r="K728" s="1816"/>
      <c r="L728" s="1816"/>
      <c r="M728" s="1816"/>
      <c r="N728" s="2109"/>
      <c r="O728" s="1816"/>
      <c r="Q728" s="1816"/>
    </row>
    <row r="729" spans="11:17" x14ac:dyDescent="0.45">
      <c r="K729" s="1816"/>
      <c r="L729" s="1816"/>
      <c r="M729" s="1816"/>
      <c r="N729" s="2109"/>
      <c r="O729" s="1816"/>
      <c r="Q729" s="1816"/>
    </row>
    <row r="730" spans="11:17" x14ac:dyDescent="0.45">
      <c r="K730" s="1816"/>
      <c r="L730" s="1816"/>
      <c r="M730" s="1816"/>
      <c r="N730" s="2109"/>
      <c r="O730" s="1816"/>
      <c r="Q730" s="1816"/>
    </row>
    <row r="731" spans="11:17" x14ac:dyDescent="0.45">
      <c r="K731" s="1816"/>
      <c r="L731" s="1816"/>
      <c r="M731" s="1816"/>
      <c r="N731" s="2109"/>
      <c r="O731" s="1816"/>
      <c r="Q731" s="1816"/>
    </row>
    <row r="732" spans="11:17" x14ac:dyDescent="0.45">
      <c r="K732" s="1816"/>
      <c r="L732" s="1816"/>
      <c r="M732" s="1816"/>
      <c r="N732" s="2109"/>
      <c r="O732" s="1816"/>
      <c r="Q732" s="1816"/>
    </row>
    <row r="733" spans="11:17" x14ac:dyDescent="0.45">
      <c r="K733" s="1816"/>
      <c r="L733" s="1816"/>
      <c r="M733" s="1816"/>
      <c r="N733" s="2109"/>
      <c r="O733" s="1816"/>
      <c r="Q733" s="1816"/>
    </row>
    <row r="734" spans="11:17" x14ac:dyDescent="0.45">
      <c r="K734" s="1816"/>
      <c r="L734" s="1816"/>
      <c r="M734" s="1816"/>
      <c r="N734" s="2109"/>
      <c r="O734" s="1816"/>
      <c r="Q734" s="1816"/>
    </row>
    <row r="735" spans="11:17" x14ac:dyDescent="0.45">
      <c r="K735" s="1816"/>
      <c r="L735" s="1816"/>
      <c r="M735" s="1816"/>
      <c r="N735" s="2109"/>
      <c r="O735" s="1816"/>
      <c r="Q735" s="1816"/>
    </row>
    <row r="736" spans="11:17" x14ac:dyDescent="0.45">
      <c r="K736" s="1816"/>
      <c r="L736" s="1816"/>
      <c r="M736" s="1816"/>
      <c r="N736" s="2109"/>
      <c r="O736" s="1816"/>
      <c r="Q736" s="1816"/>
    </row>
    <row r="737" spans="11:17" x14ac:dyDescent="0.45">
      <c r="K737" s="1816"/>
      <c r="L737" s="1816"/>
      <c r="M737" s="1816"/>
      <c r="N737" s="2109"/>
      <c r="O737" s="1816"/>
      <c r="Q737" s="1816"/>
    </row>
    <row r="738" spans="11:17" x14ac:dyDescent="0.45">
      <c r="K738" s="1816"/>
      <c r="L738" s="1816"/>
      <c r="M738" s="1816"/>
      <c r="N738" s="2109"/>
      <c r="O738" s="1816"/>
      <c r="Q738" s="1816"/>
    </row>
    <row r="739" spans="11:17" x14ac:dyDescent="0.45">
      <c r="K739" s="1816"/>
      <c r="L739" s="1816"/>
      <c r="M739" s="1816"/>
      <c r="N739" s="2109"/>
      <c r="O739" s="1816"/>
      <c r="Q739" s="1816"/>
    </row>
    <row r="740" spans="11:17" x14ac:dyDescent="0.45">
      <c r="K740" s="1816"/>
      <c r="L740" s="1816"/>
      <c r="M740" s="1816"/>
      <c r="N740" s="2109"/>
      <c r="O740" s="1816"/>
      <c r="Q740" s="1816"/>
    </row>
    <row r="741" spans="11:17" x14ac:dyDescent="0.45">
      <c r="K741" s="1816"/>
      <c r="L741" s="1816"/>
      <c r="M741" s="1816"/>
      <c r="N741" s="2109"/>
      <c r="O741" s="1816"/>
      <c r="Q741" s="1816"/>
    </row>
    <row r="742" spans="11:17" x14ac:dyDescent="0.45">
      <c r="K742" s="1816"/>
      <c r="L742" s="1816"/>
      <c r="M742" s="1816"/>
      <c r="N742" s="2109"/>
      <c r="O742" s="1816"/>
      <c r="Q742" s="1816"/>
    </row>
    <row r="743" spans="11:17" x14ac:dyDescent="0.45">
      <c r="K743" s="1816"/>
      <c r="L743" s="1816"/>
      <c r="M743" s="1816"/>
      <c r="N743" s="2109"/>
      <c r="O743" s="1816"/>
      <c r="Q743" s="1816"/>
    </row>
    <row r="744" spans="11:17" x14ac:dyDescent="0.45">
      <c r="K744" s="1816"/>
      <c r="L744" s="1816"/>
      <c r="M744" s="1816"/>
      <c r="N744" s="2109"/>
      <c r="O744" s="1816"/>
      <c r="Q744" s="1816"/>
    </row>
    <row r="745" spans="11:17" x14ac:dyDescent="0.45">
      <c r="K745" s="1816"/>
      <c r="L745" s="1816"/>
      <c r="M745" s="1816"/>
      <c r="N745" s="2109"/>
      <c r="O745" s="1816"/>
      <c r="Q745" s="1816"/>
    </row>
    <row r="746" spans="11:17" x14ac:dyDescent="0.45">
      <c r="K746" s="1816"/>
      <c r="L746" s="1816"/>
      <c r="M746" s="1816"/>
      <c r="N746" s="2109"/>
      <c r="O746" s="1816"/>
      <c r="Q746" s="1816"/>
    </row>
    <row r="747" spans="11:17" x14ac:dyDescent="0.45">
      <c r="K747" s="1816"/>
      <c r="L747" s="1816"/>
      <c r="M747" s="1816"/>
      <c r="N747" s="2109"/>
      <c r="O747" s="1816"/>
      <c r="Q747" s="1816"/>
    </row>
    <row r="748" spans="11:17" x14ac:dyDescent="0.45">
      <c r="K748" s="1816"/>
      <c r="L748" s="1816"/>
      <c r="M748" s="1816"/>
      <c r="N748" s="2109"/>
      <c r="O748" s="1816"/>
      <c r="Q748" s="1816"/>
    </row>
    <row r="749" spans="11:17" x14ac:dyDescent="0.45">
      <c r="K749" s="1816"/>
      <c r="L749" s="1816"/>
      <c r="M749" s="1816"/>
      <c r="N749" s="2109"/>
      <c r="O749" s="1816"/>
      <c r="Q749" s="1816"/>
    </row>
    <row r="750" spans="11:17" x14ac:dyDescent="0.45">
      <c r="K750" s="1816"/>
      <c r="L750" s="1816"/>
      <c r="M750" s="1816"/>
      <c r="N750" s="2109"/>
      <c r="O750" s="1816"/>
      <c r="Q750" s="1816"/>
    </row>
    <row r="751" spans="11:17" x14ac:dyDescent="0.45">
      <c r="K751" s="1816"/>
      <c r="L751" s="1816"/>
      <c r="M751" s="1816"/>
      <c r="N751" s="2109"/>
      <c r="O751" s="1816"/>
      <c r="Q751" s="1816"/>
    </row>
    <row r="752" spans="11:17" x14ac:dyDescent="0.45">
      <c r="K752" s="1816"/>
      <c r="L752" s="1816"/>
      <c r="M752" s="1816"/>
      <c r="N752" s="2109"/>
      <c r="O752" s="1816"/>
      <c r="Q752" s="1816"/>
    </row>
    <row r="753" spans="11:17" x14ac:dyDescent="0.45">
      <c r="K753" s="1816"/>
      <c r="L753" s="1816"/>
      <c r="M753" s="1816"/>
      <c r="N753" s="2109"/>
      <c r="O753" s="1816"/>
      <c r="Q753" s="1816"/>
    </row>
    <row r="754" spans="11:17" x14ac:dyDescent="0.45">
      <c r="K754" s="1816"/>
      <c r="L754" s="1816"/>
      <c r="M754" s="1816"/>
      <c r="N754" s="2109"/>
      <c r="O754" s="1816"/>
      <c r="Q754" s="1816"/>
    </row>
    <row r="755" spans="11:17" x14ac:dyDescent="0.45">
      <c r="K755" s="1816"/>
      <c r="L755" s="1816"/>
      <c r="M755" s="1816"/>
      <c r="N755" s="2109"/>
      <c r="O755" s="1816"/>
      <c r="Q755" s="1816"/>
    </row>
    <row r="756" spans="11:17" x14ac:dyDescent="0.45">
      <c r="K756" s="1816"/>
      <c r="L756" s="1816"/>
      <c r="M756" s="1816"/>
      <c r="N756" s="2109"/>
      <c r="O756" s="1816"/>
      <c r="Q756" s="1816"/>
    </row>
    <row r="757" spans="11:17" x14ac:dyDescent="0.45">
      <c r="K757" s="1816"/>
      <c r="L757" s="1816"/>
      <c r="M757" s="1816"/>
      <c r="N757" s="2109"/>
      <c r="O757" s="1816"/>
      <c r="Q757" s="1816"/>
    </row>
    <row r="758" spans="11:17" x14ac:dyDescent="0.45">
      <c r="K758" s="1816"/>
      <c r="L758" s="1816"/>
      <c r="M758" s="1816"/>
      <c r="N758" s="2109"/>
      <c r="O758" s="1816"/>
      <c r="Q758" s="1816"/>
    </row>
    <row r="759" spans="11:17" x14ac:dyDescent="0.45">
      <c r="K759" s="1816"/>
      <c r="L759" s="1816"/>
      <c r="M759" s="1816"/>
      <c r="N759" s="2109"/>
      <c r="O759" s="1816"/>
      <c r="Q759" s="1816"/>
    </row>
    <row r="760" spans="11:17" x14ac:dyDescent="0.45">
      <c r="K760" s="1816"/>
      <c r="L760" s="1816"/>
      <c r="M760" s="1816"/>
      <c r="N760" s="2109"/>
      <c r="O760" s="1816"/>
      <c r="Q760" s="1816"/>
    </row>
    <row r="761" spans="11:17" x14ac:dyDescent="0.45">
      <c r="K761" s="1816"/>
      <c r="L761" s="1816"/>
      <c r="M761" s="1816"/>
      <c r="N761" s="2109"/>
      <c r="O761" s="1816"/>
      <c r="Q761" s="1816"/>
    </row>
    <row r="762" spans="11:17" x14ac:dyDescent="0.45">
      <c r="K762" s="1816"/>
      <c r="L762" s="1816"/>
      <c r="M762" s="1816"/>
      <c r="N762" s="2109"/>
      <c r="O762" s="1816"/>
      <c r="Q762" s="1816"/>
    </row>
    <row r="763" spans="11:17" x14ac:dyDescent="0.45">
      <c r="K763" s="1816"/>
      <c r="L763" s="1816"/>
      <c r="M763" s="1816"/>
      <c r="N763" s="2109"/>
      <c r="O763" s="1816"/>
      <c r="Q763" s="1816"/>
    </row>
    <row r="764" spans="11:17" x14ac:dyDescent="0.45">
      <c r="K764" s="1816"/>
      <c r="L764" s="1816"/>
      <c r="M764" s="1816"/>
      <c r="N764" s="2109"/>
      <c r="O764" s="1816"/>
      <c r="Q764" s="1816"/>
    </row>
    <row r="765" spans="11:17" x14ac:dyDescent="0.45">
      <c r="K765" s="1816"/>
      <c r="L765" s="1816"/>
      <c r="M765" s="1816"/>
      <c r="N765" s="2109"/>
      <c r="O765" s="1816"/>
      <c r="Q765" s="1816"/>
    </row>
    <row r="766" spans="11:17" x14ac:dyDescent="0.45">
      <c r="K766" s="1816"/>
      <c r="L766" s="1816"/>
      <c r="M766" s="1816"/>
      <c r="N766" s="2109"/>
      <c r="O766" s="1816"/>
      <c r="Q766" s="1816"/>
    </row>
    <row r="767" spans="11:17" x14ac:dyDescent="0.45">
      <c r="K767" s="1816"/>
      <c r="L767" s="1816"/>
      <c r="M767" s="1816"/>
      <c r="N767" s="2109"/>
      <c r="O767" s="1816"/>
      <c r="Q767" s="1816"/>
    </row>
    <row r="768" spans="11:17" x14ac:dyDescent="0.45">
      <c r="K768" s="1816"/>
      <c r="L768" s="1816"/>
      <c r="M768" s="1816"/>
      <c r="N768" s="2109"/>
      <c r="O768" s="1816"/>
      <c r="Q768" s="1816"/>
    </row>
    <row r="769" spans="11:17" x14ac:dyDescent="0.45">
      <c r="K769" s="1816"/>
      <c r="L769" s="1816"/>
      <c r="M769" s="1816"/>
      <c r="N769" s="2109"/>
      <c r="O769" s="1816"/>
      <c r="Q769" s="1816"/>
    </row>
    <row r="770" spans="11:17" x14ac:dyDescent="0.45">
      <c r="K770" s="1816"/>
      <c r="L770" s="1816"/>
      <c r="M770" s="1816"/>
      <c r="N770" s="2109"/>
      <c r="O770" s="1816"/>
      <c r="Q770" s="1816"/>
    </row>
    <row r="771" spans="11:17" x14ac:dyDescent="0.45">
      <c r="K771" s="1816"/>
      <c r="L771" s="1816"/>
      <c r="M771" s="1816"/>
      <c r="N771" s="2109"/>
      <c r="O771" s="1816"/>
      <c r="Q771" s="1816"/>
    </row>
    <row r="772" spans="11:17" x14ac:dyDescent="0.45">
      <c r="K772" s="1816"/>
      <c r="L772" s="1816"/>
      <c r="M772" s="1816"/>
      <c r="N772" s="2109"/>
      <c r="O772" s="1816"/>
      <c r="Q772" s="1816"/>
    </row>
    <row r="773" spans="11:17" x14ac:dyDescent="0.45">
      <c r="K773" s="1816"/>
      <c r="L773" s="1816"/>
      <c r="M773" s="1816"/>
      <c r="N773" s="2109"/>
      <c r="O773" s="1816"/>
      <c r="Q773" s="1816"/>
    </row>
    <row r="774" spans="11:17" x14ac:dyDescent="0.45">
      <c r="K774" s="1816"/>
      <c r="L774" s="1816"/>
      <c r="M774" s="1816"/>
      <c r="N774" s="2109"/>
      <c r="O774" s="1816"/>
      <c r="Q774" s="1816"/>
    </row>
    <row r="775" spans="11:17" x14ac:dyDescent="0.45">
      <c r="K775" s="1816"/>
      <c r="L775" s="1816"/>
      <c r="M775" s="1816"/>
      <c r="N775" s="2109"/>
      <c r="O775" s="1816"/>
      <c r="Q775" s="1816"/>
    </row>
    <row r="776" spans="11:17" x14ac:dyDescent="0.45">
      <c r="K776" s="1816"/>
      <c r="L776" s="1816"/>
      <c r="M776" s="1816"/>
      <c r="N776" s="2109"/>
      <c r="O776" s="1816"/>
      <c r="Q776" s="1816"/>
    </row>
    <row r="777" spans="11:17" x14ac:dyDescent="0.45">
      <c r="K777" s="1816"/>
      <c r="L777" s="1816"/>
      <c r="M777" s="1816"/>
      <c r="N777" s="2109"/>
      <c r="O777" s="1816"/>
      <c r="Q777" s="1816"/>
    </row>
    <row r="778" spans="11:17" x14ac:dyDescent="0.45">
      <c r="K778" s="1816"/>
      <c r="L778" s="1816"/>
      <c r="M778" s="1816"/>
      <c r="N778" s="2109"/>
      <c r="O778" s="1816"/>
      <c r="Q778" s="1816"/>
    </row>
    <row r="779" spans="11:17" x14ac:dyDescent="0.45">
      <c r="K779" s="1816"/>
      <c r="L779" s="1816"/>
      <c r="M779" s="1816"/>
      <c r="N779" s="2109"/>
      <c r="O779" s="1816"/>
      <c r="Q779" s="1816"/>
    </row>
    <row r="780" spans="11:17" x14ac:dyDescent="0.45">
      <c r="K780" s="1816"/>
      <c r="L780" s="1816"/>
      <c r="M780" s="1816"/>
      <c r="N780" s="2109"/>
      <c r="O780" s="1816"/>
      <c r="Q780" s="1816"/>
    </row>
    <row r="781" spans="11:17" x14ac:dyDescent="0.45">
      <c r="K781" s="1816"/>
      <c r="L781" s="1816"/>
      <c r="M781" s="1816"/>
      <c r="N781" s="2109"/>
      <c r="O781" s="1816"/>
      <c r="Q781" s="1816"/>
    </row>
    <row r="782" spans="11:17" x14ac:dyDescent="0.45">
      <c r="K782" s="1816"/>
      <c r="L782" s="1816"/>
      <c r="M782" s="1816"/>
      <c r="N782" s="2109"/>
      <c r="O782" s="1816"/>
      <c r="Q782" s="1816"/>
    </row>
    <row r="783" spans="11:17" x14ac:dyDescent="0.45">
      <c r="K783" s="1816"/>
      <c r="L783" s="1816"/>
      <c r="M783" s="1816"/>
      <c r="N783" s="2109"/>
      <c r="O783" s="1816"/>
      <c r="Q783" s="1816"/>
    </row>
    <row r="784" spans="11:17" x14ac:dyDescent="0.45">
      <c r="K784" s="1816"/>
      <c r="L784" s="1816"/>
      <c r="M784" s="1816"/>
      <c r="N784" s="2109"/>
      <c r="O784" s="1816"/>
      <c r="Q784" s="1816"/>
    </row>
    <row r="785" spans="11:17" x14ac:dyDescent="0.45">
      <c r="K785" s="1816"/>
      <c r="L785" s="1816"/>
      <c r="M785" s="1816"/>
      <c r="N785" s="2109"/>
      <c r="O785" s="1816"/>
      <c r="Q785" s="1816"/>
    </row>
    <row r="786" spans="11:17" x14ac:dyDescent="0.45">
      <c r="K786" s="1816"/>
      <c r="L786" s="1816"/>
      <c r="M786" s="1816"/>
      <c r="N786" s="2109"/>
      <c r="O786" s="1816"/>
      <c r="Q786" s="1816"/>
    </row>
    <row r="787" spans="11:17" x14ac:dyDescent="0.45">
      <c r="K787" s="1816"/>
      <c r="L787" s="1816"/>
      <c r="M787" s="1816"/>
      <c r="N787" s="2109"/>
      <c r="O787" s="1816"/>
      <c r="Q787" s="1816"/>
    </row>
    <row r="788" spans="11:17" x14ac:dyDescent="0.45">
      <c r="K788" s="1816"/>
      <c r="L788" s="1816"/>
      <c r="M788" s="1816"/>
      <c r="N788" s="2109"/>
      <c r="O788" s="1816"/>
      <c r="Q788" s="1816"/>
    </row>
    <row r="789" spans="11:17" x14ac:dyDescent="0.45">
      <c r="K789" s="1816"/>
      <c r="L789" s="1816"/>
      <c r="M789" s="1816"/>
      <c r="N789" s="2109"/>
      <c r="O789" s="1816"/>
      <c r="Q789" s="1816"/>
    </row>
    <row r="790" spans="11:17" x14ac:dyDescent="0.45">
      <c r="K790" s="1816"/>
      <c r="L790" s="1816"/>
      <c r="M790" s="1816"/>
      <c r="N790" s="2109"/>
      <c r="O790" s="1816"/>
      <c r="Q790" s="1816"/>
    </row>
    <row r="791" spans="11:17" x14ac:dyDescent="0.45">
      <c r="K791" s="1816"/>
      <c r="L791" s="1816"/>
      <c r="M791" s="1816"/>
      <c r="N791" s="2109"/>
      <c r="O791" s="1816"/>
      <c r="Q791" s="1816"/>
    </row>
    <row r="792" spans="11:17" x14ac:dyDescent="0.45">
      <c r="K792" s="1816"/>
      <c r="L792" s="1816"/>
      <c r="M792" s="1816"/>
      <c r="N792" s="2109"/>
      <c r="O792" s="1816"/>
      <c r="Q792" s="1816"/>
    </row>
    <row r="793" spans="11:17" x14ac:dyDescent="0.45">
      <c r="K793" s="1816"/>
      <c r="L793" s="1816"/>
      <c r="M793" s="1816"/>
      <c r="N793" s="2109"/>
      <c r="O793" s="1816"/>
      <c r="Q793" s="1816"/>
    </row>
    <row r="794" spans="11:17" x14ac:dyDescent="0.45">
      <c r="K794" s="1816"/>
      <c r="L794" s="1816"/>
      <c r="M794" s="1816"/>
      <c r="N794" s="2109"/>
      <c r="O794" s="1816"/>
      <c r="Q794" s="1816"/>
    </row>
    <row r="795" spans="11:17" x14ac:dyDescent="0.45">
      <c r="K795" s="1816"/>
      <c r="L795" s="1816"/>
      <c r="M795" s="1816"/>
      <c r="N795" s="2109"/>
      <c r="O795" s="1816"/>
      <c r="Q795" s="1816"/>
    </row>
    <row r="796" spans="11:17" x14ac:dyDescent="0.45">
      <c r="K796" s="1816"/>
      <c r="L796" s="1816"/>
      <c r="M796" s="1816"/>
      <c r="N796" s="2109"/>
      <c r="O796" s="1816"/>
      <c r="Q796" s="1816"/>
    </row>
    <row r="797" spans="11:17" x14ac:dyDescent="0.45">
      <c r="K797" s="1816"/>
      <c r="L797" s="1816"/>
      <c r="M797" s="1816"/>
      <c r="N797" s="2109"/>
      <c r="O797" s="1816"/>
      <c r="Q797" s="1816"/>
    </row>
    <row r="798" spans="11:17" x14ac:dyDescent="0.45">
      <c r="K798" s="1816"/>
      <c r="L798" s="1816"/>
      <c r="M798" s="1816"/>
      <c r="N798" s="2109"/>
      <c r="O798" s="1816"/>
      <c r="Q798" s="1816"/>
    </row>
    <row r="799" spans="11:17" x14ac:dyDescent="0.45">
      <c r="K799" s="1816"/>
      <c r="L799" s="1816"/>
      <c r="M799" s="1816"/>
      <c r="N799" s="2109"/>
      <c r="O799" s="1816"/>
      <c r="Q799" s="1816"/>
    </row>
    <row r="800" spans="11:17" x14ac:dyDescent="0.45">
      <c r="K800" s="1816"/>
      <c r="L800" s="1816"/>
      <c r="M800" s="1816"/>
      <c r="N800" s="2109"/>
      <c r="O800" s="1816"/>
      <c r="Q800" s="1816"/>
    </row>
    <row r="801" spans="11:17" x14ac:dyDescent="0.45">
      <c r="K801" s="1816"/>
      <c r="L801" s="1816"/>
      <c r="M801" s="1816"/>
      <c r="N801" s="2109"/>
      <c r="O801" s="1816"/>
      <c r="Q801" s="1816"/>
    </row>
    <row r="802" spans="11:17" x14ac:dyDescent="0.45">
      <c r="K802" s="1816"/>
      <c r="L802" s="1816"/>
      <c r="M802" s="1816"/>
      <c r="N802" s="2109"/>
      <c r="O802" s="1816"/>
      <c r="Q802" s="1816"/>
    </row>
    <row r="803" spans="11:17" x14ac:dyDescent="0.45">
      <c r="K803" s="1816"/>
      <c r="L803" s="1816"/>
      <c r="M803" s="1816"/>
      <c r="N803" s="2109"/>
      <c r="O803" s="1816"/>
      <c r="Q803" s="1816"/>
    </row>
    <row r="804" spans="11:17" x14ac:dyDescent="0.45">
      <c r="K804" s="1816"/>
      <c r="L804" s="1816"/>
      <c r="M804" s="1816"/>
      <c r="N804" s="2109"/>
      <c r="O804" s="1816"/>
      <c r="Q804" s="1816"/>
    </row>
    <row r="805" spans="11:17" x14ac:dyDescent="0.45">
      <c r="K805" s="1816"/>
      <c r="L805" s="1816"/>
      <c r="M805" s="1816"/>
      <c r="N805" s="2109"/>
      <c r="O805" s="1816"/>
      <c r="Q805" s="1816"/>
    </row>
    <row r="806" spans="11:17" x14ac:dyDescent="0.45">
      <c r="K806" s="1816"/>
      <c r="L806" s="1816"/>
      <c r="M806" s="1816"/>
      <c r="N806" s="2109"/>
      <c r="O806" s="1816"/>
      <c r="Q806" s="1816"/>
    </row>
    <row r="807" spans="11:17" x14ac:dyDescent="0.45">
      <c r="K807" s="1816"/>
      <c r="L807" s="1816"/>
      <c r="M807" s="1816"/>
      <c r="N807" s="2109"/>
      <c r="O807" s="1816"/>
      <c r="Q807" s="1816"/>
    </row>
    <row r="808" spans="11:17" x14ac:dyDescent="0.45">
      <c r="K808" s="1816"/>
      <c r="L808" s="1816"/>
      <c r="M808" s="1816"/>
      <c r="N808" s="2109"/>
      <c r="O808" s="1816"/>
      <c r="Q808" s="1816"/>
    </row>
    <row r="809" spans="11:17" x14ac:dyDescent="0.45">
      <c r="K809" s="1816"/>
      <c r="L809" s="1816"/>
      <c r="M809" s="1816"/>
      <c r="N809" s="2109"/>
      <c r="O809" s="1816"/>
      <c r="Q809" s="1816"/>
    </row>
    <row r="810" spans="11:17" x14ac:dyDescent="0.45">
      <c r="K810" s="1816"/>
      <c r="L810" s="1816"/>
      <c r="M810" s="1816"/>
      <c r="N810" s="2109"/>
      <c r="O810" s="1816"/>
      <c r="Q810" s="1816"/>
    </row>
    <row r="811" spans="11:17" x14ac:dyDescent="0.45">
      <c r="K811" s="1816"/>
      <c r="L811" s="1816"/>
      <c r="M811" s="1816"/>
      <c r="N811" s="2109"/>
      <c r="O811" s="1816"/>
      <c r="Q811" s="1816"/>
    </row>
    <row r="812" spans="11:17" x14ac:dyDescent="0.45">
      <c r="K812" s="1816"/>
      <c r="L812" s="1816"/>
      <c r="M812" s="1816"/>
      <c r="N812" s="2109"/>
      <c r="O812" s="1816"/>
      <c r="Q812" s="1816"/>
    </row>
    <row r="813" spans="11:17" x14ac:dyDescent="0.45">
      <c r="K813" s="1816"/>
      <c r="L813" s="1816"/>
      <c r="M813" s="1816"/>
      <c r="N813" s="2109"/>
      <c r="O813" s="1816"/>
      <c r="Q813" s="1816"/>
    </row>
    <row r="814" spans="11:17" x14ac:dyDescent="0.45">
      <c r="K814" s="1816"/>
      <c r="L814" s="1816"/>
      <c r="M814" s="1816"/>
      <c r="N814" s="2109"/>
      <c r="O814" s="1816"/>
      <c r="Q814" s="1816"/>
    </row>
    <row r="815" spans="11:17" x14ac:dyDescent="0.45">
      <c r="K815" s="1816"/>
      <c r="L815" s="1816"/>
      <c r="M815" s="1816"/>
      <c r="N815" s="2109"/>
      <c r="O815" s="1816"/>
      <c r="Q815" s="1816"/>
    </row>
    <row r="816" spans="11:17" x14ac:dyDescent="0.45">
      <c r="K816" s="1816"/>
      <c r="L816" s="1816"/>
      <c r="M816" s="1816"/>
      <c r="N816" s="2109"/>
      <c r="O816" s="1816"/>
      <c r="Q816" s="1816"/>
    </row>
    <row r="817" spans="11:17" x14ac:dyDescent="0.45">
      <c r="K817" s="1816"/>
      <c r="L817" s="1816"/>
      <c r="M817" s="1816"/>
      <c r="N817" s="2109"/>
      <c r="O817" s="1816"/>
      <c r="Q817" s="1816"/>
    </row>
    <row r="818" spans="11:17" x14ac:dyDescent="0.45">
      <c r="K818" s="1816"/>
      <c r="L818" s="1816"/>
      <c r="M818" s="1816"/>
      <c r="N818" s="2109"/>
      <c r="O818" s="1816"/>
      <c r="Q818" s="1816"/>
    </row>
    <row r="819" spans="11:17" x14ac:dyDescent="0.45">
      <c r="K819" s="1816"/>
      <c r="L819" s="1816"/>
      <c r="M819" s="1816"/>
      <c r="N819" s="2109"/>
      <c r="O819" s="1816"/>
      <c r="Q819" s="1816"/>
    </row>
    <row r="820" spans="11:17" x14ac:dyDescent="0.45">
      <c r="K820" s="1816"/>
      <c r="L820" s="1816"/>
      <c r="M820" s="1816"/>
      <c r="N820" s="2109"/>
      <c r="O820" s="1816"/>
      <c r="Q820" s="1816"/>
    </row>
    <row r="821" spans="11:17" x14ac:dyDescent="0.45">
      <c r="K821" s="1816"/>
      <c r="L821" s="1816"/>
      <c r="M821" s="1816"/>
      <c r="N821" s="2109"/>
      <c r="O821" s="1816"/>
      <c r="Q821" s="1816"/>
    </row>
    <row r="822" spans="11:17" x14ac:dyDescent="0.45">
      <c r="K822" s="1816"/>
      <c r="L822" s="1816"/>
      <c r="M822" s="1816"/>
      <c r="N822" s="2109"/>
      <c r="O822" s="1816"/>
      <c r="Q822" s="1816"/>
    </row>
    <row r="823" spans="11:17" x14ac:dyDescent="0.45">
      <c r="K823" s="1816"/>
      <c r="L823" s="1816"/>
      <c r="M823" s="1816"/>
      <c r="N823" s="2109"/>
      <c r="O823" s="1816"/>
      <c r="Q823" s="1816"/>
    </row>
    <row r="824" spans="11:17" x14ac:dyDescent="0.45">
      <c r="K824" s="1816"/>
      <c r="L824" s="1816"/>
      <c r="M824" s="1816"/>
      <c r="N824" s="2109"/>
      <c r="O824" s="1816"/>
      <c r="Q824" s="1816"/>
    </row>
    <row r="825" spans="11:17" x14ac:dyDescent="0.45">
      <c r="K825" s="1816"/>
      <c r="L825" s="1816"/>
      <c r="M825" s="1816"/>
      <c r="N825" s="2109"/>
      <c r="O825" s="1816"/>
      <c r="Q825" s="1816"/>
    </row>
    <row r="826" spans="11:17" x14ac:dyDescent="0.45">
      <c r="K826" s="1816"/>
      <c r="L826" s="1816"/>
      <c r="M826" s="1816"/>
      <c r="N826" s="2109"/>
      <c r="O826" s="1816"/>
      <c r="Q826" s="1816"/>
    </row>
    <row r="827" spans="11:17" x14ac:dyDescent="0.45">
      <c r="K827" s="1816"/>
      <c r="L827" s="1816"/>
      <c r="M827" s="1816"/>
      <c r="N827" s="2109"/>
      <c r="O827" s="1816"/>
      <c r="Q827" s="1816"/>
    </row>
    <row r="828" spans="11:17" x14ac:dyDescent="0.45">
      <c r="K828" s="1816"/>
      <c r="L828" s="1816"/>
      <c r="M828" s="1816"/>
      <c r="N828" s="2109"/>
      <c r="O828" s="1816"/>
      <c r="Q828" s="1816"/>
    </row>
    <row r="829" spans="11:17" x14ac:dyDescent="0.45">
      <c r="K829" s="1816"/>
      <c r="L829" s="1816"/>
      <c r="M829" s="1816"/>
      <c r="N829" s="2109"/>
      <c r="O829" s="1816"/>
      <c r="Q829" s="1816"/>
    </row>
    <row r="830" spans="11:17" x14ac:dyDescent="0.45">
      <c r="K830" s="1816"/>
      <c r="L830" s="1816"/>
      <c r="M830" s="1816"/>
      <c r="N830" s="2109"/>
      <c r="O830" s="1816"/>
      <c r="Q830" s="1816"/>
    </row>
    <row r="831" spans="11:17" x14ac:dyDescent="0.45">
      <c r="K831" s="1816"/>
      <c r="L831" s="1816"/>
      <c r="M831" s="1816"/>
      <c r="N831" s="2109"/>
      <c r="O831" s="1816"/>
      <c r="Q831" s="1816"/>
    </row>
    <row r="832" spans="11:17" x14ac:dyDescent="0.45">
      <c r="K832" s="1816"/>
      <c r="L832" s="1816"/>
      <c r="M832" s="1816"/>
      <c r="N832" s="2109"/>
      <c r="O832" s="1816"/>
      <c r="Q832" s="1816"/>
    </row>
    <row r="833" spans="11:17" x14ac:dyDescent="0.45">
      <c r="K833" s="1816"/>
      <c r="L833" s="1816"/>
      <c r="M833" s="1816"/>
      <c r="N833" s="2109"/>
      <c r="O833" s="1816"/>
      <c r="Q833" s="1816"/>
    </row>
    <row r="834" spans="11:17" x14ac:dyDescent="0.45">
      <c r="K834" s="1816"/>
      <c r="L834" s="1816"/>
      <c r="M834" s="1816"/>
      <c r="N834" s="2109"/>
      <c r="O834" s="1816"/>
      <c r="Q834" s="1816"/>
    </row>
    <row r="835" spans="11:17" x14ac:dyDescent="0.45">
      <c r="K835" s="1816"/>
      <c r="L835" s="1816"/>
      <c r="M835" s="1816"/>
      <c r="N835" s="2109"/>
      <c r="O835" s="1816"/>
      <c r="Q835" s="1816"/>
    </row>
    <row r="836" spans="11:17" x14ac:dyDescent="0.45">
      <c r="K836" s="1816"/>
      <c r="L836" s="1816"/>
      <c r="M836" s="1816"/>
      <c r="N836" s="2109"/>
      <c r="O836" s="1816"/>
      <c r="Q836" s="1816"/>
    </row>
    <row r="837" spans="11:17" x14ac:dyDescent="0.45">
      <c r="K837" s="1816"/>
      <c r="L837" s="1816"/>
      <c r="M837" s="1816"/>
      <c r="N837" s="2109"/>
      <c r="O837" s="1816"/>
      <c r="Q837" s="1816"/>
    </row>
    <row r="838" spans="11:17" x14ac:dyDescent="0.45">
      <c r="K838" s="1816"/>
      <c r="L838" s="1816"/>
      <c r="M838" s="1816"/>
      <c r="N838" s="2109"/>
      <c r="O838" s="1816"/>
      <c r="Q838" s="1816"/>
    </row>
    <row r="839" spans="11:17" x14ac:dyDescent="0.45">
      <c r="K839" s="1816"/>
      <c r="L839" s="1816"/>
      <c r="M839" s="1816"/>
      <c r="N839" s="2109"/>
      <c r="O839" s="1816"/>
      <c r="Q839" s="1816"/>
    </row>
    <row r="840" spans="11:17" x14ac:dyDescent="0.45">
      <c r="K840" s="1816"/>
      <c r="L840" s="1816"/>
      <c r="M840" s="1816"/>
      <c r="N840" s="2109"/>
      <c r="O840" s="1816"/>
      <c r="Q840" s="1816"/>
    </row>
    <row r="841" spans="11:17" x14ac:dyDescent="0.45">
      <c r="K841" s="1816"/>
      <c r="L841" s="1816"/>
      <c r="M841" s="1816"/>
      <c r="N841" s="2109"/>
      <c r="O841" s="1816"/>
      <c r="Q841" s="1816"/>
    </row>
    <row r="842" spans="11:17" x14ac:dyDescent="0.45">
      <c r="K842" s="1816"/>
      <c r="L842" s="1816"/>
      <c r="M842" s="1816"/>
      <c r="N842" s="2109"/>
      <c r="O842" s="1816"/>
      <c r="Q842" s="1816"/>
    </row>
    <row r="843" spans="11:17" x14ac:dyDescent="0.45">
      <c r="K843" s="1816"/>
      <c r="L843" s="1816"/>
      <c r="M843" s="1816"/>
      <c r="N843" s="2109"/>
      <c r="O843" s="1816"/>
      <c r="Q843" s="1816"/>
    </row>
    <row r="844" spans="11:17" x14ac:dyDescent="0.45">
      <c r="K844" s="1816"/>
      <c r="L844" s="1816"/>
      <c r="M844" s="1816"/>
      <c r="N844" s="2109"/>
      <c r="O844" s="1816"/>
      <c r="Q844" s="1816"/>
    </row>
    <row r="845" spans="11:17" x14ac:dyDescent="0.45">
      <c r="K845" s="1816"/>
      <c r="L845" s="1816"/>
      <c r="M845" s="1816"/>
      <c r="N845" s="2109"/>
      <c r="O845" s="1816"/>
      <c r="Q845" s="1816"/>
    </row>
    <row r="846" spans="11:17" x14ac:dyDescent="0.45">
      <c r="K846" s="1816"/>
      <c r="L846" s="1816"/>
      <c r="M846" s="1816"/>
      <c r="N846" s="2109"/>
      <c r="O846" s="1816"/>
      <c r="Q846" s="1816"/>
    </row>
    <row r="847" spans="11:17" x14ac:dyDescent="0.45">
      <c r="K847" s="1816"/>
      <c r="L847" s="1816"/>
      <c r="M847" s="1816"/>
      <c r="N847" s="2109"/>
      <c r="O847" s="1816"/>
      <c r="Q847" s="1816"/>
    </row>
    <row r="848" spans="11:17" x14ac:dyDescent="0.45">
      <c r="K848" s="1816"/>
      <c r="L848" s="1816"/>
      <c r="M848" s="1816"/>
      <c r="N848" s="2109"/>
      <c r="O848" s="1816"/>
      <c r="Q848" s="1816"/>
    </row>
    <row r="849" spans="11:17" x14ac:dyDescent="0.45">
      <c r="K849" s="1816"/>
      <c r="L849" s="1816"/>
      <c r="M849" s="1816"/>
      <c r="N849" s="2109"/>
      <c r="O849" s="1816"/>
      <c r="Q849" s="1816"/>
    </row>
    <row r="850" spans="11:17" x14ac:dyDescent="0.45">
      <c r="K850" s="1816"/>
      <c r="L850" s="1816"/>
      <c r="M850" s="1816"/>
      <c r="N850" s="2109"/>
      <c r="O850" s="1816"/>
      <c r="Q850" s="1816"/>
    </row>
    <row r="851" spans="11:17" x14ac:dyDescent="0.45">
      <c r="K851" s="1816"/>
      <c r="L851" s="1816"/>
      <c r="M851" s="1816"/>
      <c r="N851" s="2109"/>
      <c r="O851" s="1816"/>
      <c r="Q851" s="1816"/>
    </row>
    <row r="852" spans="11:17" x14ac:dyDescent="0.45">
      <c r="K852" s="1816"/>
      <c r="L852" s="1816"/>
      <c r="M852" s="1816"/>
      <c r="N852" s="2109"/>
      <c r="O852" s="1816"/>
      <c r="Q852" s="1816"/>
    </row>
    <row r="853" spans="11:17" x14ac:dyDescent="0.45">
      <c r="K853" s="1816"/>
      <c r="L853" s="1816"/>
      <c r="M853" s="1816"/>
      <c r="N853" s="2109"/>
      <c r="O853" s="1816"/>
      <c r="Q853" s="1816"/>
    </row>
    <row r="854" spans="11:17" x14ac:dyDescent="0.45">
      <c r="K854" s="1816"/>
      <c r="L854" s="1816"/>
      <c r="M854" s="1816"/>
      <c r="N854" s="2109"/>
      <c r="O854" s="1816"/>
      <c r="Q854" s="1816"/>
    </row>
    <row r="855" spans="11:17" x14ac:dyDescent="0.45">
      <c r="K855" s="1816"/>
      <c r="L855" s="1816"/>
      <c r="M855" s="1816"/>
      <c r="N855" s="2109"/>
      <c r="O855" s="1816"/>
      <c r="Q855" s="1816"/>
    </row>
    <row r="856" spans="11:17" x14ac:dyDescent="0.45">
      <c r="K856" s="1816"/>
      <c r="L856" s="1816"/>
      <c r="M856" s="1816"/>
      <c r="N856" s="2109"/>
      <c r="O856" s="1816"/>
      <c r="Q856" s="1816"/>
    </row>
    <row r="857" spans="11:17" x14ac:dyDescent="0.45">
      <c r="K857" s="1816"/>
      <c r="L857" s="1816"/>
      <c r="M857" s="1816"/>
      <c r="N857" s="2109"/>
      <c r="O857" s="1816"/>
      <c r="Q857" s="1816"/>
    </row>
    <row r="858" spans="11:17" x14ac:dyDescent="0.45">
      <c r="K858" s="1816"/>
      <c r="L858" s="1816"/>
      <c r="M858" s="1816"/>
      <c r="N858" s="2109"/>
      <c r="O858" s="1816"/>
      <c r="Q858" s="1816"/>
    </row>
    <row r="859" spans="11:17" x14ac:dyDescent="0.45">
      <c r="K859" s="1816"/>
      <c r="L859" s="1816"/>
      <c r="M859" s="1816"/>
      <c r="N859" s="2109"/>
      <c r="O859" s="1816"/>
      <c r="Q859" s="1816"/>
    </row>
    <row r="860" spans="11:17" x14ac:dyDescent="0.45">
      <c r="K860" s="1816"/>
      <c r="L860" s="1816"/>
      <c r="M860" s="1816"/>
      <c r="N860" s="2109"/>
      <c r="O860" s="1816"/>
      <c r="Q860" s="1816"/>
    </row>
    <row r="861" spans="11:17" x14ac:dyDescent="0.45">
      <c r="K861" s="1816"/>
      <c r="L861" s="1816"/>
      <c r="M861" s="1816"/>
      <c r="N861" s="2109"/>
      <c r="O861" s="1816"/>
      <c r="Q861" s="1816"/>
    </row>
    <row r="862" spans="11:17" x14ac:dyDescent="0.45">
      <c r="K862" s="1816"/>
      <c r="L862" s="1816"/>
      <c r="M862" s="1816"/>
      <c r="N862" s="2109"/>
      <c r="O862" s="1816"/>
      <c r="Q862" s="1816"/>
    </row>
    <row r="863" spans="11:17" x14ac:dyDescent="0.45">
      <c r="K863" s="1816"/>
      <c r="L863" s="1816"/>
      <c r="M863" s="1816"/>
      <c r="N863" s="2109"/>
      <c r="O863" s="1816"/>
      <c r="Q863" s="1816"/>
    </row>
    <row r="864" spans="11:17" x14ac:dyDescent="0.45">
      <c r="K864" s="1816"/>
      <c r="L864" s="1816"/>
      <c r="M864" s="1816"/>
      <c r="N864" s="2109"/>
      <c r="O864" s="1816"/>
      <c r="Q864" s="1816"/>
    </row>
    <row r="865" spans="11:17" x14ac:dyDescent="0.45">
      <c r="K865" s="1816"/>
      <c r="L865" s="1816"/>
      <c r="M865" s="1816"/>
      <c r="N865" s="2109"/>
      <c r="O865" s="1816"/>
      <c r="Q865" s="1816"/>
    </row>
    <row r="866" spans="11:17" x14ac:dyDescent="0.45">
      <c r="K866" s="1816"/>
      <c r="L866" s="1816"/>
      <c r="M866" s="1816"/>
      <c r="N866" s="2109"/>
      <c r="O866" s="1816"/>
      <c r="Q866" s="1816"/>
    </row>
    <row r="867" spans="11:17" x14ac:dyDescent="0.45">
      <c r="K867" s="1816"/>
      <c r="L867" s="1816"/>
      <c r="M867" s="1816"/>
      <c r="N867" s="2109"/>
      <c r="O867" s="1816"/>
      <c r="Q867" s="1816"/>
    </row>
    <row r="868" spans="11:17" x14ac:dyDescent="0.45">
      <c r="K868" s="1816"/>
      <c r="L868" s="1816"/>
      <c r="M868" s="1816"/>
      <c r="N868" s="2109"/>
      <c r="O868" s="1816"/>
      <c r="Q868" s="1816"/>
    </row>
    <row r="869" spans="11:17" x14ac:dyDescent="0.45">
      <c r="K869" s="1816"/>
      <c r="L869" s="1816"/>
      <c r="M869" s="1816"/>
      <c r="N869" s="2109"/>
      <c r="O869" s="1816"/>
      <c r="Q869" s="1816"/>
    </row>
    <row r="870" spans="11:17" x14ac:dyDescent="0.45">
      <c r="K870" s="1816"/>
      <c r="L870" s="1816"/>
      <c r="M870" s="1816"/>
      <c r="N870" s="2109"/>
      <c r="O870" s="1816"/>
      <c r="Q870" s="1816"/>
    </row>
    <row r="871" spans="11:17" x14ac:dyDescent="0.45">
      <c r="K871" s="1816"/>
      <c r="L871" s="1816"/>
      <c r="M871" s="1816"/>
      <c r="N871" s="2109"/>
      <c r="O871" s="1816"/>
      <c r="Q871" s="1816"/>
    </row>
    <row r="872" spans="11:17" x14ac:dyDescent="0.45">
      <c r="K872" s="1816"/>
      <c r="L872" s="1816"/>
      <c r="M872" s="1816"/>
      <c r="N872" s="2109"/>
      <c r="O872" s="1816"/>
      <c r="Q872" s="1816"/>
    </row>
    <row r="873" spans="11:17" x14ac:dyDescent="0.45">
      <c r="K873" s="1816"/>
      <c r="L873" s="1816"/>
      <c r="M873" s="1816"/>
      <c r="N873" s="2109"/>
      <c r="O873" s="1816"/>
      <c r="Q873" s="1816"/>
    </row>
    <row r="874" spans="11:17" x14ac:dyDescent="0.45">
      <c r="K874" s="1816"/>
      <c r="L874" s="1816"/>
      <c r="M874" s="1816"/>
      <c r="N874" s="2109"/>
      <c r="O874" s="1816"/>
      <c r="Q874" s="1816"/>
    </row>
    <row r="875" spans="11:17" x14ac:dyDescent="0.45">
      <c r="K875" s="1816"/>
      <c r="L875" s="1816"/>
      <c r="M875" s="1816"/>
      <c r="N875" s="2109"/>
      <c r="O875" s="1816"/>
      <c r="Q875" s="1816"/>
    </row>
    <row r="876" spans="11:17" x14ac:dyDescent="0.45">
      <c r="K876" s="1816"/>
      <c r="L876" s="1816"/>
      <c r="M876" s="1816"/>
      <c r="N876" s="2109"/>
      <c r="O876" s="1816"/>
      <c r="Q876" s="1816"/>
    </row>
    <row r="877" spans="11:17" x14ac:dyDescent="0.45">
      <c r="K877" s="1816"/>
      <c r="L877" s="1816"/>
      <c r="M877" s="1816"/>
      <c r="N877" s="2109"/>
      <c r="O877" s="1816"/>
      <c r="Q877" s="1816"/>
    </row>
    <row r="878" spans="11:17" x14ac:dyDescent="0.45">
      <c r="K878" s="1816"/>
      <c r="L878" s="1816"/>
      <c r="M878" s="1816"/>
      <c r="N878" s="2109"/>
      <c r="O878" s="1816"/>
      <c r="Q878" s="1816"/>
    </row>
    <row r="879" spans="11:17" x14ac:dyDescent="0.45">
      <c r="K879" s="1816"/>
      <c r="L879" s="1816"/>
      <c r="M879" s="1816"/>
      <c r="N879" s="2109"/>
      <c r="O879" s="1816"/>
      <c r="Q879" s="1816"/>
    </row>
    <row r="880" spans="11:17" x14ac:dyDescent="0.45">
      <c r="K880" s="1816"/>
      <c r="L880" s="1816"/>
      <c r="M880" s="1816"/>
      <c r="N880" s="2109"/>
      <c r="O880" s="1816"/>
      <c r="Q880" s="1816"/>
    </row>
    <row r="881" spans="11:17" x14ac:dyDescent="0.45">
      <c r="K881" s="1816"/>
      <c r="L881" s="1816"/>
      <c r="M881" s="1816"/>
      <c r="N881" s="2109"/>
      <c r="O881" s="1816"/>
      <c r="Q881" s="1816"/>
    </row>
    <row r="882" spans="11:17" x14ac:dyDescent="0.45">
      <c r="K882" s="1816"/>
      <c r="L882" s="1816"/>
      <c r="M882" s="1816"/>
      <c r="N882" s="2109"/>
      <c r="O882" s="1816"/>
      <c r="Q882" s="1816"/>
    </row>
    <row r="883" spans="11:17" x14ac:dyDescent="0.45">
      <c r="K883" s="1816"/>
      <c r="L883" s="1816"/>
      <c r="M883" s="1816"/>
      <c r="N883" s="2109"/>
      <c r="O883" s="1816"/>
      <c r="Q883" s="1816"/>
    </row>
    <row r="884" spans="11:17" x14ac:dyDescent="0.45">
      <c r="K884" s="1816"/>
      <c r="L884" s="1816"/>
      <c r="M884" s="1816"/>
      <c r="N884" s="2109"/>
      <c r="O884" s="1816"/>
      <c r="Q884" s="1816"/>
    </row>
    <row r="885" spans="11:17" x14ac:dyDescent="0.45">
      <c r="K885" s="1816"/>
      <c r="L885" s="1816"/>
      <c r="M885" s="1816"/>
      <c r="N885" s="2109"/>
      <c r="O885" s="1816"/>
      <c r="Q885" s="1816"/>
    </row>
    <row r="886" spans="11:17" x14ac:dyDescent="0.45">
      <c r="K886" s="1816"/>
      <c r="L886" s="1816"/>
      <c r="M886" s="1816"/>
      <c r="N886" s="2109"/>
      <c r="O886" s="1816"/>
      <c r="Q886" s="1816"/>
    </row>
    <row r="887" spans="11:17" x14ac:dyDescent="0.45">
      <c r="K887" s="1816"/>
      <c r="L887" s="1816"/>
      <c r="M887" s="1816"/>
      <c r="N887" s="2109"/>
      <c r="O887" s="1816"/>
      <c r="Q887" s="1816"/>
    </row>
    <row r="888" spans="11:17" x14ac:dyDescent="0.45">
      <c r="K888" s="1816"/>
      <c r="L888" s="1816"/>
      <c r="M888" s="1816"/>
      <c r="N888" s="2109"/>
      <c r="O888" s="1816"/>
      <c r="Q888" s="1816"/>
    </row>
    <row r="889" spans="11:17" x14ac:dyDescent="0.45">
      <c r="K889" s="1816"/>
      <c r="L889" s="1816"/>
      <c r="M889" s="1816"/>
      <c r="N889" s="2109"/>
      <c r="O889" s="1816"/>
      <c r="Q889" s="1816"/>
    </row>
    <row r="890" spans="11:17" x14ac:dyDescent="0.45">
      <c r="K890" s="1816"/>
      <c r="L890" s="1816"/>
      <c r="M890" s="1816"/>
      <c r="N890" s="2109"/>
      <c r="O890" s="1816"/>
      <c r="Q890" s="1816"/>
    </row>
    <row r="891" spans="11:17" x14ac:dyDescent="0.45">
      <c r="K891" s="1816"/>
      <c r="L891" s="1816"/>
      <c r="M891" s="1816"/>
      <c r="N891" s="2109"/>
      <c r="O891" s="1816"/>
      <c r="Q891" s="1816"/>
    </row>
    <row r="892" spans="11:17" x14ac:dyDescent="0.45">
      <c r="K892" s="1816"/>
      <c r="L892" s="1816"/>
      <c r="M892" s="1816"/>
      <c r="N892" s="2109"/>
      <c r="O892" s="1816"/>
      <c r="Q892" s="1816"/>
    </row>
    <row r="893" spans="11:17" x14ac:dyDescent="0.45">
      <c r="K893" s="1816"/>
      <c r="L893" s="1816"/>
      <c r="M893" s="1816"/>
      <c r="N893" s="2109"/>
      <c r="O893" s="1816"/>
      <c r="Q893" s="1816"/>
    </row>
    <row r="894" spans="11:17" x14ac:dyDescent="0.45">
      <c r="K894" s="1816"/>
      <c r="L894" s="1816"/>
      <c r="M894" s="1816"/>
      <c r="N894" s="2109"/>
      <c r="O894" s="1816"/>
      <c r="Q894" s="1816"/>
    </row>
    <row r="895" spans="11:17" x14ac:dyDescent="0.45">
      <c r="K895" s="1816"/>
      <c r="L895" s="1816"/>
      <c r="M895" s="1816"/>
      <c r="N895" s="2109"/>
      <c r="O895" s="1816"/>
      <c r="Q895" s="1816"/>
    </row>
    <row r="896" spans="11:17" x14ac:dyDescent="0.45">
      <c r="K896" s="1816"/>
      <c r="L896" s="1816"/>
      <c r="M896" s="1816"/>
      <c r="N896" s="2109"/>
      <c r="O896" s="1816"/>
      <c r="Q896" s="1816"/>
    </row>
    <row r="897" spans="11:17" x14ac:dyDescent="0.45">
      <c r="K897" s="1816"/>
      <c r="L897" s="1816"/>
      <c r="M897" s="1816"/>
      <c r="N897" s="2109"/>
      <c r="O897" s="1816"/>
      <c r="Q897" s="1816"/>
    </row>
    <row r="898" spans="11:17" x14ac:dyDescent="0.45">
      <c r="K898" s="1816"/>
      <c r="L898" s="1816"/>
      <c r="M898" s="1816"/>
      <c r="N898" s="2109"/>
      <c r="O898" s="1816"/>
      <c r="Q898" s="1816"/>
    </row>
    <row r="899" spans="11:17" x14ac:dyDescent="0.45">
      <c r="K899" s="1816"/>
      <c r="L899" s="1816"/>
      <c r="M899" s="1816"/>
      <c r="N899" s="2109"/>
      <c r="O899" s="1816"/>
      <c r="Q899" s="1816"/>
    </row>
    <row r="900" spans="11:17" x14ac:dyDescent="0.45">
      <c r="K900" s="1816"/>
      <c r="L900" s="1816"/>
      <c r="M900" s="1816"/>
      <c r="N900" s="2109"/>
      <c r="O900" s="1816"/>
      <c r="Q900" s="1816"/>
    </row>
    <row r="901" spans="11:17" x14ac:dyDescent="0.45">
      <c r="K901" s="1816"/>
      <c r="L901" s="1816"/>
      <c r="M901" s="1816"/>
      <c r="N901" s="2109"/>
      <c r="O901" s="1816"/>
      <c r="Q901" s="1816"/>
    </row>
    <row r="902" spans="11:17" x14ac:dyDescent="0.45">
      <c r="K902" s="1816"/>
      <c r="L902" s="1816"/>
      <c r="M902" s="1816"/>
      <c r="N902" s="2109"/>
      <c r="O902" s="1816"/>
      <c r="Q902" s="1816"/>
    </row>
    <row r="903" spans="11:17" x14ac:dyDescent="0.45">
      <c r="K903" s="1816"/>
      <c r="L903" s="1816"/>
      <c r="M903" s="1816"/>
      <c r="N903" s="2109"/>
      <c r="O903" s="1816"/>
      <c r="Q903" s="1816"/>
    </row>
    <row r="904" spans="11:17" x14ac:dyDescent="0.45">
      <c r="K904" s="1816"/>
      <c r="L904" s="1816"/>
      <c r="M904" s="1816"/>
      <c r="N904" s="2109"/>
      <c r="O904" s="1816"/>
      <c r="Q904" s="1816"/>
    </row>
    <row r="905" spans="11:17" x14ac:dyDescent="0.45">
      <c r="K905" s="1816"/>
      <c r="L905" s="1816"/>
      <c r="M905" s="1816"/>
      <c r="N905" s="2109"/>
      <c r="O905" s="1816"/>
      <c r="Q905" s="1816"/>
    </row>
    <row r="906" spans="11:17" x14ac:dyDescent="0.45">
      <c r="K906" s="1816"/>
      <c r="L906" s="1816"/>
      <c r="M906" s="1816"/>
      <c r="N906" s="2109"/>
      <c r="O906" s="1816"/>
      <c r="Q906" s="1816"/>
    </row>
    <row r="907" spans="11:17" x14ac:dyDescent="0.45">
      <c r="K907" s="1816"/>
      <c r="L907" s="1816"/>
      <c r="M907" s="1816"/>
      <c r="N907" s="2109"/>
      <c r="O907" s="1816"/>
      <c r="Q907" s="1816"/>
    </row>
    <row r="908" spans="11:17" x14ac:dyDescent="0.45">
      <c r="K908" s="1816"/>
      <c r="L908" s="1816"/>
      <c r="M908" s="1816"/>
      <c r="N908" s="2109"/>
      <c r="O908" s="1816"/>
      <c r="Q908" s="1816"/>
    </row>
    <row r="909" spans="11:17" x14ac:dyDescent="0.45">
      <c r="K909" s="1816"/>
      <c r="L909" s="1816"/>
      <c r="M909" s="1816"/>
      <c r="N909" s="2109"/>
      <c r="O909" s="1816"/>
      <c r="Q909" s="1816"/>
    </row>
    <row r="910" spans="11:17" x14ac:dyDescent="0.45">
      <c r="K910" s="1816"/>
      <c r="L910" s="1816"/>
      <c r="M910" s="1816"/>
      <c r="N910" s="2109"/>
      <c r="O910" s="1816"/>
      <c r="Q910" s="1816"/>
    </row>
    <row r="911" spans="11:17" x14ac:dyDescent="0.45">
      <c r="K911" s="1816"/>
      <c r="L911" s="1816"/>
      <c r="M911" s="1816"/>
      <c r="N911" s="2109"/>
      <c r="O911" s="1816"/>
      <c r="Q911" s="1816"/>
    </row>
    <row r="912" spans="11:17" x14ac:dyDescent="0.45">
      <c r="K912" s="1816"/>
      <c r="L912" s="1816"/>
      <c r="M912" s="1816"/>
      <c r="N912" s="2109"/>
      <c r="O912" s="1816"/>
      <c r="Q912" s="1816"/>
    </row>
    <row r="913" spans="11:17" x14ac:dyDescent="0.45">
      <c r="K913" s="1816"/>
      <c r="L913" s="1816"/>
      <c r="M913" s="1816"/>
      <c r="N913" s="2109"/>
      <c r="O913" s="1816"/>
      <c r="Q913" s="1816"/>
    </row>
    <row r="914" spans="11:17" x14ac:dyDescent="0.45">
      <c r="K914" s="1816"/>
      <c r="L914" s="1816"/>
      <c r="M914" s="1816"/>
      <c r="N914" s="2109"/>
      <c r="O914" s="1816"/>
      <c r="Q914" s="1816"/>
    </row>
    <row r="915" spans="11:17" x14ac:dyDescent="0.45">
      <c r="K915" s="1816"/>
      <c r="L915" s="1816"/>
      <c r="M915" s="1816"/>
      <c r="N915" s="2109"/>
      <c r="O915" s="1816"/>
      <c r="Q915" s="1816"/>
    </row>
    <row r="916" spans="11:17" x14ac:dyDescent="0.45">
      <c r="K916" s="1816"/>
      <c r="L916" s="1816"/>
      <c r="M916" s="1816"/>
      <c r="N916" s="2109"/>
      <c r="O916" s="1816"/>
      <c r="Q916" s="1816"/>
    </row>
    <row r="917" spans="11:17" x14ac:dyDescent="0.45">
      <c r="K917" s="1816"/>
      <c r="L917" s="1816"/>
      <c r="M917" s="1816"/>
      <c r="N917" s="2109"/>
      <c r="O917" s="1816"/>
      <c r="Q917" s="1816"/>
    </row>
    <row r="918" spans="11:17" x14ac:dyDescent="0.45">
      <c r="K918" s="1816"/>
      <c r="L918" s="1816"/>
      <c r="M918" s="1816"/>
      <c r="N918" s="2109"/>
      <c r="O918" s="1816"/>
      <c r="Q918" s="1816"/>
    </row>
    <row r="919" spans="11:17" x14ac:dyDescent="0.45">
      <c r="K919" s="1816"/>
      <c r="L919" s="1816"/>
      <c r="M919" s="1816"/>
      <c r="N919" s="2109"/>
      <c r="O919" s="1816"/>
      <c r="Q919" s="1816"/>
    </row>
    <row r="920" spans="11:17" x14ac:dyDescent="0.45">
      <c r="K920" s="1816"/>
      <c r="L920" s="1816"/>
      <c r="M920" s="1816"/>
      <c r="N920" s="2109"/>
      <c r="O920" s="1816"/>
      <c r="Q920" s="1816"/>
    </row>
    <row r="921" spans="11:17" x14ac:dyDescent="0.45">
      <c r="K921" s="1816"/>
      <c r="L921" s="1816"/>
      <c r="M921" s="1816"/>
      <c r="N921" s="2109"/>
      <c r="O921" s="1816"/>
      <c r="Q921" s="1816"/>
    </row>
    <row r="922" spans="11:17" x14ac:dyDescent="0.45">
      <c r="K922" s="1816"/>
      <c r="L922" s="1816"/>
      <c r="M922" s="1816"/>
      <c r="N922" s="2109"/>
      <c r="O922" s="1816"/>
      <c r="Q922" s="1816"/>
    </row>
    <row r="923" spans="11:17" x14ac:dyDescent="0.45">
      <c r="K923" s="1816"/>
      <c r="L923" s="1816"/>
      <c r="M923" s="1816"/>
      <c r="N923" s="2109"/>
      <c r="O923" s="1816"/>
      <c r="Q923" s="1816"/>
    </row>
    <row r="924" spans="11:17" x14ac:dyDescent="0.45">
      <c r="K924" s="1816"/>
      <c r="L924" s="1816"/>
      <c r="M924" s="1816"/>
      <c r="N924" s="2109"/>
      <c r="O924" s="1816"/>
      <c r="Q924" s="1816"/>
    </row>
    <row r="925" spans="11:17" x14ac:dyDescent="0.45">
      <c r="K925" s="1816"/>
      <c r="L925" s="1816"/>
      <c r="M925" s="1816"/>
      <c r="N925" s="2109"/>
      <c r="O925" s="1816"/>
      <c r="Q925" s="1816"/>
    </row>
    <row r="926" spans="11:17" x14ac:dyDescent="0.45">
      <c r="K926" s="1816"/>
      <c r="L926" s="1816"/>
      <c r="M926" s="1816"/>
      <c r="N926" s="2109"/>
      <c r="O926" s="1816"/>
      <c r="Q926" s="1816"/>
    </row>
    <row r="927" spans="11:17" x14ac:dyDescent="0.45">
      <c r="K927" s="1816"/>
      <c r="L927" s="1816"/>
      <c r="M927" s="1816"/>
      <c r="N927" s="2109"/>
      <c r="O927" s="1816"/>
      <c r="Q927" s="1816"/>
    </row>
    <row r="928" spans="11:17" x14ac:dyDescent="0.45">
      <c r="K928" s="1816"/>
      <c r="L928" s="1816"/>
      <c r="M928" s="1816"/>
      <c r="N928" s="2109"/>
      <c r="O928" s="1816"/>
      <c r="Q928" s="1816"/>
    </row>
    <row r="929" spans="11:17" x14ac:dyDescent="0.45">
      <c r="K929" s="1816"/>
      <c r="L929" s="1816"/>
      <c r="M929" s="1816"/>
      <c r="N929" s="2109"/>
      <c r="O929" s="1816"/>
      <c r="Q929" s="1816"/>
    </row>
    <row r="930" spans="11:17" x14ac:dyDescent="0.45">
      <c r="K930" s="1816"/>
      <c r="L930" s="1816"/>
      <c r="M930" s="1816"/>
      <c r="N930" s="2109"/>
      <c r="O930" s="1816"/>
      <c r="Q930" s="1816"/>
    </row>
    <row r="931" spans="11:17" x14ac:dyDescent="0.45">
      <c r="K931" s="1816"/>
      <c r="L931" s="1816"/>
      <c r="M931" s="1816"/>
      <c r="N931" s="2109"/>
      <c r="O931" s="1816"/>
      <c r="Q931" s="1816"/>
    </row>
    <row r="932" spans="11:17" x14ac:dyDescent="0.45">
      <c r="K932" s="1816"/>
      <c r="L932" s="1816"/>
      <c r="M932" s="1816"/>
      <c r="N932" s="2109"/>
      <c r="O932" s="1816"/>
      <c r="Q932" s="1816"/>
    </row>
    <row r="933" spans="11:17" x14ac:dyDescent="0.45">
      <c r="K933" s="1816"/>
      <c r="L933" s="1816"/>
      <c r="M933" s="1816"/>
      <c r="N933" s="2109"/>
      <c r="O933" s="1816"/>
      <c r="Q933" s="1816"/>
    </row>
    <row r="934" spans="11:17" x14ac:dyDescent="0.45">
      <c r="K934" s="1816"/>
      <c r="L934" s="1816"/>
      <c r="M934" s="1816"/>
      <c r="N934" s="2109"/>
      <c r="O934" s="1816"/>
      <c r="Q934" s="1816"/>
    </row>
    <row r="935" spans="11:17" x14ac:dyDescent="0.45">
      <c r="K935" s="1816"/>
      <c r="L935" s="1816"/>
      <c r="M935" s="1816"/>
      <c r="N935" s="2109"/>
      <c r="O935" s="1816"/>
      <c r="Q935" s="1816"/>
    </row>
    <row r="936" spans="11:17" x14ac:dyDescent="0.45">
      <c r="K936" s="1816"/>
      <c r="L936" s="1816"/>
      <c r="M936" s="1816"/>
      <c r="N936" s="2109"/>
      <c r="O936" s="1816"/>
      <c r="Q936" s="1816"/>
    </row>
    <row r="937" spans="11:17" x14ac:dyDescent="0.45">
      <c r="K937" s="1816"/>
      <c r="L937" s="1816"/>
      <c r="M937" s="1816"/>
      <c r="N937" s="2109"/>
      <c r="O937" s="1816"/>
      <c r="Q937" s="1816"/>
    </row>
    <row r="938" spans="11:17" x14ac:dyDescent="0.45">
      <c r="K938" s="1816"/>
      <c r="L938" s="1816"/>
      <c r="M938" s="1816"/>
      <c r="N938" s="2109"/>
      <c r="O938" s="1816"/>
      <c r="Q938" s="1816"/>
    </row>
    <row r="939" spans="11:17" x14ac:dyDescent="0.45">
      <c r="K939" s="1816"/>
      <c r="L939" s="1816"/>
      <c r="M939" s="1816"/>
      <c r="N939" s="2109"/>
      <c r="O939" s="1816"/>
      <c r="Q939" s="1816"/>
    </row>
    <row r="940" spans="11:17" x14ac:dyDescent="0.45">
      <c r="K940" s="1816"/>
      <c r="L940" s="1816"/>
      <c r="M940" s="1816"/>
      <c r="N940" s="2109"/>
      <c r="O940" s="1816"/>
      <c r="Q940" s="1816"/>
    </row>
    <row r="941" spans="11:17" x14ac:dyDescent="0.45">
      <c r="K941" s="1816"/>
      <c r="L941" s="1816"/>
      <c r="M941" s="1816"/>
      <c r="N941" s="2109"/>
      <c r="O941" s="1816"/>
      <c r="Q941" s="1816"/>
    </row>
    <row r="942" spans="11:17" x14ac:dyDescent="0.45">
      <c r="K942" s="1816"/>
      <c r="L942" s="1816"/>
      <c r="M942" s="1816"/>
      <c r="N942" s="2109"/>
      <c r="O942" s="1816"/>
      <c r="Q942" s="1816"/>
    </row>
    <row r="943" spans="11:17" x14ac:dyDescent="0.45">
      <c r="K943" s="1816"/>
      <c r="L943" s="1816"/>
      <c r="M943" s="1816"/>
      <c r="N943" s="2109"/>
      <c r="O943" s="1816"/>
      <c r="Q943" s="1816"/>
    </row>
    <row r="944" spans="11:17" x14ac:dyDescent="0.45">
      <c r="K944" s="1816"/>
      <c r="L944" s="1816"/>
      <c r="M944" s="1816"/>
      <c r="N944" s="2109"/>
      <c r="O944" s="1816"/>
      <c r="Q944" s="1816"/>
    </row>
    <row r="945" spans="11:17" x14ac:dyDescent="0.45">
      <c r="K945" s="1816"/>
      <c r="L945" s="1816"/>
      <c r="M945" s="1816"/>
      <c r="N945" s="2109"/>
      <c r="O945" s="1816"/>
      <c r="Q945" s="1816"/>
    </row>
    <row r="946" spans="11:17" x14ac:dyDescent="0.45">
      <c r="K946" s="1816"/>
      <c r="L946" s="1816"/>
      <c r="M946" s="1816"/>
      <c r="N946" s="2109"/>
      <c r="O946" s="1816"/>
      <c r="Q946" s="1816"/>
    </row>
    <row r="947" spans="11:17" x14ac:dyDescent="0.45">
      <c r="K947" s="1816"/>
      <c r="L947" s="1816"/>
      <c r="M947" s="1816"/>
      <c r="N947" s="2109"/>
      <c r="O947" s="1816"/>
      <c r="Q947" s="1816"/>
    </row>
    <row r="948" spans="11:17" x14ac:dyDescent="0.45">
      <c r="K948" s="1816"/>
      <c r="L948" s="1816"/>
      <c r="M948" s="1816"/>
      <c r="N948" s="2109"/>
      <c r="O948" s="1816"/>
      <c r="Q948" s="1816"/>
    </row>
    <row r="949" spans="11:17" x14ac:dyDescent="0.45">
      <c r="K949" s="1816"/>
      <c r="L949" s="1816"/>
      <c r="M949" s="1816"/>
      <c r="N949" s="2109"/>
      <c r="O949" s="1816"/>
      <c r="Q949" s="1816"/>
    </row>
    <row r="950" spans="11:17" x14ac:dyDescent="0.45">
      <c r="K950" s="1816"/>
      <c r="L950" s="1816"/>
      <c r="M950" s="1816"/>
      <c r="N950" s="2109"/>
      <c r="O950" s="1816"/>
      <c r="Q950" s="1816"/>
    </row>
    <row r="951" spans="11:17" x14ac:dyDescent="0.45">
      <c r="K951" s="1816"/>
      <c r="L951" s="1816"/>
      <c r="M951" s="1816"/>
      <c r="N951" s="2109"/>
      <c r="O951" s="1816"/>
      <c r="Q951" s="1816"/>
    </row>
    <row r="952" spans="11:17" x14ac:dyDescent="0.45">
      <c r="K952" s="1816"/>
      <c r="L952" s="1816"/>
      <c r="M952" s="1816"/>
      <c r="N952" s="2109"/>
      <c r="O952" s="1816"/>
      <c r="Q952" s="1816"/>
    </row>
    <row r="953" spans="11:17" x14ac:dyDescent="0.45">
      <c r="K953" s="1816"/>
      <c r="L953" s="1816"/>
      <c r="M953" s="1816"/>
      <c r="N953" s="2109"/>
      <c r="O953" s="1816"/>
      <c r="Q953" s="1816"/>
    </row>
    <row r="954" spans="11:17" x14ac:dyDescent="0.45">
      <c r="K954" s="1816"/>
      <c r="L954" s="1816"/>
      <c r="M954" s="1816"/>
      <c r="N954" s="2109"/>
      <c r="O954" s="1816"/>
      <c r="Q954" s="1816"/>
    </row>
    <row r="955" spans="11:17" x14ac:dyDescent="0.45">
      <c r="K955" s="1816"/>
      <c r="L955" s="1816"/>
      <c r="M955" s="1816"/>
      <c r="N955" s="2109"/>
      <c r="O955" s="1816"/>
      <c r="Q955" s="1816"/>
    </row>
    <row r="956" spans="11:17" x14ac:dyDescent="0.45">
      <c r="K956" s="1816"/>
      <c r="L956" s="1816"/>
      <c r="M956" s="1816"/>
      <c r="N956" s="2109"/>
      <c r="O956" s="1816"/>
      <c r="Q956" s="1816"/>
    </row>
    <row r="957" spans="11:17" x14ac:dyDescent="0.45">
      <c r="K957" s="1816"/>
      <c r="L957" s="1816"/>
      <c r="M957" s="1816"/>
      <c r="N957" s="2109"/>
      <c r="O957" s="1816"/>
      <c r="Q957" s="1816"/>
    </row>
    <row r="958" spans="11:17" x14ac:dyDescent="0.45">
      <c r="K958" s="1816"/>
      <c r="L958" s="1816"/>
      <c r="M958" s="1816"/>
      <c r="N958" s="2109"/>
      <c r="O958" s="1816"/>
      <c r="Q958" s="1816"/>
    </row>
    <row r="959" spans="11:17" x14ac:dyDescent="0.45">
      <c r="K959" s="1816"/>
      <c r="L959" s="1816"/>
      <c r="M959" s="1816"/>
      <c r="N959" s="2109"/>
      <c r="O959" s="1816"/>
      <c r="Q959" s="1816"/>
    </row>
    <row r="960" spans="11:17" x14ac:dyDescent="0.45">
      <c r="K960" s="1816"/>
      <c r="L960" s="1816"/>
      <c r="M960" s="1816"/>
      <c r="N960" s="2109"/>
      <c r="O960" s="1816"/>
      <c r="Q960" s="1816"/>
    </row>
    <row r="961" spans="11:17" x14ac:dyDescent="0.45">
      <c r="K961" s="1816"/>
      <c r="L961" s="1816"/>
      <c r="M961" s="1816"/>
      <c r="N961" s="2109"/>
      <c r="O961" s="1816"/>
      <c r="Q961" s="1816"/>
    </row>
    <row r="962" spans="11:17" x14ac:dyDescent="0.45">
      <c r="K962" s="1816"/>
      <c r="L962" s="1816"/>
      <c r="M962" s="1816"/>
      <c r="N962" s="2109"/>
      <c r="O962" s="1816"/>
      <c r="Q962" s="1816"/>
    </row>
    <row r="963" spans="11:17" x14ac:dyDescent="0.45">
      <c r="K963" s="1816"/>
      <c r="L963" s="1816"/>
      <c r="M963" s="1816"/>
      <c r="N963" s="2109"/>
      <c r="O963" s="1816"/>
      <c r="Q963" s="1816"/>
    </row>
    <row r="964" spans="11:17" x14ac:dyDescent="0.45">
      <c r="K964" s="1816"/>
      <c r="L964" s="1816"/>
      <c r="M964" s="1816"/>
      <c r="N964" s="2109"/>
      <c r="O964" s="1816"/>
      <c r="Q964" s="1816"/>
    </row>
    <row r="965" spans="11:17" x14ac:dyDescent="0.45">
      <c r="K965" s="1816"/>
      <c r="L965" s="1816"/>
      <c r="M965" s="1816"/>
      <c r="N965" s="2109"/>
      <c r="O965" s="1816"/>
      <c r="Q965" s="1816"/>
    </row>
    <row r="966" spans="11:17" x14ac:dyDescent="0.45">
      <c r="K966" s="1816"/>
      <c r="L966" s="1816"/>
      <c r="M966" s="1816"/>
      <c r="N966" s="2109"/>
      <c r="O966" s="1816"/>
      <c r="Q966" s="1816"/>
    </row>
    <row r="967" spans="11:17" x14ac:dyDescent="0.45">
      <c r="K967" s="1816"/>
      <c r="L967" s="1816"/>
      <c r="M967" s="1816"/>
      <c r="N967" s="2109"/>
      <c r="O967" s="1816"/>
      <c r="Q967" s="1816"/>
    </row>
    <row r="968" spans="11:17" x14ac:dyDescent="0.45">
      <c r="K968" s="1816"/>
      <c r="L968" s="1816"/>
      <c r="M968" s="1816"/>
      <c r="N968" s="2109"/>
      <c r="O968" s="1816"/>
      <c r="Q968" s="1816"/>
    </row>
    <row r="969" spans="11:17" x14ac:dyDescent="0.45">
      <c r="K969" s="1816"/>
      <c r="L969" s="1816"/>
      <c r="M969" s="1816"/>
      <c r="N969" s="2109"/>
      <c r="O969" s="1816"/>
      <c r="Q969" s="1816"/>
    </row>
    <row r="970" spans="11:17" x14ac:dyDescent="0.45">
      <c r="K970" s="1816"/>
      <c r="L970" s="1816"/>
      <c r="M970" s="1816"/>
      <c r="N970" s="2109"/>
      <c r="O970" s="1816"/>
      <c r="Q970" s="1816"/>
    </row>
    <row r="971" spans="11:17" x14ac:dyDescent="0.45">
      <c r="K971" s="1816"/>
      <c r="L971" s="1816"/>
      <c r="M971" s="1816"/>
      <c r="N971" s="2109"/>
      <c r="O971" s="1816"/>
      <c r="Q971" s="1816"/>
    </row>
    <row r="972" spans="11:17" x14ac:dyDescent="0.45">
      <c r="K972" s="1816"/>
      <c r="L972" s="1816"/>
      <c r="M972" s="1816"/>
      <c r="N972" s="2109"/>
      <c r="O972" s="1816"/>
      <c r="Q972" s="1816"/>
    </row>
    <row r="973" spans="11:17" x14ac:dyDescent="0.45">
      <c r="K973" s="1816"/>
      <c r="L973" s="1816"/>
      <c r="M973" s="1816"/>
      <c r="N973" s="2109"/>
      <c r="O973" s="1816"/>
      <c r="Q973" s="1816"/>
    </row>
    <row r="974" spans="11:17" x14ac:dyDescent="0.45">
      <c r="K974" s="1816"/>
      <c r="L974" s="1816"/>
      <c r="M974" s="1816"/>
      <c r="N974" s="2109"/>
      <c r="O974" s="1816"/>
      <c r="Q974" s="1816"/>
    </row>
    <row r="975" spans="11:17" x14ac:dyDescent="0.45">
      <c r="K975" s="1816"/>
      <c r="L975" s="1816"/>
      <c r="M975" s="1816"/>
      <c r="N975" s="2109"/>
      <c r="O975" s="1816"/>
      <c r="Q975" s="1816"/>
    </row>
    <row r="976" spans="11:17" x14ac:dyDescent="0.45">
      <c r="K976" s="1816"/>
      <c r="L976" s="1816"/>
      <c r="M976" s="1816"/>
      <c r="N976" s="2109"/>
      <c r="O976" s="1816"/>
      <c r="Q976" s="1816"/>
    </row>
    <row r="977" spans="11:17" x14ac:dyDescent="0.45">
      <c r="K977" s="1816"/>
      <c r="L977" s="1816"/>
      <c r="M977" s="1816"/>
      <c r="N977" s="2109"/>
      <c r="O977" s="1816"/>
      <c r="Q977" s="1816"/>
    </row>
    <row r="978" spans="11:17" x14ac:dyDescent="0.45">
      <c r="K978" s="1816"/>
      <c r="L978" s="1816"/>
      <c r="M978" s="1816"/>
      <c r="N978" s="2109"/>
      <c r="O978" s="1816"/>
      <c r="Q978" s="1816"/>
    </row>
    <row r="979" spans="11:17" x14ac:dyDescent="0.45">
      <c r="K979" s="1816"/>
      <c r="L979" s="1816"/>
      <c r="M979" s="1816"/>
      <c r="N979" s="2109"/>
      <c r="O979" s="1816"/>
      <c r="Q979" s="1816"/>
    </row>
    <row r="980" spans="11:17" x14ac:dyDescent="0.45">
      <c r="K980" s="1816"/>
      <c r="L980" s="1816"/>
      <c r="M980" s="1816"/>
      <c r="N980" s="2109"/>
      <c r="O980" s="1816"/>
      <c r="Q980" s="1816"/>
    </row>
    <row r="981" spans="11:17" x14ac:dyDescent="0.45">
      <c r="K981" s="1816"/>
      <c r="L981" s="1816"/>
      <c r="M981" s="1816"/>
      <c r="N981" s="2109"/>
      <c r="O981" s="1816"/>
      <c r="Q981" s="1816"/>
    </row>
    <row r="982" spans="11:17" x14ac:dyDescent="0.45">
      <c r="K982" s="1816"/>
      <c r="L982" s="1816"/>
      <c r="M982" s="1816"/>
      <c r="N982" s="2109"/>
      <c r="O982" s="1816"/>
      <c r="Q982" s="1816"/>
    </row>
    <row r="983" spans="11:17" x14ac:dyDescent="0.45">
      <c r="K983" s="1816"/>
      <c r="L983" s="1816"/>
      <c r="M983" s="1816"/>
      <c r="N983" s="2109"/>
      <c r="O983" s="1816"/>
      <c r="Q983" s="1816"/>
    </row>
    <row r="984" spans="11:17" x14ac:dyDescent="0.45">
      <c r="K984" s="1816"/>
      <c r="L984" s="1816"/>
      <c r="M984" s="1816"/>
      <c r="N984" s="2109"/>
      <c r="O984" s="1816"/>
      <c r="Q984" s="1816"/>
    </row>
    <row r="985" spans="11:17" x14ac:dyDescent="0.45">
      <c r="K985" s="1816"/>
      <c r="L985" s="1816"/>
      <c r="M985" s="1816"/>
      <c r="N985" s="2109"/>
      <c r="O985" s="1816"/>
      <c r="Q985" s="1816"/>
    </row>
    <row r="986" spans="11:17" x14ac:dyDescent="0.45">
      <c r="K986" s="1816"/>
      <c r="L986" s="1816"/>
      <c r="M986" s="1816"/>
      <c r="N986" s="2109"/>
      <c r="O986" s="1816"/>
      <c r="Q986" s="1816"/>
    </row>
    <row r="987" spans="11:17" x14ac:dyDescent="0.45">
      <c r="K987" s="1816"/>
      <c r="L987" s="1816"/>
      <c r="M987" s="1816"/>
      <c r="N987" s="2109"/>
      <c r="O987" s="1816"/>
      <c r="Q987" s="1816"/>
    </row>
    <row r="988" spans="11:17" x14ac:dyDescent="0.45">
      <c r="K988" s="1816"/>
      <c r="L988" s="1816"/>
      <c r="M988" s="1816"/>
      <c r="N988" s="2109"/>
      <c r="O988" s="1816"/>
      <c r="Q988" s="1816"/>
    </row>
    <row r="989" spans="11:17" x14ac:dyDescent="0.45">
      <c r="K989" s="1816"/>
      <c r="L989" s="1816"/>
      <c r="M989" s="1816"/>
      <c r="N989" s="2109"/>
      <c r="O989" s="1816"/>
      <c r="Q989" s="1816"/>
    </row>
    <row r="990" spans="11:17" x14ac:dyDescent="0.45">
      <c r="K990" s="1816"/>
      <c r="L990" s="1816"/>
      <c r="M990" s="1816"/>
      <c r="N990" s="2109"/>
      <c r="O990" s="1816"/>
      <c r="Q990" s="1816"/>
    </row>
    <row r="991" spans="11:17" x14ac:dyDescent="0.45">
      <c r="K991" s="1816"/>
      <c r="L991" s="1816"/>
      <c r="M991" s="1816"/>
      <c r="N991" s="2109"/>
      <c r="O991" s="1816"/>
      <c r="Q991" s="1816"/>
    </row>
    <row r="992" spans="11:17" x14ac:dyDescent="0.45">
      <c r="K992" s="1816"/>
      <c r="L992" s="1816"/>
      <c r="M992" s="1816"/>
      <c r="N992" s="2109"/>
      <c r="O992" s="1816"/>
      <c r="Q992" s="1816"/>
    </row>
    <row r="993" spans="11:17" x14ac:dyDescent="0.45">
      <c r="K993" s="1816"/>
      <c r="L993" s="1816"/>
      <c r="M993" s="1816"/>
      <c r="N993" s="2109"/>
      <c r="O993" s="1816"/>
      <c r="Q993" s="1816"/>
    </row>
    <row r="994" spans="11:17" x14ac:dyDescent="0.45">
      <c r="K994" s="1816"/>
      <c r="L994" s="1816"/>
      <c r="M994" s="1816"/>
      <c r="N994" s="2109"/>
      <c r="O994" s="1816"/>
      <c r="Q994" s="1816"/>
    </row>
    <row r="995" spans="11:17" x14ac:dyDescent="0.45">
      <c r="K995" s="1816"/>
      <c r="L995" s="1816"/>
      <c r="M995" s="1816"/>
      <c r="N995" s="2109"/>
      <c r="O995" s="1816"/>
      <c r="Q995" s="1816"/>
    </row>
    <row r="996" spans="11:17" x14ac:dyDescent="0.45">
      <c r="K996" s="1816"/>
      <c r="L996" s="1816"/>
      <c r="M996" s="1816"/>
      <c r="N996" s="2109"/>
      <c r="O996" s="1816"/>
      <c r="Q996" s="1816"/>
    </row>
    <row r="997" spans="11:17" x14ac:dyDescent="0.45">
      <c r="K997" s="1816"/>
      <c r="L997" s="1816"/>
      <c r="M997" s="1816"/>
      <c r="N997" s="2109"/>
      <c r="O997" s="1816"/>
      <c r="Q997" s="1816"/>
    </row>
    <row r="998" spans="11:17" x14ac:dyDescent="0.45">
      <c r="K998" s="1816"/>
      <c r="L998" s="1816"/>
      <c r="M998" s="1816"/>
      <c r="N998" s="2109"/>
      <c r="O998" s="1816"/>
      <c r="Q998" s="1816"/>
    </row>
    <row r="999" spans="11:17" x14ac:dyDescent="0.45">
      <c r="K999" s="1816"/>
      <c r="L999" s="1816"/>
      <c r="M999" s="1816"/>
      <c r="N999" s="2109"/>
      <c r="O999" s="1816"/>
      <c r="Q999" s="1816"/>
    </row>
    <row r="1000" spans="11:17" x14ac:dyDescent="0.45">
      <c r="K1000" s="1816"/>
      <c r="L1000" s="1816"/>
      <c r="M1000" s="1816"/>
      <c r="N1000" s="2109"/>
      <c r="O1000" s="1816"/>
      <c r="Q1000" s="1816"/>
    </row>
    <row r="1001" spans="11:17" x14ac:dyDescent="0.45">
      <c r="K1001" s="1816"/>
      <c r="L1001" s="1816"/>
      <c r="M1001" s="1816"/>
      <c r="N1001" s="2109"/>
      <c r="O1001" s="1816"/>
      <c r="Q1001" s="1816"/>
    </row>
    <row r="1002" spans="11:17" x14ac:dyDescent="0.45">
      <c r="K1002" s="1816"/>
      <c r="L1002" s="1816"/>
      <c r="M1002" s="1816"/>
      <c r="N1002" s="2109"/>
      <c r="O1002" s="1816"/>
      <c r="Q1002" s="1816"/>
    </row>
    <row r="1003" spans="11:17" x14ac:dyDescent="0.45">
      <c r="K1003" s="1816"/>
      <c r="L1003" s="1816"/>
      <c r="M1003" s="1816"/>
      <c r="N1003" s="2109"/>
      <c r="O1003" s="1816"/>
      <c r="Q1003" s="1816"/>
    </row>
    <row r="1004" spans="11:17" x14ac:dyDescent="0.45">
      <c r="K1004" s="1816"/>
      <c r="L1004" s="1816"/>
      <c r="M1004" s="1816"/>
      <c r="N1004" s="2109"/>
      <c r="O1004" s="1816"/>
      <c r="Q1004" s="1816"/>
    </row>
    <row r="1005" spans="11:17" x14ac:dyDescent="0.45">
      <c r="K1005" s="1816"/>
      <c r="L1005" s="1816"/>
      <c r="M1005" s="1816"/>
      <c r="N1005" s="2109"/>
      <c r="O1005" s="1816"/>
      <c r="Q1005" s="1816"/>
    </row>
    <row r="1006" spans="11:17" x14ac:dyDescent="0.45">
      <c r="K1006" s="1816"/>
      <c r="L1006" s="1816"/>
      <c r="M1006" s="1816"/>
      <c r="N1006" s="2109"/>
      <c r="O1006" s="1816"/>
      <c r="Q1006" s="1816"/>
    </row>
    <row r="1007" spans="11:17" x14ac:dyDescent="0.45">
      <c r="K1007" s="1816"/>
      <c r="L1007" s="1816"/>
      <c r="M1007" s="1816"/>
      <c r="N1007" s="2109"/>
      <c r="O1007" s="1816"/>
      <c r="Q1007" s="1816"/>
    </row>
    <row r="1008" spans="11:17" x14ac:dyDescent="0.45">
      <c r="K1008" s="1816"/>
      <c r="L1008" s="1816"/>
      <c r="M1008" s="1816"/>
      <c r="N1008" s="2109"/>
      <c r="O1008" s="1816"/>
      <c r="Q1008" s="1816"/>
    </row>
    <row r="1009" spans="11:17" x14ac:dyDescent="0.45">
      <c r="K1009" s="1816"/>
      <c r="L1009" s="1816"/>
      <c r="M1009" s="1816"/>
      <c r="N1009" s="2109"/>
      <c r="O1009" s="1816"/>
      <c r="Q1009" s="1816"/>
    </row>
    <row r="1010" spans="11:17" x14ac:dyDescent="0.45">
      <c r="K1010" s="1816"/>
      <c r="L1010" s="1816"/>
      <c r="M1010" s="1816"/>
      <c r="N1010" s="2109"/>
      <c r="O1010" s="1816"/>
      <c r="Q1010" s="1816"/>
    </row>
    <row r="1011" spans="11:17" x14ac:dyDescent="0.45">
      <c r="K1011" s="1816"/>
      <c r="L1011" s="1816"/>
      <c r="M1011" s="1816"/>
      <c r="N1011" s="2109"/>
      <c r="O1011" s="1816"/>
      <c r="Q1011" s="1816"/>
    </row>
    <row r="1012" spans="11:17" x14ac:dyDescent="0.45">
      <c r="K1012" s="1816"/>
      <c r="L1012" s="1816"/>
      <c r="M1012" s="1816"/>
      <c r="N1012" s="2109"/>
      <c r="O1012" s="1816"/>
      <c r="Q1012" s="1816"/>
    </row>
    <row r="1013" spans="11:17" x14ac:dyDescent="0.45">
      <c r="K1013" s="1816"/>
      <c r="L1013" s="1816"/>
      <c r="M1013" s="1816"/>
      <c r="N1013" s="2109"/>
      <c r="O1013" s="1816"/>
      <c r="Q1013" s="1816"/>
    </row>
    <row r="1014" spans="11:17" x14ac:dyDescent="0.45">
      <c r="K1014" s="1816"/>
      <c r="L1014" s="1816"/>
      <c r="M1014" s="1816"/>
      <c r="N1014" s="2109"/>
      <c r="O1014" s="1816"/>
      <c r="Q1014" s="1816"/>
    </row>
    <row r="1015" spans="11:17" x14ac:dyDescent="0.45">
      <c r="K1015" s="1816"/>
      <c r="L1015" s="1816"/>
      <c r="M1015" s="1816"/>
      <c r="N1015" s="2109"/>
      <c r="O1015" s="1816"/>
      <c r="Q1015" s="1816"/>
    </row>
    <row r="1016" spans="11:17" x14ac:dyDescent="0.45">
      <c r="K1016" s="1816"/>
      <c r="L1016" s="1816"/>
      <c r="M1016" s="1816"/>
      <c r="N1016" s="2109"/>
      <c r="O1016" s="1816"/>
      <c r="Q1016" s="1816"/>
    </row>
    <row r="1017" spans="11:17" x14ac:dyDescent="0.45">
      <c r="K1017" s="1816"/>
      <c r="L1017" s="1816"/>
      <c r="M1017" s="1816"/>
      <c r="N1017" s="2109"/>
      <c r="O1017" s="1816"/>
      <c r="Q1017" s="1816"/>
    </row>
    <row r="1018" spans="11:17" x14ac:dyDescent="0.45">
      <c r="K1018" s="1816"/>
      <c r="L1018" s="1816"/>
      <c r="M1018" s="1816"/>
      <c r="N1018" s="2109"/>
      <c r="O1018" s="1816"/>
      <c r="Q1018" s="1816"/>
    </row>
    <row r="1019" spans="11:17" x14ac:dyDescent="0.45">
      <c r="K1019" s="1816"/>
      <c r="L1019" s="1816"/>
      <c r="M1019" s="1816"/>
      <c r="N1019" s="2109"/>
      <c r="O1019" s="1816"/>
      <c r="Q1019" s="1816"/>
    </row>
    <row r="1020" spans="11:17" x14ac:dyDescent="0.45">
      <c r="K1020" s="1816"/>
      <c r="L1020" s="1816"/>
      <c r="M1020" s="1816"/>
      <c r="N1020" s="2109"/>
      <c r="O1020" s="1816"/>
      <c r="Q1020" s="1816"/>
    </row>
    <row r="1021" spans="11:17" x14ac:dyDescent="0.45">
      <c r="K1021" s="1816"/>
      <c r="L1021" s="1816"/>
      <c r="M1021" s="1816"/>
      <c r="N1021" s="2109"/>
      <c r="O1021" s="1816"/>
      <c r="Q1021" s="1816"/>
    </row>
    <row r="1022" spans="11:17" x14ac:dyDescent="0.45">
      <c r="K1022" s="1816"/>
      <c r="L1022" s="1816"/>
      <c r="M1022" s="1816"/>
      <c r="N1022" s="2109"/>
      <c r="O1022" s="1816"/>
      <c r="Q1022" s="1816"/>
    </row>
    <row r="1023" spans="11:17" x14ac:dyDescent="0.45">
      <c r="K1023" s="1816"/>
      <c r="L1023" s="1816"/>
      <c r="M1023" s="1816"/>
      <c r="N1023" s="2109"/>
      <c r="O1023" s="1816"/>
      <c r="Q1023" s="1816"/>
    </row>
    <row r="1024" spans="11:17" x14ac:dyDescent="0.45">
      <c r="K1024" s="1816"/>
      <c r="L1024" s="1816"/>
      <c r="M1024" s="1816"/>
      <c r="N1024" s="2109"/>
      <c r="O1024" s="1816"/>
      <c r="Q1024" s="1816"/>
    </row>
    <row r="1025" spans="11:17" x14ac:dyDescent="0.45">
      <c r="K1025" s="1816"/>
      <c r="L1025" s="1816"/>
      <c r="M1025" s="1816"/>
      <c r="N1025" s="2109"/>
      <c r="O1025" s="1816"/>
      <c r="Q1025" s="1816"/>
    </row>
    <row r="1026" spans="11:17" x14ac:dyDescent="0.45">
      <c r="K1026" s="1816"/>
      <c r="L1026" s="1816"/>
      <c r="M1026" s="1816"/>
      <c r="N1026" s="2109"/>
      <c r="O1026" s="1816"/>
      <c r="Q1026" s="1816"/>
    </row>
    <row r="1027" spans="11:17" x14ac:dyDescent="0.45">
      <c r="K1027" s="1816"/>
      <c r="L1027" s="1816"/>
      <c r="M1027" s="1816"/>
      <c r="N1027" s="2109"/>
      <c r="O1027" s="1816"/>
      <c r="Q1027" s="1816"/>
    </row>
    <row r="1028" spans="11:17" x14ac:dyDescent="0.45">
      <c r="K1028" s="1816"/>
      <c r="L1028" s="1816"/>
      <c r="M1028" s="1816"/>
      <c r="N1028" s="2109"/>
      <c r="O1028" s="1816"/>
      <c r="Q1028" s="1816"/>
    </row>
    <row r="1029" spans="11:17" x14ac:dyDescent="0.45">
      <c r="K1029" s="1816"/>
      <c r="L1029" s="1816"/>
      <c r="M1029" s="1816"/>
      <c r="N1029" s="2109"/>
      <c r="O1029" s="1816"/>
      <c r="Q1029" s="1816"/>
    </row>
    <row r="1030" spans="11:17" x14ac:dyDescent="0.45">
      <c r="K1030" s="1816"/>
      <c r="L1030" s="1816"/>
      <c r="M1030" s="1816"/>
      <c r="N1030" s="2109"/>
      <c r="O1030" s="1816"/>
      <c r="Q1030" s="1816"/>
    </row>
    <row r="1031" spans="11:17" x14ac:dyDescent="0.45">
      <c r="K1031" s="1816"/>
      <c r="L1031" s="1816"/>
      <c r="M1031" s="1816"/>
      <c r="N1031" s="2109"/>
      <c r="O1031" s="1816"/>
      <c r="Q1031" s="1816"/>
    </row>
    <row r="1032" spans="11:17" x14ac:dyDescent="0.45">
      <c r="K1032" s="1816"/>
      <c r="L1032" s="1816"/>
      <c r="M1032" s="1816"/>
      <c r="N1032" s="2109"/>
      <c r="O1032" s="1816"/>
      <c r="Q1032" s="1816"/>
    </row>
    <row r="1033" spans="11:17" x14ac:dyDescent="0.45">
      <c r="K1033" s="1816"/>
      <c r="L1033" s="1816"/>
      <c r="M1033" s="1816"/>
      <c r="N1033" s="2109"/>
      <c r="O1033" s="1816"/>
      <c r="Q1033" s="1816"/>
    </row>
    <row r="1034" spans="11:17" x14ac:dyDescent="0.45">
      <c r="K1034" s="1816"/>
      <c r="L1034" s="1816"/>
      <c r="M1034" s="1816"/>
      <c r="N1034" s="2109"/>
      <c r="O1034" s="1816"/>
      <c r="Q1034" s="1816"/>
    </row>
    <row r="1035" spans="11:17" x14ac:dyDescent="0.45">
      <c r="K1035" s="1816"/>
      <c r="L1035" s="1816"/>
      <c r="M1035" s="1816"/>
      <c r="N1035" s="2109"/>
      <c r="O1035" s="1816"/>
      <c r="Q1035" s="1816"/>
    </row>
    <row r="1036" spans="11:17" x14ac:dyDescent="0.45">
      <c r="K1036" s="1816"/>
      <c r="L1036" s="1816"/>
      <c r="M1036" s="1816"/>
      <c r="N1036" s="2109"/>
      <c r="O1036" s="1816"/>
      <c r="Q1036" s="1816"/>
    </row>
    <row r="1037" spans="11:17" x14ac:dyDescent="0.45">
      <c r="K1037" s="1816"/>
      <c r="L1037" s="1816"/>
      <c r="M1037" s="1816"/>
      <c r="N1037" s="2109"/>
      <c r="O1037" s="1816"/>
      <c r="Q1037" s="1816"/>
    </row>
    <row r="1038" spans="11:17" x14ac:dyDescent="0.45">
      <c r="K1038" s="1816"/>
      <c r="L1038" s="1816"/>
      <c r="M1038" s="1816"/>
      <c r="N1038" s="2109"/>
      <c r="O1038" s="1816"/>
      <c r="Q1038" s="1816"/>
    </row>
    <row r="1039" spans="11:17" x14ac:dyDescent="0.45">
      <c r="K1039" s="1816"/>
      <c r="L1039" s="1816"/>
      <c r="M1039" s="1816"/>
      <c r="N1039" s="2109"/>
      <c r="O1039" s="1816"/>
      <c r="Q1039" s="1816"/>
    </row>
    <row r="1040" spans="11:17" x14ac:dyDescent="0.45">
      <c r="K1040" s="1816"/>
      <c r="L1040" s="1816"/>
      <c r="M1040" s="1816"/>
      <c r="N1040" s="2109"/>
      <c r="O1040" s="1816"/>
      <c r="Q1040" s="1816"/>
    </row>
    <row r="1041" spans="11:17" x14ac:dyDescent="0.45">
      <c r="K1041" s="1816"/>
      <c r="L1041" s="1816"/>
      <c r="M1041" s="1816"/>
      <c r="N1041" s="2109"/>
      <c r="O1041" s="1816"/>
      <c r="Q1041" s="1816"/>
    </row>
    <row r="1042" spans="11:17" x14ac:dyDescent="0.45">
      <c r="K1042" s="1816"/>
      <c r="L1042" s="1816"/>
      <c r="M1042" s="1816"/>
      <c r="N1042" s="2109"/>
      <c r="O1042" s="1816"/>
      <c r="Q1042" s="1816"/>
    </row>
    <row r="1043" spans="11:17" x14ac:dyDescent="0.45">
      <c r="K1043" s="1816"/>
      <c r="L1043" s="1816"/>
      <c r="M1043" s="1816"/>
      <c r="N1043" s="2109"/>
      <c r="O1043" s="1816"/>
      <c r="Q1043" s="1816"/>
    </row>
    <row r="1044" spans="11:17" x14ac:dyDescent="0.45">
      <c r="K1044" s="1816"/>
      <c r="L1044" s="1816"/>
      <c r="M1044" s="1816"/>
      <c r="N1044" s="2109"/>
      <c r="O1044" s="1816"/>
      <c r="Q1044" s="1816"/>
    </row>
    <row r="1045" spans="11:17" x14ac:dyDescent="0.45">
      <c r="K1045" s="1816"/>
      <c r="L1045" s="1816"/>
      <c r="M1045" s="1816"/>
      <c r="N1045" s="2109"/>
      <c r="O1045" s="1816"/>
      <c r="Q1045" s="1816"/>
    </row>
    <row r="1046" spans="11:17" x14ac:dyDescent="0.45">
      <c r="K1046" s="1816"/>
      <c r="L1046" s="1816"/>
      <c r="M1046" s="1816"/>
      <c r="N1046" s="2109"/>
      <c r="O1046" s="1816"/>
      <c r="Q1046" s="1816"/>
    </row>
    <row r="1047" spans="11:17" x14ac:dyDescent="0.45">
      <c r="K1047" s="1816"/>
      <c r="L1047" s="1816"/>
      <c r="M1047" s="1816"/>
      <c r="N1047" s="2109"/>
      <c r="O1047" s="1816"/>
      <c r="Q1047" s="1816"/>
    </row>
    <row r="1048" spans="11:17" x14ac:dyDescent="0.45">
      <c r="K1048" s="1816"/>
      <c r="L1048" s="1816"/>
      <c r="M1048" s="1816"/>
      <c r="N1048" s="2109"/>
      <c r="O1048" s="1816"/>
      <c r="Q1048" s="1816"/>
    </row>
    <row r="1049" spans="11:17" x14ac:dyDescent="0.45">
      <c r="K1049" s="1816"/>
      <c r="L1049" s="1816"/>
      <c r="M1049" s="1816"/>
      <c r="N1049" s="2109"/>
      <c r="O1049" s="1816"/>
      <c r="Q1049" s="1816"/>
    </row>
    <row r="1050" spans="11:17" x14ac:dyDescent="0.45">
      <c r="K1050" s="1816"/>
      <c r="L1050" s="1816"/>
      <c r="M1050" s="1816"/>
      <c r="N1050" s="2109"/>
      <c r="O1050" s="1816"/>
      <c r="Q1050" s="1816"/>
    </row>
    <row r="1051" spans="11:17" x14ac:dyDescent="0.45">
      <c r="K1051" s="1816"/>
      <c r="L1051" s="1816"/>
      <c r="M1051" s="1816"/>
      <c r="N1051" s="2109"/>
      <c r="O1051" s="1816"/>
      <c r="Q1051" s="1816"/>
    </row>
    <row r="1052" spans="11:17" x14ac:dyDescent="0.45">
      <c r="K1052" s="1816"/>
      <c r="L1052" s="1816"/>
      <c r="M1052" s="1816"/>
      <c r="N1052" s="2109"/>
      <c r="O1052" s="1816"/>
      <c r="Q1052" s="1816"/>
    </row>
    <row r="1053" spans="11:17" x14ac:dyDescent="0.45">
      <c r="K1053" s="1816"/>
      <c r="L1053" s="1816"/>
      <c r="M1053" s="1816"/>
      <c r="N1053" s="2109"/>
      <c r="O1053" s="1816"/>
      <c r="Q1053" s="1816"/>
    </row>
    <row r="1054" spans="11:17" x14ac:dyDescent="0.45">
      <c r="K1054" s="1816"/>
      <c r="L1054" s="1816"/>
      <c r="M1054" s="1816"/>
      <c r="N1054" s="2109"/>
      <c r="O1054" s="1816"/>
      <c r="Q1054" s="1816"/>
    </row>
    <row r="1055" spans="11:17" x14ac:dyDescent="0.45">
      <c r="K1055" s="1816"/>
      <c r="L1055" s="1816"/>
      <c r="M1055" s="1816"/>
      <c r="N1055" s="2109"/>
      <c r="O1055" s="1816"/>
      <c r="Q1055" s="1816"/>
    </row>
    <row r="1056" spans="11:17" x14ac:dyDescent="0.45">
      <c r="K1056" s="1816"/>
      <c r="L1056" s="1816"/>
      <c r="M1056" s="1816"/>
      <c r="N1056" s="2109"/>
      <c r="O1056" s="1816"/>
      <c r="Q1056" s="1816"/>
    </row>
    <row r="1057" spans="11:17" x14ac:dyDescent="0.45">
      <c r="K1057" s="1816"/>
      <c r="L1057" s="1816"/>
      <c r="M1057" s="1816"/>
      <c r="N1057" s="2109"/>
      <c r="O1057" s="1816"/>
      <c r="Q1057" s="1816"/>
    </row>
    <row r="1058" spans="11:17" x14ac:dyDescent="0.45">
      <c r="K1058" s="1816"/>
      <c r="L1058" s="1816"/>
      <c r="M1058" s="1816"/>
      <c r="N1058" s="2109"/>
      <c r="O1058" s="1816"/>
      <c r="Q1058" s="1816"/>
    </row>
    <row r="1059" spans="11:17" x14ac:dyDescent="0.45">
      <c r="K1059" s="1816"/>
      <c r="L1059" s="1816"/>
      <c r="M1059" s="1816"/>
      <c r="N1059" s="2109"/>
      <c r="O1059" s="1816"/>
      <c r="Q1059" s="1816"/>
    </row>
    <row r="1060" spans="11:17" x14ac:dyDescent="0.45">
      <c r="K1060" s="1816"/>
      <c r="L1060" s="1816"/>
      <c r="M1060" s="1816"/>
      <c r="N1060" s="2109"/>
      <c r="O1060" s="1816"/>
      <c r="Q1060" s="1816"/>
    </row>
    <row r="1061" spans="11:17" x14ac:dyDescent="0.45">
      <c r="K1061" s="1816"/>
      <c r="L1061" s="1816"/>
      <c r="M1061" s="1816"/>
      <c r="N1061" s="2109"/>
      <c r="O1061" s="1816"/>
      <c r="Q1061" s="1816"/>
    </row>
    <row r="1062" spans="11:17" x14ac:dyDescent="0.45">
      <c r="K1062" s="1816"/>
      <c r="L1062" s="1816"/>
      <c r="M1062" s="1816"/>
      <c r="N1062" s="2109"/>
      <c r="O1062" s="1816"/>
      <c r="Q1062" s="1816"/>
    </row>
    <row r="1063" spans="11:17" x14ac:dyDescent="0.45">
      <c r="K1063" s="1816"/>
      <c r="L1063" s="1816"/>
      <c r="M1063" s="1816"/>
      <c r="N1063" s="2109"/>
      <c r="O1063" s="1816"/>
      <c r="Q1063" s="1816"/>
    </row>
    <row r="1064" spans="11:17" x14ac:dyDescent="0.45">
      <c r="K1064" s="1816"/>
      <c r="L1064" s="1816"/>
      <c r="M1064" s="1816"/>
      <c r="N1064" s="2109"/>
      <c r="O1064" s="1816"/>
      <c r="Q1064" s="1816"/>
    </row>
    <row r="1065" spans="11:17" x14ac:dyDescent="0.45">
      <c r="K1065" s="1816"/>
      <c r="L1065" s="1816"/>
      <c r="M1065" s="1816"/>
      <c r="N1065" s="2109"/>
      <c r="O1065" s="1816"/>
      <c r="Q1065" s="1816"/>
    </row>
    <row r="1066" spans="11:17" x14ac:dyDescent="0.45">
      <c r="K1066" s="1816"/>
      <c r="L1066" s="1816"/>
      <c r="M1066" s="1816"/>
      <c r="N1066" s="2109"/>
      <c r="O1066" s="1816"/>
      <c r="Q1066" s="1816"/>
    </row>
    <row r="1067" spans="11:17" x14ac:dyDescent="0.45">
      <c r="K1067" s="1816"/>
      <c r="L1067" s="1816"/>
      <c r="M1067" s="1816"/>
      <c r="N1067" s="2109"/>
      <c r="O1067" s="1816"/>
      <c r="Q1067" s="1816"/>
    </row>
    <row r="1068" spans="11:17" x14ac:dyDescent="0.45">
      <c r="K1068" s="1816"/>
      <c r="L1068" s="1816"/>
      <c r="M1068" s="1816"/>
      <c r="N1068" s="2109"/>
      <c r="O1068" s="1816"/>
      <c r="Q1068" s="1816"/>
    </row>
    <row r="1069" spans="11:17" x14ac:dyDescent="0.45">
      <c r="K1069" s="1816"/>
      <c r="L1069" s="1816"/>
      <c r="M1069" s="1816"/>
      <c r="N1069" s="2109"/>
      <c r="O1069" s="1816"/>
      <c r="Q1069" s="1816"/>
    </row>
    <row r="1070" spans="11:17" x14ac:dyDescent="0.45">
      <c r="K1070" s="1816"/>
      <c r="L1070" s="1816"/>
      <c r="M1070" s="1816"/>
      <c r="N1070" s="2109"/>
      <c r="O1070" s="1816"/>
      <c r="Q1070" s="1816"/>
    </row>
    <row r="1071" spans="11:17" x14ac:dyDescent="0.45">
      <c r="K1071" s="1816"/>
      <c r="L1071" s="1816"/>
      <c r="M1071" s="1816"/>
      <c r="N1071" s="2109"/>
      <c r="O1071" s="1816"/>
      <c r="Q1071" s="1816"/>
    </row>
    <row r="1072" spans="11:17" x14ac:dyDescent="0.45">
      <c r="K1072" s="1816"/>
      <c r="L1072" s="1816"/>
      <c r="M1072" s="1816"/>
      <c r="N1072" s="2109"/>
      <c r="O1072" s="1816"/>
      <c r="Q1072" s="1816"/>
    </row>
    <row r="1073" spans="11:17" x14ac:dyDescent="0.45">
      <c r="K1073" s="1816"/>
      <c r="L1073" s="1816"/>
      <c r="M1073" s="1816"/>
      <c r="N1073" s="2109"/>
      <c r="O1073" s="1816"/>
      <c r="Q1073" s="1816"/>
    </row>
    <row r="1074" spans="11:17" x14ac:dyDescent="0.45">
      <c r="K1074" s="1816"/>
      <c r="L1074" s="1816"/>
      <c r="M1074" s="1816"/>
      <c r="N1074" s="2109"/>
      <c r="O1074" s="1816"/>
      <c r="Q1074" s="1816"/>
    </row>
    <row r="1075" spans="11:17" x14ac:dyDescent="0.45">
      <c r="K1075" s="1816"/>
      <c r="L1075" s="1816"/>
      <c r="M1075" s="1816"/>
      <c r="N1075" s="2109"/>
      <c r="O1075" s="1816"/>
      <c r="Q1075" s="1816"/>
    </row>
    <row r="1076" spans="11:17" x14ac:dyDescent="0.45">
      <c r="K1076" s="1816"/>
      <c r="L1076" s="1816"/>
      <c r="M1076" s="1816"/>
      <c r="N1076" s="2109"/>
      <c r="O1076" s="1816"/>
      <c r="Q1076" s="1816"/>
    </row>
    <row r="1077" spans="11:17" x14ac:dyDescent="0.45">
      <c r="K1077" s="1816"/>
      <c r="L1077" s="1816"/>
      <c r="M1077" s="1816"/>
      <c r="N1077" s="2109"/>
      <c r="O1077" s="1816"/>
      <c r="Q1077" s="1816"/>
    </row>
    <row r="1078" spans="11:17" x14ac:dyDescent="0.45">
      <c r="K1078" s="1816"/>
      <c r="L1078" s="1816"/>
      <c r="M1078" s="1816"/>
      <c r="N1078" s="2109"/>
      <c r="O1078" s="1816"/>
      <c r="Q1078" s="1816"/>
    </row>
    <row r="1079" spans="11:17" x14ac:dyDescent="0.45">
      <c r="K1079" s="1816"/>
      <c r="L1079" s="1816"/>
      <c r="M1079" s="1816"/>
      <c r="N1079" s="2109"/>
      <c r="O1079" s="1816"/>
      <c r="Q1079" s="1816"/>
    </row>
    <row r="1080" spans="11:17" x14ac:dyDescent="0.45">
      <c r="K1080" s="1816"/>
      <c r="L1080" s="1816"/>
      <c r="M1080" s="1816"/>
      <c r="N1080" s="2109"/>
      <c r="O1080" s="1816"/>
      <c r="Q1080" s="1816"/>
    </row>
    <row r="1081" spans="11:17" x14ac:dyDescent="0.45">
      <c r="K1081" s="1816"/>
      <c r="L1081" s="1816"/>
      <c r="M1081" s="1816"/>
      <c r="N1081" s="2109"/>
      <c r="O1081" s="1816"/>
      <c r="Q1081" s="1816"/>
    </row>
    <row r="1082" spans="11:17" x14ac:dyDescent="0.45">
      <c r="K1082" s="1816"/>
      <c r="L1082" s="1816"/>
      <c r="M1082" s="1816"/>
      <c r="N1082" s="2109"/>
      <c r="O1082" s="1816"/>
      <c r="Q1082" s="1816"/>
    </row>
    <row r="1083" spans="11:17" x14ac:dyDescent="0.45">
      <c r="K1083" s="1816"/>
      <c r="L1083" s="1816"/>
      <c r="M1083" s="1816"/>
      <c r="N1083" s="2109"/>
      <c r="O1083" s="1816"/>
      <c r="Q1083" s="1816"/>
    </row>
    <row r="1084" spans="11:17" x14ac:dyDescent="0.45">
      <c r="K1084" s="1816"/>
      <c r="L1084" s="1816"/>
      <c r="M1084" s="1816"/>
      <c r="N1084" s="2109"/>
      <c r="O1084" s="1816"/>
      <c r="Q1084" s="1816"/>
    </row>
    <row r="1085" spans="11:17" x14ac:dyDescent="0.45">
      <c r="K1085" s="1816"/>
      <c r="L1085" s="1816"/>
      <c r="M1085" s="1816"/>
      <c r="N1085" s="2109"/>
      <c r="O1085" s="1816"/>
      <c r="Q1085" s="1816"/>
    </row>
    <row r="1086" spans="11:17" x14ac:dyDescent="0.45">
      <c r="K1086" s="1816"/>
      <c r="L1086" s="1816"/>
      <c r="M1086" s="1816"/>
      <c r="N1086" s="2109"/>
      <c r="O1086" s="1816"/>
      <c r="Q1086" s="1816"/>
    </row>
    <row r="1087" spans="11:17" x14ac:dyDescent="0.45">
      <c r="K1087" s="1816"/>
      <c r="L1087" s="1816"/>
      <c r="M1087" s="1816"/>
      <c r="N1087" s="2109"/>
      <c r="O1087" s="1816"/>
      <c r="Q1087" s="1816"/>
    </row>
    <row r="1088" spans="11:17" x14ac:dyDescent="0.45">
      <c r="K1088" s="1816"/>
      <c r="L1088" s="1816"/>
      <c r="M1088" s="1816"/>
      <c r="N1088" s="2109"/>
      <c r="O1088" s="1816"/>
      <c r="Q1088" s="1816"/>
    </row>
    <row r="1089" spans="11:17" x14ac:dyDescent="0.45">
      <c r="K1089" s="1816"/>
      <c r="L1089" s="1816"/>
      <c r="M1089" s="1816"/>
      <c r="N1089" s="2109"/>
      <c r="O1089" s="1816"/>
      <c r="Q1089" s="1816"/>
    </row>
    <row r="1090" spans="11:17" x14ac:dyDescent="0.45">
      <c r="K1090" s="1816"/>
      <c r="L1090" s="1816"/>
      <c r="M1090" s="1816"/>
      <c r="N1090" s="2109"/>
      <c r="O1090" s="1816"/>
      <c r="Q1090" s="1816"/>
    </row>
    <row r="1091" spans="11:17" x14ac:dyDescent="0.45">
      <c r="K1091" s="1816"/>
      <c r="L1091" s="1816"/>
      <c r="M1091" s="1816"/>
      <c r="N1091" s="2109"/>
      <c r="O1091" s="1816"/>
      <c r="Q1091" s="1816"/>
    </row>
    <row r="1092" spans="11:17" x14ac:dyDescent="0.45">
      <c r="K1092" s="1816"/>
      <c r="L1092" s="1816"/>
      <c r="M1092" s="1816"/>
      <c r="N1092" s="2109"/>
      <c r="O1092" s="1816"/>
      <c r="Q1092" s="1816"/>
    </row>
    <row r="1093" spans="11:17" x14ac:dyDescent="0.45">
      <c r="K1093" s="1816"/>
      <c r="L1093" s="1816"/>
      <c r="M1093" s="1816"/>
      <c r="N1093" s="2109"/>
      <c r="O1093" s="1816"/>
      <c r="Q1093" s="1816"/>
    </row>
    <row r="1094" spans="11:17" x14ac:dyDescent="0.45">
      <c r="K1094" s="1816"/>
      <c r="L1094" s="1816"/>
      <c r="M1094" s="1816"/>
      <c r="N1094" s="2109"/>
      <c r="O1094" s="1816"/>
      <c r="Q1094" s="1816"/>
    </row>
    <row r="1095" spans="11:17" x14ac:dyDescent="0.45">
      <c r="K1095" s="1816"/>
      <c r="L1095" s="1816"/>
      <c r="M1095" s="1816"/>
      <c r="N1095" s="2109"/>
      <c r="O1095" s="1816"/>
      <c r="Q1095" s="1816"/>
    </row>
    <row r="1096" spans="11:17" x14ac:dyDescent="0.45">
      <c r="K1096" s="1816"/>
      <c r="L1096" s="1816"/>
      <c r="M1096" s="1816"/>
      <c r="N1096" s="2109"/>
      <c r="O1096" s="1816"/>
      <c r="Q1096" s="1816"/>
    </row>
    <row r="1097" spans="11:17" x14ac:dyDescent="0.45">
      <c r="K1097" s="1816"/>
      <c r="L1097" s="1816"/>
      <c r="M1097" s="1816"/>
      <c r="N1097" s="2109"/>
      <c r="O1097" s="1816"/>
      <c r="Q1097" s="1816"/>
    </row>
    <row r="1098" spans="11:17" x14ac:dyDescent="0.45">
      <c r="K1098" s="1816"/>
      <c r="L1098" s="1816"/>
      <c r="M1098" s="1816"/>
      <c r="N1098" s="2109"/>
      <c r="O1098" s="1816"/>
      <c r="Q1098" s="1816"/>
    </row>
    <row r="1099" spans="11:17" x14ac:dyDescent="0.45">
      <c r="K1099" s="1816"/>
      <c r="L1099" s="1816"/>
      <c r="M1099" s="1816"/>
      <c r="N1099" s="2109"/>
      <c r="O1099" s="1816"/>
      <c r="Q1099" s="1816"/>
    </row>
    <row r="1100" spans="11:17" x14ac:dyDescent="0.45">
      <c r="K1100" s="1816"/>
      <c r="L1100" s="1816"/>
      <c r="M1100" s="1816"/>
      <c r="N1100" s="2109"/>
      <c r="O1100" s="1816"/>
      <c r="Q1100" s="1816"/>
    </row>
    <row r="1101" spans="11:17" x14ac:dyDescent="0.45">
      <c r="K1101" s="1816"/>
      <c r="L1101" s="1816"/>
      <c r="M1101" s="1816"/>
      <c r="N1101" s="2109"/>
      <c r="O1101" s="1816"/>
      <c r="Q1101" s="1816"/>
    </row>
    <row r="1102" spans="11:17" x14ac:dyDescent="0.45">
      <c r="K1102" s="1816"/>
      <c r="L1102" s="1816"/>
      <c r="M1102" s="1816"/>
      <c r="N1102" s="2109"/>
      <c r="O1102" s="1816"/>
      <c r="Q1102" s="1816"/>
    </row>
    <row r="1103" spans="11:17" x14ac:dyDescent="0.45">
      <c r="K1103" s="1816"/>
      <c r="L1103" s="1816"/>
      <c r="M1103" s="1816"/>
      <c r="N1103" s="2109"/>
      <c r="O1103" s="1816"/>
      <c r="Q1103" s="1816"/>
    </row>
    <row r="1104" spans="11:17" x14ac:dyDescent="0.45">
      <c r="K1104" s="1816"/>
      <c r="L1104" s="1816"/>
      <c r="M1104" s="1816"/>
      <c r="N1104" s="2109"/>
      <c r="O1104" s="1816"/>
      <c r="Q1104" s="1816"/>
    </row>
    <row r="1105" spans="11:17" x14ac:dyDescent="0.45">
      <c r="K1105" s="1816"/>
      <c r="L1105" s="1816"/>
      <c r="M1105" s="1816"/>
      <c r="N1105" s="2109"/>
      <c r="O1105" s="1816"/>
      <c r="Q1105" s="1816"/>
    </row>
    <row r="1106" spans="11:17" x14ac:dyDescent="0.45">
      <c r="K1106" s="1816"/>
      <c r="L1106" s="1816"/>
      <c r="M1106" s="1816"/>
      <c r="N1106" s="2109"/>
      <c r="O1106" s="1816"/>
      <c r="Q1106" s="1816"/>
    </row>
    <row r="1107" spans="11:17" x14ac:dyDescent="0.45">
      <c r="K1107" s="1816"/>
      <c r="L1107" s="1816"/>
      <c r="M1107" s="1816"/>
      <c r="N1107" s="2109"/>
      <c r="O1107" s="1816"/>
      <c r="Q1107" s="1816"/>
    </row>
    <row r="1108" spans="11:17" x14ac:dyDescent="0.45">
      <c r="K1108" s="1816"/>
      <c r="L1108" s="1816"/>
      <c r="M1108" s="1816"/>
      <c r="N1108" s="2109"/>
      <c r="O1108" s="1816"/>
      <c r="Q1108" s="1816"/>
    </row>
    <row r="1109" spans="11:17" x14ac:dyDescent="0.45">
      <c r="K1109" s="1816"/>
      <c r="L1109" s="1816"/>
      <c r="M1109" s="1816"/>
      <c r="N1109" s="2109"/>
      <c r="O1109" s="1816"/>
      <c r="Q1109" s="1816"/>
    </row>
    <row r="1110" spans="11:17" x14ac:dyDescent="0.45">
      <c r="K1110" s="1816"/>
      <c r="L1110" s="1816"/>
      <c r="M1110" s="1816"/>
      <c r="N1110" s="2109"/>
      <c r="O1110" s="1816"/>
      <c r="Q1110" s="1816"/>
    </row>
    <row r="1111" spans="11:17" x14ac:dyDescent="0.45">
      <c r="K1111" s="1816"/>
      <c r="L1111" s="1816"/>
      <c r="M1111" s="1816"/>
      <c r="N1111" s="2109"/>
      <c r="O1111" s="1816"/>
      <c r="Q1111" s="1816"/>
    </row>
    <row r="1112" spans="11:17" x14ac:dyDescent="0.45">
      <c r="K1112" s="1816"/>
      <c r="L1112" s="1816"/>
      <c r="M1112" s="1816"/>
      <c r="N1112" s="2109"/>
      <c r="O1112" s="1816"/>
      <c r="Q1112" s="1816"/>
    </row>
    <row r="1113" spans="11:17" x14ac:dyDescent="0.45">
      <c r="K1113" s="1816"/>
      <c r="L1113" s="1816"/>
      <c r="M1113" s="1816"/>
      <c r="N1113" s="2109"/>
      <c r="O1113" s="1816"/>
      <c r="Q1113" s="1816"/>
    </row>
    <row r="1114" spans="11:17" x14ac:dyDescent="0.45">
      <c r="K1114" s="1816"/>
      <c r="L1114" s="1816"/>
      <c r="M1114" s="1816"/>
      <c r="N1114" s="2109"/>
      <c r="O1114" s="1816"/>
      <c r="Q1114" s="1816"/>
    </row>
    <row r="1115" spans="11:17" x14ac:dyDescent="0.45">
      <c r="K1115" s="1816"/>
      <c r="L1115" s="1816"/>
      <c r="M1115" s="1816"/>
      <c r="N1115" s="2109"/>
      <c r="O1115" s="1816"/>
      <c r="Q1115" s="1816"/>
    </row>
    <row r="1116" spans="11:17" x14ac:dyDescent="0.45">
      <c r="K1116" s="1816"/>
      <c r="L1116" s="1816"/>
      <c r="M1116" s="1816"/>
      <c r="N1116" s="2109"/>
      <c r="O1116" s="1816"/>
      <c r="Q1116" s="1816"/>
    </row>
    <row r="1117" spans="11:17" x14ac:dyDescent="0.45">
      <c r="K1117" s="1816"/>
      <c r="L1117" s="1816"/>
      <c r="M1117" s="1816"/>
      <c r="N1117" s="2109"/>
      <c r="O1117" s="1816"/>
      <c r="Q1117" s="1816"/>
    </row>
    <row r="1118" spans="11:17" x14ac:dyDescent="0.45">
      <c r="K1118" s="1816"/>
      <c r="L1118" s="1816"/>
      <c r="M1118" s="1816"/>
      <c r="N1118" s="2109"/>
      <c r="O1118" s="1816"/>
      <c r="Q1118" s="1816"/>
    </row>
    <row r="1119" spans="11:17" x14ac:dyDescent="0.45">
      <c r="K1119" s="1816"/>
      <c r="L1119" s="1816"/>
      <c r="M1119" s="1816"/>
      <c r="N1119" s="2109"/>
      <c r="O1119" s="1816"/>
      <c r="Q1119" s="1816"/>
    </row>
    <row r="1120" spans="11:17" x14ac:dyDescent="0.45">
      <c r="K1120" s="1816"/>
      <c r="L1120" s="1816"/>
      <c r="M1120" s="1816"/>
      <c r="N1120" s="2109"/>
      <c r="O1120" s="1816"/>
      <c r="Q1120" s="1816"/>
    </row>
    <row r="1121" spans="11:17" x14ac:dyDescent="0.45">
      <c r="K1121" s="1816"/>
      <c r="L1121" s="1816"/>
      <c r="M1121" s="1816"/>
      <c r="N1121" s="2109"/>
      <c r="O1121" s="1816"/>
      <c r="Q1121" s="1816"/>
    </row>
    <row r="1122" spans="11:17" x14ac:dyDescent="0.45">
      <c r="K1122" s="1816"/>
      <c r="L1122" s="1816"/>
      <c r="M1122" s="1816"/>
      <c r="N1122" s="2109"/>
      <c r="O1122" s="1816"/>
      <c r="Q1122" s="1816"/>
    </row>
    <row r="1123" spans="11:17" x14ac:dyDescent="0.45">
      <c r="K1123" s="1816"/>
      <c r="L1123" s="1816"/>
      <c r="M1123" s="1816"/>
      <c r="N1123" s="2109"/>
      <c r="O1123" s="1816"/>
      <c r="Q1123" s="1816"/>
    </row>
    <row r="1124" spans="11:17" x14ac:dyDescent="0.45">
      <c r="K1124" s="1816"/>
      <c r="L1124" s="1816"/>
      <c r="M1124" s="1816"/>
      <c r="N1124" s="2109"/>
      <c r="O1124" s="1816"/>
      <c r="Q1124" s="1816"/>
    </row>
    <row r="1125" spans="11:17" x14ac:dyDescent="0.45">
      <c r="K1125" s="1816"/>
      <c r="L1125" s="1816"/>
      <c r="M1125" s="1816"/>
      <c r="N1125" s="2109"/>
      <c r="O1125" s="1816"/>
      <c r="Q1125" s="1816"/>
    </row>
    <row r="1126" spans="11:17" x14ac:dyDescent="0.45">
      <c r="K1126" s="1816"/>
      <c r="L1126" s="1816"/>
      <c r="M1126" s="1816"/>
      <c r="N1126" s="2109"/>
      <c r="O1126" s="1816"/>
      <c r="Q1126" s="1816"/>
    </row>
    <row r="1127" spans="11:17" x14ac:dyDescent="0.45">
      <c r="K1127" s="1816"/>
      <c r="L1127" s="1816"/>
      <c r="M1127" s="1816"/>
      <c r="N1127" s="2109"/>
      <c r="O1127" s="1816"/>
      <c r="Q1127" s="1816"/>
    </row>
    <row r="1128" spans="11:17" x14ac:dyDescent="0.45">
      <c r="K1128" s="1816"/>
      <c r="L1128" s="1816"/>
      <c r="M1128" s="1816"/>
      <c r="N1128" s="2109"/>
      <c r="O1128" s="1816"/>
      <c r="Q1128" s="1816"/>
    </row>
    <row r="1129" spans="11:17" x14ac:dyDescent="0.45">
      <c r="K1129" s="1816"/>
      <c r="L1129" s="1816"/>
      <c r="M1129" s="1816"/>
      <c r="N1129" s="2109"/>
      <c r="O1129" s="1816"/>
      <c r="Q1129" s="1816"/>
    </row>
    <row r="1130" spans="11:17" x14ac:dyDescent="0.45">
      <c r="K1130" s="1816"/>
      <c r="L1130" s="1816"/>
      <c r="M1130" s="1816"/>
      <c r="N1130" s="2109"/>
      <c r="O1130" s="1816"/>
      <c r="Q1130" s="1816"/>
    </row>
    <row r="1131" spans="11:17" x14ac:dyDescent="0.45">
      <c r="K1131" s="1816"/>
      <c r="L1131" s="1816"/>
      <c r="M1131" s="1816"/>
      <c r="N1131" s="2109"/>
      <c r="O1131" s="1816"/>
      <c r="Q1131" s="1816"/>
    </row>
    <row r="1132" spans="11:17" x14ac:dyDescent="0.45">
      <c r="K1132" s="1816"/>
      <c r="L1132" s="1816"/>
      <c r="M1132" s="1816"/>
      <c r="N1132" s="2109"/>
      <c r="O1132" s="1816"/>
      <c r="Q1132" s="1816"/>
    </row>
    <row r="1133" spans="11:17" x14ac:dyDescent="0.45">
      <c r="K1133" s="1816"/>
      <c r="L1133" s="1816"/>
      <c r="M1133" s="1816"/>
      <c r="N1133" s="2109"/>
      <c r="O1133" s="1816"/>
      <c r="Q1133" s="1816"/>
    </row>
    <row r="1134" spans="11:17" x14ac:dyDescent="0.45">
      <c r="K1134" s="1816"/>
      <c r="L1134" s="1816"/>
      <c r="M1134" s="1816"/>
      <c r="N1134" s="2109"/>
      <c r="O1134" s="1816"/>
      <c r="Q1134" s="1816"/>
    </row>
    <row r="1135" spans="11:17" x14ac:dyDescent="0.45">
      <c r="K1135" s="1816"/>
      <c r="L1135" s="1816"/>
      <c r="M1135" s="1816"/>
      <c r="N1135" s="2109"/>
      <c r="O1135" s="1816"/>
      <c r="Q1135" s="1816"/>
    </row>
    <row r="1136" spans="11:17" x14ac:dyDescent="0.45">
      <c r="K1136" s="1816"/>
      <c r="L1136" s="1816"/>
      <c r="M1136" s="1816"/>
      <c r="N1136" s="2109"/>
      <c r="O1136" s="1816"/>
      <c r="Q1136" s="1816"/>
    </row>
    <row r="1137" spans="11:17" x14ac:dyDescent="0.45">
      <c r="K1137" s="1816"/>
      <c r="L1137" s="1816"/>
      <c r="M1137" s="1816"/>
      <c r="N1137" s="2109"/>
      <c r="O1137" s="1816"/>
      <c r="Q1137" s="1816"/>
    </row>
    <row r="1138" spans="11:17" x14ac:dyDescent="0.45">
      <c r="K1138" s="1816"/>
      <c r="L1138" s="1816"/>
      <c r="M1138" s="1816"/>
      <c r="N1138" s="2109"/>
      <c r="O1138" s="1816"/>
      <c r="Q1138" s="1816"/>
    </row>
    <row r="1139" spans="11:17" x14ac:dyDescent="0.45">
      <c r="K1139" s="1816"/>
      <c r="L1139" s="1816"/>
      <c r="M1139" s="1816"/>
      <c r="N1139" s="2109"/>
      <c r="O1139" s="1816"/>
      <c r="Q1139" s="1816"/>
    </row>
    <row r="1140" spans="11:17" x14ac:dyDescent="0.45">
      <c r="K1140" s="1816"/>
      <c r="L1140" s="1816"/>
      <c r="M1140" s="1816"/>
      <c r="N1140" s="2109"/>
      <c r="O1140" s="1816"/>
      <c r="Q1140" s="1816"/>
    </row>
    <row r="1141" spans="11:17" x14ac:dyDescent="0.45">
      <c r="K1141" s="1816"/>
      <c r="L1141" s="1816"/>
      <c r="M1141" s="1816"/>
      <c r="N1141" s="2109"/>
      <c r="O1141" s="1816"/>
      <c r="Q1141" s="1816"/>
    </row>
    <row r="1142" spans="11:17" x14ac:dyDescent="0.45">
      <c r="K1142" s="1816"/>
      <c r="L1142" s="1816"/>
      <c r="M1142" s="1816"/>
      <c r="N1142" s="2109"/>
      <c r="O1142" s="1816"/>
      <c r="Q1142" s="1816"/>
    </row>
    <row r="1143" spans="11:17" x14ac:dyDescent="0.45">
      <c r="K1143" s="1816"/>
      <c r="L1143" s="1816"/>
      <c r="M1143" s="1816"/>
      <c r="N1143" s="2109"/>
      <c r="O1143" s="1816"/>
      <c r="Q1143" s="1816"/>
    </row>
    <row r="1144" spans="11:17" x14ac:dyDescent="0.45">
      <c r="K1144" s="1816"/>
      <c r="L1144" s="1816"/>
      <c r="M1144" s="1816"/>
      <c r="N1144" s="2109"/>
      <c r="O1144" s="1816"/>
      <c r="Q1144" s="1816"/>
    </row>
    <row r="1145" spans="11:17" x14ac:dyDescent="0.45">
      <c r="K1145" s="1816"/>
      <c r="L1145" s="1816"/>
      <c r="M1145" s="1816"/>
      <c r="N1145" s="2109"/>
      <c r="O1145" s="1816"/>
      <c r="Q1145" s="1816"/>
    </row>
    <row r="1146" spans="11:17" x14ac:dyDescent="0.45">
      <c r="K1146" s="1816"/>
      <c r="L1146" s="1816"/>
      <c r="M1146" s="1816"/>
      <c r="N1146" s="2109"/>
      <c r="O1146" s="1816"/>
      <c r="Q1146" s="1816"/>
    </row>
    <row r="1147" spans="11:17" x14ac:dyDescent="0.45">
      <c r="K1147" s="1816"/>
      <c r="L1147" s="1816"/>
      <c r="M1147" s="1816"/>
      <c r="N1147" s="2109"/>
      <c r="O1147" s="1816"/>
      <c r="Q1147" s="1816"/>
    </row>
    <row r="1148" spans="11:17" x14ac:dyDescent="0.45">
      <c r="K1148" s="1816"/>
      <c r="L1148" s="1816"/>
      <c r="M1148" s="1816"/>
      <c r="N1148" s="2109"/>
      <c r="O1148" s="1816"/>
      <c r="Q1148" s="1816"/>
    </row>
    <row r="1149" spans="11:17" x14ac:dyDescent="0.45">
      <c r="K1149" s="1816"/>
      <c r="L1149" s="1816"/>
      <c r="M1149" s="1816"/>
      <c r="N1149" s="2109"/>
      <c r="O1149" s="1816"/>
      <c r="Q1149" s="1816"/>
    </row>
    <row r="1150" spans="11:17" x14ac:dyDescent="0.45">
      <c r="K1150" s="1816"/>
      <c r="L1150" s="1816"/>
      <c r="M1150" s="1816"/>
      <c r="N1150" s="2109"/>
      <c r="O1150" s="1816"/>
      <c r="Q1150" s="1816"/>
    </row>
    <row r="1151" spans="11:17" x14ac:dyDescent="0.45">
      <c r="K1151" s="1816"/>
      <c r="L1151" s="1816"/>
      <c r="M1151" s="1816"/>
      <c r="N1151" s="2109"/>
      <c r="O1151" s="1816"/>
      <c r="Q1151" s="1816"/>
    </row>
    <row r="1152" spans="11:17" x14ac:dyDescent="0.45">
      <c r="K1152" s="1816"/>
      <c r="L1152" s="1816"/>
      <c r="M1152" s="1816"/>
      <c r="N1152" s="2109"/>
      <c r="O1152" s="1816"/>
      <c r="Q1152" s="1816"/>
    </row>
    <row r="1153" spans="11:17" x14ac:dyDescent="0.45">
      <c r="K1153" s="1816"/>
      <c r="L1153" s="1816"/>
      <c r="M1153" s="1816"/>
      <c r="N1153" s="2109"/>
      <c r="O1153" s="1816"/>
      <c r="Q1153" s="1816"/>
    </row>
    <row r="1154" spans="11:17" x14ac:dyDescent="0.45">
      <c r="K1154" s="1816"/>
      <c r="L1154" s="1816"/>
      <c r="M1154" s="1816"/>
      <c r="N1154" s="2109"/>
      <c r="O1154" s="1816"/>
      <c r="Q1154" s="1816"/>
    </row>
    <row r="1155" spans="11:17" x14ac:dyDescent="0.45">
      <c r="K1155" s="1816"/>
      <c r="L1155" s="1816"/>
      <c r="M1155" s="1816"/>
      <c r="N1155" s="2109"/>
      <c r="O1155" s="1816"/>
      <c r="Q1155" s="1816"/>
    </row>
    <row r="1156" spans="11:17" x14ac:dyDescent="0.45">
      <c r="K1156" s="1816"/>
      <c r="L1156" s="1816"/>
      <c r="M1156" s="1816"/>
      <c r="N1156" s="2109"/>
      <c r="O1156" s="1816"/>
      <c r="Q1156" s="1816"/>
    </row>
    <row r="1157" spans="11:17" x14ac:dyDescent="0.45">
      <c r="K1157" s="1816"/>
      <c r="L1157" s="1816"/>
      <c r="M1157" s="1816"/>
      <c r="N1157" s="2109"/>
      <c r="O1157" s="1816"/>
      <c r="Q1157" s="1816"/>
    </row>
    <row r="1158" spans="11:17" x14ac:dyDescent="0.45">
      <c r="K1158" s="1816"/>
      <c r="L1158" s="1816"/>
      <c r="M1158" s="1816"/>
      <c r="N1158" s="2109"/>
      <c r="O1158" s="1816"/>
      <c r="Q1158" s="1816"/>
    </row>
    <row r="1159" spans="11:17" x14ac:dyDescent="0.45">
      <c r="K1159" s="1816"/>
      <c r="L1159" s="1816"/>
      <c r="M1159" s="1816"/>
      <c r="N1159" s="2109"/>
      <c r="O1159" s="1816"/>
      <c r="Q1159" s="1816"/>
    </row>
    <row r="1160" spans="11:17" x14ac:dyDescent="0.45">
      <c r="K1160" s="1816"/>
      <c r="L1160" s="1816"/>
      <c r="M1160" s="1816"/>
      <c r="N1160" s="2109"/>
      <c r="O1160" s="1816"/>
      <c r="Q1160" s="1816"/>
    </row>
    <row r="1161" spans="11:17" x14ac:dyDescent="0.45">
      <c r="K1161" s="1816"/>
      <c r="L1161" s="1816"/>
      <c r="M1161" s="1816"/>
      <c r="N1161" s="2109"/>
      <c r="O1161" s="1816"/>
      <c r="Q1161" s="1816"/>
    </row>
    <row r="1162" spans="11:17" x14ac:dyDescent="0.45">
      <c r="K1162" s="1816"/>
      <c r="L1162" s="1816"/>
      <c r="M1162" s="1816"/>
      <c r="N1162" s="2109"/>
      <c r="O1162" s="1816"/>
      <c r="Q1162" s="1816"/>
    </row>
    <row r="1163" spans="11:17" x14ac:dyDescent="0.45">
      <c r="K1163" s="1816"/>
      <c r="L1163" s="1816"/>
      <c r="M1163" s="1816"/>
      <c r="N1163" s="2109"/>
      <c r="O1163" s="1816"/>
      <c r="Q1163" s="1816"/>
    </row>
    <row r="1164" spans="11:17" x14ac:dyDescent="0.45">
      <c r="K1164" s="1816"/>
      <c r="L1164" s="1816"/>
      <c r="M1164" s="1816"/>
      <c r="N1164" s="2109"/>
      <c r="O1164" s="1816"/>
      <c r="Q1164" s="1816"/>
    </row>
    <row r="1165" spans="11:17" x14ac:dyDescent="0.45">
      <c r="K1165" s="1816"/>
      <c r="L1165" s="1816"/>
      <c r="M1165" s="1816"/>
      <c r="N1165" s="2109"/>
      <c r="O1165" s="1816"/>
      <c r="Q1165" s="1816"/>
    </row>
    <row r="1166" spans="11:17" x14ac:dyDescent="0.45">
      <c r="K1166" s="1816"/>
      <c r="L1166" s="1816"/>
      <c r="M1166" s="1816"/>
      <c r="N1166" s="2109"/>
      <c r="O1166" s="1816"/>
      <c r="Q1166" s="1816"/>
    </row>
    <row r="1167" spans="11:17" x14ac:dyDescent="0.45">
      <c r="K1167" s="1816"/>
      <c r="L1167" s="1816"/>
      <c r="M1167" s="1816"/>
      <c r="N1167" s="2109"/>
      <c r="O1167" s="1816"/>
      <c r="Q1167" s="1816"/>
    </row>
    <row r="1168" spans="11:17" x14ac:dyDescent="0.45">
      <c r="K1168" s="1816"/>
      <c r="L1168" s="1816"/>
      <c r="M1168" s="1816"/>
      <c r="N1168" s="2109"/>
      <c r="O1168" s="1816"/>
      <c r="Q1168" s="1816"/>
    </row>
    <row r="1169" spans="11:17" x14ac:dyDescent="0.45">
      <c r="K1169" s="1816"/>
      <c r="L1169" s="1816"/>
      <c r="M1169" s="1816"/>
      <c r="N1169" s="2109"/>
      <c r="O1169" s="1816"/>
      <c r="Q1169" s="1816"/>
    </row>
    <row r="1170" spans="11:17" x14ac:dyDescent="0.45">
      <c r="K1170" s="1816"/>
      <c r="L1170" s="1816"/>
      <c r="M1170" s="1816"/>
      <c r="N1170" s="2109"/>
      <c r="O1170" s="1816"/>
      <c r="Q1170" s="1816"/>
    </row>
    <row r="1171" spans="11:17" x14ac:dyDescent="0.45">
      <c r="K1171" s="1816"/>
      <c r="L1171" s="1816"/>
      <c r="M1171" s="1816"/>
      <c r="N1171" s="2109"/>
      <c r="O1171" s="1816"/>
      <c r="Q1171" s="1816"/>
    </row>
    <row r="1172" spans="11:17" x14ac:dyDescent="0.45">
      <c r="K1172" s="1816"/>
      <c r="L1172" s="1816"/>
      <c r="M1172" s="1816"/>
      <c r="N1172" s="2109"/>
      <c r="O1172" s="1816"/>
      <c r="Q1172" s="1816"/>
    </row>
    <row r="1173" spans="11:17" x14ac:dyDescent="0.45">
      <c r="K1173" s="1816"/>
      <c r="L1173" s="1816"/>
      <c r="M1173" s="1816"/>
      <c r="N1173" s="2109"/>
      <c r="O1173" s="1816"/>
      <c r="Q1173" s="1816"/>
    </row>
    <row r="1174" spans="11:17" x14ac:dyDescent="0.45">
      <c r="K1174" s="1816"/>
      <c r="L1174" s="1816"/>
      <c r="M1174" s="1816"/>
      <c r="N1174" s="2109"/>
      <c r="O1174" s="1816"/>
      <c r="Q1174" s="1816"/>
    </row>
    <row r="1175" spans="11:17" x14ac:dyDescent="0.45">
      <c r="K1175" s="1816"/>
      <c r="L1175" s="1816"/>
      <c r="M1175" s="1816"/>
      <c r="N1175" s="2109"/>
      <c r="O1175" s="1816"/>
      <c r="Q1175" s="1816"/>
    </row>
    <row r="1176" spans="11:17" x14ac:dyDescent="0.45">
      <c r="K1176" s="1816"/>
      <c r="L1176" s="1816"/>
      <c r="M1176" s="1816"/>
      <c r="N1176" s="2109"/>
      <c r="O1176" s="1816"/>
      <c r="Q1176" s="1816"/>
    </row>
    <row r="1177" spans="11:17" x14ac:dyDescent="0.45">
      <c r="K1177" s="1816"/>
      <c r="L1177" s="1816"/>
      <c r="M1177" s="1816"/>
      <c r="N1177" s="2109"/>
      <c r="O1177" s="1816"/>
      <c r="Q1177" s="1816"/>
    </row>
    <row r="1178" spans="11:17" x14ac:dyDescent="0.45">
      <c r="K1178" s="1816"/>
      <c r="L1178" s="1816"/>
      <c r="M1178" s="1816"/>
      <c r="N1178" s="2109"/>
      <c r="O1178" s="1816"/>
      <c r="Q1178" s="1816"/>
    </row>
    <row r="1179" spans="11:17" x14ac:dyDescent="0.45">
      <c r="K1179" s="1816"/>
      <c r="L1179" s="1816"/>
      <c r="M1179" s="1816"/>
      <c r="N1179" s="2109"/>
      <c r="O1179" s="1816"/>
      <c r="Q1179" s="1816"/>
    </row>
    <row r="1180" spans="11:17" x14ac:dyDescent="0.45">
      <c r="K1180" s="1816"/>
      <c r="L1180" s="1816"/>
      <c r="M1180" s="1816"/>
      <c r="N1180" s="2109"/>
      <c r="O1180" s="1816"/>
      <c r="Q1180" s="1816"/>
    </row>
    <row r="1181" spans="11:17" x14ac:dyDescent="0.45">
      <c r="K1181" s="1816"/>
      <c r="L1181" s="1816"/>
      <c r="M1181" s="1816"/>
      <c r="N1181" s="2109"/>
      <c r="O1181" s="1816"/>
      <c r="Q1181" s="1816"/>
    </row>
    <row r="1182" spans="11:17" x14ac:dyDescent="0.45">
      <c r="K1182" s="1816"/>
      <c r="L1182" s="1816"/>
      <c r="M1182" s="1816"/>
      <c r="N1182" s="2109"/>
      <c r="O1182" s="1816"/>
      <c r="Q1182" s="1816"/>
    </row>
    <row r="1183" spans="11:17" x14ac:dyDescent="0.45">
      <c r="K1183" s="1816"/>
      <c r="L1183" s="1816"/>
      <c r="M1183" s="1816"/>
      <c r="N1183" s="2109"/>
      <c r="O1183" s="1816"/>
      <c r="Q1183" s="1816"/>
    </row>
    <row r="1184" spans="11:17" x14ac:dyDescent="0.45">
      <c r="K1184" s="1816"/>
      <c r="L1184" s="1816"/>
      <c r="M1184" s="1816"/>
      <c r="N1184" s="2109"/>
      <c r="O1184" s="1816"/>
      <c r="Q1184" s="1816"/>
    </row>
    <row r="1185" spans="11:17" x14ac:dyDescent="0.45">
      <c r="K1185" s="1816"/>
      <c r="L1185" s="1816"/>
      <c r="M1185" s="1816"/>
      <c r="N1185" s="2109"/>
      <c r="O1185" s="1816"/>
      <c r="Q1185" s="1816"/>
    </row>
    <row r="1186" spans="11:17" x14ac:dyDescent="0.45">
      <c r="K1186" s="1816"/>
      <c r="L1186" s="1816"/>
      <c r="M1186" s="1816"/>
      <c r="N1186" s="2109"/>
      <c r="O1186" s="1816"/>
      <c r="Q1186" s="1816"/>
    </row>
    <row r="1187" spans="11:17" x14ac:dyDescent="0.45">
      <c r="K1187" s="1816"/>
      <c r="L1187" s="1816"/>
      <c r="M1187" s="1816"/>
      <c r="N1187" s="2109"/>
      <c r="O1187" s="1816"/>
      <c r="Q1187" s="1816"/>
    </row>
    <row r="1188" spans="11:17" x14ac:dyDescent="0.45">
      <c r="K1188" s="1816"/>
      <c r="L1188" s="1816"/>
      <c r="M1188" s="1816"/>
      <c r="N1188" s="2109"/>
      <c r="O1188" s="1816"/>
      <c r="Q1188" s="1816"/>
    </row>
    <row r="1189" spans="11:17" x14ac:dyDescent="0.45">
      <c r="K1189" s="1816"/>
      <c r="L1189" s="1816"/>
      <c r="M1189" s="1816"/>
      <c r="N1189" s="2109"/>
      <c r="O1189" s="1816"/>
      <c r="Q1189" s="1816"/>
    </row>
    <row r="1190" spans="11:17" x14ac:dyDescent="0.45">
      <c r="K1190" s="1816"/>
      <c r="L1190" s="1816"/>
      <c r="M1190" s="1816"/>
      <c r="N1190" s="2109"/>
      <c r="O1190" s="1816"/>
      <c r="Q1190" s="1816"/>
    </row>
    <row r="1191" spans="11:17" x14ac:dyDescent="0.45">
      <c r="K1191" s="1816"/>
      <c r="L1191" s="1816"/>
      <c r="M1191" s="1816"/>
      <c r="N1191" s="2109"/>
      <c r="O1191" s="1816"/>
      <c r="Q1191" s="1816"/>
    </row>
    <row r="1192" spans="11:17" x14ac:dyDescent="0.45">
      <c r="K1192" s="1816"/>
      <c r="L1192" s="1816"/>
      <c r="M1192" s="1816"/>
      <c r="N1192" s="2109"/>
      <c r="O1192" s="1816"/>
      <c r="Q1192" s="1816"/>
    </row>
    <row r="1193" spans="11:17" x14ac:dyDescent="0.45">
      <c r="K1193" s="1816"/>
      <c r="L1193" s="1816"/>
      <c r="M1193" s="1816"/>
      <c r="N1193" s="2109"/>
      <c r="O1193" s="1816"/>
      <c r="Q1193" s="1816"/>
    </row>
    <row r="1194" spans="11:17" x14ac:dyDescent="0.45">
      <c r="K1194" s="1816"/>
      <c r="L1194" s="1816"/>
      <c r="M1194" s="1816"/>
      <c r="N1194" s="2109"/>
      <c r="O1194" s="1816"/>
      <c r="Q1194" s="1816"/>
    </row>
    <row r="1195" spans="11:17" x14ac:dyDescent="0.45">
      <c r="K1195" s="1816"/>
      <c r="L1195" s="1816"/>
      <c r="M1195" s="1816"/>
      <c r="N1195" s="2109"/>
      <c r="O1195" s="1816"/>
      <c r="Q1195" s="1816"/>
    </row>
    <row r="1196" spans="11:17" x14ac:dyDescent="0.45">
      <c r="K1196" s="1816"/>
      <c r="L1196" s="1816"/>
      <c r="M1196" s="1816"/>
      <c r="N1196" s="2109"/>
      <c r="O1196" s="1816"/>
      <c r="Q1196" s="1816"/>
    </row>
    <row r="1197" spans="11:17" x14ac:dyDescent="0.45">
      <c r="K1197" s="1816"/>
      <c r="L1197" s="1816"/>
      <c r="M1197" s="1816"/>
      <c r="N1197" s="2109"/>
      <c r="O1197" s="1816"/>
      <c r="Q1197" s="1816"/>
    </row>
    <row r="1198" spans="11:17" x14ac:dyDescent="0.45">
      <c r="K1198" s="1816"/>
      <c r="L1198" s="1816"/>
      <c r="M1198" s="1816"/>
      <c r="N1198" s="2109"/>
      <c r="O1198" s="1816"/>
      <c r="Q1198" s="1816"/>
    </row>
    <row r="1199" spans="11:17" x14ac:dyDescent="0.45">
      <c r="K1199" s="1816"/>
      <c r="L1199" s="1816"/>
      <c r="M1199" s="1816"/>
      <c r="N1199" s="2109"/>
      <c r="O1199" s="1816"/>
      <c r="Q1199" s="1816"/>
    </row>
    <row r="1200" spans="11:17" x14ac:dyDescent="0.45">
      <c r="K1200" s="1816"/>
      <c r="L1200" s="1816"/>
      <c r="M1200" s="1816"/>
      <c r="N1200" s="2109"/>
      <c r="O1200" s="1816"/>
      <c r="Q1200" s="1816"/>
    </row>
    <row r="1201" spans="11:17" x14ac:dyDescent="0.45">
      <c r="K1201" s="1816"/>
      <c r="L1201" s="1816"/>
      <c r="M1201" s="1816"/>
      <c r="N1201" s="2109"/>
      <c r="O1201" s="1816"/>
      <c r="Q1201" s="1816"/>
    </row>
    <row r="1202" spans="11:17" x14ac:dyDescent="0.45">
      <c r="K1202" s="1816"/>
      <c r="L1202" s="1816"/>
      <c r="M1202" s="1816"/>
      <c r="N1202" s="2109"/>
      <c r="O1202" s="1816"/>
      <c r="Q1202" s="1816"/>
    </row>
    <row r="1203" spans="11:17" x14ac:dyDescent="0.45">
      <c r="K1203" s="1816"/>
      <c r="L1203" s="1816"/>
      <c r="M1203" s="1816"/>
      <c r="N1203" s="2109"/>
      <c r="O1203" s="1816"/>
      <c r="Q1203" s="1816"/>
    </row>
    <row r="1204" spans="11:17" x14ac:dyDescent="0.45">
      <c r="K1204" s="1816"/>
      <c r="L1204" s="1816"/>
      <c r="M1204" s="1816"/>
      <c r="N1204" s="2109"/>
      <c r="O1204" s="1816"/>
      <c r="Q1204" s="1816"/>
    </row>
    <row r="1205" spans="11:17" x14ac:dyDescent="0.45">
      <c r="K1205" s="1816"/>
      <c r="L1205" s="1816"/>
      <c r="M1205" s="1816"/>
      <c r="N1205" s="2109"/>
      <c r="O1205" s="1816"/>
      <c r="Q1205" s="1816"/>
    </row>
    <row r="1206" spans="11:17" x14ac:dyDescent="0.45">
      <c r="K1206" s="1816"/>
      <c r="L1206" s="1816"/>
      <c r="M1206" s="1816"/>
      <c r="N1206" s="2109"/>
      <c r="O1206" s="1816"/>
      <c r="Q1206" s="1816"/>
    </row>
    <row r="1207" spans="11:17" x14ac:dyDescent="0.45">
      <c r="K1207" s="1816"/>
      <c r="L1207" s="1816"/>
      <c r="M1207" s="1816"/>
      <c r="N1207" s="2109"/>
      <c r="O1207" s="1816"/>
      <c r="Q1207" s="1816"/>
    </row>
    <row r="1208" spans="11:17" x14ac:dyDescent="0.45">
      <c r="K1208" s="1816"/>
      <c r="L1208" s="1816"/>
      <c r="M1208" s="1816"/>
      <c r="N1208" s="2109"/>
      <c r="O1208" s="1816"/>
      <c r="Q1208" s="1816"/>
    </row>
    <row r="1209" spans="11:17" x14ac:dyDescent="0.45">
      <c r="K1209" s="1816"/>
      <c r="L1209" s="1816"/>
      <c r="M1209" s="1816"/>
      <c r="N1209" s="2109"/>
      <c r="O1209" s="1816"/>
      <c r="Q1209" s="1816"/>
    </row>
    <row r="1210" spans="11:17" x14ac:dyDescent="0.45">
      <c r="K1210" s="1816"/>
      <c r="L1210" s="1816"/>
      <c r="M1210" s="1816"/>
      <c r="N1210" s="2109"/>
      <c r="O1210" s="1816"/>
      <c r="Q1210" s="1816"/>
    </row>
    <row r="1211" spans="11:17" x14ac:dyDescent="0.45">
      <c r="K1211" s="1816"/>
      <c r="L1211" s="1816"/>
      <c r="M1211" s="1816"/>
      <c r="N1211" s="2109"/>
      <c r="O1211" s="1816"/>
      <c r="Q1211" s="1816"/>
    </row>
    <row r="1212" spans="11:17" x14ac:dyDescent="0.45">
      <c r="K1212" s="1816"/>
      <c r="L1212" s="1816"/>
      <c r="M1212" s="1816"/>
      <c r="N1212" s="2109"/>
      <c r="O1212" s="1816"/>
      <c r="Q1212" s="1816"/>
    </row>
    <row r="1213" spans="11:17" x14ac:dyDescent="0.45">
      <c r="K1213" s="1816"/>
      <c r="L1213" s="1816"/>
      <c r="M1213" s="1816"/>
      <c r="N1213" s="2109"/>
      <c r="O1213" s="1816"/>
      <c r="Q1213" s="1816"/>
    </row>
    <row r="1214" spans="11:17" x14ac:dyDescent="0.45">
      <c r="K1214" s="1816"/>
      <c r="L1214" s="1816"/>
      <c r="M1214" s="1816"/>
      <c r="N1214" s="2109"/>
      <c r="O1214" s="1816"/>
      <c r="Q1214" s="1816"/>
    </row>
    <row r="1215" spans="11:17" x14ac:dyDescent="0.45">
      <c r="K1215" s="1816"/>
      <c r="L1215" s="1816"/>
      <c r="M1215" s="1816"/>
      <c r="N1215" s="2109"/>
      <c r="O1215" s="1816"/>
      <c r="Q1215" s="1816"/>
    </row>
    <row r="1216" spans="11:17" x14ac:dyDescent="0.45">
      <c r="K1216" s="1816"/>
      <c r="L1216" s="1816"/>
      <c r="M1216" s="1816"/>
      <c r="N1216" s="2109"/>
      <c r="O1216" s="1816"/>
      <c r="Q1216" s="1816"/>
    </row>
    <row r="1217" spans="11:17" x14ac:dyDescent="0.45">
      <c r="K1217" s="1816"/>
      <c r="L1217" s="1816"/>
      <c r="M1217" s="1816"/>
      <c r="N1217" s="2109"/>
      <c r="O1217" s="1816"/>
      <c r="Q1217" s="1816"/>
    </row>
    <row r="1218" spans="11:17" x14ac:dyDescent="0.45">
      <c r="K1218" s="1816"/>
      <c r="L1218" s="1816"/>
      <c r="M1218" s="1816"/>
      <c r="N1218" s="2109"/>
      <c r="O1218" s="1816"/>
      <c r="Q1218" s="1816"/>
    </row>
    <row r="1219" spans="11:17" x14ac:dyDescent="0.45">
      <c r="K1219" s="1816"/>
      <c r="L1219" s="1816"/>
      <c r="M1219" s="1816"/>
      <c r="N1219" s="2109"/>
      <c r="O1219" s="1816"/>
      <c r="Q1219" s="1816"/>
    </row>
    <row r="1220" spans="11:17" x14ac:dyDescent="0.45">
      <c r="K1220" s="1816"/>
      <c r="L1220" s="1816"/>
      <c r="M1220" s="1816"/>
      <c r="N1220" s="2109"/>
      <c r="O1220" s="1816"/>
      <c r="Q1220" s="1816"/>
    </row>
    <row r="1221" spans="11:17" x14ac:dyDescent="0.45">
      <c r="K1221" s="1816"/>
      <c r="L1221" s="1816"/>
      <c r="M1221" s="1816"/>
      <c r="N1221" s="2109"/>
      <c r="O1221" s="1816"/>
      <c r="Q1221" s="1816"/>
    </row>
    <row r="1222" spans="11:17" x14ac:dyDescent="0.45">
      <c r="K1222" s="1816"/>
      <c r="L1222" s="1816"/>
      <c r="M1222" s="1816"/>
      <c r="N1222" s="2109"/>
      <c r="O1222" s="1816"/>
      <c r="Q1222" s="1816"/>
    </row>
    <row r="1223" spans="11:17" x14ac:dyDescent="0.45">
      <c r="K1223" s="1816"/>
      <c r="L1223" s="1816"/>
      <c r="M1223" s="1816"/>
      <c r="N1223" s="2109"/>
      <c r="O1223" s="1816"/>
      <c r="Q1223" s="1816"/>
    </row>
    <row r="1224" spans="11:17" x14ac:dyDescent="0.45">
      <c r="K1224" s="1816"/>
      <c r="L1224" s="1816"/>
      <c r="M1224" s="1816"/>
      <c r="N1224" s="2109"/>
      <c r="O1224" s="1816"/>
      <c r="Q1224" s="1816"/>
    </row>
    <row r="1225" spans="11:17" x14ac:dyDescent="0.45">
      <c r="K1225" s="1816"/>
      <c r="L1225" s="1816"/>
      <c r="M1225" s="1816"/>
      <c r="N1225" s="2109"/>
      <c r="O1225" s="1816"/>
      <c r="Q1225" s="1816"/>
    </row>
    <row r="1226" spans="11:17" x14ac:dyDescent="0.45">
      <c r="K1226" s="1816"/>
      <c r="L1226" s="1816"/>
      <c r="M1226" s="1816"/>
      <c r="N1226" s="2109"/>
      <c r="O1226" s="1816"/>
      <c r="Q1226" s="1816"/>
    </row>
    <row r="1227" spans="11:17" x14ac:dyDescent="0.45">
      <c r="K1227" s="1816"/>
      <c r="L1227" s="1816"/>
      <c r="M1227" s="1816"/>
      <c r="N1227" s="2109"/>
      <c r="O1227" s="1816"/>
      <c r="Q1227" s="1816"/>
    </row>
    <row r="1228" spans="11:17" x14ac:dyDescent="0.45">
      <c r="K1228" s="1816"/>
      <c r="L1228" s="1816"/>
      <c r="M1228" s="1816"/>
      <c r="N1228" s="2109"/>
      <c r="O1228" s="1816"/>
      <c r="Q1228" s="1816"/>
    </row>
    <row r="1229" spans="11:17" x14ac:dyDescent="0.45">
      <c r="K1229" s="1816"/>
      <c r="L1229" s="1816"/>
      <c r="M1229" s="1816"/>
      <c r="N1229" s="2109"/>
      <c r="O1229" s="1816"/>
      <c r="Q1229" s="1816"/>
    </row>
    <row r="1230" spans="11:17" x14ac:dyDescent="0.45">
      <c r="K1230" s="1816"/>
      <c r="L1230" s="1816"/>
      <c r="M1230" s="1816"/>
      <c r="N1230" s="2109"/>
      <c r="O1230" s="1816"/>
      <c r="Q1230" s="1816"/>
    </row>
    <row r="1231" spans="11:17" x14ac:dyDescent="0.45">
      <c r="K1231" s="1816"/>
      <c r="L1231" s="1816"/>
      <c r="M1231" s="1816"/>
      <c r="N1231" s="2109"/>
      <c r="O1231" s="1816"/>
      <c r="Q1231" s="1816"/>
    </row>
    <row r="1232" spans="11:17" x14ac:dyDescent="0.45">
      <c r="K1232" s="1816"/>
      <c r="L1232" s="1816"/>
      <c r="M1232" s="1816"/>
      <c r="N1232" s="2109"/>
      <c r="O1232" s="1816"/>
      <c r="Q1232" s="1816"/>
    </row>
    <row r="1233" spans="11:17" x14ac:dyDescent="0.45">
      <c r="K1233" s="1816"/>
      <c r="L1233" s="1816"/>
      <c r="M1233" s="1816"/>
      <c r="N1233" s="2109"/>
      <c r="O1233" s="1816"/>
      <c r="Q1233" s="1816"/>
    </row>
    <row r="1234" spans="11:17" x14ac:dyDescent="0.45">
      <c r="K1234" s="1816"/>
      <c r="L1234" s="1816"/>
      <c r="M1234" s="1816"/>
      <c r="N1234" s="2109"/>
      <c r="O1234" s="1816"/>
      <c r="Q1234" s="1816"/>
    </row>
    <row r="1235" spans="11:17" x14ac:dyDescent="0.45">
      <c r="K1235" s="1816"/>
      <c r="L1235" s="1816"/>
      <c r="M1235" s="1816"/>
      <c r="N1235" s="2109"/>
      <c r="O1235" s="1816"/>
      <c r="Q1235" s="1816"/>
    </row>
    <row r="1236" spans="11:17" x14ac:dyDescent="0.45">
      <c r="K1236" s="1816"/>
      <c r="L1236" s="1816"/>
      <c r="M1236" s="1816"/>
      <c r="N1236" s="2109"/>
      <c r="O1236" s="1816"/>
      <c r="Q1236" s="1816"/>
    </row>
    <row r="1237" spans="11:17" x14ac:dyDescent="0.45">
      <c r="K1237" s="1816"/>
      <c r="L1237" s="1816"/>
      <c r="M1237" s="1816"/>
      <c r="N1237" s="2109"/>
      <c r="O1237" s="1816"/>
      <c r="Q1237" s="1816"/>
    </row>
    <row r="1238" spans="11:17" x14ac:dyDescent="0.45">
      <c r="K1238" s="1816"/>
      <c r="L1238" s="1816"/>
      <c r="M1238" s="1816"/>
      <c r="N1238" s="2109"/>
      <c r="O1238" s="1816"/>
      <c r="Q1238" s="1816"/>
    </row>
    <row r="1239" spans="11:17" x14ac:dyDescent="0.45">
      <c r="K1239" s="1816"/>
      <c r="L1239" s="1816"/>
      <c r="M1239" s="1816"/>
      <c r="N1239" s="2109"/>
      <c r="O1239" s="1816"/>
      <c r="Q1239" s="1816"/>
    </row>
    <row r="1240" spans="11:17" x14ac:dyDescent="0.45">
      <c r="K1240" s="1816"/>
      <c r="L1240" s="1816"/>
      <c r="M1240" s="1816"/>
      <c r="N1240" s="2109"/>
      <c r="O1240" s="1816"/>
      <c r="Q1240" s="1816"/>
    </row>
    <row r="1241" spans="11:17" x14ac:dyDescent="0.45">
      <c r="K1241" s="1816"/>
      <c r="L1241" s="1816"/>
      <c r="M1241" s="1816"/>
      <c r="N1241" s="2109"/>
      <c r="O1241" s="1816"/>
      <c r="Q1241" s="1816"/>
    </row>
    <row r="1242" spans="11:17" x14ac:dyDescent="0.45">
      <c r="K1242" s="1816"/>
      <c r="L1242" s="1816"/>
      <c r="M1242" s="1816"/>
      <c r="N1242" s="2109"/>
      <c r="O1242" s="1816"/>
      <c r="Q1242" s="1816"/>
    </row>
    <row r="1243" spans="11:17" x14ac:dyDescent="0.45">
      <c r="K1243" s="1816"/>
      <c r="L1243" s="1816"/>
      <c r="M1243" s="1816"/>
      <c r="N1243" s="2109"/>
      <c r="O1243" s="1816"/>
      <c r="Q1243" s="1816"/>
    </row>
    <row r="1244" spans="11:17" x14ac:dyDescent="0.45">
      <c r="K1244" s="1816"/>
      <c r="L1244" s="1816"/>
      <c r="M1244" s="1816"/>
      <c r="N1244" s="2109"/>
      <c r="O1244" s="1816"/>
      <c r="Q1244" s="1816"/>
    </row>
    <row r="1245" spans="11:17" x14ac:dyDescent="0.45">
      <c r="K1245" s="1816"/>
      <c r="L1245" s="1816"/>
      <c r="M1245" s="1816"/>
      <c r="N1245" s="2109"/>
      <c r="O1245" s="1816"/>
      <c r="Q1245" s="1816"/>
    </row>
    <row r="1246" spans="11:17" x14ac:dyDescent="0.45">
      <c r="K1246" s="1816"/>
      <c r="L1246" s="1816"/>
      <c r="M1246" s="1816"/>
      <c r="N1246" s="2109"/>
      <c r="O1246" s="1816"/>
      <c r="Q1246" s="1816"/>
    </row>
    <row r="1247" spans="11:17" x14ac:dyDescent="0.45">
      <c r="K1247" s="1816"/>
      <c r="L1247" s="1816"/>
      <c r="M1247" s="1816"/>
      <c r="N1247" s="2109"/>
      <c r="O1247" s="1816"/>
      <c r="Q1247" s="1816"/>
    </row>
    <row r="1248" spans="11:17" x14ac:dyDescent="0.45">
      <c r="K1248" s="1816"/>
      <c r="L1248" s="1816"/>
      <c r="M1248" s="1816"/>
      <c r="N1248" s="2109"/>
      <c r="O1248" s="1816"/>
      <c r="Q1248" s="1816"/>
    </row>
    <row r="1249" spans="11:17" x14ac:dyDescent="0.45">
      <c r="K1249" s="1816"/>
      <c r="L1249" s="1816"/>
      <c r="M1249" s="1816"/>
      <c r="N1249" s="2109"/>
      <c r="O1249" s="1816"/>
      <c r="Q1249" s="1816"/>
    </row>
    <row r="1250" spans="11:17" x14ac:dyDescent="0.45">
      <c r="K1250" s="1816"/>
      <c r="L1250" s="1816"/>
      <c r="M1250" s="1816"/>
      <c r="N1250" s="2109"/>
      <c r="O1250" s="1816"/>
      <c r="Q1250" s="1816"/>
    </row>
    <row r="1251" spans="11:17" x14ac:dyDescent="0.45">
      <c r="K1251" s="1816"/>
      <c r="L1251" s="1816"/>
      <c r="M1251" s="1816"/>
      <c r="N1251" s="2109"/>
      <c r="O1251" s="1816"/>
      <c r="Q1251" s="1816"/>
    </row>
    <row r="1252" spans="11:17" x14ac:dyDescent="0.45">
      <c r="K1252" s="1816"/>
      <c r="L1252" s="1816"/>
      <c r="M1252" s="1816"/>
      <c r="N1252" s="2109"/>
      <c r="O1252" s="1816"/>
      <c r="Q1252" s="1816"/>
    </row>
    <row r="1253" spans="11:17" x14ac:dyDescent="0.45">
      <c r="K1253" s="1816"/>
      <c r="L1253" s="1816"/>
      <c r="M1253" s="1816"/>
      <c r="N1253" s="2109"/>
      <c r="O1253" s="1816"/>
      <c r="Q1253" s="1816"/>
    </row>
    <row r="1254" spans="11:17" x14ac:dyDescent="0.45">
      <c r="K1254" s="1816"/>
      <c r="L1254" s="1816"/>
      <c r="M1254" s="1816"/>
      <c r="N1254" s="2109"/>
      <c r="O1254" s="1816"/>
      <c r="Q1254" s="1816"/>
    </row>
    <row r="1255" spans="11:17" x14ac:dyDescent="0.45">
      <c r="K1255" s="1816"/>
      <c r="L1255" s="1816"/>
      <c r="M1255" s="1816"/>
      <c r="N1255" s="2109"/>
      <c r="O1255" s="1816"/>
      <c r="Q1255" s="1816"/>
    </row>
    <row r="1256" spans="11:17" x14ac:dyDescent="0.45">
      <c r="K1256" s="1816"/>
      <c r="L1256" s="1816"/>
      <c r="M1256" s="1816"/>
      <c r="N1256" s="2109"/>
      <c r="O1256" s="1816"/>
      <c r="Q1256" s="1816"/>
    </row>
    <row r="1257" spans="11:17" x14ac:dyDescent="0.45">
      <c r="K1257" s="1816"/>
      <c r="L1257" s="1816"/>
      <c r="M1257" s="1816"/>
      <c r="N1257" s="2109"/>
      <c r="O1257" s="1816"/>
      <c r="Q1257" s="1816"/>
    </row>
    <row r="1258" spans="11:17" x14ac:dyDescent="0.45">
      <c r="K1258" s="1816"/>
      <c r="L1258" s="1816"/>
      <c r="M1258" s="1816"/>
      <c r="N1258" s="2109"/>
      <c r="O1258" s="1816"/>
      <c r="Q1258" s="1816"/>
    </row>
    <row r="1259" spans="11:17" x14ac:dyDescent="0.45">
      <c r="K1259" s="1816"/>
      <c r="L1259" s="1816"/>
      <c r="M1259" s="1816"/>
      <c r="N1259" s="2109"/>
      <c r="O1259" s="1816"/>
      <c r="Q1259" s="1816"/>
    </row>
    <row r="1260" spans="11:17" x14ac:dyDescent="0.45">
      <c r="K1260" s="1816"/>
      <c r="L1260" s="1816"/>
      <c r="M1260" s="1816"/>
      <c r="N1260" s="2109"/>
      <c r="O1260" s="1816"/>
      <c r="Q1260" s="1816"/>
    </row>
    <row r="1261" spans="11:17" x14ac:dyDescent="0.45">
      <c r="K1261" s="1816"/>
      <c r="L1261" s="1816"/>
      <c r="M1261" s="1816"/>
      <c r="N1261" s="2109"/>
      <c r="O1261" s="1816"/>
      <c r="Q1261" s="1816"/>
    </row>
    <row r="1262" spans="11:17" x14ac:dyDescent="0.45">
      <c r="K1262" s="1816"/>
      <c r="L1262" s="1816"/>
      <c r="M1262" s="1816"/>
      <c r="N1262" s="2109"/>
      <c r="O1262" s="1816"/>
      <c r="Q1262" s="1816"/>
    </row>
    <row r="1263" spans="11:17" x14ac:dyDescent="0.45">
      <c r="K1263" s="1816"/>
      <c r="L1263" s="1816"/>
      <c r="M1263" s="1816"/>
      <c r="N1263" s="2109"/>
      <c r="O1263" s="1816"/>
      <c r="Q1263" s="1816"/>
    </row>
    <row r="1264" spans="11:17" x14ac:dyDescent="0.45">
      <c r="K1264" s="1816"/>
      <c r="L1264" s="1816"/>
      <c r="M1264" s="1816"/>
      <c r="N1264" s="2109"/>
      <c r="O1264" s="1816"/>
      <c r="Q1264" s="1816"/>
    </row>
    <row r="1265" spans="11:17" x14ac:dyDescent="0.45">
      <c r="K1265" s="1816"/>
      <c r="L1265" s="1816"/>
      <c r="M1265" s="1816"/>
      <c r="N1265" s="2109"/>
      <c r="O1265" s="1816"/>
      <c r="Q1265" s="1816"/>
    </row>
    <row r="1266" spans="11:17" x14ac:dyDescent="0.45">
      <c r="K1266" s="1816"/>
      <c r="L1266" s="1816"/>
      <c r="M1266" s="1816"/>
      <c r="N1266" s="2109"/>
      <c r="O1266" s="1816"/>
      <c r="Q1266" s="1816"/>
    </row>
    <row r="1267" spans="11:17" x14ac:dyDescent="0.45">
      <c r="K1267" s="1816"/>
      <c r="L1267" s="1816"/>
      <c r="M1267" s="1816"/>
      <c r="N1267" s="2109"/>
      <c r="O1267" s="1816"/>
      <c r="Q1267" s="1816"/>
    </row>
    <row r="1268" spans="11:17" x14ac:dyDescent="0.45">
      <c r="K1268" s="1816"/>
      <c r="L1268" s="1816"/>
      <c r="M1268" s="1816"/>
      <c r="N1268" s="2109"/>
      <c r="O1268" s="1816"/>
      <c r="Q1268" s="1816"/>
    </row>
    <row r="1269" spans="11:17" x14ac:dyDescent="0.45">
      <c r="K1269" s="1816"/>
      <c r="L1269" s="1816"/>
      <c r="M1269" s="1816"/>
      <c r="N1269" s="2109"/>
      <c r="O1269" s="1816"/>
      <c r="Q1269" s="1816"/>
    </row>
    <row r="1270" spans="11:17" x14ac:dyDescent="0.45">
      <c r="K1270" s="1816"/>
      <c r="L1270" s="1816"/>
      <c r="M1270" s="1816"/>
      <c r="N1270" s="2109"/>
      <c r="O1270" s="1816"/>
      <c r="Q1270" s="1816"/>
    </row>
    <row r="1271" spans="11:17" x14ac:dyDescent="0.45">
      <c r="K1271" s="1816"/>
      <c r="L1271" s="1816"/>
      <c r="M1271" s="1816"/>
      <c r="N1271" s="2109"/>
      <c r="O1271" s="1816"/>
      <c r="Q1271" s="1816"/>
    </row>
    <row r="1272" spans="11:17" x14ac:dyDescent="0.45">
      <c r="K1272" s="1816"/>
      <c r="L1272" s="1816"/>
      <c r="M1272" s="1816"/>
      <c r="N1272" s="2109"/>
      <c r="O1272" s="1816"/>
      <c r="Q1272" s="1816"/>
    </row>
    <row r="1273" spans="11:17" x14ac:dyDescent="0.45">
      <c r="K1273" s="1816"/>
      <c r="L1273" s="1816"/>
      <c r="M1273" s="1816"/>
      <c r="N1273" s="2109"/>
      <c r="O1273" s="1816"/>
      <c r="Q1273" s="1816"/>
    </row>
    <row r="1274" spans="11:17" x14ac:dyDescent="0.45">
      <c r="K1274" s="1816"/>
      <c r="L1274" s="1816"/>
      <c r="M1274" s="1816"/>
      <c r="N1274" s="2109"/>
      <c r="O1274" s="1816"/>
      <c r="Q1274" s="1816"/>
    </row>
    <row r="1275" spans="11:17" x14ac:dyDescent="0.45">
      <c r="K1275" s="1816"/>
      <c r="L1275" s="1816"/>
      <c r="M1275" s="1816"/>
      <c r="N1275" s="2109"/>
      <c r="O1275" s="1816"/>
      <c r="Q1275" s="1816"/>
    </row>
    <row r="1276" spans="11:17" x14ac:dyDescent="0.45">
      <c r="K1276" s="1816"/>
      <c r="L1276" s="1816"/>
      <c r="M1276" s="1816"/>
      <c r="N1276" s="2109"/>
      <c r="O1276" s="1816"/>
      <c r="Q1276" s="1816"/>
    </row>
    <row r="1277" spans="11:17" x14ac:dyDescent="0.45">
      <c r="K1277" s="1816"/>
      <c r="L1277" s="1816"/>
      <c r="M1277" s="1816"/>
      <c r="N1277" s="2109"/>
      <c r="O1277" s="1816"/>
      <c r="Q1277" s="1816"/>
    </row>
    <row r="1278" spans="11:17" x14ac:dyDescent="0.45">
      <c r="K1278" s="1816"/>
      <c r="L1278" s="1816"/>
      <c r="M1278" s="1816"/>
      <c r="N1278" s="2109"/>
      <c r="O1278" s="1816"/>
      <c r="Q1278" s="1816"/>
    </row>
    <row r="1279" spans="11:17" x14ac:dyDescent="0.45">
      <c r="K1279" s="1816"/>
      <c r="L1279" s="1816"/>
      <c r="M1279" s="1816"/>
      <c r="N1279" s="2109"/>
      <c r="O1279" s="1816"/>
      <c r="Q1279" s="1816"/>
    </row>
    <row r="1280" spans="11:17" x14ac:dyDescent="0.45">
      <c r="K1280" s="1816"/>
      <c r="L1280" s="1816"/>
      <c r="M1280" s="1816"/>
      <c r="N1280" s="2109"/>
      <c r="O1280" s="1816"/>
      <c r="Q1280" s="1816"/>
    </row>
    <row r="1281" spans="11:17" x14ac:dyDescent="0.45">
      <c r="K1281" s="1816"/>
      <c r="L1281" s="1816"/>
      <c r="M1281" s="1816"/>
      <c r="N1281" s="2109"/>
      <c r="O1281" s="1816"/>
      <c r="Q1281" s="1816"/>
    </row>
    <row r="1282" spans="11:17" x14ac:dyDescent="0.45">
      <c r="K1282" s="1816"/>
      <c r="L1282" s="1816"/>
      <c r="M1282" s="1816"/>
      <c r="N1282" s="2109"/>
      <c r="O1282" s="1816"/>
      <c r="Q1282" s="1816"/>
    </row>
    <row r="1283" spans="11:17" x14ac:dyDescent="0.45">
      <c r="K1283" s="1816"/>
      <c r="L1283" s="1816"/>
      <c r="M1283" s="1816"/>
      <c r="N1283" s="2109"/>
      <c r="O1283" s="1816"/>
      <c r="Q1283" s="1816"/>
    </row>
    <row r="1284" spans="11:17" x14ac:dyDescent="0.45">
      <c r="K1284" s="1816"/>
      <c r="L1284" s="1816"/>
      <c r="M1284" s="1816"/>
      <c r="N1284" s="2109"/>
      <c r="O1284" s="1816"/>
      <c r="Q1284" s="1816"/>
    </row>
    <row r="1285" spans="11:17" x14ac:dyDescent="0.45">
      <c r="K1285" s="1816"/>
      <c r="L1285" s="1816"/>
      <c r="M1285" s="1816"/>
      <c r="N1285" s="2109"/>
      <c r="O1285" s="1816"/>
      <c r="Q1285" s="1816"/>
    </row>
    <row r="1286" spans="11:17" x14ac:dyDescent="0.45">
      <c r="K1286" s="1816"/>
      <c r="L1286" s="1816"/>
      <c r="M1286" s="1816"/>
      <c r="N1286" s="2109"/>
      <c r="O1286" s="1816"/>
      <c r="Q1286" s="1816"/>
    </row>
    <row r="1287" spans="11:17" x14ac:dyDescent="0.45">
      <c r="K1287" s="1816"/>
      <c r="L1287" s="1816"/>
      <c r="M1287" s="1816"/>
      <c r="N1287" s="2109"/>
      <c r="O1287" s="1816"/>
      <c r="Q1287" s="1816"/>
    </row>
    <row r="1288" spans="11:17" x14ac:dyDescent="0.45">
      <c r="K1288" s="1816"/>
      <c r="L1288" s="1816"/>
      <c r="M1288" s="1816"/>
      <c r="N1288" s="2109"/>
      <c r="O1288" s="1816"/>
      <c r="Q1288" s="1816"/>
    </row>
    <row r="1289" spans="11:17" x14ac:dyDescent="0.45">
      <c r="K1289" s="1816"/>
      <c r="L1289" s="1816"/>
      <c r="M1289" s="1816"/>
      <c r="N1289" s="2109"/>
      <c r="O1289" s="1816"/>
      <c r="Q1289" s="1816"/>
    </row>
    <row r="1290" spans="11:17" x14ac:dyDescent="0.45">
      <c r="K1290" s="1816"/>
      <c r="L1290" s="1816"/>
      <c r="M1290" s="1816"/>
      <c r="N1290" s="2109"/>
      <c r="O1290" s="1816"/>
      <c r="Q1290" s="1816"/>
    </row>
    <row r="1291" spans="11:17" x14ac:dyDescent="0.45">
      <c r="K1291" s="1816"/>
      <c r="L1291" s="1816"/>
      <c r="M1291" s="1816"/>
      <c r="N1291" s="2109"/>
      <c r="O1291" s="1816"/>
      <c r="Q1291" s="1816"/>
    </row>
    <row r="1292" spans="11:17" x14ac:dyDescent="0.45">
      <c r="K1292" s="1816"/>
      <c r="L1292" s="1816"/>
      <c r="M1292" s="1816"/>
      <c r="N1292" s="2109"/>
      <c r="O1292" s="1816"/>
      <c r="Q1292" s="1816"/>
    </row>
    <row r="1293" spans="11:17" x14ac:dyDescent="0.45">
      <c r="K1293" s="1816"/>
      <c r="L1293" s="1816"/>
      <c r="M1293" s="1816"/>
      <c r="N1293" s="2109"/>
      <c r="O1293" s="1816"/>
      <c r="Q1293" s="1816"/>
    </row>
    <row r="1294" spans="11:17" x14ac:dyDescent="0.45">
      <c r="K1294" s="1816"/>
      <c r="L1294" s="1816"/>
      <c r="M1294" s="1816"/>
      <c r="N1294" s="2109"/>
      <c r="O1294" s="1816"/>
      <c r="Q1294" s="1816"/>
    </row>
    <row r="1295" spans="11:17" x14ac:dyDescent="0.45">
      <c r="K1295" s="1816"/>
      <c r="L1295" s="1816"/>
      <c r="M1295" s="1816"/>
      <c r="N1295" s="2109"/>
      <c r="O1295" s="1816"/>
      <c r="Q1295" s="1816"/>
    </row>
    <row r="1296" spans="11:17" x14ac:dyDescent="0.45">
      <c r="K1296" s="1816"/>
      <c r="L1296" s="1816"/>
      <c r="M1296" s="1816"/>
      <c r="N1296" s="2109"/>
      <c r="O1296" s="1816"/>
      <c r="Q1296" s="1816"/>
    </row>
    <row r="1297" spans="11:17" x14ac:dyDescent="0.45">
      <c r="K1297" s="1816"/>
      <c r="L1297" s="1816"/>
      <c r="M1297" s="1816"/>
      <c r="N1297" s="2109"/>
      <c r="O1297" s="1816"/>
      <c r="Q1297" s="1816"/>
    </row>
    <row r="1298" spans="11:17" x14ac:dyDescent="0.45">
      <c r="K1298" s="1816"/>
      <c r="L1298" s="1816"/>
      <c r="M1298" s="1816"/>
      <c r="N1298" s="2109"/>
      <c r="O1298" s="1816"/>
      <c r="Q1298" s="1816"/>
    </row>
    <row r="1299" spans="11:17" x14ac:dyDescent="0.45">
      <c r="K1299" s="1816"/>
      <c r="L1299" s="1816"/>
      <c r="M1299" s="1816"/>
      <c r="N1299" s="2109"/>
      <c r="O1299" s="1816"/>
      <c r="Q1299" s="1816"/>
    </row>
    <row r="1300" spans="11:17" x14ac:dyDescent="0.45">
      <c r="K1300" s="1816"/>
      <c r="L1300" s="1816"/>
      <c r="M1300" s="1816"/>
      <c r="N1300" s="2109"/>
      <c r="O1300" s="1816"/>
      <c r="Q1300" s="1816"/>
    </row>
    <row r="1301" spans="11:17" x14ac:dyDescent="0.45">
      <c r="K1301" s="1816"/>
      <c r="L1301" s="1816"/>
      <c r="M1301" s="1816"/>
      <c r="N1301" s="2109"/>
      <c r="O1301" s="1816"/>
      <c r="Q1301" s="1816"/>
    </row>
    <row r="1302" spans="11:17" x14ac:dyDescent="0.45">
      <c r="K1302" s="1816"/>
      <c r="L1302" s="1816"/>
      <c r="M1302" s="1816"/>
      <c r="N1302" s="2109"/>
      <c r="O1302" s="1816"/>
      <c r="Q1302" s="1816"/>
    </row>
    <row r="1303" spans="11:17" x14ac:dyDescent="0.45">
      <c r="K1303" s="1816"/>
      <c r="L1303" s="1816"/>
      <c r="M1303" s="1816"/>
      <c r="N1303" s="2109"/>
      <c r="O1303" s="1816"/>
      <c r="Q1303" s="1816"/>
    </row>
    <row r="1304" spans="11:17" x14ac:dyDescent="0.45">
      <c r="K1304" s="1816"/>
      <c r="L1304" s="1816"/>
      <c r="M1304" s="1816"/>
      <c r="N1304" s="2109"/>
      <c r="O1304" s="1816"/>
      <c r="Q1304" s="1816"/>
    </row>
    <row r="1305" spans="11:17" x14ac:dyDescent="0.45">
      <c r="K1305" s="1816"/>
      <c r="L1305" s="1816"/>
      <c r="M1305" s="1816"/>
      <c r="N1305" s="2109"/>
      <c r="O1305" s="1816"/>
      <c r="Q1305" s="1816"/>
    </row>
    <row r="1306" spans="11:17" x14ac:dyDescent="0.45">
      <c r="K1306" s="1816"/>
      <c r="L1306" s="1816"/>
      <c r="M1306" s="1816"/>
      <c r="N1306" s="2109"/>
      <c r="O1306" s="1816"/>
      <c r="Q1306" s="1816"/>
    </row>
    <row r="1307" spans="11:17" x14ac:dyDescent="0.45">
      <c r="K1307" s="1816"/>
      <c r="L1307" s="1816"/>
      <c r="M1307" s="1816"/>
      <c r="N1307" s="2109"/>
      <c r="O1307" s="1816"/>
      <c r="Q1307" s="1816"/>
    </row>
    <row r="1308" spans="11:17" x14ac:dyDescent="0.45">
      <c r="K1308" s="1816"/>
      <c r="L1308" s="1816"/>
      <c r="M1308" s="1816"/>
      <c r="N1308" s="2109"/>
      <c r="O1308" s="1816"/>
      <c r="Q1308" s="1816"/>
    </row>
    <row r="1309" spans="11:17" x14ac:dyDescent="0.45">
      <c r="K1309" s="1816"/>
      <c r="L1309" s="1816"/>
      <c r="M1309" s="1816"/>
      <c r="N1309" s="2109"/>
      <c r="O1309" s="1816"/>
      <c r="Q1309" s="1816"/>
    </row>
    <row r="1310" spans="11:17" x14ac:dyDescent="0.45">
      <c r="K1310" s="1816"/>
      <c r="L1310" s="1816"/>
      <c r="M1310" s="1816"/>
      <c r="N1310" s="2109"/>
      <c r="O1310" s="1816"/>
      <c r="Q1310" s="1816"/>
    </row>
    <row r="1311" spans="11:17" x14ac:dyDescent="0.45">
      <c r="K1311" s="1816"/>
      <c r="L1311" s="1816"/>
      <c r="M1311" s="1816"/>
      <c r="N1311" s="2109"/>
      <c r="O1311" s="1816"/>
      <c r="Q1311" s="1816"/>
    </row>
    <row r="1312" spans="11:17" x14ac:dyDescent="0.45">
      <c r="K1312" s="1816"/>
      <c r="L1312" s="1816"/>
      <c r="M1312" s="1816"/>
      <c r="N1312" s="2109"/>
      <c r="O1312" s="1816"/>
      <c r="Q1312" s="1816"/>
    </row>
    <row r="1313" spans="11:17" x14ac:dyDescent="0.45">
      <c r="K1313" s="1816"/>
      <c r="L1313" s="1816"/>
      <c r="M1313" s="1816"/>
      <c r="N1313" s="2109"/>
      <c r="O1313" s="1816"/>
      <c r="Q1313" s="1816"/>
    </row>
    <row r="1314" spans="11:17" x14ac:dyDescent="0.45">
      <c r="K1314" s="1816"/>
      <c r="L1314" s="1816"/>
      <c r="M1314" s="1816"/>
      <c r="N1314" s="2109"/>
      <c r="O1314" s="1816"/>
      <c r="Q1314" s="1816"/>
    </row>
    <row r="1315" spans="11:17" x14ac:dyDescent="0.45">
      <c r="K1315" s="1816"/>
      <c r="L1315" s="1816"/>
      <c r="M1315" s="1816"/>
      <c r="N1315" s="2109"/>
      <c r="O1315" s="1816"/>
      <c r="Q1315" s="1816"/>
    </row>
    <row r="1316" spans="11:17" x14ac:dyDescent="0.45">
      <c r="K1316" s="1816"/>
      <c r="L1316" s="1816"/>
      <c r="M1316" s="1816"/>
      <c r="N1316" s="2109"/>
      <c r="O1316" s="1816"/>
      <c r="Q1316" s="1816"/>
    </row>
    <row r="1317" spans="11:17" x14ac:dyDescent="0.45">
      <c r="K1317" s="1816"/>
      <c r="L1317" s="1816"/>
      <c r="M1317" s="1816"/>
      <c r="N1317" s="2109"/>
      <c r="O1317" s="1816"/>
      <c r="Q1317" s="1816"/>
    </row>
    <row r="1318" spans="11:17" x14ac:dyDescent="0.45">
      <c r="K1318" s="1816"/>
      <c r="L1318" s="1816"/>
      <c r="M1318" s="1816"/>
      <c r="N1318" s="2109"/>
      <c r="O1318" s="1816"/>
      <c r="Q1318" s="1816"/>
    </row>
    <row r="1319" spans="11:17" x14ac:dyDescent="0.45">
      <c r="K1319" s="1816"/>
      <c r="L1319" s="1816"/>
      <c r="M1319" s="1816"/>
      <c r="N1319" s="2109"/>
      <c r="O1319" s="1816"/>
      <c r="Q1319" s="1816"/>
    </row>
    <row r="1320" spans="11:17" x14ac:dyDescent="0.45">
      <c r="K1320" s="1816"/>
      <c r="L1320" s="1816"/>
      <c r="M1320" s="1816"/>
      <c r="N1320" s="2109"/>
      <c r="O1320" s="1816"/>
      <c r="Q1320" s="1816"/>
    </row>
    <row r="1321" spans="11:17" x14ac:dyDescent="0.45">
      <c r="K1321" s="1816"/>
      <c r="L1321" s="1816"/>
      <c r="M1321" s="1816"/>
      <c r="N1321" s="2109"/>
      <c r="O1321" s="1816"/>
      <c r="Q1321" s="1816"/>
    </row>
    <row r="1322" spans="11:17" x14ac:dyDescent="0.45">
      <c r="K1322" s="1816"/>
      <c r="L1322" s="1816"/>
      <c r="M1322" s="1816"/>
      <c r="N1322" s="2109"/>
      <c r="O1322" s="1816"/>
      <c r="Q1322" s="1816"/>
    </row>
    <row r="1323" spans="11:17" x14ac:dyDescent="0.45">
      <c r="K1323" s="1816"/>
      <c r="L1323" s="1816"/>
      <c r="M1323" s="1816"/>
      <c r="N1323" s="2109"/>
      <c r="O1323" s="1816"/>
      <c r="Q1323" s="1816"/>
    </row>
    <row r="1324" spans="11:17" x14ac:dyDescent="0.45">
      <c r="K1324" s="1816"/>
      <c r="L1324" s="1816"/>
      <c r="M1324" s="1816"/>
      <c r="N1324" s="2109"/>
      <c r="O1324" s="1816"/>
      <c r="Q1324" s="1816"/>
    </row>
    <row r="1325" spans="11:17" x14ac:dyDescent="0.45">
      <c r="K1325" s="1816"/>
      <c r="L1325" s="1816"/>
      <c r="M1325" s="1816"/>
      <c r="N1325" s="2109"/>
      <c r="O1325" s="1816"/>
      <c r="Q1325" s="1816"/>
    </row>
    <row r="1326" spans="11:17" x14ac:dyDescent="0.45">
      <c r="K1326" s="1816"/>
      <c r="L1326" s="1816"/>
      <c r="M1326" s="1816"/>
      <c r="N1326" s="2109"/>
      <c r="O1326" s="1816"/>
      <c r="Q1326" s="1816"/>
    </row>
    <row r="1327" spans="11:17" x14ac:dyDescent="0.45">
      <c r="K1327" s="1816"/>
      <c r="L1327" s="1816"/>
      <c r="M1327" s="1816"/>
      <c r="N1327" s="2109"/>
      <c r="O1327" s="1816"/>
      <c r="Q1327" s="1816"/>
    </row>
    <row r="1328" spans="11:17" x14ac:dyDescent="0.45">
      <c r="K1328" s="1816"/>
      <c r="L1328" s="1816"/>
      <c r="M1328" s="1816"/>
      <c r="N1328" s="2109"/>
      <c r="O1328" s="1816"/>
      <c r="Q1328" s="1816"/>
    </row>
    <row r="1329" spans="11:17" x14ac:dyDescent="0.45">
      <c r="K1329" s="1816"/>
      <c r="L1329" s="1816"/>
      <c r="M1329" s="1816"/>
      <c r="N1329" s="2109"/>
      <c r="O1329" s="1816"/>
      <c r="Q1329" s="1816"/>
    </row>
    <row r="1330" spans="11:17" x14ac:dyDescent="0.45">
      <c r="K1330" s="1816"/>
      <c r="L1330" s="1816"/>
      <c r="M1330" s="1816"/>
      <c r="N1330" s="2109"/>
      <c r="O1330" s="1816"/>
      <c r="Q1330" s="1816"/>
    </row>
    <row r="1331" spans="11:17" x14ac:dyDescent="0.45">
      <c r="K1331" s="1816"/>
      <c r="L1331" s="1816"/>
      <c r="M1331" s="1816"/>
      <c r="N1331" s="2109"/>
      <c r="O1331" s="1816"/>
      <c r="Q1331" s="1816"/>
    </row>
    <row r="1332" spans="11:17" x14ac:dyDescent="0.45">
      <c r="K1332" s="1816"/>
      <c r="L1332" s="1816"/>
      <c r="M1332" s="1816"/>
      <c r="N1332" s="2109"/>
      <c r="O1332" s="1816"/>
      <c r="Q1332" s="1816"/>
    </row>
    <row r="1333" spans="11:17" x14ac:dyDescent="0.45">
      <c r="K1333" s="1816"/>
      <c r="L1333" s="1816"/>
      <c r="M1333" s="1816"/>
      <c r="N1333" s="2109"/>
      <c r="O1333" s="1816"/>
      <c r="Q1333" s="1816"/>
    </row>
    <row r="1334" spans="11:17" x14ac:dyDescent="0.45">
      <c r="K1334" s="1816"/>
      <c r="L1334" s="1816"/>
      <c r="M1334" s="1816"/>
      <c r="N1334" s="2109"/>
      <c r="O1334" s="1816"/>
      <c r="Q1334" s="1816"/>
    </row>
    <row r="1335" spans="11:17" x14ac:dyDescent="0.45">
      <c r="K1335" s="1816"/>
      <c r="L1335" s="1816"/>
      <c r="M1335" s="1816"/>
      <c r="N1335" s="2109"/>
      <c r="O1335" s="1816"/>
      <c r="Q1335" s="1816"/>
    </row>
    <row r="1336" spans="11:17" x14ac:dyDescent="0.45">
      <c r="K1336" s="1816"/>
      <c r="L1336" s="1816"/>
      <c r="M1336" s="1816"/>
      <c r="N1336" s="2109"/>
      <c r="O1336" s="1816"/>
      <c r="Q1336" s="1816"/>
    </row>
    <row r="1337" spans="11:17" x14ac:dyDescent="0.45">
      <c r="K1337" s="1816"/>
      <c r="L1337" s="1816"/>
      <c r="M1337" s="1816"/>
      <c r="N1337" s="2109"/>
      <c r="O1337" s="1816"/>
      <c r="Q1337" s="1816"/>
    </row>
    <row r="1338" spans="11:17" x14ac:dyDescent="0.45">
      <c r="K1338" s="1816"/>
      <c r="L1338" s="1816"/>
      <c r="M1338" s="1816"/>
      <c r="N1338" s="2109"/>
      <c r="O1338" s="1816"/>
      <c r="Q1338" s="1816"/>
    </row>
    <row r="1339" spans="11:17" x14ac:dyDescent="0.45">
      <c r="K1339" s="1816"/>
      <c r="L1339" s="1816"/>
      <c r="M1339" s="1816"/>
      <c r="N1339" s="2109"/>
      <c r="O1339" s="1816"/>
      <c r="Q1339" s="1816"/>
    </row>
    <row r="1340" spans="11:17" x14ac:dyDescent="0.45">
      <c r="K1340" s="1816"/>
      <c r="L1340" s="1816"/>
      <c r="M1340" s="1816"/>
      <c r="N1340" s="2109"/>
      <c r="O1340" s="1816"/>
      <c r="Q1340" s="1816"/>
    </row>
    <row r="1341" spans="11:17" x14ac:dyDescent="0.45">
      <c r="K1341" s="1816"/>
      <c r="L1341" s="1816"/>
      <c r="M1341" s="1816"/>
      <c r="N1341" s="2109"/>
      <c r="O1341" s="1816"/>
      <c r="Q1341" s="1816"/>
    </row>
    <row r="1342" spans="11:17" x14ac:dyDescent="0.45">
      <c r="K1342" s="1816"/>
      <c r="L1342" s="1816"/>
      <c r="M1342" s="1816"/>
      <c r="N1342" s="2109"/>
      <c r="O1342" s="1816"/>
      <c r="Q1342" s="1816"/>
    </row>
    <row r="1343" spans="11:17" x14ac:dyDescent="0.45">
      <c r="K1343" s="1816"/>
      <c r="L1343" s="1816"/>
      <c r="M1343" s="1816"/>
      <c r="N1343" s="2109"/>
      <c r="O1343" s="1816"/>
      <c r="Q1343" s="1816"/>
    </row>
    <row r="1344" spans="11:17" x14ac:dyDescent="0.45">
      <c r="K1344" s="1816"/>
      <c r="L1344" s="1816"/>
      <c r="M1344" s="1816"/>
      <c r="N1344" s="2109"/>
      <c r="O1344" s="1816"/>
      <c r="Q1344" s="1816"/>
    </row>
    <row r="1345" spans="11:17" x14ac:dyDescent="0.45">
      <c r="K1345" s="1816"/>
      <c r="L1345" s="1816"/>
      <c r="M1345" s="1816"/>
      <c r="N1345" s="2109"/>
      <c r="O1345" s="1816"/>
      <c r="Q1345" s="1816"/>
    </row>
    <row r="1346" spans="11:17" x14ac:dyDescent="0.45">
      <c r="K1346" s="1816"/>
      <c r="L1346" s="1816"/>
      <c r="M1346" s="1816"/>
      <c r="N1346" s="2109"/>
      <c r="O1346" s="1816"/>
      <c r="Q1346" s="1816"/>
    </row>
    <row r="1347" spans="11:17" x14ac:dyDescent="0.45">
      <c r="K1347" s="1816"/>
      <c r="L1347" s="1816"/>
      <c r="M1347" s="1816"/>
      <c r="N1347" s="2109"/>
      <c r="O1347" s="1816"/>
      <c r="Q1347" s="1816"/>
    </row>
    <row r="1348" spans="11:17" x14ac:dyDescent="0.45">
      <c r="K1348" s="1816"/>
      <c r="L1348" s="1816"/>
      <c r="M1348" s="1816"/>
      <c r="N1348" s="2109"/>
      <c r="O1348" s="1816"/>
      <c r="Q1348" s="1816"/>
    </row>
    <row r="1349" spans="11:17" x14ac:dyDescent="0.45">
      <c r="K1349" s="1816"/>
      <c r="L1349" s="1816"/>
      <c r="M1349" s="1816"/>
      <c r="N1349" s="2109"/>
      <c r="O1349" s="1816"/>
      <c r="Q1349" s="1816"/>
    </row>
    <row r="1350" spans="11:17" x14ac:dyDescent="0.45">
      <c r="K1350" s="1816"/>
      <c r="L1350" s="1816"/>
      <c r="M1350" s="1816"/>
      <c r="N1350" s="2109"/>
      <c r="O1350" s="1816"/>
      <c r="Q1350" s="1816"/>
    </row>
    <row r="1351" spans="11:17" x14ac:dyDescent="0.45">
      <c r="K1351" s="1816"/>
      <c r="L1351" s="1816"/>
      <c r="M1351" s="1816"/>
      <c r="N1351" s="2109"/>
      <c r="O1351" s="1816"/>
      <c r="Q1351" s="1816"/>
    </row>
    <row r="1352" spans="11:17" x14ac:dyDescent="0.45">
      <c r="K1352" s="1816"/>
      <c r="L1352" s="1816"/>
      <c r="M1352" s="1816"/>
      <c r="N1352" s="2109"/>
      <c r="O1352" s="1816"/>
      <c r="Q1352" s="1816"/>
    </row>
    <row r="1353" spans="11:17" x14ac:dyDescent="0.45">
      <c r="K1353" s="1816"/>
      <c r="L1353" s="1816"/>
      <c r="M1353" s="1816"/>
      <c r="N1353" s="2109"/>
      <c r="O1353" s="1816"/>
      <c r="Q1353" s="1816"/>
    </row>
    <row r="1354" spans="11:17" x14ac:dyDescent="0.45">
      <c r="K1354" s="1816"/>
      <c r="L1354" s="1816"/>
      <c r="M1354" s="1816"/>
      <c r="N1354" s="2109"/>
      <c r="O1354" s="1816"/>
      <c r="Q1354" s="1816"/>
    </row>
    <row r="1355" spans="11:17" x14ac:dyDescent="0.45">
      <c r="K1355" s="1816"/>
      <c r="L1355" s="1816"/>
      <c r="M1355" s="1816"/>
      <c r="N1355" s="2109"/>
      <c r="O1355" s="1816"/>
      <c r="Q1355" s="1816"/>
    </row>
    <row r="1356" spans="11:17" x14ac:dyDescent="0.45">
      <c r="K1356" s="1816"/>
      <c r="L1356" s="1816"/>
      <c r="M1356" s="1816"/>
      <c r="N1356" s="2109"/>
      <c r="O1356" s="1816"/>
      <c r="Q1356" s="1816"/>
    </row>
    <row r="1357" spans="11:17" x14ac:dyDescent="0.45">
      <c r="K1357" s="1816"/>
      <c r="L1357" s="1816"/>
      <c r="M1357" s="1816"/>
      <c r="N1357" s="2109"/>
      <c r="O1357" s="1816"/>
      <c r="Q1357" s="1816"/>
    </row>
    <row r="1358" spans="11:17" x14ac:dyDescent="0.45">
      <c r="K1358" s="1816"/>
      <c r="L1358" s="1816"/>
      <c r="M1358" s="1816"/>
      <c r="N1358" s="2109"/>
      <c r="O1358" s="1816"/>
      <c r="Q1358" s="1816"/>
    </row>
    <row r="1359" spans="11:17" x14ac:dyDescent="0.45">
      <c r="K1359" s="1816"/>
      <c r="L1359" s="1816"/>
      <c r="M1359" s="1816"/>
      <c r="N1359" s="2109"/>
      <c r="O1359" s="1816"/>
      <c r="Q1359" s="1816"/>
    </row>
    <row r="1360" spans="11:17" x14ac:dyDescent="0.45">
      <c r="K1360" s="1816"/>
      <c r="L1360" s="1816"/>
      <c r="M1360" s="1816"/>
      <c r="N1360" s="2109"/>
      <c r="O1360" s="1816"/>
      <c r="Q1360" s="1816"/>
    </row>
    <row r="1361" spans="11:17" x14ac:dyDescent="0.45">
      <c r="K1361" s="1816"/>
      <c r="L1361" s="1816"/>
      <c r="M1361" s="1816"/>
      <c r="N1361" s="2109"/>
      <c r="O1361" s="1816"/>
      <c r="Q1361" s="1816"/>
    </row>
    <row r="1362" spans="11:17" x14ac:dyDescent="0.45">
      <c r="K1362" s="1816"/>
      <c r="L1362" s="1816"/>
      <c r="M1362" s="1816"/>
      <c r="N1362" s="2109"/>
      <c r="O1362" s="1816"/>
      <c r="Q1362" s="1816"/>
    </row>
    <row r="1363" spans="11:17" x14ac:dyDescent="0.45">
      <c r="K1363" s="1816"/>
      <c r="L1363" s="1816"/>
      <c r="M1363" s="1816"/>
      <c r="N1363" s="2109"/>
      <c r="O1363" s="1816"/>
      <c r="Q1363" s="1816"/>
    </row>
    <row r="1364" spans="11:17" x14ac:dyDescent="0.45">
      <c r="K1364" s="1816"/>
      <c r="L1364" s="1816"/>
      <c r="M1364" s="1816"/>
      <c r="N1364" s="2109"/>
      <c r="O1364" s="1816"/>
      <c r="Q1364" s="1816"/>
    </row>
    <row r="1365" spans="11:17" x14ac:dyDescent="0.45">
      <c r="K1365" s="1816"/>
      <c r="L1365" s="1816"/>
      <c r="M1365" s="1816"/>
      <c r="N1365" s="2109"/>
      <c r="O1365" s="1816"/>
      <c r="Q1365" s="1816"/>
    </row>
    <row r="1366" spans="11:17" x14ac:dyDescent="0.45">
      <c r="K1366" s="1816"/>
      <c r="L1366" s="1816"/>
      <c r="M1366" s="1816"/>
      <c r="N1366" s="2109"/>
      <c r="O1366" s="1816"/>
      <c r="Q1366" s="1816"/>
    </row>
    <row r="1367" spans="11:17" x14ac:dyDescent="0.45">
      <c r="K1367" s="1816"/>
      <c r="L1367" s="1816"/>
      <c r="M1367" s="1816"/>
      <c r="N1367" s="2109"/>
      <c r="O1367" s="1816"/>
      <c r="Q1367" s="1816"/>
    </row>
    <row r="1368" spans="11:17" x14ac:dyDescent="0.45">
      <c r="K1368" s="1816"/>
      <c r="L1368" s="1816"/>
      <c r="M1368" s="1816"/>
      <c r="N1368" s="2109"/>
      <c r="O1368" s="1816"/>
      <c r="Q1368" s="1816"/>
    </row>
    <row r="1369" spans="11:17" x14ac:dyDescent="0.45">
      <c r="K1369" s="1816"/>
      <c r="L1369" s="1816"/>
      <c r="M1369" s="1816"/>
      <c r="N1369" s="2109"/>
      <c r="O1369" s="1816"/>
      <c r="Q1369" s="1816"/>
    </row>
    <row r="1370" spans="11:17" x14ac:dyDescent="0.45">
      <c r="K1370" s="1816"/>
      <c r="L1370" s="1816"/>
      <c r="M1370" s="1816"/>
      <c r="N1370" s="2109"/>
      <c r="O1370" s="1816"/>
      <c r="Q1370" s="1816"/>
    </row>
    <row r="1371" spans="11:17" x14ac:dyDescent="0.45">
      <c r="K1371" s="1816"/>
      <c r="L1371" s="1816"/>
      <c r="M1371" s="1816"/>
      <c r="N1371" s="2109"/>
      <c r="O1371" s="1816"/>
      <c r="Q1371" s="1816"/>
    </row>
    <row r="1372" spans="11:17" x14ac:dyDescent="0.45">
      <c r="K1372" s="1816"/>
      <c r="L1372" s="1816"/>
      <c r="M1372" s="1816"/>
      <c r="N1372" s="2109"/>
      <c r="O1372" s="1816"/>
      <c r="Q1372" s="1816"/>
    </row>
    <row r="1373" spans="11:17" x14ac:dyDescent="0.45">
      <c r="K1373" s="1816"/>
      <c r="L1373" s="1816"/>
      <c r="M1373" s="1816"/>
      <c r="N1373" s="2109"/>
      <c r="O1373" s="1816"/>
      <c r="Q1373" s="1816"/>
    </row>
    <row r="1374" spans="11:17" x14ac:dyDescent="0.45">
      <c r="K1374" s="1816"/>
      <c r="L1374" s="1816"/>
      <c r="M1374" s="1816"/>
      <c r="N1374" s="2109"/>
      <c r="O1374" s="1816"/>
      <c r="Q1374" s="1816"/>
    </row>
    <row r="1375" spans="11:17" x14ac:dyDescent="0.45">
      <c r="K1375" s="1816"/>
      <c r="L1375" s="1816"/>
      <c r="M1375" s="1816"/>
      <c r="N1375" s="2109"/>
      <c r="O1375" s="1816"/>
      <c r="Q1375" s="1816"/>
    </row>
    <row r="1376" spans="11:17" x14ac:dyDescent="0.45">
      <c r="K1376" s="1816"/>
      <c r="L1376" s="1816"/>
      <c r="M1376" s="1816"/>
      <c r="N1376" s="2109"/>
      <c r="O1376" s="1816"/>
      <c r="Q1376" s="1816"/>
    </row>
    <row r="1377" spans="11:17" x14ac:dyDescent="0.45">
      <c r="K1377" s="1816"/>
      <c r="L1377" s="1816"/>
      <c r="M1377" s="1816"/>
      <c r="N1377" s="2109"/>
      <c r="O1377" s="1816"/>
      <c r="Q1377" s="1816"/>
    </row>
    <row r="1378" spans="11:17" x14ac:dyDescent="0.45">
      <c r="K1378" s="1816"/>
      <c r="L1378" s="1816"/>
      <c r="M1378" s="1816"/>
      <c r="N1378" s="2109"/>
      <c r="O1378" s="1816"/>
      <c r="Q1378" s="1816"/>
    </row>
    <row r="1379" spans="11:17" x14ac:dyDescent="0.45">
      <c r="K1379" s="1816"/>
      <c r="L1379" s="1816"/>
      <c r="M1379" s="1816"/>
      <c r="N1379" s="2109"/>
      <c r="O1379" s="1816"/>
      <c r="Q1379" s="1816"/>
    </row>
    <row r="1380" spans="11:17" x14ac:dyDescent="0.45">
      <c r="K1380" s="1816"/>
      <c r="L1380" s="1816"/>
      <c r="M1380" s="1816"/>
      <c r="N1380" s="2109"/>
      <c r="O1380" s="1816"/>
      <c r="Q1380" s="1816"/>
    </row>
    <row r="1381" spans="11:17" x14ac:dyDescent="0.45">
      <c r="K1381" s="1816"/>
      <c r="L1381" s="1816"/>
      <c r="M1381" s="1816"/>
      <c r="N1381" s="2109"/>
      <c r="O1381" s="1816"/>
      <c r="Q1381" s="1816"/>
    </row>
    <row r="1382" spans="11:17" x14ac:dyDescent="0.45">
      <c r="K1382" s="1816"/>
      <c r="L1382" s="1816"/>
      <c r="M1382" s="1816"/>
      <c r="N1382" s="2109"/>
      <c r="O1382" s="1816"/>
      <c r="Q1382" s="1816"/>
    </row>
    <row r="1383" spans="11:17" x14ac:dyDescent="0.45">
      <c r="K1383" s="1816"/>
      <c r="L1383" s="1816"/>
      <c r="M1383" s="1816"/>
      <c r="N1383" s="2109"/>
      <c r="O1383" s="1816"/>
      <c r="Q1383" s="1816"/>
    </row>
    <row r="1384" spans="11:17" x14ac:dyDescent="0.45">
      <c r="K1384" s="1816"/>
      <c r="L1384" s="1816"/>
      <c r="M1384" s="1816"/>
      <c r="N1384" s="2109"/>
      <c r="O1384" s="1816"/>
      <c r="Q1384" s="1816"/>
    </row>
    <row r="1385" spans="11:17" x14ac:dyDescent="0.45">
      <c r="K1385" s="1816"/>
      <c r="L1385" s="1816"/>
      <c r="M1385" s="1816"/>
      <c r="N1385" s="2109"/>
      <c r="O1385" s="1816"/>
      <c r="Q1385" s="1816"/>
    </row>
    <row r="1386" spans="11:17" x14ac:dyDescent="0.45">
      <c r="K1386" s="1816"/>
      <c r="L1386" s="1816"/>
      <c r="M1386" s="1816"/>
      <c r="N1386" s="2109"/>
      <c r="O1386" s="1816"/>
      <c r="Q1386" s="1816"/>
    </row>
    <row r="1387" spans="11:17" x14ac:dyDescent="0.45">
      <c r="K1387" s="1816"/>
      <c r="L1387" s="1816"/>
      <c r="M1387" s="1816"/>
      <c r="N1387" s="2109"/>
      <c r="O1387" s="1816"/>
      <c r="Q1387" s="1816"/>
    </row>
    <row r="1388" spans="11:17" x14ac:dyDescent="0.45">
      <c r="K1388" s="1816"/>
      <c r="L1388" s="1816"/>
      <c r="M1388" s="1816"/>
      <c r="N1388" s="2109"/>
      <c r="O1388" s="1816"/>
      <c r="Q1388" s="1816"/>
    </row>
    <row r="1389" spans="11:17" x14ac:dyDescent="0.45">
      <c r="K1389" s="1816"/>
      <c r="L1389" s="1816"/>
      <c r="M1389" s="1816"/>
      <c r="N1389" s="2109"/>
      <c r="O1389" s="1816"/>
      <c r="Q1389" s="1816"/>
    </row>
    <row r="1390" spans="11:17" x14ac:dyDescent="0.45">
      <c r="K1390" s="1816"/>
      <c r="L1390" s="1816"/>
      <c r="M1390" s="1816"/>
      <c r="N1390" s="2109"/>
      <c r="O1390" s="1816"/>
      <c r="Q1390" s="1816"/>
    </row>
    <row r="1391" spans="11:17" x14ac:dyDescent="0.45">
      <c r="K1391" s="1816"/>
      <c r="L1391" s="1816"/>
      <c r="M1391" s="1816"/>
      <c r="N1391" s="2109"/>
      <c r="O1391" s="1816"/>
      <c r="Q1391" s="1816"/>
    </row>
    <row r="1392" spans="11:17" x14ac:dyDescent="0.45">
      <c r="K1392" s="1816"/>
      <c r="L1392" s="1816"/>
      <c r="M1392" s="1816"/>
      <c r="N1392" s="2109"/>
      <c r="O1392" s="1816"/>
      <c r="Q1392" s="1816"/>
    </row>
    <row r="1393" spans="11:17" x14ac:dyDescent="0.45">
      <c r="K1393" s="1816"/>
      <c r="L1393" s="1816"/>
      <c r="M1393" s="1816"/>
      <c r="N1393" s="2109"/>
      <c r="O1393" s="1816"/>
      <c r="Q1393" s="1816"/>
    </row>
    <row r="1394" spans="11:17" x14ac:dyDescent="0.45">
      <c r="K1394" s="1816"/>
      <c r="L1394" s="1816"/>
      <c r="M1394" s="1816"/>
      <c r="N1394" s="2109"/>
      <c r="O1394" s="1816"/>
      <c r="Q1394" s="1816"/>
    </row>
    <row r="1395" spans="11:17" x14ac:dyDescent="0.45">
      <c r="K1395" s="1816"/>
      <c r="L1395" s="1816"/>
      <c r="M1395" s="1816"/>
      <c r="N1395" s="2109"/>
      <c r="O1395" s="1816"/>
      <c r="Q1395" s="1816"/>
    </row>
    <row r="1396" spans="11:17" x14ac:dyDescent="0.45">
      <c r="K1396" s="1816"/>
      <c r="L1396" s="1816"/>
      <c r="M1396" s="1816"/>
      <c r="N1396" s="2109"/>
      <c r="O1396" s="1816"/>
      <c r="Q1396" s="1816"/>
    </row>
    <row r="1397" spans="11:17" x14ac:dyDescent="0.45">
      <c r="K1397" s="1816"/>
      <c r="L1397" s="1816"/>
      <c r="M1397" s="1816"/>
      <c r="N1397" s="2109"/>
      <c r="O1397" s="1816"/>
      <c r="Q1397" s="1816"/>
    </row>
    <row r="1398" spans="11:17" x14ac:dyDescent="0.45">
      <c r="K1398" s="1816"/>
      <c r="L1398" s="1816"/>
      <c r="M1398" s="1816"/>
      <c r="N1398" s="2109"/>
      <c r="O1398" s="1816"/>
      <c r="Q1398" s="1816"/>
    </row>
    <row r="1399" spans="11:17" x14ac:dyDescent="0.45">
      <c r="K1399" s="1816"/>
      <c r="L1399" s="1816"/>
      <c r="M1399" s="1816"/>
      <c r="N1399" s="2109"/>
      <c r="O1399" s="1816"/>
      <c r="Q1399" s="1816"/>
    </row>
    <row r="1400" spans="11:17" x14ac:dyDescent="0.45">
      <c r="K1400" s="1816"/>
      <c r="L1400" s="1816"/>
      <c r="M1400" s="1816"/>
      <c r="N1400" s="2109"/>
      <c r="O1400" s="1816"/>
      <c r="Q1400" s="1816"/>
    </row>
    <row r="1401" spans="11:17" x14ac:dyDescent="0.45">
      <c r="K1401" s="1816"/>
      <c r="L1401" s="1816"/>
      <c r="M1401" s="1816"/>
      <c r="N1401" s="2109"/>
      <c r="O1401" s="1816"/>
      <c r="Q1401" s="1816"/>
    </row>
    <row r="1402" spans="11:17" x14ac:dyDescent="0.45">
      <c r="K1402" s="1816"/>
      <c r="L1402" s="1816"/>
      <c r="M1402" s="1816"/>
      <c r="N1402" s="2109"/>
      <c r="O1402" s="1816"/>
      <c r="Q1402" s="1816"/>
    </row>
    <row r="1403" spans="11:17" x14ac:dyDescent="0.45">
      <c r="K1403" s="1816"/>
      <c r="L1403" s="1816"/>
      <c r="M1403" s="1816"/>
      <c r="N1403" s="2109"/>
      <c r="O1403" s="1816"/>
      <c r="Q1403" s="1816"/>
    </row>
    <row r="1404" spans="11:17" x14ac:dyDescent="0.45">
      <c r="K1404" s="1816"/>
      <c r="L1404" s="1816"/>
      <c r="M1404" s="1816"/>
      <c r="N1404" s="2109"/>
      <c r="O1404" s="1816"/>
      <c r="Q1404" s="1816"/>
    </row>
    <row r="1405" spans="11:17" x14ac:dyDescent="0.45">
      <c r="K1405" s="1816"/>
      <c r="L1405" s="1816"/>
      <c r="M1405" s="1816"/>
      <c r="N1405" s="2109"/>
      <c r="O1405" s="1816"/>
      <c r="Q1405" s="1816"/>
    </row>
    <row r="1406" spans="11:17" x14ac:dyDescent="0.45">
      <c r="K1406" s="1816"/>
      <c r="L1406" s="1816"/>
      <c r="M1406" s="1816"/>
      <c r="N1406" s="2109"/>
      <c r="O1406" s="1816"/>
      <c r="Q1406" s="1816"/>
    </row>
    <row r="1407" spans="11:17" x14ac:dyDescent="0.45">
      <c r="K1407" s="1816"/>
      <c r="L1407" s="1816"/>
      <c r="M1407" s="1816"/>
      <c r="N1407" s="2109"/>
      <c r="O1407" s="1816"/>
      <c r="Q1407" s="1816"/>
    </row>
    <row r="1408" spans="11:17" x14ac:dyDescent="0.45">
      <c r="K1408" s="1816"/>
      <c r="L1408" s="1816"/>
      <c r="M1408" s="1816"/>
      <c r="N1408" s="2109"/>
      <c r="O1408" s="1816"/>
      <c r="Q1408" s="1816"/>
    </row>
    <row r="1409" spans="11:17" x14ac:dyDescent="0.45">
      <c r="K1409" s="1816"/>
      <c r="L1409" s="1816"/>
      <c r="M1409" s="1816"/>
      <c r="N1409" s="2109"/>
      <c r="O1409" s="1816"/>
      <c r="Q1409" s="1816"/>
    </row>
    <row r="1410" spans="11:17" x14ac:dyDescent="0.45">
      <c r="K1410" s="1816"/>
      <c r="L1410" s="1816"/>
      <c r="M1410" s="1816"/>
      <c r="N1410" s="2109"/>
      <c r="O1410" s="1816"/>
      <c r="Q1410" s="1816"/>
    </row>
    <row r="1411" spans="11:17" x14ac:dyDescent="0.45">
      <c r="K1411" s="1816"/>
      <c r="L1411" s="1816"/>
      <c r="M1411" s="1816"/>
      <c r="N1411" s="2109"/>
      <c r="O1411" s="1816"/>
      <c r="Q1411" s="1816"/>
    </row>
    <row r="1412" spans="11:17" x14ac:dyDescent="0.45">
      <c r="K1412" s="1816"/>
      <c r="L1412" s="1816"/>
      <c r="M1412" s="1816"/>
      <c r="N1412" s="2109"/>
      <c r="O1412" s="1816"/>
      <c r="Q1412" s="1816"/>
    </row>
    <row r="1413" spans="11:17" x14ac:dyDescent="0.45">
      <c r="K1413" s="1816"/>
      <c r="L1413" s="1816"/>
      <c r="M1413" s="1816"/>
      <c r="N1413" s="2109"/>
      <c r="O1413" s="1816"/>
      <c r="Q1413" s="1816"/>
    </row>
    <row r="1414" spans="11:17" x14ac:dyDescent="0.45">
      <c r="K1414" s="1816"/>
      <c r="L1414" s="1816"/>
      <c r="M1414" s="1816"/>
      <c r="N1414" s="2109"/>
      <c r="O1414" s="1816"/>
      <c r="Q1414" s="1816"/>
    </row>
    <row r="1415" spans="11:17" x14ac:dyDescent="0.45">
      <c r="K1415" s="1816"/>
      <c r="L1415" s="1816"/>
      <c r="M1415" s="1816"/>
      <c r="N1415" s="2109"/>
      <c r="O1415" s="1816"/>
      <c r="Q1415" s="1816"/>
    </row>
    <row r="1416" spans="11:17" x14ac:dyDescent="0.45">
      <c r="K1416" s="1816"/>
      <c r="L1416" s="1816"/>
      <c r="M1416" s="1816"/>
      <c r="N1416" s="2109"/>
      <c r="O1416" s="1816"/>
      <c r="Q1416" s="1816"/>
    </row>
    <row r="1417" spans="11:17" x14ac:dyDescent="0.45">
      <c r="K1417" s="1816"/>
      <c r="L1417" s="1816"/>
      <c r="M1417" s="1816"/>
      <c r="N1417" s="2109"/>
      <c r="O1417" s="1816"/>
      <c r="Q1417" s="1816"/>
    </row>
    <row r="1418" spans="11:17" x14ac:dyDescent="0.45">
      <c r="K1418" s="1816"/>
      <c r="L1418" s="1816"/>
      <c r="M1418" s="1816"/>
      <c r="N1418" s="2109"/>
      <c r="O1418" s="1816"/>
      <c r="Q1418" s="1816"/>
    </row>
    <row r="1419" spans="11:17" x14ac:dyDescent="0.45">
      <c r="K1419" s="1816"/>
      <c r="L1419" s="1816"/>
      <c r="M1419" s="1816"/>
      <c r="N1419" s="2109"/>
      <c r="O1419" s="1816"/>
      <c r="Q1419" s="1816"/>
    </row>
    <row r="1420" spans="11:17" x14ac:dyDescent="0.45">
      <c r="K1420" s="1816"/>
      <c r="L1420" s="1816"/>
      <c r="M1420" s="1816"/>
      <c r="N1420" s="2109"/>
      <c r="O1420" s="1816"/>
      <c r="Q1420" s="1816"/>
    </row>
    <row r="1421" spans="11:17" x14ac:dyDescent="0.45">
      <c r="K1421" s="1816"/>
      <c r="L1421" s="1816"/>
      <c r="M1421" s="1816"/>
      <c r="N1421" s="2109"/>
      <c r="O1421" s="1816"/>
      <c r="Q1421" s="1816"/>
    </row>
    <row r="1422" spans="11:17" x14ac:dyDescent="0.45">
      <c r="K1422" s="1816"/>
      <c r="L1422" s="1816"/>
      <c r="M1422" s="1816"/>
      <c r="N1422" s="2109"/>
      <c r="O1422" s="1816"/>
      <c r="Q1422" s="1816"/>
    </row>
    <row r="1423" spans="11:17" x14ac:dyDescent="0.45">
      <c r="K1423" s="1816"/>
      <c r="L1423" s="1816"/>
      <c r="M1423" s="1816"/>
      <c r="N1423" s="2109"/>
      <c r="O1423" s="1816"/>
      <c r="Q1423" s="1816"/>
    </row>
    <row r="1424" spans="11:17" x14ac:dyDescent="0.45">
      <c r="K1424" s="1816"/>
      <c r="L1424" s="1816"/>
      <c r="M1424" s="1816"/>
      <c r="N1424" s="2109"/>
      <c r="O1424" s="1816"/>
      <c r="Q1424" s="1816"/>
    </row>
    <row r="1425" spans="11:17" x14ac:dyDescent="0.45">
      <c r="K1425" s="1816"/>
      <c r="L1425" s="1816"/>
      <c r="M1425" s="1816"/>
      <c r="N1425" s="2109"/>
      <c r="O1425" s="1816"/>
      <c r="Q1425" s="1816"/>
    </row>
    <row r="1426" spans="11:17" x14ac:dyDescent="0.45">
      <c r="K1426" s="1816"/>
      <c r="L1426" s="1816"/>
      <c r="M1426" s="1816"/>
      <c r="N1426" s="2109"/>
      <c r="O1426" s="1816"/>
      <c r="Q1426" s="1816"/>
    </row>
    <row r="1427" spans="11:17" x14ac:dyDescent="0.45">
      <c r="K1427" s="1816"/>
      <c r="L1427" s="1816"/>
      <c r="M1427" s="1816"/>
      <c r="N1427" s="2109"/>
      <c r="O1427" s="1816"/>
      <c r="Q1427" s="1816"/>
    </row>
    <row r="1428" spans="11:17" x14ac:dyDescent="0.45">
      <c r="K1428" s="1816"/>
      <c r="L1428" s="1816"/>
      <c r="M1428" s="1816"/>
      <c r="N1428" s="2109"/>
      <c r="O1428" s="1816"/>
      <c r="Q1428" s="1816"/>
    </row>
    <row r="1429" spans="11:17" x14ac:dyDescent="0.45">
      <c r="K1429" s="1816"/>
      <c r="L1429" s="1816"/>
      <c r="M1429" s="1816"/>
      <c r="N1429" s="2109"/>
      <c r="O1429" s="1816"/>
      <c r="Q1429" s="1816"/>
    </row>
    <row r="1430" spans="11:17" x14ac:dyDescent="0.45">
      <c r="K1430" s="1816"/>
      <c r="L1430" s="1816"/>
      <c r="M1430" s="1816"/>
      <c r="N1430" s="2109"/>
      <c r="O1430" s="1816"/>
      <c r="Q1430" s="1816"/>
    </row>
    <row r="1431" spans="11:17" x14ac:dyDescent="0.45">
      <c r="K1431" s="1816"/>
      <c r="L1431" s="1816"/>
      <c r="M1431" s="1816"/>
      <c r="N1431" s="2109"/>
      <c r="O1431" s="1816"/>
      <c r="Q1431" s="1816"/>
    </row>
    <row r="1432" spans="11:17" x14ac:dyDescent="0.45">
      <c r="K1432" s="1816"/>
      <c r="L1432" s="1816"/>
      <c r="M1432" s="1816"/>
      <c r="N1432" s="2109"/>
      <c r="O1432" s="1816"/>
      <c r="Q1432" s="1816"/>
    </row>
    <row r="1433" spans="11:17" x14ac:dyDescent="0.45">
      <c r="K1433" s="1816"/>
      <c r="L1433" s="1816"/>
      <c r="M1433" s="1816"/>
      <c r="N1433" s="2109"/>
      <c r="O1433" s="1816"/>
      <c r="Q1433" s="1816"/>
    </row>
    <row r="1434" spans="11:17" x14ac:dyDescent="0.45">
      <c r="K1434" s="1816"/>
      <c r="L1434" s="1816"/>
      <c r="M1434" s="1816"/>
      <c r="N1434" s="2109"/>
      <c r="O1434" s="1816"/>
      <c r="Q1434" s="1816"/>
    </row>
    <row r="1435" spans="11:17" x14ac:dyDescent="0.45">
      <c r="K1435" s="1816"/>
      <c r="L1435" s="1816"/>
      <c r="M1435" s="1816"/>
      <c r="N1435" s="2109"/>
      <c r="O1435" s="1816"/>
      <c r="Q1435" s="1816"/>
    </row>
    <row r="1436" spans="11:17" x14ac:dyDescent="0.45">
      <c r="K1436" s="1816"/>
      <c r="L1436" s="1816"/>
      <c r="M1436" s="1816"/>
      <c r="N1436" s="2109"/>
      <c r="O1436" s="1816"/>
      <c r="Q1436" s="1816"/>
    </row>
    <row r="1437" spans="11:17" x14ac:dyDescent="0.45">
      <c r="K1437" s="1816"/>
      <c r="L1437" s="1816"/>
      <c r="M1437" s="1816"/>
      <c r="N1437" s="2109"/>
      <c r="O1437" s="1816"/>
      <c r="Q1437" s="1816"/>
    </row>
    <row r="1438" spans="11:17" x14ac:dyDescent="0.45">
      <c r="K1438" s="1816"/>
      <c r="L1438" s="1816"/>
      <c r="M1438" s="1816"/>
      <c r="N1438" s="2109"/>
      <c r="O1438" s="1816"/>
      <c r="Q1438" s="1816"/>
    </row>
    <row r="1439" spans="11:17" x14ac:dyDescent="0.45">
      <c r="K1439" s="1816"/>
      <c r="L1439" s="1816"/>
      <c r="M1439" s="1816"/>
      <c r="N1439" s="2109"/>
      <c r="O1439" s="1816"/>
      <c r="Q1439" s="1816"/>
    </row>
    <row r="1440" spans="11:17" x14ac:dyDescent="0.45">
      <c r="K1440" s="1816"/>
      <c r="L1440" s="1816"/>
      <c r="M1440" s="1816"/>
      <c r="N1440" s="2109"/>
      <c r="O1440" s="1816"/>
      <c r="Q1440" s="1816"/>
    </row>
    <row r="1441" spans="11:17" x14ac:dyDescent="0.45">
      <c r="K1441" s="1816"/>
      <c r="L1441" s="1816"/>
      <c r="M1441" s="1816"/>
      <c r="N1441" s="2109"/>
      <c r="O1441" s="1816"/>
      <c r="Q1441" s="1816"/>
    </row>
    <row r="1442" spans="11:17" x14ac:dyDescent="0.45">
      <c r="K1442" s="1816"/>
      <c r="L1442" s="1816"/>
      <c r="M1442" s="1816"/>
      <c r="N1442" s="2109"/>
      <c r="O1442" s="1816"/>
      <c r="Q1442" s="1816"/>
    </row>
    <row r="1443" spans="11:17" x14ac:dyDescent="0.45">
      <c r="K1443" s="1816"/>
      <c r="L1443" s="1816"/>
      <c r="M1443" s="1816"/>
      <c r="N1443" s="2109"/>
      <c r="O1443" s="1816"/>
      <c r="Q1443" s="1816"/>
    </row>
    <row r="1444" spans="11:17" x14ac:dyDescent="0.45">
      <c r="K1444" s="1816"/>
      <c r="L1444" s="1816"/>
      <c r="M1444" s="1816"/>
      <c r="N1444" s="2109"/>
      <c r="O1444" s="1816"/>
      <c r="Q1444" s="1816"/>
    </row>
    <row r="1445" spans="11:17" x14ac:dyDescent="0.45">
      <c r="K1445" s="1816"/>
      <c r="L1445" s="1816"/>
      <c r="M1445" s="1816"/>
      <c r="N1445" s="2109"/>
      <c r="O1445" s="1816"/>
      <c r="Q1445" s="1816"/>
    </row>
    <row r="1446" spans="11:17" x14ac:dyDescent="0.45">
      <c r="K1446" s="1816"/>
      <c r="L1446" s="1816"/>
      <c r="M1446" s="1816"/>
      <c r="N1446" s="2109"/>
      <c r="O1446" s="1816"/>
      <c r="Q1446" s="1816"/>
    </row>
    <row r="1447" spans="11:17" x14ac:dyDescent="0.45">
      <c r="K1447" s="1816"/>
      <c r="L1447" s="1816"/>
      <c r="M1447" s="1816"/>
      <c r="N1447" s="2109"/>
      <c r="O1447" s="1816"/>
      <c r="Q1447" s="1816"/>
    </row>
    <row r="1448" spans="11:17" x14ac:dyDescent="0.45">
      <c r="K1448" s="1816"/>
      <c r="L1448" s="1816"/>
      <c r="M1448" s="1816"/>
      <c r="N1448" s="2109"/>
      <c r="O1448" s="1816"/>
      <c r="Q1448" s="1816"/>
    </row>
    <row r="1449" spans="11:17" x14ac:dyDescent="0.45">
      <c r="K1449" s="1816"/>
      <c r="L1449" s="1816"/>
      <c r="M1449" s="1816"/>
      <c r="N1449" s="2109"/>
      <c r="O1449" s="1816"/>
      <c r="Q1449" s="1816"/>
    </row>
    <row r="1450" spans="11:17" x14ac:dyDescent="0.45">
      <c r="K1450" s="1816"/>
      <c r="L1450" s="1816"/>
      <c r="M1450" s="1816"/>
      <c r="N1450" s="2109"/>
      <c r="O1450" s="1816"/>
      <c r="Q1450" s="1816"/>
    </row>
    <row r="1451" spans="11:17" x14ac:dyDescent="0.45">
      <c r="K1451" s="1816"/>
      <c r="L1451" s="1816"/>
      <c r="M1451" s="1816"/>
      <c r="N1451" s="2109"/>
      <c r="O1451" s="1816"/>
      <c r="Q1451" s="1816"/>
    </row>
    <row r="1452" spans="11:17" x14ac:dyDescent="0.45">
      <c r="K1452" s="1816"/>
      <c r="L1452" s="1816"/>
      <c r="M1452" s="1816"/>
      <c r="N1452" s="2109"/>
      <c r="O1452" s="1816"/>
      <c r="Q1452" s="1816"/>
    </row>
    <row r="1453" spans="11:17" x14ac:dyDescent="0.45">
      <c r="K1453" s="1816"/>
      <c r="L1453" s="1816"/>
      <c r="M1453" s="1816"/>
      <c r="N1453" s="2109"/>
      <c r="O1453" s="1816"/>
      <c r="Q1453" s="1816"/>
    </row>
    <row r="1454" spans="11:17" x14ac:dyDescent="0.45">
      <c r="K1454" s="1816"/>
      <c r="L1454" s="1816"/>
      <c r="M1454" s="1816"/>
      <c r="N1454" s="2109"/>
      <c r="O1454" s="1816"/>
      <c r="Q1454" s="1816"/>
    </row>
    <row r="1455" spans="11:17" x14ac:dyDescent="0.45">
      <c r="K1455" s="1816"/>
      <c r="L1455" s="1816"/>
      <c r="M1455" s="1816"/>
      <c r="N1455" s="2109"/>
      <c r="O1455" s="1816"/>
      <c r="Q1455" s="1816"/>
    </row>
    <row r="1456" spans="11:17" x14ac:dyDescent="0.45">
      <c r="K1456" s="1816"/>
      <c r="L1456" s="1816"/>
      <c r="M1456" s="1816"/>
      <c r="N1456" s="2109"/>
      <c r="O1456" s="1816"/>
      <c r="Q1456" s="1816"/>
    </row>
    <row r="1457" spans="11:17" x14ac:dyDescent="0.45">
      <c r="K1457" s="1816"/>
      <c r="L1457" s="1816"/>
      <c r="M1457" s="1816"/>
      <c r="N1457" s="2109"/>
      <c r="O1457" s="1816"/>
      <c r="Q1457" s="1816"/>
    </row>
    <row r="1458" spans="11:17" x14ac:dyDescent="0.45">
      <c r="K1458" s="1816"/>
      <c r="L1458" s="1816"/>
      <c r="M1458" s="1816"/>
      <c r="N1458" s="2109"/>
      <c r="O1458" s="1816"/>
      <c r="Q1458" s="1816"/>
    </row>
    <row r="1459" spans="11:17" x14ac:dyDescent="0.45">
      <c r="K1459" s="1816"/>
      <c r="L1459" s="1816"/>
      <c r="M1459" s="1816"/>
      <c r="N1459" s="2109"/>
      <c r="O1459" s="1816"/>
      <c r="Q1459" s="1816"/>
    </row>
    <row r="1460" spans="11:17" x14ac:dyDescent="0.45">
      <c r="K1460" s="1816"/>
      <c r="L1460" s="1816"/>
      <c r="M1460" s="1816"/>
      <c r="N1460" s="2109"/>
      <c r="O1460" s="1816"/>
      <c r="Q1460" s="1816"/>
    </row>
    <row r="1461" spans="11:17" x14ac:dyDescent="0.45">
      <c r="K1461" s="1816"/>
      <c r="L1461" s="1816"/>
      <c r="M1461" s="1816"/>
      <c r="N1461" s="2109"/>
      <c r="O1461" s="1816"/>
      <c r="Q1461" s="1816"/>
    </row>
    <row r="1462" spans="11:17" x14ac:dyDescent="0.45">
      <c r="K1462" s="1816"/>
      <c r="L1462" s="1816"/>
      <c r="M1462" s="1816"/>
      <c r="N1462" s="2109"/>
      <c r="O1462" s="1816"/>
      <c r="Q1462" s="1816"/>
    </row>
    <row r="1463" spans="11:17" x14ac:dyDescent="0.45">
      <c r="K1463" s="1816"/>
      <c r="L1463" s="1816"/>
      <c r="M1463" s="1816"/>
      <c r="N1463" s="2109"/>
      <c r="O1463" s="1816"/>
      <c r="Q1463" s="1816"/>
    </row>
    <row r="1464" spans="11:17" x14ac:dyDescent="0.45">
      <c r="K1464" s="1816"/>
      <c r="L1464" s="1816"/>
      <c r="M1464" s="1816"/>
      <c r="N1464" s="2109"/>
      <c r="O1464" s="1816"/>
      <c r="Q1464" s="1816"/>
    </row>
    <row r="1465" spans="11:17" x14ac:dyDescent="0.45">
      <c r="K1465" s="1816"/>
      <c r="L1465" s="1816"/>
      <c r="M1465" s="1816"/>
      <c r="N1465" s="2109"/>
      <c r="O1465" s="1816"/>
      <c r="Q1465" s="1816"/>
    </row>
    <row r="1466" spans="11:17" x14ac:dyDescent="0.45">
      <c r="K1466" s="1816"/>
      <c r="L1466" s="1816"/>
      <c r="M1466" s="1816"/>
      <c r="N1466" s="2109"/>
      <c r="O1466" s="1816"/>
      <c r="Q1466" s="1816"/>
    </row>
    <row r="1467" spans="11:17" x14ac:dyDescent="0.45">
      <c r="K1467" s="1816"/>
      <c r="L1467" s="1816"/>
      <c r="M1467" s="1816"/>
      <c r="N1467" s="2109"/>
      <c r="O1467" s="1816"/>
      <c r="Q1467" s="1816"/>
    </row>
    <row r="1468" spans="11:17" x14ac:dyDescent="0.45">
      <c r="K1468" s="1816"/>
      <c r="L1468" s="1816"/>
      <c r="M1468" s="1816"/>
      <c r="N1468" s="2109"/>
      <c r="O1468" s="1816"/>
      <c r="Q1468" s="1816"/>
    </row>
    <row r="1469" spans="11:17" x14ac:dyDescent="0.45">
      <c r="K1469" s="1816"/>
      <c r="L1469" s="1816"/>
      <c r="M1469" s="1816"/>
      <c r="N1469" s="2109"/>
      <c r="O1469" s="1816"/>
      <c r="Q1469" s="1816"/>
    </row>
    <row r="1470" spans="11:17" x14ac:dyDescent="0.45">
      <c r="K1470" s="1816"/>
      <c r="L1470" s="1816"/>
      <c r="M1470" s="1816"/>
      <c r="N1470" s="2109"/>
      <c r="O1470" s="1816"/>
      <c r="Q1470" s="1816"/>
    </row>
    <row r="1471" spans="11:17" x14ac:dyDescent="0.45">
      <c r="K1471" s="1816"/>
      <c r="L1471" s="1816"/>
      <c r="M1471" s="1816"/>
      <c r="N1471" s="2109"/>
      <c r="O1471" s="1816"/>
      <c r="Q1471" s="1816"/>
    </row>
    <row r="1472" spans="11:17" x14ac:dyDescent="0.45">
      <c r="K1472" s="1816"/>
      <c r="L1472" s="1816"/>
      <c r="M1472" s="1816"/>
      <c r="N1472" s="2109"/>
      <c r="O1472" s="1816"/>
      <c r="Q1472" s="1816"/>
    </row>
    <row r="1473" spans="11:17" x14ac:dyDescent="0.45">
      <c r="K1473" s="1816"/>
      <c r="L1473" s="1816"/>
      <c r="M1473" s="1816"/>
      <c r="N1473" s="2109"/>
      <c r="O1473" s="1816"/>
      <c r="Q1473" s="1816"/>
    </row>
    <row r="1474" spans="11:17" x14ac:dyDescent="0.45">
      <c r="K1474" s="1816"/>
      <c r="L1474" s="1816"/>
      <c r="M1474" s="1816"/>
      <c r="N1474" s="2109"/>
      <c r="O1474" s="1816"/>
      <c r="Q1474" s="1816"/>
    </row>
    <row r="1475" spans="11:17" x14ac:dyDescent="0.45">
      <c r="K1475" s="1816"/>
      <c r="L1475" s="1816"/>
      <c r="M1475" s="1816"/>
      <c r="N1475" s="2109"/>
      <c r="O1475" s="1816"/>
      <c r="Q1475" s="1816"/>
    </row>
    <row r="1476" spans="11:17" x14ac:dyDescent="0.45">
      <c r="K1476" s="1816"/>
      <c r="L1476" s="1816"/>
      <c r="M1476" s="1816"/>
      <c r="N1476" s="2109"/>
      <c r="O1476" s="1816"/>
      <c r="Q1476" s="1816"/>
    </row>
    <row r="1477" spans="11:17" x14ac:dyDescent="0.45">
      <c r="K1477" s="1816"/>
      <c r="L1477" s="1816"/>
      <c r="M1477" s="1816"/>
      <c r="N1477" s="2109"/>
      <c r="O1477" s="1816"/>
      <c r="Q1477" s="1816"/>
    </row>
    <row r="1478" spans="11:17" x14ac:dyDescent="0.45">
      <c r="K1478" s="1816"/>
      <c r="L1478" s="1816"/>
      <c r="M1478" s="1816"/>
      <c r="N1478" s="2109"/>
      <c r="O1478" s="1816"/>
      <c r="Q1478" s="1816"/>
    </row>
    <row r="1479" spans="11:17" x14ac:dyDescent="0.45">
      <c r="K1479" s="1816"/>
      <c r="L1479" s="1816"/>
      <c r="M1479" s="1816"/>
      <c r="N1479" s="2109"/>
      <c r="O1479" s="1816"/>
      <c r="Q1479" s="1816"/>
    </row>
    <row r="1480" spans="11:17" x14ac:dyDescent="0.45">
      <c r="K1480" s="1816"/>
      <c r="L1480" s="1816"/>
      <c r="M1480" s="1816"/>
      <c r="N1480" s="2109"/>
      <c r="O1480" s="1816"/>
      <c r="Q1480" s="1816"/>
    </row>
    <row r="1481" spans="11:17" x14ac:dyDescent="0.45">
      <c r="K1481" s="1816"/>
      <c r="L1481" s="1816"/>
      <c r="M1481" s="1816"/>
      <c r="N1481" s="2109"/>
      <c r="O1481" s="1816"/>
      <c r="Q1481" s="1816"/>
    </row>
    <row r="1482" spans="11:17" x14ac:dyDescent="0.45">
      <c r="K1482" s="1816"/>
      <c r="L1482" s="1816"/>
      <c r="M1482" s="1816"/>
      <c r="N1482" s="2109"/>
      <c r="O1482" s="1816"/>
      <c r="Q1482" s="1816"/>
    </row>
    <row r="1483" spans="11:17" x14ac:dyDescent="0.45">
      <c r="K1483" s="1816"/>
      <c r="L1483" s="1816"/>
      <c r="M1483" s="1816"/>
      <c r="N1483" s="2109"/>
      <c r="O1483" s="1816"/>
      <c r="Q1483" s="1816"/>
    </row>
    <row r="1484" spans="11:17" x14ac:dyDescent="0.45">
      <c r="K1484" s="1816"/>
      <c r="L1484" s="1816"/>
      <c r="M1484" s="1816"/>
      <c r="N1484" s="2109"/>
      <c r="O1484" s="1816"/>
      <c r="Q1484" s="1816"/>
    </row>
    <row r="1485" spans="11:17" x14ac:dyDescent="0.45">
      <c r="K1485" s="1816"/>
      <c r="L1485" s="1816"/>
      <c r="M1485" s="1816"/>
      <c r="N1485" s="2109"/>
      <c r="O1485" s="1816"/>
      <c r="Q1485" s="1816"/>
    </row>
    <row r="1486" spans="11:17" x14ac:dyDescent="0.45">
      <c r="K1486" s="1816"/>
      <c r="L1486" s="1816"/>
      <c r="M1486" s="1816"/>
      <c r="N1486" s="2109"/>
      <c r="O1486" s="1816"/>
      <c r="Q1486" s="1816"/>
    </row>
    <row r="1487" spans="11:17" x14ac:dyDescent="0.45">
      <c r="K1487" s="1816"/>
      <c r="L1487" s="1816"/>
      <c r="M1487" s="1816"/>
      <c r="N1487" s="2109"/>
      <c r="O1487" s="1816"/>
      <c r="Q1487" s="1816"/>
    </row>
    <row r="1488" spans="11:17" x14ac:dyDescent="0.45">
      <c r="K1488" s="1816"/>
      <c r="L1488" s="1816"/>
      <c r="M1488" s="1816"/>
      <c r="N1488" s="2109"/>
      <c r="O1488" s="1816"/>
      <c r="Q1488" s="1816"/>
    </row>
    <row r="1489" spans="11:17" x14ac:dyDescent="0.45">
      <c r="K1489" s="1816"/>
      <c r="L1489" s="1816"/>
      <c r="M1489" s="1816"/>
      <c r="N1489" s="2109"/>
      <c r="O1489" s="1816"/>
      <c r="Q1489" s="1816"/>
    </row>
    <row r="1490" spans="11:17" x14ac:dyDescent="0.45">
      <c r="K1490" s="1816"/>
      <c r="L1490" s="1816"/>
      <c r="M1490" s="1816"/>
      <c r="N1490" s="2109"/>
      <c r="O1490" s="1816"/>
      <c r="Q1490" s="1816"/>
    </row>
    <row r="1491" spans="11:17" x14ac:dyDescent="0.45">
      <c r="K1491" s="1816"/>
      <c r="L1491" s="1816"/>
      <c r="M1491" s="1816"/>
      <c r="N1491" s="2109"/>
      <c r="O1491" s="1816"/>
      <c r="Q1491" s="1816"/>
    </row>
    <row r="1492" spans="11:17" x14ac:dyDescent="0.45">
      <c r="K1492" s="1816"/>
      <c r="L1492" s="1816"/>
      <c r="M1492" s="1816"/>
      <c r="N1492" s="2109"/>
      <c r="O1492" s="1816"/>
      <c r="Q1492" s="1816"/>
    </row>
    <row r="1493" spans="11:17" x14ac:dyDescent="0.45">
      <c r="K1493" s="1816"/>
      <c r="L1493" s="1816"/>
      <c r="M1493" s="1816"/>
      <c r="N1493" s="2109"/>
      <c r="O1493" s="1816"/>
      <c r="Q1493" s="1816"/>
    </row>
    <row r="1494" spans="11:17" x14ac:dyDescent="0.45">
      <c r="K1494" s="1816"/>
      <c r="L1494" s="1816"/>
      <c r="M1494" s="1816"/>
      <c r="N1494" s="2109"/>
      <c r="O1494" s="1816"/>
      <c r="Q1494" s="1816"/>
    </row>
    <row r="1495" spans="11:17" x14ac:dyDescent="0.45">
      <c r="K1495" s="1816"/>
      <c r="L1495" s="1816"/>
      <c r="M1495" s="1816"/>
      <c r="N1495" s="2109"/>
      <c r="O1495" s="1816"/>
      <c r="Q1495" s="1816"/>
    </row>
    <row r="1496" spans="11:17" x14ac:dyDescent="0.45">
      <c r="K1496" s="1816"/>
      <c r="L1496" s="1816"/>
      <c r="M1496" s="1816"/>
      <c r="N1496" s="2109"/>
      <c r="O1496" s="1816"/>
      <c r="Q1496" s="1816"/>
    </row>
    <row r="1497" spans="11:17" x14ac:dyDescent="0.45">
      <c r="K1497" s="1816"/>
      <c r="L1497" s="1816"/>
      <c r="M1497" s="1816"/>
      <c r="N1497" s="2109"/>
      <c r="O1497" s="1816"/>
      <c r="Q1497" s="1816"/>
    </row>
    <row r="1498" spans="11:17" x14ac:dyDescent="0.45">
      <c r="K1498" s="1816"/>
      <c r="L1498" s="1816"/>
      <c r="M1498" s="1816"/>
      <c r="N1498" s="2109"/>
      <c r="O1498" s="1816"/>
      <c r="Q1498" s="1816"/>
    </row>
    <row r="1499" spans="11:17" x14ac:dyDescent="0.45">
      <c r="K1499" s="1816"/>
      <c r="L1499" s="1816"/>
      <c r="M1499" s="1816"/>
      <c r="N1499" s="2109"/>
      <c r="O1499" s="1816"/>
      <c r="Q1499" s="1816"/>
    </row>
    <row r="1500" spans="11:17" x14ac:dyDescent="0.45">
      <c r="K1500" s="1816"/>
      <c r="L1500" s="1816"/>
      <c r="M1500" s="1816"/>
      <c r="N1500" s="2109"/>
      <c r="O1500" s="1816"/>
      <c r="Q1500" s="1816"/>
    </row>
    <row r="1501" spans="11:17" x14ac:dyDescent="0.45">
      <c r="K1501" s="1816"/>
      <c r="L1501" s="1816"/>
      <c r="M1501" s="1816"/>
      <c r="N1501" s="2109"/>
      <c r="O1501" s="1816"/>
      <c r="Q1501" s="1816"/>
    </row>
    <row r="1502" spans="11:17" x14ac:dyDescent="0.45">
      <c r="K1502" s="1816"/>
      <c r="L1502" s="1816"/>
      <c r="M1502" s="1816"/>
      <c r="N1502" s="2109"/>
      <c r="O1502" s="1816"/>
      <c r="Q1502" s="1816"/>
    </row>
    <row r="1503" spans="11:17" x14ac:dyDescent="0.45">
      <c r="K1503" s="1816"/>
      <c r="L1503" s="1816"/>
      <c r="M1503" s="1816"/>
      <c r="N1503" s="2109"/>
      <c r="O1503" s="1816"/>
      <c r="Q1503" s="1816"/>
    </row>
    <row r="1504" spans="11:17" x14ac:dyDescent="0.45">
      <c r="K1504" s="1816"/>
      <c r="L1504" s="1816"/>
      <c r="M1504" s="1816"/>
      <c r="N1504" s="2109"/>
      <c r="O1504" s="1816"/>
      <c r="Q1504" s="1816"/>
    </row>
    <row r="1505" spans="11:17" x14ac:dyDescent="0.45">
      <c r="K1505" s="1816"/>
      <c r="L1505" s="1816"/>
      <c r="M1505" s="1816"/>
      <c r="N1505" s="2109"/>
      <c r="O1505" s="1816"/>
      <c r="Q1505" s="1816"/>
    </row>
    <row r="1506" spans="11:17" x14ac:dyDescent="0.45">
      <c r="K1506" s="1816"/>
      <c r="L1506" s="1816"/>
      <c r="M1506" s="1816"/>
      <c r="N1506" s="2109"/>
      <c r="O1506" s="1816"/>
      <c r="Q1506" s="1816"/>
    </row>
    <row r="1507" spans="11:17" x14ac:dyDescent="0.45">
      <c r="K1507" s="1816"/>
      <c r="L1507" s="1816"/>
      <c r="M1507" s="1816"/>
      <c r="N1507" s="2109"/>
      <c r="O1507" s="1816"/>
      <c r="Q1507" s="1816"/>
    </row>
    <row r="1508" spans="11:17" x14ac:dyDescent="0.45">
      <c r="K1508" s="1816"/>
      <c r="L1508" s="1816"/>
      <c r="M1508" s="1816"/>
      <c r="N1508" s="2109"/>
      <c r="O1508" s="1816"/>
      <c r="Q1508" s="1816"/>
    </row>
    <row r="1509" spans="11:17" x14ac:dyDescent="0.45">
      <c r="K1509" s="1816"/>
      <c r="L1509" s="1816"/>
      <c r="M1509" s="1816"/>
      <c r="N1509" s="2109"/>
      <c r="O1509" s="1816"/>
      <c r="Q1509" s="1816"/>
    </row>
    <row r="1510" spans="11:17" x14ac:dyDescent="0.45">
      <c r="K1510" s="1816"/>
      <c r="L1510" s="1816"/>
      <c r="M1510" s="1816"/>
      <c r="N1510" s="2109"/>
      <c r="O1510" s="1816"/>
      <c r="Q1510" s="1816"/>
    </row>
    <row r="1511" spans="11:17" x14ac:dyDescent="0.45">
      <c r="K1511" s="1816"/>
      <c r="L1511" s="1816"/>
      <c r="M1511" s="1816"/>
      <c r="N1511" s="2109"/>
      <c r="O1511" s="1816"/>
      <c r="Q1511" s="1816"/>
    </row>
    <row r="1512" spans="11:17" x14ac:dyDescent="0.45">
      <c r="K1512" s="1816"/>
      <c r="L1512" s="1816"/>
      <c r="M1512" s="1816"/>
      <c r="N1512" s="2109"/>
      <c r="O1512" s="1816"/>
      <c r="Q1512" s="1816"/>
    </row>
    <row r="1513" spans="11:17" x14ac:dyDescent="0.45">
      <c r="K1513" s="1816"/>
      <c r="L1513" s="1816"/>
      <c r="M1513" s="1816"/>
      <c r="N1513" s="2109"/>
      <c r="O1513" s="1816"/>
      <c r="Q1513" s="1816"/>
    </row>
    <row r="1514" spans="11:17" x14ac:dyDescent="0.45">
      <c r="K1514" s="1816"/>
      <c r="L1514" s="1816"/>
      <c r="M1514" s="1816"/>
      <c r="N1514" s="2109"/>
      <c r="O1514" s="1816"/>
      <c r="Q1514" s="1816"/>
    </row>
    <row r="1515" spans="11:17" x14ac:dyDescent="0.45">
      <c r="K1515" s="1816"/>
      <c r="L1515" s="1816"/>
      <c r="M1515" s="1816"/>
      <c r="N1515" s="2109"/>
      <c r="O1515" s="1816"/>
      <c r="Q1515" s="1816"/>
    </row>
    <row r="1516" spans="11:17" x14ac:dyDescent="0.45">
      <c r="K1516" s="1816"/>
      <c r="L1516" s="1816"/>
      <c r="M1516" s="1816"/>
      <c r="N1516" s="2109"/>
      <c r="O1516" s="1816"/>
      <c r="Q1516" s="1816"/>
    </row>
    <row r="1517" spans="11:17" x14ac:dyDescent="0.45">
      <c r="K1517" s="1816"/>
      <c r="L1517" s="1816"/>
      <c r="M1517" s="1816"/>
      <c r="N1517" s="2109"/>
      <c r="O1517" s="1816"/>
      <c r="Q1517" s="1816"/>
    </row>
    <row r="1518" spans="11:17" x14ac:dyDescent="0.45">
      <c r="K1518" s="1816"/>
      <c r="L1518" s="1816"/>
      <c r="M1518" s="1816"/>
      <c r="N1518" s="2109"/>
      <c r="O1518" s="1816"/>
      <c r="Q1518" s="1816"/>
    </row>
    <row r="1519" spans="11:17" x14ac:dyDescent="0.45">
      <c r="K1519" s="1816"/>
      <c r="L1519" s="1816"/>
      <c r="M1519" s="1816"/>
      <c r="N1519" s="2109"/>
      <c r="O1519" s="1816"/>
      <c r="Q1519" s="1816"/>
    </row>
    <row r="1520" spans="11:17" x14ac:dyDescent="0.45">
      <c r="K1520" s="1816"/>
      <c r="L1520" s="1816"/>
      <c r="M1520" s="1816"/>
      <c r="N1520" s="2109"/>
      <c r="O1520" s="1816"/>
      <c r="Q1520" s="1816"/>
    </row>
    <row r="1521" spans="11:17" x14ac:dyDescent="0.45">
      <c r="K1521" s="1816"/>
      <c r="L1521" s="1816"/>
      <c r="M1521" s="1816"/>
      <c r="N1521" s="2109"/>
      <c r="O1521" s="1816"/>
      <c r="Q1521" s="1816"/>
    </row>
    <row r="1522" spans="11:17" x14ac:dyDescent="0.45">
      <c r="K1522" s="1816"/>
      <c r="L1522" s="1816"/>
      <c r="M1522" s="1816"/>
      <c r="N1522" s="2109"/>
      <c r="O1522" s="1816"/>
      <c r="Q1522" s="1816"/>
    </row>
    <row r="1523" spans="11:17" x14ac:dyDescent="0.45">
      <c r="K1523" s="1816"/>
      <c r="L1523" s="1816"/>
      <c r="M1523" s="1816"/>
      <c r="N1523" s="2109"/>
      <c r="O1523" s="1816"/>
      <c r="Q1523" s="1816"/>
    </row>
    <row r="1524" spans="11:17" x14ac:dyDescent="0.45">
      <c r="K1524" s="1816"/>
      <c r="L1524" s="1816"/>
      <c r="M1524" s="1816"/>
      <c r="N1524" s="2109"/>
      <c r="O1524" s="1816"/>
      <c r="Q1524" s="1816"/>
    </row>
    <row r="1525" spans="11:17" x14ac:dyDescent="0.45">
      <c r="K1525" s="1816"/>
      <c r="L1525" s="1816"/>
      <c r="M1525" s="1816"/>
      <c r="N1525" s="2109"/>
      <c r="O1525" s="1816"/>
      <c r="Q1525" s="1816"/>
    </row>
    <row r="1526" spans="11:17" x14ac:dyDescent="0.45">
      <c r="K1526" s="1816"/>
      <c r="L1526" s="1816"/>
      <c r="M1526" s="1816"/>
      <c r="N1526" s="2109"/>
      <c r="O1526" s="1816"/>
      <c r="Q1526" s="1816"/>
    </row>
    <row r="1527" spans="11:17" x14ac:dyDescent="0.45">
      <c r="K1527" s="1816"/>
      <c r="L1527" s="1816"/>
      <c r="M1527" s="1816"/>
      <c r="N1527" s="2109"/>
      <c r="O1527" s="1816"/>
      <c r="Q1527" s="1816"/>
    </row>
    <row r="1528" spans="11:17" x14ac:dyDescent="0.45">
      <c r="K1528" s="1816"/>
      <c r="L1528" s="1816"/>
      <c r="M1528" s="1816"/>
      <c r="N1528" s="2109"/>
      <c r="O1528" s="1816"/>
      <c r="Q1528" s="1816"/>
    </row>
    <row r="1529" spans="11:17" x14ac:dyDescent="0.45">
      <c r="K1529" s="1816"/>
      <c r="L1529" s="1816"/>
      <c r="M1529" s="1816"/>
      <c r="N1529" s="2109"/>
      <c r="O1529" s="1816"/>
      <c r="Q1529" s="1816"/>
    </row>
    <row r="1530" spans="11:17" x14ac:dyDescent="0.45">
      <c r="K1530" s="1816"/>
      <c r="L1530" s="1816"/>
      <c r="M1530" s="1816"/>
      <c r="N1530" s="2109"/>
      <c r="O1530" s="1816"/>
      <c r="Q1530" s="1816"/>
    </row>
    <row r="1531" spans="11:17" x14ac:dyDescent="0.45">
      <c r="K1531" s="1816"/>
      <c r="L1531" s="1816"/>
      <c r="M1531" s="1816"/>
      <c r="N1531" s="2109"/>
      <c r="O1531" s="1816"/>
      <c r="Q1531" s="1816"/>
    </row>
    <row r="1532" spans="11:17" x14ac:dyDescent="0.45">
      <c r="K1532" s="1816"/>
      <c r="L1532" s="1816"/>
      <c r="M1532" s="1816"/>
      <c r="N1532" s="2109"/>
      <c r="O1532" s="1816"/>
      <c r="Q1532" s="1816"/>
    </row>
    <row r="1533" spans="11:17" x14ac:dyDescent="0.45">
      <c r="K1533" s="1816"/>
      <c r="L1533" s="1816"/>
      <c r="M1533" s="1816"/>
      <c r="N1533" s="2109"/>
      <c r="O1533" s="1816"/>
      <c r="Q1533" s="1816"/>
    </row>
    <row r="1534" spans="11:17" x14ac:dyDescent="0.45">
      <c r="K1534" s="1816"/>
      <c r="L1534" s="1816"/>
      <c r="M1534" s="1816"/>
      <c r="N1534" s="2109"/>
      <c r="O1534" s="1816"/>
      <c r="Q1534" s="1816"/>
    </row>
    <row r="1535" spans="11:17" x14ac:dyDescent="0.45">
      <c r="K1535" s="1816"/>
      <c r="L1535" s="1816"/>
      <c r="M1535" s="1816"/>
      <c r="N1535" s="2109"/>
      <c r="O1535" s="1816"/>
      <c r="Q1535" s="1816"/>
    </row>
    <row r="1536" spans="11:17" x14ac:dyDescent="0.45">
      <c r="K1536" s="1816"/>
      <c r="L1536" s="1816"/>
      <c r="M1536" s="1816"/>
      <c r="N1536" s="2109"/>
      <c r="O1536" s="1816"/>
      <c r="Q1536" s="1816"/>
    </row>
    <row r="1537" spans="11:17" x14ac:dyDescent="0.45">
      <c r="K1537" s="1816"/>
      <c r="L1537" s="1816"/>
      <c r="M1537" s="1816"/>
      <c r="N1537" s="2109"/>
      <c r="O1537" s="1816"/>
      <c r="Q1537" s="1816"/>
    </row>
    <row r="1538" spans="11:17" x14ac:dyDescent="0.45">
      <c r="K1538" s="1816"/>
      <c r="L1538" s="1816"/>
      <c r="M1538" s="1816"/>
      <c r="N1538" s="2109"/>
      <c r="O1538" s="1816"/>
      <c r="Q1538" s="1816"/>
    </row>
    <row r="1539" spans="11:17" x14ac:dyDescent="0.45">
      <c r="K1539" s="1816"/>
      <c r="L1539" s="1816"/>
      <c r="M1539" s="1816"/>
      <c r="N1539" s="2109"/>
      <c r="O1539" s="1816"/>
      <c r="Q1539" s="1816"/>
    </row>
    <row r="1540" spans="11:17" x14ac:dyDescent="0.45">
      <c r="K1540" s="1816"/>
      <c r="L1540" s="1816"/>
      <c r="M1540" s="1816"/>
      <c r="N1540" s="2109"/>
      <c r="O1540" s="1816"/>
      <c r="Q1540" s="1816"/>
    </row>
    <row r="1541" spans="11:17" x14ac:dyDescent="0.45">
      <c r="K1541" s="1816"/>
      <c r="L1541" s="1816"/>
      <c r="M1541" s="1816"/>
      <c r="N1541" s="2109"/>
      <c r="O1541" s="1816"/>
      <c r="Q1541" s="1816"/>
    </row>
    <row r="1542" spans="11:17" x14ac:dyDescent="0.45">
      <c r="K1542" s="1816"/>
      <c r="L1542" s="1816"/>
      <c r="M1542" s="1816"/>
      <c r="N1542" s="2109"/>
      <c r="O1542" s="1816"/>
      <c r="Q1542" s="1816"/>
    </row>
    <row r="1543" spans="11:17" x14ac:dyDescent="0.45">
      <c r="K1543" s="1816"/>
      <c r="L1543" s="1816"/>
      <c r="M1543" s="1816"/>
      <c r="N1543" s="2109"/>
      <c r="O1543" s="1816"/>
      <c r="Q1543" s="1816"/>
    </row>
    <row r="1544" spans="11:17" x14ac:dyDescent="0.45">
      <c r="K1544" s="1816"/>
      <c r="L1544" s="1816"/>
      <c r="M1544" s="1816"/>
      <c r="N1544" s="2109"/>
      <c r="O1544" s="1816"/>
      <c r="Q1544" s="1816"/>
    </row>
    <row r="1545" spans="11:17" x14ac:dyDescent="0.45">
      <c r="K1545" s="1816"/>
      <c r="L1545" s="1816"/>
      <c r="M1545" s="1816"/>
      <c r="N1545" s="2109"/>
      <c r="O1545" s="1816"/>
      <c r="Q1545" s="1816"/>
    </row>
    <row r="1546" spans="11:17" x14ac:dyDescent="0.45">
      <c r="K1546" s="1816"/>
      <c r="L1546" s="1816"/>
      <c r="M1546" s="1816"/>
      <c r="N1546" s="2109"/>
      <c r="O1546" s="1816"/>
      <c r="Q1546" s="1816"/>
    </row>
    <row r="1547" spans="11:17" x14ac:dyDescent="0.45">
      <c r="K1547" s="1816"/>
      <c r="L1547" s="1816"/>
      <c r="M1547" s="1816"/>
      <c r="N1547" s="2109"/>
      <c r="O1547" s="1816"/>
      <c r="Q1547" s="1816"/>
    </row>
    <row r="1548" spans="11:17" x14ac:dyDescent="0.45">
      <c r="K1548" s="1816"/>
      <c r="L1548" s="1816"/>
      <c r="M1548" s="1816"/>
      <c r="N1548" s="2109"/>
      <c r="O1548" s="1816"/>
      <c r="Q1548" s="1816"/>
    </row>
    <row r="1549" spans="11:17" x14ac:dyDescent="0.45">
      <c r="K1549" s="1816"/>
      <c r="L1549" s="1816"/>
      <c r="M1549" s="1816"/>
      <c r="N1549" s="2109"/>
      <c r="O1549" s="1816"/>
      <c r="Q1549" s="1816"/>
    </row>
    <row r="1550" spans="11:17" x14ac:dyDescent="0.45">
      <c r="K1550" s="1816"/>
      <c r="L1550" s="1816"/>
      <c r="M1550" s="1816"/>
      <c r="N1550" s="2109"/>
      <c r="O1550" s="1816"/>
      <c r="Q1550" s="1816"/>
    </row>
    <row r="1551" spans="11:17" x14ac:dyDescent="0.45">
      <c r="K1551" s="1816"/>
      <c r="L1551" s="1816"/>
      <c r="M1551" s="1816"/>
      <c r="N1551" s="2109"/>
      <c r="O1551" s="1816"/>
      <c r="Q1551" s="1816"/>
    </row>
    <row r="1552" spans="11:17" x14ac:dyDescent="0.45">
      <c r="K1552" s="1816"/>
      <c r="L1552" s="1816"/>
      <c r="M1552" s="1816"/>
      <c r="N1552" s="2109"/>
      <c r="O1552" s="1816"/>
      <c r="Q1552" s="1816"/>
    </row>
    <row r="1553" spans="11:17" x14ac:dyDescent="0.45">
      <c r="K1553" s="1816"/>
      <c r="L1553" s="1816"/>
      <c r="M1553" s="1816"/>
      <c r="N1553" s="2109"/>
      <c r="O1553" s="1816"/>
      <c r="Q1553" s="1816"/>
    </row>
    <row r="1554" spans="11:17" x14ac:dyDescent="0.45">
      <c r="K1554" s="1816"/>
      <c r="L1554" s="1816"/>
      <c r="M1554" s="1816"/>
      <c r="N1554" s="2109"/>
      <c r="O1554" s="1816"/>
      <c r="Q1554" s="1816"/>
    </row>
    <row r="1555" spans="11:17" x14ac:dyDescent="0.45">
      <c r="K1555" s="1816"/>
      <c r="L1555" s="1816"/>
      <c r="M1555" s="1816"/>
      <c r="N1555" s="2109"/>
      <c r="O1555" s="1816"/>
      <c r="Q1555" s="1816"/>
    </row>
    <row r="1556" spans="11:17" x14ac:dyDescent="0.45">
      <c r="K1556" s="1816"/>
      <c r="L1556" s="1816"/>
      <c r="M1556" s="1816"/>
      <c r="N1556" s="2109"/>
      <c r="O1556" s="1816"/>
      <c r="Q1556" s="1816"/>
    </row>
    <row r="1557" spans="11:17" x14ac:dyDescent="0.45">
      <c r="K1557" s="1816"/>
      <c r="L1557" s="1816"/>
      <c r="M1557" s="1816"/>
      <c r="N1557" s="2109"/>
      <c r="O1557" s="1816"/>
      <c r="Q1557" s="1816"/>
    </row>
    <row r="1558" spans="11:17" x14ac:dyDescent="0.45">
      <c r="K1558" s="1816"/>
      <c r="L1558" s="1816"/>
      <c r="M1558" s="1816"/>
      <c r="N1558" s="2109"/>
      <c r="O1558" s="1816"/>
      <c r="Q1558" s="1816"/>
    </row>
    <row r="1559" spans="11:17" x14ac:dyDescent="0.45">
      <c r="K1559" s="1816"/>
      <c r="L1559" s="1816"/>
      <c r="M1559" s="1816"/>
      <c r="N1559" s="2109"/>
      <c r="O1559" s="1816"/>
      <c r="Q1559" s="1816"/>
    </row>
    <row r="1560" spans="11:17" x14ac:dyDescent="0.45">
      <c r="K1560" s="1816"/>
      <c r="L1560" s="1816"/>
      <c r="M1560" s="1816"/>
      <c r="N1560" s="2109"/>
      <c r="O1560" s="1816"/>
      <c r="Q1560" s="1816"/>
    </row>
    <row r="1561" spans="11:17" x14ac:dyDescent="0.45">
      <c r="K1561" s="1816"/>
      <c r="L1561" s="1816"/>
      <c r="M1561" s="1816"/>
      <c r="N1561" s="2109"/>
      <c r="O1561" s="1816"/>
      <c r="Q1561" s="1816"/>
    </row>
    <row r="1562" spans="11:17" x14ac:dyDescent="0.45">
      <c r="K1562" s="1816"/>
      <c r="L1562" s="1816"/>
      <c r="M1562" s="1816"/>
      <c r="N1562" s="2109"/>
      <c r="O1562" s="1816"/>
      <c r="Q1562" s="1816"/>
    </row>
    <row r="1563" spans="11:17" x14ac:dyDescent="0.45">
      <c r="K1563" s="1816"/>
      <c r="L1563" s="1816"/>
      <c r="M1563" s="1816"/>
      <c r="N1563" s="2109"/>
      <c r="O1563" s="1816"/>
      <c r="Q1563" s="1816"/>
    </row>
    <row r="1564" spans="11:17" x14ac:dyDescent="0.45">
      <c r="K1564" s="1816"/>
      <c r="L1564" s="1816"/>
      <c r="M1564" s="1816"/>
      <c r="N1564" s="2109"/>
      <c r="O1564" s="1816"/>
      <c r="Q1564" s="1816"/>
    </row>
    <row r="1565" spans="11:17" x14ac:dyDescent="0.45">
      <c r="K1565" s="1816"/>
      <c r="L1565" s="1816"/>
      <c r="M1565" s="1816"/>
      <c r="N1565" s="2109"/>
      <c r="O1565" s="1816"/>
      <c r="Q1565" s="1816"/>
    </row>
    <row r="1566" spans="11:17" x14ac:dyDescent="0.45">
      <c r="K1566" s="1816"/>
      <c r="L1566" s="1816"/>
      <c r="M1566" s="1816"/>
      <c r="N1566" s="2109"/>
      <c r="O1566" s="1816"/>
      <c r="Q1566" s="1816"/>
    </row>
    <row r="1567" spans="11:17" x14ac:dyDescent="0.45">
      <c r="K1567" s="1816"/>
      <c r="L1567" s="1816"/>
      <c r="M1567" s="1816"/>
      <c r="N1567" s="2109"/>
      <c r="O1567" s="1816"/>
      <c r="Q1567" s="1816"/>
    </row>
    <row r="1568" spans="11:17" x14ac:dyDescent="0.45">
      <c r="K1568" s="1816"/>
      <c r="L1568" s="1816"/>
      <c r="M1568" s="1816"/>
      <c r="N1568" s="2109"/>
      <c r="O1568" s="1816"/>
      <c r="Q1568" s="1816"/>
    </row>
    <row r="1569" spans="11:17" x14ac:dyDescent="0.45">
      <c r="K1569" s="1816"/>
      <c r="L1569" s="1816"/>
      <c r="M1569" s="1816"/>
      <c r="N1569" s="2109"/>
      <c r="O1569" s="1816"/>
      <c r="Q1569" s="1816"/>
    </row>
    <row r="1570" spans="11:17" x14ac:dyDescent="0.45">
      <c r="K1570" s="1816"/>
      <c r="L1570" s="1816"/>
      <c r="M1570" s="1816"/>
      <c r="N1570" s="2109"/>
      <c r="O1570" s="1816"/>
      <c r="Q1570" s="1816"/>
    </row>
    <row r="1571" spans="11:17" x14ac:dyDescent="0.45">
      <c r="K1571" s="1816"/>
      <c r="L1571" s="1816"/>
      <c r="M1571" s="1816"/>
      <c r="N1571" s="2109"/>
      <c r="O1571" s="1816"/>
      <c r="Q1571" s="1816"/>
    </row>
    <row r="1572" spans="11:17" x14ac:dyDescent="0.45">
      <c r="K1572" s="1816"/>
      <c r="L1572" s="1816"/>
      <c r="M1572" s="1816"/>
      <c r="N1572" s="2109"/>
      <c r="O1572" s="1816"/>
      <c r="Q1572" s="1816"/>
    </row>
    <row r="1573" spans="11:17" x14ac:dyDescent="0.45">
      <c r="K1573" s="1816"/>
      <c r="L1573" s="1816"/>
      <c r="M1573" s="1816"/>
      <c r="N1573" s="2109"/>
      <c r="O1573" s="1816"/>
      <c r="Q1573" s="1816"/>
    </row>
    <row r="1574" spans="11:17" x14ac:dyDescent="0.45">
      <c r="K1574" s="1816"/>
      <c r="L1574" s="1816"/>
      <c r="M1574" s="1816"/>
      <c r="N1574" s="2109"/>
      <c r="O1574" s="1816"/>
      <c r="Q1574" s="1816"/>
    </row>
    <row r="1575" spans="11:17" x14ac:dyDescent="0.45">
      <c r="K1575" s="1816"/>
      <c r="L1575" s="1816"/>
      <c r="M1575" s="1816"/>
      <c r="N1575" s="2109"/>
      <c r="O1575" s="1816"/>
      <c r="Q1575" s="1816"/>
    </row>
    <row r="1576" spans="11:17" x14ac:dyDescent="0.45">
      <c r="K1576" s="1816"/>
      <c r="L1576" s="1816"/>
      <c r="M1576" s="1816"/>
      <c r="N1576" s="2109"/>
      <c r="O1576" s="1816"/>
      <c r="Q1576" s="1816"/>
    </row>
    <row r="1577" spans="11:17" x14ac:dyDescent="0.45">
      <c r="K1577" s="1816"/>
      <c r="L1577" s="1816"/>
      <c r="M1577" s="1816"/>
      <c r="N1577" s="2109"/>
      <c r="O1577" s="1816"/>
      <c r="Q1577" s="1816"/>
    </row>
    <row r="1578" spans="11:17" x14ac:dyDescent="0.45">
      <c r="K1578" s="1816"/>
      <c r="L1578" s="1816"/>
      <c r="M1578" s="1816"/>
      <c r="N1578" s="2109"/>
      <c r="O1578" s="1816"/>
      <c r="Q1578" s="1816"/>
    </row>
    <row r="1579" spans="11:17" x14ac:dyDescent="0.45">
      <c r="K1579" s="1816"/>
      <c r="L1579" s="1816"/>
      <c r="M1579" s="1816"/>
      <c r="N1579" s="2109"/>
      <c r="O1579" s="1816"/>
      <c r="Q1579" s="1816"/>
    </row>
    <row r="1580" spans="11:17" x14ac:dyDescent="0.45">
      <c r="K1580" s="1816"/>
      <c r="L1580" s="1816"/>
      <c r="M1580" s="1816"/>
      <c r="N1580" s="2109"/>
      <c r="O1580" s="1816"/>
      <c r="Q1580" s="1816"/>
    </row>
    <row r="1581" spans="11:17" x14ac:dyDescent="0.45">
      <c r="K1581" s="1816"/>
      <c r="L1581" s="1816"/>
      <c r="M1581" s="1816"/>
      <c r="N1581" s="2109"/>
      <c r="O1581" s="1816"/>
      <c r="Q1581" s="1816"/>
    </row>
    <row r="1582" spans="11:17" x14ac:dyDescent="0.45">
      <c r="K1582" s="1816"/>
      <c r="L1582" s="1816"/>
      <c r="M1582" s="1816"/>
      <c r="N1582" s="2109"/>
      <c r="O1582" s="1816"/>
      <c r="Q1582" s="1816"/>
    </row>
    <row r="1583" spans="11:17" x14ac:dyDescent="0.45">
      <c r="K1583" s="1816"/>
      <c r="L1583" s="1816"/>
      <c r="M1583" s="1816"/>
      <c r="N1583" s="2109"/>
      <c r="O1583" s="1816"/>
      <c r="Q1583" s="1816"/>
    </row>
    <row r="1584" spans="11:17" x14ac:dyDescent="0.45">
      <c r="K1584" s="1816"/>
      <c r="L1584" s="1816"/>
      <c r="M1584" s="1816"/>
      <c r="N1584" s="2109"/>
      <c r="O1584" s="1816"/>
      <c r="Q1584" s="1816"/>
    </row>
    <row r="1585" spans="11:17" x14ac:dyDescent="0.45">
      <c r="K1585" s="1816"/>
      <c r="L1585" s="1816"/>
      <c r="M1585" s="1816"/>
      <c r="N1585" s="2109"/>
      <c r="O1585" s="1816"/>
      <c r="Q1585" s="1816"/>
    </row>
    <row r="1586" spans="11:17" x14ac:dyDescent="0.45">
      <c r="K1586" s="1816"/>
      <c r="L1586" s="1816"/>
      <c r="M1586" s="1816"/>
      <c r="N1586" s="2109"/>
      <c r="O1586" s="1816"/>
      <c r="Q1586" s="1816"/>
    </row>
    <row r="1587" spans="11:17" x14ac:dyDescent="0.45">
      <c r="K1587" s="1816"/>
      <c r="L1587" s="1816"/>
      <c r="M1587" s="1816"/>
      <c r="N1587" s="2109"/>
      <c r="O1587" s="1816"/>
      <c r="Q1587" s="1816"/>
    </row>
    <row r="1588" spans="11:17" x14ac:dyDescent="0.45">
      <c r="K1588" s="1816"/>
      <c r="L1588" s="1816"/>
      <c r="M1588" s="1816"/>
      <c r="N1588" s="2109"/>
      <c r="O1588" s="1816"/>
      <c r="Q1588" s="1816"/>
    </row>
    <row r="1589" spans="11:17" x14ac:dyDescent="0.45">
      <c r="K1589" s="1816"/>
      <c r="L1589" s="1816"/>
      <c r="M1589" s="1816"/>
      <c r="N1589" s="2109"/>
      <c r="O1589" s="1816"/>
      <c r="Q1589" s="1816"/>
    </row>
    <row r="1590" spans="11:17" x14ac:dyDescent="0.45">
      <c r="K1590" s="1816"/>
      <c r="L1590" s="1816"/>
      <c r="M1590" s="1816"/>
      <c r="N1590" s="2109"/>
      <c r="O1590" s="1816"/>
      <c r="Q1590" s="1816"/>
    </row>
    <row r="1591" spans="11:17" x14ac:dyDescent="0.45">
      <c r="K1591" s="1816"/>
      <c r="L1591" s="1816"/>
      <c r="M1591" s="1816"/>
      <c r="N1591" s="2109"/>
      <c r="O1591" s="1816"/>
      <c r="Q1591" s="1816"/>
    </row>
    <row r="1592" spans="11:17" x14ac:dyDescent="0.45">
      <c r="K1592" s="1816"/>
      <c r="L1592" s="1816"/>
      <c r="M1592" s="1816"/>
      <c r="N1592" s="2109"/>
      <c r="O1592" s="1816"/>
      <c r="Q1592" s="1816"/>
    </row>
    <row r="1593" spans="11:17" x14ac:dyDescent="0.45">
      <c r="K1593" s="1816"/>
      <c r="L1593" s="1816"/>
      <c r="M1593" s="1816"/>
      <c r="N1593" s="2109"/>
      <c r="O1593" s="1816"/>
      <c r="Q1593" s="1816"/>
    </row>
    <row r="1594" spans="11:17" x14ac:dyDescent="0.45">
      <c r="K1594" s="1816"/>
      <c r="L1594" s="1816"/>
      <c r="M1594" s="1816"/>
      <c r="N1594" s="2109"/>
      <c r="O1594" s="1816"/>
      <c r="Q1594" s="1816"/>
    </row>
    <row r="1595" spans="11:17" x14ac:dyDescent="0.45">
      <c r="K1595" s="1816"/>
      <c r="L1595" s="1816"/>
      <c r="M1595" s="1816"/>
      <c r="N1595" s="2109"/>
      <c r="O1595" s="1816"/>
      <c r="Q1595" s="1816"/>
    </row>
    <row r="1596" spans="11:17" x14ac:dyDescent="0.45">
      <c r="K1596" s="1816"/>
      <c r="L1596" s="1816"/>
      <c r="M1596" s="1816"/>
      <c r="N1596" s="2109"/>
      <c r="O1596" s="1816"/>
      <c r="Q1596" s="1816"/>
    </row>
    <row r="1597" spans="11:17" x14ac:dyDescent="0.45">
      <c r="K1597" s="1816"/>
      <c r="L1597" s="1816"/>
      <c r="M1597" s="1816"/>
      <c r="N1597" s="2109"/>
      <c r="O1597" s="1816"/>
      <c r="Q1597" s="1816"/>
    </row>
    <row r="1598" spans="11:17" x14ac:dyDescent="0.45">
      <c r="K1598" s="1816"/>
      <c r="L1598" s="1816"/>
      <c r="M1598" s="1816"/>
      <c r="N1598" s="2109"/>
      <c r="O1598" s="1816"/>
      <c r="Q1598" s="1816"/>
    </row>
    <row r="1599" spans="11:17" x14ac:dyDescent="0.45">
      <c r="K1599" s="1816"/>
      <c r="L1599" s="1816"/>
      <c r="M1599" s="1816"/>
      <c r="N1599" s="2109"/>
      <c r="O1599" s="1816"/>
      <c r="Q1599" s="1816"/>
    </row>
    <row r="1600" spans="11:17" x14ac:dyDescent="0.45">
      <c r="K1600" s="1816"/>
      <c r="L1600" s="1816"/>
      <c r="M1600" s="1816"/>
      <c r="N1600" s="2109"/>
      <c r="O1600" s="1816"/>
      <c r="Q1600" s="1816"/>
    </row>
    <row r="1601" spans="11:17" x14ac:dyDescent="0.45">
      <c r="K1601" s="1816"/>
      <c r="L1601" s="1816"/>
      <c r="M1601" s="1816"/>
      <c r="N1601" s="2109"/>
      <c r="O1601" s="1816"/>
      <c r="Q1601" s="1816"/>
    </row>
    <row r="1602" spans="11:17" x14ac:dyDescent="0.45">
      <c r="K1602" s="1816"/>
      <c r="L1602" s="1816"/>
      <c r="M1602" s="1816"/>
      <c r="N1602" s="2109"/>
      <c r="O1602" s="1816"/>
      <c r="Q1602" s="1816"/>
    </row>
    <row r="1603" spans="11:17" x14ac:dyDescent="0.45">
      <c r="K1603" s="1816"/>
      <c r="L1603" s="1816"/>
      <c r="M1603" s="1816"/>
      <c r="N1603" s="2109"/>
      <c r="O1603" s="1816"/>
      <c r="Q1603" s="1816"/>
    </row>
    <row r="1604" spans="11:17" x14ac:dyDescent="0.45">
      <c r="K1604" s="1816"/>
      <c r="L1604" s="1816"/>
      <c r="M1604" s="1816"/>
      <c r="N1604" s="2109"/>
      <c r="O1604" s="1816"/>
      <c r="Q1604" s="1816"/>
    </row>
    <row r="1605" spans="11:17" x14ac:dyDescent="0.45">
      <c r="K1605" s="1816"/>
      <c r="L1605" s="1816"/>
      <c r="M1605" s="1816"/>
      <c r="N1605" s="2109"/>
      <c r="O1605" s="1816"/>
      <c r="Q1605" s="1816"/>
    </row>
    <row r="1606" spans="11:17" x14ac:dyDescent="0.45">
      <c r="K1606" s="1816"/>
      <c r="L1606" s="1816"/>
      <c r="M1606" s="1816"/>
      <c r="N1606" s="2109"/>
      <c r="O1606" s="1816"/>
      <c r="Q1606" s="1816"/>
    </row>
    <row r="1607" spans="11:17" x14ac:dyDescent="0.45">
      <c r="K1607" s="1816"/>
      <c r="L1607" s="1816"/>
      <c r="M1607" s="1816"/>
      <c r="N1607" s="2109"/>
      <c r="O1607" s="1816"/>
      <c r="Q1607" s="1816"/>
    </row>
    <row r="1608" spans="11:17" x14ac:dyDescent="0.45">
      <c r="K1608" s="1816"/>
      <c r="L1608" s="1816"/>
      <c r="M1608" s="1816"/>
      <c r="N1608" s="2109"/>
      <c r="O1608" s="1816"/>
      <c r="Q1608" s="1816"/>
    </row>
    <row r="1609" spans="11:17" x14ac:dyDescent="0.45">
      <c r="K1609" s="1816"/>
      <c r="L1609" s="1816"/>
      <c r="M1609" s="1816"/>
      <c r="N1609" s="2109"/>
      <c r="O1609" s="1816"/>
      <c r="Q1609" s="1816"/>
    </row>
    <row r="1610" spans="11:17" x14ac:dyDescent="0.45">
      <c r="K1610" s="1816"/>
      <c r="L1610" s="1816"/>
      <c r="M1610" s="1816"/>
      <c r="N1610" s="2109"/>
      <c r="O1610" s="1816"/>
      <c r="Q1610" s="1816"/>
    </row>
    <row r="1611" spans="11:17" x14ac:dyDescent="0.45">
      <c r="K1611" s="1816"/>
      <c r="L1611" s="1816"/>
      <c r="M1611" s="1816"/>
      <c r="N1611" s="2109"/>
      <c r="O1611" s="1816"/>
      <c r="Q1611" s="1816"/>
    </row>
    <row r="1612" spans="11:17" x14ac:dyDescent="0.45">
      <c r="K1612" s="1816"/>
      <c r="L1612" s="1816"/>
      <c r="M1612" s="1816"/>
      <c r="N1612" s="2109"/>
      <c r="O1612" s="1816"/>
      <c r="Q1612" s="1816"/>
    </row>
    <row r="1613" spans="11:17" x14ac:dyDescent="0.45">
      <c r="K1613" s="1816"/>
      <c r="L1613" s="1816"/>
      <c r="M1613" s="1816"/>
      <c r="N1613" s="2109"/>
      <c r="O1613" s="1816"/>
      <c r="Q1613" s="1816"/>
    </row>
    <row r="1614" spans="11:17" x14ac:dyDescent="0.45">
      <c r="K1614" s="1816"/>
      <c r="L1614" s="1816"/>
      <c r="M1614" s="1816"/>
      <c r="N1614" s="2109"/>
      <c r="O1614" s="1816"/>
      <c r="Q1614" s="1816"/>
    </row>
    <row r="1615" spans="11:17" x14ac:dyDescent="0.45">
      <c r="K1615" s="1816"/>
      <c r="L1615" s="1816"/>
      <c r="M1615" s="1816"/>
      <c r="N1615" s="2109"/>
      <c r="O1615" s="1816"/>
      <c r="Q1615" s="1816"/>
    </row>
    <row r="1616" spans="11:17" x14ac:dyDescent="0.45">
      <c r="K1616" s="1816"/>
      <c r="L1616" s="1816"/>
      <c r="M1616" s="1816"/>
      <c r="N1616" s="2109"/>
      <c r="O1616" s="1816"/>
      <c r="Q1616" s="1816"/>
    </row>
    <row r="1617" spans="11:17" x14ac:dyDescent="0.45">
      <c r="K1617" s="1816"/>
      <c r="L1617" s="1816"/>
      <c r="M1617" s="1816"/>
      <c r="N1617" s="2109"/>
      <c r="O1617" s="1816"/>
      <c r="Q1617" s="1816"/>
    </row>
    <row r="1618" spans="11:17" x14ac:dyDescent="0.45">
      <c r="K1618" s="1816"/>
      <c r="L1618" s="1816"/>
      <c r="M1618" s="1816"/>
      <c r="N1618" s="2109"/>
      <c r="O1618" s="1816"/>
      <c r="Q1618" s="1816"/>
    </row>
    <row r="1619" spans="11:17" x14ac:dyDescent="0.45">
      <c r="K1619" s="1816"/>
      <c r="L1619" s="1816"/>
      <c r="M1619" s="1816"/>
      <c r="N1619" s="2109"/>
      <c r="O1619" s="1816"/>
      <c r="Q1619" s="1816"/>
    </row>
    <row r="1620" spans="11:17" x14ac:dyDescent="0.45">
      <c r="K1620" s="1816"/>
      <c r="L1620" s="1816"/>
      <c r="M1620" s="1816"/>
      <c r="N1620" s="2109"/>
      <c r="O1620" s="1816"/>
      <c r="Q1620" s="1816"/>
    </row>
    <row r="1621" spans="11:17" x14ac:dyDescent="0.45">
      <c r="K1621" s="1816"/>
      <c r="L1621" s="1816"/>
      <c r="M1621" s="1816"/>
      <c r="N1621" s="2109"/>
      <c r="O1621" s="1816"/>
      <c r="Q1621" s="1816"/>
    </row>
    <row r="1622" spans="11:17" x14ac:dyDescent="0.45">
      <c r="K1622" s="1816"/>
      <c r="L1622" s="1816"/>
      <c r="M1622" s="1816"/>
      <c r="N1622" s="2109"/>
      <c r="O1622" s="1816"/>
      <c r="Q1622" s="1816"/>
    </row>
    <row r="1623" spans="11:17" x14ac:dyDescent="0.45">
      <c r="K1623" s="1816"/>
      <c r="L1623" s="1816"/>
      <c r="M1623" s="1816"/>
      <c r="N1623" s="2109"/>
      <c r="O1623" s="1816"/>
      <c r="Q1623" s="1816"/>
    </row>
    <row r="1624" spans="11:17" x14ac:dyDescent="0.45">
      <c r="K1624" s="1816"/>
      <c r="L1624" s="1816"/>
      <c r="M1624" s="1816"/>
      <c r="N1624" s="2109"/>
      <c r="O1624" s="1816"/>
      <c r="Q1624" s="1816"/>
    </row>
    <row r="1625" spans="11:17" x14ac:dyDescent="0.45">
      <c r="K1625" s="1816"/>
      <c r="L1625" s="1816"/>
      <c r="M1625" s="1816"/>
      <c r="N1625" s="2109"/>
      <c r="O1625" s="1816"/>
      <c r="Q1625" s="1816"/>
    </row>
    <row r="1626" spans="11:17" x14ac:dyDescent="0.45">
      <c r="K1626" s="1816"/>
      <c r="L1626" s="1816"/>
      <c r="M1626" s="1816"/>
      <c r="N1626" s="2109"/>
      <c r="O1626" s="1816"/>
      <c r="Q1626" s="1816"/>
    </row>
    <row r="1627" spans="11:17" x14ac:dyDescent="0.45">
      <c r="K1627" s="1816"/>
      <c r="L1627" s="1816"/>
      <c r="M1627" s="1816"/>
      <c r="N1627" s="2109"/>
      <c r="O1627" s="1816"/>
      <c r="Q1627" s="1816"/>
    </row>
    <row r="1628" spans="11:17" x14ac:dyDescent="0.45">
      <c r="K1628" s="1816"/>
      <c r="L1628" s="1816"/>
      <c r="M1628" s="1816"/>
      <c r="N1628" s="2109"/>
      <c r="O1628" s="1816"/>
      <c r="Q1628" s="1816"/>
    </row>
    <row r="1629" spans="11:17" x14ac:dyDescent="0.45">
      <c r="K1629" s="1816"/>
      <c r="L1629" s="1816"/>
      <c r="M1629" s="1816"/>
      <c r="N1629" s="2109"/>
      <c r="O1629" s="1816"/>
      <c r="Q1629" s="1816"/>
    </row>
    <row r="1630" spans="11:17" x14ac:dyDescent="0.45">
      <c r="K1630" s="1816"/>
      <c r="L1630" s="1816"/>
      <c r="M1630" s="1816"/>
      <c r="N1630" s="2109"/>
      <c r="O1630" s="1816"/>
      <c r="Q1630" s="1816"/>
    </row>
    <row r="1631" spans="11:17" x14ac:dyDescent="0.45">
      <c r="K1631" s="1816"/>
      <c r="L1631" s="1816"/>
      <c r="M1631" s="1816"/>
      <c r="N1631" s="2109"/>
      <c r="O1631" s="1816"/>
      <c r="Q1631" s="1816"/>
    </row>
    <row r="1632" spans="11:17" x14ac:dyDescent="0.45">
      <c r="K1632" s="1816"/>
      <c r="L1632" s="1816"/>
      <c r="M1632" s="1816"/>
      <c r="N1632" s="2109"/>
      <c r="O1632" s="1816"/>
      <c r="Q1632" s="1816"/>
    </row>
    <row r="1633" spans="11:17" x14ac:dyDescent="0.45">
      <c r="K1633" s="1816"/>
      <c r="L1633" s="1816"/>
      <c r="M1633" s="1816"/>
      <c r="N1633" s="2109"/>
      <c r="O1633" s="1816"/>
      <c r="Q1633" s="1816"/>
    </row>
    <row r="1634" spans="11:17" x14ac:dyDescent="0.45">
      <c r="K1634" s="1816"/>
      <c r="L1634" s="1816"/>
      <c r="M1634" s="1816"/>
      <c r="N1634" s="2109"/>
      <c r="O1634" s="1816"/>
      <c r="Q1634" s="1816"/>
    </row>
    <row r="1635" spans="11:17" x14ac:dyDescent="0.45">
      <c r="K1635" s="1816"/>
      <c r="L1635" s="1816"/>
      <c r="M1635" s="1816"/>
      <c r="N1635" s="2109"/>
      <c r="O1635" s="1816"/>
      <c r="Q1635" s="1816"/>
    </row>
    <row r="1636" spans="11:17" x14ac:dyDescent="0.45">
      <c r="K1636" s="1816"/>
      <c r="L1636" s="1816"/>
      <c r="M1636" s="1816"/>
      <c r="N1636" s="2109"/>
      <c r="O1636" s="1816"/>
      <c r="Q1636" s="1816"/>
    </row>
    <row r="1637" spans="11:17" x14ac:dyDescent="0.45">
      <c r="K1637" s="1816"/>
      <c r="L1637" s="1816"/>
      <c r="M1637" s="1816"/>
      <c r="N1637" s="2109"/>
      <c r="O1637" s="1816"/>
      <c r="Q1637" s="1816"/>
    </row>
    <row r="1638" spans="11:17" x14ac:dyDescent="0.45">
      <c r="K1638" s="1816"/>
      <c r="L1638" s="1816"/>
      <c r="M1638" s="1816"/>
      <c r="N1638" s="2109"/>
      <c r="O1638" s="1816"/>
      <c r="Q1638" s="1816"/>
    </row>
    <row r="1639" spans="11:17" x14ac:dyDescent="0.45">
      <c r="K1639" s="1816"/>
      <c r="L1639" s="1816"/>
      <c r="M1639" s="1816"/>
      <c r="N1639" s="2109"/>
      <c r="O1639" s="1816"/>
      <c r="Q1639" s="1816"/>
    </row>
    <row r="1640" spans="11:17" x14ac:dyDescent="0.45">
      <c r="K1640" s="1816"/>
      <c r="L1640" s="1816"/>
      <c r="M1640" s="1816"/>
      <c r="N1640" s="2109"/>
      <c r="O1640" s="1816"/>
      <c r="Q1640" s="1816"/>
    </row>
    <row r="1641" spans="11:17" x14ac:dyDescent="0.45">
      <c r="K1641" s="1816"/>
      <c r="L1641" s="1816"/>
      <c r="M1641" s="1816"/>
      <c r="N1641" s="2109"/>
      <c r="O1641" s="1816"/>
      <c r="Q1641" s="1816"/>
    </row>
    <row r="1642" spans="11:17" x14ac:dyDescent="0.45">
      <c r="K1642" s="1816"/>
      <c r="L1642" s="1816"/>
      <c r="M1642" s="1816"/>
      <c r="N1642" s="2109"/>
      <c r="O1642" s="1816"/>
      <c r="Q1642" s="1816"/>
    </row>
    <row r="1643" spans="11:17" x14ac:dyDescent="0.45">
      <c r="K1643" s="1816"/>
      <c r="L1643" s="1816"/>
      <c r="M1643" s="1816"/>
      <c r="N1643" s="2109"/>
      <c r="O1643" s="1816"/>
      <c r="Q1643" s="1816"/>
    </row>
    <row r="1644" spans="11:17" x14ac:dyDescent="0.45">
      <c r="K1644" s="1816"/>
      <c r="L1644" s="1816"/>
      <c r="M1644" s="1816"/>
      <c r="N1644" s="2109"/>
      <c r="O1644" s="1816"/>
      <c r="Q1644" s="1816"/>
    </row>
    <row r="1645" spans="11:17" x14ac:dyDescent="0.45">
      <c r="K1645" s="1816"/>
      <c r="L1645" s="1816"/>
      <c r="M1645" s="1816"/>
      <c r="N1645" s="2109"/>
      <c r="O1645" s="1816"/>
      <c r="Q1645" s="1816"/>
    </row>
    <row r="1646" spans="11:17" x14ac:dyDescent="0.45">
      <c r="K1646" s="1816"/>
      <c r="L1646" s="1816"/>
      <c r="M1646" s="1816"/>
      <c r="N1646" s="2109"/>
      <c r="O1646" s="1816"/>
      <c r="Q1646" s="1816"/>
    </row>
    <row r="1647" spans="11:17" x14ac:dyDescent="0.45">
      <c r="K1647" s="1816"/>
      <c r="L1647" s="1816"/>
      <c r="M1647" s="1816"/>
      <c r="N1647" s="2109"/>
      <c r="O1647" s="1816"/>
      <c r="Q1647" s="1816"/>
    </row>
    <row r="1648" spans="11:17" x14ac:dyDescent="0.45">
      <c r="K1648" s="1816"/>
      <c r="L1648" s="1816"/>
      <c r="M1648" s="1816"/>
      <c r="N1648" s="2109"/>
      <c r="O1648" s="1816"/>
      <c r="Q1648" s="1816"/>
    </row>
    <row r="1649" spans="11:17" x14ac:dyDescent="0.45">
      <c r="K1649" s="1816"/>
      <c r="L1649" s="1816"/>
      <c r="M1649" s="1816"/>
      <c r="N1649" s="2109"/>
      <c r="O1649" s="1816"/>
      <c r="Q1649" s="1816"/>
    </row>
    <row r="1650" spans="11:17" x14ac:dyDescent="0.45">
      <c r="K1650" s="1816"/>
      <c r="L1650" s="1816"/>
      <c r="M1650" s="1816"/>
      <c r="N1650" s="2109"/>
      <c r="O1650" s="1816"/>
      <c r="Q1650" s="1816"/>
    </row>
    <row r="1651" spans="11:17" x14ac:dyDescent="0.45">
      <c r="K1651" s="1816"/>
      <c r="L1651" s="1816"/>
      <c r="M1651" s="1816"/>
      <c r="N1651" s="2109"/>
      <c r="O1651" s="1816"/>
      <c r="Q1651" s="1816"/>
    </row>
    <row r="1652" spans="11:17" x14ac:dyDescent="0.45">
      <c r="K1652" s="1816"/>
      <c r="L1652" s="1816"/>
      <c r="M1652" s="1816"/>
      <c r="N1652" s="2109"/>
      <c r="O1652" s="1816"/>
      <c r="Q1652" s="1816"/>
    </row>
    <row r="1653" spans="11:17" x14ac:dyDescent="0.45">
      <c r="K1653" s="1816"/>
      <c r="L1653" s="1816"/>
      <c r="M1653" s="1816"/>
      <c r="N1653" s="2109"/>
      <c r="O1653" s="1816"/>
      <c r="Q1653" s="1816"/>
    </row>
    <row r="1654" spans="11:17" x14ac:dyDescent="0.45">
      <c r="K1654" s="1816"/>
      <c r="L1654" s="1816"/>
      <c r="M1654" s="1816"/>
      <c r="N1654" s="2109"/>
      <c r="O1654" s="1816"/>
      <c r="Q1654" s="1816"/>
    </row>
    <row r="1655" spans="11:17" x14ac:dyDescent="0.45">
      <c r="K1655" s="1816"/>
      <c r="L1655" s="1816"/>
      <c r="M1655" s="1816"/>
      <c r="N1655" s="2109"/>
      <c r="O1655" s="1816"/>
      <c r="Q1655" s="1816"/>
    </row>
    <row r="1656" spans="11:17" x14ac:dyDescent="0.45">
      <c r="K1656" s="1816"/>
      <c r="L1656" s="1816"/>
      <c r="M1656" s="1816"/>
      <c r="N1656" s="2109"/>
      <c r="O1656" s="1816"/>
      <c r="Q1656" s="1816"/>
    </row>
    <row r="1657" spans="11:17" x14ac:dyDescent="0.45">
      <c r="K1657" s="1816"/>
      <c r="L1657" s="1816"/>
      <c r="M1657" s="1816"/>
      <c r="N1657" s="2109"/>
      <c r="O1657" s="1816"/>
      <c r="Q1657" s="1816"/>
    </row>
    <row r="1658" spans="11:17" x14ac:dyDescent="0.45">
      <c r="K1658" s="1816"/>
      <c r="L1658" s="1816"/>
      <c r="M1658" s="1816"/>
      <c r="N1658" s="2109"/>
      <c r="O1658" s="1816"/>
      <c r="Q1658" s="1816"/>
    </row>
    <row r="1659" spans="11:17" x14ac:dyDescent="0.45">
      <c r="K1659" s="1816"/>
      <c r="L1659" s="1816"/>
      <c r="M1659" s="1816"/>
      <c r="N1659" s="2109"/>
      <c r="O1659" s="1816"/>
      <c r="Q1659" s="1816"/>
    </row>
    <row r="1660" spans="11:17" x14ac:dyDescent="0.45">
      <c r="K1660" s="1816"/>
      <c r="L1660" s="1816"/>
      <c r="M1660" s="1816"/>
      <c r="N1660" s="2109"/>
      <c r="O1660" s="1816"/>
      <c r="Q1660" s="1816"/>
    </row>
    <row r="1661" spans="11:17" x14ac:dyDescent="0.45">
      <c r="K1661" s="1816"/>
      <c r="L1661" s="1816"/>
      <c r="M1661" s="1816"/>
      <c r="N1661" s="2109"/>
      <c r="O1661" s="1816"/>
      <c r="Q1661" s="1816"/>
    </row>
    <row r="1662" spans="11:17" x14ac:dyDescent="0.45">
      <c r="K1662" s="1816"/>
      <c r="L1662" s="1816"/>
      <c r="M1662" s="1816"/>
      <c r="N1662" s="2109"/>
      <c r="O1662" s="1816"/>
      <c r="Q1662" s="1816"/>
    </row>
    <row r="1663" spans="11:17" x14ac:dyDescent="0.45">
      <c r="K1663" s="1816"/>
      <c r="L1663" s="1816"/>
      <c r="M1663" s="1816"/>
      <c r="N1663" s="2109"/>
      <c r="O1663" s="1816"/>
      <c r="Q1663" s="1816"/>
    </row>
    <row r="1664" spans="11:17" x14ac:dyDescent="0.45">
      <c r="K1664" s="1816"/>
      <c r="L1664" s="1816"/>
      <c r="M1664" s="1816"/>
      <c r="N1664" s="2109"/>
      <c r="O1664" s="1816"/>
      <c r="Q1664" s="1816"/>
    </row>
    <row r="1665" spans="11:17" x14ac:dyDescent="0.45">
      <c r="K1665" s="1816"/>
      <c r="L1665" s="1816"/>
      <c r="M1665" s="1816"/>
      <c r="N1665" s="2109"/>
      <c r="O1665" s="1816"/>
      <c r="Q1665" s="1816"/>
    </row>
    <row r="1666" spans="11:17" x14ac:dyDescent="0.45">
      <c r="K1666" s="1816"/>
      <c r="L1666" s="1816"/>
      <c r="M1666" s="1816"/>
      <c r="N1666" s="2109"/>
      <c r="O1666" s="1816"/>
      <c r="Q1666" s="1816"/>
    </row>
    <row r="1667" spans="11:17" x14ac:dyDescent="0.45">
      <c r="K1667" s="1816"/>
      <c r="L1667" s="1816"/>
      <c r="M1667" s="1816"/>
      <c r="N1667" s="2109"/>
      <c r="O1667" s="1816"/>
      <c r="Q1667" s="1816"/>
    </row>
    <row r="1668" spans="11:17" x14ac:dyDescent="0.45">
      <c r="K1668" s="1816"/>
      <c r="L1668" s="1816"/>
      <c r="M1668" s="1816"/>
      <c r="N1668" s="2109"/>
      <c r="O1668" s="1816"/>
      <c r="Q1668" s="1816"/>
    </row>
    <row r="1669" spans="11:17" x14ac:dyDescent="0.45">
      <c r="K1669" s="1816"/>
      <c r="L1669" s="1816"/>
      <c r="M1669" s="1816"/>
      <c r="N1669" s="2109"/>
      <c r="O1669" s="1816"/>
      <c r="Q1669" s="1816"/>
    </row>
    <row r="1670" spans="11:17" x14ac:dyDescent="0.45">
      <c r="K1670" s="1816"/>
      <c r="L1670" s="1816"/>
      <c r="M1670" s="1816"/>
      <c r="N1670" s="2109"/>
      <c r="O1670" s="1816"/>
      <c r="Q1670" s="1816"/>
    </row>
    <row r="1671" spans="11:17" x14ac:dyDescent="0.45">
      <c r="K1671" s="1816"/>
      <c r="L1671" s="1816"/>
      <c r="M1671" s="1816"/>
      <c r="N1671" s="2109"/>
      <c r="O1671" s="1816"/>
      <c r="Q1671" s="1816"/>
    </row>
    <row r="1672" spans="11:17" x14ac:dyDescent="0.45">
      <c r="K1672" s="1816"/>
      <c r="L1672" s="1816"/>
      <c r="M1672" s="1816"/>
      <c r="N1672" s="2109"/>
      <c r="O1672" s="1816"/>
      <c r="Q1672" s="1816"/>
    </row>
    <row r="1673" spans="11:17" x14ac:dyDescent="0.45">
      <c r="K1673" s="1816"/>
      <c r="L1673" s="1816"/>
      <c r="M1673" s="1816"/>
      <c r="N1673" s="2109"/>
      <c r="O1673" s="1816"/>
      <c r="Q1673" s="1816"/>
    </row>
    <row r="1674" spans="11:17" x14ac:dyDescent="0.45">
      <c r="K1674" s="1816"/>
      <c r="L1674" s="1816"/>
      <c r="M1674" s="1816"/>
      <c r="N1674" s="2109"/>
      <c r="O1674" s="1816"/>
      <c r="Q1674" s="1816"/>
    </row>
    <row r="1675" spans="11:17" x14ac:dyDescent="0.45">
      <c r="K1675" s="1816"/>
      <c r="L1675" s="1816"/>
      <c r="M1675" s="1816"/>
      <c r="N1675" s="2109"/>
      <c r="O1675" s="1816"/>
      <c r="Q1675" s="1816"/>
    </row>
    <row r="1676" spans="11:17" x14ac:dyDescent="0.45">
      <c r="K1676" s="1816"/>
      <c r="L1676" s="1816"/>
      <c r="M1676" s="1816"/>
      <c r="N1676" s="2109"/>
      <c r="O1676" s="1816"/>
      <c r="Q1676" s="1816"/>
    </row>
    <row r="1677" spans="11:17" x14ac:dyDescent="0.45">
      <c r="K1677" s="1816"/>
      <c r="L1677" s="1816"/>
      <c r="M1677" s="1816"/>
      <c r="N1677" s="2109"/>
      <c r="O1677" s="1816"/>
      <c r="Q1677" s="1816"/>
    </row>
    <row r="1678" spans="11:17" x14ac:dyDescent="0.45">
      <c r="K1678" s="1816"/>
      <c r="L1678" s="1816"/>
      <c r="M1678" s="1816"/>
      <c r="N1678" s="2109"/>
      <c r="O1678" s="1816"/>
      <c r="Q1678" s="1816"/>
    </row>
    <row r="1679" spans="11:17" x14ac:dyDescent="0.45">
      <c r="K1679" s="1816"/>
      <c r="L1679" s="1816"/>
      <c r="M1679" s="1816"/>
      <c r="N1679" s="2109"/>
      <c r="O1679" s="1816"/>
      <c r="Q1679" s="1816"/>
    </row>
    <row r="1680" spans="11:17" x14ac:dyDescent="0.45">
      <c r="K1680" s="1816"/>
      <c r="L1680" s="1816"/>
      <c r="M1680" s="1816"/>
      <c r="N1680" s="2109"/>
      <c r="O1680" s="1816"/>
      <c r="Q1680" s="1816"/>
    </row>
  </sheetData>
  <mergeCells count="4">
    <mergeCell ref="Q5:Q6"/>
    <mergeCell ref="B5:E5"/>
    <mergeCell ref="F5:G5"/>
    <mergeCell ref="H5:P5"/>
  </mergeCells>
  <pageMargins left="0.7" right="0.7" top="0.75" bottom="0.75" header="0.3" footer="0.3"/>
  <pageSetup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EE11-F89E-482A-85D4-E44C73C3530C}">
  <sheetPr codeName="sHDDT">
    <tabColor rgb="FFFFFF00"/>
  </sheetPr>
  <dimension ref="A1:AD2000"/>
  <sheetViews>
    <sheetView showGridLines="0" zoomScaleNormal="100" workbookViewId="0">
      <pane ySplit="7" topLeftCell="A8" activePane="bottomLeft" state="frozen"/>
      <selection activeCell="G14" sqref="G14"/>
      <selection pane="bottomLeft" activeCell="L21" sqref="L21"/>
    </sheetView>
  </sheetViews>
  <sheetFormatPr defaultColWidth="8.7265625" defaultRowHeight="16" x14ac:dyDescent="0.45"/>
  <cols>
    <col min="1" max="1" width="6.1796875" style="507" customWidth="1"/>
    <col min="2" max="2" width="8.81640625" style="507" bestFit="1" customWidth="1"/>
    <col min="3" max="3" width="9.08984375" style="507" customWidth="1"/>
    <col min="4" max="4" width="10.1796875" style="507" customWidth="1"/>
    <col min="5" max="5" width="10.54296875" style="508" customWidth="1"/>
    <col min="6" max="6" width="41.1796875" style="507" customWidth="1"/>
    <col min="7" max="7" width="14.54296875" style="507" customWidth="1"/>
    <col min="8" max="8" width="12" style="509" customWidth="1"/>
    <col min="9" max="9" width="17.1796875" style="510" customWidth="1"/>
    <col min="10" max="10" width="6.54296875" style="511" customWidth="1"/>
    <col min="11" max="11" width="15.81640625" style="510" customWidth="1"/>
    <col min="12" max="12" width="11.90625" style="510" customWidth="1"/>
    <col min="13" max="13" width="11.453125" style="510" customWidth="1"/>
    <col min="14" max="14" width="15.90625" style="510" customWidth="1"/>
    <col min="15" max="15" width="8.453125" style="507" customWidth="1"/>
    <col min="16" max="16" width="15" style="507" customWidth="1"/>
    <col min="17" max="17" width="17.7265625" style="507" customWidth="1"/>
    <col min="18" max="18" width="7.453125" style="507" customWidth="1"/>
    <col min="19" max="19" width="7.7265625" style="507" customWidth="1"/>
    <col min="20" max="20" width="2.1796875" style="507" customWidth="1"/>
    <col min="21" max="21" width="12.26953125" style="507" customWidth="1"/>
    <col min="22" max="22" width="13.1796875" style="507" customWidth="1"/>
    <col min="23" max="23" width="8.7265625" style="507"/>
    <col min="24" max="24" width="2.81640625" style="507" customWidth="1"/>
    <col min="25" max="26" width="12.1796875" style="507" customWidth="1"/>
    <col min="27" max="27" width="10.54296875" style="507" customWidth="1"/>
    <col min="28" max="28" width="2.81640625" style="507" customWidth="1"/>
    <col min="29" max="30" width="60.6328125" style="507" customWidth="1"/>
    <col min="31" max="16384" width="8.7265625" style="507"/>
  </cols>
  <sheetData>
    <row r="1" spans="1:30" x14ac:dyDescent="0.45">
      <c r="A1" s="645"/>
      <c r="B1" s="523"/>
      <c r="C1" s="523"/>
      <c r="D1" s="523"/>
      <c r="E1" s="524"/>
      <c r="F1" s="523"/>
      <c r="G1" s="523"/>
      <c r="H1" s="525"/>
      <c r="I1" s="526"/>
      <c r="J1" s="527"/>
      <c r="K1" s="526"/>
      <c r="L1" s="526"/>
      <c r="M1" s="526"/>
      <c r="N1" s="526"/>
      <c r="O1" s="523"/>
      <c r="P1" s="523"/>
      <c r="Q1" s="523"/>
      <c r="R1" s="523"/>
      <c r="S1" s="534"/>
      <c r="T1" s="536"/>
      <c r="U1" s="522"/>
      <c r="V1" s="523"/>
      <c r="W1" s="534"/>
      <c r="X1" s="536"/>
      <c r="Y1" s="522"/>
      <c r="Z1" s="523"/>
      <c r="AA1" s="523"/>
      <c r="AB1" s="523"/>
      <c r="AC1" s="523"/>
      <c r="AD1" s="534"/>
    </row>
    <row r="2" spans="1:30" x14ac:dyDescent="0.45">
      <c r="A2" s="528"/>
      <c r="B2" s="529"/>
      <c r="C2" s="529"/>
      <c r="D2" s="529"/>
      <c r="E2" s="530"/>
      <c r="F2" s="529"/>
      <c r="G2" s="529"/>
      <c r="H2" s="531"/>
      <c r="I2" s="532"/>
      <c r="J2" s="533"/>
      <c r="K2" s="532"/>
      <c r="L2" s="532"/>
      <c r="M2" s="532"/>
      <c r="N2" s="532"/>
      <c r="O2" s="529"/>
      <c r="P2" s="529"/>
      <c r="Q2" s="529"/>
      <c r="R2" s="529"/>
      <c r="S2" s="535"/>
      <c r="T2" s="536"/>
      <c r="U2" s="528"/>
      <c r="V2" s="529"/>
      <c r="W2" s="535"/>
      <c r="X2" s="536"/>
      <c r="Y2" s="528"/>
      <c r="Z2" s="529"/>
      <c r="AA2" s="529"/>
      <c r="AB2" s="529"/>
      <c r="AC2" s="529"/>
      <c r="AD2" s="535"/>
    </row>
    <row r="3" spans="1:30" x14ac:dyDescent="0.45">
      <c r="T3" s="536"/>
      <c r="X3" s="536"/>
    </row>
    <row r="4" spans="1:30" x14ac:dyDescent="0.45">
      <c r="T4" s="536"/>
      <c r="X4" s="536"/>
      <c r="AB4" s="536"/>
    </row>
    <row r="5" spans="1:30" ht="16.5" customHeight="1" x14ac:dyDescent="0.45">
      <c r="E5" s="507"/>
      <c r="H5" s="507"/>
      <c r="I5" s="1899">
        <f>+SUBTOTAL(9,I8:I994)</f>
        <v>0</v>
      </c>
      <c r="J5" s="507"/>
      <c r="K5" s="1899">
        <f>+SUBTOTAL(9,K8:K994)</f>
        <v>0</v>
      </c>
      <c r="L5" s="1899">
        <f>+SUBTOTAL(9,L8:L994)</f>
        <v>0</v>
      </c>
      <c r="M5" s="1899">
        <f>+SUBTOTAL(9,M8:M994)</f>
        <v>0</v>
      </c>
      <c r="N5" s="1899">
        <f>+SUBTOTAL(9,N8:N994)</f>
        <v>0</v>
      </c>
      <c r="T5" s="536"/>
      <c r="U5" s="2207" t="s">
        <v>2396</v>
      </c>
      <c r="V5" s="2208"/>
      <c r="W5" s="2209"/>
      <c r="X5" s="536"/>
      <c r="Y5" s="2207" t="s">
        <v>2397</v>
      </c>
      <c r="Z5" s="2208"/>
      <c r="AA5" s="2209"/>
      <c r="AB5" s="536"/>
      <c r="AC5" s="2207" t="s">
        <v>5846</v>
      </c>
      <c r="AD5" s="2210"/>
    </row>
    <row r="6" spans="1:30" ht="50" customHeight="1" x14ac:dyDescent="0.45">
      <c r="A6" s="512" t="s">
        <v>45</v>
      </c>
      <c r="B6" s="513" t="s">
        <v>2398</v>
      </c>
      <c r="C6" s="513" t="s">
        <v>499</v>
      </c>
      <c r="D6" s="513" t="s">
        <v>362</v>
      </c>
      <c r="E6" s="514" t="s">
        <v>2399</v>
      </c>
      <c r="F6" s="513" t="s">
        <v>2400</v>
      </c>
      <c r="G6" s="513" t="s">
        <v>2401</v>
      </c>
      <c r="H6" s="513" t="s">
        <v>66</v>
      </c>
      <c r="I6" s="643" t="s">
        <v>2024</v>
      </c>
      <c r="J6" s="644" t="s">
        <v>20</v>
      </c>
      <c r="K6" s="643" t="s">
        <v>2402</v>
      </c>
      <c r="L6" s="643" t="s">
        <v>2403</v>
      </c>
      <c r="M6" s="643" t="s">
        <v>2404</v>
      </c>
      <c r="N6" s="643" t="s">
        <v>2405</v>
      </c>
      <c r="O6" s="513" t="s">
        <v>2406</v>
      </c>
      <c r="P6" s="637" t="s">
        <v>2407</v>
      </c>
      <c r="Q6" s="641" t="s">
        <v>2408</v>
      </c>
      <c r="R6" s="639" t="s">
        <v>32</v>
      </c>
      <c r="S6" s="515" t="s">
        <v>2409</v>
      </c>
      <c r="T6" s="536"/>
      <c r="U6" s="642" t="s">
        <v>2410</v>
      </c>
      <c r="V6" s="642" t="s">
        <v>2413</v>
      </c>
      <c r="W6" s="642" t="s">
        <v>2411</v>
      </c>
      <c r="X6" s="536"/>
      <c r="Y6" s="642" t="s">
        <v>2412</v>
      </c>
      <c r="Z6" s="642" t="s">
        <v>2414</v>
      </c>
      <c r="AA6" s="642" t="s">
        <v>2411</v>
      </c>
      <c r="AB6" s="536"/>
      <c r="AC6" s="642" t="s">
        <v>5847</v>
      </c>
      <c r="AD6" s="642" t="s">
        <v>5848</v>
      </c>
    </row>
    <row r="7" spans="1:30" x14ac:dyDescent="0.45">
      <c r="A7" s="516" t="s">
        <v>27</v>
      </c>
      <c r="B7" s="517" t="s">
        <v>28</v>
      </c>
      <c r="C7" s="517" t="s">
        <v>29</v>
      </c>
      <c r="D7" s="517" t="s">
        <v>53</v>
      </c>
      <c r="E7" s="518" t="s">
        <v>54</v>
      </c>
      <c r="F7" s="517" t="s">
        <v>55</v>
      </c>
      <c r="G7" s="517" t="s">
        <v>56</v>
      </c>
      <c r="H7" s="517" t="s">
        <v>57</v>
      </c>
      <c r="I7" s="519" t="s">
        <v>58</v>
      </c>
      <c r="J7" s="520" t="s">
        <v>59</v>
      </c>
      <c r="K7" s="519" t="s">
        <v>60</v>
      </c>
      <c r="L7" s="519" t="s">
        <v>61</v>
      </c>
      <c r="M7" s="519" t="s">
        <v>62</v>
      </c>
      <c r="N7" s="519" t="s">
        <v>76</v>
      </c>
      <c r="O7" s="517" t="s">
        <v>77</v>
      </c>
      <c r="P7" s="638" t="s">
        <v>78</v>
      </c>
      <c r="Q7" s="642" t="s">
        <v>513</v>
      </c>
      <c r="R7" s="640" t="s">
        <v>514</v>
      </c>
      <c r="S7" s="521" t="s">
        <v>515</v>
      </c>
      <c r="T7" s="536"/>
      <c r="U7" s="1966" t="s">
        <v>27</v>
      </c>
      <c r="V7" s="1966" t="s">
        <v>28</v>
      </c>
      <c r="W7" s="1966" t="s">
        <v>29</v>
      </c>
      <c r="X7" s="536"/>
      <c r="Y7" s="1966" t="s">
        <v>27</v>
      </c>
      <c r="Z7" s="1966" t="s">
        <v>28</v>
      </c>
      <c r="AA7" s="1966" t="s">
        <v>29</v>
      </c>
      <c r="AB7" s="536"/>
      <c r="AC7" s="1966" t="s">
        <v>27</v>
      </c>
      <c r="AD7" s="1966" t="s">
        <v>28</v>
      </c>
    </row>
    <row r="8" spans="1:30" ht="16" customHeight="1" x14ac:dyDescent="0.45">
      <c r="A8" s="1951"/>
      <c r="B8" s="1953"/>
      <c r="C8" s="1547"/>
      <c r="D8" s="1953"/>
      <c r="E8" s="1955"/>
      <c r="F8" s="1547"/>
      <c r="G8" s="1547"/>
      <c r="H8" s="1958"/>
      <c r="I8" s="1956"/>
      <c r="J8" s="1541"/>
      <c r="K8" s="1540"/>
      <c r="L8" s="1959"/>
      <c r="M8" s="1961"/>
      <c r="N8" s="1963"/>
      <c r="O8" s="1953"/>
      <c r="P8" s="1545"/>
      <c r="Q8" s="1964"/>
      <c r="R8" s="1547"/>
      <c r="S8" s="1548"/>
      <c r="T8" s="1809"/>
      <c r="U8" s="1968"/>
      <c r="V8" s="1970"/>
      <c r="W8" s="1551"/>
      <c r="X8" s="1809"/>
      <c r="Y8" s="1968"/>
      <c r="Z8" s="1970"/>
      <c r="AA8" s="1551"/>
      <c r="AB8" s="1809"/>
      <c r="AC8" s="2126"/>
      <c r="AD8" s="2127"/>
    </row>
    <row r="9" spans="1:30" ht="16" customHeight="1" x14ac:dyDescent="0.45">
      <c r="A9" s="1950"/>
      <c r="B9" s="1952"/>
      <c r="C9" s="1542"/>
      <c r="D9" s="1952"/>
      <c r="E9" s="1954"/>
      <c r="F9" s="1542"/>
      <c r="G9" s="1542"/>
      <c r="H9" s="1957"/>
      <c r="I9" s="1540"/>
      <c r="J9" s="1541"/>
      <c r="K9" s="1540"/>
      <c r="L9" s="1540"/>
      <c r="M9" s="1960"/>
      <c r="N9" s="1962"/>
      <c r="O9" s="1952"/>
      <c r="P9" s="1542"/>
      <c r="Q9" s="1545"/>
      <c r="R9" s="1542"/>
      <c r="S9" s="1965"/>
      <c r="T9" s="1809"/>
      <c r="U9" s="1967"/>
      <c r="V9" s="1969"/>
      <c r="W9" s="1971"/>
      <c r="X9" s="1809"/>
      <c r="Y9" s="1967"/>
      <c r="Z9" s="1969"/>
      <c r="AA9" s="1971"/>
      <c r="AB9" s="1809"/>
      <c r="AC9" s="2126"/>
      <c r="AD9" s="2127"/>
    </row>
    <row r="10" spans="1:30" ht="16" customHeight="1" x14ac:dyDescent="0.45">
      <c r="A10" s="1543"/>
      <c r="B10" s="1544"/>
      <c r="C10" s="1545"/>
      <c r="D10" s="1544"/>
      <c r="E10" s="1546"/>
      <c r="F10" s="1545"/>
      <c r="G10" s="1545"/>
      <c r="H10" s="1547"/>
      <c r="I10" s="1540"/>
      <c r="J10" s="1541"/>
      <c r="K10" s="1540"/>
      <c r="L10" s="1540"/>
      <c r="M10" s="1561"/>
      <c r="N10" s="1562"/>
      <c r="O10" s="1544"/>
      <c r="P10" s="1545"/>
      <c r="Q10" s="1545"/>
      <c r="R10" s="1545"/>
      <c r="S10" s="1548"/>
      <c r="T10" s="1809"/>
      <c r="U10" s="1549"/>
      <c r="V10" s="1550"/>
      <c r="W10" s="1551"/>
      <c r="X10" s="1809"/>
      <c r="Y10" s="1549"/>
      <c r="Z10" s="1550"/>
      <c r="AA10" s="1551"/>
      <c r="AB10" s="1809"/>
      <c r="AC10" s="2126"/>
      <c r="AD10" s="2127"/>
    </row>
    <row r="11" spans="1:30" ht="16" customHeight="1" x14ac:dyDescent="0.45">
      <c r="A11" s="1543"/>
      <c r="B11" s="1544"/>
      <c r="C11" s="1545"/>
      <c r="D11" s="1544"/>
      <c r="E11" s="1546"/>
      <c r="F11" s="1545"/>
      <c r="G11" s="1545"/>
      <c r="H11" s="1547"/>
      <c r="I11" s="1540"/>
      <c r="J11" s="1541"/>
      <c r="K11" s="1540"/>
      <c r="L11" s="1540"/>
      <c r="M11" s="1561"/>
      <c r="N11" s="1562"/>
      <c r="O11" s="1544"/>
      <c r="P11" s="1545"/>
      <c r="Q11" s="1545"/>
      <c r="R11" s="1545"/>
      <c r="S11" s="1548"/>
      <c r="T11" s="1809"/>
      <c r="U11" s="1549"/>
      <c r="V11" s="1550"/>
      <c r="W11" s="1551"/>
      <c r="X11" s="1809"/>
      <c r="Y11" s="1549"/>
      <c r="Z11" s="1550"/>
      <c r="AA11" s="1551"/>
      <c r="AB11" s="1809"/>
      <c r="AC11" s="2126"/>
      <c r="AD11" s="2127"/>
    </row>
    <row r="12" spans="1:30" ht="16" customHeight="1" x14ac:dyDescent="0.45">
      <c r="A12" s="1543"/>
      <c r="B12" s="1544"/>
      <c r="C12" s="1545"/>
      <c r="D12" s="1544"/>
      <c r="E12" s="1546"/>
      <c r="F12" s="1545"/>
      <c r="G12" s="1545"/>
      <c r="H12" s="1547"/>
      <c r="I12" s="1540"/>
      <c r="J12" s="1541"/>
      <c r="K12" s="1540"/>
      <c r="L12" s="1540"/>
      <c r="M12" s="1561"/>
      <c r="N12" s="1562"/>
      <c r="O12" s="1544"/>
      <c r="P12" s="1545"/>
      <c r="Q12" s="1545"/>
      <c r="R12" s="1545"/>
      <c r="S12" s="1548"/>
      <c r="T12" s="1809"/>
      <c r="U12" s="1549"/>
      <c r="V12" s="1550"/>
      <c r="W12" s="1551"/>
      <c r="X12" s="1809"/>
      <c r="Y12" s="1549"/>
      <c r="Z12" s="1550"/>
      <c r="AA12" s="1551"/>
      <c r="AB12" s="1809"/>
      <c r="AC12" s="2126"/>
      <c r="AD12" s="2127"/>
    </row>
    <row r="13" spans="1:30" ht="16" customHeight="1" x14ac:dyDescent="0.45">
      <c r="A13" s="1543"/>
      <c r="B13" s="1544"/>
      <c r="C13" s="1545"/>
      <c r="D13" s="1544"/>
      <c r="E13" s="1546"/>
      <c r="F13" s="1545"/>
      <c r="G13" s="1545"/>
      <c r="H13" s="1547"/>
      <c r="I13" s="1540"/>
      <c r="J13" s="1541"/>
      <c r="K13" s="1540"/>
      <c r="L13" s="1540"/>
      <c r="M13" s="1561"/>
      <c r="N13" s="1562"/>
      <c r="O13" s="1544"/>
      <c r="P13" s="1545"/>
      <c r="Q13" s="1545"/>
      <c r="R13" s="1545"/>
      <c r="S13" s="1548"/>
      <c r="T13" s="1809"/>
      <c r="U13" s="1549"/>
      <c r="V13" s="1550"/>
      <c r="W13" s="1551"/>
      <c r="X13" s="1809"/>
      <c r="Y13" s="1549"/>
      <c r="Z13" s="1550"/>
      <c r="AA13" s="1551"/>
      <c r="AB13" s="1809"/>
      <c r="AC13" s="2126"/>
      <c r="AD13" s="2127"/>
    </row>
    <row r="14" spans="1:30" ht="16" customHeight="1" x14ac:dyDescent="0.45">
      <c r="A14" s="1543"/>
      <c r="B14" s="1544"/>
      <c r="C14" s="1545"/>
      <c r="D14" s="1544"/>
      <c r="E14" s="1546"/>
      <c r="F14" s="1545"/>
      <c r="G14" s="1545"/>
      <c r="H14" s="1547"/>
      <c r="I14" s="1540"/>
      <c r="J14" s="1541"/>
      <c r="K14" s="1540"/>
      <c r="L14" s="1540"/>
      <c r="M14" s="1561"/>
      <c r="N14" s="1562"/>
      <c r="O14" s="1544"/>
      <c r="P14" s="1545"/>
      <c r="Q14" s="1545"/>
      <c r="R14" s="1545"/>
      <c r="S14" s="1548"/>
      <c r="T14" s="1809"/>
      <c r="U14" s="1549"/>
      <c r="V14" s="1550"/>
      <c r="W14" s="1551"/>
      <c r="X14" s="1809"/>
      <c r="Y14" s="1549"/>
      <c r="Z14" s="1550"/>
      <c r="AA14" s="1551"/>
      <c r="AB14" s="1809"/>
      <c r="AC14" s="2126"/>
      <c r="AD14" s="2127"/>
    </row>
    <row r="15" spans="1:30" ht="16" customHeight="1" x14ac:dyDescent="0.45">
      <c r="A15" s="1543"/>
      <c r="B15" s="1544"/>
      <c r="C15" s="1545"/>
      <c r="D15" s="1544"/>
      <c r="E15" s="1546"/>
      <c r="F15" s="1545"/>
      <c r="G15" s="1545"/>
      <c r="H15" s="1547"/>
      <c r="I15" s="1540"/>
      <c r="J15" s="1541"/>
      <c r="K15" s="1540"/>
      <c r="L15" s="1540"/>
      <c r="M15" s="1561"/>
      <c r="N15" s="1562"/>
      <c r="O15" s="1544"/>
      <c r="P15" s="1545"/>
      <c r="Q15" s="1545"/>
      <c r="R15" s="1545"/>
      <c r="S15" s="1548"/>
      <c r="T15" s="1809"/>
      <c r="U15" s="1549"/>
      <c r="V15" s="1550"/>
      <c r="W15" s="1551"/>
      <c r="X15" s="1809"/>
      <c r="Y15" s="1549"/>
      <c r="Z15" s="1550"/>
      <c r="AA15" s="1551"/>
      <c r="AB15" s="1809"/>
      <c r="AC15" s="2126"/>
      <c r="AD15" s="2127"/>
    </row>
    <row r="16" spans="1:30" ht="16" customHeight="1" x14ac:dyDescent="0.45">
      <c r="A16" s="1543"/>
      <c r="B16" s="1544"/>
      <c r="C16" s="1545"/>
      <c r="D16" s="1544"/>
      <c r="E16" s="1546"/>
      <c r="F16" s="1545"/>
      <c r="G16" s="1545"/>
      <c r="H16" s="1547"/>
      <c r="I16" s="1540"/>
      <c r="J16" s="1541"/>
      <c r="K16" s="1540"/>
      <c r="L16" s="1540"/>
      <c r="M16" s="1561"/>
      <c r="N16" s="1562"/>
      <c r="O16" s="1544"/>
      <c r="P16" s="1545"/>
      <c r="Q16" s="1545"/>
      <c r="R16" s="1545"/>
      <c r="S16" s="1548"/>
      <c r="T16" s="1809"/>
      <c r="U16" s="1549"/>
      <c r="V16" s="1550"/>
      <c r="W16" s="1551"/>
      <c r="X16" s="1809"/>
      <c r="Y16" s="1549"/>
      <c r="Z16" s="1550"/>
      <c r="AA16" s="1551"/>
      <c r="AB16" s="1809"/>
      <c r="AC16" s="2126"/>
      <c r="AD16" s="2127"/>
    </row>
    <row r="17" spans="1:30" ht="16" customHeight="1" x14ac:dyDescent="0.45">
      <c r="A17" s="1543"/>
      <c r="B17" s="1544"/>
      <c r="C17" s="1545"/>
      <c r="D17" s="1544"/>
      <c r="E17" s="1546"/>
      <c r="F17" s="1545"/>
      <c r="G17" s="1545"/>
      <c r="H17" s="1547"/>
      <c r="I17" s="1540"/>
      <c r="J17" s="1541"/>
      <c r="K17" s="1540"/>
      <c r="L17" s="1540"/>
      <c r="M17" s="1561"/>
      <c r="N17" s="1562"/>
      <c r="O17" s="1544"/>
      <c r="P17" s="1545"/>
      <c r="Q17" s="1545"/>
      <c r="R17" s="1545"/>
      <c r="S17" s="1548"/>
      <c r="T17" s="1809"/>
      <c r="U17" s="1549"/>
      <c r="V17" s="1550"/>
      <c r="W17" s="1551"/>
      <c r="X17" s="1809"/>
      <c r="Y17" s="1549"/>
      <c r="Z17" s="1550"/>
      <c r="AA17" s="1551"/>
      <c r="AB17" s="1809"/>
      <c r="AC17" s="2126"/>
      <c r="AD17" s="2127"/>
    </row>
    <row r="18" spans="1:30" ht="16" customHeight="1" x14ac:dyDescent="0.45">
      <c r="A18" s="1543"/>
      <c r="B18" s="1544"/>
      <c r="C18" s="1545"/>
      <c r="D18" s="1544"/>
      <c r="E18" s="1546"/>
      <c r="F18" s="1545"/>
      <c r="G18" s="1545"/>
      <c r="H18" s="1547"/>
      <c r="I18" s="1540"/>
      <c r="J18" s="1541"/>
      <c r="K18" s="1540"/>
      <c r="L18" s="1540"/>
      <c r="M18" s="1561"/>
      <c r="N18" s="1562"/>
      <c r="O18" s="1544"/>
      <c r="P18" s="1545"/>
      <c r="Q18" s="1545"/>
      <c r="R18" s="1545"/>
      <c r="S18" s="1548"/>
      <c r="T18" s="1809"/>
      <c r="U18" s="1549"/>
      <c r="V18" s="1550"/>
      <c r="W18" s="1551"/>
      <c r="X18" s="1809"/>
      <c r="Y18" s="1549"/>
      <c r="Z18" s="1550"/>
      <c r="AA18" s="1551"/>
      <c r="AB18" s="1809"/>
      <c r="AC18" s="2126"/>
      <c r="AD18" s="2127"/>
    </row>
    <row r="19" spans="1:30" ht="16" customHeight="1" x14ac:dyDescent="0.45">
      <c r="A19" s="1543"/>
      <c r="B19" s="1544"/>
      <c r="C19" s="1545"/>
      <c r="D19" s="1544"/>
      <c r="E19" s="1546"/>
      <c r="F19" s="1545"/>
      <c r="G19" s="1545"/>
      <c r="H19" s="1547"/>
      <c r="I19" s="1540"/>
      <c r="J19" s="1541"/>
      <c r="K19" s="1540"/>
      <c r="L19" s="1540"/>
      <c r="M19" s="1561"/>
      <c r="N19" s="1562"/>
      <c r="O19" s="1544"/>
      <c r="P19" s="1545"/>
      <c r="Q19" s="1545"/>
      <c r="R19" s="1545"/>
      <c r="S19" s="1548"/>
      <c r="T19" s="1809"/>
      <c r="U19" s="1549"/>
      <c r="V19" s="1550"/>
      <c r="W19" s="1551"/>
      <c r="X19" s="1809"/>
      <c r="Y19" s="1549"/>
      <c r="Z19" s="1550"/>
      <c r="AA19" s="1551"/>
      <c r="AB19" s="1809"/>
      <c r="AC19" s="2126"/>
      <c r="AD19" s="2127"/>
    </row>
    <row r="20" spans="1:30" ht="16" customHeight="1" x14ac:dyDescent="0.45">
      <c r="A20" s="1543"/>
      <c r="B20" s="1544"/>
      <c r="C20" s="1545"/>
      <c r="D20" s="1544"/>
      <c r="E20" s="1546"/>
      <c r="F20" s="1545"/>
      <c r="G20" s="1545"/>
      <c r="H20" s="1547"/>
      <c r="I20" s="1540"/>
      <c r="J20" s="1541"/>
      <c r="K20" s="1540"/>
      <c r="L20" s="1540"/>
      <c r="M20" s="1561"/>
      <c r="N20" s="1562"/>
      <c r="O20" s="1544"/>
      <c r="P20" s="1545"/>
      <c r="Q20" s="1545"/>
      <c r="R20" s="1545"/>
      <c r="S20" s="1548"/>
      <c r="T20" s="1809"/>
      <c r="U20" s="1549"/>
      <c r="V20" s="1550"/>
      <c r="W20" s="1551"/>
      <c r="X20" s="1809"/>
      <c r="Y20" s="1549"/>
      <c r="Z20" s="1550"/>
      <c r="AA20" s="1551"/>
      <c r="AB20" s="1809"/>
      <c r="AC20" s="2126"/>
      <c r="AD20" s="2127"/>
    </row>
    <row r="21" spans="1:30" ht="16" customHeight="1" x14ac:dyDescent="0.45">
      <c r="A21" s="1543"/>
      <c r="B21" s="1544"/>
      <c r="C21" s="1545"/>
      <c r="D21" s="1544"/>
      <c r="E21" s="1546"/>
      <c r="F21" s="1545"/>
      <c r="G21" s="1545"/>
      <c r="H21" s="1547"/>
      <c r="I21" s="1540"/>
      <c r="J21" s="1541"/>
      <c r="K21" s="1540"/>
      <c r="L21" s="1540"/>
      <c r="M21" s="1561"/>
      <c r="N21" s="1562"/>
      <c r="O21" s="1544"/>
      <c r="P21" s="1545"/>
      <c r="Q21" s="1545"/>
      <c r="R21" s="1545"/>
      <c r="S21" s="1548"/>
      <c r="T21" s="1809"/>
      <c r="U21" s="1549"/>
      <c r="V21" s="1550"/>
      <c r="W21" s="1551"/>
      <c r="X21" s="1809"/>
      <c r="Y21" s="1549"/>
      <c r="Z21" s="1550"/>
      <c r="AA21" s="1551"/>
      <c r="AB21" s="1809"/>
      <c r="AC21" s="2126"/>
      <c r="AD21" s="2127"/>
    </row>
    <row r="22" spans="1:30" ht="16" customHeight="1" x14ac:dyDescent="0.45">
      <c r="A22" s="1543"/>
      <c r="B22" s="1544"/>
      <c r="C22" s="1545"/>
      <c r="D22" s="1544"/>
      <c r="E22" s="1546"/>
      <c r="F22" s="1545"/>
      <c r="G22" s="1545"/>
      <c r="H22" s="1547"/>
      <c r="I22" s="1540"/>
      <c r="J22" s="1541"/>
      <c r="K22" s="1540"/>
      <c r="L22" s="1540"/>
      <c r="M22" s="1561"/>
      <c r="N22" s="1562"/>
      <c r="O22" s="1544"/>
      <c r="P22" s="1545"/>
      <c r="Q22" s="1545"/>
      <c r="R22" s="1545"/>
      <c r="S22" s="1548"/>
      <c r="T22" s="1809"/>
      <c r="U22" s="1549"/>
      <c r="V22" s="1550"/>
      <c r="W22" s="1551"/>
      <c r="X22" s="1809"/>
      <c r="Y22" s="1549"/>
      <c r="Z22" s="1550"/>
      <c r="AA22" s="1551"/>
      <c r="AB22" s="1809"/>
      <c r="AC22" s="2126"/>
      <c r="AD22" s="2127"/>
    </row>
    <row r="23" spans="1:30" ht="16" customHeight="1" x14ac:dyDescent="0.45">
      <c r="A23" s="1543"/>
      <c r="B23" s="1544"/>
      <c r="C23" s="1545"/>
      <c r="D23" s="1544"/>
      <c r="E23" s="1546"/>
      <c r="F23" s="1545"/>
      <c r="G23" s="1545"/>
      <c r="H23" s="1547"/>
      <c r="I23" s="1540"/>
      <c r="J23" s="1541"/>
      <c r="K23" s="1540"/>
      <c r="L23" s="1540"/>
      <c r="M23" s="1561"/>
      <c r="N23" s="1562"/>
      <c r="O23" s="1544"/>
      <c r="P23" s="1545"/>
      <c r="Q23" s="1545"/>
      <c r="R23" s="1545"/>
      <c r="S23" s="1548"/>
      <c r="T23" s="1809"/>
      <c r="U23" s="1549"/>
      <c r="V23" s="1550"/>
      <c r="W23" s="1551"/>
      <c r="X23" s="1809"/>
      <c r="Y23" s="1549"/>
      <c r="Z23" s="1550"/>
      <c r="AA23" s="1551"/>
      <c r="AB23" s="1809"/>
      <c r="AC23" s="2126"/>
      <c r="AD23" s="2127"/>
    </row>
    <row r="24" spans="1:30" ht="16" customHeight="1" x14ac:dyDescent="0.45">
      <c r="A24" s="1543"/>
      <c r="B24" s="1544"/>
      <c r="C24" s="1545"/>
      <c r="D24" s="1544"/>
      <c r="E24" s="1546"/>
      <c r="F24" s="1545"/>
      <c r="G24" s="1545"/>
      <c r="H24" s="1547"/>
      <c r="I24" s="1540"/>
      <c r="J24" s="1541"/>
      <c r="K24" s="1540"/>
      <c r="L24" s="1540"/>
      <c r="M24" s="1561"/>
      <c r="N24" s="1562"/>
      <c r="O24" s="1544"/>
      <c r="P24" s="1545"/>
      <c r="Q24" s="1545"/>
      <c r="R24" s="1545"/>
      <c r="S24" s="1548"/>
      <c r="T24" s="1809"/>
      <c r="U24" s="1549"/>
      <c r="V24" s="1550"/>
      <c r="W24" s="1551"/>
      <c r="X24" s="1809"/>
      <c r="Y24" s="1549"/>
      <c r="Z24" s="1550"/>
      <c r="AA24" s="1551"/>
      <c r="AB24" s="1809"/>
      <c r="AC24" s="2126"/>
      <c r="AD24" s="2127"/>
    </row>
    <row r="25" spans="1:30" ht="16" customHeight="1" x14ac:dyDescent="0.45">
      <c r="A25" s="1543"/>
      <c r="B25" s="1544"/>
      <c r="C25" s="1545"/>
      <c r="D25" s="1544"/>
      <c r="E25" s="1546"/>
      <c r="F25" s="1545"/>
      <c r="G25" s="1545"/>
      <c r="H25" s="1547"/>
      <c r="I25" s="1540"/>
      <c r="J25" s="1541"/>
      <c r="K25" s="1540"/>
      <c r="L25" s="1540"/>
      <c r="M25" s="1561"/>
      <c r="N25" s="1562"/>
      <c r="O25" s="1544"/>
      <c r="P25" s="1545"/>
      <c r="Q25" s="1545"/>
      <c r="R25" s="1545"/>
      <c r="S25" s="1548"/>
      <c r="T25" s="1809"/>
      <c r="U25" s="1549"/>
      <c r="V25" s="1550"/>
      <c r="W25" s="1551"/>
      <c r="X25" s="1809"/>
      <c r="Y25" s="1549"/>
      <c r="Z25" s="1550"/>
      <c r="AA25" s="1551"/>
      <c r="AB25" s="1809"/>
      <c r="AC25" s="2126"/>
      <c r="AD25" s="2127"/>
    </row>
    <row r="26" spans="1:30" ht="16" customHeight="1" x14ac:dyDescent="0.45">
      <c r="A26" s="1543"/>
      <c r="B26" s="1544"/>
      <c r="C26" s="1545"/>
      <c r="D26" s="1544"/>
      <c r="E26" s="1546"/>
      <c r="F26" s="1545"/>
      <c r="G26" s="1545"/>
      <c r="H26" s="1547"/>
      <c r="I26" s="1540"/>
      <c r="J26" s="1541"/>
      <c r="K26" s="1540"/>
      <c r="L26" s="1540"/>
      <c r="M26" s="1561"/>
      <c r="N26" s="1562"/>
      <c r="O26" s="1544"/>
      <c r="P26" s="1545"/>
      <c r="Q26" s="1545"/>
      <c r="R26" s="1545"/>
      <c r="S26" s="1548"/>
      <c r="T26" s="1809"/>
      <c r="U26" s="1549"/>
      <c r="V26" s="1550"/>
      <c r="W26" s="1551"/>
      <c r="X26" s="1809"/>
      <c r="Y26" s="1549"/>
      <c r="Z26" s="1550"/>
      <c r="AA26" s="1551"/>
      <c r="AB26" s="1809"/>
      <c r="AC26" s="2126"/>
      <c r="AD26" s="2127"/>
    </row>
    <row r="27" spans="1:30" ht="16" customHeight="1" x14ac:dyDescent="0.45">
      <c r="A27" s="1543"/>
      <c r="B27" s="1544"/>
      <c r="C27" s="1545"/>
      <c r="D27" s="1544"/>
      <c r="E27" s="1546"/>
      <c r="F27" s="1545"/>
      <c r="G27" s="1545"/>
      <c r="H27" s="1547"/>
      <c r="I27" s="1540"/>
      <c r="J27" s="1541"/>
      <c r="K27" s="1540"/>
      <c r="L27" s="1540"/>
      <c r="M27" s="1561"/>
      <c r="N27" s="1562"/>
      <c r="O27" s="1544"/>
      <c r="P27" s="1545"/>
      <c r="Q27" s="1545"/>
      <c r="R27" s="1545"/>
      <c r="S27" s="1548"/>
      <c r="T27" s="1809"/>
      <c r="U27" s="1549"/>
      <c r="V27" s="1550"/>
      <c r="W27" s="1551"/>
      <c r="X27" s="1809"/>
      <c r="Y27" s="1549"/>
      <c r="Z27" s="1550"/>
      <c r="AA27" s="1551"/>
      <c r="AB27" s="1809"/>
      <c r="AC27" s="2126"/>
      <c r="AD27" s="2127"/>
    </row>
    <row r="28" spans="1:30" ht="16" customHeight="1" x14ac:dyDescent="0.45">
      <c r="A28" s="1543"/>
      <c r="B28" s="1544"/>
      <c r="C28" s="1545"/>
      <c r="D28" s="1544"/>
      <c r="E28" s="1546"/>
      <c r="F28" s="1545"/>
      <c r="G28" s="1545"/>
      <c r="H28" s="1547"/>
      <c r="I28" s="1540"/>
      <c r="J28" s="1541"/>
      <c r="K28" s="1540"/>
      <c r="L28" s="1540"/>
      <c r="M28" s="1561"/>
      <c r="N28" s="1562"/>
      <c r="O28" s="1544"/>
      <c r="P28" s="1545"/>
      <c r="Q28" s="1545"/>
      <c r="R28" s="1545"/>
      <c r="S28" s="1548"/>
      <c r="T28" s="1809"/>
      <c r="U28" s="1549"/>
      <c r="V28" s="1550"/>
      <c r="W28" s="1551"/>
      <c r="X28" s="1809"/>
      <c r="Y28" s="1549"/>
      <c r="Z28" s="1550"/>
      <c r="AA28" s="1551"/>
      <c r="AB28" s="1809"/>
      <c r="AC28" s="2126"/>
      <c r="AD28" s="2127"/>
    </row>
    <row r="29" spans="1:30" ht="16" customHeight="1" x14ac:dyDescent="0.45">
      <c r="A29" s="1543"/>
      <c r="B29" s="1544"/>
      <c r="C29" s="1545"/>
      <c r="D29" s="1544"/>
      <c r="E29" s="1546"/>
      <c r="F29" s="1545"/>
      <c r="G29" s="1545"/>
      <c r="H29" s="1547"/>
      <c r="I29" s="1540"/>
      <c r="J29" s="1541"/>
      <c r="K29" s="1540"/>
      <c r="L29" s="1540"/>
      <c r="M29" s="1561"/>
      <c r="N29" s="1562"/>
      <c r="O29" s="1544"/>
      <c r="P29" s="1545"/>
      <c r="Q29" s="1545"/>
      <c r="R29" s="1545"/>
      <c r="S29" s="1548"/>
      <c r="T29" s="1809"/>
      <c r="U29" s="1549"/>
      <c r="V29" s="1550"/>
      <c r="W29" s="1551"/>
      <c r="X29" s="1809"/>
      <c r="Y29" s="1549"/>
      <c r="Z29" s="1550"/>
      <c r="AA29" s="1551"/>
      <c r="AB29" s="1809"/>
      <c r="AC29" s="2126"/>
      <c r="AD29" s="2127"/>
    </row>
    <row r="30" spans="1:30" ht="16" customHeight="1" x14ac:dyDescent="0.45">
      <c r="A30" s="1543"/>
      <c r="B30" s="1544"/>
      <c r="C30" s="1545"/>
      <c r="D30" s="1544"/>
      <c r="E30" s="1546"/>
      <c r="F30" s="1545"/>
      <c r="G30" s="1545"/>
      <c r="H30" s="1547"/>
      <c r="I30" s="1540"/>
      <c r="J30" s="1541"/>
      <c r="K30" s="1540"/>
      <c r="L30" s="1540"/>
      <c r="M30" s="1561"/>
      <c r="N30" s="1562"/>
      <c r="O30" s="1544"/>
      <c r="P30" s="1545"/>
      <c r="Q30" s="1545"/>
      <c r="R30" s="1545"/>
      <c r="S30" s="1548"/>
      <c r="T30" s="1809"/>
      <c r="U30" s="1549"/>
      <c r="V30" s="1550"/>
      <c r="W30" s="1551"/>
      <c r="X30" s="1809"/>
      <c r="Y30" s="1549"/>
      <c r="Z30" s="1550"/>
      <c r="AA30" s="1551"/>
      <c r="AB30" s="1809"/>
      <c r="AC30" s="2126"/>
      <c r="AD30" s="2127"/>
    </row>
    <row r="31" spans="1:30" ht="16" customHeight="1" x14ac:dyDescent="0.45">
      <c r="A31" s="1543"/>
      <c r="B31" s="1544"/>
      <c r="C31" s="1545"/>
      <c r="D31" s="1544"/>
      <c r="E31" s="1546"/>
      <c r="F31" s="1545"/>
      <c r="G31" s="1545"/>
      <c r="H31" s="1547"/>
      <c r="I31" s="1540"/>
      <c r="J31" s="1541"/>
      <c r="K31" s="1540"/>
      <c r="L31" s="1540"/>
      <c r="M31" s="1561"/>
      <c r="N31" s="1562"/>
      <c r="O31" s="1544"/>
      <c r="P31" s="1545"/>
      <c r="Q31" s="1545"/>
      <c r="R31" s="1545"/>
      <c r="S31" s="1548"/>
      <c r="T31" s="1809"/>
      <c r="U31" s="1549"/>
      <c r="V31" s="1550"/>
      <c r="W31" s="1551"/>
      <c r="X31" s="1809"/>
      <c r="Y31" s="1549"/>
      <c r="Z31" s="1550"/>
      <c r="AA31" s="1551"/>
      <c r="AB31" s="1809"/>
      <c r="AC31" s="2126"/>
      <c r="AD31" s="2127"/>
    </row>
    <row r="32" spans="1:30" ht="16" customHeight="1" x14ac:dyDescent="0.45">
      <c r="A32" s="1543"/>
      <c r="B32" s="1544"/>
      <c r="C32" s="1545"/>
      <c r="D32" s="1544"/>
      <c r="E32" s="1546"/>
      <c r="F32" s="1545"/>
      <c r="G32" s="1545"/>
      <c r="H32" s="1547"/>
      <c r="I32" s="1540"/>
      <c r="J32" s="1541"/>
      <c r="K32" s="1540"/>
      <c r="L32" s="1540"/>
      <c r="M32" s="1561"/>
      <c r="N32" s="1562"/>
      <c r="O32" s="1544"/>
      <c r="P32" s="1545"/>
      <c r="Q32" s="1545"/>
      <c r="R32" s="1545"/>
      <c r="S32" s="1548"/>
      <c r="T32" s="1809"/>
      <c r="U32" s="1549"/>
      <c r="V32" s="1550"/>
      <c r="W32" s="1551"/>
      <c r="X32" s="1809"/>
      <c r="Y32" s="1549"/>
      <c r="Z32" s="1550"/>
      <c r="AA32" s="1551"/>
      <c r="AB32" s="1809"/>
      <c r="AC32" s="2126"/>
      <c r="AD32" s="2127"/>
    </row>
    <row r="33" spans="1:30" ht="16" customHeight="1" x14ac:dyDescent="0.45">
      <c r="A33" s="1543"/>
      <c r="B33" s="1544"/>
      <c r="C33" s="1545"/>
      <c r="D33" s="1544"/>
      <c r="E33" s="1546"/>
      <c r="F33" s="1545"/>
      <c r="G33" s="1545"/>
      <c r="H33" s="1547"/>
      <c r="I33" s="1540"/>
      <c r="J33" s="1541"/>
      <c r="K33" s="1540"/>
      <c r="L33" s="1540"/>
      <c r="M33" s="1561"/>
      <c r="N33" s="1562"/>
      <c r="O33" s="1544"/>
      <c r="P33" s="1545"/>
      <c r="Q33" s="1545"/>
      <c r="R33" s="1545"/>
      <c r="S33" s="1548"/>
      <c r="T33" s="1809"/>
      <c r="U33" s="1549"/>
      <c r="V33" s="1550"/>
      <c r="W33" s="1551"/>
      <c r="X33" s="1809"/>
      <c r="Y33" s="1549"/>
      <c r="Z33" s="1550"/>
      <c r="AA33" s="1551"/>
      <c r="AB33" s="1809"/>
      <c r="AC33" s="2126"/>
      <c r="AD33" s="2127"/>
    </row>
    <row r="34" spans="1:30" ht="16" customHeight="1" x14ac:dyDescent="0.45">
      <c r="A34" s="1543"/>
      <c r="B34" s="1544"/>
      <c r="C34" s="1545"/>
      <c r="D34" s="1544"/>
      <c r="E34" s="1546"/>
      <c r="F34" s="1545"/>
      <c r="G34" s="1545"/>
      <c r="H34" s="1547"/>
      <c r="I34" s="1540"/>
      <c r="J34" s="1541"/>
      <c r="K34" s="1540"/>
      <c r="L34" s="1540"/>
      <c r="M34" s="1561"/>
      <c r="N34" s="1562"/>
      <c r="O34" s="1544"/>
      <c r="P34" s="1545"/>
      <c r="Q34" s="1545"/>
      <c r="R34" s="1545"/>
      <c r="S34" s="1548"/>
      <c r="T34" s="1809"/>
      <c r="U34" s="1549"/>
      <c r="V34" s="1550"/>
      <c r="W34" s="1551"/>
      <c r="X34" s="1809"/>
      <c r="Y34" s="1549"/>
      <c r="Z34" s="1550"/>
      <c r="AA34" s="1551"/>
      <c r="AB34" s="1809"/>
      <c r="AC34" s="2126"/>
      <c r="AD34" s="2127"/>
    </row>
    <row r="35" spans="1:30" ht="16" customHeight="1" x14ac:dyDescent="0.45">
      <c r="A35" s="1543"/>
      <c r="B35" s="1544"/>
      <c r="C35" s="1545"/>
      <c r="D35" s="1544"/>
      <c r="E35" s="1546"/>
      <c r="F35" s="1545"/>
      <c r="G35" s="1545"/>
      <c r="H35" s="1547"/>
      <c r="I35" s="1540"/>
      <c r="J35" s="1541"/>
      <c r="K35" s="1540"/>
      <c r="L35" s="1540"/>
      <c r="M35" s="1561"/>
      <c r="N35" s="1562"/>
      <c r="O35" s="1544"/>
      <c r="P35" s="1545"/>
      <c r="Q35" s="1545"/>
      <c r="R35" s="1545"/>
      <c r="S35" s="1548"/>
      <c r="T35" s="1809"/>
      <c r="U35" s="1549"/>
      <c r="V35" s="1550"/>
      <c r="W35" s="1551"/>
      <c r="X35" s="1809"/>
      <c r="Y35" s="1549"/>
      <c r="Z35" s="1550"/>
      <c r="AA35" s="1551"/>
      <c r="AB35" s="1809"/>
      <c r="AC35" s="2126"/>
      <c r="AD35" s="2127"/>
    </row>
    <row r="36" spans="1:30" ht="16" customHeight="1" x14ac:dyDescent="0.45">
      <c r="A36" s="1543"/>
      <c r="B36" s="1544"/>
      <c r="C36" s="1545"/>
      <c r="D36" s="1544"/>
      <c r="E36" s="1546"/>
      <c r="F36" s="1545"/>
      <c r="G36" s="1545"/>
      <c r="H36" s="1547"/>
      <c r="I36" s="1540"/>
      <c r="J36" s="1541"/>
      <c r="K36" s="1540"/>
      <c r="L36" s="1540"/>
      <c r="M36" s="1561"/>
      <c r="N36" s="1562"/>
      <c r="O36" s="1544"/>
      <c r="P36" s="1545"/>
      <c r="Q36" s="1545"/>
      <c r="R36" s="1545"/>
      <c r="S36" s="1548"/>
      <c r="T36" s="1809"/>
      <c r="U36" s="1549"/>
      <c r="V36" s="1550"/>
      <c r="W36" s="1551"/>
      <c r="X36" s="1809"/>
      <c r="Y36" s="1549"/>
      <c r="Z36" s="1550"/>
      <c r="AA36" s="1551"/>
      <c r="AB36" s="1809"/>
      <c r="AC36" s="2126"/>
      <c r="AD36" s="2127"/>
    </row>
    <row r="37" spans="1:30" ht="16" customHeight="1" x14ac:dyDescent="0.45">
      <c r="A37" s="1543"/>
      <c r="B37" s="1544"/>
      <c r="C37" s="1545"/>
      <c r="D37" s="1544"/>
      <c r="E37" s="1546"/>
      <c r="F37" s="1545"/>
      <c r="G37" s="1545"/>
      <c r="H37" s="1547"/>
      <c r="I37" s="1540"/>
      <c r="J37" s="1541"/>
      <c r="K37" s="1540"/>
      <c r="L37" s="1540"/>
      <c r="M37" s="1561"/>
      <c r="N37" s="1562"/>
      <c r="O37" s="1544"/>
      <c r="P37" s="1545"/>
      <c r="Q37" s="1545"/>
      <c r="R37" s="1545"/>
      <c r="S37" s="1548"/>
      <c r="T37" s="1809"/>
      <c r="U37" s="1549"/>
      <c r="V37" s="1550"/>
      <c r="W37" s="1551"/>
      <c r="X37" s="1809"/>
      <c r="Y37" s="1549"/>
      <c r="Z37" s="1550"/>
      <c r="AA37" s="1551"/>
      <c r="AB37" s="1809"/>
      <c r="AC37" s="2126"/>
      <c r="AD37" s="2127"/>
    </row>
    <row r="38" spans="1:30" ht="16" customHeight="1" x14ac:dyDescent="0.45">
      <c r="A38" s="1543"/>
      <c r="B38" s="1544"/>
      <c r="C38" s="1545"/>
      <c r="D38" s="1544"/>
      <c r="E38" s="1546"/>
      <c r="F38" s="1545"/>
      <c r="G38" s="1545"/>
      <c r="H38" s="1547"/>
      <c r="I38" s="1540"/>
      <c r="J38" s="1541"/>
      <c r="K38" s="1540"/>
      <c r="L38" s="1540"/>
      <c r="M38" s="1561"/>
      <c r="N38" s="1562"/>
      <c r="O38" s="1544"/>
      <c r="P38" s="1545"/>
      <c r="Q38" s="1545"/>
      <c r="R38" s="1545"/>
      <c r="S38" s="1548"/>
      <c r="T38" s="1809"/>
      <c r="U38" s="1549"/>
      <c r="V38" s="1550"/>
      <c r="W38" s="1551"/>
      <c r="X38" s="1809"/>
      <c r="Y38" s="1549"/>
      <c r="Z38" s="1550"/>
      <c r="AA38" s="1551"/>
      <c r="AB38" s="1809"/>
      <c r="AC38" s="2126"/>
      <c r="AD38" s="2127"/>
    </row>
    <row r="39" spans="1:30" ht="16" customHeight="1" x14ac:dyDescent="0.45">
      <c r="A39" s="1543"/>
      <c r="B39" s="1544"/>
      <c r="C39" s="1545"/>
      <c r="D39" s="1544"/>
      <c r="E39" s="1546"/>
      <c r="F39" s="1545"/>
      <c r="G39" s="1545"/>
      <c r="H39" s="1547"/>
      <c r="I39" s="1540"/>
      <c r="J39" s="1541"/>
      <c r="K39" s="1540"/>
      <c r="L39" s="1540"/>
      <c r="M39" s="1561"/>
      <c r="N39" s="1562"/>
      <c r="O39" s="1544"/>
      <c r="P39" s="1545"/>
      <c r="Q39" s="1545"/>
      <c r="R39" s="1545"/>
      <c r="S39" s="1548"/>
      <c r="T39" s="1809"/>
      <c r="U39" s="1549"/>
      <c r="V39" s="1550"/>
      <c r="W39" s="1551"/>
      <c r="X39" s="1809"/>
      <c r="Y39" s="1549"/>
      <c r="Z39" s="1550"/>
      <c r="AA39" s="1551"/>
      <c r="AB39" s="1809"/>
      <c r="AC39" s="2126"/>
      <c r="AD39" s="2127"/>
    </row>
    <row r="40" spans="1:30" ht="16" customHeight="1" x14ac:dyDescent="0.45">
      <c r="A40" s="1543"/>
      <c r="B40" s="1544"/>
      <c r="C40" s="1545"/>
      <c r="D40" s="1544"/>
      <c r="E40" s="1546"/>
      <c r="F40" s="1545"/>
      <c r="G40" s="1545"/>
      <c r="H40" s="1547"/>
      <c r="I40" s="1540"/>
      <c r="J40" s="1541"/>
      <c r="K40" s="1540"/>
      <c r="L40" s="1540"/>
      <c r="M40" s="1561"/>
      <c r="N40" s="1562"/>
      <c r="O40" s="1544"/>
      <c r="P40" s="1545"/>
      <c r="Q40" s="1545"/>
      <c r="R40" s="1545"/>
      <c r="S40" s="1548"/>
      <c r="T40" s="1809"/>
      <c r="U40" s="1549"/>
      <c r="V40" s="1550"/>
      <c r="W40" s="1551"/>
      <c r="X40" s="1809"/>
      <c r="Y40" s="1549"/>
      <c r="Z40" s="1550"/>
      <c r="AA40" s="1551"/>
      <c r="AB40" s="1809"/>
      <c r="AC40" s="2126"/>
      <c r="AD40" s="2127"/>
    </row>
    <row r="41" spans="1:30" ht="16" customHeight="1" x14ac:dyDescent="0.45">
      <c r="A41" s="1543"/>
      <c r="B41" s="1544"/>
      <c r="C41" s="1545"/>
      <c r="D41" s="1544"/>
      <c r="E41" s="1546"/>
      <c r="F41" s="1545"/>
      <c r="G41" s="1545"/>
      <c r="H41" s="1547"/>
      <c r="I41" s="1540"/>
      <c r="J41" s="1541"/>
      <c r="K41" s="1540"/>
      <c r="L41" s="1540"/>
      <c r="M41" s="1561"/>
      <c r="N41" s="1562"/>
      <c r="O41" s="1544"/>
      <c r="P41" s="1545"/>
      <c r="Q41" s="1545"/>
      <c r="R41" s="1545"/>
      <c r="S41" s="1548"/>
      <c r="T41" s="1809"/>
      <c r="U41" s="1549"/>
      <c r="V41" s="1550"/>
      <c r="W41" s="1551"/>
      <c r="X41" s="1809"/>
      <c r="Y41" s="1549"/>
      <c r="Z41" s="1550"/>
      <c r="AA41" s="1551"/>
      <c r="AB41" s="1809"/>
      <c r="AC41" s="2126"/>
      <c r="AD41" s="2127"/>
    </row>
    <row r="42" spans="1:30" ht="16" customHeight="1" x14ac:dyDescent="0.45">
      <c r="A42" s="1543"/>
      <c r="B42" s="1544"/>
      <c r="C42" s="1545"/>
      <c r="D42" s="1544"/>
      <c r="E42" s="1546"/>
      <c r="F42" s="1545"/>
      <c r="G42" s="1545"/>
      <c r="H42" s="1547"/>
      <c r="I42" s="1540"/>
      <c r="J42" s="1541"/>
      <c r="K42" s="1540"/>
      <c r="L42" s="1540"/>
      <c r="M42" s="1561"/>
      <c r="N42" s="1562"/>
      <c r="O42" s="1544"/>
      <c r="P42" s="1545"/>
      <c r="Q42" s="1545"/>
      <c r="R42" s="1545"/>
      <c r="S42" s="1548"/>
      <c r="T42" s="1809"/>
      <c r="U42" s="1549"/>
      <c r="V42" s="1550"/>
      <c r="W42" s="1551"/>
      <c r="X42" s="1809"/>
      <c r="Y42" s="1549"/>
      <c r="Z42" s="1550"/>
      <c r="AA42" s="1551"/>
      <c r="AB42" s="1809"/>
      <c r="AC42" s="2126"/>
      <c r="AD42" s="2127"/>
    </row>
    <row r="43" spans="1:30" ht="16" customHeight="1" x14ac:dyDescent="0.45">
      <c r="A43" s="1543"/>
      <c r="B43" s="1544"/>
      <c r="C43" s="1545"/>
      <c r="D43" s="1544"/>
      <c r="E43" s="1546"/>
      <c r="F43" s="1545"/>
      <c r="G43" s="1545"/>
      <c r="H43" s="1547"/>
      <c r="I43" s="1540"/>
      <c r="J43" s="1541"/>
      <c r="K43" s="1540"/>
      <c r="L43" s="1540"/>
      <c r="M43" s="1561"/>
      <c r="N43" s="1562"/>
      <c r="O43" s="1544"/>
      <c r="P43" s="1545"/>
      <c r="Q43" s="1545"/>
      <c r="R43" s="1545"/>
      <c r="S43" s="1548"/>
      <c r="T43" s="1809"/>
      <c r="U43" s="1549"/>
      <c r="V43" s="1550"/>
      <c r="W43" s="1551"/>
      <c r="X43" s="1809"/>
      <c r="Y43" s="1549"/>
      <c r="Z43" s="1550"/>
      <c r="AA43" s="1551"/>
      <c r="AB43" s="1809"/>
      <c r="AC43" s="2126"/>
      <c r="AD43" s="2127"/>
    </row>
    <row r="44" spans="1:30" ht="16" customHeight="1" x14ac:dyDescent="0.45">
      <c r="A44" s="1543"/>
      <c r="B44" s="1544"/>
      <c r="C44" s="1545"/>
      <c r="D44" s="1544"/>
      <c r="E44" s="1546"/>
      <c r="F44" s="1545"/>
      <c r="G44" s="1545"/>
      <c r="H44" s="1547"/>
      <c r="I44" s="1540"/>
      <c r="J44" s="1541"/>
      <c r="K44" s="1540"/>
      <c r="L44" s="1540"/>
      <c r="M44" s="1561"/>
      <c r="N44" s="1562"/>
      <c r="O44" s="1544"/>
      <c r="P44" s="1545"/>
      <c r="Q44" s="1545"/>
      <c r="R44" s="1545"/>
      <c r="S44" s="1548"/>
      <c r="T44" s="1809"/>
      <c r="U44" s="1549"/>
      <c r="V44" s="1550"/>
      <c r="W44" s="1551"/>
      <c r="X44" s="1809"/>
      <c r="Y44" s="1549"/>
      <c r="Z44" s="1550"/>
      <c r="AA44" s="1551"/>
      <c r="AB44" s="1809"/>
      <c r="AC44" s="2126"/>
      <c r="AD44" s="2127"/>
    </row>
    <row r="45" spans="1:30" ht="16" customHeight="1" x14ac:dyDescent="0.45">
      <c r="A45" s="1543"/>
      <c r="B45" s="1544"/>
      <c r="C45" s="1545"/>
      <c r="D45" s="1544"/>
      <c r="E45" s="1546"/>
      <c r="F45" s="1545"/>
      <c r="G45" s="1545"/>
      <c r="H45" s="1547"/>
      <c r="I45" s="1540"/>
      <c r="J45" s="1541"/>
      <c r="K45" s="1540"/>
      <c r="L45" s="1540"/>
      <c r="M45" s="1561"/>
      <c r="N45" s="1562"/>
      <c r="O45" s="1544"/>
      <c r="P45" s="1545"/>
      <c r="Q45" s="1545"/>
      <c r="R45" s="1545"/>
      <c r="S45" s="1548"/>
      <c r="T45" s="1809"/>
      <c r="U45" s="1549"/>
      <c r="V45" s="1550"/>
      <c r="W45" s="1551"/>
      <c r="X45" s="1809"/>
      <c r="Y45" s="1549"/>
      <c r="Z45" s="1550"/>
      <c r="AA45" s="1551"/>
      <c r="AB45" s="1809"/>
      <c r="AC45" s="2126"/>
      <c r="AD45" s="2127"/>
    </row>
    <row r="46" spans="1:30" ht="16" customHeight="1" x14ac:dyDescent="0.45">
      <c r="A46" s="1543"/>
      <c r="B46" s="1544"/>
      <c r="C46" s="1545"/>
      <c r="D46" s="1544"/>
      <c r="E46" s="1546"/>
      <c r="F46" s="1545"/>
      <c r="G46" s="1545"/>
      <c r="H46" s="1547"/>
      <c r="I46" s="1540"/>
      <c r="J46" s="1541"/>
      <c r="K46" s="1540"/>
      <c r="L46" s="1540"/>
      <c r="M46" s="1561"/>
      <c r="N46" s="1562"/>
      <c r="O46" s="1544"/>
      <c r="P46" s="1545"/>
      <c r="Q46" s="1545"/>
      <c r="R46" s="1545"/>
      <c r="S46" s="1548"/>
      <c r="T46" s="1809"/>
      <c r="U46" s="1549"/>
      <c r="V46" s="1550"/>
      <c r="W46" s="1551"/>
      <c r="X46" s="1809"/>
      <c r="Y46" s="1549"/>
      <c r="Z46" s="1550"/>
      <c r="AA46" s="1551"/>
      <c r="AB46" s="1809"/>
      <c r="AC46" s="2126"/>
      <c r="AD46" s="2127"/>
    </row>
    <row r="47" spans="1:30" ht="16" customHeight="1" x14ac:dyDescent="0.45">
      <c r="A47" s="1543"/>
      <c r="B47" s="1544"/>
      <c r="C47" s="1545"/>
      <c r="D47" s="1544"/>
      <c r="E47" s="1546"/>
      <c r="F47" s="1545"/>
      <c r="G47" s="1545"/>
      <c r="H47" s="1547"/>
      <c r="I47" s="1540"/>
      <c r="J47" s="1541"/>
      <c r="K47" s="1540"/>
      <c r="L47" s="1540"/>
      <c r="M47" s="1561"/>
      <c r="N47" s="1562"/>
      <c r="O47" s="1544"/>
      <c r="P47" s="1545"/>
      <c r="Q47" s="1545"/>
      <c r="R47" s="1545"/>
      <c r="S47" s="1548"/>
      <c r="T47" s="1809"/>
      <c r="U47" s="1549"/>
      <c r="V47" s="1550"/>
      <c r="W47" s="1551"/>
      <c r="X47" s="1809"/>
      <c r="Y47" s="1549"/>
      <c r="Z47" s="1550"/>
      <c r="AA47" s="1551"/>
      <c r="AB47" s="1809"/>
      <c r="AC47" s="2126"/>
      <c r="AD47" s="2127"/>
    </row>
    <row r="48" spans="1:30" x14ac:dyDescent="0.45">
      <c r="A48" s="1543"/>
      <c r="B48" s="1544"/>
      <c r="C48" s="1545"/>
      <c r="D48" s="1544"/>
      <c r="E48" s="1546"/>
      <c r="F48" s="1545"/>
      <c r="G48" s="1545"/>
      <c r="H48" s="1547"/>
      <c r="I48" s="1540"/>
      <c r="J48" s="1541"/>
      <c r="K48" s="1540"/>
      <c r="L48" s="1540"/>
      <c r="M48" s="1561"/>
      <c r="N48" s="1562"/>
      <c r="O48" s="1544"/>
      <c r="P48" s="1545"/>
      <c r="Q48" s="1545"/>
      <c r="R48" s="1545"/>
      <c r="S48" s="1548"/>
      <c r="T48" s="1809"/>
      <c r="U48" s="1549"/>
      <c r="V48" s="1550"/>
      <c r="W48" s="1551"/>
      <c r="X48" s="1809"/>
      <c r="Y48" s="1549"/>
      <c r="Z48" s="1550"/>
      <c r="AA48" s="1551"/>
      <c r="AB48" s="1809"/>
      <c r="AC48" s="2126"/>
      <c r="AD48" s="2127"/>
    </row>
    <row r="49" spans="1:30" x14ac:dyDescent="0.45">
      <c r="A49" s="1543"/>
      <c r="B49" s="1544"/>
      <c r="C49" s="1545"/>
      <c r="D49" s="1544"/>
      <c r="E49" s="1546"/>
      <c r="F49" s="1545"/>
      <c r="G49" s="1545"/>
      <c r="H49" s="1547"/>
      <c r="I49" s="1540"/>
      <c r="J49" s="1541"/>
      <c r="K49" s="1540"/>
      <c r="L49" s="1540"/>
      <c r="M49" s="1561"/>
      <c r="N49" s="1562"/>
      <c r="O49" s="1544"/>
      <c r="P49" s="1545"/>
      <c r="Q49" s="1545"/>
      <c r="R49" s="1545"/>
      <c r="S49" s="1548"/>
      <c r="T49" s="1809"/>
      <c r="U49" s="1549"/>
      <c r="V49" s="1550"/>
      <c r="W49" s="1551"/>
      <c r="X49" s="1809"/>
      <c r="Y49" s="1549"/>
      <c r="Z49" s="1550"/>
      <c r="AA49" s="1551"/>
      <c r="AB49" s="1809"/>
      <c r="AC49" s="2126"/>
      <c r="AD49" s="2127"/>
    </row>
    <row r="50" spans="1:30" x14ac:dyDescent="0.45">
      <c r="A50" s="1543"/>
      <c r="B50" s="1544"/>
      <c r="C50" s="1545"/>
      <c r="D50" s="1544"/>
      <c r="E50" s="1546"/>
      <c r="F50" s="1545"/>
      <c r="G50" s="1545"/>
      <c r="H50" s="1547"/>
      <c r="I50" s="1540"/>
      <c r="J50" s="1541"/>
      <c r="K50" s="1540"/>
      <c r="L50" s="1540"/>
      <c r="M50" s="1561"/>
      <c r="N50" s="1562"/>
      <c r="O50" s="1544"/>
      <c r="P50" s="1545"/>
      <c r="Q50" s="1545"/>
      <c r="R50" s="1545"/>
      <c r="S50" s="1548"/>
      <c r="T50" s="1809"/>
      <c r="U50" s="1549"/>
      <c r="V50" s="1550"/>
      <c r="W50" s="1551"/>
      <c r="X50" s="1809"/>
      <c r="Y50" s="1549"/>
      <c r="Z50" s="1550"/>
      <c r="AA50" s="1551"/>
      <c r="AB50" s="1809"/>
      <c r="AC50" s="2126"/>
      <c r="AD50" s="2127"/>
    </row>
    <row r="51" spans="1:30" x14ac:dyDescent="0.45">
      <c r="A51" s="1543"/>
      <c r="B51" s="1544"/>
      <c r="C51" s="1545"/>
      <c r="D51" s="1544"/>
      <c r="E51" s="1546"/>
      <c r="F51" s="1545"/>
      <c r="G51" s="1545"/>
      <c r="H51" s="1547"/>
      <c r="I51" s="1540"/>
      <c r="J51" s="1541"/>
      <c r="K51" s="1540"/>
      <c r="L51" s="1540"/>
      <c r="M51" s="1561"/>
      <c r="N51" s="1562"/>
      <c r="O51" s="1544"/>
      <c r="P51" s="1545"/>
      <c r="Q51" s="1545"/>
      <c r="R51" s="1545"/>
      <c r="S51" s="1548"/>
      <c r="T51" s="1809"/>
      <c r="U51" s="1549"/>
      <c r="V51" s="1550"/>
      <c r="W51" s="1551"/>
      <c r="X51" s="1809"/>
      <c r="Y51" s="1549"/>
      <c r="Z51" s="1550"/>
      <c r="AA51" s="1551"/>
      <c r="AB51" s="1809"/>
      <c r="AC51" s="2126"/>
      <c r="AD51" s="2127"/>
    </row>
    <row r="52" spans="1:30" x14ac:dyDescent="0.45">
      <c r="A52" s="1543"/>
      <c r="B52" s="1544"/>
      <c r="C52" s="1545"/>
      <c r="D52" s="1544"/>
      <c r="E52" s="1546"/>
      <c r="F52" s="1545"/>
      <c r="G52" s="1545"/>
      <c r="H52" s="1547"/>
      <c r="I52" s="1540"/>
      <c r="J52" s="1541"/>
      <c r="K52" s="1540"/>
      <c r="L52" s="1540"/>
      <c r="M52" s="1561"/>
      <c r="N52" s="1562"/>
      <c r="O52" s="1544"/>
      <c r="P52" s="1545"/>
      <c r="Q52" s="1545"/>
      <c r="R52" s="1545"/>
      <c r="S52" s="1548"/>
      <c r="T52" s="1809"/>
      <c r="U52" s="1549"/>
      <c r="V52" s="1550"/>
      <c r="W52" s="1551"/>
      <c r="X52" s="1809"/>
      <c r="Y52" s="1549"/>
      <c r="Z52" s="1550"/>
      <c r="AA52" s="1551"/>
      <c r="AB52" s="1809"/>
      <c r="AC52" s="2126"/>
      <c r="AD52" s="2127"/>
    </row>
    <row r="53" spans="1:30" x14ac:dyDescent="0.45">
      <c r="A53" s="1543"/>
      <c r="B53" s="1544"/>
      <c r="C53" s="1545"/>
      <c r="D53" s="1544"/>
      <c r="E53" s="1546"/>
      <c r="F53" s="1545"/>
      <c r="G53" s="1545"/>
      <c r="H53" s="1547"/>
      <c r="I53" s="1540"/>
      <c r="J53" s="1541"/>
      <c r="K53" s="1540"/>
      <c r="L53" s="1540"/>
      <c r="M53" s="1561"/>
      <c r="N53" s="1562"/>
      <c r="O53" s="1544"/>
      <c r="P53" s="1545"/>
      <c r="Q53" s="1545"/>
      <c r="R53" s="1545"/>
      <c r="S53" s="1548"/>
      <c r="T53" s="1809"/>
      <c r="U53" s="1549"/>
      <c r="V53" s="1550"/>
      <c r="W53" s="1551"/>
      <c r="X53" s="1809"/>
      <c r="Y53" s="1549"/>
      <c r="Z53" s="1550"/>
      <c r="AA53" s="1551"/>
      <c r="AB53" s="1809"/>
      <c r="AC53" s="2126"/>
      <c r="AD53" s="2127"/>
    </row>
    <row r="54" spans="1:30" x14ac:dyDescent="0.45">
      <c r="A54" s="1543"/>
      <c r="B54" s="1544"/>
      <c r="C54" s="1545"/>
      <c r="D54" s="1544"/>
      <c r="E54" s="1546"/>
      <c r="F54" s="1545"/>
      <c r="G54" s="1545"/>
      <c r="H54" s="1547"/>
      <c r="I54" s="1540"/>
      <c r="J54" s="1541"/>
      <c r="K54" s="1540"/>
      <c r="L54" s="1540"/>
      <c r="M54" s="1561"/>
      <c r="N54" s="1562"/>
      <c r="O54" s="1544"/>
      <c r="P54" s="1545"/>
      <c r="Q54" s="1545"/>
      <c r="R54" s="1545"/>
      <c r="S54" s="1548"/>
      <c r="T54" s="1809"/>
      <c r="U54" s="1549"/>
      <c r="V54" s="1550"/>
      <c r="W54" s="1551"/>
      <c r="X54" s="1809"/>
      <c r="Y54" s="1549"/>
      <c r="Z54" s="1550"/>
      <c r="AA54" s="1551"/>
      <c r="AB54" s="1809"/>
      <c r="AC54" s="2126"/>
      <c r="AD54" s="2127"/>
    </row>
    <row r="55" spans="1:30" x14ac:dyDescent="0.45">
      <c r="A55" s="1543"/>
      <c r="B55" s="1544"/>
      <c r="C55" s="1545"/>
      <c r="D55" s="1544"/>
      <c r="E55" s="1546"/>
      <c r="F55" s="1545"/>
      <c r="G55" s="1545"/>
      <c r="H55" s="1547"/>
      <c r="I55" s="1540"/>
      <c r="J55" s="1541"/>
      <c r="K55" s="1540"/>
      <c r="L55" s="1540"/>
      <c r="M55" s="1561"/>
      <c r="N55" s="1562"/>
      <c r="O55" s="1544"/>
      <c r="P55" s="1545"/>
      <c r="Q55" s="1545"/>
      <c r="R55" s="1545"/>
      <c r="S55" s="1548"/>
      <c r="T55" s="1809"/>
      <c r="U55" s="1549"/>
      <c r="V55" s="1550"/>
      <c r="W55" s="1551"/>
      <c r="X55" s="1809"/>
      <c r="Y55" s="1549"/>
      <c r="Z55" s="1550"/>
      <c r="AA55" s="1551"/>
      <c r="AB55" s="1809"/>
      <c r="AC55" s="2126"/>
      <c r="AD55" s="2127"/>
    </row>
    <row r="56" spans="1:30" x14ac:dyDescent="0.45">
      <c r="A56" s="1543"/>
      <c r="B56" s="1544"/>
      <c r="C56" s="1545"/>
      <c r="D56" s="1544"/>
      <c r="E56" s="1546"/>
      <c r="F56" s="1545"/>
      <c r="G56" s="1545"/>
      <c r="H56" s="1547"/>
      <c r="I56" s="1540"/>
      <c r="J56" s="1541"/>
      <c r="K56" s="1540"/>
      <c r="L56" s="1540"/>
      <c r="M56" s="1561"/>
      <c r="N56" s="1562"/>
      <c r="O56" s="1544"/>
      <c r="P56" s="1545"/>
      <c r="Q56" s="1545"/>
      <c r="R56" s="1545"/>
      <c r="S56" s="1548"/>
      <c r="T56" s="1809"/>
      <c r="U56" s="1549"/>
      <c r="V56" s="1550"/>
      <c r="W56" s="1551"/>
      <c r="X56" s="1809"/>
      <c r="Y56" s="1549"/>
      <c r="Z56" s="1550"/>
      <c r="AA56" s="1551"/>
      <c r="AB56" s="1809"/>
      <c r="AC56" s="2126"/>
      <c r="AD56" s="2127"/>
    </row>
    <row r="57" spans="1:30" ht="16" customHeight="1" x14ac:dyDescent="0.45">
      <c r="A57" s="1543"/>
      <c r="B57" s="1544"/>
      <c r="C57" s="1545"/>
      <c r="D57" s="1544"/>
      <c r="E57" s="1546"/>
      <c r="F57" s="1545"/>
      <c r="G57" s="1545"/>
      <c r="H57" s="1547"/>
      <c r="I57" s="1540"/>
      <c r="J57" s="1541"/>
      <c r="K57" s="1540"/>
      <c r="L57" s="1540"/>
      <c r="M57" s="1561"/>
      <c r="N57" s="1562"/>
      <c r="O57" s="1544"/>
      <c r="P57" s="1545"/>
      <c r="Q57" s="1545"/>
      <c r="R57" s="1545"/>
      <c r="S57" s="1548"/>
      <c r="T57" s="1809"/>
      <c r="U57" s="1549"/>
      <c r="V57" s="1550"/>
      <c r="W57" s="1551"/>
      <c r="X57" s="1809"/>
      <c r="Y57" s="1549"/>
      <c r="Z57" s="1550"/>
      <c r="AA57" s="1551"/>
      <c r="AB57" s="1809"/>
      <c r="AC57" s="2126"/>
      <c r="AD57" s="2127"/>
    </row>
    <row r="58" spans="1:30" ht="16" customHeight="1" x14ac:dyDescent="0.45">
      <c r="A58" s="1543"/>
      <c r="B58" s="1544"/>
      <c r="C58" s="1545"/>
      <c r="D58" s="1544"/>
      <c r="E58" s="1546"/>
      <c r="F58" s="1545"/>
      <c r="G58" s="1545"/>
      <c r="H58" s="1547"/>
      <c r="I58" s="1540"/>
      <c r="J58" s="1541"/>
      <c r="K58" s="1540"/>
      <c r="L58" s="1540"/>
      <c r="M58" s="1561"/>
      <c r="N58" s="1562"/>
      <c r="O58" s="1544"/>
      <c r="P58" s="1545"/>
      <c r="Q58" s="1545"/>
      <c r="R58" s="1545"/>
      <c r="S58" s="1548"/>
      <c r="T58" s="1809"/>
      <c r="U58" s="1549"/>
      <c r="V58" s="1550"/>
      <c r="W58" s="1551"/>
      <c r="X58" s="1809"/>
      <c r="Y58" s="1549"/>
      <c r="Z58" s="1550"/>
      <c r="AA58" s="1551"/>
      <c r="AB58" s="1809"/>
      <c r="AC58" s="2126"/>
      <c r="AD58" s="2127"/>
    </row>
    <row r="59" spans="1:30" ht="16" customHeight="1" x14ac:dyDescent="0.45">
      <c r="A59" s="1543"/>
      <c r="B59" s="1544"/>
      <c r="C59" s="1545"/>
      <c r="D59" s="1544"/>
      <c r="E59" s="1546"/>
      <c r="F59" s="1545"/>
      <c r="G59" s="1545"/>
      <c r="H59" s="1547"/>
      <c r="I59" s="1540"/>
      <c r="J59" s="1541"/>
      <c r="K59" s="1540"/>
      <c r="L59" s="1540"/>
      <c r="M59" s="1561"/>
      <c r="N59" s="1562"/>
      <c r="O59" s="1544"/>
      <c r="P59" s="1545"/>
      <c r="Q59" s="1545"/>
      <c r="R59" s="1545"/>
      <c r="S59" s="1548"/>
      <c r="T59" s="1809"/>
      <c r="U59" s="1549"/>
      <c r="V59" s="1550"/>
      <c r="W59" s="1551"/>
      <c r="X59" s="1809"/>
      <c r="Y59" s="1549"/>
      <c r="Z59" s="1550"/>
      <c r="AA59" s="1551"/>
      <c r="AB59" s="1809"/>
      <c r="AC59" s="2126"/>
      <c r="AD59" s="2127"/>
    </row>
    <row r="60" spans="1:30" ht="16" customHeight="1" x14ac:dyDescent="0.45">
      <c r="A60" s="1543"/>
      <c r="B60" s="1544"/>
      <c r="C60" s="1545"/>
      <c r="D60" s="1544"/>
      <c r="E60" s="1546"/>
      <c r="F60" s="1545"/>
      <c r="G60" s="1545"/>
      <c r="H60" s="1547"/>
      <c r="I60" s="1540"/>
      <c r="J60" s="1541"/>
      <c r="K60" s="1540"/>
      <c r="L60" s="1540"/>
      <c r="M60" s="1561"/>
      <c r="N60" s="1562"/>
      <c r="O60" s="1544"/>
      <c r="P60" s="1545"/>
      <c r="Q60" s="1545"/>
      <c r="R60" s="1545"/>
      <c r="S60" s="1548"/>
      <c r="T60" s="1809"/>
      <c r="U60" s="1549"/>
      <c r="V60" s="1550"/>
      <c r="W60" s="1551"/>
      <c r="X60" s="1809"/>
      <c r="Y60" s="1549"/>
      <c r="Z60" s="1550"/>
      <c r="AA60" s="1551"/>
      <c r="AB60" s="1809"/>
      <c r="AC60" s="2126"/>
      <c r="AD60" s="2127"/>
    </row>
    <row r="61" spans="1:30" ht="16" customHeight="1" x14ac:dyDescent="0.45">
      <c r="A61" s="1543"/>
      <c r="B61" s="1544"/>
      <c r="C61" s="1545"/>
      <c r="D61" s="1544"/>
      <c r="E61" s="1546"/>
      <c r="F61" s="1545"/>
      <c r="G61" s="1545"/>
      <c r="H61" s="1547"/>
      <c r="I61" s="1540"/>
      <c r="J61" s="1541"/>
      <c r="K61" s="1540"/>
      <c r="L61" s="1540"/>
      <c r="M61" s="1561"/>
      <c r="N61" s="1562"/>
      <c r="O61" s="1544"/>
      <c r="P61" s="1545"/>
      <c r="Q61" s="1545"/>
      <c r="R61" s="1545"/>
      <c r="S61" s="1548"/>
      <c r="T61" s="1809"/>
      <c r="U61" s="1549"/>
      <c r="V61" s="1550"/>
      <c r="W61" s="1551"/>
      <c r="X61" s="1809"/>
      <c r="Y61" s="1549"/>
      <c r="Z61" s="1550"/>
      <c r="AA61" s="1551"/>
      <c r="AB61" s="1809"/>
      <c r="AC61" s="2126"/>
      <c r="AD61" s="2127"/>
    </row>
    <row r="62" spans="1:30" ht="16" customHeight="1" x14ac:dyDescent="0.45">
      <c r="A62" s="1543"/>
      <c r="B62" s="1544"/>
      <c r="C62" s="1545"/>
      <c r="D62" s="1544"/>
      <c r="E62" s="1546"/>
      <c r="F62" s="1545"/>
      <c r="G62" s="1545"/>
      <c r="H62" s="1547"/>
      <c r="I62" s="1540"/>
      <c r="J62" s="1541"/>
      <c r="K62" s="1540"/>
      <c r="L62" s="1540"/>
      <c r="M62" s="1561"/>
      <c r="N62" s="1562"/>
      <c r="O62" s="1544"/>
      <c r="P62" s="1545"/>
      <c r="Q62" s="1545"/>
      <c r="R62" s="1545"/>
      <c r="S62" s="1548"/>
      <c r="T62" s="1809"/>
      <c r="U62" s="1549"/>
      <c r="V62" s="1550"/>
      <c r="W62" s="1551"/>
      <c r="X62" s="1809"/>
      <c r="Y62" s="1549"/>
      <c r="Z62" s="1550"/>
      <c r="AA62" s="1551"/>
      <c r="AB62" s="1809"/>
      <c r="AC62" s="2126"/>
      <c r="AD62" s="2127"/>
    </row>
    <row r="63" spans="1:30" ht="16" customHeight="1" x14ac:dyDescent="0.45">
      <c r="A63" s="1543"/>
      <c r="B63" s="1544"/>
      <c r="C63" s="1545"/>
      <c r="D63" s="1544"/>
      <c r="E63" s="1546"/>
      <c r="F63" s="1545"/>
      <c r="G63" s="1545"/>
      <c r="H63" s="1547"/>
      <c r="I63" s="1540"/>
      <c r="J63" s="1541"/>
      <c r="K63" s="1540"/>
      <c r="L63" s="1540"/>
      <c r="M63" s="1561"/>
      <c r="N63" s="1562"/>
      <c r="O63" s="1544"/>
      <c r="P63" s="1545"/>
      <c r="Q63" s="1545"/>
      <c r="R63" s="1545"/>
      <c r="S63" s="1548"/>
      <c r="T63" s="1809"/>
      <c r="U63" s="1549"/>
      <c r="V63" s="1550"/>
      <c r="W63" s="1551"/>
      <c r="X63" s="1809"/>
      <c r="Y63" s="1549"/>
      <c r="Z63" s="1550"/>
      <c r="AA63" s="1551"/>
      <c r="AB63" s="1809"/>
      <c r="AC63" s="2126"/>
      <c r="AD63" s="2127"/>
    </row>
    <row r="64" spans="1:30" ht="16" customHeight="1" x14ac:dyDescent="0.45">
      <c r="A64" s="1543"/>
      <c r="B64" s="1544"/>
      <c r="C64" s="1545"/>
      <c r="D64" s="1544"/>
      <c r="E64" s="1546"/>
      <c r="F64" s="1545"/>
      <c r="G64" s="1545"/>
      <c r="H64" s="1547"/>
      <c r="I64" s="1540"/>
      <c r="J64" s="1541"/>
      <c r="K64" s="1540"/>
      <c r="L64" s="1540"/>
      <c r="M64" s="1561"/>
      <c r="N64" s="1562"/>
      <c r="O64" s="1544"/>
      <c r="P64" s="1545"/>
      <c r="Q64" s="1545"/>
      <c r="R64" s="1545"/>
      <c r="S64" s="1548"/>
      <c r="T64" s="1809"/>
      <c r="U64" s="1549"/>
      <c r="V64" s="1550"/>
      <c r="W64" s="1551"/>
      <c r="X64" s="1809"/>
      <c r="Y64" s="1549"/>
      <c r="Z64" s="1550"/>
      <c r="AA64" s="1551"/>
      <c r="AB64" s="1809"/>
      <c r="AC64" s="2126"/>
      <c r="AD64" s="2127"/>
    </row>
    <row r="65" spans="1:30" ht="16" customHeight="1" x14ac:dyDescent="0.45">
      <c r="A65" s="1543"/>
      <c r="B65" s="1544"/>
      <c r="C65" s="1545"/>
      <c r="D65" s="1544"/>
      <c r="E65" s="1546"/>
      <c r="F65" s="1545"/>
      <c r="G65" s="1545"/>
      <c r="H65" s="1547"/>
      <c r="I65" s="1540"/>
      <c r="J65" s="1541"/>
      <c r="K65" s="1540"/>
      <c r="L65" s="1540"/>
      <c r="M65" s="1561"/>
      <c r="N65" s="1562"/>
      <c r="O65" s="1544"/>
      <c r="P65" s="1545"/>
      <c r="Q65" s="1545"/>
      <c r="R65" s="1545"/>
      <c r="S65" s="1548"/>
      <c r="T65" s="1809"/>
      <c r="U65" s="1549"/>
      <c r="V65" s="1550"/>
      <c r="W65" s="1551"/>
      <c r="X65" s="1809"/>
      <c r="Y65" s="1549"/>
      <c r="Z65" s="1550"/>
      <c r="AA65" s="1551"/>
      <c r="AB65" s="1809"/>
      <c r="AC65" s="2126"/>
      <c r="AD65" s="2127"/>
    </row>
    <row r="66" spans="1:30" ht="16" customHeight="1" x14ac:dyDescent="0.45">
      <c r="A66" s="1543"/>
      <c r="B66" s="1544"/>
      <c r="C66" s="1545"/>
      <c r="D66" s="1544"/>
      <c r="E66" s="1546"/>
      <c r="F66" s="1545"/>
      <c r="G66" s="1545"/>
      <c r="H66" s="1547"/>
      <c r="I66" s="1540"/>
      <c r="J66" s="1541"/>
      <c r="K66" s="1540"/>
      <c r="L66" s="1540"/>
      <c r="M66" s="1561"/>
      <c r="N66" s="1562"/>
      <c r="O66" s="1544"/>
      <c r="P66" s="1545"/>
      <c r="Q66" s="1545"/>
      <c r="R66" s="1545"/>
      <c r="S66" s="1548"/>
      <c r="T66" s="1809"/>
      <c r="U66" s="1549"/>
      <c r="V66" s="1550"/>
      <c r="W66" s="1551"/>
      <c r="X66" s="1809"/>
      <c r="Y66" s="1549"/>
      <c r="Z66" s="1550"/>
      <c r="AA66" s="1551"/>
      <c r="AB66" s="1809"/>
      <c r="AC66" s="2126"/>
      <c r="AD66" s="2127"/>
    </row>
    <row r="67" spans="1:30" ht="16" customHeight="1" x14ac:dyDescent="0.45">
      <c r="A67" s="1543"/>
      <c r="B67" s="1544"/>
      <c r="C67" s="1545"/>
      <c r="D67" s="1544"/>
      <c r="E67" s="1546"/>
      <c r="F67" s="1545"/>
      <c r="G67" s="1545"/>
      <c r="H67" s="1547"/>
      <c r="I67" s="1540"/>
      <c r="J67" s="1541"/>
      <c r="K67" s="1540"/>
      <c r="L67" s="1540"/>
      <c r="M67" s="1561"/>
      <c r="N67" s="1562"/>
      <c r="O67" s="1544"/>
      <c r="P67" s="1545"/>
      <c r="Q67" s="1545"/>
      <c r="R67" s="1545"/>
      <c r="S67" s="1548"/>
      <c r="T67" s="1809"/>
      <c r="U67" s="1549"/>
      <c r="V67" s="1550"/>
      <c r="W67" s="1551"/>
      <c r="X67" s="1809"/>
      <c r="Y67" s="1549"/>
      <c r="Z67" s="1550"/>
      <c r="AA67" s="1551"/>
      <c r="AB67" s="1809"/>
      <c r="AC67" s="2126"/>
      <c r="AD67" s="2127"/>
    </row>
    <row r="68" spans="1:30" ht="16" customHeight="1" x14ac:dyDescent="0.45">
      <c r="A68" s="1543"/>
      <c r="B68" s="1544"/>
      <c r="C68" s="1545"/>
      <c r="D68" s="1544"/>
      <c r="E68" s="1546"/>
      <c r="F68" s="1545"/>
      <c r="G68" s="1545"/>
      <c r="H68" s="1547"/>
      <c r="I68" s="1540"/>
      <c r="J68" s="1541"/>
      <c r="K68" s="1540"/>
      <c r="L68" s="1540"/>
      <c r="M68" s="1561"/>
      <c r="N68" s="1562"/>
      <c r="O68" s="1544"/>
      <c r="P68" s="1545"/>
      <c r="Q68" s="1545"/>
      <c r="R68" s="1545"/>
      <c r="S68" s="1548"/>
      <c r="T68" s="1809"/>
      <c r="U68" s="1549"/>
      <c r="V68" s="1550"/>
      <c r="W68" s="1551"/>
      <c r="X68" s="1809"/>
      <c r="Y68" s="1549"/>
      <c r="Z68" s="1550"/>
      <c r="AA68" s="1551"/>
      <c r="AB68" s="1809"/>
      <c r="AC68" s="2126"/>
      <c r="AD68" s="2127"/>
    </row>
    <row r="69" spans="1:30" ht="16" customHeight="1" x14ac:dyDescent="0.45">
      <c r="A69" s="1543"/>
      <c r="B69" s="1544"/>
      <c r="C69" s="1545"/>
      <c r="D69" s="1544"/>
      <c r="E69" s="1546"/>
      <c r="F69" s="1545"/>
      <c r="G69" s="1545"/>
      <c r="H69" s="1547"/>
      <c r="I69" s="1540"/>
      <c r="J69" s="1541"/>
      <c r="K69" s="1540"/>
      <c r="L69" s="1540"/>
      <c r="M69" s="1561"/>
      <c r="N69" s="1562"/>
      <c r="O69" s="1544"/>
      <c r="P69" s="1545"/>
      <c r="Q69" s="1545"/>
      <c r="R69" s="1545"/>
      <c r="S69" s="1548"/>
      <c r="T69" s="1809"/>
      <c r="U69" s="1549"/>
      <c r="V69" s="1550"/>
      <c r="W69" s="1551"/>
      <c r="X69" s="1809"/>
      <c r="Y69" s="1549"/>
      <c r="Z69" s="1550"/>
      <c r="AA69" s="1551"/>
      <c r="AB69" s="1809"/>
      <c r="AC69" s="2126"/>
      <c r="AD69" s="2127"/>
    </row>
    <row r="70" spans="1:30" ht="16" customHeight="1" x14ac:dyDescent="0.45">
      <c r="A70" s="1543"/>
      <c r="B70" s="1544"/>
      <c r="C70" s="1545"/>
      <c r="D70" s="1544"/>
      <c r="E70" s="1546"/>
      <c r="F70" s="1545"/>
      <c r="G70" s="1545"/>
      <c r="H70" s="1547"/>
      <c r="I70" s="1540"/>
      <c r="J70" s="1541"/>
      <c r="K70" s="1540"/>
      <c r="L70" s="1540"/>
      <c r="M70" s="1561"/>
      <c r="N70" s="1562"/>
      <c r="O70" s="1544"/>
      <c r="P70" s="1545"/>
      <c r="Q70" s="1545"/>
      <c r="R70" s="1545"/>
      <c r="S70" s="1548"/>
      <c r="T70" s="1809"/>
      <c r="U70" s="1549"/>
      <c r="V70" s="1550"/>
      <c r="W70" s="1551"/>
      <c r="X70" s="1809"/>
      <c r="Y70" s="1549"/>
      <c r="Z70" s="1550"/>
      <c r="AA70" s="1551"/>
      <c r="AB70" s="1809"/>
      <c r="AC70" s="2126"/>
      <c r="AD70" s="2127"/>
    </row>
    <row r="71" spans="1:30" ht="16" customHeight="1" x14ac:dyDescent="0.45">
      <c r="A71" s="1543"/>
      <c r="B71" s="1544"/>
      <c r="C71" s="1545"/>
      <c r="D71" s="1544"/>
      <c r="E71" s="1546"/>
      <c r="F71" s="1545"/>
      <c r="G71" s="1545"/>
      <c r="H71" s="1547"/>
      <c r="I71" s="1540"/>
      <c r="J71" s="1541"/>
      <c r="K71" s="1540"/>
      <c r="L71" s="1540"/>
      <c r="M71" s="1561"/>
      <c r="N71" s="1562"/>
      <c r="O71" s="1544"/>
      <c r="P71" s="1545"/>
      <c r="Q71" s="1545"/>
      <c r="R71" s="1545"/>
      <c r="S71" s="1548"/>
      <c r="T71" s="1809"/>
      <c r="U71" s="1549"/>
      <c r="V71" s="1550"/>
      <c r="W71" s="1551"/>
      <c r="X71" s="1809"/>
      <c r="Y71" s="1549"/>
      <c r="Z71" s="1550"/>
      <c r="AA71" s="1551"/>
      <c r="AB71" s="1809"/>
      <c r="AC71" s="2126"/>
      <c r="AD71" s="2127"/>
    </row>
    <row r="72" spans="1:30" ht="16" customHeight="1" x14ac:dyDescent="0.45">
      <c r="A72" s="1543"/>
      <c r="B72" s="1544"/>
      <c r="C72" s="1545"/>
      <c r="D72" s="1544"/>
      <c r="E72" s="1546"/>
      <c r="F72" s="1545"/>
      <c r="G72" s="1545"/>
      <c r="H72" s="1547"/>
      <c r="I72" s="1540"/>
      <c r="J72" s="1541"/>
      <c r="K72" s="1540"/>
      <c r="L72" s="1540"/>
      <c r="M72" s="1561"/>
      <c r="N72" s="1562"/>
      <c r="O72" s="1544"/>
      <c r="P72" s="1545"/>
      <c r="Q72" s="1545"/>
      <c r="R72" s="1545"/>
      <c r="S72" s="1548"/>
      <c r="T72" s="1809"/>
      <c r="U72" s="1549"/>
      <c r="V72" s="1550"/>
      <c r="W72" s="1551"/>
      <c r="X72" s="1809"/>
      <c r="Y72" s="1549"/>
      <c r="Z72" s="1550"/>
      <c r="AA72" s="1551"/>
      <c r="AB72" s="1809"/>
      <c r="AC72" s="2126"/>
      <c r="AD72" s="2127"/>
    </row>
    <row r="73" spans="1:30" ht="16" customHeight="1" x14ac:dyDescent="0.45">
      <c r="A73" s="1543"/>
      <c r="B73" s="1544"/>
      <c r="C73" s="1545"/>
      <c r="D73" s="1544"/>
      <c r="E73" s="1546"/>
      <c r="F73" s="1545"/>
      <c r="G73" s="1545"/>
      <c r="H73" s="1547"/>
      <c r="I73" s="1540"/>
      <c r="J73" s="1541"/>
      <c r="K73" s="1540"/>
      <c r="L73" s="1540"/>
      <c r="M73" s="1561"/>
      <c r="N73" s="1562"/>
      <c r="O73" s="1544"/>
      <c r="P73" s="1545"/>
      <c r="Q73" s="1545"/>
      <c r="R73" s="1545"/>
      <c r="S73" s="1548"/>
      <c r="T73" s="1809"/>
      <c r="U73" s="1549"/>
      <c r="V73" s="1550"/>
      <c r="W73" s="1551"/>
      <c r="X73" s="1809"/>
      <c r="Y73" s="1549"/>
      <c r="Z73" s="1550"/>
      <c r="AA73" s="1551"/>
      <c r="AB73" s="1809"/>
      <c r="AC73" s="2126"/>
      <c r="AD73" s="2127"/>
    </row>
    <row r="74" spans="1:30" ht="16" customHeight="1" x14ac:dyDescent="0.45">
      <c r="A74" s="1543"/>
      <c r="B74" s="1544"/>
      <c r="C74" s="1545"/>
      <c r="D74" s="1544"/>
      <c r="E74" s="1546"/>
      <c r="F74" s="1545"/>
      <c r="G74" s="1545"/>
      <c r="H74" s="1547"/>
      <c r="I74" s="1540"/>
      <c r="J74" s="1541"/>
      <c r="K74" s="1540"/>
      <c r="L74" s="1540"/>
      <c r="M74" s="1561"/>
      <c r="N74" s="1562"/>
      <c r="O74" s="1544"/>
      <c r="P74" s="1545"/>
      <c r="Q74" s="1545"/>
      <c r="R74" s="1545"/>
      <c r="S74" s="1548"/>
      <c r="T74" s="1809"/>
      <c r="U74" s="1549"/>
      <c r="V74" s="1550"/>
      <c r="W74" s="1551"/>
      <c r="X74" s="1809"/>
      <c r="Y74" s="1549"/>
      <c r="Z74" s="1550"/>
      <c r="AA74" s="1551"/>
      <c r="AB74" s="1809"/>
      <c r="AC74" s="2126"/>
      <c r="AD74" s="2127"/>
    </row>
    <row r="75" spans="1:30" ht="16" customHeight="1" x14ac:dyDescent="0.45">
      <c r="A75" s="1543"/>
      <c r="B75" s="1544"/>
      <c r="C75" s="1545"/>
      <c r="D75" s="1544"/>
      <c r="E75" s="1546"/>
      <c r="F75" s="1545"/>
      <c r="G75" s="1545"/>
      <c r="H75" s="1547"/>
      <c r="I75" s="1540"/>
      <c r="J75" s="1541"/>
      <c r="K75" s="1540"/>
      <c r="L75" s="1540"/>
      <c r="M75" s="1561"/>
      <c r="N75" s="1562"/>
      <c r="O75" s="1544"/>
      <c r="P75" s="1545"/>
      <c r="Q75" s="1545"/>
      <c r="R75" s="1545"/>
      <c r="S75" s="1548"/>
      <c r="T75" s="1809"/>
      <c r="U75" s="1549"/>
      <c r="V75" s="1550"/>
      <c r="W75" s="1551"/>
      <c r="X75" s="1809"/>
      <c r="Y75" s="1549"/>
      <c r="Z75" s="1550"/>
      <c r="AA75" s="1551"/>
      <c r="AB75" s="1809"/>
      <c r="AC75" s="2126"/>
      <c r="AD75" s="2127"/>
    </row>
    <row r="76" spans="1:30" ht="16" customHeight="1" x14ac:dyDescent="0.45">
      <c r="A76" s="1543"/>
      <c r="B76" s="1544"/>
      <c r="C76" s="1545"/>
      <c r="D76" s="1544"/>
      <c r="E76" s="1546"/>
      <c r="F76" s="1545"/>
      <c r="G76" s="1545"/>
      <c r="H76" s="1547"/>
      <c r="I76" s="1540"/>
      <c r="J76" s="1541"/>
      <c r="K76" s="1540"/>
      <c r="L76" s="1540"/>
      <c r="M76" s="1561"/>
      <c r="N76" s="1562"/>
      <c r="O76" s="1544"/>
      <c r="P76" s="1545"/>
      <c r="Q76" s="1545"/>
      <c r="R76" s="1545"/>
      <c r="S76" s="1548"/>
      <c r="T76" s="1809"/>
      <c r="U76" s="1549"/>
      <c r="V76" s="1550"/>
      <c r="W76" s="1551"/>
      <c r="X76" s="1809"/>
      <c r="Y76" s="1549"/>
      <c r="Z76" s="1550"/>
      <c r="AA76" s="1551"/>
      <c r="AB76" s="1809"/>
      <c r="AC76" s="2126"/>
      <c r="AD76" s="2127"/>
    </row>
    <row r="77" spans="1:30" ht="16" customHeight="1" x14ac:dyDescent="0.45">
      <c r="A77" s="1543"/>
      <c r="B77" s="1544"/>
      <c r="C77" s="1545"/>
      <c r="D77" s="1544"/>
      <c r="E77" s="1546"/>
      <c r="F77" s="1545"/>
      <c r="G77" s="1545"/>
      <c r="H77" s="1547"/>
      <c r="I77" s="1540"/>
      <c r="J77" s="1541"/>
      <c r="K77" s="1540"/>
      <c r="L77" s="1540"/>
      <c r="M77" s="1561"/>
      <c r="N77" s="1562"/>
      <c r="O77" s="1544"/>
      <c r="P77" s="1545"/>
      <c r="Q77" s="1545"/>
      <c r="R77" s="1545"/>
      <c r="S77" s="1548"/>
      <c r="T77" s="1809"/>
      <c r="U77" s="1549"/>
      <c r="V77" s="1550"/>
      <c r="W77" s="1551"/>
      <c r="X77" s="1809"/>
      <c r="Y77" s="1549"/>
      <c r="Z77" s="1550"/>
      <c r="AA77" s="1551"/>
      <c r="AB77" s="1809"/>
      <c r="AC77" s="2126"/>
      <c r="AD77" s="2127"/>
    </row>
    <row r="78" spans="1:30" ht="16" customHeight="1" x14ac:dyDescent="0.45">
      <c r="A78" s="1543"/>
      <c r="B78" s="1544"/>
      <c r="C78" s="1545"/>
      <c r="D78" s="1544"/>
      <c r="E78" s="1546"/>
      <c r="F78" s="1545"/>
      <c r="G78" s="1545"/>
      <c r="H78" s="1547"/>
      <c r="I78" s="1540"/>
      <c r="J78" s="1541"/>
      <c r="K78" s="1540"/>
      <c r="L78" s="1540"/>
      <c r="M78" s="1561"/>
      <c r="N78" s="1562"/>
      <c r="O78" s="1544"/>
      <c r="P78" s="1545"/>
      <c r="Q78" s="1545"/>
      <c r="R78" s="1545"/>
      <c r="S78" s="1548"/>
      <c r="T78" s="1809"/>
      <c r="U78" s="1549"/>
      <c r="V78" s="1550"/>
      <c r="W78" s="1551"/>
      <c r="X78" s="1809"/>
      <c r="Y78" s="1549"/>
      <c r="Z78" s="1550"/>
      <c r="AA78" s="1551"/>
      <c r="AB78" s="1809"/>
      <c r="AC78" s="2126"/>
      <c r="AD78" s="2127"/>
    </row>
    <row r="79" spans="1:30" ht="16" customHeight="1" x14ac:dyDescent="0.45">
      <c r="A79" s="1543"/>
      <c r="B79" s="1544"/>
      <c r="C79" s="1545"/>
      <c r="D79" s="1544"/>
      <c r="E79" s="1546"/>
      <c r="F79" s="1545"/>
      <c r="G79" s="1545"/>
      <c r="H79" s="1547"/>
      <c r="I79" s="1540"/>
      <c r="J79" s="1541"/>
      <c r="K79" s="1540"/>
      <c r="L79" s="1540"/>
      <c r="M79" s="1561"/>
      <c r="N79" s="1562"/>
      <c r="O79" s="1544"/>
      <c r="P79" s="1545"/>
      <c r="Q79" s="1545"/>
      <c r="R79" s="1545"/>
      <c r="S79" s="1548"/>
      <c r="T79" s="1809"/>
      <c r="U79" s="1549"/>
      <c r="V79" s="1550"/>
      <c r="W79" s="1551"/>
      <c r="X79" s="1809"/>
      <c r="Y79" s="1549"/>
      <c r="Z79" s="1550"/>
      <c r="AA79" s="1551"/>
      <c r="AB79" s="1809"/>
      <c r="AC79" s="2126"/>
      <c r="AD79" s="2127"/>
    </row>
    <row r="80" spans="1:30" ht="16" customHeight="1" x14ac:dyDescent="0.45">
      <c r="A80" s="1543"/>
      <c r="B80" s="1544"/>
      <c r="C80" s="1545"/>
      <c r="D80" s="1544"/>
      <c r="E80" s="1546"/>
      <c r="F80" s="1545"/>
      <c r="G80" s="1545"/>
      <c r="H80" s="1547"/>
      <c r="I80" s="1540"/>
      <c r="J80" s="1541"/>
      <c r="K80" s="1540"/>
      <c r="L80" s="1540"/>
      <c r="M80" s="1561"/>
      <c r="N80" s="1562"/>
      <c r="O80" s="1544"/>
      <c r="P80" s="1545"/>
      <c r="Q80" s="1545"/>
      <c r="R80" s="1545"/>
      <c r="S80" s="1548"/>
      <c r="T80" s="1809"/>
      <c r="U80" s="1549"/>
      <c r="V80" s="1550"/>
      <c r="W80" s="1551"/>
      <c r="X80" s="1809"/>
      <c r="Y80" s="1549"/>
      <c r="Z80" s="1550"/>
      <c r="AA80" s="1551"/>
      <c r="AB80" s="1809"/>
      <c r="AC80" s="2126"/>
      <c r="AD80" s="2127"/>
    </row>
    <row r="81" spans="1:30" ht="16" customHeight="1" x14ac:dyDescent="0.45">
      <c r="A81" s="1543"/>
      <c r="B81" s="1544"/>
      <c r="C81" s="1545"/>
      <c r="D81" s="1544"/>
      <c r="E81" s="1546"/>
      <c r="F81" s="1545"/>
      <c r="G81" s="1545"/>
      <c r="H81" s="1547"/>
      <c r="I81" s="1540"/>
      <c r="J81" s="1541"/>
      <c r="K81" s="1540"/>
      <c r="L81" s="1540"/>
      <c r="M81" s="1561"/>
      <c r="N81" s="1562"/>
      <c r="O81" s="1544"/>
      <c r="P81" s="1545"/>
      <c r="Q81" s="1545"/>
      <c r="R81" s="1545"/>
      <c r="S81" s="1548"/>
      <c r="T81" s="1809"/>
      <c r="U81" s="1549"/>
      <c r="V81" s="1550"/>
      <c r="W81" s="1551"/>
      <c r="X81" s="1809"/>
      <c r="Y81" s="1549"/>
      <c r="Z81" s="1550"/>
      <c r="AA81" s="1551"/>
      <c r="AB81" s="1809"/>
      <c r="AC81" s="2126"/>
      <c r="AD81" s="2127"/>
    </row>
    <row r="82" spans="1:30" ht="16" customHeight="1" x14ac:dyDescent="0.45">
      <c r="A82" s="1543"/>
      <c r="B82" s="1544"/>
      <c r="C82" s="1545"/>
      <c r="D82" s="1544"/>
      <c r="E82" s="1546"/>
      <c r="F82" s="1545"/>
      <c r="G82" s="1545"/>
      <c r="H82" s="1547"/>
      <c r="I82" s="1540"/>
      <c r="J82" s="1541"/>
      <c r="K82" s="1540"/>
      <c r="L82" s="1540"/>
      <c r="M82" s="1561"/>
      <c r="N82" s="1562"/>
      <c r="O82" s="1544"/>
      <c r="P82" s="1545"/>
      <c r="Q82" s="1545"/>
      <c r="R82" s="1545"/>
      <c r="S82" s="1548"/>
      <c r="T82" s="1809"/>
      <c r="U82" s="1549"/>
      <c r="V82" s="1550"/>
      <c r="W82" s="1551"/>
      <c r="X82" s="1809"/>
      <c r="Y82" s="1549"/>
      <c r="Z82" s="1550"/>
      <c r="AA82" s="1551"/>
      <c r="AB82" s="1809"/>
      <c r="AC82" s="2126"/>
      <c r="AD82" s="2127"/>
    </row>
    <row r="83" spans="1:30" ht="16" customHeight="1" x14ac:dyDescent="0.45">
      <c r="A83" s="1543"/>
      <c r="B83" s="1544"/>
      <c r="C83" s="1545"/>
      <c r="D83" s="1544"/>
      <c r="E83" s="1546"/>
      <c r="F83" s="1545"/>
      <c r="G83" s="1545"/>
      <c r="H83" s="1547"/>
      <c r="I83" s="1540"/>
      <c r="J83" s="1541"/>
      <c r="K83" s="1540"/>
      <c r="L83" s="1540"/>
      <c r="M83" s="1561"/>
      <c r="N83" s="1562"/>
      <c r="O83" s="1544"/>
      <c r="P83" s="1545"/>
      <c r="Q83" s="1545"/>
      <c r="R83" s="1545"/>
      <c r="S83" s="1548"/>
      <c r="T83" s="1809"/>
      <c r="U83" s="1549"/>
      <c r="V83" s="1550"/>
      <c r="W83" s="1551"/>
      <c r="X83" s="1809"/>
      <c r="Y83" s="1549"/>
      <c r="Z83" s="1550"/>
      <c r="AA83" s="1551"/>
      <c r="AB83" s="1809"/>
      <c r="AC83" s="2126"/>
      <c r="AD83" s="2127"/>
    </row>
    <row r="84" spans="1:30" ht="16" customHeight="1" x14ac:dyDescent="0.45">
      <c r="A84" s="1543"/>
      <c r="B84" s="1544"/>
      <c r="C84" s="1545"/>
      <c r="D84" s="1544"/>
      <c r="E84" s="1546"/>
      <c r="F84" s="1545"/>
      <c r="G84" s="1545"/>
      <c r="H84" s="1547"/>
      <c r="I84" s="1540"/>
      <c r="J84" s="1541"/>
      <c r="K84" s="1540"/>
      <c r="L84" s="1540"/>
      <c r="M84" s="1561"/>
      <c r="N84" s="1562"/>
      <c r="O84" s="1544"/>
      <c r="P84" s="1545"/>
      <c r="Q84" s="1545"/>
      <c r="R84" s="1545"/>
      <c r="S84" s="1548"/>
      <c r="T84" s="1809"/>
      <c r="U84" s="1549"/>
      <c r="V84" s="1550"/>
      <c r="W84" s="1551"/>
      <c r="X84" s="1809"/>
      <c r="Y84" s="1549"/>
      <c r="Z84" s="1550"/>
      <c r="AA84" s="1551"/>
      <c r="AB84" s="1809"/>
      <c r="AC84" s="2126"/>
      <c r="AD84" s="2127"/>
    </row>
    <row r="85" spans="1:30" ht="16" customHeight="1" x14ac:dyDescent="0.45">
      <c r="A85" s="1543"/>
      <c r="B85" s="1544"/>
      <c r="C85" s="1545"/>
      <c r="D85" s="1544"/>
      <c r="E85" s="1546"/>
      <c r="F85" s="1545"/>
      <c r="G85" s="1545"/>
      <c r="H85" s="1547"/>
      <c r="I85" s="1540"/>
      <c r="J85" s="1541"/>
      <c r="K85" s="1540"/>
      <c r="L85" s="1540"/>
      <c r="M85" s="1561"/>
      <c r="N85" s="1562"/>
      <c r="O85" s="1544"/>
      <c r="P85" s="1545"/>
      <c r="Q85" s="1545"/>
      <c r="R85" s="1545"/>
      <c r="S85" s="1548"/>
      <c r="T85" s="1809"/>
      <c r="U85" s="1549"/>
      <c r="V85" s="1550"/>
      <c r="W85" s="1551"/>
      <c r="X85" s="1809"/>
      <c r="Y85" s="1549"/>
      <c r="Z85" s="1550"/>
      <c r="AA85" s="1551"/>
      <c r="AB85" s="1809"/>
      <c r="AC85" s="2126"/>
      <c r="AD85" s="2127"/>
    </row>
    <row r="86" spans="1:30" ht="16" customHeight="1" x14ac:dyDescent="0.45">
      <c r="A86" s="1543"/>
      <c r="B86" s="1544"/>
      <c r="C86" s="1545"/>
      <c r="D86" s="1544"/>
      <c r="E86" s="1546"/>
      <c r="F86" s="1545"/>
      <c r="G86" s="1545"/>
      <c r="H86" s="1547"/>
      <c r="I86" s="1540"/>
      <c r="J86" s="1541"/>
      <c r="K86" s="1540"/>
      <c r="L86" s="1540"/>
      <c r="M86" s="1561"/>
      <c r="N86" s="1562"/>
      <c r="O86" s="1544"/>
      <c r="P86" s="1545"/>
      <c r="Q86" s="1545"/>
      <c r="R86" s="1545"/>
      <c r="S86" s="1548"/>
      <c r="T86" s="1809"/>
      <c r="U86" s="1549"/>
      <c r="V86" s="1550"/>
      <c r="W86" s="1551"/>
      <c r="X86" s="1809"/>
      <c r="Y86" s="1549"/>
      <c r="Z86" s="1550"/>
      <c r="AA86" s="1551"/>
      <c r="AB86" s="1809"/>
      <c r="AC86" s="2126"/>
      <c r="AD86" s="2127"/>
    </row>
    <row r="87" spans="1:30" ht="16" customHeight="1" x14ac:dyDescent="0.45">
      <c r="A87" s="1543"/>
      <c r="B87" s="1544"/>
      <c r="C87" s="1545"/>
      <c r="D87" s="1544"/>
      <c r="E87" s="1546"/>
      <c r="F87" s="1545"/>
      <c r="G87" s="1545"/>
      <c r="H87" s="1547"/>
      <c r="I87" s="1540"/>
      <c r="J87" s="1541"/>
      <c r="K87" s="1540"/>
      <c r="L87" s="1540"/>
      <c r="M87" s="1561"/>
      <c r="N87" s="1562"/>
      <c r="O87" s="1544"/>
      <c r="P87" s="1545"/>
      <c r="Q87" s="1545"/>
      <c r="R87" s="1545"/>
      <c r="S87" s="1548"/>
      <c r="T87" s="1809"/>
      <c r="U87" s="1549"/>
      <c r="V87" s="1550"/>
      <c r="W87" s="1551"/>
      <c r="X87" s="1809"/>
      <c r="Y87" s="1549"/>
      <c r="Z87" s="1550"/>
      <c r="AA87" s="1551"/>
      <c r="AB87" s="1809"/>
      <c r="AC87" s="2126"/>
      <c r="AD87" s="2127"/>
    </row>
    <row r="88" spans="1:30" ht="16" customHeight="1" x14ac:dyDescent="0.45">
      <c r="A88" s="1543"/>
      <c r="B88" s="1544"/>
      <c r="C88" s="1545"/>
      <c r="D88" s="1544"/>
      <c r="E88" s="1546"/>
      <c r="F88" s="1545"/>
      <c r="G88" s="1545"/>
      <c r="H88" s="1547"/>
      <c r="I88" s="1540"/>
      <c r="J88" s="1541"/>
      <c r="K88" s="1540"/>
      <c r="L88" s="1540"/>
      <c r="M88" s="1561"/>
      <c r="N88" s="1562"/>
      <c r="O88" s="1544"/>
      <c r="P88" s="1545"/>
      <c r="Q88" s="1545"/>
      <c r="R88" s="1545"/>
      <c r="S88" s="1548"/>
      <c r="T88" s="1809"/>
      <c r="U88" s="1549"/>
      <c r="V88" s="1550"/>
      <c r="W88" s="1551"/>
      <c r="X88" s="1809"/>
      <c r="Y88" s="1549"/>
      <c r="Z88" s="1550"/>
      <c r="AA88" s="1551"/>
      <c r="AB88" s="1809"/>
      <c r="AC88" s="2126"/>
      <c r="AD88" s="2127"/>
    </row>
    <row r="89" spans="1:30" ht="16" customHeight="1" x14ac:dyDescent="0.45">
      <c r="A89" s="1543"/>
      <c r="B89" s="1544"/>
      <c r="C89" s="1545"/>
      <c r="D89" s="1544"/>
      <c r="E89" s="1546"/>
      <c r="F89" s="1545"/>
      <c r="G89" s="1545"/>
      <c r="H89" s="1547"/>
      <c r="I89" s="1540"/>
      <c r="J89" s="1541"/>
      <c r="K89" s="1540"/>
      <c r="L89" s="1540"/>
      <c r="M89" s="1561"/>
      <c r="N89" s="1562"/>
      <c r="O89" s="1544"/>
      <c r="P89" s="1545"/>
      <c r="Q89" s="1545"/>
      <c r="R89" s="1545"/>
      <c r="S89" s="1548"/>
      <c r="T89" s="1809"/>
      <c r="U89" s="1549"/>
      <c r="V89" s="1550"/>
      <c r="W89" s="1551"/>
      <c r="X89" s="1809"/>
      <c r="Y89" s="1549"/>
      <c r="Z89" s="1550"/>
      <c r="AA89" s="1551"/>
      <c r="AB89" s="1809"/>
      <c r="AC89" s="2126"/>
      <c r="AD89" s="2127"/>
    </row>
    <row r="90" spans="1:30" ht="16" customHeight="1" x14ac:dyDescent="0.45">
      <c r="A90" s="1543"/>
      <c r="B90" s="1544"/>
      <c r="C90" s="1545"/>
      <c r="D90" s="1544"/>
      <c r="E90" s="1546"/>
      <c r="F90" s="1545"/>
      <c r="G90" s="1545"/>
      <c r="H90" s="1547"/>
      <c r="I90" s="1540"/>
      <c r="J90" s="1541"/>
      <c r="K90" s="1540"/>
      <c r="L90" s="1540"/>
      <c r="M90" s="1561"/>
      <c r="N90" s="1562"/>
      <c r="O90" s="1544"/>
      <c r="P90" s="1545"/>
      <c r="Q90" s="1545"/>
      <c r="R90" s="1545"/>
      <c r="S90" s="1548"/>
      <c r="T90" s="1809"/>
      <c r="U90" s="1549"/>
      <c r="V90" s="1550"/>
      <c r="W90" s="1551"/>
      <c r="X90" s="1809"/>
      <c r="Y90" s="1549"/>
      <c r="Z90" s="1550"/>
      <c r="AA90" s="1551"/>
      <c r="AB90" s="1809"/>
      <c r="AC90" s="2126"/>
      <c r="AD90" s="2127"/>
    </row>
    <row r="91" spans="1:30" ht="16" customHeight="1" x14ac:dyDescent="0.45">
      <c r="A91" s="1543"/>
      <c r="B91" s="1544"/>
      <c r="C91" s="1545"/>
      <c r="D91" s="1544"/>
      <c r="E91" s="1546"/>
      <c r="F91" s="1545"/>
      <c r="G91" s="1545"/>
      <c r="H91" s="1547"/>
      <c r="I91" s="1540"/>
      <c r="J91" s="1541"/>
      <c r="K91" s="1540"/>
      <c r="L91" s="1540"/>
      <c r="M91" s="1561"/>
      <c r="N91" s="1562"/>
      <c r="O91" s="1544"/>
      <c r="P91" s="1545"/>
      <c r="Q91" s="1545"/>
      <c r="R91" s="1545"/>
      <c r="S91" s="1548"/>
      <c r="T91" s="1809"/>
      <c r="U91" s="1549"/>
      <c r="V91" s="1550"/>
      <c r="W91" s="1551"/>
      <c r="X91" s="1809"/>
      <c r="Y91" s="1549"/>
      <c r="Z91" s="1550"/>
      <c r="AA91" s="1551"/>
      <c r="AB91" s="1809"/>
      <c r="AC91" s="2126"/>
      <c r="AD91" s="2127"/>
    </row>
    <row r="92" spans="1:30" ht="16" customHeight="1" x14ac:dyDescent="0.45">
      <c r="A92" s="1543"/>
      <c r="B92" s="1544"/>
      <c r="C92" s="1545"/>
      <c r="D92" s="1544"/>
      <c r="E92" s="1546"/>
      <c r="F92" s="1545"/>
      <c r="G92" s="1545"/>
      <c r="H92" s="1547"/>
      <c r="I92" s="1540"/>
      <c r="J92" s="1541"/>
      <c r="K92" s="1540"/>
      <c r="L92" s="1540"/>
      <c r="M92" s="1561"/>
      <c r="N92" s="1562"/>
      <c r="O92" s="1544"/>
      <c r="P92" s="1545"/>
      <c r="Q92" s="1545"/>
      <c r="R92" s="1545"/>
      <c r="S92" s="1548"/>
      <c r="T92" s="1809"/>
      <c r="U92" s="1549"/>
      <c r="V92" s="1550"/>
      <c r="W92" s="1551"/>
      <c r="X92" s="1809"/>
      <c r="Y92" s="1549"/>
      <c r="Z92" s="1550"/>
      <c r="AA92" s="1551"/>
      <c r="AB92" s="1809"/>
      <c r="AC92" s="2126"/>
      <c r="AD92" s="2127"/>
    </row>
    <row r="93" spans="1:30" ht="16" customHeight="1" x14ac:dyDescent="0.45">
      <c r="A93" s="1543"/>
      <c r="B93" s="1544"/>
      <c r="C93" s="1545"/>
      <c r="D93" s="1544"/>
      <c r="E93" s="1546"/>
      <c r="F93" s="1545"/>
      <c r="G93" s="1545"/>
      <c r="H93" s="1547"/>
      <c r="I93" s="1540"/>
      <c r="J93" s="1541"/>
      <c r="K93" s="1540"/>
      <c r="L93" s="1540"/>
      <c r="M93" s="1561"/>
      <c r="N93" s="1562"/>
      <c r="O93" s="1544"/>
      <c r="P93" s="1545"/>
      <c r="Q93" s="1545"/>
      <c r="R93" s="1545"/>
      <c r="S93" s="1548"/>
      <c r="T93" s="1809"/>
      <c r="U93" s="1549"/>
      <c r="V93" s="1550"/>
      <c r="W93" s="1551"/>
      <c r="X93" s="1809"/>
      <c r="Y93" s="1549"/>
      <c r="Z93" s="1550"/>
      <c r="AA93" s="1551"/>
      <c r="AB93" s="1809"/>
      <c r="AC93" s="2126"/>
      <c r="AD93" s="2127"/>
    </row>
    <row r="94" spans="1:30" ht="16" customHeight="1" x14ac:dyDescent="0.45">
      <c r="A94" s="1543"/>
      <c r="B94" s="1544"/>
      <c r="C94" s="1545"/>
      <c r="D94" s="1544"/>
      <c r="E94" s="1546"/>
      <c r="F94" s="1545"/>
      <c r="G94" s="1545"/>
      <c r="H94" s="1547"/>
      <c r="I94" s="1540"/>
      <c r="J94" s="1541"/>
      <c r="K94" s="1540"/>
      <c r="L94" s="1540"/>
      <c r="M94" s="1561"/>
      <c r="N94" s="1562"/>
      <c r="O94" s="1544"/>
      <c r="P94" s="1545"/>
      <c r="Q94" s="1545"/>
      <c r="R94" s="1545"/>
      <c r="S94" s="1548"/>
      <c r="T94" s="1809"/>
      <c r="U94" s="1549"/>
      <c r="V94" s="1550"/>
      <c r="W94" s="1551"/>
      <c r="X94" s="1809"/>
      <c r="Y94" s="1549"/>
      <c r="Z94" s="1550"/>
      <c r="AA94" s="1551"/>
      <c r="AB94" s="1809"/>
      <c r="AC94" s="2126"/>
      <c r="AD94" s="2127"/>
    </row>
    <row r="95" spans="1:30" ht="16" customHeight="1" x14ac:dyDescent="0.45">
      <c r="A95" s="1543"/>
      <c r="B95" s="1544"/>
      <c r="C95" s="1545"/>
      <c r="D95" s="1544"/>
      <c r="E95" s="1546"/>
      <c r="F95" s="1545"/>
      <c r="G95" s="1545"/>
      <c r="H95" s="1547"/>
      <c r="I95" s="1540"/>
      <c r="J95" s="1541"/>
      <c r="K95" s="1540"/>
      <c r="L95" s="1540"/>
      <c r="M95" s="1561"/>
      <c r="N95" s="1562"/>
      <c r="O95" s="1544"/>
      <c r="P95" s="1545"/>
      <c r="Q95" s="1545"/>
      <c r="R95" s="1545"/>
      <c r="S95" s="1548"/>
      <c r="T95" s="1809"/>
      <c r="U95" s="1549"/>
      <c r="V95" s="1550"/>
      <c r="W95" s="1551"/>
      <c r="X95" s="1809"/>
      <c r="Y95" s="1549"/>
      <c r="Z95" s="1550"/>
      <c r="AA95" s="1551"/>
      <c r="AB95" s="1809"/>
      <c r="AC95" s="2126"/>
      <c r="AD95" s="2127"/>
    </row>
    <row r="96" spans="1:30" ht="16" customHeight="1" x14ac:dyDescent="0.45">
      <c r="A96" s="1543"/>
      <c r="B96" s="1544"/>
      <c r="C96" s="1545"/>
      <c r="D96" s="1544"/>
      <c r="E96" s="1546"/>
      <c r="F96" s="1545"/>
      <c r="G96" s="1545"/>
      <c r="H96" s="1547"/>
      <c r="I96" s="1540"/>
      <c r="J96" s="1541"/>
      <c r="K96" s="1540"/>
      <c r="L96" s="1540"/>
      <c r="M96" s="1561"/>
      <c r="N96" s="1562"/>
      <c r="O96" s="1544"/>
      <c r="P96" s="1545"/>
      <c r="Q96" s="1545"/>
      <c r="R96" s="1545"/>
      <c r="S96" s="1548"/>
      <c r="T96" s="1809"/>
      <c r="U96" s="1549"/>
      <c r="V96" s="1550"/>
      <c r="W96" s="1551"/>
      <c r="X96" s="1809"/>
      <c r="Y96" s="1549"/>
      <c r="Z96" s="1550"/>
      <c r="AA96" s="1551"/>
      <c r="AB96" s="1809"/>
      <c r="AC96" s="2126"/>
      <c r="AD96" s="2127"/>
    </row>
    <row r="97" spans="1:30" ht="16" customHeight="1" x14ac:dyDescent="0.45">
      <c r="A97" s="1543"/>
      <c r="B97" s="1544"/>
      <c r="C97" s="1545"/>
      <c r="D97" s="1544"/>
      <c r="E97" s="1546"/>
      <c r="F97" s="1545"/>
      <c r="G97" s="1545"/>
      <c r="H97" s="1547"/>
      <c r="I97" s="1540"/>
      <c r="J97" s="1541"/>
      <c r="K97" s="1540"/>
      <c r="L97" s="1540"/>
      <c r="M97" s="1561"/>
      <c r="N97" s="1562"/>
      <c r="O97" s="1544"/>
      <c r="P97" s="1545"/>
      <c r="Q97" s="1545"/>
      <c r="R97" s="1545"/>
      <c r="S97" s="1548"/>
      <c r="T97" s="1809"/>
      <c r="U97" s="1549"/>
      <c r="V97" s="1550"/>
      <c r="W97" s="1551"/>
      <c r="X97" s="1809"/>
      <c r="Y97" s="1549"/>
      <c r="Z97" s="1550"/>
      <c r="AA97" s="1551"/>
      <c r="AB97" s="1809"/>
      <c r="AC97" s="2126"/>
      <c r="AD97" s="2127"/>
    </row>
    <row r="98" spans="1:30" ht="16" customHeight="1" x14ac:dyDescent="0.45">
      <c r="A98" s="1543"/>
      <c r="B98" s="1544"/>
      <c r="C98" s="1545"/>
      <c r="D98" s="1544"/>
      <c r="E98" s="1546"/>
      <c r="F98" s="1545"/>
      <c r="G98" s="1545"/>
      <c r="H98" s="1547"/>
      <c r="I98" s="1540"/>
      <c r="J98" s="1541"/>
      <c r="K98" s="1540"/>
      <c r="L98" s="1540"/>
      <c r="M98" s="1561"/>
      <c r="N98" s="1562"/>
      <c r="O98" s="1544"/>
      <c r="P98" s="1545"/>
      <c r="Q98" s="1545"/>
      <c r="R98" s="1545"/>
      <c r="S98" s="1548"/>
      <c r="T98" s="1809"/>
      <c r="U98" s="1549"/>
      <c r="V98" s="1550"/>
      <c r="W98" s="1551"/>
      <c r="X98" s="1809"/>
      <c r="Y98" s="1549"/>
      <c r="Z98" s="1550"/>
      <c r="AA98" s="1551"/>
      <c r="AB98" s="1809"/>
      <c r="AC98" s="2126"/>
      <c r="AD98" s="2127"/>
    </row>
    <row r="99" spans="1:30" ht="16" customHeight="1" x14ac:dyDescent="0.45">
      <c r="A99" s="1543"/>
      <c r="B99" s="1544"/>
      <c r="C99" s="1545"/>
      <c r="D99" s="1544"/>
      <c r="E99" s="1546"/>
      <c r="F99" s="1545"/>
      <c r="G99" s="1545"/>
      <c r="H99" s="1547"/>
      <c r="I99" s="1540"/>
      <c r="J99" s="1541"/>
      <c r="K99" s="1540"/>
      <c r="L99" s="1540"/>
      <c r="M99" s="1561"/>
      <c r="N99" s="1562"/>
      <c r="O99" s="1544"/>
      <c r="P99" s="1545"/>
      <c r="Q99" s="1545"/>
      <c r="R99" s="1545"/>
      <c r="S99" s="1548"/>
      <c r="T99" s="1809"/>
      <c r="U99" s="1549"/>
      <c r="V99" s="1550"/>
      <c r="W99" s="1551"/>
      <c r="X99" s="1809"/>
      <c r="Y99" s="1549"/>
      <c r="Z99" s="1550"/>
      <c r="AA99" s="1551"/>
      <c r="AB99" s="1809"/>
      <c r="AC99" s="2126"/>
      <c r="AD99" s="2127"/>
    </row>
    <row r="100" spans="1:30" ht="16" customHeight="1" x14ac:dyDescent="0.45">
      <c r="A100" s="1543"/>
      <c r="B100" s="1544"/>
      <c r="C100" s="1545"/>
      <c r="D100" s="1544"/>
      <c r="E100" s="1546"/>
      <c r="F100" s="1545"/>
      <c r="G100" s="1545"/>
      <c r="H100" s="1547"/>
      <c r="I100" s="1540"/>
      <c r="J100" s="1541"/>
      <c r="K100" s="1540"/>
      <c r="L100" s="1540"/>
      <c r="M100" s="1561"/>
      <c r="N100" s="1562"/>
      <c r="O100" s="1544"/>
      <c r="P100" s="1545"/>
      <c r="Q100" s="1545"/>
      <c r="R100" s="1545"/>
      <c r="S100" s="1548"/>
      <c r="T100" s="1809"/>
      <c r="U100" s="1549"/>
      <c r="V100" s="1550"/>
      <c r="W100" s="1551"/>
      <c r="X100" s="1809"/>
      <c r="Y100" s="1549"/>
      <c r="Z100" s="1550"/>
      <c r="AA100" s="1551"/>
      <c r="AB100" s="1809"/>
      <c r="AC100" s="2126"/>
      <c r="AD100" s="2127"/>
    </row>
    <row r="101" spans="1:30" ht="16" customHeight="1" x14ac:dyDescent="0.45">
      <c r="A101" s="1543"/>
      <c r="B101" s="1544"/>
      <c r="C101" s="1545"/>
      <c r="D101" s="1544"/>
      <c r="E101" s="1546"/>
      <c r="F101" s="1545"/>
      <c r="G101" s="1545"/>
      <c r="H101" s="1547"/>
      <c r="I101" s="1540"/>
      <c r="J101" s="1541"/>
      <c r="K101" s="1540"/>
      <c r="L101" s="1540"/>
      <c r="M101" s="1561"/>
      <c r="N101" s="1562"/>
      <c r="O101" s="1544"/>
      <c r="P101" s="1545"/>
      <c r="Q101" s="1545"/>
      <c r="R101" s="1545"/>
      <c r="S101" s="1548"/>
      <c r="T101" s="1809"/>
      <c r="U101" s="1549"/>
      <c r="V101" s="1550"/>
      <c r="W101" s="1551"/>
      <c r="X101" s="1809"/>
      <c r="Y101" s="1549"/>
      <c r="Z101" s="1550"/>
      <c r="AA101" s="1551"/>
      <c r="AB101" s="1809"/>
      <c r="AC101" s="2126"/>
      <c r="AD101" s="2127"/>
    </row>
    <row r="102" spans="1:30" ht="16" customHeight="1" x14ac:dyDescent="0.45">
      <c r="A102" s="1543"/>
      <c r="B102" s="1544"/>
      <c r="C102" s="1545"/>
      <c r="D102" s="1544"/>
      <c r="E102" s="1546"/>
      <c r="F102" s="1545"/>
      <c r="G102" s="1545"/>
      <c r="H102" s="1547"/>
      <c r="I102" s="1540"/>
      <c r="J102" s="1541"/>
      <c r="K102" s="1540"/>
      <c r="L102" s="1540"/>
      <c r="M102" s="1561"/>
      <c r="N102" s="1562"/>
      <c r="O102" s="1544"/>
      <c r="P102" s="1545"/>
      <c r="Q102" s="1545"/>
      <c r="R102" s="1545"/>
      <c r="S102" s="1548"/>
      <c r="T102" s="1809"/>
      <c r="U102" s="1549"/>
      <c r="V102" s="1550"/>
      <c r="W102" s="1551"/>
      <c r="X102" s="1809"/>
      <c r="Y102" s="1549"/>
      <c r="Z102" s="1550"/>
      <c r="AA102" s="1551"/>
      <c r="AB102" s="1809"/>
      <c r="AC102" s="2126"/>
      <c r="AD102" s="2127"/>
    </row>
    <row r="103" spans="1:30" ht="16" customHeight="1" x14ac:dyDescent="0.45">
      <c r="A103" s="1543"/>
      <c r="B103" s="1544"/>
      <c r="C103" s="1545"/>
      <c r="D103" s="1544"/>
      <c r="E103" s="1546"/>
      <c r="F103" s="1545"/>
      <c r="G103" s="1545"/>
      <c r="H103" s="1547"/>
      <c r="I103" s="1540"/>
      <c r="J103" s="1541"/>
      <c r="K103" s="1540"/>
      <c r="L103" s="1540"/>
      <c r="M103" s="1561"/>
      <c r="N103" s="1562"/>
      <c r="O103" s="1544"/>
      <c r="P103" s="1545"/>
      <c r="Q103" s="1545"/>
      <c r="R103" s="1545"/>
      <c r="S103" s="1548"/>
      <c r="T103" s="1809"/>
      <c r="U103" s="1549"/>
      <c r="V103" s="1550"/>
      <c r="W103" s="1551"/>
      <c r="X103" s="1809"/>
      <c r="Y103" s="1549"/>
      <c r="Z103" s="1550"/>
      <c r="AA103" s="1551"/>
      <c r="AB103" s="1809"/>
      <c r="AC103" s="2126"/>
      <c r="AD103" s="2127"/>
    </row>
    <row r="104" spans="1:30" ht="16" customHeight="1" x14ac:dyDescent="0.45">
      <c r="A104" s="1543"/>
      <c r="B104" s="1544"/>
      <c r="C104" s="1545"/>
      <c r="D104" s="1544"/>
      <c r="E104" s="1546"/>
      <c r="F104" s="1545"/>
      <c r="G104" s="1545"/>
      <c r="H104" s="1547"/>
      <c r="I104" s="1540"/>
      <c r="J104" s="1541"/>
      <c r="K104" s="1540"/>
      <c r="L104" s="1540"/>
      <c r="M104" s="1561"/>
      <c r="N104" s="1562"/>
      <c r="O104" s="1544"/>
      <c r="P104" s="1545"/>
      <c r="Q104" s="1545"/>
      <c r="R104" s="1545"/>
      <c r="S104" s="1548"/>
      <c r="T104" s="1809"/>
      <c r="U104" s="1549"/>
      <c r="V104" s="1550"/>
      <c r="W104" s="1551"/>
      <c r="X104" s="1809"/>
      <c r="Y104" s="1549"/>
      <c r="Z104" s="1550"/>
      <c r="AA104" s="1551"/>
      <c r="AB104" s="1809"/>
      <c r="AC104" s="2126"/>
      <c r="AD104" s="2127"/>
    </row>
    <row r="105" spans="1:30" ht="16" customHeight="1" x14ac:dyDescent="0.45">
      <c r="A105" s="1543"/>
      <c r="B105" s="1544"/>
      <c r="C105" s="1545"/>
      <c r="D105" s="1544"/>
      <c r="E105" s="1546"/>
      <c r="F105" s="1545"/>
      <c r="G105" s="1545"/>
      <c r="H105" s="1547"/>
      <c r="I105" s="1540"/>
      <c r="J105" s="1541"/>
      <c r="K105" s="1540"/>
      <c r="L105" s="1540"/>
      <c r="M105" s="1561"/>
      <c r="N105" s="1562"/>
      <c r="O105" s="1544"/>
      <c r="P105" s="1545"/>
      <c r="Q105" s="1545"/>
      <c r="R105" s="1545"/>
      <c r="S105" s="1548"/>
      <c r="T105" s="1809"/>
      <c r="U105" s="1549"/>
      <c r="V105" s="1550"/>
      <c r="W105" s="1551"/>
      <c r="X105" s="1809"/>
      <c r="Y105" s="1549"/>
      <c r="Z105" s="1550"/>
      <c r="AA105" s="1551"/>
      <c r="AB105" s="1809"/>
      <c r="AC105" s="2126"/>
      <c r="AD105" s="2127"/>
    </row>
    <row r="106" spans="1:30" ht="16" customHeight="1" x14ac:dyDescent="0.45">
      <c r="A106" s="1543"/>
      <c r="B106" s="1544"/>
      <c r="C106" s="1545"/>
      <c r="D106" s="1544"/>
      <c r="E106" s="1546"/>
      <c r="F106" s="1545"/>
      <c r="G106" s="1545"/>
      <c r="H106" s="1547"/>
      <c r="I106" s="1540"/>
      <c r="J106" s="1541"/>
      <c r="K106" s="1540"/>
      <c r="L106" s="1540"/>
      <c r="M106" s="1561"/>
      <c r="N106" s="1562"/>
      <c r="O106" s="1544"/>
      <c r="P106" s="1545"/>
      <c r="Q106" s="1545"/>
      <c r="R106" s="1545"/>
      <c r="S106" s="1548"/>
      <c r="T106" s="1809"/>
      <c r="U106" s="1549"/>
      <c r="V106" s="1550"/>
      <c r="W106" s="1551"/>
      <c r="X106" s="1809"/>
      <c r="Y106" s="1549"/>
      <c r="Z106" s="1550"/>
      <c r="AA106" s="1551"/>
      <c r="AB106" s="1809"/>
      <c r="AC106" s="2126"/>
      <c r="AD106" s="2127"/>
    </row>
    <row r="107" spans="1:30" ht="16" customHeight="1" x14ac:dyDescent="0.45">
      <c r="A107" s="1543"/>
      <c r="B107" s="1544"/>
      <c r="C107" s="1545"/>
      <c r="D107" s="1544"/>
      <c r="E107" s="1546"/>
      <c r="F107" s="1545"/>
      <c r="G107" s="1545"/>
      <c r="H107" s="1547"/>
      <c r="I107" s="1540"/>
      <c r="J107" s="1541"/>
      <c r="K107" s="1540"/>
      <c r="L107" s="1540"/>
      <c r="M107" s="1561"/>
      <c r="N107" s="1562"/>
      <c r="O107" s="1544"/>
      <c r="P107" s="1545"/>
      <c r="Q107" s="1545"/>
      <c r="R107" s="1545"/>
      <c r="S107" s="1548"/>
      <c r="T107" s="1809"/>
      <c r="U107" s="1549"/>
      <c r="V107" s="1550"/>
      <c r="W107" s="1551"/>
      <c r="X107" s="1809"/>
      <c r="Y107" s="1549"/>
      <c r="Z107" s="1550"/>
      <c r="AA107" s="1551"/>
      <c r="AB107" s="1809"/>
      <c r="AC107" s="2126"/>
      <c r="AD107" s="2127"/>
    </row>
    <row r="108" spans="1:30" ht="16" customHeight="1" x14ac:dyDescent="0.45">
      <c r="A108" s="1543"/>
      <c r="B108" s="1544"/>
      <c r="C108" s="1545"/>
      <c r="D108" s="1544"/>
      <c r="E108" s="1546"/>
      <c r="F108" s="1545"/>
      <c r="G108" s="1545"/>
      <c r="H108" s="1547"/>
      <c r="I108" s="1540"/>
      <c r="J108" s="1541"/>
      <c r="K108" s="1540"/>
      <c r="L108" s="1540"/>
      <c r="M108" s="1561"/>
      <c r="N108" s="1562"/>
      <c r="O108" s="1544"/>
      <c r="P108" s="1545"/>
      <c r="Q108" s="1545"/>
      <c r="R108" s="1545"/>
      <c r="S108" s="1548"/>
      <c r="T108" s="1809"/>
      <c r="U108" s="1549"/>
      <c r="V108" s="1550"/>
      <c r="W108" s="1551"/>
      <c r="X108" s="1809"/>
      <c r="Y108" s="1549"/>
      <c r="Z108" s="1550"/>
      <c r="AA108" s="1551"/>
      <c r="AB108" s="1809"/>
      <c r="AC108" s="2126"/>
      <c r="AD108" s="2127"/>
    </row>
    <row r="109" spans="1:30" ht="16" customHeight="1" x14ac:dyDescent="0.45">
      <c r="A109" s="1543"/>
      <c r="B109" s="1544"/>
      <c r="C109" s="1545"/>
      <c r="D109" s="1544"/>
      <c r="E109" s="1546"/>
      <c r="F109" s="1545"/>
      <c r="G109" s="1545"/>
      <c r="H109" s="1547"/>
      <c r="I109" s="1540"/>
      <c r="J109" s="1541"/>
      <c r="K109" s="1540"/>
      <c r="L109" s="1540"/>
      <c r="M109" s="1561"/>
      <c r="N109" s="1562"/>
      <c r="O109" s="1544"/>
      <c r="P109" s="1545"/>
      <c r="Q109" s="1545"/>
      <c r="R109" s="1545"/>
      <c r="S109" s="1548"/>
      <c r="T109" s="1809"/>
      <c r="U109" s="1549"/>
      <c r="V109" s="1550"/>
      <c r="W109" s="1551"/>
      <c r="X109" s="1809"/>
      <c r="Y109" s="1549"/>
      <c r="Z109" s="1550"/>
      <c r="AA109" s="1551"/>
      <c r="AB109" s="1809"/>
      <c r="AC109" s="2126"/>
      <c r="AD109" s="2127"/>
    </row>
    <row r="110" spans="1:30" ht="16" customHeight="1" x14ac:dyDescent="0.45">
      <c r="A110" s="1543"/>
      <c r="B110" s="1544"/>
      <c r="C110" s="1545"/>
      <c r="D110" s="1544"/>
      <c r="E110" s="1546"/>
      <c r="F110" s="1545"/>
      <c r="G110" s="1545"/>
      <c r="H110" s="1547"/>
      <c r="I110" s="1540"/>
      <c r="J110" s="1541"/>
      <c r="K110" s="1540"/>
      <c r="L110" s="1540"/>
      <c r="M110" s="1561"/>
      <c r="N110" s="1562"/>
      <c r="O110" s="1544"/>
      <c r="P110" s="1545"/>
      <c r="Q110" s="1545"/>
      <c r="R110" s="1545"/>
      <c r="S110" s="1548"/>
      <c r="T110" s="1809"/>
      <c r="U110" s="1549"/>
      <c r="V110" s="1550"/>
      <c r="W110" s="1551"/>
      <c r="X110" s="1809"/>
      <c r="Y110" s="1549"/>
      <c r="Z110" s="1550"/>
      <c r="AA110" s="1551"/>
      <c r="AB110" s="1809"/>
      <c r="AC110" s="2126"/>
      <c r="AD110" s="2127"/>
    </row>
    <row r="111" spans="1:30" ht="16" customHeight="1" x14ac:dyDescent="0.45">
      <c r="A111" s="1543"/>
      <c r="B111" s="1544"/>
      <c r="C111" s="1545"/>
      <c r="D111" s="1544"/>
      <c r="E111" s="1546"/>
      <c r="F111" s="1545"/>
      <c r="G111" s="1545"/>
      <c r="H111" s="1547"/>
      <c r="I111" s="1540"/>
      <c r="J111" s="1541"/>
      <c r="K111" s="1540"/>
      <c r="L111" s="1540"/>
      <c r="M111" s="1561"/>
      <c r="N111" s="1562"/>
      <c r="O111" s="1544"/>
      <c r="P111" s="1545"/>
      <c r="Q111" s="1545"/>
      <c r="R111" s="1545"/>
      <c r="S111" s="1548"/>
      <c r="T111" s="1809"/>
      <c r="U111" s="1549"/>
      <c r="V111" s="1550"/>
      <c r="W111" s="1551"/>
      <c r="X111" s="1809"/>
      <c r="Y111" s="1549"/>
      <c r="Z111" s="1550"/>
      <c r="AA111" s="1551"/>
      <c r="AB111" s="1809"/>
      <c r="AC111" s="2126"/>
      <c r="AD111" s="2127"/>
    </row>
    <row r="112" spans="1:30" ht="16" customHeight="1" x14ac:dyDescent="0.45">
      <c r="A112" s="1543"/>
      <c r="B112" s="1544"/>
      <c r="C112" s="1545"/>
      <c r="D112" s="1544"/>
      <c r="E112" s="1546"/>
      <c r="F112" s="1545"/>
      <c r="G112" s="1545"/>
      <c r="H112" s="1547"/>
      <c r="I112" s="1540"/>
      <c r="J112" s="1541"/>
      <c r="K112" s="1540"/>
      <c r="L112" s="1540"/>
      <c r="M112" s="1561"/>
      <c r="N112" s="1562"/>
      <c r="O112" s="1544"/>
      <c r="P112" s="1545"/>
      <c r="Q112" s="1545"/>
      <c r="R112" s="1545"/>
      <c r="S112" s="1548"/>
      <c r="T112" s="1809"/>
      <c r="U112" s="1549"/>
      <c r="V112" s="1550"/>
      <c r="W112" s="1551"/>
      <c r="X112" s="1809"/>
      <c r="Y112" s="1549"/>
      <c r="Z112" s="1550"/>
      <c r="AA112" s="1551"/>
      <c r="AB112" s="1809"/>
      <c r="AC112" s="2126"/>
      <c r="AD112" s="2127"/>
    </row>
    <row r="113" spans="1:30" ht="16" customHeight="1" x14ac:dyDescent="0.45">
      <c r="A113" s="1543"/>
      <c r="B113" s="1544"/>
      <c r="C113" s="1545"/>
      <c r="D113" s="1544"/>
      <c r="E113" s="1546"/>
      <c r="F113" s="1545"/>
      <c r="G113" s="1545"/>
      <c r="H113" s="1547"/>
      <c r="I113" s="1540"/>
      <c r="J113" s="1541"/>
      <c r="K113" s="1540"/>
      <c r="L113" s="1540"/>
      <c r="M113" s="1561"/>
      <c r="N113" s="1562"/>
      <c r="O113" s="1544"/>
      <c r="P113" s="1545"/>
      <c r="Q113" s="1545"/>
      <c r="R113" s="1545"/>
      <c r="S113" s="1548"/>
      <c r="T113" s="1809"/>
      <c r="U113" s="1549"/>
      <c r="V113" s="1550"/>
      <c r="W113" s="1551"/>
      <c r="X113" s="1809"/>
      <c r="Y113" s="1549"/>
      <c r="Z113" s="1550"/>
      <c r="AA113" s="1551"/>
      <c r="AB113" s="1809"/>
      <c r="AC113" s="2126"/>
      <c r="AD113" s="2127"/>
    </row>
    <row r="114" spans="1:30" ht="16" customHeight="1" x14ac:dyDescent="0.45">
      <c r="A114" s="1543"/>
      <c r="B114" s="1544"/>
      <c r="C114" s="1545"/>
      <c r="D114" s="1544"/>
      <c r="E114" s="1546"/>
      <c r="F114" s="1545"/>
      <c r="G114" s="1545"/>
      <c r="H114" s="1547"/>
      <c r="I114" s="1540"/>
      <c r="J114" s="1541"/>
      <c r="K114" s="1540"/>
      <c r="L114" s="1540"/>
      <c r="M114" s="1561"/>
      <c r="N114" s="1562"/>
      <c r="O114" s="1544"/>
      <c r="P114" s="1545"/>
      <c r="Q114" s="1545"/>
      <c r="R114" s="1545"/>
      <c r="S114" s="1548"/>
      <c r="T114" s="1809"/>
      <c r="U114" s="1549"/>
      <c r="V114" s="1550"/>
      <c r="W114" s="1551"/>
      <c r="X114" s="1809"/>
      <c r="Y114" s="1549"/>
      <c r="Z114" s="1550"/>
      <c r="AA114" s="1551"/>
      <c r="AB114" s="1809"/>
      <c r="AC114" s="2126"/>
      <c r="AD114" s="2127"/>
    </row>
    <row r="115" spans="1:30" ht="16" customHeight="1" x14ac:dyDescent="0.45">
      <c r="A115" s="1543"/>
      <c r="B115" s="1544"/>
      <c r="C115" s="1545"/>
      <c r="D115" s="1544"/>
      <c r="E115" s="1546"/>
      <c r="F115" s="1545"/>
      <c r="G115" s="1545"/>
      <c r="H115" s="1547"/>
      <c r="I115" s="1540"/>
      <c r="J115" s="1541"/>
      <c r="K115" s="1540"/>
      <c r="L115" s="1540"/>
      <c r="M115" s="1561"/>
      <c r="N115" s="1562"/>
      <c r="O115" s="1544"/>
      <c r="P115" s="1545"/>
      <c r="Q115" s="1545"/>
      <c r="R115" s="1545"/>
      <c r="S115" s="1548"/>
      <c r="T115" s="1809"/>
      <c r="U115" s="1549"/>
      <c r="V115" s="1550"/>
      <c r="W115" s="1551"/>
      <c r="X115" s="1809"/>
      <c r="Y115" s="1549"/>
      <c r="Z115" s="1550"/>
      <c r="AA115" s="1551"/>
      <c r="AB115" s="1809"/>
      <c r="AC115" s="2126"/>
      <c r="AD115" s="2127"/>
    </row>
    <row r="116" spans="1:30" ht="16" customHeight="1" x14ac:dyDescent="0.45">
      <c r="A116" s="1543"/>
      <c r="B116" s="1544"/>
      <c r="C116" s="1545"/>
      <c r="D116" s="1544"/>
      <c r="E116" s="1546"/>
      <c r="F116" s="1545"/>
      <c r="G116" s="1545"/>
      <c r="H116" s="1547"/>
      <c r="I116" s="1540"/>
      <c r="J116" s="1541"/>
      <c r="K116" s="1540"/>
      <c r="L116" s="1540"/>
      <c r="M116" s="1561"/>
      <c r="N116" s="1562"/>
      <c r="O116" s="1544"/>
      <c r="P116" s="1545"/>
      <c r="Q116" s="1545"/>
      <c r="R116" s="1545"/>
      <c r="S116" s="1548"/>
      <c r="T116" s="1809"/>
      <c r="U116" s="1549"/>
      <c r="V116" s="1550"/>
      <c r="W116" s="1551"/>
      <c r="X116" s="1809"/>
      <c r="Y116" s="1549"/>
      <c r="Z116" s="1550"/>
      <c r="AA116" s="1551"/>
      <c r="AB116" s="1809"/>
      <c r="AC116" s="2126"/>
      <c r="AD116" s="2127"/>
    </row>
    <row r="117" spans="1:30" ht="16" customHeight="1" x14ac:dyDescent="0.45">
      <c r="A117" s="1543"/>
      <c r="B117" s="1544"/>
      <c r="C117" s="1545"/>
      <c r="D117" s="1544"/>
      <c r="E117" s="1546"/>
      <c r="F117" s="1545"/>
      <c r="G117" s="1545"/>
      <c r="H117" s="1547"/>
      <c r="I117" s="1540"/>
      <c r="J117" s="1541"/>
      <c r="K117" s="1540"/>
      <c r="L117" s="1540"/>
      <c r="M117" s="1561"/>
      <c r="N117" s="1562"/>
      <c r="O117" s="1544"/>
      <c r="P117" s="1545"/>
      <c r="Q117" s="1545"/>
      <c r="R117" s="1545"/>
      <c r="S117" s="1548"/>
      <c r="T117" s="1809"/>
      <c r="U117" s="1549"/>
      <c r="V117" s="1550"/>
      <c r="W117" s="1551"/>
      <c r="X117" s="1809"/>
      <c r="Y117" s="1549"/>
      <c r="Z117" s="1550"/>
      <c r="AA117" s="1551"/>
      <c r="AB117" s="1809"/>
      <c r="AC117" s="2126"/>
      <c r="AD117" s="2127"/>
    </row>
    <row r="118" spans="1:30" ht="16" customHeight="1" x14ac:dyDescent="0.45">
      <c r="A118" s="1543"/>
      <c r="B118" s="1544"/>
      <c r="C118" s="1545"/>
      <c r="D118" s="1544"/>
      <c r="E118" s="1546"/>
      <c r="F118" s="1545"/>
      <c r="G118" s="1545"/>
      <c r="H118" s="1547"/>
      <c r="I118" s="1540"/>
      <c r="J118" s="1541"/>
      <c r="K118" s="1540"/>
      <c r="L118" s="1540"/>
      <c r="M118" s="1561"/>
      <c r="N118" s="1562"/>
      <c r="O118" s="1544"/>
      <c r="P118" s="1545"/>
      <c r="Q118" s="1545"/>
      <c r="R118" s="1545"/>
      <c r="S118" s="1548"/>
      <c r="T118" s="1809"/>
      <c r="U118" s="1549"/>
      <c r="V118" s="1550"/>
      <c r="W118" s="1551"/>
      <c r="X118" s="1809"/>
      <c r="Y118" s="1549"/>
      <c r="Z118" s="1550"/>
      <c r="AA118" s="1551"/>
      <c r="AB118" s="1809"/>
      <c r="AC118" s="2126"/>
      <c r="AD118" s="2127"/>
    </row>
    <row r="119" spans="1:30" ht="16" customHeight="1" x14ac:dyDescent="0.45">
      <c r="A119" s="1543"/>
      <c r="B119" s="1544"/>
      <c r="C119" s="1545"/>
      <c r="D119" s="1544"/>
      <c r="E119" s="1546"/>
      <c r="F119" s="1545"/>
      <c r="G119" s="1545"/>
      <c r="H119" s="1547"/>
      <c r="I119" s="1540"/>
      <c r="J119" s="1541"/>
      <c r="K119" s="1540"/>
      <c r="L119" s="1540"/>
      <c r="M119" s="1561"/>
      <c r="N119" s="1562"/>
      <c r="O119" s="1544"/>
      <c r="P119" s="1545"/>
      <c r="Q119" s="1545"/>
      <c r="R119" s="1545"/>
      <c r="S119" s="1548"/>
      <c r="T119" s="1809"/>
      <c r="U119" s="1549"/>
      <c r="V119" s="1550"/>
      <c r="W119" s="1551"/>
      <c r="X119" s="1809"/>
      <c r="Y119" s="1549"/>
      <c r="Z119" s="1550"/>
      <c r="AA119" s="1551"/>
      <c r="AB119" s="1809"/>
      <c r="AC119" s="2126"/>
      <c r="AD119" s="2127"/>
    </row>
    <row r="120" spans="1:30" ht="16" customHeight="1" x14ac:dyDescent="0.45">
      <c r="A120" s="1543"/>
      <c r="B120" s="1544"/>
      <c r="C120" s="1545"/>
      <c r="D120" s="1544"/>
      <c r="E120" s="1546"/>
      <c r="F120" s="1545"/>
      <c r="G120" s="1545"/>
      <c r="H120" s="1547"/>
      <c r="I120" s="1540"/>
      <c r="J120" s="1541"/>
      <c r="K120" s="1540"/>
      <c r="L120" s="1540"/>
      <c r="M120" s="1561"/>
      <c r="N120" s="1562"/>
      <c r="O120" s="1544"/>
      <c r="P120" s="1545"/>
      <c r="Q120" s="1545"/>
      <c r="R120" s="1545"/>
      <c r="S120" s="1548"/>
      <c r="T120" s="1809"/>
      <c r="U120" s="1549"/>
      <c r="V120" s="1550"/>
      <c r="W120" s="1551"/>
      <c r="X120" s="1809"/>
      <c r="Y120" s="1549"/>
      <c r="Z120" s="1550"/>
      <c r="AA120" s="1551"/>
      <c r="AB120" s="1809"/>
      <c r="AC120" s="2126"/>
      <c r="AD120" s="2127"/>
    </row>
    <row r="121" spans="1:30" ht="16" customHeight="1" x14ac:dyDescent="0.45">
      <c r="A121" s="1543"/>
      <c r="B121" s="1544"/>
      <c r="C121" s="1545"/>
      <c r="D121" s="1544"/>
      <c r="E121" s="1546"/>
      <c r="F121" s="1545"/>
      <c r="G121" s="1545"/>
      <c r="H121" s="1547"/>
      <c r="I121" s="1540"/>
      <c r="J121" s="1541"/>
      <c r="K121" s="1540"/>
      <c r="L121" s="1540"/>
      <c r="M121" s="1561"/>
      <c r="N121" s="1562"/>
      <c r="O121" s="1544"/>
      <c r="P121" s="1545"/>
      <c r="Q121" s="1545"/>
      <c r="R121" s="1545"/>
      <c r="S121" s="1548"/>
      <c r="T121" s="1809"/>
      <c r="U121" s="1549"/>
      <c r="V121" s="1550"/>
      <c r="W121" s="1551"/>
      <c r="X121" s="1809"/>
      <c r="Y121" s="1549"/>
      <c r="Z121" s="1550"/>
      <c r="AA121" s="1551"/>
      <c r="AB121" s="1809"/>
      <c r="AC121" s="2126"/>
      <c r="AD121" s="2127"/>
    </row>
    <row r="122" spans="1:30" ht="16" customHeight="1" x14ac:dyDescent="0.45">
      <c r="A122" s="1543"/>
      <c r="B122" s="1544"/>
      <c r="C122" s="1545"/>
      <c r="D122" s="1544"/>
      <c r="E122" s="1546"/>
      <c r="F122" s="1545"/>
      <c r="G122" s="1545"/>
      <c r="H122" s="1547"/>
      <c r="I122" s="1540"/>
      <c r="J122" s="1541"/>
      <c r="K122" s="1540"/>
      <c r="L122" s="1540"/>
      <c r="M122" s="1561"/>
      <c r="N122" s="1562"/>
      <c r="O122" s="1544"/>
      <c r="P122" s="1545"/>
      <c r="Q122" s="1545"/>
      <c r="R122" s="1545"/>
      <c r="S122" s="1548"/>
      <c r="T122" s="1809"/>
      <c r="U122" s="1549"/>
      <c r="V122" s="1550"/>
      <c r="W122" s="1551"/>
      <c r="X122" s="1809"/>
      <c r="Y122" s="1549"/>
      <c r="Z122" s="1550"/>
      <c r="AA122" s="1551"/>
      <c r="AB122" s="1809"/>
      <c r="AC122" s="2126"/>
      <c r="AD122" s="2127"/>
    </row>
    <row r="123" spans="1:30" ht="16" customHeight="1" x14ac:dyDescent="0.45">
      <c r="A123" s="1543"/>
      <c r="B123" s="1544"/>
      <c r="C123" s="1545"/>
      <c r="D123" s="1544"/>
      <c r="E123" s="1546"/>
      <c r="F123" s="1545"/>
      <c r="G123" s="1545"/>
      <c r="H123" s="1547"/>
      <c r="I123" s="1540"/>
      <c r="J123" s="1541"/>
      <c r="K123" s="1540"/>
      <c r="L123" s="1540"/>
      <c r="M123" s="1561"/>
      <c r="N123" s="1562"/>
      <c r="O123" s="1544"/>
      <c r="P123" s="1545"/>
      <c r="Q123" s="1545"/>
      <c r="R123" s="1545"/>
      <c r="S123" s="1548"/>
      <c r="T123" s="1809"/>
      <c r="U123" s="1549"/>
      <c r="V123" s="1550"/>
      <c r="W123" s="1551"/>
      <c r="X123" s="1809"/>
      <c r="Y123" s="1549"/>
      <c r="Z123" s="1550"/>
      <c r="AA123" s="1551"/>
      <c r="AB123" s="1809"/>
      <c r="AC123" s="2126"/>
      <c r="AD123" s="2127"/>
    </row>
    <row r="124" spans="1:30" ht="16" customHeight="1" x14ac:dyDescent="0.45">
      <c r="A124" s="1543"/>
      <c r="B124" s="1544"/>
      <c r="C124" s="1545"/>
      <c r="D124" s="1544"/>
      <c r="E124" s="1546"/>
      <c r="F124" s="1545"/>
      <c r="G124" s="1545"/>
      <c r="H124" s="1547"/>
      <c r="I124" s="1540"/>
      <c r="J124" s="1541"/>
      <c r="K124" s="1540"/>
      <c r="L124" s="1540"/>
      <c r="M124" s="1561"/>
      <c r="N124" s="1562"/>
      <c r="O124" s="1544"/>
      <c r="P124" s="1545"/>
      <c r="Q124" s="1545"/>
      <c r="R124" s="1545"/>
      <c r="S124" s="1548"/>
      <c r="T124" s="1809"/>
      <c r="U124" s="1549"/>
      <c r="V124" s="1550"/>
      <c r="W124" s="1551"/>
      <c r="X124" s="1809"/>
      <c r="Y124" s="1549"/>
      <c r="Z124" s="1550"/>
      <c r="AA124" s="1551"/>
      <c r="AB124" s="1809"/>
      <c r="AC124" s="2126"/>
      <c r="AD124" s="2127"/>
    </row>
    <row r="125" spans="1:30" ht="16" customHeight="1" x14ac:dyDescent="0.45">
      <c r="A125" s="1543"/>
      <c r="B125" s="1544"/>
      <c r="C125" s="1545"/>
      <c r="D125" s="1544"/>
      <c r="E125" s="1546"/>
      <c r="F125" s="1545"/>
      <c r="G125" s="1545"/>
      <c r="H125" s="1547"/>
      <c r="I125" s="1540"/>
      <c r="J125" s="1541"/>
      <c r="K125" s="1540"/>
      <c r="L125" s="1540"/>
      <c r="M125" s="1561"/>
      <c r="N125" s="1562"/>
      <c r="O125" s="1544"/>
      <c r="P125" s="1545"/>
      <c r="Q125" s="1545"/>
      <c r="R125" s="1545"/>
      <c r="S125" s="1548"/>
      <c r="T125" s="1809"/>
      <c r="U125" s="1549"/>
      <c r="V125" s="1550"/>
      <c r="W125" s="1551"/>
      <c r="X125" s="1809"/>
      <c r="Y125" s="1549"/>
      <c r="Z125" s="1550"/>
      <c r="AA125" s="1551"/>
      <c r="AB125" s="1809"/>
      <c r="AC125" s="2126"/>
      <c r="AD125" s="2127"/>
    </row>
    <row r="126" spans="1:30" ht="16" customHeight="1" x14ac:dyDescent="0.45">
      <c r="A126" s="1543"/>
      <c r="B126" s="1544"/>
      <c r="C126" s="1545"/>
      <c r="D126" s="1544"/>
      <c r="E126" s="1546"/>
      <c r="F126" s="1545"/>
      <c r="G126" s="1545"/>
      <c r="H126" s="1547"/>
      <c r="I126" s="1540"/>
      <c r="J126" s="1541"/>
      <c r="K126" s="1540"/>
      <c r="L126" s="1540"/>
      <c r="M126" s="1561"/>
      <c r="N126" s="1562"/>
      <c r="O126" s="1544"/>
      <c r="P126" s="1545"/>
      <c r="Q126" s="1545"/>
      <c r="R126" s="1545"/>
      <c r="S126" s="1548"/>
      <c r="T126" s="1809"/>
      <c r="U126" s="1549"/>
      <c r="V126" s="1550"/>
      <c r="W126" s="1551"/>
      <c r="X126" s="1809"/>
      <c r="Y126" s="1549"/>
      <c r="Z126" s="1550"/>
      <c r="AA126" s="1551"/>
      <c r="AB126" s="1809"/>
      <c r="AC126" s="2126"/>
      <c r="AD126" s="2127"/>
    </row>
    <row r="127" spans="1:30" ht="16" customHeight="1" x14ac:dyDescent="0.45">
      <c r="A127" s="1543"/>
      <c r="B127" s="1544"/>
      <c r="C127" s="1545"/>
      <c r="D127" s="1544"/>
      <c r="E127" s="1546"/>
      <c r="F127" s="1545"/>
      <c r="G127" s="1545"/>
      <c r="H127" s="1547"/>
      <c r="I127" s="1540"/>
      <c r="J127" s="1541"/>
      <c r="K127" s="1540"/>
      <c r="L127" s="1540"/>
      <c r="M127" s="1561"/>
      <c r="N127" s="1562"/>
      <c r="O127" s="1544"/>
      <c r="P127" s="1545"/>
      <c r="Q127" s="1545"/>
      <c r="R127" s="1545"/>
      <c r="S127" s="1548"/>
      <c r="T127" s="1809"/>
      <c r="U127" s="1549"/>
      <c r="V127" s="1550"/>
      <c r="W127" s="1551"/>
      <c r="X127" s="1809"/>
      <c r="Y127" s="1549"/>
      <c r="Z127" s="1550"/>
      <c r="AA127" s="1551"/>
      <c r="AB127" s="1809"/>
      <c r="AC127" s="2126"/>
      <c r="AD127" s="2127"/>
    </row>
    <row r="128" spans="1:30" ht="16" customHeight="1" x14ac:dyDescent="0.45">
      <c r="A128" s="1543"/>
      <c r="B128" s="1544"/>
      <c r="C128" s="1545"/>
      <c r="D128" s="1544"/>
      <c r="E128" s="1546"/>
      <c r="F128" s="1545"/>
      <c r="G128" s="1545"/>
      <c r="H128" s="1547"/>
      <c r="I128" s="1540"/>
      <c r="J128" s="1541"/>
      <c r="K128" s="1540"/>
      <c r="L128" s="1540"/>
      <c r="M128" s="1561"/>
      <c r="N128" s="1562"/>
      <c r="O128" s="1544"/>
      <c r="P128" s="1545"/>
      <c r="Q128" s="1545"/>
      <c r="R128" s="1545"/>
      <c r="S128" s="1548"/>
      <c r="T128" s="1809"/>
      <c r="U128" s="1549"/>
      <c r="V128" s="1550"/>
      <c r="W128" s="1551"/>
      <c r="X128" s="1809"/>
      <c r="Y128" s="1549"/>
      <c r="Z128" s="1550"/>
      <c r="AA128" s="1551"/>
      <c r="AB128" s="1809"/>
      <c r="AC128" s="2126"/>
      <c r="AD128" s="2127"/>
    </row>
    <row r="129" spans="1:30" ht="16" customHeight="1" x14ac:dyDescent="0.45">
      <c r="A129" s="1543"/>
      <c r="B129" s="1544"/>
      <c r="C129" s="1545"/>
      <c r="D129" s="1544"/>
      <c r="E129" s="1546"/>
      <c r="F129" s="1545"/>
      <c r="G129" s="1545"/>
      <c r="H129" s="1547"/>
      <c r="I129" s="1540"/>
      <c r="J129" s="1541"/>
      <c r="K129" s="1540"/>
      <c r="L129" s="1540"/>
      <c r="M129" s="1561"/>
      <c r="N129" s="1562"/>
      <c r="O129" s="1544"/>
      <c r="P129" s="1545"/>
      <c r="Q129" s="1545"/>
      <c r="R129" s="1545"/>
      <c r="S129" s="1548"/>
      <c r="T129" s="1809"/>
      <c r="U129" s="1549"/>
      <c r="V129" s="1550"/>
      <c r="W129" s="1551"/>
      <c r="X129" s="1809"/>
      <c r="Y129" s="1549"/>
      <c r="Z129" s="1550"/>
      <c r="AA129" s="1551"/>
      <c r="AB129" s="1809"/>
      <c r="AC129" s="2126"/>
      <c r="AD129" s="2127"/>
    </row>
    <row r="130" spans="1:30" ht="16" customHeight="1" x14ac:dyDescent="0.45">
      <c r="A130" s="1543"/>
      <c r="B130" s="1544"/>
      <c r="C130" s="1545"/>
      <c r="D130" s="1544"/>
      <c r="E130" s="1546"/>
      <c r="F130" s="1545"/>
      <c r="G130" s="1545"/>
      <c r="H130" s="1547"/>
      <c r="I130" s="1540"/>
      <c r="J130" s="1541"/>
      <c r="K130" s="1540"/>
      <c r="L130" s="1540"/>
      <c r="M130" s="1561"/>
      <c r="N130" s="1562"/>
      <c r="O130" s="1544"/>
      <c r="P130" s="1545"/>
      <c r="Q130" s="1545"/>
      <c r="R130" s="1545"/>
      <c r="S130" s="1548"/>
      <c r="T130" s="1809"/>
      <c r="U130" s="1549"/>
      <c r="V130" s="1550"/>
      <c r="W130" s="1551"/>
      <c r="X130" s="1809"/>
      <c r="Y130" s="1549"/>
      <c r="Z130" s="1550"/>
      <c r="AA130" s="1551"/>
      <c r="AB130" s="1809"/>
      <c r="AC130" s="2126"/>
      <c r="AD130" s="2127"/>
    </row>
    <row r="131" spans="1:30" ht="16" customHeight="1" x14ac:dyDescent="0.45">
      <c r="A131" s="1543"/>
      <c r="B131" s="1544"/>
      <c r="C131" s="1545"/>
      <c r="D131" s="1544"/>
      <c r="E131" s="1546"/>
      <c r="F131" s="1545"/>
      <c r="G131" s="1545"/>
      <c r="H131" s="1547"/>
      <c r="I131" s="1540"/>
      <c r="J131" s="1541"/>
      <c r="K131" s="1540"/>
      <c r="L131" s="1540"/>
      <c r="M131" s="1561"/>
      <c r="N131" s="1562"/>
      <c r="O131" s="1544"/>
      <c r="P131" s="1545"/>
      <c r="Q131" s="1545"/>
      <c r="R131" s="1545"/>
      <c r="S131" s="1548"/>
      <c r="T131" s="1809"/>
      <c r="U131" s="1549"/>
      <c r="V131" s="1550"/>
      <c r="W131" s="1551"/>
      <c r="X131" s="1809"/>
      <c r="Y131" s="1549"/>
      <c r="Z131" s="1550"/>
      <c r="AA131" s="1551"/>
      <c r="AB131" s="1809"/>
      <c r="AC131" s="2126"/>
      <c r="AD131" s="2127"/>
    </row>
    <row r="132" spans="1:30" ht="16" customHeight="1" x14ac:dyDescent="0.45">
      <c r="A132" s="1543"/>
      <c r="B132" s="1544"/>
      <c r="C132" s="1545"/>
      <c r="D132" s="1544"/>
      <c r="E132" s="1546"/>
      <c r="F132" s="1545"/>
      <c r="G132" s="1545"/>
      <c r="H132" s="1547"/>
      <c r="I132" s="1540"/>
      <c r="J132" s="1541"/>
      <c r="K132" s="1540"/>
      <c r="L132" s="1540"/>
      <c r="M132" s="1561"/>
      <c r="N132" s="1562"/>
      <c r="O132" s="1544"/>
      <c r="P132" s="1545"/>
      <c r="Q132" s="1545"/>
      <c r="R132" s="1545"/>
      <c r="S132" s="1548"/>
      <c r="T132" s="1809"/>
      <c r="U132" s="1549"/>
      <c r="V132" s="1550"/>
      <c r="W132" s="1551"/>
      <c r="X132" s="1809"/>
      <c r="Y132" s="1549"/>
      <c r="Z132" s="1550"/>
      <c r="AA132" s="1551"/>
      <c r="AB132" s="1809"/>
      <c r="AC132" s="2126"/>
      <c r="AD132" s="2127"/>
    </row>
    <row r="133" spans="1:30" ht="16" customHeight="1" x14ac:dyDescent="0.45">
      <c r="A133" s="1543"/>
      <c r="B133" s="1544"/>
      <c r="C133" s="1545"/>
      <c r="D133" s="1544"/>
      <c r="E133" s="1546"/>
      <c r="F133" s="1545"/>
      <c r="G133" s="1545"/>
      <c r="H133" s="1547"/>
      <c r="I133" s="1540"/>
      <c r="J133" s="1541"/>
      <c r="K133" s="1540"/>
      <c r="L133" s="1540"/>
      <c r="M133" s="1561"/>
      <c r="N133" s="1562"/>
      <c r="O133" s="1544"/>
      <c r="P133" s="1545"/>
      <c r="Q133" s="1545"/>
      <c r="R133" s="1545"/>
      <c r="S133" s="1548"/>
      <c r="T133" s="1809"/>
      <c r="U133" s="1549"/>
      <c r="V133" s="1550"/>
      <c r="W133" s="1551"/>
      <c r="X133" s="1809"/>
      <c r="Y133" s="1549"/>
      <c r="Z133" s="1550"/>
      <c r="AA133" s="1551"/>
      <c r="AB133" s="1809"/>
      <c r="AC133" s="2126"/>
      <c r="AD133" s="2127"/>
    </row>
    <row r="134" spans="1:30" ht="16" customHeight="1" x14ac:dyDescent="0.45">
      <c r="A134" s="1543"/>
      <c r="B134" s="1544"/>
      <c r="C134" s="1545"/>
      <c r="D134" s="1544"/>
      <c r="E134" s="1546"/>
      <c r="F134" s="1545"/>
      <c r="G134" s="1545"/>
      <c r="H134" s="1547"/>
      <c r="I134" s="1540"/>
      <c r="J134" s="1541"/>
      <c r="K134" s="1540"/>
      <c r="L134" s="1540"/>
      <c r="M134" s="1561"/>
      <c r="N134" s="1562"/>
      <c r="O134" s="1544"/>
      <c r="P134" s="1545"/>
      <c r="Q134" s="1545"/>
      <c r="R134" s="1545"/>
      <c r="S134" s="1548"/>
      <c r="T134" s="1809"/>
      <c r="U134" s="1549"/>
      <c r="V134" s="1550"/>
      <c r="W134" s="1551"/>
      <c r="X134" s="1809"/>
      <c r="Y134" s="1549"/>
      <c r="Z134" s="1550"/>
      <c r="AA134" s="1551"/>
      <c r="AB134" s="1809"/>
      <c r="AC134" s="2126"/>
      <c r="AD134" s="2127"/>
    </row>
    <row r="135" spans="1:30" ht="16" customHeight="1" x14ac:dyDescent="0.45">
      <c r="A135" s="1543"/>
      <c r="B135" s="1544"/>
      <c r="C135" s="1545"/>
      <c r="D135" s="1544"/>
      <c r="E135" s="1546"/>
      <c r="F135" s="1545"/>
      <c r="G135" s="1545"/>
      <c r="H135" s="1547"/>
      <c r="I135" s="1540"/>
      <c r="J135" s="1541"/>
      <c r="K135" s="1540"/>
      <c r="L135" s="1540"/>
      <c r="M135" s="1561"/>
      <c r="N135" s="1562"/>
      <c r="O135" s="1544"/>
      <c r="P135" s="1545"/>
      <c r="Q135" s="1545"/>
      <c r="R135" s="1545"/>
      <c r="S135" s="1548"/>
      <c r="T135" s="1809"/>
      <c r="U135" s="1549"/>
      <c r="V135" s="1550"/>
      <c r="W135" s="1551"/>
      <c r="X135" s="1809"/>
      <c r="Y135" s="1549"/>
      <c r="Z135" s="1550"/>
      <c r="AA135" s="1551"/>
      <c r="AB135" s="1809"/>
      <c r="AC135" s="2126"/>
      <c r="AD135" s="2127"/>
    </row>
    <row r="136" spans="1:30" ht="16" customHeight="1" x14ac:dyDescent="0.45">
      <c r="A136" s="1543"/>
      <c r="B136" s="1544"/>
      <c r="C136" s="1545"/>
      <c r="D136" s="1544"/>
      <c r="E136" s="1546"/>
      <c r="F136" s="1545"/>
      <c r="G136" s="1545"/>
      <c r="H136" s="1547"/>
      <c r="I136" s="1540"/>
      <c r="J136" s="1541"/>
      <c r="K136" s="1540"/>
      <c r="L136" s="1540"/>
      <c r="M136" s="1561"/>
      <c r="N136" s="1562"/>
      <c r="O136" s="1544"/>
      <c r="P136" s="1545"/>
      <c r="Q136" s="1545"/>
      <c r="R136" s="1545"/>
      <c r="S136" s="1548"/>
      <c r="T136" s="1809"/>
      <c r="U136" s="1549"/>
      <c r="V136" s="1550"/>
      <c r="W136" s="1551"/>
      <c r="X136" s="1809"/>
      <c r="Y136" s="1549"/>
      <c r="Z136" s="1550"/>
      <c r="AA136" s="1551"/>
      <c r="AB136" s="1809"/>
      <c r="AC136" s="2126"/>
      <c r="AD136" s="2127"/>
    </row>
    <row r="137" spans="1:30" ht="16" customHeight="1" x14ac:dyDescent="0.45">
      <c r="A137" s="1543"/>
      <c r="B137" s="1544"/>
      <c r="C137" s="1545"/>
      <c r="D137" s="1544"/>
      <c r="E137" s="1546"/>
      <c r="F137" s="1545"/>
      <c r="G137" s="1545"/>
      <c r="H137" s="1547"/>
      <c r="I137" s="1540"/>
      <c r="J137" s="1541"/>
      <c r="K137" s="1540"/>
      <c r="L137" s="1540"/>
      <c r="M137" s="1561"/>
      <c r="N137" s="1562"/>
      <c r="O137" s="1544"/>
      <c r="P137" s="1545"/>
      <c r="Q137" s="1545"/>
      <c r="R137" s="1545"/>
      <c r="S137" s="1548"/>
      <c r="T137" s="1809"/>
      <c r="U137" s="1549"/>
      <c r="V137" s="1550"/>
      <c r="W137" s="1551"/>
      <c r="X137" s="1809"/>
      <c r="Y137" s="1549"/>
      <c r="Z137" s="1550"/>
      <c r="AA137" s="1551"/>
      <c r="AB137" s="1809"/>
      <c r="AC137" s="2126"/>
      <c r="AD137" s="2127"/>
    </row>
    <row r="138" spans="1:30" ht="16" customHeight="1" x14ac:dyDescent="0.45">
      <c r="A138" s="1543"/>
      <c r="B138" s="1544"/>
      <c r="C138" s="1545"/>
      <c r="D138" s="1544"/>
      <c r="E138" s="1546"/>
      <c r="F138" s="1545"/>
      <c r="G138" s="1545"/>
      <c r="H138" s="1547"/>
      <c r="I138" s="1540"/>
      <c r="J138" s="1541"/>
      <c r="K138" s="1540"/>
      <c r="L138" s="1540"/>
      <c r="M138" s="1561"/>
      <c r="N138" s="1562"/>
      <c r="O138" s="1544"/>
      <c r="P138" s="1545"/>
      <c r="Q138" s="1545"/>
      <c r="R138" s="1545"/>
      <c r="S138" s="1548"/>
      <c r="T138" s="1809"/>
      <c r="U138" s="1549"/>
      <c r="V138" s="1550"/>
      <c r="W138" s="1551"/>
      <c r="X138" s="1809"/>
      <c r="Y138" s="1549"/>
      <c r="Z138" s="1550"/>
      <c r="AA138" s="1551"/>
      <c r="AB138" s="1809"/>
      <c r="AC138" s="2126"/>
      <c r="AD138" s="2127"/>
    </row>
    <row r="139" spans="1:30" ht="16" customHeight="1" x14ac:dyDescent="0.45">
      <c r="A139" s="1543"/>
      <c r="B139" s="1544"/>
      <c r="C139" s="1545"/>
      <c r="D139" s="1544"/>
      <c r="E139" s="1546"/>
      <c r="F139" s="1545"/>
      <c r="G139" s="1545"/>
      <c r="H139" s="1547"/>
      <c r="I139" s="1540"/>
      <c r="J139" s="1541"/>
      <c r="K139" s="1540"/>
      <c r="L139" s="1540"/>
      <c r="M139" s="1561"/>
      <c r="N139" s="1562"/>
      <c r="O139" s="1544"/>
      <c r="P139" s="1545"/>
      <c r="Q139" s="1545"/>
      <c r="R139" s="1545"/>
      <c r="S139" s="1548"/>
      <c r="T139" s="1809"/>
      <c r="U139" s="1549"/>
      <c r="V139" s="1550"/>
      <c r="W139" s="1551"/>
      <c r="X139" s="1809"/>
      <c r="Y139" s="1549"/>
      <c r="Z139" s="1550"/>
      <c r="AA139" s="1551"/>
      <c r="AB139" s="1809"/>
      <c r="AC139" s="2126"/>
      <c r="AD139" s="2127"/>
    </row>
    <row r="140" spans="1:30" ht="16" customHeight="1" x14ac:dyDescent="0.45">
      <c r="A140" s="1543"/>
      <c r="B140" s="1544"/>
      <c r="C140" s="1545"/>
      <c r="D140" s="1544"/>
      <c r="E140" s="1546"/>
      <c r="F140" s="1545"/>
      <c r="G140" s="1545"/>
      <c r="H140" s="1547"/>
      <c r="I140" s="1540"/>
      <c r="J140" s="1541"/>
      <c r="K140" s="1540"/>
      <c r="L140" s="1540"/>
      <c r="M140" s="1561"/>
      <c r="N140" s="1562"/>
      <c r="O140" s="1544"/>
      <c r="P140" s="1545"/>
      <c r="Q140" s="1545"/>
      <c r="R140" s="1545"/>
      <c r="S140" s="1548"/>
      <c r="T140" s="1809"/>
      <c r="U140" s="1549"/>
      <c r="V140" s="1550"/>
      <c r="W140" s="1551"/>
      <c r="X140" s="1809"/>
      <c r="Y140" s="1549"/>
      <c r="Z140" s="1550"/>
      <c r="AA140" s="1551"/>
      <c r="AB140" s="1809"/>
      <c r="AC140" s="2126"/>
      <c r="AD140" s="2127"/>
    </row>
    <row r="141" spans="1:30" ht="16" customHeight="1" x14ac:dyDescent="0.45">
      <c r="A141" s="1543"/>
      <c r="B141" s="1544"/>
      <c r="C141" s="1545"/>
      <c r="D141" s="1544"/>
      <c r="E141" s="1546"/>
      <c r="F141" s="1545"/>
      <c r="G141" s="1545"/>
      <c r="H141" s="1547"/>
      <c r="I141" s="1540"/>
      <c r="J141" s="1541"/>
      <c r="K141" s="1540"/>
      <c r="L141" s="1540"/>
      <c r="M141" s="1561"/>
      <c r="N141" s="1562"/>
      <c r="O141" s="1544"/>
      <c r="P141" s="1545"/>
      <c r="Q141" s="1545"/>
      <c r="R141" s="1545"/>
      <c r="S141" s="1548"/>
      <c r="T141" s="1809"/>
      <c r="U141" s="1549"/>
      <c r="V141" s="1550"/>
      <c r="W141" s="1551"/>
      <c r="X141" s="1809"/>
      <c r="Y141" s="1549"/>
      <c r="Z141" s="1550"/>
      <c r="AA141" s="1551"/>
      <c r="AB141" s="1809"/>
      <c r="AC141" s="2126"/>
      <c r="AD141" s="2127"/>
    </row>
    <row r="142" spans="1:30" ht="16" customHeight="1" x14ac:dyDescent="0.45">
      <c r="A142" s="1543"/>
      <c r="B142" s="1544"/>
      <c r="C142" s="1545"/>
      <c r="D142" s="1544"/>
      <c r="E142" s="1546"/>
      <c r="F142" s="1545"/>
      <c r="G142" s="1545"/>
      <c r="H142" s="1547"/>
      <c r="I142" s="1540"/>
      <c r="J142" s="1541"/>
      <c r="K142" s="1540"/>
      <c r="L142" s="1540"/>
      <c r="M142" s="1561"/>
      <c r="N142" s="1562"/>
      <c r="O142" s="1544"/>
      <c r="P142" s="1545"/>
      <c r="Q142" s="1545"/>
      <c r="R142" s="1545"/>
      <c r="S142" s="1548"/>
      <c r="T142" s="1809"/>
      <c r="U142" s="1549"/>
      <c r="V142" s="1550"/>
      <c r="W142" s="1551"/>
      <c r="X142" s="1809"/>
      <c r="Y142" s="1549"/>
      <c r="Z142" s="1550"/>
      <c r="AA142" s="1551"/>
      <c r="AB142" s="1809"/>
      <c r="AC142" s="2126"/>
      <c r="AD142" s="2127"/>
    </row>
    <row r="143" spans="1:30" ht="16" customHeight="1" x14ac:dyDescent="0.45">
      <c r="A143" s="1543"/>
      <c r="B143" s="1544"/>
      <c r="C143" s="1545"/>
      <c r="D143" s="1544"/>
      <c r="E143" s="1546"/>
      <c r="F143" s="1545"/>
      <c r="G143" s="1545"/>
      <c r="H143" s="1547"/>
      <c r="I143" s="1540"/>
      <c r="J143" s="1541"/>
      <c r="K143" s="1540"/>
      <c r="L143" s="1540"/>
      <c r="M143" s="1561"/>
      <c r="N143" s="1562"/>
      <c r="O143" s="1544"/>
      <c r="P143" s="1545"/>
      <c r="Q143" s="1545"/>
      <c r="R143" s="1545"/>
      <c r="S143" s="1548"/>
      <c r="T143" s="1809"/>
      <c r="U143" s="1549"/>
      <c r="V143" s="1550"/>
      <c r="W143" s="1551"/>
      <c r="X143" s="1809"/>
      <c r="Y143" s="1549"/>
      <c r="Z143" s="1550"/>
      <c r="AA143" s="1551"/>
      <c r="AB143" s="1809"/>
      <c r="AC143" s="2126"/>
      <c r="AD143" s="2127"/>
    </row>
    <row r="144" spans="1:30" ht="16" customHeight="1" x14ac:dyDescent="0.45">
      <c r="A144" s="1543"/>
      <c r="B144" s="1544"/>
      <c r="C144" s="1545"/>
      <c r="D144" s="1544"/>
      <c r="E144" s="1546"/>
      <c r="F144" s="1545"/>
      <c r="G144" s="1545"/>
      <c r="H144" s="1547"/>
      <c r="I144" s="1540"/>
      <c r="J144" s="1541"/>
      <c r="K144" s="1540"/>
      <c r="L144" s="1540"/>
      <c r="M144" s="1561"/>
      <c r="N144" s="1562"/>
      <c r="O144" s="1544"/>
      <c r="P144" s="1545"/>
      <c r="Q144" s="1545"/>
      <c r="R144" s="1545"/>
      <c r="S144" s="1548"/>
      <c r="T144" s="1809"/>
      <c r="U144" s="1549"/>
      <c r="V144" s="1550"/>
      <c r="W144" s="1551"/>
      <c r="X144" s="1809"/>
      <c r="Y144" s="1549"/>
      <c r="Z144" s="1550"/>
      <c r="AA144" s="1551"/>
      <c r="AB144" s="1809"/>
      <c r="AC144" s="2126"/>
      <c r="AD144" s="2127"/>
    </row>
    <row r="145" spans="1:30" ht="16" customHeight="1" x14ac:dyDescent="0.45">
      <c r="A145" s="1543"/>
      <c r="B145" s="1544"/>
      <c r="C145" s="1545"/>
      <c r="D145" s="1544"/>
      <c r="E145" s="1546"/>
      <c r="F145" s="1545"/>
      <c r="G145" s="1545"/>
      <c r="H145" s="1547"/>
      <c r="I145" s="1540"/>
      <c r="J145" s="1541"/>
      <c r="K145" s="1540"/>
      <c r="L145" s="1540"/>
      <c r="M145" s="1561"/>
      <c r="N145" s="1562"/>
      <c r="O145" s="1544"/>
      <c r="P145" s="1545"/>
      <c r="Q145" s="1545"/>
      <c r="R145" s="1545"/>
      <c r="S145" s="1548"/>
      <c r="T145" s="1809"/>
      <c r="U145" s="1549"/>
      <c r="V145" s="1550"/>
      <c r="W145" s="1551"/>
      <c r="X145" s="1809"/>
      <c r="Y145" s="1549"/>
      <c r="Z145" s="1550"/>
      <c r="AA145" s="1551"/>
      <c r="AB145" s="1809"/>
      <c r="AC145" s="2126"/>
      <c r="AD145" s="2127"/>
    </row>
    <row r="146" spans="1:30" ht="16" customHeight="1" x14ac:dyDescent="0.45">
      <c r="A146" s="1543"/>
      <c r="B146" s="1544"/>
      <c r="C146" s="1545"/>
      <c r="D146" s="1544"/>
      <c r="E146" s="1546"/>
      <c r="F146" s="1545"/>
      <c r="G146" s="1545"/>
      <c r="H146" s="1547"/>
      <c r="I146" s="1540"/>
      <c r="J146" s="1541"/>
      <c r="K146" s="1540"/>
      <c r="L146" s="1540"/>
      <c r="M146" s="1561"/>
      <c r="N146" s="1562"/>
      <c r="O146" s="1544"/>
      <c r="P146" s="1545"/>
      <c r="Q146" s="1545"/>
      <c r="R146" s="1545"/>
      <c r="S146" s="1548"/>
      <c r="T146" s="1809"/>
      <c r="U146" s="1549"/>
      <c r="V146" s="1550"/>
      <c r="W146" s="1551"/>
      <c r="X146" s="1809"/>
      <c r="Y146" s="1549"/>
      <c r="Z146" s="1550"/>
      <c r="AA146" s="1551"/>
      <c r="AB146" s="1809"/>
      <c r="AC146" s="2126"/>
      <c r="AD146" s="2127"/>
    </row>
    <row r="147" spans="1:30" ht="16" customHeight="1" x14ac:dyDescent="0.45">
      <c r="A147" s="1543"/>
      <c r="B147" s="1544"/>
      <c r="C147" s="1545"/>
      <c r="D147" s="1544"/>
      <c r="E147" s="1546"/>
      <c r="F147" s="1545"/>
      <c r="G147" s="1545"/>
      <c r="H147" s="1547"/>
      <c r="I147" s="1540"/>
      <c r="J147" s="1541"/>
      <c r="K147" s="1540"/>
      <c r="L147" s="1540"/>
      <c r="M147" s="1561"/>
      <c r="N147" s="1562"/>
      <c r="O147" s="1544"/>
      <c r="P147" s="1545"/>
      <c r="Q147" s="1545"/>
      <c r="R147" s="1545"/>
      <c r="S147" s="1548"/>
      <c r="T147" s="1809"/>
      <c r="U147" s="1549"/>
      <c r="V147" s="1550"/>
      <c r="W147" s="1551"/>
      <c r="X147" s="1809"/>
      <c r="Y147" s="1549"/>
      <c r="Z147" s="1550"/>
      <c r="AA147" s="1551"/>
      <c r="AB147" s="1809"/>
      <c r="AC147" s="2126"/>
      <c r="AD147" s="2127"/>
    </row>
    <row r="148" spans="1:30" ht="16" customHeight="1" x14ac:dyDescent="0.45">
      <c r="A148" s="1543"/>
      <c r="B148" s="1544"/>
      <c r="C148" s="1545"/>
      <c r="D148" s="1544"/>
      <c r="E148" s="1546"/>
      <c r="F148" s="1545"/>
      <c r="G148" s="1545"/>
      <c r="H148" s="1547"/>
      <c r="I148" s="1540"/>
      <c r="J148" s="1541"/>
      <c r="K148" s="1540"/>
      <c r="L148" s="1540"/>
      <c r="M148" s="1561"/>
      <c r="N148" s="1562"/>
      <c r="O148" s="1544"/>
      <c r="P148" s="1545"/>
      <c r="Q148" s="1545"/>
      <c r="R148" s="1545"/>
      <c r="S148" s="1548"/>
      <c r="T148" s="1809"/>
      <c r="U148" s="1549"/>
      <c r="V148" s="1550"/>
      <c r="W148" s="1551"/>
      <c r="X148" s="1809"/>
      <c r="Y148" s="1549"/>
      <c r="Z148" s="1550"/>
      <c r="AA148" s="1551"/>
      <c r="AB148" s="1809"/>
      <c r="AC148" s="2126"/>
      <c r="AD148" s="2127"/>
    </row>
    <row r="149" spans="1:30" ht="16" customHeight="1" x14ac:dyDescent="0.45">
      <c r="A149" s="1543"/>
      <c r="B149" s="1544"/>
      <c r="C149" s="1545"/>
      <c r="D149" s="1544"/>
      <c r="E149" s="1546"/>
      <c r="F149" s="1545"/>
      <c r="G149" s="1545"/>
      <c r="H149" s="1547"/>
      <c r="I149" s="1540"/>
      <c r="J149" s="1541"/>
      <c r="K149" s="1540"/>
      <c r="L149" s="1540"/>
      <c r="M149" s="1561"/>
      <c r="N149" s="1562"/>
      <c r="O149" s="1544"/>
      <c r="P149" s="1545"/>
      <c r="Q149" s="1545"/>
      <c r="R149" s="1545"/>
      <c r="S149" s="1548"/>
      <c r="T149" s="1809"/>
      <c r="U149" s="1549"/>
      <c r="V149" s="1550"/>
      <c r="W149" s="1551"/>
      <c r="X149" s="1809"/>
      <c r="Y149" s="1549"/>
      <c r="Z149" s="1550"/>
      <c r="AA149" s="1551"/>
      <c r="AB149" s="1809"/>
      <c r="AC149" s="2126"/>
      <c r="AD149" s="2127"/>
    </row>
    <row r="150" spans="1:30" ht="16" customHeight="1" x14ac:dyDescent="0.45">
      <c r="A150" s="1543"/>
      <c r="B150" s="1544"/>
      <c r="C150" s="1545"/>
      <c r="D150" s="1544"/>
      <c r="E150" s="1546"/>
      <c r="F150" s="1545"/>
      <c r="G150" s="1545"/>
      <c r="H150" s="1547"/>
      <c r="I150" s="1540"/>
      <c r="J150" s="1541"/>
      <c r="K150" s="1540"/>
      <c r="L150" s="1540"/>
      <c r="M150" s="1561"/>
      <c r="N150" s="1562"/>
      <c r="O150" s="1544"/>
      <c r="P150" s="1545"/>
      <c r="Q150" s="1545"/>
      <c r="R150" s="1545"/>
      <c r="S150" s="1548"/>
      <c r="T150" s="1809"/>
      <c r="U150" s="1549"/>
      <c r="V150" s="1550"/>
      <c r="W150" s="1551"/>
      <c r="X150" s="1809"/>
      <c r="Y150" s="1549"/>
      <c r="Z150" s="1550"/>
      <c r="AA150" s="1551"/>
      <c r="AB150" s="1809"/>
      <c r="AC150" s="2126"/>
      <c r="AD150" s="2127"/>
    </row>
    <row r="151" spans="1:30" ht="16" customHeight="1" x14ac:dyDescent="0.45">
      <c r="A151" s="1543"/>
      <c r="B151" s="1544"/>
      <c r="C151" s="1545"/>
      <c r="D151" s="1544"/>
      <c r="E151" s="1546"/>
      <c r="F151" s="1545"/>
      <c r="G151" s="1545"/>
      <c r="H151" s="1547"/>
      <c r="I151" s="1540"/>
      <c r="J151" s="1541"/>
      <c r="K151" s="1540"/>
      <c r="L151" s="1540"/>
      <c r="M151" s="1561"/>
      <c r="N151" s="1562"/>
      <c r="O151" s="1544"/>
      <c r="P151" s="1545"/>
      <c r="Q151" s="1545"/>
      <c r="R151" s="1545"/>
      <c r="S151" s="1548"/>
      <c r="T151" s="1809"/>
      <c r="U151" s="1549"/>
      <c r="V151" s="1550"/>
      <c r="W151" s="1551"/>
      <c r="X151" s="1809"/>
      <c r="Y151" s="1549"/>
      <c r="Z151" s="1550"/>
      <c r="AA151" s="1551"/>
      <c r="AB151" s="1809"/>
      <c r="AC151" s="2126"/>
      <c r="AD151" s="2127"/>
    </row>
    <row r="152" spans="1:30" ht="16" customHeight="1" x14ac:dyDescent="0.45">
      <c r="A152" s="1543"/>
      <c r="B152" s="1544"/>
      <c r="C152" s="1545"/>
      <c r="D152" s="1544"/>
      <c r="E152" s="1546"/>
      <c r="F152" s="1545"/>
      <c r="G152" s="1545"/>
      <c r="H152" s="1547"/>
      <c r="I152" s="1540"/>
      <c r="J152" s="1541"/>
      <c r="K152" s="1540"/>
      <c r="L152" s="1540"/>
      <c r="M152" s="1561"/>
      <c r="N152" s="1562"/>
      <c r="O152" s="1544"/>
      <c r="P152" s="1545"/>
      <c r="Q152" s="1545"/>
      <c r="R152" s="1545"/>
      <c r="S152" s="1548"/>
      <c r="T152" s="1809"/>
      <c r="U152" s="1549"/>
      <c r="V152" s="1550"/>
      <c r="W152" s="1551"/>
      <c r="X152" s="1809"/>
      <c r="Y152" s="1549"/>
      <c r="Z152" s="1550"/>
      <c r="AA152" s="1551"/>
      <c r="AB152" s="1809"/>
      <c r="AC152" s="2126"/>
      <c r="AD152" s="2127"/>
    </row>
    <row r="153" spans="1:30" ht="16" customHeight="1" x14ac:dyDescent="0.45">
      <c r="A153" s="1543"/>
      <c r="B153" s="1544"/>
      <c r="C153" s="1545"/>
      <c r="D153" s="1544"/>
      <c r="E153" s="1546"/>
      <c r="F153" s="1545"/>
      <c r="G153" s="1545"/>
      <c r="H153" s="1547"/>
      <c r="I153" s="1540"/>
      <c r="J153" s="1541"/>
      <c r="K153" s="1540"/>
      <c r="L153" s="1540"/>
      <c r="M153" s="1561"/>
      <c r="N153" s="1562"/>
      <c r="O153" s="1544"/>
      <c r="P153" s="1545"/>
      <c r="Q153" s="1545"/>
      <c r="R153" s="1545"/>
      <c r="S153" s="1548"/>
      <c r="T153" s="1809"/>
      <c r="U153" s="1549"/>
      <c r="V153" s="1550"/>
      <c r="W153" s="1551"/>
      <c r="X153" s="1809"/>
      <c r="Y153" s="1549"/>
      <c r="Z153" s="1550"/>
      <c r="AA153" s="1551"/>
      <c r="AB153" s="1809"/>
      <c r="AC153" s="2126"/>
      <c r="AD153" s="2127"/>
    </row>
    <row r="154" spans="1:30" ht="16" customHeight="1" x14ac:dyDescent="0.45">
      <c r="A154" s="1543"/>
      <c r="B154" s="1544"/>
      <c r="C154" s="1545"/>
      <c r="D154" s="1544"/>
      <c r="E154" s="1546"/>
      <c r="F154" s="1545"/>
      <c r="G154" s="1545"/>
      <c r="H154" s="1547"/>
      <c r="I154" s="1540"/>
      <c r="J154" s="1541"/>
      <c r="K154" s="1540"/>
      <c r="L154" s="1540"/>
      <c r="M154" s="1561"/>
      <c r="N154" s="1562"/>
      <c r="O154" s="1544"/>
      <c r="P154" s="1545"/>
      <c r="Q154" s="1545"/>
      <c r="R154" s="1545"/>
      <c r="S154" s="1548"/>
      <c r="T154" s="1809"/>
      <c r="U154" s="1549"/>
      <c r="V154" s="1550"/>
      <c r="W154" s="1551"/>
      <c r="X154" s="1809"/>
      <c r="Y154" s="1549"/>
      <c r="Z154" s="1550"/>
      <c r="AA154" s="1551"/>
      <c r="AB154" s="1809"/>
      <c r="AC154" s="2126"/>
      <c r="AD154" s="2127"/>
    </row>
    <row r="155" spans="1:30" ht="16" customHeight="1" x14ac:dyDescent="0.45">
      <c r="A155" s="1543"/>
      <c r="B155" s="1544"/>
      <c r="C155" s="1545"/>
      <c r="D155" s="1544"/>
      <c r="E155" s="1546"/>
      <c r="F155" s="1545"/>
      <c r="G155" s="1545"/>
      <c r="H155" s="1547"/>
      <c r="I155" s="1540"/>
      <c r="J155" s="1541"/>
      <c r="K155" s="1540"/>
      <c r="L155" s="1540"/>
      <c r="M155" s="1561"/>
      <c r="N155" s="1562"/>
      <c r="O155" s="1544"/>
      <c r="P155" s="1545"/>
      <c r="Q155" s="1545"/>
      <c r="R155" s="1545"/>
      <c r="S155" s="1548"/>
      <c r="T155" s="1809"/>
      <c r="U155" s="1549"/>
      <c r="V155" s="1550"/>
      <c r="W155" s="1551"/>
      <c r="X155" s="1809"/>
      <c r="Y155" s="1549"/>
      <c r="Z155" s="1550"/>
      <c r="AA155" s="1551"/>
      <c r="AB155" s="1809"/>
      <c r="AC155" s="2126"/>
      <c r="AD155" s="2127"/>
    </row>
    <row r="156" spans="1:30" ht="16" customHeight="1" x14ac:dyDescent="0.45">
      <c r="A156" s="1543"/>
      <c r="B156" s="1544"/>
      <c r="C156" s="1545"/>
      <c r="D156" s="1544"/>
      <c r="E156" s="1546"/>
      <c r="F156" s="1545"/>
      <c r="G156" s="1545"/>
      <c r="H156" s="1547"/>
      <c r="I156" s="1540"/>
      <c r="J156" s="1541"/>
      <c r="K156" s="1540"/>
      <c r="L156" s="1540"/>
      <c r="M156" s="1561"/>
      <c r="N156" s="1562"/>
      <c r="O156" s="1544"/>
      <c r="P156" s="1545"/>
      <c r="Q156" s="1545"/>
      <c r="R156" s="1545"/>
      <c r="S156" s="1548"/>
      <c r="T156" s="1809"/>
      <c r="U156" s="1549"/>
      <c r="V156" s="1550"/>
      <c r="W156" s="1551"/>
      <c r="X156" s="1809"/>
      <c r="Y156" s="1549"/>
      <c r="Z156" s="1550"/>
      <c r="AA156" s="1551"/>
      <c r="AB156" s="1809"/>
      <c r="AC156" s="2126"/>
      <c r="AD156" s="2127"/>
    </row>
    <row r="157" spans="1:30" ht="16" customHeight="1" x14ac:dyDescent="0.45">
      <c r="A157" s="1543"/>
      <c r="B157" s="1544"/>
      <c r="C157" s="1545"/>
      <c r="D157" s="1544"/>
      <c r="E157" s="1546"/>
      <c r="F157" s="1545"/>
      <c r="G157" s="1545"/>
      <c r="H157" s="1547"/>
      <c r="I157" s="1540"/>
      <c r="J157" s="1541"/>
      <c r="K157" s="1540"/>
      <c r="L157" s="1540"/>
      <c r="M157" s="1561"/>
      <c r="N157" s="1562"/>
      <c r="O157" s="1544"/>
      <c r="P157" s="1545"/>
      <c r="Q157" s="1545"/>
      <c r="R157" s="1545"/>
      <c r="S157" s="1548"/>
      <c r="T157" s="1809"/>
      <c r="U157" s="1549"/>
      <c r="V157" s="1550"/>
      <c r="W157" s="1551"/>
      <c r="X157" s="1809"/>
      <c r="Y157" s="1549"/>
      <c r="Z157" s="1550"/>
      <c r="AA157" s="1551"/>
      <c r="AB157" s="1809"/>
      <c r="AC157" s="2126"/>
      <c r="AD157" s="2127"/>
    </row>
    <row r="158" spans="1:30" ht="16" customHeight="1" x14ac:dyDescent="0.45">
      <c r="A158" s="1543"/>
      <c r="B158" s="1544"/>
      <c r="C158" s="1545"/>
      <c r="D158" s="1544"/>
      <c r="E158" s="1546"/>
      <c r="F158" s="1545"/>
      <c r="G158" s="1545"/>
      <c r="H158" s="1547"/>
      <c r="I158" s="1540"/>
      <c r="J158" s="1541"/>
      <c r="K158" s="1540"/>
      <c r="L158" s="1540"/>
      <c r="M158" s="1561"/>
      <c r="N158" s="1562"/>
      <c r="O158" s="1544"/>
      <c r="P158" s="1545"/>
      <c r="Q158" s="1545"/>
      <c r="R158" s="1545"/>
      <c r="S158" s="1548"/>
      <c r="T158" s="1809"/>
      <c r="U158" s="1549"/>
      <c r="V158" s="1550"/>
      <c r="W158" s="1551"/>
      <c r="X158" s="1809"/>
      <c r="Y158" s="1549"/>
      <c r="Z158" s="1550"/>
      <c r="AA158" s="1551"/>
      <c r="AB158" s="1809"/>
      <c r="AC158" s="2126"/>
      <c r="AD158" s="2127"/>
    </row>
    <row r="159" spans="1:30" ht="16" customHeight="1" x14ac:dyDescent="0.45">
      <c r="A159" s="1543"/>
      <c r="B159" s="1544"/>
      <c r="C159" s="1545"/>
      <c r="D159" s="1544"/>
      <c r="E159" s="1546"/>
      <c r="F159" s="1545"/>
      <c r="G159" s="1545"/>
      <c r="H159" s="1547"/>
      <c r="I159" s="1540"/>
      <c r="J159" s="1541"/>
      <c r="K159" s="1540"/>
      <c r="L159" s="1540"/>
      <c r="M159" s="1561"/>
      <c r="N159" s="1562"/>
      <c r="O159" s="1544"/>
      <c r="P159" s="1545"/>
      <c r="Q159" s="1545"/>
      <c r="R159" s="1545"/>
      <c r="S159" s="1548"/>
      <c r="T159" s="1809"/>
      <c r="U159" s="1549"/>
      <c r="V159" s="1550"/>
      <c r="W159" s="1551"/>
      <c r="X159" s="1809"/>
      <c r="Y159" s="1549"/>
      <c r="Z159" s="1550"/>
      <c r="AA159" s="1551"/>
      <c r="AB159" s="1809"/>
      <c r="AC159" s="2126"/>
      <c r="AD159" s="2127"/>
    </row>
    <row r="160" spans="1:30" ht="16" customHeight="1" x14ac:dyDescent="0.45">
      <c r="A160" s="1543"/>
      <c r="B160" s="1544"/>
      <c r="C160" s="1545"/>
      <c r="D160" s="1544"/>
      <c r="E160" s="1546"/>
      <c r="F160" s="1545"/>
      <c r="G160" s="1545"/>
      <c r="H160" s="1547"/>
      <c r="I160" s="1540"/>
      <c r="J160" s="1541"/>
      <c r="K160" s="1540"/>
      <c r="L160" s="1540"/>
      <c r="M160" s="1561"/>
      <c r="N160" s="1562"/>
      <c r="O160" s="1544"/>
      <c r="P160" s="1545"/>
      <c r="Q160" s="1545"/>
      <c r="R160" s="1545"/>
      <c r="S160" s="1548"/>
      <c r="T160" s="1809"/>
      <c r="U160" s="1549"/>
      <c r="V160" s="1550"/>
      <c r="W160" s="1551"/>
      <c r="X160" s="1809"/>
      <c r="Y160" s="1549"/>
      <c r="Z160" s="1550"/>
      <c r="AA160" s="1551"/>
      <c r="AB160" s="1809"/>
      <c r="AC160" s="2126"/>
      <c r="AD160" s="2127"/>
    </row>
    <row r="161" spans="1:30" ht="16" customHeight="1" x14ac:dyDescent="0.45">
      <c r="A161" s="1543"/>
      <c r="B161" s="1544"/>
      <c r="C161" s="1545"/>
      <c r="D161" s="1544"/>
      <c r="E161" s="1546"/>
      <c r="F161" s="1545"/>
      <c r="G161" s="1545"/>
      <c r="H161" s="1547"/>
      <c r="I161" s="1540"/>
      <c r="J161" s="1541"/>
      <c r="K161" s="1540"/>
      <c r="L161" s="1540"/>
      <c r="M161" s="1561"/>
      <c r="N161" s="1562"/>
      <c r="O161" s="1544"/>
      <c r="P161" s="1545"/>
      <c r="Q161" s="1545"/>
      <c r="R161" s="1545"/>
      <c r="S161" s="1548"/>
      <c r="T161" s="1809"/>
      <c r="U161" s="1549"/>
      <c r="V161" s="1550"/>
      <c r="W161" s="1551"/>
      <c r="X161" s="1809"/>
      <c r="Y161" s="1549"/>
      <c r="Z161" s="1550"/>
      <c r="AA161" s="1551"/>
      <c r="AB161" s="1809"/>
      <c r="AC161" s="2126"/>
      <c r="AD161" s="2127"/>
    </row>
    <row r="162" spans="1:30" ht="16" customHeight="1" x14ac:dyDescent="0.45">
      <c r="A162" s="1543"/>
      <c r="B162" s="1544"/>
      <c r="C162" s="1545"/>
      <c r="D162" s="1544"/>
      <c r="E162" s="1546"/>
      <c r="F162" s="1545"/>
      <c r="G162" s="1545"/>
      <c r="H162" s="1547"/>
      <c r="I162" s="1540"/>
      <c r="J162" s="1541"/>
      <c r="K162" s="1540"/>
      <c r="L162" s="1540"/>
      <c r="M162" s="1561"/>
      <c r="N162" s="1562"/>
      <c r="O162" s="1544"/>
      <c r="P162" s="1545"/>
      <c r="Q162" s="1545"/>
      <c r="R162" s="1545"/>
      <c r="S162" s="1548"/>
      <c r="T162" s="1809"/>
      <c r="U162" s="1549"/>
      <c r="V162" s="1550"/>
      <c r="W162" s="1551"/>
      <c r="X162" s="1809"/>
      <c r="Y162" s="1549"/>
      <c r="Z162" s="1550"/>
      <c r="AA162" s="1551"/>
      <c r="AB162" s="1809"/>
      <c r="AC162" s="2126"/>
      <c r="AD162" s="2127"/>
    </row>
    <row r="163" spans="1:30" ht="16" customHeight="1" x14ac:dyDescent="0.45">
      <c r="A163" s="1543"/>
      <c r="B163" s="1544"/>
      <c r="C163" s="1545"/>
      <c r="D163" s="1544"/>
      <c r="E163" s="1546"/>
      <c r="F163" s="1545"/>
      <c r="G163" s="1545"/>
      <c r="H163" s="1547"/>
      <c r="I163" s="1540"/>
      <c r="J163" s="1541"/>
      <c r="K163" s="1540"/>
      <c r="L163" s="1540"/>
      <c r="M163" s="1561"/>
      <c r="N163" s="1562"/>
      <c r="O163" s="1544"/>
      <c r="P163" s="1545"/>
      <c r="Q163" s="1545"/>
      <c r="R163" s="1545"/>
      <c r="S163" s="1548"/>
      <c r="T163" s="1809"/>
      <c r="U163" s="1549"/>
      <c r="V163" s="1550"/>
      <c r="W163" s="1551"/>
      <c r="X163" s="1809"/>
      <c r="Y163" s="1549"/>
      <c r="Z163" s="1550"/>
      <c r="AA163" s="1551"/>
      <c r="AB163" s="1809"/>
      <c r="AC163" s="2126"/>
      <c r="AD163" s="2127"/>
    </row>
    <row r="164" spans="1:30" ht="16" customHeight="1" x14ac:dyDescent="0.45">
      <c r="A164" s="1543"/>
      <c r="B164" s="1544"/>
      <c r="C164" s="1545"/>
      <c r="D164" s="1544"/>
      <c r="E164" s="1546"/>
      <c r="F164" s="1545"/>
      <c r="G164" s="1545"/>
      <c r="H164" s="1547"/>
      <c r="I164" s="1540"/>
      <c r="J164" s="1541"/>
      <c r="K164" s="1540"/>
      <c r="L164" s="1540"/>
      <c r="M164" s="1561"/>
      <c r="N164" s="1562"/>
      <c r="O164" s="1544"/>
      <c r="P164" s="1545"/>
      <c r="Q164" s="1545"/>
      <c r="R164" s="1545"/>
      <c r="S164" s="1548"/>
      <c r="T164" s="1809"/>
      <c r="U164" s="1549"/>
      <c r="V164" s="1550"/>
      <c r="W164" s="1551"/>
      <c r="X164" s="1809"/>
      <c r="Y164" s="1549"/>
      <c r="Z164" s="1550"/>
      <c r="AA164" s="1551"/>
      <c r="AB164" s="1809"/>
      <c r="AC164" s="2126"/>
      <c r="AD164" s="2127"/>
    </row>
    <row r="165" spans="1:30" ht="16" customHeight="1" x14ac:dyDescent="0.45">
      <c r="A165" s="1543"/>
      <c r="B165" s="1544"/>
      <c r="C165" s="1545"/>
      <c r="D165" s="1544"/>
      <c r="E165" s="1546"/>
      <c r="F165" s="1545"/>
      <c r="G165" s="1545"/>
      <c r="H165" s="1547"/>
      <c r="I165" s="1540"/>
      <c r="J165" s="1541"/>
      <c r="K165" s="1540"/>
      <c r="L165" s="1540"/>
      <c r="M165" s="1561"/>
      <c r="N165" s="1562"/>
      <c r="O165" s="1544"/>
      <c r="P165" s="1545"/>
      <c r="Q165" s="1545"/>
      <c r="R165" s="1545"/>
      <c r="S165" s="1548"/>
      <c r="T165" s="1809"/>
      <c r="U165" s="1549"/>
      <c r="V165" s="1550"/>
      <c r="W165" s="1551"/>
      <c r="X165" s="1809"/>
      <c r="Y165" s="1549"/>
      <c r="Z165" s="1550"/>
      <c r="AA165" s="1551"/>
      <c r="AB165" s="1809"/>
      <c r="AC165" s="2126"/>
      <c r="AD165" s="2127"/>
    </row>
    <row r="166" spans="1:30" ht="16" customHeight="1" x14ac:dyDescent="0.45">
      <c r="A166" s="1543"/>
      <c r="B166" s="1544"/>
      <c r="C166" s="1545"/>
      <c r="D166" s="1544"/>
      <c r="E166" s="1546"/>
      <c r="F166" s="1545"/>
      <c r="G166" s="1545"/>
      <c r="H166" s="1547"/>
      <c r="I166" s="1540"/>
      <c r="J166" s="1541"/>
      <c r="K166" s="1540"/>
      <c r="L166" s="1540"/>
      <c r="M166" s="1561"/>
      <c r="N166" s="1562"/>
      <c r="O166" s="1544"/>
      <c r="P166" s="1545"/>
      <c r="Q166" s="1545"/>
      <c r="R166" s="1545"/>
      <c r="S166" s="1548"/>
      <c r="T166" s="1809"/>
      <c r="U166" s="1549"/>
      <c r="V166" s="1550"/>
      <c r="W166" s="1551"/>
      <c r="X166" s="1809"/>
      <c r="Y166" s="1549"/>
      <c r="Z166" s="1550"/>
      <c r="AA166" s="1551"/>
      <c r="AB166" s="1809"/>
      <c r="AC166" s="2126"/>
      <c r="AD166" s="2127"/>
    </row>
    <row r="167" spans="1:30" ht="16" customHeight="1" x14ac:dyDescent="0.45">
      <c r="A167" s="1543"/>
      <c r="B167" s="1544"/>
      <c r="C167" s="1545"/>
      <c r="D167" s="1544"/>
      <c r="E167" s="1546"/>
      <c r="F167" s="1545"/>
      <c r="G167" s="1545"/>
      <c r="H167" s="1547"/>
      <c r="I167" s="1540"/>
      <c r="J167" s="1541"/>
      <c r="K167" s="1540"/>
      <c r="L167" s="1540"/>
      <c r="M167" s="1561"/>
      <c r="N167" s="1562"/>
      <c r="O167" s="1544"/>
      <c r="P167" s="1545"/>
      <c r="Q167" s="1545"/>
      <c r="R167" s="1545"/>
      <c r="S167" s="1548"/>
      <c r="T167" s="1809"/>
      <c r="U167" s="1549"/>
      <c r="V167" s="1550"/>
      <c r="W167" s="1551"/>
      <c r="X167" s="1809"/>
      <c r="Y167" s="1549"/>
      <c r="Z167" s="1550"/>
      <c r="AA167" s="1551"/>
      <c r="AB167" s="1809"/>
      <c r="AC167" s="2126"/>
      <c r="AD167" s="2127"/>
    </row>
    <row r="168" spans="1:30" ht="16" customHeight="1" x14ac:dyDescent="0.45">
      <c r="A168" s="1543"/>
      <c r="B168" s="1544"/>
      <c r="C168" s="1545"/>
      <c r="D168" s="1544"/>
      <c r="E168" s="1546"/>
      <c r="F168" s="1545"/>
      <c r="G168" s="1545"/>
      <c r="H168" s="1547"/>
      <c r="I168" s="1540"/>
      <c r="J168" s="1541"/>
      <c r="K168" s="1540"/>
      <c r="L168" s="1540"/>
      <c r="M168" s="1561"/>
      <c r="N168" s="1562"/>
      <c r="O168" s="1544"/>
      <c r="P168" s="1545"/>
      <c r="Q168" s="1545"/>
      <c r="R168" s="1545"/>
      <c r="S168" s="1548"/>
      <c r="T168" s="1809"/>
      <c r="U168" s="1549"/>
      <c r="V168" s="1550"/>
      <c r="W168" s="1551"/>
      <c r="X168" s="1809"/>
      <c r="Y168" s="1549"/>
      <c r="Z168" s="1550"/>
      <c r="AA168" s="1551"/>
      <c r="AB168" s="1809"/>
      <c r="AC168" s="2126"/>
      <c r="AD168" s="2127"/>
    </row>
    <row r="169" spans="1:30" ht="16" customHeight="1" x14ac:dyDescent="0.45">
      <c r="A169" s="1543"/>
      <c r="B169" s="1544"/>
      <c r="C169" s="1545"/>
      <c r="D169" s="1544"/>
      <c r="E169" s="1546"/>
      <c r="F169" s="1545"/>
      <c r="G169" s="1545"/>
      <c r="H169" s="1547"/>
      <c r="I169" s="1540"/>
      <c r="J169" s="1541"/>
      <c r="K169" s="1540"/>
      <c r="L169" s="1540"/>
      <c r="M169" s="1561"/>
      <c r="N169" s="1562"/>
      <c r="O169" s="1544"/>
      <c r="P169" s="1545"/>
      <c r="Q169" s="1545"/>
      <c r="R169" s="1545"/>
      <c r="S169" s="1548"/>
      <c r="T169" s="1809"/>
      <c r="U169" s="1549"/>
      <c r="V169" s="1550"/>
      <c r="W169" s="1551"/>
      <c r="X169" s="1809"/>
      <c r="Y169" s="1549"/>
      <c r="Z169" s="1550"/>
      <c r="AA169" s="1551"/>
      <c r="AB169" s="1809"/>
      <c r="AC169" s="2126"/>
      <c r="AD169" s="2127"/>
    </row>
    <row r="170" spans="1:30" ht="16" customHeight="1" x14ac:dyDescent="0.45">
      <c r="A170" s="1543"/>
      <c r="B170" s="1544"/>
      <c r="C170" s="1545"/>
      <c r="D170" s="1544"/>
      <c r="E170" s="1546"/>
      <c r="F170" s="1545"/>
      <c r="G170" s="1545"/>
      <c r="H170" s="1547"/>
      <c r="I170" s="1540"/>
      <c r="J170" s="1541"/>
      <c r="K170" s="1540"/>
      <c r="L170" s="1540"/>
      <c r="M170" s="1561"/>
      <c r="N170" s="1562"/>
      <c r="O170" s="1544"/>
      <c r="P170" s="1545"/>
      <c r="Q170" s="1545"/>
      <c r="R170" s="1545"/>
      <c r="S170" s="1548"/>
      <c r="T170" s="1809"/>
      <c r="U170" s="1549"/>
      <c r="V170" s="1550"/>
      <c r="W170" s="1551"/>
      <c r="X170" s="1809"/>
      <c r="Y170" s="1549"/>
      <c r="Z170" s="1550"/>
      <c r="AA170" s="1551"/>
      <c r="AB170" s="1809"/>
      <c r="AC170" s="2126"/>
      <c r="AD170" s="2127"/>
    </row>
    <row r="171" spans="1:30" ht="16" customHeight="1" x14ac:dyDescent="0.45">
      <c r="A171" s="1543"/>
      <c r="B171" s="1544"/>
      <c r="C171" s="1545"/>
      <c r="D171" s="1544"/>
      <c r="E171" s="1546"/>
      <c r="F171" s="1545"/>
      <c r="G171" s="1545"/>
      <c r="H171" s="1547"/>
      <c r="I171" s="1540"/>
      <c r="J171" s="1541"/>
      <c r="K171" s="1540"/>
      <c r="L171" s="1540"/>
      <c r="M171" s="1561"/>
      <c r="N171" s="1562"/>
      <c r="O171" s="1544"/>
      <c r="P171" s="1545"/>
      <c r="Q171" s="1545"/>
      <c r="R171" s="1545"/>
      <c r="S171" s="1548"/>
      <c r="T171" s="1809"/>
      <c r="U171" s="1549"/>
      <c r="V171" s="1550"/>
      <c r="W171" s="1551"/>
      <c r="X171" s="1809"/>
      <c r="Y171" s="1549"/>
      <c r="Z171" s="1550"/>
      <c r="AA171" s="1551"/>
      <c r="AB171" s="1809"/>
      <c r="AC171" s="2126"/>
      <c r="AD171" s="2127"/>
    </row>
    <row r="172" spans="1:30" ht="16" customHeight="1" x14ac:dyDescent="0.45">
      <c r="A172" s="1543"/>
      <c r="B172" s="1544"/>
      <c r="C172" s="1545"/>
      <c r="D172" s="1544"/>
      <c r="E172" s="1546"/>
      <c r="F172" s="1545"/>
      <c r="G172" s="1545"/>
      <c r="H172" s="1547"/>
      <c r="I172" s="1540"/>
      <c r="J172" s="1541"/>
      <c r="K172" s="1540"/>
      <c r="L172" s="1540"/>
      <c r="M172" s="1561"/>
      <c r="N172" s="1562"/>
      <c r="O172" s="1544"/>
      <c r="P172" s="1545"/>
      <c r="Q172" s="1545"/>
      <c r="R172" s="1545"/>
      <c r="S172" s="1548"/>
      <c r="T172" s="1809"/>
      <c r="U172" s="1549"/>
      <c r="V172" s="1550"/>
      <c r="W172" s="1551"/>
      <c r="X172" s="1809"/>
      <c r="Y172" s="1549"/>
      <c r="Z172" s="1550"/>
      <c r="AA172" s="1551"/>
      <c r="AB172" s="1809"/>
      <c r="AC172" s="2126"/>
      <c r="AD172" s="2127"/>
    </row>
    <row r="173" spans="1:30" ht="16" customHeight="1" x14ac:dyDescent="0.45">
      <c r="A173" s="1543"/>
      <c r="B173" s="1544"/>
      <c r="C173" s="1545"/>
      <c r="D173" s="1544"/>
      <c r="E173" s="1546"/>
      <c r="F173" s="1545"/>
      <c r="G173" s="1545"/>
      <c r="H173" s="1547"/>
      <c r="I173" s="1540"/>
      <c r="J173" s="1541"/>
      <c r="K173" s="1540"/>
      <c r="L173" s="1540"/>
      <c r="M173" s="1561"/>
      <c r="N173" s="1562"/>
      <c r="O173" s="1544"/>
      <c r="P173" s="1545"/>
      <c r="Q173" s="1545"/>
      <c r="R173" s="1545"/>
      <c r="S173" s="1548"/>
      <c r="T173" s="1809"/>
      <c r="U173" s="1549"/>
      <c r="V173" s="1550"/>
      <c r="W173" s="1551"/>
      <c r="X173" s="1809"/>
      <c r="Y173" s="1549"/>
      <c r="Z173" s="1550"/>
      <c r="AA173" s="1551"/>
      <c r="AB173" s="1809"/>
      <c r="AC173" s="2126"/>
      <c r="AD173" s="2127"/>
    </row>
    <row r="174" spans="1:30" ht="16" customHeight="1" x14ac:dyDescent="0.45">
      <c r="A174" s="1543"/>
      <c r="B174" s="1544"/>
      <c r="C174" s="1545"/>
      <c r="D174" s="1544"/>
      <c r="E174" s="1546"/>
      <c r="F174" s="1545"/>
      <c r="G174" s="1545"/>
      <c r="H174" s="1547"/>
      <c r="I174" s="1540"/>
      <c r="J174" s="1541"/>
      <c r="K174" s="1540"/>
      <c r="L174" s="1540"/>
      <c r="M174" s="1561"/>
      <c r="N174" s="1562"/>
      <c r="O174" s="1544"/>
      <c r="P174" s="1545"/>
      <c r="Q174" s="1545"/>
      <c r="R174" s="1545"/>
      <c r="S174" s="1548"/>
      <c r="T174" s="1809"/>
      <c r="U174" s="1549"/>
      <c r="V174" s="1550"/>
      <c r="W174" s="1551"/>
      <c r="X174" s="1809"/>
      <c r="Y174" s="1549"/>
      <c r="Z174" s="1550"/>
      <c r="AA174" s="1551"/>
      <c r="AB174" s="1809"/>
      <c r="AC174" s="2126"/>
      <c r="AD174" s="2127"/>
    </row>
    <row r="175" spans="1:30" ht="16" customHeight="1" x14ac:dyDescent="0.45">
      <c r="A175" s="1543"/>
      <c r="B175" s="1544"/>
      <c r="C175" s="1545"/>
      <c r="D175" s="1544"/>
      <c r="E175" s="1546"/>
      <c r="F175" s="1545"/>
      <c r="G175" s="1545"/>
      <c r="H175" s="1547"/>
      <c r="I175" s="1540"/>
      <c r="J175" s="1541"/>
      <c r="K175" s="1540"/>
      <c r="L175" s="1540"/>
      <c r="M175" s="1561"/>
      <c r="N175" s="1562"/>
      <c r="O175" s="1544"/>
      <c r="P175" s="1545"/>
      <c r="Q175" s="1545"/>
      <c r="R175" s="1545"/>
      <c r="S175" s="1548"/>
      <c r="T175" s="1809"/>
      <c r="U175" s="1549"/>
      <c r="V175" s="1550"/>
      <c r="W175" s="1551"/>
      <c r="X175" s="1809"/>
      <c r="Y175" s="1549"/>
      <c r="Z175" s="1550"/>
      <c r="AA175" s="1551"/>
      <c r="AB175" s="1809"/>
      <c r="AC175" s="2126"/>
      <c r="AD175" s="2127"/>
    </row>
    <row r="176" spans="1:30" ht="16" customHeight="1" x14ac:dyDescent="0.45">
      <c r="A176" s="1543"/>
      <c r="B176" s="1544"/>
      <c r="C176" s="1545"/>
      <c r="D176" s="1544"/>
      <c r="E176" s="1546"/>
      <c r="F176" s="1545"/>
      <c r="G176" s="1545"/>
      <c r="H176" s="1547"/>
      <c r="I176" s="1540"/>
      <c r="J176" s="1541"/>
      <c r="K176" s="1540"/>
      <c r="L176" s="1540"/>
      <c r="M176" s="1561"/>
      <c r="N176" s="1562"/>
      <c r="O176" s="1544"/>
      <c r="P176" s="1545"/>
      <c r="Q176" s="1545"/>
      <c r="R176" s="1545"/>
      <c r="S176" s="1548"/>
      <c r="T176" s="1809"/>
      <c r="U176" s="1549"/>
      <c r="V176" s="1550"/>
      <c r="W176" s="1551"/>
      <c r="X176" s="1809"/>
      <c r="Y176" s="1549"/>
      <c r="Z176" s="1550"/>
      <c r="AA176" s="1551"/>
      <c r="AB176" s="1809"/>
      <c r="AC176" s="2126"/>
      <c r="AD176" s="2127"/>
    </row>
    <row r="177" spans="1:30" ht="16" customHeight="1" x14ac:dyDescent="0.45">
      <c r="A177" s="1543"/>
      <c r="B177" s="1544"/>
      <c r="C177" s="1545"/>
      <c r="D177" s="1544"/>
      <c r="E177" s="1546"/>
      <c r="F177" s="1545"/>
      <c r="G177" s="1545"/>
      <c r="H177" s="1547"/>
      <c r="I177" s="1540"/>
      <c r="J177" s="1541"/>
      <c r="K177" s="1540"/>
      <c r="L177" s="1540"/>
      <c r="M177" s="1561"/>
      <c r="N177" s="1562"/>
      <c r="O177" s="1544"/>
      <c r="P177" s="1545"/>
      <c r="Q177" s="1545"/>
      <c r="R177" s="1545"/>
      <c r="S177" s="1548"/>
      <c r="T177" s="1809"/>
      <c r="U177" s="1549"/>
      <c r="V177" s="1550"/>
      <c r="W177" s="1551"/>
      <c r="X177" s="1809"/>
      <c r="Y177" s="1549"/>
      <c r="Z177" s="1550"/>
      <c r="AA177" s="1551"/>
      <c r="AB177" s="1809"/>
      <c r="AC177" s="2126"/>
      <c r="AD177" s="2127"/>
    </row>
    <row r="178" spans="1:30" ht="16" customHeight="1" x14ac:dyDescent="0.45">
      <c r="A178" s="1543"/>
      <c r="B178" s="1544"/>
      <c r="C178" s="1545"/>
      <c r="D178" s="1544"/>
      <c r="E178" s="1546"/>
      <c r="F178" s="1545"/>
      <c r="G178" s="1545"/>
      <c r="H178" s="1547"/>
      <c r="I178" s="1540"/>
      <c r="J178" s="1541"/>
      <c r="K178" s="1540"/>
      <c r="L178" s="1540"/>
      <c r="M178" s="1561"/>
      <c r="N178" s="1562"/>
      <c r="O178" s="1544"/>
      <c r="P178" s="1545"/>
      <c r="Q178" s="1545"/>
      <c r="R178" s="1545"/>
      <c r="S178" s="1548"/>
      <c r="T178" s="1809"/>
      <c r="U178" s="1549"/>
      <c r="V178" s="1550"/>
      <c r="W178" s="1551"/>
      <c r="X178" s="1809"/>
      <c r="Y178" s="1549"/>
      <c r="Z178" s="1550"/>
      <c r="AA178" s="1551"/>
      <c r="AB178" s="1809"/>
      <c r="AC178" s="2126"/>
      <c r="AD178" s="2127"/>
    </row>
    <row r="179" spans="1:30" ht="16" customHeight="1" x14ac:dyDescent="0.45">
      <c r="A179" s="1543"/>
      <c r="B179" s="1544"/>
      <c r="C179" s="1545"/>
      <c r="D179" s="1544"/>
      <c r="E179" s="1546"/>
      <c r="F179" s="1545"/>
      <c r="G179" s="1545"/>
      <c r="H179" s="1547"/>
      <c r="I179" s="1540"/>
      <c r="J179" s="1541"/>
      <c r="K179" s="1540"/>
      <c r="L179" s="1540"/>
      <c r="M179" s="1561"/>
      <c r="N179" s="1562"/>
      <c r="O179" s="1544"/>
      <c r="P179" s="1545"/>
      <c r="Q179" s="1545"/>
      <c r="R179" s="1545"/>
      <c r="S179" s="1548"/>
      <c r="T179" s="1809"/>
      <c r="U179" s="1549"/>
      <c r="V179" s="1550"/>
      <c r="W179" s="1551"/>
      <c r="X179" s="1809"/>
      <c r="Y179" s="1549"/>
      <c r="Z179" s="1550"/>
      <c r="AA179" s="1551"/>
      <c r="AB179" s="1809"/>
      <c r="AC179" s="2126"/>
      <c r="AD179" s="2127"/>
    </row>
    <row r="180" spans="1:30" ht="16" customHeight="1" x14ac:dyDescent="0.45">
      <c r="A180" s="1543"/>
      <c r="B180" s="1544"/>
      <c r="C180" s="1545"/>
      <c r="D180" s="1544"/>
      <c r="E180" s="1546"/>
      <c r="F180" s="1545"/>
      <c r="G180" s="1545"/>
      <c r="H180" s="1547"/>
      <c r="I180" s="1540"/>
      <c r="J180" s="1541"/>
      <c r="K180" s="1540"/>
      <c r="L180" s="1540"/>
      <c r="M180" s="1561"/>
      <c r="N180" s="1562"/>
      <c r="O180" s="1544"/>
      <c r="P180" s="1545"/>
      <c r="Q180" s="1545"/>
      <c r="R180" s="1545"/>
      <c r="S180" s="1548"/>
      <c r="T180" s="1809"/>
      <c r="U180" s="1549"/>
      <c r="V180" s="1550"/>
      <c r="W180" s="1551"/>
      <c r="X180" s="1809"/>
      <c r="Y180" s="1549"/>
      <c r="Z180" s="1550"/>
      <c r="AA180" s="1551"/>
      <c r="AB180" s="1809"/>
      <c r="AC180" s="2126"/>
      <c r="AD180" s="2127"/>
    </row>
    <row r="181" spans="1:30" ht="16" customHeight="1" x14ac:dyDescent="0.45">
      <c r="A181" s="1543"/>
      <c r="B181" s="1544"/>
      <c r="C181" s="1545"/>
      <c r="D181" s="1544"/>
      <c r="E181" s="1546"/>
      <c r="F181" s="1545"/>
      <c r="G181" s="1545"/>
      <c r="H181" s="1547"/>
      <c r="I181" s="1540"/>
      <c r="J181" s="1541"/>
      <c r="K181" s="1540"/>
      <c r="L181" s="1540"/>
      <c r="M181" s="1561"/>
      <c r="N181" s="1562"/>
      <c r="O181" s="1544"/>
      <c r="P181" s="1545"/>
      <c r="Q181" s="1545"/>
      <c r="R181" s="1545"/>
      <c r="S181" s="1548"/>
      <c r="T181" s="1809"/>
      <c r="U181" s="1549"/>
      <c r="V181" s="1550"/>
      <c r="W181" s="1551"/>
      <c r="X181" s="1809"/>
      <c r="Y181" s="1549"/>
      <c r="Z181" s="1550"/>
      <c r="AA181" s="1551"/>
      <c r="AB181" s="1809"/>
      <c r="AC181" s="2126"/>
      <c r="AD181" s="2127"/>
    </row>
    <row r="182" spans="1:30" ht="16" customHeight="1" x14ac:dyDescent="0.45">
      <c r="A182" s="1543"/>
      <c r="B182" s="1544"/>
      <c r="C182" s="1545"/>
      <c r="D182" s="1544"/>
      <c r="E182" s="1546"/>
      <c r="F182" s="1545"/>
      <c r="G182" s="1545"/>
      <c r="H182" s="1547"/>
      <c r="I182" s="1540"/>
      <c r="J182" s="1541"/>
      <c r="K182" s="1540"/>
      <c r="L182" s="1540"/>
      <c r="M182" s="1561"/>
      <c r="N182" s="1562"/>
      <c r="O182" s="1544"/>
      <c r="P182" s="1545"/>
      <c r="Q182" s="1545"/>
      <c r="R182" s="1545"/>
      <c r="S182" s="1548"/>
      <c r="T182" s="1809"/>
      <c r="U182" s="1549"/>
      <c r="V182" s="1550"/>
      <c r="W182" s="1551"/>
      <c r="X182" s="1809"/>
      <c r="Y182" s="1549"/>
      <c r="Z182" s="1550"/>
      <c r="AA182" s="1551"/>
      <c r="AB182" s="1809"/>
      <c r="AC182" s="2126"/>
      <c r="AD182" s="2127"/>
    </row>
    <row r="183" spans="1:30" ht="16" customHeight="1" x14ac:dyDescent="0.45">
      <c r="A183" s="1543"/>
      <c r="B183" s="1544"/>
      <c r="C183" s="1545"/>
      <c r="D183" s="1544"/>
      <c r="E183" s="1546"/>
      <c r="F183" s="1545"/>
      <c r="G183" s="1545"/>
      <c r="H183" s="1547"/>
      <c r="I183" s="1540"/>
      <c r="J183" s="1541"/>
      <c r="K183" s="1540"/>
      <c r="L183" s="1540"/>
      <c r="M183" s="1561"/>
      <c r="N183" s="1562"/>
      <c r="O183" s="1544"/>
      <c r="P183" s="1545"/>
      <c r="Q183" s="1545"/>
      <c r="R183" s="1545"/>
      <c r="S183" s="1548"/>
      <c r="T183" s="1809"/>
      <c r="U183" s="1549"/>
      <c r="V183" s="1550"/>
      <c r="W183" s="1551"/>
      <c r="X183" s="1809"/>
      <c r="Y183" s="1549"/>
      <c r="Z183" s="1550"/>
      <c r="AA183" s="1551"/>
      <c r="AB183" s="1809"/>
      <c r="AC183" s="2126"/>
      <c r="AD183" s="2127"/>
    </row>
    <row r="184" spans="1:30" ht="16" customHeight="1" x14ac:dyDescent="0.45">
      <c r="A184" s="1543"/>
      <c r="B184" s="1544"/>
      <c r="C184" s="1545"/>
      <c r="D184" s="1544"/>
      <c r="E184" s="1546"/>
      <c r="F184" s="1545"/>
      <c r="G184" s="1545"/>
      <c r="H184" s="1547"/>
      <c r="I184" s="1540"/>
      <c r="J184" s="1541"/>
      <c r="K184" s="1540"/>
      <c r="L184" s="1540"/>
      <c r="M184" s="1561"/>
      <c r="N184" s="1562"/>
      <c r="O184" s="1544"/>
      <c r="P184" s="1545"/>
      <c r="Q184" s="1545"/>
      <c r="R184" s="1545"/>
      <c r="S184" s="1548"/>
      <c r="T184" s="1809"/>
      <c r="U184" s="1549"/>
      <c r="V184" s="1550"/>
      <c r="W184" s="1551"/>
      <c r="X184" s="1809"/>
      <c r="Y184" s="1549"/>
      <c r="Z184" s="1550"/>
      <c r="AA184" s="1551"/>
      <c r="AB184" s="1809"/>
      <c r="AC184" s="2126"/>
      <c r="AD184" s="2127"/>
    </row>
    <row r="185" spans="1:30" ht="16" customHeight="1" x14ac:dyDescent="0.45">
      <c r="A185" s="1543"/>
      <c r="B185" s="1544"/>
      <c r="C185" s="1545"/>
      <c r="D185" s="1544"/>
      <c r="E185" s="1546"/>
      <c r="F185" s="1545"/>
      <c r="G185" s="1545"/>
      <c r="H185" s="1547"/>
      <c r="I185" s="1540"/>
      <c r="J185" s="1541"/>
      <c r="K185" s="1540"/>
      <c r="L185" s="1540"/>
      <c r="M185" s="1561"/>
      <c r="N185" s="1562"/>
      <c r="O185" s="1544"/>
      <c r="P185" s="1545"/>
      <c r="Q185" s="1545"/>
      <c r="R185" s="1545"/>
      <c r="S185" s="1548"/>
      <c r="T185" s="1809"/>
      <c r="U185" s="1549"/>
      <c r="V185" s="1550"/>
      <c r="W185" s="1551"/>
      <c r="X185" s="1809"/>
      <c r="Y185" s="1549"/>
      <c r="Z185" s="1550"/>
      <c r="AA185" s="1551"/>
      <c r="AB185" s="1809"/>
      <c r="AC185" s="2126"/>
      <c r="AD185" s="2127"/>
    </row>
    <row r="186" spans="1:30" ht="16" customHeight="1" x14ac:dyDescent="0.45">
      <c r="A186" s="1543"/>
      <c r="B186" s="1544"/>
      <c r="C186" s="1545"/>
      <c r="D186" s="1544"/>
      <c r="E186" s="1546"/>
      <c r="F186" s="1545"/>
      <c r="G186" s="1545"/>
      <c r="H186" s="1547"/>
      <c r="I186" s="1540"/>
      <c r="J186" s="1541"/>
      <c r="K186" s="1540"/>
      <c r="L186" s="1540"/>
      <c r="M186" s="1561"/>
      <c r="N186" s="1562"/>
      <c r="O186" s="1544"/>
      <c r="P186" s="1545"/>
      <c r="Q186" s="1545"/>
      <c r="R186" s="1545"/>
      <c r="S186" s="1548"/>
      <c r="T186" s="1809"/>
      <c r="U186" s="1549"/>
      <c r="V186" s="1550"/>
      <c r="W186" s="1551"/>
      <c r="X186" s="1809"/>
      <c r="Y186" s="1549"/>
      <c r="Z186" s="1550"/>
      <c r="AA186" s="1551"/>
      <c r="AB186" s="1809"/>
      <c r="AC186" s="2126"/>
      <c r="AD186" s="2127"/>
    </row>
    <row r="187" spans="1:30" ht="16" customHeight="1" x14ac:dyDescent="0.45">
      <c r="A187" s="1543"/>
      <c r="B187" s="1544"/>
      <c r="C187" s="1545"/>
      <c r="D187" s="1544"/>
      <c r="E187" s="1546"/>
      <c r="F187" s="1545"/>
      <c r="G187" s="1545"/>
      <c r="H187" s="1547"/>
      <c r="I187" s="1540"/>
      <c r="J187" s="1541"/>
      <c r="K187" s="1540"/>
      <c r="L187" s="1540"/>
      <c r="M187" s="1561"/>
      <c r="N187" s="1562"/>
      <c r="O187" s="1544"/>
      <c r="P187" s="1545"/>
      <c r="Q187" s="1545"/>
      <c r="R187" s="1545"/>
      <c r="S187" s="1548"/>
      <c r="T187" s="1809"/>
      <c r="U187" s="1549"/>
      <c r="V187" s="1550"/>
      <c r="W187" s="1551"/>
      <c r="X187" s="1809"/>
      <c r="Y187" s="1549"/>
      <c r="Z187" s="1550"/>
      <c r="AA187" s="1551"/>
      <c r="AB187" s="1809"/>
      <c r="AC187" s="2126"/>
      <c r="AD187" s="2127"/>
    </row>
    <row r="188" spans="1:30" ht="16" customHeight="1" x14ac:dyDescent="0.45">
      <c r="A188" s="1543"/>
      <c r="B188" s="1544"/>
      <c r="C188" s="1545"/>
      <c r="D188" s="1544"/>
      <c r="E188" s="1546"/>
      <c r="F188" s="1545"/>
      <c r="G188" s="1545"/>
      <c r="H188" s="1547"/>
      <c r="I188" s="1540"/>
      <c r="J188" s="1541"/>
      <c r="K188" s="1540"/>
      <c r="L188" s="1540"/>
      <c r="M188" s="1561"/>
      <c r="N188" s="1562"/>
      <c r="O188" s="1544"/>
      <c r="P188" s="1545"/>
      <c r="Q188" s="1545"/>
      <c r="R188" s="1545"/>
      <c r="S188" s="1548"/>
      <c r="T188" s="1809"/>
      <c r="U188" s="1549"/>
      <c r="V188" s="1550"/>
      <c r="W188" s="1551"/>
      <c r="X188" s="1809"/>
      <c r="Y188" s="1549"/>
      <c r="Z188" s="1550"/>
      <c r="AA188" s="1551"/>
      <c r="AB188" s="1809"/>
      <c r="AC188" s="2126"/>
      <c r="AD188" s="2127"/>
    </row>
    <row r="189" spans="1:30" ht="16" customHeight="1" x14ac:dyDescent="0.45">
      <c r="A189" s="1543"/>
      <c r="B189" s="1544"/>
      <c r="C189" s="1545"/>
      <c r="D189" s="1544"/>
      <c r="E189" s="1546"/>
      <c r="F189" s="1545"/>
      <c r="G189" s="1545"/>
      <c r="H189" s="1547"/>
      <c r="I189" s="1540"/>
      <c r="J189" s="1541"/>
      <c r="K189" s="1540"/>
      <c r="L189" s="1540"/>
      <c r="M189" s="1561"/>
      <c r="N189" s="1562"/>
      <c r="O189" s="1544"/>
      <c r="P189" s="1545"/>
      <c r="Q189" s="1545"/>
      <c r="R189" s="1545"/>
      <c r="S189" s="1548"/>
      <c r="T189" s="1809"/>
      <c r="U189" s="1549"/>
      <c r="V189" s="1550"/>
      <c r="W189" s="1551"/>
      <c r="X189" s="1809"/>
      <c r="Y189" s="1549"/>
      <c r="Z189" s="1550"/>
      <c r="AA189" s="1551"/>
      <c r="AB189" s="1809"/>
      <c r="AC189" s="2126"/>
      <c r="AD189" s="2127"/>
    </row>
    <row r="190" spans="1:30" ht="16" customHeight="1" x14ac:dyDescent="0.45">
      <c r="A190" s="1543"/>
      <c r="B190" s="1544"/>
      <c r="C190" s="1545"/>
      <c r="D190" s="1544"/>
      <c r="E190" s="1546"/>
      <c r="F190" s="1545"/>
      <c r="G190" s="1545"/>
      <c r="H190" s="1547"/>
      <c r="I190" s="1540"/>
      <c r="J190" s="1541"/>
      <c r="K190" s="1540"/>
      <c r="L190" s="1540"/>
      <c r="M190" s="1561"/>
      <c r="N190" s="1562"/>
      <c r="O190" s="1544"/>
      <c r="P190" s="1545"/>
      <c r="Q190" s="1545"/>
      <c r="R190" s="1545"/>
      <c r="S190" s="1548"/>
      <c r="T190" s="1809"/>
      <c r="U190" s="1549"/>
      <c r="V190" s="1550"/>
      <c r="W190" s="1551"/>
      <c r="X190" s="1809"/>
      <c r="Y190" s="1549"/>
      <c r="Z190" s="1550"/>
      <c r="AA190" s="1551"/>
      <c r="AB190" s="1809"/>
      <c r="AC190" s="2126"/>
      <c r="AD190" s="2127"/>
    </row>
    <row r="191" spans="1:30" ht="16" customHeight="1" x14ac:dyDescent="0.45">
      <c r="A191" s="1543"/>
      <c r="B191" s="1544"/>
      <c r="C191" s="1545"/>
      <c r="D191" s="1544"/>
      <c r="E191" s="1546"/>
      <c r="F191" s="1545"/>
      <c r="G191" s="1545"/>
      <c r="H191" s="1547"/>
      <c r="I191" s="1540"/>
      <c r="J191" s="1541"/>
      <c r="K191" s="1540"/>
      <c r="L191" s="1540"/>
      <c r="M191" s="1561"/>
      <c r="N191" s="1562"/>
      <c r="O191" s="1544"/>
      <c r="P191" s="1545"/>
      <c r="Q191" s="1545"/>
      <c r="R191" s="1545"/>
      <c r="S191" s="1548"/>
      <c r="T191" s="1809"/>
      <c r="U191" s="1549"/>
      <c r="V191" s="1550"/>
      <c r="W191" s="1551"/>
      <c r="X191" s="1809"/>
      <c r="Y191" s="1549"/>
      <c r="Z191" s="1550"/>
      <c r="AA191" s="1551"/>
      <c r="AB191" s="1809"/>
      <c r="AC191" s="2126"/>
      <c r="AD191" s="2127"/>
    </row>
    <row r="192" spans="1:30" ht="16" customHeight="1" x14ac:dyDescent="0.45">
      <c r="A192" s="1543"/>
      <c r="B192" s="1544"/>
      <c r="C192" s="1545"/>
      <c r="D192" s="1544"/>
      <c r="E192" s="1546"/>
      <c r="F192" s="1545"/>
      <c r="G192" s="1545"/>
      <c r="H192" s="1547"/>
      <c r="I192" s="1540"/>
      <c r="J192" s="1541"/>
      <c r="K192" s="1540"/>
      <c r="L192" s="1540"/>
      <c r="M192" s="1561"/>
      <c r="N192" s="1562"/>
      <c r="O192" s="1544"/>
      <c r="P192" s="1545"/>
      <c r="Q192" s="1545"/>
      <c r="R192" s="1545"/>
      <c r="S192" s="1548"/>
      <c r="T192" s="1809"/>
      <c r="U192" s="1549"/>
      <c r="V192" s="1550"/>
      <c r="W192" s="1551"/>
      <c r="X192" s="1809"/>
      <c r="Y192" s="1549"/>
      <c r="Z192" s="1550"/>
      <c r="AA192" s="1551"/>
      <c r="AB192" s="1809"/>
      <c r="AC192" s="2126"/>
      <c r="AD192" s="2127"/>
    </row>
    <row r="193" spans="1:30" ht="16" customHeight="1" x14ac:dyDescent="0.45">
      <c r="A193" s="1543"/>
      <c r="B193" s="1544"/>
      <c r="C193" s="1545"/>
      <c r="D193" s="1544"/>
      <c r="E193" s="1546"/>
      <c r="F193" s="1545"/>
      <c r="G193" s="1545"/>
      <c r="H193" s="1547"/>
      <c r="I193" s="1540"/>
      <c r="J193" s="1541"/>
      <c r="K193" s="1540"/>
      <c r="L193" s="1540"/>
      <c r="M193" s="1561"/>
      <c r="N193" s="1562"/>
      <c r="O193" s="1544"/>
      <c r="P193" s="1545"/>
      <c r="Q193" s="1545"/>
      <c r="R193" s="1545"/>
      <c r="S193" s="1548"/>
      <c r="T193" s="1809"/>
      <c r="U193" s="1549"/>
      <c r="V193" s="1550"/>
      <c r="W193" s="1551"/>
      <c r="X193" s="1809"/>
      <c r="Y193" s="1549"/>
      <c r="Z193" s="1550"/>
      <c r="AA193" s="1551"/>
      <c r="AB193" s="1809"/>
      <c r="AC193" s="2126"/>
      <c r="AD193" s="2127"/>
    </row>
    <row r="194" spans="1:30" ht="16" customHeight="1" x14ac:dyDescent="0.45">
      <c r="A194" s="1543"/>
      <c r="B194" s="1544"/>
      <c r="C194" s="1545"/>
      <c r="D194" s="1544"/>
      <c r="E194" s="1546"/>
      <c r="F194" s="1545"/>
      <c r="G194" s="1545"/>
      <c r="H194" s="1547"/>
      <c r="I194" s="1540"/>
      <c r="J194" s="1541"/>
      <c r="K194" s="1540"/>
      <c r="L194" s="1540"/>
      <c r="M194" s="1561"/>
      <c r="N194" s="1562"/>
      <c r="O194" s="1544"/>
      <c r="P194" s="1545"/>
      <c r="Q194" s="1545"/>
      <c r="R194" s="1545"/>
      <c r="S194" s="1548"/>
      <c r="T194" s="1809"/>
      <c r="U194" s="1549"/>
      <c r="V194" s="1550"/>
      <c r="W194" s="1551"/>
      <c r="X194" s="1809"/>
      <c r="Y194" s="1549"/>
      <c r="Z194" s="1550"/>
      <c r="AA194" s="1551"/>
      <c r="AB194" s="1809"/>
      <c r="AC194" s="2126"/>
      <c r="AD194" s="2127"/>
    </row>
    <row r="195" spans="1:30" ht="16" customHeight="1" x14ac:dyDescent="0.45">
      <c r="A195" s="1543"/>
      <c r="B195" s="1544"/>
      <c r="C195" s="1545"/>
      <c r="D195" s="1544"/>
      <c r="E195" s="1546"/>
      <c r="F195" s="1545"/>
      <c r="G195" s="1545"/>
      <c r="H195" s="1547"/>
      <c r="I195" s="1540"/>
      <c r="J195" s="1541"/>
      <c r="K195" s="1540"/>
      <c r="L195" s="1540"/>
      <c r="M195" s="1561"/>
      <c r="N195" s="1562"/>
      <c r="O195" s="1544"/>
      <c r="P195" s="1545"/>
      <c r="Q195" s="1545"/>
      <c r="R195" s="1545"/>
      <c r="S195" s="1548"/>
      <c r="T195" s="1809"/>
      <c r="U195" s="1549"/>
      <c r="V195" s="1550"/>
      <c r="W195" s="1551"/>
      <c r="X195" s="1809"/>
      <c r="Y195" s="1549"/>
      <c r="Z195" s="1550"/>
      <c r="AA195" s="1551"/>
      <c r="AB195" s="1809"/>
      <c r="AC195" s="2126"/>
      <c r="AD195" s="2127"/>
    </row>
    <row r="196" spans="1:30" ht="16" customHeight="1" x14ac:dyDescent="0.45">
      <c r="A196" s="1543"/>
      <c r="B196" s="1544"/>
      <c r="C196" s="1545"/>
      <c r="D196" s="1544"/>
      <c r="E196" s="1546"/>
      <c r="F196" s="1545"/>
      <c r="G196" s="1545"/>
      <c r="H196" s="1547"/>
      <c r="I196" s="1540"/>
      <c r="J196" s="1541"/>
      <c r="K196" s="1540"/>
      <c r="L196" s="1540"/>
      <c r="M196" s="1561"/>
      <c r="N196" s="1562"/>
      <c r="O196" s="1544"/>
      <c r="P196" s="1545"/>
      <c r="Q196" s="1545"/>
      <c r="R196" s="1545"/>
      <c r="S196" s="1548"/>
      <c r="T196" s="1809"/>
      <c r="U196" s="1549"/>
      <c r="V196" s="1550"/>
      <c r="W196" s="1551"/>
      <c r="X196" s="1809"/>
      <c r="Y196" s="1549"/>
      <c r="Z196" s="1550"/>
      <c r="AA196" s="1551"/>
      <c r="AB196" s="1809"/>
      <c r="AC196" s="2126"/>
      <c r="AD196" s="2127"/>
    </row>
    <row r="197" spans="1:30" ht="16" customHeight="1" x14ac:dyDescent="0.45">
      <c r="A197" s="1543"/>
      <c r="B197" s="1544"/>
      <c r="C197" s="1545"/>
      <c r="D197" s="1544"/>
      <c r="E197" s="1546"/>
      <c r="F197" s="1545"/>
      <c r="G197" s="1545"/>
      <c r="H197" s="1547"/>
      <c r="I197" s="1540"/>
      <c r="J197" s="1541"/>
      <c r="K197" s="1540"/>
      <c r="L197" s="1540"/>
      <c r="M197" s="1561"/>
      <c r="N197" s="1562"/>
      <c r="O197" s="1544"/>
      <c r="P197" s="1545"/>
      <c r="Q197" s="1545"/>
      <c r="R197" s="1545"/>
      <c r="S197" s="1548"/>
      <c r="T197" s="1809"/>
      <c r="U197" s="1549"/>
      <c r="V197" s="1550"/>
      <c r="W197" s="1551"/>
      <c r="X197" s="1809"/>
      <c r="Y197" s="1549"/>
      <c r="Z197" s="1550"/>
      <c r="AA197" s="1551"/>
      <c r="AB197" s="1809"/>
      <c r="AC197" s="2126"/>
      <c r="AD197" s="2127"/>
    </row>
    <row r="198" spans="1:30" ht="16" customHeight="1" x14ac:dyDescent="0.45">
      <c r="A198" s="1543"/>
      <c r="B198" s="1544"/>
      <c r="C198" s="1545"/>
      <c r="D198" s="1544"/>
      <c r="E198" s="1546"/>
      <c r="F198" s="1545"/>
      <c r="G198" s="1545"/>
      <c r="H198" s="1547"/>
      <c r="I198" s="1540"/>
      <c r="J198" s="1541"/>
      <c r="K198" s="1540"/>
      <c r="L198" s="1540"/>
      <c r="M198" s="1561"/>
      <c r="N198" s="1562"/>
      <c r="O198" s="1544"/>
      <c r="P198" s="1545"/>
      <c r="Q198" s="1545"/>
      <c r="R198" s="1545"/>
      <c r="S198" s="1548"/>
      <c r="T198" s="1809"/>
      <c r="U198" s="1549"/>
      <c r="V198" s="1550"/>
      <c r="W198" s="1551"/>
      <c r="X198" s="1809"/>
      <c r="Y198" s="1549"/>
      <c r="Z198" s="1550"/>
      <c r="AA198" s="1551"/>
      <c r="AB198" s="1809"/>
      <c r="AC198" s="2126"/>
      <c r="AD198" s="2127"/>
    </row>
    <row r="199" spans="1:30" ht="16" customHeight="1" x14ac:dyDescent="0.45">
      <c r="A199" s="1543"/>
      <c r="B199" s="1544"/>
      <c r="C199" s="1545"/>
      <c r="D199" s="1544"/>
      <c r="E199" s="1546"/>
      <c r="F199" s="1545"/>
      <c r="G199" s="1545"/>
      <c r="H199" s="1547"/>
      <c r="I199" s="1540"/>
      <c r="J199" s="1541"/>
      <c r="K199" s="1540"/>
      <c r="L199" s="1540"/>
      <c r="M199" s="1561"/>
      <c r="N199" s="1562"/>
      <c r="O199" s="1544"/>
      <c r="P199" s="1545"/>
      <c r="Q199" s="1545"/>
      <c r="R199" s="1545"/>
      <c r="S199" s="1548"/>
      <c r="T199" s="1809"/>
      <c r="U199" s="1549"/>
      <c r="V199" s="1550"/>
      <c r="W199" s="1551"/>
      <c r="X199" s="1809"/>
      <c r="Y199" s="1549"/>
      <c r="Z199" s="1550"/>
      <c r="AA199" s="1551"/>
      <c r="AB199" s="1809"/>
      <c r="AC199" s="2126"/>
      <c r="AD199" s="2127"/>
    </row>
    <row r="200" spans="1:30" ht="16" customHeight="1" x14ac:dyDescent="0.45">
      <c r="A200" s="1543"/>
      <c r="B200" s="1544"/>
      <c r="C200" s="1545"/>
      <c r="D200" s="1544"/>
      <c r="E200" s="1546"/>
      <c r="F200" s="1545"/>
      <c r="G200" s="1545"/>
      <c r="H200" s="1547"/>
      <c r="I200" s="1540"/>
      <c r="J200" s="1541"/>
      <c r="K200" s="1540"/>
      <c r="L200" s="1540"/>
      <c r="M200" s="1561"/>
      <c r="N200" s="1562"/>
      <c r="O200" s="1544"/>
      <c r="P200" s="1545"/>
      <c r="Q200" s="1545"/>
      <c r="R200" s="1545"/>
      <c r="S200" s="1548"/>
      <c r="T200" s="1809"/>
      <c r="U200" s="1549"/>
      <c r="V200" s="1550"/>
      <c r="W200" s="1551"/>
      <c r="X200" s="1809"/>
      <c r="Y200" s="1549"/>
      <c r="Z200" s="1550"/>
      <c r="AA200" s="1551"/>
      <c r="AB200" s="1809"/>
      <c r="AC200" s="2126"/>
      <c r="AD200" s="2127"/>
    </row>
    <row r="201" spans="1:30" ht="16" customHeight="1" x14ac:dyDescent="0.45">
      <c r="A201" s="1543"/>
      <c r="B201" s="1544"/>
      <c r="C201" s="1545"/>
      <c r="D201" s="1544"/>
      <c r="E201" s="1546"/>
      <c r="F201" s="1545"/>
      <c r="G201" s="1545"/>
      <c r="H201" s="1547"/>
      <c r="I201" s="1540"/>
      <c r="J201" s="1541"/>
      <c r="K201" s="1540"/>
      <c r="L201" s="1540"/>
      <c r="M201" s="1561"/>
      <c r="N201" s="1562"/>
      <c r="O201" s="1544"/>
      <c r="P201" s="1545"/>
      <c r="Q201" s="1545"/>
      <c r="R201" s="1545"/>
      <c r="S201" s="1548"/>
      <c r="T201" s="1809"/>
      <c r="U201" s="1549"/>
      <c r="V201" s="1550"/>
      <c r="W201" s="1551"/>
      <c r="X201" s="1809"/>
      <c r="Y201" s="1549"/>
      <c r="Z201" s="1550"/>
      <c r="AA201" s="1551"/>
      <c r="AB201" s="1809"/>
      <c r="AC201" s="2126"/>
      <c r="AD201" s="2127"/>
    </row>
    <row r="202" spans="1:30" ht="16" customHeight="1" x14ac:dyDescent="0.45">
      <c r="A202" s="1543"/>
      <c r="B202" s="1544"/>
      <c r="C202" s="1545"/>
      <c r="D202" s="1544"/>
      <c r="E202" s="1546"/>
      <c r="F202" s="1545"/>
      <c r="G202" s="1545"/>
      <c r="H202" s="1547"/>
      <c r="I202" s="1540"/>
      <c r="J202" s="1541"/>
      <c r="K202" s="1540"/>
      <c r="L202" s="1540"/>
      <c r="M202" s="1561"/>
      <c r="N202" s="1562"/>
      <c r="O202" s="1544"/>
      <c r="P202" s="1545"/>
      <c r="Q202" s="1545"/>
      <c r="R202" s="1545"/>
      <c r="S202" s="1548"/>
      <c r="T202" s="1809"/>
      <c r="U202" s="1549"/>
      <c r="V202" s="1550"/>
      <c r="W202" s="1551"/>
      <c r="X202" s="1809"/>
      <c r="Y202" s="1549"/>
      <c r="Z202" s="1550"/>
      <c r="AA202" s="1551"/>
      <c r="AB202" s="1809"/>
      <c r="AC202" s="2126"/>
      <c r="AD202" s="2127"/>
    </row>
    <row r="203" spans="1:30" ht="16" customHeight="1" x14ac:dyDescent="0.45">
      <c r="A203" s="1543"/>
      <c r="B203" s="1544"/>
      <c r="C203" s="1545"/>
      <c r="D203" s="1544"/>
      <c r="E203" s="1546"/>
      <c r="F203" s="1545"/>
      <c r="G203" s="1545"/>
      <c r="H203" s="1547"/>
      <c r="I203" s="1540"/>
      <c r="J203" s="1541"/>
      <c r="K203" s="1540"/>
      <c r="L203" s="1540"/>
      <c r="M203" s="1561"/>
      <c r="N203" s="1562"/>
      <c r="O203" s="1544"/>
      <c r="P203" s="1545"/>
      <c r="Q203" s="1545"/>
      <c r="R203" s="1545"/>
      <c r="S203" s="1548"/>
      <c r="T203" s="1809"/>
      <c r="U203" s="1549"/>
      <c r="V203" s="1550"/>
      <c r="W203" s="1551"/>
      <c r="X203" s="1809"/>
      <c r="Y203" s="1549"/>
      <c r="Z203" s="1550"/>
      <c r="AA203" s="1551"/>
      <c r="AB203" s="1809"/>
      <c r="AC203" s="2126"/>
      <c r="AD203" s="2127"/>
    </row>
    <row r="204" spans="1:30" ht="16" customHeight="1" x14ac:dyDescent="0.45">
      <c r="A204" s="1543"/>
      <c r="B204" s="1544"/>
      <c r="C204" s="1545"/>
      <c r="D204" s="1544"/>
      <c r="E204" s="1546"/>
      <c r="F204" s="1545"/>
      <c r="G204" s="1545"/>
      <c r="H204" s="1547"/>
      <c r="I204" s="1540"/>
      <c r="J204" s="1541"/>
      <c r="K204" s="1540"/>
      <c r="L204" s="1540"/>
      <c r="M204" s="1561"/>
      <c r="N204" s="1562"/>
      <c r="O204" s="1544"/>
      <c r="P204" s="1545"/>
      <c r="Q204" s="1545"/>
      <c r="R204" s="1545"/>
      <c r="S204" s="1548"/>
      <c r="T204" s="1809"/>
      <c r="U204" s="1549"/>
      <c r="V204" s="1550"/>
      <c r="W204" s="1551"/>
      <c r="X204" s="1809"/>
      <c r="Y204" s="1549"/>
      <c r="Z204" s="1550"/>
      <c r="AA204" s="1551"/>
      <c r="AB204" s="1809"/>
      <c r="AC204" s="2126"/>
      <c r="AD204" s="2127"/>
    </row>
    <row r="205" spans="1:30" ht="16" customHeight="1" x14ac:dyDescent="0.45">
      <c r="A205" s="1543"/>
      <c r="B205" s="1544"/>
      <c r="C205" s="1545"/>
      <c r="D205" s="1544"/>
      <c r="E205" s="1546"/>
      <c r="F205" s="1545"/>
      <c r="G205" s="1545"/>
      <c r="H205" s="1547"/>
      <c r="I205" s="1540"/>
      <c r="J205" s="1541"/>
      <c r="K205" s="1540"/>
      <c r="L205" s="1540"/>
      <c r="M205" s="1561"/>
      <c r="N205" s="1562"/>
      <c r="O205" s="1544"/>
      <c r="P205" s="1545"/>
      <c r="Q205" s="1545"/>
      <c r="R205" s="1545"/>
      <c r="S205" s="1548"/>
      <c r="T205" s="1809"/>
      <c r="U205" s="1549"/>
      <c r="V205" s="1550"/>
      <c r="W205" s="1551"/>
      <c r="X205" s="1809"/>
      <c r="Y205" s="1549"/>
      <c r="Z205" s="1550"/>
      <c r="AA205" s="1551"/>
      <c r="AB205" s="1809"/>
      <c r="AC205" s="2126"/>
      <c r="AD205" s="2127"/>
    </row>
    <row r="206" spans="1:30" ht="16" customHeight="1" x14ac:dyDescent="0.45">
      <c r="A206" s="1543"/>
      <c r="B206" s="1544"/>
      <c r="C206" s="1545"/>
      <c r="D206" s="1544"/>
      <c r="E206" s="1546"/>
      <c r="F206" s="1545"/>
      <c r="G206" s="1545"/>
      <c r="H206" s="1547"/>
      <c r="I206" s="1540"/>
      <c r="J206" s="1541"/>
      <c r="K206" s="1540"/>
      <c r="L206" s="1540"/>
      <c r="M206" s="1561"/>
      <c r="N206" s="1562"/>
      <c r="O206" s="1544"/>
      <c r="P206" s="1545"/>
      <c r="Q206" s="1545"/>
      <c r="R206" s="1545"/>
      <c r="S206" s="1548"/>
      <c r="T206" s="1809"/>
      <c r="U206" s="1549"/>
      <c r="V206" s="1550"/>
      <c r="W206" s="1551"/>
      <c r="X206" s="1809"/>
      <c r="Y206" s="1549"/>
      <c r="Z206" s="1550"/>
      <c r="AA206" s="1551"/>
      <c r="AB206" s="1809"/>
      <c r="AC206" s="2126"/>
      <c r="AD206" s="2127"/>
    </row>
    <row r="207" spans="1:30" ht="16" customHeight="1" x14ac:dyDescent="0.45">
      <c r="A207" s="1543"/>
      <c r="B207" s="1544"/>
      <c r="C207" s="1545"/>
      <c r="D207" s="1544"/>
      <c r="E207" s="1546"/>
      <c r="F207" s="1545"/>
      <c r="G207" s="1545"/>
      <c r="H207" s="1547"/>
      <c r="I207" s="1540"/>
      <c r="J207" s="1541"/>
      <c r="K207" s="1540"/>
      <c r="L207" s="1540"/>
      <c r="M207" s="1561"/>
      <c r="N207" s="1562"/>
      <c r="O207" s="1544"/>
      <c r="P207" s="1545"/>
      <c r="Q207" s="1545"/>
      <c r="R207" s="1545"/>
      <c r="S207" s="1548"/>
      <c r="T207" s="1809"/>
      <c r="U207" s="1549"/>
      <c r="V207" s="1550"/>
      <c r="W207" s="1551"/>
      <c r="X207" s="1809"/>
      <c r="Y207" s="1549"/>
      <c r="Z207" s="1550"/>
      <c r="AA207" s="1551"/>
      <c r="AB207" s="1809"/>
      <c r="AC207" s="2126"/>
      <c r="AD207" s="2127"/>
    </row>
    <row r="208" spans="1:30" ht="16" customHeight="1" x14ac:dyDescent="0.45">
      <c r="A208" s="1543"/>
      <c r="B208" s="1544"/>
      <c r="C208" s="1545"/>
      <c r="D208" s="1544"/>
      <c r="E208" s="1546"/>
      <c r="F208" s="1545"/>
      <c r="G208" s="1545"/>
      <c r="H208" s="1547"/>
      <c r="I208" s="1540"/>
      <c r="J208" s="1541"/>
      <c r="K208" s="1540"/>
      <c r="L208" s="1540"/>
      <c r="M208" s="1561"/>
      <c r="N208" s="1562"/>
      <c r="O208" s="1544"/>
      <c r="P208" s="1545"/>
      <c r="Q208" s="1545"/>
      <c r="R208" s="1545"/>
      <c r="S208" s="1548"/>
      <c r="T208" s="1809"/>
      <c r="U208" s="1549"/>
      <c r="V208" s="1550"/>
      <c r="W208" s="1551"/>
      <c r="X208" s="1809"/>
      <c r="Y208" s="1549"/>
      <c r="Z208" s="1550"/>
      <c r="AA208" s="1551"/>
      <c r="AB208" s="1809"/>
      <c r="AC208" s="2126"/>
      <c r="AD208" s="2127"/>
    </row>
    <row r="209" spans="1:30" ht="16" customHeight="1" x14ac:dyDescent="0.45">
      <c r="A209" s="1543"/>
      <c r="B209" s="1544"/>
      <c r="C209" s="1545"/>
      <c r="D209" s="1544"/>
      <c r="E209" s="1546"/>
      <c r="F209" s="1545"/>
      <c r="G209" s="1545"/>
      <c r="H209" s="1547"/>
      <c r="I209" s="1540"/>
      <c r="J209" s="1541"/>
      <c r="K209" s="1540"/>
      <c r="L209" s="1540"/>
      <c r="M209" s="1561"/>
      <c r="N209" s="1562"/>
      <c r="O209" s="1544"/>
      <c r="P209" s="1545"/>
      <c r="Q209" s="1545"/>
      <c r="R209" s="1545"/>
      <c r="S209" s="1548"/>
      <c r="T209" s="1809"/>
      <c r="U209" s="1549"/>
      <c r="V209" s="1550"/>
      <c r="W209" s="1551"/>
      <c r="X209" s="1809"/>
      <c r="Y209" s="1549"/>
      <c r="Z209" s="1550"/>
      <c r="AA209" s="1551"/>
      <c r="AB209" s="1809"/>
      <c r="AC209" s="2126"/>
      <c r="AD209" s="2127"/>
    </row>
    <row r="210" spans="1:30" ht="16" customHeight="1" x14ac:dyDescent="0.45">
      <c r="A210" s="1543"/>
      <c r="B210" s="1544"/>
      <c r="C210" s="1545"/>
      <c r="D210" s="1544"/>
      <c r="E210" s="1546"/>
      <c r="F210" s="1545"/>
      <c r="G210" s="1545"/>
      <c r="H210" s="1547"/>
      <c r="I210" s="1540"/>
      <c r="J210" s="1541"/>
      <c r="K210" s="1540"/>
      <c r="L210" s="1540"/>
      <c r="M210" s="1561"/>
      <c r="N210" s="1562"/>
      <c r="O210" s="1544"/>
      <c r="P210" s="1545"/>
      <c r="Q210" s="1545"/>
      <c r="R210" s="1545"/>
      <c r="S210" s="1548"/>
      <c r="T210" s="1809"/>
      <c r="U210" s="1549"/>
      <c r="V210" s="1550"/>
      <c r="W210" s="1551"/>
      <c r="X210" s="1809"/>
      <c r="Y210" s="1549"/>
      <c r="Z210" s="1550"/>
      <c r="AA210" s="1551"/>
      <c r="AB210" s="1809"/>
      <c r="AC210" s="2126"/>
      <c r="AD210" s="2127"/>
    </row>
    <row r="211" spans="1:30" ht="16" customHeight="1" x14ac:dyDescent="0.45">
      <c r="A211" s="1543"/>
      <c r="B211" s="1544"/>
      <c r="C211" s="1545"/>
      <c r="D211" s="1544"/>
      <c r="E211" s="1546"/>
      <c r="F211" s="1545"/>
      <c r="G211" s="1545"/>
      <c r="H211" s="1547"/>
      <c r="I211" s="1540"/>
      <c r="J211" s="1541"/>
      <c r="K211" s="1540"/>
      <c r="L211" s="1540"/>
      <c r="M211" s="1561"/>
      <c r="N211" s="1562"/>
      <c r="O211" s="1544"/>
      <c r="P211" s="1545"/>
      <c r="Q211" s="1545"/>
      <c r="R211" s="1545"/>
      <c r="S211" s="1548"/>
      <c r="T211" s="1809"/>
      <c r="U211" s="1549"/>
      <c r="V211" s="1550"/>
      <c r="W211" s="1551"/>
      <c r="X211" s="1809"/>
      <c r="Y211" s="1549"/>
      <c r="Z211" s="1550"/>
      <c r="AA211" s="1551"/>
      <c r="AB211" s="1809"/>
      <c r="AC211" s="2126"/>
      <c r="AD211" s="2127"/>
    </row>
    <row r="212" spans="1:30" ht="16" customHeight="1" x14ac:dyDescent="0.45">
      <c r="A212" s="1543"/>
      <c r="B212" s="1544"/>
      <c r="C212" s="1545"/>
      <c r="D212" s="1544"/>
      <c r="E212" s="1546"/>
      <c r="F212" s="1545"/>
      <c r="G212" s="1545"/>
      <c r="H212" s="1547"/>
      <c r="I212" s="1540"/>
      <c r="J212" s="1541"/>
      <c r="K212" s="1540"/>
      <c r="L212" s="1540"/>
      <c r="M212" s="1561"/>
      <c r="N212" s="1562"/>
      <c r="O212" s="1544"/>
      <c r="P212" s="1545"/>
      <c r="Q212" s="1545"/>
      <c r="R212" s="1545"/>
      <c r="S212" s="1548"/>
      <c r="T212" s="1809"/>
      <c r="U212" s="1549"/>
      <c r="V212" s="1550"/>
      <c r="W212" s="1551"/>
      <c r="X212" s="1809"/>
      <c r="Y212" s="1549"/>
      <c r="Z212" s="1550"/>
      <c r="AA212" s="1551"/>
      <c r="AB212" s="1809"/>
      <c r="AC212" s="2126"/>
      <c r="AD212" s="2127"/>
    </row>
    <row r="213" spans="1:30" ht="16" customHeight="1" x14ac:dyDescent="0.45">
      <c r="A213" s="1543"/>
      <c r="B213" s="1544"/>
      <c r="C213" s="1545"/>
      <c r="D213" s="1544"/>
      <c r="E213" s="1546"/>
      <c r="F213" s="1545"/>
      <c r="G213" s="1545"/>
      <c r="H213" s="1547"/>
      <c r="I213" s="1540"/>
      <c r="J213" s="1541"/>
      <c r="K213" s="1540"/>
      <c r="L213" s="1540"/>
      <c r="M213" s="1561"/>
      <c r="N213" s="1562"/>
      <c r="O213" s="1544"/>
      <c r="P213" s="1545"/>
      <c r="Q213" s="1545"/>
      <c r="R213" s="1545"/>
      <c r="S213" s="1548"/>
      <c r="T213" s="1809"/>
      <c r="U213" s="1549"/>
      <c r="V213" s="1550"/>
      <c r="W213" s="1551"/>
      <c r="X213" s="1809"/>
      <c r="Y213" s="1549"/>
      <c r="Z213" s="1550"/>
      <c r="AA213" s="1551"/>
      <c r="AB213" s="1809"/>
      <c r="AC213" s="2126"/>
      <c r="AD213" s="2127"/>
    </row>
    <row r="214" spans="1:30" ht="16" customHeight="1" x14ac:dyDescent="0.45">
      <c r="A214" s="1543"/>
      <c r="B214" s="1544"/>
      <c r="C214" s="1545"/>
      <c r="D214" s="1544"/>
      <c r="E214" s="1546"/>
      <c r="F214" s="1545"/>
      <c r="G214" s="1545"/>
      <c r="H214" s="1547"/>
      <c r="I214" s="1540"/>
      <c r="J214" s="1541"/>
      <c r="K214" s="1540"/>
      <c r="L214" s="1540"/>
      <c r="M214" s="1561"/>
      <c r="N214" s="1562"/>
      <c r="O214" s="1544"/>
      <c r="P214" s="1545"/>
      <c r="Q214" s="1545"/>
      <c r="R214" s="1545"/>
      <c r="S214" s="1548"/>
      <c r="T214" s="1809"/>
      <c r="U214" s="1549"/>
      <c r="V214" s="1550"/>
      <c r="W214" s="1551"/>
      <c r="X214" s="1809"/>
      <c r="Y214" s="1549"/>
      <c r="Z214" s="1550"/>
      <c r="AA214" s="1551"/>
      <c r="AB214" s="1809"/>
      <c r="AC214" s="2126"/>
      <c r="AD214" s="2127"/>
    </row>
    <row r="215" spans="1:30" ht="16" customHeight="1" x14ac:dyDescent="0.45">
      <c r="A215" s="1543"/>
      <c r="B215" s="1544"/>
      <c r="C215" s="1545"/>
      <c r="D215" s="1544"/>
      <c r="E215" s="1546"/>
      <c r="F215" s="1545"/>
      <c r="G215" s="1545"/>
      <c r="H215" s="1547"/>
      <c r="I215" s="1540"/>
      <c r="J215" s="1541"/>
      <c r="K215" s="1540"/>
      <c r="L215" s="1540"/>
      <c r="M215" s="1561"/>
      <c r="N215" s="1562"/>
      <c r="O215" s="1544"/>
      <c r="P215" s="1545"/>
      <c r="Q215" s="1545"/>
      <c r="R215" s="1545"/>
      <c r="S215" s="1548"/>
      <c r="T215" s="1809"/>
      <c r="U215" s="1549"/>
      <c r="V215" s="1550"/>
      <c r="W215" s="1551"/>
      <c r="X215" s="1809"/>
      <c r="Y215" s="1549"/>
      <c r="Z215" s="1550"/>
      <c r="AA215" s="1551"/>
      <c r="AB215" s="1809"/>
      <c r="AC215" s="2126"/>
      <c r="AD215" s="2127"/>
    </row>
    <row r="216" spans="1:30" ht="16" customHeight="1" x14ac:dyDescent="0.45">
      <c r="A216" s="1543"/>
      <c r="B216" s="1544"/>
      <c r="C216" s="1545"/>
      <c r="D216" s="1544"/>
      <c r="E216" s="1546"/>
      <c r="F216" s="1545"/>
      <c r="G216" s="1545"/>
      <c r="H216" s="1547"/>
      <c r="I216" s="1540"/>
      <c r="J216" s="1541"/>
      <c r="K216" s="1540"/>
      <c r="L216" s="1540"/>
      <c r="M216" s="1561"/>
      <c r="N216" s="1562"/>
      <c r="O216" s="1544"/>
      <c r="P216" s="1545"/>
      <c r="Q216" s="1545"/>
      <c r="R216" s="1545"/>
      <c r="S216" s="1548"/>
      <c r="T216" s="1809"/>
      <c r="U216" s="1549"/>
      <c r="V216" s="1550"/>
      <c r="W216" s="1551"/>
      <c r="X216" s="1809"/>
      <c r="Y216" s="1549"/>
      <c r="Z216" s="1550"/>
      <c r="AA216" s="1551"/>
      <c r="AB216" s="1809"/>
      <c r="AC216" s="2126"/>
      <c r="AD216" s="2127"/>
    </row>
    <row r="217" spans="1:30" ht="16" customHeight="1" x14ac:dyDescent="0.45">
      <c r="A217" s="1543"/>
      <c r="B217" s="1544"/>
      <c r="C217" s="1545"/>
      <c r="D217" s="1544"/>
      <c r="E217" s="1546"/>
      <c r="F217" s="1545"/>
      <c r="G217" s="1545"/>
      <c r="H217" s="1547"/>
      <c r="I217" s="1540"/>
      <c r="J217" s="1541"/>
      <c r="K217" s="1540"/>
      <c r="L217" s="1540"/>
      <c r="M217" s="1561"/>
      <c r="N217" s="1562"/>
      <c r="O217" s="1544"/>
      <c r="P217" s="1545"/>
      <c r="Q217" s="1545"/>
      <c r="R217" s="1545"/>
      <c r="S217" s="1548"/>
      <c r="T217" s="1809"/>
      <c r="U217" s="1549"/>
      <c r="V217" s="1550"/>
      <c r="W217" s="1551"/>
      <c r="X217" s="1809"/>
      <c r="Y217" s="1549"/>
      <c r="Z217" s="1550"/>
      <c r="AA217" s="1551"/>
      <c r="AB217" s="1809"/>
      <c r="AC217" s="2126"/>
      <c r="AD217" s="2127"/>
    </row>
    <row r="218" spans="1:30" ht="16" customHeight="1" x14ac:dyDescent="0.45">
      <c r="A218" s="1543"/>
      <c r="B218" s="1544"/>
      <c r="C218" s="1545"/>
      <c r="D218" s="1544"/>
      <c r="E218" s="1546"/>
      <c r="F218" s="1545"/>
      <c r="G218" s="1545"/>
      <c r="H218" s="1547"/>
      <c r="I218" s="1540"/>
      <c r="J218" s="1541"/>
      <c r="K218" s="1540"/>
      <c r="L218" s="1540"/>
      <c r="M218" s="1561"/>
      <c r="N218" s="1562"/>
      <c r="O218" s="1544"/>
      <c r="P218" s="1545"/>
      <c r="Q218" s="1545"/>
      <c r="R218" s="1545"/>
      <c r="S218" s="1548"/>
      <c r="T218" s="1809"/>
      <c r="U218" s="1549"/>
      <c r="V218" s="1550"/>
      <c r="W218" s="1551"/>
      <c r="X218" s="1809"/>
      <c r="Y218" s="1549"/>
      <c r="Z218" s="1550"/>
      <c r="AA218" s="1551"/>
      <c r="AB218" s="1809"/>
      <c r="AC218" s="2126"/>
      <c r="AD218" s="2127"/>
    </row>
    <row r="219" spans="1:30" ht="16" customHeight="1" x14ac:dyDescent="0.45">
      <c r="A219" s="1543"/>
      <c r="B219" s="1544"/>
      <c r="C219" s="1545"/>
      <c r="D219" s="1544"/>
      <c r="E219" s="1546"/>
      <c r="F219" s="1545"/>
      <c r="G219" s="1545"/>
      <c r="H219" s="1547"/>
      <c r="I219" s="1540"/>
      <c r="J219" s="1541"/>
      <c r="K219" s="1540"/>
      <c r="L219" s="1540"/>
      <c r="M219" s="1561"/>
      <c r="N219" s="1562"/>
      <c r="O219" s="1544"/>
      <c r="P219" s="1545"/>
      <c r="Q219" s="1545"/>
      <c r="R219" s="1545"/>
      <c r="S219" s="1548"/>
      <c r="T219" s="1809"/>
      <c r="U219" s="1549"/>
      <c r="V219" s="1550"/>
      <c r="W219" s="1551"/>
      <c r="X219" s="1809"/>
      <c r="Y219" s="1549"/>
      <c r="Z219" s="1550"/>
      <c r="AA219" s="1551"/>
      <c r="AB219" s="1809"/>
      <c r="AC219" s="2126"/>
      <c r="AD219" s="2127"/>
    </row>
    <row r="220" spans="1:30" ht="16" customHeight="1" x14ac:dyDescent="0.45">
      <c r="A220" s="1543"/>
      <c r="B220" s="1544"/>
      <c r="C220" s="1545"/>
      <c r="D220" s="1544"/>
      <c r="E220" s="1546"/>
      <c r="F220" s="1545"/>
      <c r="G220" s="1545"/>
      <c r="H220" s="1547"/>
      <c r="I220" s="1540"/>
      <c r="J220" s="1541"/>
      <c r="K220" s="1540"/>
      <c r="L220" s="1540"/>
      <c r="M220" s="1561"/>
      <c r="N220" s="1562"/>
      <c r="O220" s="1544"/>
      <c r="P220" s="1545"/>
      <c r="Q220" s="1545"/>
      <c r="R220" s="1545"/>
      <c r="S220" s="1548"/>
      <c r="T220" s="1809"/>
      <c r="U220" s="1549"/>
      <c r="V220" s="1550"/>
      <c r="W220" s="1551"/>
      <c r="X220" s="1809"/>
      <c r="Y220" s="1549"/>
      <c r="Z220" s="1550"/>
      <c r="AA220" s="1551"/>
      <c r="AB220" s="1809"/>
      <c r="AC220" s="2126"/>
      <c r="AD220" s="2127"/>
    </row>
    <row r="221" spans="1:30" ht="16" customHeight="1" x14ac:dyDescent="0.45">
      <c r="A221" s="1543"/>
      <c r="B221" s="1544"/>
      <c r="C221" s="1545"/>
      <c r="D221" s="1544"/>
      <c r="E221" s="1546"/>
      <c r="F221" s="1545"/>
      <c r="G221" s="1545"/>
      <c r="H221" s="1547"/>
      <c r="I221" s="1540"/>
      <c r="J221" s="1541"/>
      <c r="K221" s="1540"/>
      <c r="L221" s="1540"/>
      <c r="M221" s="1561"/>
      <c r="N221" s="1562"/>
      <c r="O221" s="1544"/>
      <c r="P221" s="1545"/>
      <c r="Q221" s="1545"/>
      <c r="R221" s="1545"/>
      <c r="S221" s="1548"/>
      <c r="T221" s="1809"/>
      <c r="U221" s="1549"/>
      <c r="V221" s="1550"/>
      <c r="W221" s="1551"/>
      <c r="X221" s="1809"/>
      <c r="Y221" s="1549"/>
      <c r="Z221" s="1550"/>
      <c r="AA221" s="1551"/>
      <c r="AB221" s="1809"/>
      <c r="AC221" s="2126"/>
      <c r="AD221" s="2127"/>
    </row>
    <row r="222" spans="1:30" ht="16" customHeight="1" x14ac:dyDescent="0.45">
      <c r="A222" s="1543"/>
      <c r="B222" s="1544"/>
      <c r="C222" s="1545"/>
      <c r="D222" s="1544"/>
      <c r="E222" s="1546"/>
      <c r="F222" s="1545"/>
      <c r="G222" s="1545"/>
      <c r="H222" s="1547"/>
      <c r="I222" s="1540"/>
      <c r="J222" s="1541"/>
      <c r="K222" s="1540"/>
      <c r="L222" s="1540"/>
      <c r="M222" s="1561"/>
      <c r="N222" s="1562"/>
      <c r="O222" s="1544"/>
      <c r="P222" s="1545"/>
      <c r="Q222" s="1545"/>
      <c r="R222" s="1545"/>
      <c r="S222" s="1548"/>
      <c r="T222" s="1809"/>
      <c r="U222" s="1549"/>
      <c r="V222" s="1550"/>
      <c r="W222" s="1551"/>
      <c r="X222" s="1809"/>
      <c r="Y222" s="1549"/>
      <c r="Z222" s="1550"/>
      <c r="AA222" s="1551"/>
      <c r="AB222" s="1809"/>
      <c r="AC222" s="2126"/>
      <c r="AD222" s="2127"/>
    </row>
    <row r="223" spans="1:30" ht="16" customHeight="1" x14ac:dyDescent="0.45">
      <c r="A223" s="1543"/>
      <c r="B223" s="1544"/>
      <c r="C223" s="1545"/>
      <c r="D223" s="1544"/>
      <c r="E223" s="1546"/>
      <c r="F223" s="1545"/>
      <c r="G223" s="1545"/>
      <c r="H223" s="1547"/>
      <c r="I223" s="1540"/>
      <c r="J223" s="1541"/>
      <c r="K223" s="1540"/>
      <c r="L223" s="1540"/>
      <c r="M223" s="1561"/>
      <c r="N223" s="1562"/>
      <c r="O223" s="1544"/>
      <c r="P223" s="1545"/>
      <c r="Q223" s="1545"/>
      <c r="R223" s="1545"/>
      <c r="S223" s="1548"/>
      <c r="T223" s="1809"/>
      <c r="U223" s="1549"/>
      <c r="V223" s="1550"/>
      <c r="W223" s="1551"/>
      <c r="X223" s="1809"/>
      <c r="Y223" s="1549"/>
      <c r="Z223" s="1550"/>
      <c r="AA223" s="1551"/>
      <c r="AB223" s="1809"/>
      <c r="AC223" s="2126"/>
      <c r="AD223" s="2127"/>
    </row>
    <row r="224" spans="1:30" ht="16" customHeight="1" x14ac:dyDescent="0.45">
      <c r="A224" s="1543"/>
      <c r="B224" s="1544"/>
      <c r="C224" s="1545"/>
      <c r="D224" s="1544"/>
      <c r="E224" s="1546"/>
      <c r="F224" s="1545"/>
      <c r="G224" s="1545"/>
      <c r="H224" s="1547"/>
      <c r="I224" s="1540"/>
      <c r="J224" s="1541"/>
      <c r="K224" s="1540"/>
      <c r="L224" s="1540"/>
      <c r="M224" s="1561"/>
      <c r="N224" s="1562"/>
      <c r="O224" s="1544"/>
      <c r="P224" s="1545"/>
      <c r="Q224" s="1545"/>
      <c r="R224" s="1545"/>
      <c r="S224" s="1548"/>
      <c r="T224" s="1809"/>
      <c r="U224" s="1549"/>
      <c r="V224" s="1550"/>
      <c r="W224" s="1551"/>
      <c r="X224" s="1809"/>
      <c r="Y224" s="1549"/>
      <c r="Z224" s="1550"/>
      <c r="AA224" s="1551"/>
      <c r="AB224" s="1809"/>
      <c r="AC224" s="2126"/>
      <c r="AD224" s="2127"/>
    </row>
    <row r="225" spans="1:30" ht="16" customHeight="1" x14ac:dyDescent="0.45">
      <c r="A225" s="1543"/>
      <c r="B225" s="1544"/>
      <c r="C225" s="1545"/>
      <c r="D225" s="1544"/>
      <c r="E225" s="1546"/>
      <c r="F225" s="1545"/>
      <c r="G225" s="1545"/>
      <c r="H225" s="1547"/>
      <c r="I225" s="1540"/>
      <c r="J225" s="1541"/>
      <c r="K225" s="1540"/>
      <c r="L225" s="1540"/>
      <c r="M225" s="1561"/>
      <c r="N225" s="1562"/>
      <c r="O225" s="1544"/>
      <c r="P225" s="1545"/>
      <c r="Q225" s="1545"/>
      <c r="R225" s="1545"/>
      <c r="S225" s="1548"/>
      <c r="T225" s="1809"/>
      <c r="U225" s="1549"/>
      <c r="V225" s="1550"/>
      <c r="W225" s="1551"/>
      <c r="X225" s="1809"/>
      <c r="Y225" s="1549"/>
      <c r="Z225" s="1550"/>
      <c r="AA225" s="1551"/>
      <c r="AB225" s="1809"/>
      <c r="AC225" s="2126"/>
      <c r="AD225" s="2127"/>
    </row>
    <row r="226" spans="1:30" ht="16" customHeight="1" x14ac:dyDescent="0.45">
      <c r="A226" s="1543"/>
      <c r="B226" s="1544"/>
      <c r="C226" s="1545"/>
      <c r="D226" s="1544"/>
      <c r="E226" s="1546"/>
      <c r="F226" s="1545"/>
      <c r="G226" s="1545"/>
      <c r="H226" s="1547"/>
      <c r="I226" s="1540"/>
      <c r="J226" s="1541"/>
      <c r="K226" s="1540"/>
      <c r="L226" s="1540"/>
      <c r="M226" s="1561"/>
      <c r="N226" s="1562"/>
      <c r="O226" s="1544"/>
      <c r="P226" s="1545"/>
      <c r="Q226" s="1545"/>
      <c r="R226" s="1545"/>
      <c r="S226" s="1548"/>
      <c r="T226" s="1809"/>
      <c r="U226" s="1549"/>
      <c r="V226" s="1550"/>
      <c r="W226" s="1551"/>
      <c r="X226" s="1809"/>
      <c r="Y226" s="1549"/>
      <c r="Z226" s="1550"/>
      <c r="AA226" s="1551"/>
      <c r="AB226" s="1809"/>
      <c r="AC226" s="2126"/>
      <c r="AD226" s="2127"/>
    </row>
    <row r="227" spans="1:30" ht="16" customHeight="1" x14ac:dyDescent="0.45">
      <c r="A227" s="1543"/>
      <c r="B227" s="1544"/>
      <c r="C227" s="1545"/>
      <c r="D227" s="1544"/>
      <c r="E227" s="1546"/>
      <c r="F227" s="1545"/>
      <c r="G227" s="1545"/>
      <c r="H227" s="1547"/>
      <c r="I227" s="1540"/>
      <c r="J227" s="1541"/>
      <c r="K227" s="1540"/>
      <c r="L227" s="1540"/>
      <c r="M227" s="1561"/>
      <c r="N227" s="1562"/>
      <c r="O227" s="1544"/>
      <c r="P227" s="1545"/>
      <c r="Q227" s="1545"/>
      <c r="R227" s="1545"/>
      <c r="S227" s="1548"/>
      <c r="T227" s="1809"/>
      <c r="U227" s="1549"/>
      <c r="V227" s="1550"/>
      <c r="W227" s="1551"/>
      <c r="X227" s="1809"/>
      <c r="Y227" s="1549"/>
      <c r="Z227" s="1550"/>
      <c r="AA227" s="1551"/>
      <c r="AB227" s="1809"/>
      <c r="AC227" s="2126"/>
      <c r="AD227" s="2127"/>
    </row>
    <row r="228" spans="1:30" ht="16" customHeight="1" x14ac:dyDescent="0.45">
      <c r="A228" s="1543"/>
      <c r="B228" s="1544"/>
      <c r="C228" s="1545"/>
      <c r="D228" s="1544"/>
      <c r="E228" s="1546"/>
      <c r="F228" s="1545"/>
      <c r="G228" s="1545"/>
      <c r="H228" s="1547"/>
      <c r="I228" s="1540"/>
      <c r="J228" s="1541"/>
      <c r="K228" s="1540"/>
      <c r="L228" s="1540"/>
      <c r="M228" s="1561"/>
      <c r="N228" s="1562"/>
      <c r="O228" s="1544"/>
      <c r="P228" s="1545"/>
      <c r="Q228" s="1545"/>
      <c r="R228" s="1545"/>
      <c r="S228" s="1548"/>
      <c r="T228" s="1809"/>
      <c r="U228" s="1549"/>
      <c r="V228" s="1550"/>
      <c r="W228" s="1551"/>
      <c r="X228" s="1809"/>
      <c r="Y228" s="1549"/>
      <c r="Z228" s="1550"/>
      <c r="AA228" s="1551"/>
      <c r="AB228" s="1809"/>
      <c r="AC228" s="2126"/>
      <c r="AD228" s="2127"/>
    </row>
    <row r="229" spans="1:30" ht="16" customHeight="1" x14ac:dyDescent="0.45">
      <c r="A229" s="1543"/>
      <c r="B229" s="1544"/>
      <c r="C229" s="1545"/>
      <c r="D229" s="1544"/>
      <c r="E229" s="1546"/>
      <c r="F229" s="1545"/>
      <c r="G229" s="1545"/>
      <c r="H229" s="1547"/>
      <c r="I229" s="1540"/>
      <c r="J229" s="1541"/>
      <c r="K229" s="1540"/>
      <c r="L229" s="1540"/>
      <c r="M229" s="1561"/>
      <c r="N229" s="1562"/>
      <c r="O229" s="1544"/>
      <c r="P229" s="1545"/>
      <c r="Q229" s="1545"/>
      <c r="R229" s="1545"/>
      <c r="S229" s="1548"/>
      <c r="T229" s="1809"/>
      <c r="U229" s="1549"/>
      <c r="V229" s="1550"/>
      <c r="W229" s="1551"/>
      <c r="X229" s="1809"/>
      <c r="Y229" s="1549"/>
      <c r="Z229" s="1550"/>
      <c r="AA229" s="1551"/>
      <c r="AB229" s="1809"/>
      <c r="AC229" s="2126"/>
      <c r="AD229" s="2127"/>
    </row>
    <row r="230" spans="1:30" ht="16" customHeight="1" x14ac:dyDescent="0.45">
      <c r="A230" s="1543"/>
      <c r="B230" s="1544"/>
      <c r="C230" s="1545"/>
      <c r="D230" s="1544"/>
      <c r="E230" s="1546"/>
      <c r="F230" s="1545"/>
      <c r="G230" s="1545"/>
      <c r="H230" s="1547"/>
      <c r="I230" s="1540"/>
      <c r="J230" s="1541"/>
      <c r="K230" s="1540"/>
      <c r="L230" s="1540"/>
      <c r="M230" s="1561"/>
      <c r="N230" s="1562"/>
      <c r="O230" s="1544"/>
      <c r="P230" s="1545"/>
      <c r="Q230" s="1545"/>
      <c r="R230" s="1545"/>
      <c r="S230" s="1548"/>
      <c r="T230" s="1809"/>
      <c r="U230" s="1549"/>
      <c r="V230" s="1550"/>
      <c r="W230" s="1551"/>
      <c r="X230" s="1809"/>
      <c r="Y230" s="1549"/>
      <c r="Z230" s="1550"/>
      <c r="AA230" s="1551"/>
      <c r="AB230" s="1809"/>
      <c r="AC230" s="2126"/>
      <c r="AD230" s="2127"/>
    </row>
    <row r="231" spans="1:30" ht="16" customHeight="1" x14ac:dyDescent="0.45">
      <c r="A231" s="1543"/>
      <c r="B231" s="1544"/>
      <c r="C231" s="1545"/>
      <c r="D231" s="1544"/>
      <c r="E231" s="1546"/>
      <c r="F231" s="1545"/>
      <c r="G231" s="1545"/>
      <c r="H231" s="1547"/>
      <c r="I231" s="1540"/>
      <c r="J231" s="1541"/>
      <c r="K231" s="1540"/>
      <c r="L231" s="1540"/>
      <c r="M231" s="1561"/>
      <c r="N231" s="1562"/>
      <c r="O231" s="1544"/>
      <c r="P231" s="1545"/>
      <c r="Q231" s="1545"/>
      <c r="R231" s="1545"/>
      <c r="S231" s="1548"/>
      <c r="T231" s="1809"/>
      <c r="U231" s="1549"/>
      <c r="V231" s="1550"/>
      <c r="W231" s="1551"/>
      <c r="X231" s="1809"/>
      <c r="Y231" s="1549"/>
      <c r="Z231" s="1550"/>
      <c r="AA231" s="1551"/>
      <c r="AB231" s="1809"/>
      <c r="AC231" s="2126"/>
      <c r="AD231" s="2127"/>
    </row>
    <row r="232" spans="1:30" ht="16" customHeight="1" x14ac:dyDescent="0.45">
      <c r="A232" s="1543"/>
      <c r="B232" s="1544"/>
      <c r="C232" s="1545"/>
      <c r="D232" s="1544"/>
      <c r="E232" s="1546"/>
      <c r="F232" s="1545"/>
      <c r="G232" s="1545"/>
      <c r="H232" s="1547"/>
      <c r="I232" s="1540"/>
      <c r="J232" s="1541"/>
      <c r="K232" s="1540"/>
      <c r="L232" s="1540"/>
      <c r="M232" s="1561"/>
      <c r="N232" s="1562"/>
      <c r="O232" s="1544"/>
      <c r="P232" s="1545"/>
      <c r="Q232" s="1545"/>
      <c r="R232" s="1545"/>
      <c r="S232" s="1548"/>
      <c r="T232" s="1809"/>
      <c r="U232" s="1549"/>
      <c r="V232" s="1550"/>
      <c r="W232" s="1551"/>
      <c r="X232" s="1809"/>
      <c r="Y232" s="1549"/>
      <c r="Z232" s="1550"/>
      <c r="AA232" s="1551"/>
      <c r="AB232" s="1809"/>
      <c r="AC232" s="2126"/>
      <c r="AD232" s="2127"/>
    </row>
    <row r="233" spans="1:30" ht="16" customHeight="1" x14ac:dyDescent="0.45">
      <c r="A233" s="1543"/>
      <c r="B233" s="1544"/>
      <c r="C233" s="1545"/>
      <c r="D233" s="1544"/>
      <c r="E233" s="1546"/>
      <c r="F233" s="1545"/>
      <c r="G233" s="1545"/>
      <c r="H233" s="1547"/>
      <c r="I233" s="1540"/>
      <c r="J233" s="1541"/>
      <c r="K233" s="1540"/>
      <c r="L233" s="1540"/>
      <c r="M233" s="1561"/>
      <c r="N233" s="1562"/>
      <c r="O233" s="1544"/>
      <c r="P233" s="1545"/>
      <c r="Q233" s="1545"/>
      <c r="R233" s="1545"/>
      <c r="S233" s="1548"/>
      <c r="T233" s="1809"/>
      <c r="U233" s="1549"/>
      <c r="V233" s="1550"/>
      <c r="W233" s="1551"/>
      <c r="X233" s="1809"/>
      <c r="Y233" s="1549"/>
      <c r="Z233" s="1550"/>
      <c r="AA233" s="1551"/>
      <c r="AB233" s="1809"/>
      <c r="AC233" s="2126"/>
      <c r="AD233" s="2127"/>
    </row>
    <row r="234" spans="1:30" ht="16" customHeight="1" x14ac:dyDescent="0.45">
      <c r="A234" s="1543"/>
      <c r="B234" s="1544"/>
      <c r="C234" s="1545"/>
      <c r="D234" s="1544"/>
      <c r="E234" s="1546"/>
      <c r="F234" s="1545"/>
      <c r="G234" s="1545"/>
      <c r="H234" s="1547"/>
      <c r="I234" s="1540"/>
      <c r="J234" s="1541"/>
      <c r="K234" s="1540"/>
      <c r="L234" s="1540"/>
      <c r="M234" s="1561"/>
      <c r="N234" s="1562"/>
      <c r="O234" s="1544"/>
      <c r="P234" s="1545"/>
      <c r="Q234" s="1545"/>
      <c r="R234" s="1545"/>
      <c r="S234" s="1548"/>
      <c r="T234" s="1809"/>
      <c r="U234" s="1549"/>
      <c r="V234" s="1550"/>
      <c r="W234" s="1551"/>
      <c r="X234" s="1809"/>
      <c r="Y234" s="1549"/>
      <c r="Z234" s="1550"/>
      <c r="AA234" s="1551"/>
      <c r="AB234" s="1809"/>
      <c r="AC234" s="2126"/>
      <c r="AD234" s="2127"/>
    </row>
    <row r="235" spans="1:30" ht="16" customHeight="1" x14ac:dyDescent="0.45">
      <c r="A235" s="1543"/>
      <c r="B235" s="1544"/>
      <c r="C235" s="1545"/>
      <c r="D235" s="1544"/>
      <c r="E235" s="1546"/>
      <c r="F235" s="1545"/>
      <c r="G235" s="1545"/>
      <c r="H235" s="1547"/>
      <c r="I235" s="1540"/>
      <c r="J235" s="1541"/>
      <c r="K235" s="1540"/>
      <c r="L235" s="1540"/>
      <c r="M235" s="1561"/>
      <c r="N235" s="1562"/>
      <c r="O235" s="1544"/>
      <c r="P235" s="1545"/>
      <c r="Q235" s="1545"/>
      <c r="R235" s="1545"/>
      <c r="S235" s="1548"/>
      <c r="T235" s="1809"/>
      <c r="U235" s="1549"/>
      <c r="V235" s="1550"/>
      <c r="W235" s="1551"/>
      <c r="X235" s="1809"/>
      <c r="Y235" s="1549"/>
      <c r="Z235" s="1550"/>
      <c r="AA235" s="1551"/>
      <c r="AB235" s="1809"/>
      <c r="AC235" s="2126"/>
      <c r="AD235" s="2127"/>
    </row>
    <row r="236" spans="1:30" ht="16" customHeight="1" x14ac:dyDescent="0.45">
      <c r="A236" s="1543"/>
      <c r="B236" s="1544"/>
      <c r="C236" s="1545"/>
      <c r="D236" s="1544"/>
      <c r="E236" s="1546"/>
      <c r="F236" s="1545"/>
      <c r="G236" s="1545"/>
      <c r="H236" s="1547"/>
      <c r="I236" s="1540"/>
      <c r="J236" s="1541"/>
      <c r="K236" s="1540"/>
      <c r="L236" s="1540"/>
      <c r="M236" s="1561"/>
      <c r="N236" s="1562"/>
      <c r="O236" s="1544"/>
      <c r="P236" s="1545"/>
      <c r="Q236" s="1545"/>
      <c r="R236" s="1545"/>
      <c r="S236" s="1548"/>
      <c r="T236" s="1809"/>
      <c r="U236" s="1549"/>
      <c r="V236" s="1550"/>
      <c r="W236" s="1551"/>
      <c r="X236" s="1809"/>
      <c r="Y236" s="1549"/>
      <c r="Z236" s="1550"/>
      <c r="AA236" s="1551"/>
      <c r="AB236" s="1809"/>
      <c r="AC236" s="2126"/>
      <c r="AD236" s="2127"/>
    </row>
    <row r="237" spans="1:30" ht="16" customHeight="1" x14ac:dyDescent="0.45">
      <c r="A237" s="1543"/>
      <c r="B237" s="1544"/>
      <c r="C237" s="1545"/>
      <c r="D237" s="1544"/>
      <c r="E237" s="1546"/>
      <c r="F237" s="1545"/>
      <c r="G237" s="1545"/>
      <c r="H237" s="1547"/>
      <c r="I237" s="1540"/>
      <c r="J237" s="1541"/>
      <c r="K237" s="1540"/>
      <c r="L237" s="1540"/>
      <c r="M237" s="1561"/>
      <c r="N237" s="1562"/>
      <c r="O237" s="1544"/>
      <c r="P237" s="1545"/>
      <c r="Q237" s="1545"/>
      <c r="R237" s="1545"/>
      <c r="S237" s="1548"/>
      <c r="T237" s="1809"/>
      <c r="U237" s="1549"/>
      <c r="V237" s="1550"/>
      <c r="W237" s="1551"/>
      <c r="X237" s="1809"/>
      <c r="Y237" s="1549"/>
      <c r="Z237" s="1550"/>
      <c r="AA237" s="1551"/>
      <c r="AB237" s="1809"/>
      <c r="AC237" s="2126"/>
      <c r="AD237" s="2127"/>
    </row>
    <row r="238" spans="1:30" ht="16" customHeight="1" x14ac:dyDescent="0.45">
      <c r="A238" s="1543"/>
      <c r="B238" s="1544"/>
      <c r="C238" s="1545"/>
      <c r="D238" s="1544"/>
      <c r="E238" s="1546"/>
      <c r="F238" s="1545"/>
      <c r="G238" s="1545"/>
      <c r="H238" s="1547"/>
      <c r="I238" s="1540"/>
      <c r="J238" s="1541"/>
      <c r="K238" s="1540"/>
      <c r="L238" s="1540"/>
      <c r="M238" s="1561"/>
      <c r="N238" s="1562"/>
      <c r="O238" s="1544"/>
      <c r="P238" s="1545"/>
      <c r="Q238" s="1545"/>
      <c r="R238" s="1545"/>
      <c r="S238" s="1548"/>
      <c r="T238" s="1809"/>
      <c r="U238" s="1549"/>
      <c r="V238" s="1550"/>
      <c r="W238" s="1551"/>
      <c r="X238" s="1809"/>
      <c r="Y238" s="1549"/>
      <c r="Z238" s="1550"/>
      <c r="AA238" s="1551"/>
      <c r="AB238" s="1809"/>
      <c r="AC238" s="2126"/>
      <c r="AD238" s="2127"/>
    </row>
    <row r="239" spans="1:30" ht="16" customHeight="1" x14ac:dyDescent="0.45">
      <c r="A239" s="1543"/>
      <c r="B239" s="1544"/>
      <c r="C239" s="1545"/>
      <c r="D239" s="1544"/>
      <c r="E239" s="1546"/>
      <c r="F239" s="1545"/>
      <c r="G239" s="1545"/>
      <c r="H239" s="1547"/>
      <c r="I239" s="1540"/>
      <c r="J239" s="1541"/>
      <c r="K239" s="1540"/>
      <c r="L239" s="1540"/>
      <c r="M239" s="1561"/>
      <c r="N239" s="1562"/>
      <c r="O239" s="1544"/>
      <c r="P239" s="1545"/>
      <c r="Q239" s="1545"/>
      <c r="R239" s="1545"/>
      <c r="S239" s="1548"/>
      <c r="T239" s="1809"/>
      <c r="U239" s="1549"/>
      <c r="V239" s="1550"/>
      <c r="W239" s="1551"/>
      <c r="X239" s="1809"/>
      <c r="Y239" s="1549"/>
      <c r="Z239" s="1550"/>
      <c r="AA239" s="1551"/>
      <c r="AB239" s="1809"/>
      <c r="AC239" s="2126"/>
      <c r="AD239" s="2127"/>
    </row>
    <row r="240" spans="1:30" ht="16" customHeight="1" x14ac:dyDescent="0.45">
      <c r="A240" s="1543"/>
      <c r="B240" s="1544"/>
      <c r="C240" s="1545"/>
      <c r="D240" s="1544"/>
      <c r="E240" s="1546"/>
      <c r="F240" s="1545"/>
      <c r="G240" s="1545"/>
      <c r="H240" s="1547"/>
      <c r="I240" s="1540"/>
      <c r="J240" s="1541"/>
      <c r="K240" s="1540"/>
      <c r="L240" s="1540"/>
      <c r="M240" s="1561"/>
      <c r="N240" s="1562"/>
      <c r="O240" s="1544"/>
      <c r="P240" s="1545"/>
      <c r="Q240" s="1545"/>
      <c r="R240" s="1545"/>
      <c r="S240" s="1548"/>
      <c r="T240" s="1809"/>
      <c r="U240" s="1549"/>
      <c r="V240" s="1550"/>
      <c r="W240" s="1551"/>
      <c r="X240" s="1809"/>
      <c r="Y240" s="1549"/>
      <c r="Z240" s="1550"/>
      <c r="AA240" s="1551"/>
      <c r="AB240" s="1809"/>
      <c r="AC240" s="2126"/>
      <c r="AD240" s="2127"/>
    </row>
    <row r="241" spans="1:30" ht="16" customHeight="1" x14ac:dyDescent="0.45">
      <c r="A241" s="1543"/>
      <c r="B241" s="1544"/>
      <c r="C241" s="1545"/>
      <c r="D241" s="1544"/>
      <c r="E241" s="1546"/>
      <c r="F241" s="1545"/>
      <c r="G241" s="1545"/>
      <c r="H241" s="1547"/>
      <c r="I241" s="1540"/>
      <c r="J241" s="1541"/>
      <c r="K241" s="1540"/>
      <c r="L241" s="1540"/>
      <c r="M241" s="1561"/>
      <c r="N241" s="1562"/>
      <c r="O241" s="1544"/>
      <c r="P241" s="1545"/>
      <c r="Q241" s="1545"/>
      <c r="R241" s="1545"/>
      <c r="S241" s="1548"/>
      <c r="T241" s="1809"/>
      <c r="U241" s="1549"/>
      <c r="V241" s="1550"/>
      <c r="W241" s="1551"/>
      <c r="X241" s="1809"/>
      <c r="Y241" s="1549"/>
      <c r="Z241" s="1550"/>
      <c r="AA241" s="1551"/>
      <c r="AB241" s="1809"/>
      <c r="AC241" s="2126"/>
      <c r="AD241" s="2127"/>
    </row>
    <row r="242" spans="1:30" ht="16" customHeight="1" x14ac:dyDescent="0.45">
      <c r="A242" s="1543"/>
      <c r="B242" s="1544"/>
      <c r="C242" s="1545"/>
      <c r="D242" s="1544"/>
      <c r="E242" s="1546"/>
      <c r="F242" s="1545"/>
      <c r="G242" s="1545"/>
      <c r="H242" s="1547"/>
      <c r="I242" s="1540"/>
      <c r="J242" s="1541"/>
      <c r="K242" s="1540"/>
      <c r="L242" s="1540"/>
      <c r="M242" s="1561"/>
      <c r="N242" s="1562"/>
      <c r="O242" s="1544"/>
      <c r="P242" s="1545"/>
      <c r="Q242" s="1545"/>
      <c r="R242" s="1545"/>
      <c r="S242" s="1548"/>
      <c r="T242" s="1809"/>
      <c r="U242" s="1549"/>
      <c r="V242" s="1550"/>
      <c r="W242" s="1551"/>
      <c r="X242" s="1809"/>
      <c r="Y242" s="1549"/>
      <c r="Z242" s="1550"/>
      <c r="AA242" s="1551"/>
      <c r="AB242" s="1809"/>
      <c r="AC242" s="2126"/>
      <c r="AD242" s="2127"/>
    </row>
    <row r="243" spans="1:30" ht="16" customHeight="1" x14ac:dyDescent="0.45">
      <c r="A243" s="1543"/>
      <c r="B243" s="1544"/>
      <c r="C243" s="1545"/>
      <c r="D243" s="1544"/>
      <c r="E243" s="1546"/>
      <c r="F243" s="1545"/>
      <c r="G243" s="1545"/>
      <c r="H243" s="1547"/>
      <c r="I243" s="1540"/>
      <c r="J243" s="1541"/>
      <c r="K243" s="1540"/>
      <c r="L243" s="1540"/>
      <c r="M243" s="1561"/>
      <c r="N243" s="1562"/>
      <c r="O243" s="1544"/>
      <c r="P243" s="1545"/>
      <c r="Q243" s="1545"/>
      <c r="R243" s="1545"/>
      <c r="S243" s="1548"/>
      <c r="T243" s="1809"/>
      <c r="U243" s="1549"/>
      <c r="V243" s="1550"/>
      <c r="W243" s="1551"/>
      <c r="X243" s="1809"/>
      <c r="Y243" s="1549"/>
      <c r="Z243" s="1550"/>
      <c r="AA243" s="1551"/>
      <c r="AB243" s="1809"/>
      <c r="AC243" s="2126"/>
      <c r="AD243" s="2127"/>
    </row>
    <row r="244" spans="1:30" ht="16" customHeight="1" x14ac:dyDescent="0.45">
      <c r="A244" s="1543"/>
      <c r="B244" s="1544"/>
      <c r="C244" s="1545"/>
      <c r="D244" s="1544"/>
      <c r="E244" s="1546"/>
      <c r="F244" s="1545"/>
      <c r="G244" s="1545"/>
      <c r="H244" s="1547"/>
      <c r="I244" s="1540"/>
      <c r="J244" s="1541"/>
      <c r="K244" s="1540"/>
      <c r="L244" s="1540"/>
      <c r="M244" s="1561"/>
      <c r="N244" s="1562"/>
      <c r="O244" s="1544"/>
      <c r="P244" s="1545"/>
      <c r="Q244" s="1545"/>
      <c r="R244" s="1545"/>
      <c r="S244" s="1548"/>
      <c r="T244" s="1809"/>
      <c r="U244" s="1549"/>
      <c r="V244" s="1550"/>
      <c r="W244" s="1551"/>
      <c r="X244" s="1809"/>
      <c r="Y244" s="1549"/>
      <c r="Z244" s="1550"/>
      <c r="AA244" s="1551"/>
      <c r="AB244" s="1809"/>
      <c r="AC244" s="2126"/>
      <c r="AD244" s="2127"/>
    </row>
    <row r="245" spans="1:30" ht="16" customHeight="1" x14ac:dyDescent="0.45">
      <c r="A245" s="1543"/>
      <c r="B245" s="1544"/>
      <c r="C245" s="1545"/>
      <c r="D245" s="1544"/>
      <c r="E245" s="1546"/>
      <c r="F245" s="1545"/>
      <c r="G245" s="1545"/>
      <c r="H245" s="1547"/>
      <c r="I245" s="1540"/>
      <c r="J245" s="1541"/>
      <c r="K245" s="1540"/>
      <c r="L245" s="1540"/>
      <c r="M245" s="1561"/>
      <c r="N245" s="1562"/>
      <c r="O245" s="1544"/>
      <c r="P245" s="1545"/>
      <c r="Q245" s="1545"/>
      <c r="R245" s="1545"/>
      <c r="S245" s="1548"/>
      <c r="T245" s="1809"/>
      <c r="U245" s="1549"/>
      <c r="V245" s="1550"/>
      <c r="W245" s="1551"/>
      <c r="X245" s="1809"/>
      <c r="Y245" s="1549"/>
      <c r="Z245" s="1550"/>
      <c r="AA245" s="1551"/>
      <c r="AB245" s="1809"/>
      <c r="AC245" s="2126"/>
      <c r="AD245" s="2127"/>
    </row>
    <row r="246" spans="1:30" ht="16" customHeight="1" x14ac:dyDescent="0.45">
      <c r="A246" s="1543"/>
      <c r="B246" s="1544"/>
      <c r="C246" s="1545"/>
      <c r="D246" s="1544"/>
      <c r="E246" s="1546"/>
      <c r="F246" s="1545"/>
      <c r="G246" s="1545"/>
      <c r="H246" s="1547"/>
      <c r="I246" s="1540"/>
      <c r="J246" s="1541"/>
      <c r="K246" s="1540"/>
      <c r="L246" s="1540"/>
      <c r="M246" s="1561"/>
      <c r="N246" s="1562"/>
      <c r="O246" s="1544"/>
      <c r="P246" s="1545"/>
      <c r="Q246" s="1545"/>
      <c r="R246" s="1545"/>
      <c r="S246" s="1548"/>
      <c r="T246" s="1809"/>
      <c r="U246" s="1549"/>
      <c r="V246" s="1550"/>
      <c r="W246" s="1551"/>
      <c r="X246" s="1809"/>
      <c r="Y246" s="1549"/>
      <c r="Z246" s="1550"/>
      <c r="AA246" s="1551"/>
      <c r="AB246" s="1809"/>
      <c r="AC246" s="2126"/>
      <c r="AD246" s="2127"/>
    </row>
    <row r="247" spans="1:30" ht="16" customHeight="1" x14ac:dyDescent="0.45">
      <c r="A247" s="1543"/>
      <c r="B247" s="1544"/>
      <c r="C247" s="1545"/>
      <c r="D247" s="1544"/>
      <c r="E247" s="1546"/>
      <c r="F247" s="1545"/>
      <c r="G247" s="1545"/>
      <c r="H247" s="1547"/>
      <c r="I247" s="1540"/>
      <c r="J247" s="1541"/>
      <c r="K247" s="1540"/>
      <c r="L247" s="1540"/>
      <c r="M247" s="1561"/>
      <c r="N247" s="1562"/>
      <c r="O247" s="1544"/>
      <c r="P247" s="1545"/>
      <c r="Q247" s="1545"/>
      <c r="R247" s="1545"/>
      <c r="S247" s="1548"/>
      <c r="T247" s="1809"/>
      <c r="U247" s="1549"/>
      <c r="V247" s="1550"/>
      <c r="W247" s="1551"/>
      <c r="X247" s="1809"/>
      <c r="Y247" s="1549"/>
      <c r="Z247" s="1550"/>
      <c r="AA247" s="1551"/>
      <c r="AB247" s="1809"/>
      <c r="AC247" s="2126"/>
      <c r="AD247" s="2127"/>
    </row>
    <row r="248" spans="1:30" ht="16" customHeight="1" x14ac:dyDescent="0.45">
      <c r="A248" s="1543"/>
      <c r="B248" s="1544"/>
      <c r="C248" s="1545"/>
      <c r="D248" s="1544"/>
      <c r="E248" s="1546"/>
      <c r="F248" s="1545"/>
      <c r="G248" s="1545"/>
      <c r="H248" s="1547"/>
      <c r="I248" s="1540"/>
      <c r="J248" s="1541"/>
      <c r="K248" s="1540"/>
      <c r="L248" s="1540"/>
      <c r="M248" s="1561"/>
      <c r="N248" s="1562"/>
      <c r="O248" s="1544"/>
      <c r="P248" s="1545"/>
      <c r="Q248" s="1545"/>
      <c r="R248" s="1545"/>
      <c r="S248" s="1548"/>
      <c r="T248" s="1809"/>
      <c r="U248" s="1549"/>
      <c r="V248" s="1550"/>
      <c r="W248" s="1551"/>
      <c r="X248" s="1809"/>
      <c r="Y248" s="1549"/>
      <c r="Z248" s="1550"/>
      <c r="AA248" s="1551"/>
      <c r="AB248" s="1809"/>
      <c r="AC248" s="2126"/>
      <c r="AD248" s="2127"/>
    </row>
    <row r="249" spans="1:30" ht="16" customHeight="1" x14ac:dyDescent="0.45">
      <c r="A249" s="1543"/>
      <c r="B249" s="1544"/>
      <c r="C249" s="1545"/>
      <c r="D249" s="1544"/>
      <c r="E249" s="1546"/>
      <c r="F249" s="1545"/>
      <c r="G249" s="1545"/>
      <c r="H249" s="1547"/>
      <c r="I249" s="1540"/>
      <c r="J249" s="1541"/>
      <c r="K249" s="1540"/>
      <c r="L249" s="1540"/>
      <c r="M249" s="1561"/>
      <c r="N249" s="1562"/>
      <c r="O249" s="1544"/>
      <c r="P249" s="1545"/>
      <c r="Q249" s="1545"/>
      <c r="R249" s="1545"/>
      <c r="S249" s="1548"/>
      <c r="T249" s="1809"/>
      <c r="U249" s="1549"/>
      <c r="V249" s="1550"/>
      <c r="W249" s="1551"/>
      <c r="X249" s="1809"/>
      <c r="Y249" s="1549"/>
      <c r="Z249" s="1550"/>
      <c r="AA249" s="1551"/>
      <c r="AB249" s="1809"/>
      <c r="AC249" s="2126"/>
      <c r="AD249" s="2127"/>
    </row>
    <row r="250" spans="1:30" ht="16" customHeight="1" x14ac:dyDescent="0.45">
      <c r="A250" s="1543"/>
      <c r="B250" s="1544"/>
      <c r="C250" s="1545"/>
      <c r="D250" s="1544"/>
      <c r="E250" s="1546"/>
      <c r="F250" s="1545"/>
      <c r="G250" s="1545"/>
      <c r="H250" s="1547"/>
      <c r="I250" s="1540"/>
      <c r="J250" s="1541"/>
      <c r="K250" s="1540"/>
      <c r="L250" s="1540"/>
      <c r="M250" s="1561"/>
      <c r="N250" s="1562"/>
      <c r="O250" s="1544"/>
      <c r="P250" s="1545"/>
      <c r="Q250" s="1545"/>
      <c r="R250" s="1545"/>
      <c r="S250" s="1548"/>
      <c r="T250" s="1809"/>
      <c r="U250" s="1549"/>
      <c r="V250" s="1550"/>
      <c r="W250" s="1551"/>
      <c r="X250" s="1809"/>
      <c r="Y250" s="1549"/>
      <c r="Z250" s="1550"/>
      <c r="AA250" s="1551"/>
      <c r="AB250" s="1809"/>
      <c r="AC250" s="2126"/>
      <c r="AD250" s="2127"/>
    </row>
    <row r="251" spans="1:30" ht="16" customHeight="1" x14ac:dyDescent="0.45">
      <c r="A251" s="1543"/>
      <c r="B251" s="1544"/>
      <c r="C251" s="1545"/>
      <c r="D251" s="1544"/>
      <c r="E251" s="1546"/>
      <c r="F251" s="1545"/>
      <c r="G251" s="1545"/>
      <c r="H251" s="1547"/>
      <c r="I251" s="1540"/>
      <c r="J251" s="1541"/>
      <c r="K251" s="1540"/>
      <c r="L251" s="1540"/>
      <c r="M251" s="1561"/>
      <c r="N251" s="1562"/>
      <c r="O251" s="1544"/>
      <c r="P251" s="1545"/>
      <c r="Q251" s="1545"/>
      <c r="R251" s="1545"/>
      <c r="S251" s="1548"/>
      <c r="T251" s="1809"/>
      <c r="U251" s="1549"/>
      <c r="V251" s="1550"/>
      <c r="W251" s="1551"/>
      <c r="X251" s="1809"/>
      <c r="Y251" s="1549"/>
      <c r="Z251" s="1550"/>
      <c r="AA251" s="1551"/>
      <c r="AB251" s="1809"/>
      <c r="AC251" s="2126"/>
      <c r="AD251" s="2127"/>
    </row>
    <row r="252" spans="1:30" ht="16" customHeight="1" x14ac:dyDescent="0.45">
      <c r="A252" s="1543"/>
      <c r="B252" s="1544"/>
      <c r="C252" s="1545"/>
      <c r="D252" s="1544"/>
      <c r="E252" s="1546"/>
      <c r="F252" s="1545"/>
      <c r="G252" s="1545"/>
      <c r="H252" s="1547"/>
      <c r="I252" s="1540"/>
      <c r="J252" s="1541"/>
      <c r="K252" s="1540"/>
      <c r="L252" s="1540"/>
      <c r="M252" s="1561"/>
      <c r="N252" s="1562"/>
      <c r="O252" s="1544"/>
      <c r="P252" s="1545"/>
      <c r="Q252" s="1545"/>
      <c r="R252" s="1545"/>
      <c r="S252" s="1548"/>
      <c r="T252" s="1809"/>
      <c r="U252" s="1549"/>
      <c r="V252" s="1550"/>
      <c r="W252" s="1551"/>
      <c r="X252" s="1809"/>
      <c r="Y252" s="1549"/>
      <c r="Z252" s="1550"/>
      <c r="AA252" s="1551"/>
      <c r="AB252" s="1809"/>
      <c r="AC252" s="2126"/>
      <c r="AD252" s="2127"/>
    </row>
    <row r="253" spans="1:30" ht="16" customHeight="1" x14ac:dyDescent="0.45">
      <c r="A253" s="1543"/>
      <c r="B253" s="1544"/>
      <c r="C253" s="1545"/>
      <c r="D253" s="1544"/>
      <c r="E253" s="1546"/>
      <c r="F253" s="1545"/>
      <c r="G253" s="1545"/>
      <c r="H253" s="1547"/>
      <c r="I253" s="1540"/>
      <c r="J253" s="1541"/>
      <c r="K253" s="1540"/>
      <c r="L253" s="1540"/>
      <c r="M253" s="1561"/>
      <c r="N253" s="1562"/>
      <c r="O253" s="1544"/>
      <c r="P253" s="1545"/>
      <c r="Q253" s="1545"/>
      <c r="R253" s="1545"/>
      <c r="S253" s="1548"/>
      <c r="T253" s="1809"/>
      <c r="U253" s="1549"/>
      <c r="V253" s="1550"/>
      <c r="W253" s="1551"/>
      <c r="X253" s="1809"/>
      <c r="Y253" s="1549"/>
      <c r="Z253" s="1550"/>
      <c r="AA253" s="1551"/>
      <c r="AB253" s="1809"/>
      <c r="AC253" s="2126"/>
      <c r="AD253" s="2127"/>
    </row>
    <row r="254" spans="1:30" ht="16" customHeight="1" x14ac:dyDescent="0.45">
      <c r="A254" s="1543"/>
      <c r="B254" s="1544"/>
      <c r="C254" s="1545"/>
      <c r="D254" s="1544"/>
      <c r="E254" s="1546"/>
      <c r="F254" s="1545"/>
      <c r="G254" s="1545"/>
      <c r="H254" s="1547"/>
      <c r="I254" s="1540"/>
      <c r="J254" s="1541"/>
      <c r="K254" s="1540"/>
      <c r="L254" s="1540"/>
      <c r="M254" s="1561"/>
      <c r="N254" s="1562"/>
      <c r="O254" s="1544"/>
      <c r="P254" s="1545"/>
      <c r="Q254" s="1545"/>
      <c r="R254" s="1545"/>
      <c r="S254" s="1548"/>
      <c r="T254" s="1809"/>
      <c r="U254" s="1549"/>
      <c r="V254" s="1550"/>
      <c r="W254" s="1551"/>
      <c r="X254" s="1809"/>
      <c r="Y254" s="1549"/>
      <c r="Z254" s="1550"/>
      <c r="AA254" s="1551"/>
      <c r="AB254" s="1809"/>
      <c r="AC254" s="2126"/>
      <c r="AD254" s="2127"/>
    </row>
    <row r="255" spans="1:30" ht="16" customHeight="1" x14ac:dyDescent="0.45">
      <c r="A255" s="1543"/>
      <c r="B255" s="1544"/>
      <c r="C255" s="1545"/>
      <c r="D255" s="1544"/>
      <c r="E255" s="1546"/>
      <c r="F255" s="1545"/>
      <c r="G255" s="1545"/>
      <c r="H255" s="1547"/>
      <c r="I255" s="1540"/>
      <c r="J255" s="1541"/>
      <c r="K255" s="1540"/>
      <c r="L255" s="1540"/>
      <c r="M255" s="1561"/>
      <c r="N255" s="1562"/>
      <c r="O255" s="1544"/>
      <c r="P255" s="1545"/>
      <c r="Q255" s="1545"/>
      <c r="R255" s="1545"/>
      <c r="S255" s="1548"/>
      <c r="T255" s="1809"/>
      <c r="U255" s="1549"/>
      <c r="V255" s="1550"/>
      <c r="W255" s="1551"/>
      <c r="X255" s="1809"/>
      <c r="Y255" s="1549"/>
      <c r="Z255" s="1550"/>
      <c r="AA255" s="1551"/>
      <c r="AB255" s="1809"/>
      <c r="AC255" s="2126"/>
      <c r="AD255" s="2127"/>
    </row>
    <row r="256" spans="1:30" ht="16" customHeight="1" x14ac:dyDescent="0.45">
      <c r="A256" s="1543"/>
      <c r="B256" s="1544"/>
      <c r="C256" s="1545"/>
      <c r="D256" s="1544"/>
      <c r="E256" s="1546"/>
      <c r="F256" s="1545"/>
      <c r="G256" s="1545"/>
      <c r="H256" s="1547"/>
      <c r="I256" s="1540"/>
      <c r="J256" s="1541"/>
      <c r="K256" s="1540"/>
      <c r="L256" s="1540"/>
      <c r="M256" s="1561"/>
      <c r="N256" s="1562"/>
      <c r="O256" s="1544"/>
      <c r="P256" s="1545"/>
      <c r="Q256" s="1545"/>
      <c r="R256" s="1545"/>
      <c r="S256" s="1548"/>
      <c r="T256" s="1809"/>
      <c r="U256" s="1549"/>
      <c r="V256" s="1550"/>
      <c r="W256" s="1551"/>
      <c r="X256" s="1809"/>
      <c r="Y256" s="1549"/>
      <c r="Z256" s="1550"/>
      <c r="AA256" s="1551"/>
      <c r="AB256" s="1809"/>
      <c r="AC256" s="2126"/>
      <c r="AD256" s="2127"/>
    </row>
    <row r="257" spans="1:30" ht="16" customHeight="1" x14ac:dyDescent="0.45">
      <c r="A257" s="1543"/>
      <c r="B257" s="1544"/>
      <c r="C257" s="1545"/>
      <c r="D257" s="1544"/>
      <c r="E257" s="1546"/>
      <c r="F257" s="1545"/>
      <c r="G257" s="1545"/>
      <c r="H257" s="1547"/>
      <c r="I257" s="1540"/>
      <c r="J257" s="1541"/>
      <c r="K257" s="1540"/>
      <c r="L257" s="1540"/>
      <c r="M257" s="1561"/>
      <c r="N257" s="1562"/>
      <c r="O257" s="1544"/>
      <c r="P257" s="1545"/>
      <c r="Q257" s="1545"/>
      <c r="R257" s="1545"/>
      <c r="S257" s="1548"/>
      <c r="T257" s="1809"/>
      <c r="U257" s="1549"/>
      <c r="V257" s="1550"/>
      <c r="W257" s="1551"/>
      <c r="X257" s="1809"/>
      <c r="Y257" s="1549"/>
      <c r="Z257" s="1550"/>
      <c r="AA257" s="1551"/>
      <c r="AB257" s="1809"/>
      <c r="AC257" s="2126"/>
      <c r="AD257" s="2127"/>
    </row>
    <row r="258" spans="1:30" ht="16" customHeight="1" x14ac:dyDescent="0.45">
      <c r="A258" s="1543"/>
      <c r="B258" s="1544"/>
      <c r="C258" s="1545"/>
      <c r="D258" s="1544"/>
      <c r="E258" s="1546"/>
      <c r="F258" s="1545"/>
      <c r="G258" s="1545"/>
      <c r="H258" s="1547"/>
      <c r="I258" s="1540"/>
      <c r="J258" s="1541"/>
      <c r="K258" s="1540"/>
      <c r="L258" s="1540"/>
      <c r="M258" s="1561"/>
      <c r="N258" s="1562"/>
      <c r="O258" s="1544"/>
      <c r="P258" s="1545"/>
      <c r="Q258" s="1545"/>
      <c r="R258" s="1545"/>
      <c r="S258" s="1548"/>
      <c r="T258" s="1809"/>
      <c r="U258" s="1549"/>
      <c r="V258" s="1550"/>
      <c r="W258" s="1551"/>
      <c r="X258" s="1809"/>
      <c r="Y258" s="1549"/>
      <c r="Z258" s="1550"/>
      <c r="AA258" s="1551"/>
      <c r="AB258" s="1809"/>
      <c r="AC258" s="2126"/>
      <c r="AD258" s="2127"/>
    </row>
    <row r="259" spans="1:30" ht="16" customHeight="1" x14ac:dyDescent="0.45">
      <c r="A259" s="1543"/>
      <c r="B259" s="1544"/>
      <c r="C259" s="1545"/>
      <c r="D259" s="1544"/>
      <c r="E259" s="1546"/>
      <c r="F259" s="1545"/>
      <c r="G259" s="1545"/>
      <c r="H259" s="1547"/>
      <c r="I259" s="1540"/>
      <c r="J259" s="1541"/>
      <c r="K259" s="1540"/>
      <c r="L259" s="1540"/>
      <c r="M259" s="1561"/>
      <c r="N259" s="1562"/>
      <c r="O259" s="1544"/>
      <c r="P259" s="1545"/>
      <c r="Q259" s="1545"/>
      <c r="R259" s="1545"/>
      <c r="S259" s="1548"/>
      <c r="T259" s="1809"/>
      <c r="U259" s="1549"/>
      <c r="V259" s="1550"/>
      <c r="W259" s="1551"/>
      <c r="X259" s="1809"/>
      <c r="Y259" s="1549"/>
      <c r="Z259" s="1550"/>
      <c r="AA259" s="1551"/>
      <c r="AB259" s="1809"/>
      <c r="AC259" s="2126"/>
      <c r="AD259" s="2127"/>
    </row>
    <row r="260" spans="1:30" ht="16" customHeight="1" x14ac:dyDescent="0.45">
      <c r="A260" s="1543"/>
      <c r="B260" s="1544"/>
      <c r="C260" s="1545"/>
      <c r="D260" s="1544"/>
      <c r="E260" s="1546"/>
      <c r="F260" s="1545"/>
      <c r="G260" s="1545"/>
      <c r="H260" s="1547"/>
      <c r="I260" s="1540"/>
      <c r="J260" s="1541"/>
      <c r="K260" s="1540"/>
      <c r="L260" s="1540"/>
      <c r="M260" s="1561"/>
      <c r="N260" s="1562"/>
      <c r="O260" s="1544"/>
      <c r="P260" s="1545"/>
      <c r="Q260" s="1545"/>
      <c r="R260" s="1545"/>
      <c r="S260" s="1548"/>
      <c r="T260" s="1809"/>
      <c r="U260" s="1549"/>
      <c r="V260" s="1550"/>
      <c r="W260" s="1551"/>
      <c r="X260" s="1809"/>
      <c r="Y260" s="1549"/>
      <c r="Z260" s="1550"/>
      <c r="AA260" s="1551"/>
      <c r="AB260" s="1809"/>
      <c r="AC260" s="2126"/>
      <c r="AD260" s="2127"/>
    </row>
    <row r="261" spans="1:30" ht="16" customHeight="1" x14ac:dyDescent="0.45">
      <c r="A261" s="1543"/>
      <c r="B261" s="1544"/>
      <c r="C261" s="1545"/>
      <c r="D261" s="1544"/>
      <c r="E261" s="1546"/>
      <c r="F261" s="1545"/>
      <c r="G261" s="1545"/>
      <c r="H261" s="1547"/>
      <c r="I261" s="1540"/>
      <c r="J261" s="1541"/>
      <c r="K261" s="1540"/>
      <c r="L261" s="1540"/>
      <c r="M261" s="1561"/>
      <c r="N261" s="1562"/>
      <c r="O261" s="1544"/>
      <c r="P261" s="1545"/>
      <c r="Q261" s="1545"/>
      <c r="R261" s="1545"/>
      <c r="S261" s="1548"/>
      <c r="T261" s="1809"/>
      <c r="U261" s="1549"/>
      <c r="V261" s="1550"/>
      <c r="W261" s="1551"/>
      <c r="X261" s="1809"/>
      <c r="Y261" s="1549"/>
      <c r="Z261" s="1550"/>
      <c r="AA261" s="1551"/>
      <c r="AB261" s="1809"/>
      <c r="AC261" s="2126"/>
      <c r="AD261" s="2127"/>
    </row>
    <row r="262" spans="1:30" ht="16" customHeight="1" x14ac:dyDescent="0.45">
      <c r="A262" s="1543"/>
      <c r="B262" s="1544"/>
      <c r="C262" s="1545"/>
      <c r="D262" s="1544"/>
      <c r="E262" s="1546"/>
      <c r="F262" s="1545"/>
      <c r="G262" s="1545"/>
      <c r="H262" s="1547"/>
      <c r="I262" s="1540"/>
      <c r="J262" s="1541"/>
      <c r="K262" s="1540"/>
      <c r="L262" s="1540"/>
      <c r="M262" s="1561"/>
      <c r="N262" s="1562"/>
      <c r="O262" s="1544"/>
      <c r="P262" s="1545"/>
      <c r="Q262" s="1545"/>
      <c r="R262" s="1545"/>
      <c r="S262" s="1548"/>
      <c r="T262" s="1809"/>
      <c r="U262" s="1549"/>
      <c r="V262" s="1550"/>
      <c r="W262" s="1551"/>
      <c r="X262" s="1809"/>
      <c r="Y262" s="1549"/>
      <c r="Z262" s="1550"/>
      <c r="AA262" s="1551"/>
      <c r="AB262" s="1809"/>
      <c r="AC262" s="2126"/>
      <c r="AD262" s="2127"/>
    </row>
    <row r="263" spans="1:30" ht="16" customHeight="1" x14ac:dyDescent="0.45">
      <c r="A263" s="1543"/>
      <c r="B263" s="1544"/>
      <c r="C263" s="1545"/>
      <c r="D263" s="1544"/>
      <c r="E263" s="1546"/>
      <c r="F263" s="1545"/>
      <c r="G263" s="1545"/>
      <c r="H263" s="1547"/>
      <c r="I263" s="1540"/>
      <c r="J263" s="1541"/>
      <c r="K263" s="1540"/>
      <c r="L263" s="1540"/>
      <c r="M263" s="1561"/>
      <c r="N263" s="1562"/>
      <c r="O263" s="1544"/>
      <c r="P263" s="1545"/>
      <c r="Q263" s="1545"/>
      <c r="R263" s="1545"/>
      <c r="S263" s="1548"/>
      <c r="T263" s="1809"/>
      <c r="U263" s="1549"/>
      <c r="V263" s="1550"/>
      <c r="W263" s="1551"/>
      <c r="X263" s="1809"/>
      <c r="Y263" s="1549"/>
      <c r="Z263" s="1550"/>
      <c r="AA263" s="1551"/>
      <c r="AB263" s="1809"/>
      <c r="AC263" s="2126"/>
      <c r="AD263" s="2127"/>
    </row>
    <row r="264" spans="1:30" ht="16" customHeight="1" x14ac:dyDescent="0.45">
      <c r="A264" s="1543"/>
      <c r="B264" s="1544"/>
      <c r="C264" s="1545"/>
      <c r="D264" s="1544"/>
      <c r="E264" s="1546"/>
      <c r="F264" s="1545"/>
      <c r="G264" s="1545"/>
      <c r="H264" s="1547"/>
      <c r="I264" s="1540"/>
      <c r="J264" s="1541"/>
      <c r="K264" s="1540"/>
      <c r="L264" s="1540"/>
      <c r="M264" s="1561"/>
      <c r="N264" s="1562"/>
      <c r="O264" s="1544"/>
      <c r="P264" s="1545"/>
      <c r="Q264" s="1545"/>
      <c r="R264" s="1545"/>
      <c r="S264" s="1548"/>
      <c r="T264" s="1809"/>
      <c r="U264" s="1549"/>
      <c r="V264" s="1550"/>
      <c r="W264" s="1551"/>
      <c r="X264" s="1809"/>
      <c r="Y264" s="1549"/>
      <c r="Z264" s="1550"/>
      <c r="AA264" s="1551"/>
      <c r="AB264" s="1809"/>
      <c r="AC264" s="2126"/>
      <c r="AD264" s="2127"/>
    </row>
    <row r="265" spans="1:30" ht="16" customHeight="1" x14ac:dyDescent="0.45">
      <c r="A265" s="1543"/>
      <c r="B265" s="1544"/>
      <c r="C265" s="1545"/>
      <c r="D265" s="1544"/>
      <c r="E265" s="1546"/>
      <c r="F265" s="1545"/>
      <c r="G265" s="1545"/>
      <c r="H265" s="1547"/>
      <c r="I265" s="1540"/>
      <c r="J265" s="1541"/>
      <c r="K265" s="1540"/>
      <c r="L265" s="1540"/>
      <c r="M265" s="1561"/>
      <c r="N265" s="1562"/>
      <c r="O265" s="1544"/>
      <c r="P265" s="1545"/>
      <c r="Q265" s="1545"/>
      <c r="R265" s="1545"/>
      <c r="S265" s="1548"/>
      <c r="T265" s="1809"/>
      <c r="U265" s="1549"/>
      <c r="V265" s="1550"/>
      <c r="W265" s="1551"/>
      <c r="X265" s="1809"/>
      <c r="Y265" s="1549"/>
      <c r="Z265" s="1550"/>
      <c r="AA265" s="1551"/>
      <c r="AB265" s="1809"/>
      <c r="AC265" s="2126"/>
      <c r="AD265" s="2127"/>
    </row>
    <row r="266" spans="1:30" ht="16" customHeight="1" x14ac:dyDescent="0.45">
      <c r="A266" s="1543"/>
      <c r="B266" s="1544"/>
      <c r="C266" s="1545"/>
      <c r="D266" s="1544"/>
      <c r="E266" s="1546"/>
      <c r="F266" s="1545"/>
      <c r="G266" s="1545"/>
      <c r="H266" s="1547"/>
      <c r="I266" s="1540"/>
      <c r="J266" s="1541"/>
      <c r="K266" s="1540"/>
      <c r="L266" s="1540"/>
      <c r="M266" s="1561"/>
      <c r="N266" s="1562"/>
      <c r="O266" s="1544"/>
      <c r="P266" s="1545"/>
      <c r="Q266" s="1545"/>
      <c r="R266" s="1545"/>
      <c r="S266" s="1548"/>
      <c r="T266" s="1809"/>
      <c r="U266" s="1549"/>
      <c r="V266" s="1550"/>
      <c r="W266" s="1551"/>
      <c r="X266" s="1809"/>
      <c r="Y266" s="1549"/>
      <c r="Z266" s="1550"/>
      <c r="AA266" s="1551"/>
      <c r="AB266" s="1809"/>
      <c r="AC266" s="2126"/>
      <c r="AD266" s="2127"/>
    </row>
    <row r="267" spans="1:30" ht="16" customHeight="1" x14ac:dyDescent="0.45">
      <c r="A267" s="1543"/>
      <c r="B267" s="1544"/>
      <c r="C267" s="1545"/>
      <c r="D267" s="1544"/>
      <c r="E267" s="1546"/>
      <c r="F267" s="1545"/>
      <c r="G267" s="1545"/>
      <c r="H267" s="1547"/>
      <c r="I267" s="1540"/>
      <c r="J267" s="1541"/>
      <c r="K267" s="1540"/>
      <c r="L267" s="1540"/>
      <c r="M267" s="1561"/>
      <c r="N267" s="1562"/>
      <c r="O267" s="1544"/>
      <c r="P267" s="1545"/>
      <c r="Q267" s="1545"/>
      <c r="R267" s="1545"/>
      <c r="S267" s="1548"/>
      <c r="T267" s="1809"/>
      <c r="U267" s="1549"/>
      <c r="V267" s="1550"/>
      <c r="W267" s="1551"/>
      <c r="X267" s="1809"/>
      <c r="Y267" s="1549"/>
      <c r="Z267" s="1550"/>
      <c r="AA267" s="1551"/>
      <c r="AB267" s="1809"/>
      <c r="AC267" s="2126"/>
      <c r="AD267" s="2127"/>
    </row>
    <row r="268" spans="1:30" ht="16" customHeight="1" x14ac:dyDescent="0.45">
      <c r="A268" s="1543"/>
      <c r="B268" s="1544"/>
      <c r="C268" s="1545"/>
      <c r="D268" s="1544"/>
      <c r="E268" s="1546"/>
      <c r="F268" s="1545"/>
      <c r="G268" s="1545"/>
      <c r="H268" s="1547"/>
      <c r="I268" s="1540"/>
      <c r="J268" s="1541"/>
      <c r="K268" s="1540"/>
      <c r="L268" s="1540"/>
      <c r="M268" s="1561"/>
      <c r="N268" s="1562"/>
      <c r="O268" s="1544"/>
      <c r="P268" s="1545"/>
      <c r="Q268" s="1545"/>
      <c r="R268" s="1545"/>
      <c r="S268" s="1548"/>
      <c r="T268" s="1809"/>
      <c r="U268" s="1549"/>
      <c r="V268" s="1550"/>
      <c r="W268" s="1551"/>
      <c r="X268" s="1809"/>
      <c r="Y268" s="1549"/>
      <c r="Z268" s="1550"/>
      <c r="AA268" s="1551"/>
      <c r="AB268" s="1809"/>
      <c r="AC268" s="2126"/>
      <c r="AD268" s="2127"/>
    </row>
    <row r="269" spans="1:30" ht="16" customHeight="1" x14ac:dyDescent="0.45">
      <c r="A269" s="1543"/>
      <c r="B269" s="1544"/>
      <c r="C269" s="1545"/>
      <c r="D269" s="1544"/>
      <c r="E269" s="1546"/>
      <c r="F269" s="1545"/>
      <c r="G269" s="1545"/>
      <c r="H269" s="1547"/>
      <c r="I269" s="1540"/>
      <c r="J269" s="1541"/>
      <c r="K269" s="1540"/>
      <c r="L269" s="1540"/>
      <c r="M269" s="1561"/>
      <c r="N269" s="1562"/>
      <c r="O269" s="1544"/>
      <c r="P269" s="1545"/>
      <c r="Q269" s="1545"/>
      <c r="R269" s="1545"/>
      <c r="S269" s="1548"/>
      <c r="T269" s="1809"/>
      <c r="U269" s="1549"/>
      <c r="V269" s="1550"/>
      <c r="W269" s="1551"/>
      <c r="X269" s="1809"/>
      <c r="Y269" s="1549"/>
      <c r="Z269" s="1550"/>
      <c r="AA269" s="1551"/>
      <c r="AB269" s="1809"/>
      <c r="AC269" s="2126"/>
      <c r="AD269" s="2127"/>
    </row>
    <row r="270" spans="1:30" ht="16" customHeight="1" x14ac:dyDescent="0.45">
      <c r="A270" s="1543"/>
      <c r="B270" s="1544"/>
      <c r="C270" s="1545"/>
      <c r="D270" s="1544"/>
      <c r="E270" s="1546"/>
      <c r="F270" s="1545"/>
      <c r="G270" s="1545"/>
      <c r="H270" s="1547"/>
      <c r="I270" s="1540"/>
      <c r="J270" s="1541"/>
      <c r="K270" s="1540"/>
      <c r="L270" s="1540"/>
      <c r="M270" s="1561"/>
      <c r="N270" s="1562"/>
      <c r="O270" s="1544"/>
      <c r="P270" s="1545"/>
      <c r="Q270" s="1545"/>
      <c r="R270" s="1545"/>
      <c r="S270" s="1548"/>
      <c r="T270" s="1809"/>
      <c r="U270" s="1549"/>
      <c r="V270" s="1550"/>
      <c r="W270" s="1551"/>
      <c r="X270" s="1809"/>
      <c r="Y270" s="1549"/>
      <c r="Z270" s="1550"/>
      <c r="AA270" s="1551"/>
      <c r="AB270" s="1809"/>
      <c r="AC270" s="2126"/>
      <c r="AD270" s="2127"/>
    </row>
    <row r="271" spans="1:30" ht="16" customHeight="1" x14ac:dyDescent="0.45">
      <c r="A271" s="1543"/>
      <c r="B271" s="1544"/>
      <c r="C271" s="1545"/>
      <c r="D271" s="1544"/>
      <c r="E271" s="1546"/>
      <c r="F271" s="1545"/>
      <c r="G271" s="1545"/>
      <c r="H271" s="1547"/>
      <c r="I271" s="1540"/>
      <c r="J271" s="1541"/>
      <c r="K271" s="1540"/>
      <c r="L271" s="1540"/>
      <c r="M271" s="1561"/>
      <c r="N271" s="1562"/>
      <c r="O271" s="1544"/>
      <c r="P271" s="1545"/>
      <c r="Q271" s="1545"/>
      <c r="R271" s="1545"/>
      <c r="S271" s="1548"/>
      <c r="T271" s="1809"/>
      <c r="U271" s="1549"/>
      <c r="V271" s="1550"/>
      <c r="W271" s="1551"/>
      <c r="X271" s="1809"/>
      <c r="Y271" s="1549"/>
      <c r="Z271" s="1550"/>
      <c r="AA271" s="1551"/>
      <c r="AB271" s="1809"/>
      <c r="AC271" s="2126"/>
      <c r="AD271" s="2127"/>
    </row>
    <row r="272" spans="1:30" ht="16" customHeight="1" x14ac:dyDescent="0.45">
      <c r="A272" s="1543"/>
      <c r="B272" s="1544"/>
      <c r="C272" s="1545"/>
      <c r="D272" s="1544"/>
      <c r="E272" s="1546"/>
      <c r="F272" s="1545"/>
      <c r="G272" s="1545"/>
      <c r="H272" s="1547"/>
      <c r="I272" s="1540"/>
      <c r="J272" s="1541"/>
      <c r="K272" s="1540"/>
      <c r="L272" s="1540"/>
      <c r="M272" s="1561"/>
      <c r="N272" s="1562"/>
      <c r="O272" s="1544"/>
      <c r="P272" s="1545"/>
      <c r="Q272" s="1545"/>
      <c r="R272" s="1545"/>
      <c r="S272" s="1548"/>
      <c r="T272" s="1809"/>
      <c r="U272" s="1549"/>
      <c r="V272" s="1550"/>
      <c r="W272" s="1551"/>
      <c r="X272" s="1809"/>
      <c r="Y272" s="1549"/>
      <c r="Z272" s="1550"/>
      <c r="AA272" s="1551"/>
      <c r="AB272" s="1809"/>
      <c r="AC272" s="2126"/>
      <c r="AD272" s="2127"/>
    </row>
    <row r="273" spans="1:30" ht="16" customHeight="1" x14ac:dyDescent="0.45">
      <c r="A273" s="1543"/>
      <c r="B273" s="1544"/>
      <c r="C273" s="1545"/>
      <c r="D273" s="1544"/>
      <c r="E273" s="1546"/>
      <c r="F273" s="1545"/>
      <c r="G273" s="1545"/>
      <c r="H273" s="1547"/>
      <c r="I273" s="1540"/>
      <c r="J273" s="1541"/>
      <c r="K273" s="1540"/>
      <c r="L273" s="1540"/>
      <c r="M273" s="1561"/>
      <c r="N273" s="1562"/>
      <c r="O273" s="1544"/>
      <c r="P273" s="1545"/>
      <c r="Q273" s="1545"/>
      <c r="R273" s="1545"/>
      <c r="S273" s="1548"/>
      <c r="T273" s="1809"/>
      <c r="U273" s="1549"/>
      <c r="V273" s="1550"/>
      <c r="W273" s="1551"/>
      <c r="X273" s="1809"/>
      <c r="Y273" s="1549"/>
      <c r="Z273" s="1550"/>
      <c r="AA273" s="1551"/>
      <c r="AB273" s="1809"/>
      <c r="AC273" s="2126"/>
      <c r="AD273" s="2127"/>
    </row>
    <row r="274" spans="1:30" ht="16" customHeight="1" x14ac:dyDescent="0.45">
      <c r="A274" s="1543"/>
      <c r="B274" s="1544"/>
      <c r="C274" s="1545"/>
      <c r="D274" s="1544"/>
      <c r="E274" s="1546"/>
      <c r="F274" s="1545"/>
      <c r="G274" s="1545"/>
      <c r="H274" s="1547"/>
      <c r="I274" s="1540"/>
      <c r="J274" s="1541"/>
      <c r="K274" s="1540"/>
      <c r="L274" s="1540"/>
      <c r="M274" s="1561"/>
      <c r="N274" s="1562"/>
      <c r="O274" s="1544"/>
      <c r="P274" s="1545"/>
      <c r="Q274" s="1545"/>
      <c r="R274" s="1545"/>
      <c r="S274" s="1548"/>
      <c r="T274" s="1809"/>
      <c r="U274" s="1549"/>
      <c r="V274" s="1550"/>
      <c r="W274" s="1551"/>
      <c r="X274" s="1809"/>
      <c r="Y274" s="1549"/>
      <c r="Z274" s="1550"/>
      <c r="AA274" s="1551"/>
      <c r="AB274" s="1809"/>
      <c r="AC274" s="2126"/>
      <c r="AD274" s="2127"/>
    </row>
    <row r="275" spans="1:30" ht="16" customHeight="1" x14ac:dyDescent="0.45">
      <c r="A275" s="1543"/>
      <c r="B275" s="1544"/>
      <c r="C275" s="1545"/>
      <c r="D275" s="1544"/>
      <c r="E275" s="1546"/>
      <c r="F275" s="1545"/>
      <c r="G275" s="1545"/>
      <c r="H275" s="1547"/>
      <c r="I275" s="1540"/>
      <c r="J275" s="1541"/>
      <c r="K275" s="1540"/>
      <c r="L275" s="1540"/>
      <c r="M275" s="1561"/>
      <c r="N275" s="1562"/>
      <c r="O275" s="1544"/>
      <c r="P275" s="1545"/>
      <c r="Q275" s="1545"/>
      <c r="R275" s="1545"/>
      <c r="S275" s="1548"/>
      <c r="T275" s="1809"/>
      <c r="U275" s="1549"/>
      <c r="V275" s="1550"/>
      <c r="W275" s="1551"/>
      <c r="X275" s="1809"/>
      <c r="Y275" s="1549"/>
      <c r="Z275" s="1550"/>
      <c r="AA275" s="1551"/>
      <c r="AB275" s="1809"/>
      <c r="AC275" s="2126"/>
      <c r="AD275" s="2127"/>
    </row>
    <row r="276" spans="1:30" ht="16" customHeight="1" x14ac:dyDescent="0.45">
      <c r="A276" s="1543"/>
      <c r="B276" s="1544"/>
      <c r="C276" s="1545"/>
      <c r="D276" s="1544"/>
      <c r="E276" s="1546"/>
      <c r="F276" s="1545"/>
      <c r="G276" s="1545"/>
      <c r="H276" s="1547"/>
      <c r="I276" s="1540"/>
      <c r="J276" s="1541"/>
      <c r="K276" s="1540"/>
      <c r="L276" s="1540"/>
      <c r="M276" s="1561"/>
      <c r="N276" s="1562"/>
      <c r="O276" s="1544"/>
      <c r="P276" s="1545"/>
      <c r="Q276" s="1545"/>
      <c r="R276" s="1545"/>
      <c r="S276" s="1548"/>
      <c r="T276" s="1809"/>
      <c r="U276" s="1549"/>
      <c r="V276" s="1550"/>
      <c r="W276" s="1551"/>
      <c r="X276" s="1809"/>
      <c r="Y276" s="1549"/>
      <c r="Z276" s="1550"/>
      <c r="AA276" s="1551"/>
      <c r="AB276" s="1809"/>
      <c r="AC276" s="2126"/>
      <c r="AD276" s="2127"/>
    </row>
    <row r="277" spans="1:30" ht="16" customHeight="1" x14ac:dyDescent="0.45">
      <c r="A277" s="1543"/>
      <c r="B277" s="1544"/>
      <c r="C277" s="1545"/>
      <c r="D277" s="1544"/>
      <c r="E277" s="1546"/>
      <c r="F277" s="1545"/>
      <c r="G277" s="1545"/>
      <c r="H277" s="1547"/>
      <c r="I277" s="1540"/>
      <c r="J277" s="1541"/>
      <c r="K277" s="1540"/>
      <c r="L277" s="1540"/>
      <c r="M277" s="1561"/>
      <c r="N277" s="1562"/>
      <c r="O277" s="1544"/>
      <c r="P277" s="1545"/>
      <c r="Q277" s="1545"/>
      <c r="R277" s="1545"/>
      <c r="S277" s="1548"/>
      <c r="T277" s="1809"/>
      <c r="U277" s="1549"/>
      <c r="V277" s="1550"/>
      <c r="W277" s="1551"/>
      <c r="X277" s="1809"/>
      <c r="Y277" s="1549"/>
      <c r="Z277" s="1550"/>
      <c r="AA277" s="1551"/>
      <c r="AB277" s="1809"/>
      <c r="AC277" s="2126"/>
      <c r="AD277" s="2127"/>
    </row>
    <row r="278" spans="1:30" ht="16" customHeight="1" x14ac:dyDescent="0.45">
      <c r="A278" s="1543"/>
      <c r="B278" s="1544"/>
      <c r="C278" s="1545"/>
      <c r="D278" s="1544"/>
      <c r="E278" s="1546"/>
      <c r="F278" s="1545"/>
      <c r="G278" s="1545"/>
      <c r="H278" s="1547"/>
      <c r="I278" s="1540"/>
      <c r="J278" s="1541"/>
      <c r="K278" s="1540"/>
      <c r="L278" s="1540"/>
      <c r="M278" s="1561"/>
      <c r="N278" s="1562"/>
      <c r="O278" s="1544"/>
      <c r="P278" s="1545"/>
      <c r="Q278" s="1545"/>
      <c r="R278" s="1545"/>
      <c r="S278" s="1548"/>
      <c r="T278" s="1809"/>
      <c r="U278" s="1549"/>
      <c r="V278" s="1550"/>
      <c r="W278" s="1551"/>
      <c r="X278" s="1809"/>
      <c r="Y278" s="1549"/>
      <c r="Z278" s="1550"/>
      <c r="AA278" s="1551"/>
      <c r="AB278" s="1809"/>
      <c r="AC278" s="2126"/>
      <c r="AD278" s="2127"/>
    </row>
    <row r="279" spans="1:30" ht="16" customHeight="1" x14ac:dyDescent="0.45">
      <c r="A279" s="1543"/>
      <c r="B279" s="1544"/>
      <c r="C279" s="1545"/>
      <c r="D279" s="1544"/>
      <c r="E279" s="1546"/>
      <c r="F279" s="1545"/>
      <c r="G279" s="1545"/>
      <c r="H279" s="1547"/>
      <c r="I279" s="1540"/>
      <c r="J279" s="1541"/>
      <c r="K279" s="1540"/>
      <c r="L279" s="1540"/>
      <c r="M279" s="1561"/>
      <c r="N279" s="1562"/>
      <c r="O279" s="1544"/>
      <c r="P279" s="1545"/>
      <c r="Q279" s="1545"/>
      <c r="R279" s="1545"/>
      <c r="S279" s="1548"/>
      <c r="T279" s="1809"/>
      <c r="U279" s="1549"/>
      <c r="V279" s="1550"/>
      <c r="W279" s="1551"/>
      <c r="X279" s="1809"/>
      <c r="Y279" s="1549"/>
      <c r="Z279" s="1550"/>
      <c r="AA279" s="1551"/>
      <c r="AB279" s="1809"/>
      <c r="AC279" s="2126"/>
      <c r="AD279" s="2127"/>
    </row>
    <row r="280" spans="1:30" ht="16" customHeight="1" x14ac:dyDescent="0.45">
      <c r="A280" s="1543"/>
      <c r="B280" s="1544"/>
      <c r="C280" s="1545"/>
      <c r="D280" s="1544"/>
      <c r="E280" s="1546"/>
      <c r="F280" s="1545"/>
      <c r="G280" s="1545"/>
      <c r="H280" s="1547"/>
      <c r="I280" s="1540"/>
      <c r="J280" s="1541"/>
      <c r="K280" s="1540"/>
      <c r="L280" s="1540"/>
      <c r="M280" s="1561"/>
      <c r="N280" s="1562"/>
      <c r="O280" s="1544"/>
      <c r="P280" s="1545"/>
      <c r="Q280" s="1545"/>
      <c r="R280" s="1545"/>
      <c r="S280" s="1548"/>
      <c r="T280" s="1809"/>
      <c r="U280" s="1549"/>
      <c r="V280" s="1550"/>
      <c r="W280" s="1551"/>
      <c r="X280" s="1809"/>
      <c r="Y280" s="1549"/>
      <c r="Z280" s="1550"/>
      <c r="AA280" s="1551"/>
      <c r="AB280" s="1809"/>
      <c r="AC280" s="2126"/>
      <c r="AD280" s="2127"/>
    </row>
    <row r="281" spans="1:30" ht="16" customHeight="1" x14ac:dyDescent="0.45">
      <c r="A281" s="1543"/>
      <c r="B281" s="1544"/>
      <c r="C281" s="1545"/>
      <c r="D281" s="1544"/>
      <c r="E281" s="1546"/>
      <c r="F281" s="1545"/>
      <c r="G281" s="1545"/>
      <c r="H281" s="1547"/>
      <c r="I281" s="1540"/>
      <c r="J281" s="1541"/>
      <c r="K281" s="1540"/>
      <c r="L281" s="1540"/>
      <c r="M281" s="1561"/>
      <c r="N281" s="1562"/>
      <c r="O281" s="1544"/>
      <c r="P281" s="1545"/>
      <c r="Q281" s="1545"/>
      <c r="R281" s="1545"/>
      <c r="S281" s="1548"/>
      <c r="T281" s="1809"/>
      <c r="U281" s="1549"/>
      <c r="V281" s="1550"/>
      <c r="W281" s="1551"/>
      <c r="X281" s="1809"/>
      <c r="Y281" s="1549"/>
      <c r="Z281" s="1550"/>
      <c r="AA281" s="1551"/>
      <c r="AB281" s="1809"/>
      <c r="AC281" s="2126"/>
      <c r="AD281" s="2127"/>
    </row>
    <row r="282" spans="1:30" ht="16" customHeight="1" x14ac:dyDescent="0.45">
      <c r="A282" s="1543"/>
      <c r="B282" s="1544"/>
      <c r="C282" s="1545"/>
      <c r="D282" s="1544"/>
      <c r="E282" s="1546"/>
      <c r="F282" s="1545"/>
      <c r="G282" s="1545"/>
      <c r="H282" s="1547"/>
      <c r="I282" s="1540"/>
      <c r="J282" s="1541"/>
      <c r="K282" s="1540"/>
      <c r="L282" s="1540"/>
      <c r="M282" s="1561"/>
      <c r="N282" s="1562"/>
      <c r="O282" s="1544"/>
      <c r="P282" s="1545"/>
      <c r="Q282" s="1545"/>
      <c r="R282" s="1545"/>
      <c r="S282" s="1548"/>
      <c r="T282" s="1809"/>
      <c r="U282" s="1549"/>
      <c r="V282" s="1550"/>
      <c r="W282" s="1551"/>
      <c r="X282" s="1809"/>
      <c r="Y282" s="1549"/>
      <c r="Z282" s="1550"/>
      <c r="AA282" s="1551"/>
      <c r="AB282" s="1809"/>
      <c r="AC282" s="2126"/>
      <c r="AD282" s="2127"/>
    </row>
    <row r="283" spans="1:30" ht="16" customHeight="1" x14ac:dyDescent="0.45">
      <c r="A283" s="1543"/>
      <c r="B283" s="1544"/>
      <c r="C283" s="1545"/>
      <c r="D283" s="1544"/>
      <c r="E283" s="1546"/>
      <c r="F283" s="1545"/>
      <c r="G283" s="1545"/>
      <c r="H283" s="1547"/>
      <c r="I283" s="1540"/>
      <c r="J283" s="1541"/>
      <c r="K283" s="1540"/>
      <c r="L283" s="1540"/>
      <c r="M283" s="1561"/>
      <c r="N283" s="1562"/>
      <c r="O283" s="1544"/>
      <c r="P283" s="1545"/>
      <c r="Q283" s="1545"/>
      <c r="R283" s="1545"/>
      <c r="S283" s="1548"/>
      <c r="T283" s="1809"/>
      <c r="U283" s="1549"/>
      <c r="V283" s="1550"/>
      <c r="W283" s="1551"/>
      <c r="X283" s="1809"/>
      <c r="Y283" s="1549"/>
      <c r="Z283" s="1550"/>
      <c r="AA283" s="1551"/>
      <c r="AB283" s="1809"/>
      <c r="AC283" s="2126"/>
      <c r="AD283" s="2127"/>
    </row>
    <row r="284" spans="1:30" ht="16" customHeight="1" x14ac:dyDescent="0.45">
      <c r="A284" s="1543"/>
      <c r="B284" s="1544"/>
      <c r="C284" s="1545"/>
      <c r="D284" s="1544"/>
      <c r="E284" s="1546"/>
      <c r="F284" s="1545"/>
      <c r="G284" s="1545"/>
      <c r="H284" s="1547"/>
      <c r="I284" s="1540"/>
      <c r="J284" s="1541"/>
      <c r="K284" s="1540"/>
      <c r="L284" s="1540"/>
      <c r="M284" s="1561"/>
      <c r="N284" s="1562"/>
      <c r="O284" s="1544"/>
      <c r="P284" s="1545"/>
      <c r="Q284" s="1545"/>
      <c r="R284" s="1545"/>
      <c r="S284" s="1548"/>
      <c r="T284" s="1809"/>
      <c r="U284" s="1549"/>
      <c r="V284" s="1550"/>
      <c r="W284" s="1551"/>
      <c r="X284" s="1809"/>
      <c r="Y284" s="1549"/>
      <c r="Z284" s="1550"/>
      <c r="AA284" s="1551"/>
      <c r="AB284" s="1809"/>
      <c r="AC284" s="2126"/>
      <c r="AD284" s="2127"/>
    </row>
    <row r="285" spans="1:30" ht="16" customHeight="1" x14ac:dyDescent="0.45">
      <c r="A285" s="1543"/>
      <c r="B285" s="1544"/>
      <c r="C285" s="1545"/>
      <c r="D285" s="1544"/>
      <c r="E285" s="1546"/>
      <c r="F285" s="1545"/>
      <c r="G285" s="1545"/>
      <c r="H285" s="1547"/>
      <c r="I285" s="1540"/>
      <c r="J285" s="1541"/>
      <c r="K285" s="1540"/>
      <c r="L285" s="1540"/>
      <c r="M285" s="1561"/>
      <c r="N285" s="1562"/>
      <c r="O285" s="1544"/>
      <c r="P285" s="1545"/>
      <c r="Q285" s="1545"/>
      <c r="R285" s="1545"/>
      <c r="S285" s="1548"/>
      <c r="T285" s="1809"/>
      <c r="U285" s="1549"/>
      <c r="V285" s="1550"/>
      <c r="W285" s="1551"/>
      <c r="X285" s="1809"/>
      <c r="Y285" s="1549"/>
      <c r="Z285" s="1550"/>
      <c r="AA285" s="1551"/>
      <c r="AB285" s="1809"/>
      <c r="AC285" s="2126"/>
      <c r="AD285" s="2127"/>
    </row>
    <row r="286" spans="1:30" ht="16" customHeight="1" x14ac:dyDescent="0.45">
      <c r="A286" s="1543"/>
      <c r="B286" s="1544"/>
      <c r="C286" s="1545"/>
      <c r="D286" s="1544"/>
      <c r="E286" s="1546"/>
      <c r="F286" s="1545"/>
      <c r="G286" s="1545"/>
      <c r="H286" s="1547"/>
      <c r="I286" s="1540"/>
      <c r="J286" s="1541"/>
      <c r="K286" s="1540"/>
      <c r="L286" s="1540"/>
      <c r="M286" s="1561"/>
      <c r="N286" s="1562"/>
      <c r="O286" s="1544"/>
      <c r="P286" s="1545"/>
      <c r="Q286" s="1545"/>
      <c r="R286" s="1545"/>
      <c r="S286" s="1548"/>
      <c r="T286" s="1809"/>
      <c r="U286" s="1549"/>
      <c r="V286" s="1550"/>
      <c r="W286" s="1551"/>
      <c r="X286" s="1809"/>
      <c r="Y286" s="1549"/>
      <c r="Z286" s="1550"/>
      <c r="AA286" s="1551"/>
      <c r="AB286" s="1809"/>
      <c r="AC286" s="2126"/>
      <c r="AD286" s="2127"/>
    </row>
    <row r="287" spans="1:30" ht="16" customHeight="1" x14ac:dyDescent="0.45">
      <c r="A287" s="1543"/>
      <c r="B287" s="1544"/>
      <c r="C287" s="1545"/>
      <c r="D287" s="1544"/>
      <c r="E287" s="1546"/>
      <c r="F287" s="1545"/>
      <c r="G287" s="1545"/>
      <c r="H287" s="1547"/>
      <c r="I287" s="1540"/>
      <c r="J287" s="1541"/>
      <c r="K287" s="1540"/>
      <c r="L287" s="1540"/>
      <c r="M287" s="1561"/>
      <c r="N287" s="1562"/>
      <c r="O287" s="1544"/>
      <c r="P287" s="1545"/>
      <c r="Q287" s="1545"/>
      <c r="R287" s="1545"/>
      <c r="S287" s="1548"/>
      <c r="T287" s="1809"/>
      <c r="U287" s="1549"/>
      <c r="V287" s="1550"/>
      <c r="W287" s="1551"/>
      <c r="X287" s="1809"/>
      <c r="Y287" s="1549"/>
      <c r="Z287" s="1550"/>
      <c r="AA287" s="1551"/>
      <c r="AB287" s="1809"/>
      <c r="AC287" s="2126"/>
      <c r="AD287" s="2127"/>
    </row>
    <row r="288" spans="1:30" ht="16" customHeight="1" x14ac:dyDescent="0.45">
      <c r="A288" s="1543"/>
      <c r="B288" s="1544"/>
      <c r="C288" s="1545"/>
      <c r="D288" s="1544"/>
      <c r="E288" s="1546"/>
      <c r="F288" s="1545"/>
      <c r="G288" s="1545"/>
      <c r="H288" s="1547"/>
      <c r="I288" s="1540"/>
      <c r="J288" s="1541"/>
      <c r="K288" s="1540"/>
      <c r="L288" s="1540"/>
      <c r="M288" s="1561"/>
      <c r="N288" s="1562"/>
      <c r="O288" s="1544"/>
      <c r="P288" s="1545"/>
      <c r="Q288" s="1545"/>
      <c r="R288" s="1545"/>
      <c r="S288" s="1548"/>
      <c r="T288" s="1809"/>
      <c r="U288" s="1549"/>
      <c r="V288" s="1550"/>
      <c r="W288" s="1551"/>
      <c r="X288" s="1809"/>
      <c r="Y288" s="1549"/>
      <c r="Z288" s="1550"/>
      <c r="AA288" s="1551"/>
      <c r="AB288" s="1809"/>
      <c r="AC288" s="2126"/>
      <c r="AD288" s="2127"/>
    </row>
    <row r="289" spans="1:30" ht="16" customHeight="1" x14ac:dyDescent="0.45">
      <c r="A289" s="1543"/>
      <c r="B289" s="1544"/>
      <c r="C289" s="1545"/>
      <c r="D289" s="1544"/>
      <c r="E289" s="1546"/>
      <c r="F289" s="1545"/>
      <c r="G289" s="1545"/>
      <c r="H289" s="1547"/>
      <c r="I289" s="1540"/>
      <c r="J289" s="1541"/>
      <c r="K289" s="1540"/>
      <c r="L289" s="1540"/>
      <c r="M289" s="1561"/>
      <c r="N289" s="1562"/>
      <c r="O289" s="1544"/>
      <c r="P289" s="1545"/>
      <c r="Q289" s="1545"/>
      <c r="R289" s="1545"/>
      <c r="S289" s="1548"/>
      <c r="T289" s="1809"/>
      <c r="U289" s="1549"/>
      <c r="V289" s="1550"/>
      <c r="W289" s="1551"/>
      <c r="X289" s="1809"/>
      <c r="Y289" s="1549"/>
      <c r="Z289" s="1550"/>
      <c r="AA289" s="1551"/>
      <c r="AB289" s="1809"/>
      <c r="AC289" s="2126"/>
      <c r="AD289" s="2127"/>
    </row>
    <row r="290" spans="1:30" ht="16" customHeight="1" x14ac:dyDescent="0.45">
      <c r="A290" s="1543"/>
      <c r="B290" s="1544"/>
      <c r="C290" s="1545"/>
      <c r="D290" s="1544"/>
      <c r="E290" s="1546"/>
      <c r="F290" s="1545"/>
      <c r="G290" s="1545"/>
      <c r="H290" s="1547"/>
      <c r="I290" s="1540"/>
      <c r="J290" s="1541"/>
      <c r="K290" s="1540"/>
      <c r="L290" s="1540"/>
      <c r="M290" s="1561"/>
      <c r="N290" s="1562"/>
      <c r="O290" s="1544"/>
      <c r="P290" s="1545"/>
      <c r="Q290" s="1545"/>
      <c r="R290" s="1545"/>
      <c r="S290" s="1548"/>
      <c r="T290" s="1809"/>
      <c r="U290" s="1549"/>
      <c r="V290" s="1550"/>
      <c r="W290" s="1551"/>
      <c r="X290" s="1809"/>
      <c r="Y290" s="1549"/>
      <c r="Z290" s="1550"/>
      <c r="AA290" s="1551"/>
      <c r="AB290" s="1809"/>
      <c r="AC290" s="2126"/>
      <c r="AD290" s="2127"/>
    </row>
    <row r="291" spans="1:30" ht="16" customHeight="1" x14ac:dyDescent="0.45">
      <c r="A291" s="1543"/>
      <c r="B291" s="1544"/>
      <c r="C291" s="1545"/>
      <c r="D291" s="1544"/>
      <c r="E291" s="1546"/>
      <c r="F291" s="1545"/>
      <c r="G291" s="1545"/>
      <c r="H291" s="1547"/>
      <c r="I291" s="1540"/>
      <c r="J291" s="1541"/>
      <c r="K291" s="1540"/>
      <c r="L291" s="1540"/>
      <c r="M291" s="1561"/>
      <c r="N291" s="1562"/>
      <c r="O291" s="1544"/>
      <c r="P291" s="1545"/>
      <c r="Q291" s="1545"/>
      <c r="R291" s="1545"/>
      <c r="S291" s="1548"/>
      <c r="T291" s="1809"/>
      <c r="U291" s="1549"/>
      <c r="V291" s="1550"/>
      <c r="W291" s="1551"/>
      <c r="X291" s="1809"/>
      <c r="Y291" s="1549"/>
      <c r="Z291" s="1550"/>
      <c r="AA291" s="1551"/>
      <c r="AB291" s="1809"/>
      <c r="AC291" s="2126"/>
      <c r="AD291" s="2127"/>
    </row>
    <row r="292" spans="1:30" ht="16" customHeight="1" x14ac:dyDescent="0.45">
      <c r="A292" s="1543"/>
      <c r="B292" s="1544"/>
      <c r="C292" s="1545"/>
      <c r="D292" s="1544"/>
      <c r="E292" s="1546"/>
      <c r="F292" s="1545"/>
      <c r="G292" s="1545"/>
      <c r="H292" s="1547"/>
      <c r="I292" s="1540"/>
      <c r="J292" s="1541"/>
      <c r="K292" s="1540"/>
      <c r="L292" s="1540"/>
      <c r="M292" s="1561"/>
      <c r="N292" s="1562"/>
      <c r="O292" s="1544"/>
      <c r="P292" s="1545"/>
      <c r="Q292" s="1545"/>
      <c r="R292" s="1545"/>
      <c r="S292" s="1548"/>
      <c r="T292" s="1809"/>
      <c r="U292" s="1549"/>
      <c r="V292" s="1550"/>
      <c r="W292" s="1551"/>
      <c r="X292" s="1809"/>
      <c r="Y292" s="1549"/>
      <c r="Z292" s="1550"/>
      <c r="AA292" s="1551"/>
      <c r="AB292" s="1809"/>
      <c r="AC292" s="2126"/>
      <c r="AD292" s="2127"/>
    </row>
    <row r="293" spans="1:30" ht="16" customHeight="1" x14ac:dyDescent="0.45">
      <c r="A293" s="1543"/>
      <c r="B293" s="1544"/>
      <c r="C293" s="1545"/>
      <c r="D293" s="1544"/>
      <c r="E293" s="1546"/>
      <c r="F293" s="1545"/>
      <c r="G293" s="1545"/>
      <c r="H293" s="1547"/>
      <c r="I293" s="1540"/>
      <c r="J293" s="1541"/>
      <c r="K293" s="1540"/>
      <c r="L293" s="1540"/>
      <c r="M293" s="1561"/>
      <c r="N293" s="1562"/>
      <c r="O293" s="1544"/>
      <c r="P293" s="1545"/>
      <c r="Q293" s="1545"/>
      <c r="R293" s="1545"/>
      <c r="S293" s="1548"/>
      <c r="T293" s="1809"/>
      <c r="U293" s="1549"/>
      <c r="V293" s="1550"/>
      <c r="W293" s="1551"/>
      <c r="X293" s="1809"/>
      <c r="Y293" s="1549"/>
      <c r="Z293" s="1550"/>
      <c r="AA293" s="1551"/>
      <c r="AB293" s="1809"/>
      <c r="AC293" s="2126"/>
      <c r="AD293" s="2127"/>
    </row>
    <row r="294" spans="1:30" ht="16" customHeight="1" x14ac:dyDescent="0.45">
      <c r="A294" s="1543"/>
      <c r="B294" s="1544"/>
      <c r="C294" s="1545"/>
      <c r="D294" s="1544"/>
      <c r="E294" s="1546"/>
      <c r="F294" s="1545"/>
      <c r="G294" s="1545"/>
      <c r="H294" s="1547"/>
      <c r="I294" s="1540"/>
      <c r="J294" s="1541"/>
      <c r="K294" s="1540"/>
      <c r="L294" s="1540"/>
      <c r="M294" s="1561"/>
      <c r="N294" s="1562"/>
      <c r="O294" s="1544"/>
      <c r="P294" s="1545"/>
      <c r="Q294" s="1545"/>
      <c r="R294" s="1545"/>
      <c r="S294" s="1548"/>
      <c r="T294" s="1809"/>
      <c r="U294" s="1549"/>
      <c r="V294" s="1550"/>
      <c r="W294" s="1551"/>
      <c r="X294" s="1809"/>
      <c r="Y294" s="1549"/>
      <c r="Z294" s="1550"/>
      <c r="AA294" s="1551"/>
      <c r="AB294" s="1809"/>
      <c r="AC294" s="2126"/>
      <c r="AD294" s="2127"/>
    </row>
    <row r="295" spans="1:30" ht="16" customHeight="1" x14ac:dyDescent="0.45">
      <c r="A295" s="1543"/>
      <c r="B295" s="1544"/>
      <c r="C295" s="1545"/>
      <c r="D295" s="1544"/>
      <c r="E295" s="1546"/>
      <c r="F295" s="1545"/>
      <c r="G295" s="1545"/>
      <c r="H295" s="1547"/>
      <c r="I295" s="1540"/>
      <c r="J295" s="1541"/>
      <c r="K295" s="1540"/>
      <c r="L295" s="1540"/>
      <c r="M295" s="1561"/>
      <c r="N295" s="1562"/>
      <c r="O295" s="1544"/>
      <c r="P295" s="1545"/>
      <c r="Q295" s="1545"/>
      <c r="R295" s="1545"/>
      <c r="S295" s="1548"/>
      <c r="T295" s="1809"/>
      <c r="U295" s="1549"/>
      <c r="V295" s="1550"/>
      <c r="W295" s="1551"/>
      <c r="X295" s="1809"/>
      <c r="Y295" s="1549"/>
      <c r="Z295" s="1550"/>
      <c r="AA295" s="1551"/>
      <c r="AB295" s="1809"/>
      <c r="AC295" s="2126"/>
      <c r="AD295" s="2127"/>
    </row>
    <row r="296" spans="1:30" ht="16" customHeight="1" x14ac:dyDescent="0.45">
      <c r="A296" s="1543"/>
      <c r="B296" s="1544"/>
      <c r="C296" s="1545"/>
      <c r="D296" s="1544"/>
      <c r="E296" s="1546"/>
      <c r="F296" s="1545"/>
      <c r="G296" s="1545"/>
      <c r="H296" s="1547"/>
      <c r="I296" s="1540"/>
      <c r="J296" s="1541"/>
      <c r="K296" s="1540"/>
      <c r="L296" s="1540"/>
      <c r="M296" s="1561"/>
      <c r="N296" s="1562"/>
      <c r="O296" s="1544"/>
      <c r="P296" s="1545"/>
      <c r="Q296" s="1545"/>
      <c r="R296" s="1545"/>
      <c r="S296" s="1548"/>
      <c r="T296" s="1809"/>
      <c r="U296" s="1549"/>
      <c r="V296" s="1550"/>
      <c r="W296" s="1551"/>
      <c r="X296" s="1809"/>
      <c r="Y296" s="1549"/>
      <c r="Z296" s="1550"/>
      <c r="AA296" s="1551"/>
      <c r="AB296" s="1809"/>
      <c r="AC296" s="2126"/>
      <c r="AD296" s="2127"/>
    </row>
    <row r="297" spans="1:30" ht="16" customHeight="1" x14ac:dyDescent="0.45">
      <c r="A297" s="1543"/>
      <c r="B297" s="1544"/>
      <c r="C297" s="1545"/>
      <c r="D297" s="1544"/>
      <c r="E297" s="1546"/>
      <c r="F297" s="1545"/>
      <c r="G297" s="1545"/>
      <c r="H297" s="1547"/>
      <c r="I297" s="1540"/>
      <c r="J297" s="1541"/>
      <c r="K297" s="1540"/>
      <c r="L297" s="1540"/>
      <c r="M297" s="1561"/>
      <c r="N297" s="1562"/>
      <c r="O297" s="1544"/>
      <c r="P297" s="1545"/>
      <c r="Q297" s="1545"/>
      <c r="R297" s="1545"/>
      <c r="S297" s="1548"/>
      <c r="T297" s="1809"/>
      <c r="U297" s="1549"/>
      <c r="V297" s="1550"/>
      <c r="W297" s="1551"/>
      <c r="X297" s="1809"/>
      <c r="Y297" s="1549"/>
      <c r="Z297" s="1550"/>
      <c r="AA297" s="1551"/>
      <c r="AB297" s="1809"/>
      <c r="AC297" s="2126"/>
      <c r="AD297" s="2127"/>
    </row>
    <row r="298" spans="1:30" ht="16" customHeight="1" x14ac:dyDescent="0.45">
      <c r="A298" s="1543"/>
      <c r="B298" s="1544"/>
      <c r="C298" s="1545"/>
      <c r="D298" s="1544"/>
      <c r="E298" s="1546"/>
      <c r="F298" s="1545"/>
      <c r="G298" s="1545"/>
      <c r="H298" s="1547"/>
      <c r="I298" s="1540"/>
      <c r="J298" s="1541"/>
      <c r="K298" s="1540"/>
      <c r="L298" s="1540"/>
      <c r="M298" s="1561"/>
      <c r="N298" s="1562"/>
      <c r="O298" s="1544"/>
      <c r="P298" s="1545"/>
      <c r="Q298" s="1545"/>
      <c r="R298" s="1545"/>
      <c r="S298" s="1548"/>
      <c r="T298" s="1809"/>
      <c r="U298" s="1549"/>
      <c r="V298" s="1550"/>
      <c r="W298" s="1551"/>
      <c r="X298" s="1809"/>
      <c r="Y298" s="1549"/>
      <c r="Z298" s="1550"/>
      <c r="AA298" s="1551"/>
      <c r="AB298" s="1809"/>
      <c r="AC298" s="2126"/>
      <c r="AD298" s="2127"/>
    </row>
    <row r="299" spans="1:30" ht="16" customHeight="1" x14ac:dyDescent="0.45">
      <c r="A299" s="1543"/>
      <c r="B299" s="1544"/>
      <c r="C299" s="1545"/>
      <c r="D299" s="1544"/>
      <c r="E299" s="1546"/>
      <c r="F299" s="1545"/>
      <c r="G299" s="1545"/>
      <c r="H299" s="1547"/>
      <c r="I299" s="1540"/>
      <c r="J299" s="1541"/>
      <c r="K299" s="1540"/>
      <c r="L299" s="1540"/>
      <c r="M299" s="1561"/>
      <c r="N299" s="1562"/>
      <c r="O299" s="1544"/>
      <c r="P299" s="1545"/>
      <c r="Q299" s="1545"/>
      <c r="R299" s="1545"/>
      <c r="S299" s="1548"/>
      <c r="T299" s="1809"/>
      <c r="U299" s="1549"/>
      <c r="V299" s="1550"/>
      <c r="W299" s="1551"/>
      <c r="X299" s="1809"/>
      <c r="Y299" s="1549"/>
      <c r="Z299" s="1550"/>
      <c r="AA299" s="1551"/>
      <c r="AB299" s="1809"/>
      <c r="AC299" s="2126"/>
      <c r="AD299" s="2127"/>
    </row>
    <row r="300" spans="1:30" ht="16" customHeight="1" x14ac:dyDescent="0.45">
      <c r="A300" s="1543"/>
      <c r="B300" s="1544"/>
      <c r="C300" s="1545"/>
      <c r="D300" s="1544"/>
      <c r="E300" s="1546"/>
      <c r="F300" s="1545"/>
      <c r="G300" s="1545"/>
      <c r="H300" s="1547"/>
      <c r="I300" s="1540"/>
      <c r="J300" s="1541"/>
      <c r="K300" s="1540"/>
      <c r="L300" s="1540"/>
      <c r="M300" s="1561"/>
      <c r="N300" s="1562"/>
      <c r="O300" s="1544"/>
      <c r="P300" s="1545"/>
      <c r="Q300" s="1545"/>
      <c r="R300" s="1545"/>
      <c r="S300" s="1548"/>
      <c r="T300" s="1809"/>
      <c r="U300" s="1549"/>
      <c r="V300" s="1550"/>
      <c r="W300" s="1551"/>
      <c r="X300" s="1809"/>
      <c r="Y300" s="1549"/>
      <c r="Z300" s="1550"/>
      <c r="AA300" s="1551"/>
      <c r="AB300" s="1809"/>
      <c r="AC300" s="2126"/>
      <c r="AD300" s="2127"/>
    </row>
    <row r="301" spans="1:30" ht="16" customHeight="1" x14ac:dyDescent="0.45">
      <c r="A301" s="1543"/>
      <c r="B301" s="1544"/>
      <c r="C301" s="1545"/>
      <c r="D301" s="1544"/>
      <c r="E301" s="1546"/>
      <c r="F301" s="1545"/>
      <c r="G301" s="1545"/>
      <c r="H301" s="1547"/>
      <c r="I301" s="1540"/>
      <c r="J301" s="1541"/>
      <c r="K301" s="1540"/>
      <c r="L301" s="1540"/>
      <c r="M301" s="1561"/>
      <c r="N301" s="1562"/>
      <c r="O301" s="1544"/>
      <c r="P301" s="1545"/>
      <c r="Q301" s="1545"/>
      <c r="R301" s="1545"/>
      <c r="S301" s="1548"/>
      <c r="T301" s="1809"/>
      <c r="U301" s="1549"/>
      <c r="V301" s="1550"/>
      <c r="W301" s="1551"/>
      <c r="X301" s="1809"/>
      <c r="Y301" s="1549"/>
      <c r="Z301" s="1550"/>
      <c r="AA301" s="1551"/>
      <c r="AB301" s="1809"/>
      <c r="AC301" s="2126"/>
      <c r="AD301" s="2127"/>
    </row>
    <row r="302" spans="1:30" ht="16" customHeight="1" x14ac:dyDescent="0.45">
      <c r="A302" s="1543"/>
      <c r="B302" s="1544"/>
      <c r="C302" s="1545"/>
      <c r="D302" s="1544"/>
      <c r="E302" s="1546"/>
      <c r="F302" s="1545"/>
      <c r="G302" s="1545"/>
      <c r="H302" s="1547"/>
      <c r="I302" s="1540"/>
      <c r="J302" s="1541"/>
      <c r="K302" s="1540"/>
      <c r="L302" s="1540"/>
      <c r="M302" s="1561"/>
      <c r="N302" s="1562"/>
      <c r="O302" s="1544"/>
      <c r="P302" s="1545"/>
      <c r="Q302" s="1545"/>
      <c r="R302" s="1545"/>
      <c r="S302" s="1548"/>
      <c r="T302" s="1809"/>
      <c r="U302" s="1549"/>
      <c r="V302" s="1550"/>
      <c r="W302" s="1551"/>
      <c r="X302" s="1809"/>
      <c r="Y302" s="1549"/>
      <c r="Z302" s="1550"/>
      <c r="AA302" s="1551"/>
      <c r="AB302" s="1809"/>
      <c r="AC302" s="2126"/>
      <c r="AD302" s="2127"/>
    </row>
    <row r="303" spans="1:30" ht="16" customHeight="1" x14ac:dyDescent="0.45">
      <c r="A303" s="1543"/>
      <c r="B303" s="1544"/>
      <c r="C303" s="1545"/>
      <c r="D303" s="1544"/>
      <c r="E303" s="1546"/>
      <c r="F303" s="1545"/>
      <c r="G303" s="1545"/>
      <c r="H303" s="1547"/>
      <c r="I303" s="1540"/>
      <c r="J303" s="1541"/>
      <c r="K303" s="1540"/>
      <c r="L303" s="1540"/>
      <c r="M303" s="1561"/>
      <c r="N303" s="1562"/>
      <c r="O303" s="1544"/>
      <c r="P303" s="1545"/>
      <c r="Q303" s="1545"/>
      <c r="R303" s="1545"/>
      <c r="S303" s="1548"/>
      <c r="T303" s="1809"/>
      <c r="U303" s="1549"/>
      <c r="V303" s="1550"/>
      <c r="W303" s="1551"/>
      <c r="X303" s="1809"/>
      <c r="Y303" s="1549"/>
      <c r="Z303" s="1550"/>
      <c r="AA303" s="1551"/>
      <c r="AB303" s="1809"/>
      <c r="AC303" s="2126"/>
      <c r="AD303" s="2127"/>
    </row>
    <row r="304" spans="1:30" ht="16" customHeight="1" x14ac:dyDescent="0.45">
      <c r="A304" s="1543"/>
      <c r="B304" s="1544"/>
      <c r="C304" s="1545"/>
      <c r="D304" s="1544"/>
      <c r="E304" s="1546"/>
      <c r="F304" s="1545"/>
      <c r="G304" s="1545"/>
      <c r="H304" s="1547"/>
      <c r="I304" s="1540"/>
      <c r="J304" s="1541"/>
      <c r="K304" s="1540"/>
      <c r="L304" s="1540"/>
      <c r="M304" s="1561"/>
      <c r="N304" s="1562"/>
      <c r="O304" s="1544"/>
      <c r="P304" s="1545"/>
      <c r="Q304" s="1545"/>
      <c r="R304" s="1545"/>
      <c r="S304" s="1548"/>
      <c r="T304" s="1809"/>
      <c r="U304" s="1549"/>
      <c r="V304" s="1550"/>
      <c r="W304" s="1551"/>
      <c r="X304" s="1809"/>
      <c r="Y304" s="1549"/>
      <c r="Z304" s="1550"/>
      <c r="AA304" s="1551"/>
      <c r="AB304" s="1809"/>
      <c r="AC304" s="2126"/>
      <c r="AD304" s="2127"/>
    </row>
    <row r="305" spans="1:30" ht="16" customHeight="1" x14ac:dyDescent="0.45">
      <c r="A305" s="1543"/>
      <c r="B305" s="1544"/>
      <c r="C305" s="1545"/>
      <c r="D305" s="1544"/>
      <c r="E305" s="1546"/>
      <c r="F305" s="1545"/>
      <c r="G305" s="1545"/>
      <c r="H305" s="1547"/>
      <c r="I305" s="1540"/>
      <c r="J305" s="1541"/>
      <c r="K305" s="1540"/>
      <c r="L305" s="1540"/>
      <c r="M305" s="1561"/>
      <c r="N305" s="1562"/>
      <c r="O305" s="1544"/>
      <c r="P305" s="1545"/>
      <c r="Q305" s="1545"/>
      <c r="R305" s="1545"/>
      <c r="S305" s="1548"/>
      <c r="T305" s="1809"/>
      <c r="U305" s="1549"/>
      <c r="V305" s="1550"/>
      <c r="W305" s="1551"/>
      <c r="X305" s="1809"/>
      <c r="Y305" s="1549"/>
      <c r="Z305" s="1550"/>
      <c r="AA305" s="1551"/>
      <c r="AB305" s="1809"/>
      <c r="AC305" s="2126"/>
      <c r="AD305" s="2127"/>
    </row>
    <row r="306" spans="1:30" ht="16" customHeight="1" x14ac:dyDescent="0.45">
      <c r="A306" s="1543"/>
      <c r="B306" s="1544"/>
      <c r="C306" s="1545"/>
      <c r="D306" s="1544"/>
      <c r="E306" s="1546"/>
      <c r="F306" s="1545"/>
      <c r="G306" s="1545"/>
      <c r="H306" s="1547"/>
      <c r="I306" s="1540"/>
      <c r="J306" s="1541"/>
      <c r="K306" s="1540"/>
      <c r="L306" s="1540"/>
      <c r="M306" s="1561"/>
      <c r="N306" s="1562"/>
      <c r="O306" s="1544"/>
      <c r="P306" s="1545"/>
      <c r="Q306" s="1545"/>
      <c r="R306" s="1545"/>
      <c r="S306" s="1548"/>
      <c r="T306" s="1809"/>
      <c r="U306" s="1549"/>
      <c r="V306" s="1550"/>
      <c r="W306" s="1551"/>
      <c r="X306" s="1809"/>
      <c r="Y306" s="1549"/>
      <c r="Z306" s="1550"/>
      <c r="AA306" s="1551"/>
      <c r="AB306" s="1809"/>
      <c r="AC306" s="2126"/>
      <c r="AD306" s="2127"/>
    </row>
    <row r="307" spans="1:30" ht="16" customHeight="1" x14ac:dyDescent="0.45">
      <c r="A307" s="1552"/>
      <c r="B307" s="1553"/>
      <c r="C307" s="1554"/>
      <c r="D307" s="1553"/>
      <c r="E307" s="1555"/>
      <c r="F307" s="1554"/>
      <c r="G307" s="1554"/>
      <c r="H307" s="1556"/>
      <c r="I307" s="1540"/>
      <c r="J307" s="1541"/>
      <c r="K307" s="1540"/>
      <c r="L307" s="1540"/>
      <c r="M307" s="1563"/>
      <c r="N307" s="1564"/>
      <c r="O307" s="1553"/>
      <c r="P307" s="1554"/>
      <c r="Q307" s="1554"/>
      <c r="R307" s="1554"/>
      <c r="S307" s="1557"/>
      <c r="T307" s="1809"/>
      <c r="U307" s="1558"/>
      <c r="V307" s="1559"/>
      <c r="W307" s="1560"/>
      <c r="X307" s="1809"/>
      <c r="Y307" s="1558"/>
      <c r="Z307" s="1559"/>
      <c r="AA307" s="1560"/>
      <c r="AB307" s="1809"/>
      <c r="AC307" s="2126"/>
      <c r="AD307" s="2127"/>
    </row>
    <row r="308" spans="1:30" x14ac:dyDescent="0.45">
      <c r="F308" s="509"/>
      <c r="G308" s="509"/>
    </row>
    <row r="309" spans="1:30" x14ac:dyDescent="0.45">
      <c r="F309" s="509"/>
      <c r="G309" s="509"/>
    </row>
    <row r="310" spans="1:30" x14ac:dyDescent="0.45">
      <c r="F310" s="509"/>
      <c r="G310" s="509"/>
    </row>
    <row r="311" spans="1:30" x14ac:dyDescent="0.45">
      <c r="F311" s="509"/>
      <c r="G311" s="509"/>
    </row>
    <row r="312" spans="1:30" x14ac:dyDescent="0.45">
      <c r="F312" s="509"/>
      <c r="G312" s="509"/>
    </row>
    <row r="313" spans="1:30" x14ac:dyDescent="0.45">
      <c r="F313" s="509"/>
      <c r="G313" s="509"/>
    </row>
    <row r="314" spans="1:30" x14ac:dyDescent="0.45">
      <c r="F314" s="509"/>
      <c r="G314" s="509"/>
    </row>
    <row r="315" spans="1:30" x14ac:dyDescent="0.45">
      <c r="F315" s="509"/>
      <c r="G315" s="509"/>
    </row>
    <row r="316" spans="1:30" x14ac:dyDescent="0.45">
      <c r="F316" s="509"/>
      <c r="G316" s="509"/>
    </row>
    <row r="317" spans="1:30" x14ac:dyDescent="0.45">
      <c r="F317" s="509"/>
      <c r="G317" s="509"/>
    </row>
    <row r="318" spans="1:30" x14ac:dyDescent="0.45">
      <c r="F318" s="509"/>
      <c r="G318" s="509"/>
    </row>
    <row r="319" spans="1:30" x14ac:dyDescent="0.45">
      <c r="F319" s="509"/>
      <c r="G319" s="509"/>
    </row>
    <row r="320" spans="1:30" x14ac:dyDescent="0.45">
      <c r="F320" s="509"/>
      <c r="G320" s="509"/>
    </row>
    <row r="321" spans="6:7" x14ac:dyDescent="0.45">
      <c r="F321" s="509"/>
      <c r="G321" s="509"/>
    </row>
    <row r="322" spans="6:7" x14ac:dyDescent="0.45">
      <c r="F322" s="509"/>
      <c r="G322" s="509"/>
    </row>
    <row r="323" spans="6:7" x14ac:dyDescent="0.45">
      <c r="F323" s="509"/>
      <c r="G323" s="509"/>
    </row>
    <row r="324" spans="6:7" x14ac:dyDescent="0.45">
      <c r="F324" s="509"/>
      <c r="G324" s="509"/>
    </row>
    <row r="325" spans="6:7" x14ac:dyDescent="0.45">
      <c r="F325" s="509"/>
      <c r="G325" s="509"/>
    </row>
    <row r="326" spans="6:7" x14ac:dyDescent="0.45">
      <c r="F326" s="509"/>
      <c r="G326" s="509"/>
    </row>
    <row r="327" spans="6:7" x14ac:dyDescent="0.45">
      <c r="F327" s="509"/>
      <c r="G327" s="509"/>
    </row>
    <row r="328" spans="6:7" x14ac:dyDescent="0.45">
      <c r="F328" s="509"/>
      <c r="G328" s="509"/>
    </row>
    <row r="329" spans="6:7" x14ac:dyDescent="0.45">
      <c r="F329" s="509"/>
      <c r="G329" s="509"/>
    </row>
    <row r="330" spans="6:7" x14ac:dyDescent="0.45">
      <c r="F330" s="509"/>
      <c r="G330" s="509"/>
    </row>
    <row r="331" spans="6:7" x14ac:dyDescent="0.45">
      <c r="F331" s="509"/>
      <c r="G331" s="509"/>
    </row>
    <row r="332" spans="6:7" x14ac:dyDescent="0.45">
      <c r="F332" s="509"/>
      <c r="G332" s="509"/>
    </row>
    <row r="333" spans="6:7" x14ac:dyDescent="0.45">
      <c r="F333" s="509"/>
      <c r="G333" s="509"/>
    </row>
    <row r="334" spans="6:7" x14ac:dyDescent="0.45">
      <c r="F334" s="509"/>
      <c r="G334" s="509"/>
    </row>
    <row r="335" spans="6:7" x14ac:dyDescent="0.45">
      <c r="F335" s="509"/>
      <c r="G335" s="509"/>
    </row>
    <row r="336" spans="6:7" x14ac:dyDescent="0.45">
      <c r="F336" s="509"/>
      <c r="G336" s="509"/>
    </row>
    <row r="337" spans="6:7" x14ac:dyDescent="0.45">
      <c r="F337" s="509"/>
      <c r="G337" s="509"/>
    </row>
    <row r="338" spans="6:7" x14ac:dyDescent="0.45">
      <c r="F338" s="509"/>
      <c r="G338" s="509"/>
    </row>
    <row r="339" spans="6:7" x14ac:dyDescent="0.45">
      <c r="F339" s="509"/>
      <c r="G339" s="509"/>
    </row>
    <row r="340" spans="6:7" x14ac:dyDescent="0.45">
      <c r="F340" s="509"/>
      <c r="G340" s="509"/>
    </row>
    <row r="341" spans="6:7" x14ac:dyDescent="0.45">
      <c r="F341" s="509"/>
      <c r="G341" s="509"/>
    </row>
    <row r="342" spans="6:7" x14ac:dyDescent="0.45">
      <c r="F342" s="509"/>
      <c r="G342" s="509"/>
    </row>
    <row r="343" spans="6:7" x14ac:dyDescent="0.45">
      <c r="F343" s="509"/>
      <c r="G343" s="509"/>
    </row>
    <row r="344" spans="6:7" x14ac:dyDescent="0.45">
      <c r="F344" s="509"/>
      <c r="G344" s="509"/>
    </row>
    <row r="345" spans="6:7" x14ac:dyDescent="0.45">
      <c r="F345" s="509"/>
      <c r="G345" s="509"/>
    </row>
    <row r="346" spans="6:7" x14ac:dyDescent="0.45">
      <c r="F346" s="509"/>
      <c r="G346" s="509"/>
    </row>
    <row r="347" spans="6:7" x14ac:dyDescent="0.45">
      <c r="F347" s="509"/>
      <c r="G347" s="509"/>
    </row>
    <row r="348" spans="6:7" x14ac:dyDescent="0.45">
      <c r="F348" s="509"/>
      <c r="G348" s="509"/>
    </row>
    <row r="349" spans="6:7" x14ac:dyDescent="0.45">
      <c r="F349" s="509"/>
      <c r="G349" s="509"/>
    </row>
    <row r="350" spans="6:7" x14ac:dyDescent="0.45">
      <c r="F350" s="509"/>
      <c r="G350" s="509"/>
    </row>
    <row r="351" spans="6:7" x14ac:dyDescent="0.45">
      <c r="F351" s="509"/>
      <c r="G351" s="509"/>
    </row>
    <row r="352" spans="6:7" x14ac:dyDescent="0.45">
      <c r="F352" s="509"/>
      <c r="G352" s="509"/>
    </row>
    <row r="353" spans="6:7" x14ac:dyDescent="0.45">
      <c r="F353" s="509"/>
      <c r="G353" s="509"/>
    </row>
    <row r="354" spans="6:7" x14ac:dyDescent="0.45">
      <c r="F354" s="509"/>
      <c r="G354" s="509"/>
    </row>
    <row r="355" spans="6:7" x14ac:dyDescent="0.45">
      <c r="F355" s="509"/>
      <c r="G355" s="509"/>
    </row>
    <row r="356" spans="6:7" x14ac:dyDescent="0.45">
      <c r="F356" s="509"/>
      <c r="G356" s="509"/>
    </row>
    <row r="357" spans="6:7" x14ac:dyDescent="0.45">
      <c r="F357" s="509"/>
      <c r="G357" s="509"/>
    </row>
    <row r="358" spans="6:7" x14ac:dyDescent="0.45">
      <c r="F358" s="509"/>
      <c r="G358" s="509"/>
    </row>
    <row r="359" spans="6:7" x14ac:dyDescent="0.45">
      <c r="F359" s="509"/>
      <c r="G359" s="509"/>
    </row>
    <row r="360" spans="6:7" x14ac:dyDescent="0.45">
      <c r="F360" s="509"/>
      <c r="G360" s="509"/>
    </row>
    <row r="361" spans="6:7" x14ac:dyDescent="0.45">
      <c r="F361" s="509"/>
      <c r="G361" s="509"/>
    </row>
    <row r="362" spans="6:7" x14ac:dyDescent="0.45">
      <c r="F362" s="509"/>
      <c r="G362" s="509"/>
    </row>
    <row r="363" spans="6:7" x14ac:dyDescent="0.45">
      <c r="F363" s="509"/>
      <c r="G363" s="509"/>
    </row>
    <row r="364" spans="6:7" x14ac:dyDescent="0.45">
      <c r="F364" s="509"/>
      <c r="G364" s="509"/>
    </row>
    <row r="365" spans="6:7" x14ac:dyDescent="0.45">
      <c r="F365" s="509"/>
      <c r="G365" s="509"/>
    </row>
    <row r="366" spans="6:7" x14ac:dyDescent="0.45">
      <c r="F366" s="509"/>
      <c r="G366" s="509"/>
    </row>
    <row r="367" spans="6:7" x14ac:dyDescent="0.45">
      <c r="F367" s="509"/>
      <c r="G367" s="509"/>
    </row>
    <row r="368" spans="6:7" x14ac:dyDescent="0.45">
      <c r="F368" s="509"/>
      <c r="G368" s="509"/>
    </row>
    <row r="369" spans="6:7" x14ac:dyDescent="0.45">
      <c r="F369" s="509"/>
      <c r="G369" s="509"/>
    </row>
    <row r="370" spans="6:7" x14ac:dyDescent="0.45">
      <c r="F370" s="509"/>
      <c r="G370" s="509"/>
    </row>
    <row r="371" spans="6:7" x14ac:dyDescent="0.45">
      <c r="F371" s="509"/>
      <c r="G371" s="509"/>
    </row>
    <row r="372" spans="6:7" x14ac:dyDescent="0.45">
      <c r="F372" s="509"/>
      <c r="G372" s="509"/>
    </row>
    <row r="373" spans="6:7" x14ac:dyDescent="0.45">
      <c r="F373" s="509"/>
      <c r="G373" s="509"/>
    </row>
    <row r="374" spans="6:7" x14ac:dyDescent="0.45">
      <c r="F374" s="509"/>
      <c r="G374" s="509"/>
    </row>
    <row r="375" spans="6:7" x14ac:dyDescent="0.45">
      <c r="F375" s="509"/>
      <c r="G375" s="509"/>
    </row>
    <row r="376" spans="6:7" x14ac:dyDescent="0.45">
      <c r="F376" s="509"/>
      <c r="G376" s="509"/>
    </row>
    <row r="377" spans="6:7" x14ac:dyDescent="0.45">
      <c r="F377" s="509"/>
      <c r="G377" s="509"/>
    </row>
    <row r="378" spans="6:7" x14ac:dyDescent="0.45">
      <c r="F378" s="509"/>
      <c r="G378" s="509"/>
    </row>
    <row r="379" spans="6:7" x14ac:dyDescent="0.45">
      <c r="F379" s="509"/>
      <c r="G379" s="509"/>
    </row>
    <row r="380" spans="6:7" x14ac:dyDescent="0.45">
      <c r="F380" s="509"/>
      <c r="G380" s="509"/>
    </row>
    <row r="381" spans="6:7" x14ac:dyDescent="0.45">
      <c r="F381" s="509"/>
      <c r="G381" s="509"/>
    </row>
    <row r="382" spans="6:7" x14ac:dyDescent="0.45">
      <c r="F382" s="509"/>
      <c r="G382" s="509"/>
    </row>
    <row r="383" spans="6:7" x14ac:dyDescent="0.45">
      <c r="F383" s="509"/>
      <c r="G383" s="509"/>
    </row>
    <row r="384" spans="6:7" x14ac:dyDescent="0.45">
      <c r="F384" s="509"/>
      <c r="G384" s="509"/>
    </row>
    <row r="385" spans="6:7" x14ac:dyDescent="0.45">
      <c r="F385" s="509"/>
      <c r="G385" s="509"/>
    </row>
    <row r="386" spans="6:7" x14ac:dyDescent="0.45">
      <c r="F386" s="509"/>
      <c r="G386" s="509"/>
    </row>
    <row r="387" spans="6:7" x14ac:dyDescent="0.45">
      <c r="F387" s="509"/>
      <c r="G387" s="509"/>
    </row>
    <row r="388" spans="6:7" x14ac:dyDescent="0.45">
      <c r="F388" s="509"/>
      <c r="G388" s="509"/>
    </row>
    <row r="389" spans="6:7" x14ac:dyDescent="0.45">
      <c r="F389" s="509"/>
      <c r="G389" s="509"/>
    </row>
    <row r="390" spans="6:7" x14ac:dyDescent="0.45">
      <c r="F390" s="509"/>
      <c r="G390" s="509"/>
    </row>
    <row r="391" spans="6:7" x14ac:dyDescent="0.45">
      <c r="F391" s="509"/>
      <c r="G391" s="509"/>
    </row>
    <row r="392" spans="6:7" x14ac:dyDescent="0.45">
      <c r="F392" s="509"/>
      <c r="G392" s="509"/>
    </row>
    <row r="393" spans="6:7" x14ac:dyDescent="0.45">
      <c r="F393" s="509"/>
      <c r="G393" s="509"/>
    </row>
    <row r="394" spans="6:7" x14ac:dyDescent="0.45">
      <c r="F394" s="509"/>
      <c r="G394" s="509"/>
    </row>
    <row r="395" spans="6:7" x14ac:dyDescent="0.45">
      <c r="F395" s="509"/>
      <c r="G395" s="509"/>
    </row>
    <row r="396" spans="6:7" x14ac:dyDescent="0.45">
      <c r="F396" s="509"/>
      <c r="G396" s="509"/>
    </row>
    <row r="397" spans="6:7" x14ac:dyDescent="0.45">
      <c r="F397" s="509"/>
      <c r="G397" s="509"/>
    </row>
    <row r="398" spans="6:7" x14ac:dyDescent="0.45">
      <c r="F398" s="509"/>
      <c r="G398" s="509"/>
    </row>
    <row r="399" spans="6:7" x14ac:dyDescent="0.45">
      <c r="F399" s="509"/>
      <c r="G399" s="509"/>
    </row>
    <row r="400" spans="6:7" x14ac:dyDescent="0.45">
      <c r="F400" s="509"/>
      <c r="G400" s="509"/>
    </row>
    <row r="401" spans="6:7" x14ac:dyDescent="0.45">
      <c r="F401" s="509"/>
      <c r="G401" s="509"/>
    </row>
    <row r="402" spans="6:7" x14ac:dyDescent="0.45">
      <c r="F402" s="509"/>
      <c r="G402" s="509"/>
    </row>
    <row r="403" spans="6:7" x14ac:dyDescent="0.45">
      <c r="F403" s="509"/>
      <c r="G403" s="509"/>
    </row>
    <row r="404" spans="6:7" x14ac:dyDescent="0.45">
      <c r="F404" s="509"/>
      <c r="G404" s="509"/>
    </row>
    <row r="405" spans="6:7" x14ac:dyDescent="0.45">
      <c r="F405" s="509"/>
      <c r="G405" s="509"/>
    </row>
    <row r="406" spans="6:7" x14ac:dyDescent="0.45">
      <c r="F406" s="509"/>
      <c r="G406" s="509"/>
    </row>
    <row r="407" spans="6:7" x14ac:dyDescent="0.45">
      <c r="F407" s="509"/>
      <c r="G407" s="509"/>
    </row>
    <row r="408" spans="6:7" x14ac:dyDescent="0.45">
      <c r="F408" s="509"/>
      <c r="G408" s="509"/>
    </row>
    <row r="409" spans="6:7" x14ac:dyDescent="0.45">
      <c r="F409" s="509"/>
      <c r="G409" s="509"/>
    </row>
    <row r="410" spans="6:7" x14ac:dyDescent="0.45">
      <c r="F410" s="509"/>
      <c r="G410" s="509"/>
    </row>
    <row r="411" spans="6:7" x14ac:dyDescent="0.45">
      <c r="F411" s="509"/>
      <c r="G411" s="509"/>
    </row>
    <row r="412" spans="6:7" x14ac:dyDescent="0.45">
      <c r="F412" s="509"/>
      <c r="G412" s="509"/>
    </row>
    <row r="413" spans="6:7" x14ac:dyDescent="0.45">
      <c r="F413" s="509"/>
      <c r="G413" s="509"/>
    </row>
    <row r="414" spans="6:7" x14ac:dyDescent="0.45">
      <c r="F414" s="509"/>
      <c r="G414" s="509"/>
    </row>
    <row r="415" spans="6:7" x14ac:dyDescent="0.45">
      <c r="F415" s="509"/>
      <c r="G415" s="509"/>
    </row>
    <row r="416" spans="6:7" x14ac:dyDescent="0.45">
      <c r="F416" s="509"/>
      <c r="G416" s="509"/>
    </row>
    <row r="417" spans="6:7" x14ac:dyDescent="0.45">
      <c r="F417" s="509"/>
      <c r="G417" s="509"/>
    </row>
    <row r="418" spans="6:7" x14ac:dyDescent="0.45">
      <c r="F418" s="509"/>
      <c r="G418" s="509"/>
    </row>
    <row r="419" spans="6:7" x14ac:dyDescent="0.45">
      <c r="F419" s="509"/>
      <c r="G419" s="509"/>
    </row>
    <row r="420" spans="6:7" x14ac:dyDescent="0.45">
      <c r="F420" s="509"/>
      <c r="G420" s="509"/>
    </row>
    <row r="421" spans="6:7" x14ac:dyDescent="0.45">
      <c r="F421" s="509"/>
      <c r="G421" s="509"/>
    </row>
    <row r="422" spans="6:7" x14ac:dyDescent="0.45">
      <c r="F422" s="509"/>
      <c r="G422" s="509"/>
    </row>
    <row r="423" spans="6:7" x14ac:dyDescent="0.45">
      <c r="F423" s="509"/>
      <c r="G423" s="509"/>
    </row>
    <row r="424" spans="6:7" x14ac:dyDescent="0.45">
      <c r="F424" s="509"/>
      <c r="G424" s="509"/>
    </row>
    <row r="425" spans="6:7" x14ac:dyDescent="0.45">
      <c r="F425" s="509"/>
      <c r="G425" s="509"/>
    </row>
    <row r="426" spans="6:7" x14ac:dyDescent="0.45">
      <c r="F426" s="509"/>
      <c r="G426" s="509"/>
    </row>
    <row r="427" spans="6:7" x14ac:dyDescent="0.45">
      <c r="F427" s="509"/>
      <c r="G427" s="509"/>
    </row>
    <row r="428" spans="6:7" x14ac:dyDescent="0.45">
      <c r="F428" s="509"/>
      <c r="G428" s="509"/>
    </row>
    <row r="429" spans="6:7" x14ac:dyDescent="0.45">
      <c r="F429" s="509"/>
      <c r="G429" s="509"/>
    </row>
    <row r="430" spans="6:7" x14ac:dyDescent="0.45">
      <c r="F430" s="509"/>
      <c r="G430" s="509"/>
    </row>
    <row r="431" spans="6:7" x14ac:dyDescent="0.45">
      <c r="F431" s="509"/>
      <c r="G431" s="509"/>
    </row>
    <row r="432" spans="6:7" x14ac:dyDescent="0.45">
      <c r="F432" s="509"/>
      <c r="G432" s="509"/>
    </row>
    <row r="433" spans="6:7" x14ac:dyDescent="0.45">
      <c r="F433" s="509"/>
      <c r="G433" s="509"/>
    </row>
    <row r="434" spans="6:7" x14ac:dyDescent="0.45">
      <c r="F434" s="509"/>
      <c r="G434" s="509"/>
    </row>
    <row r="435" spans="6:7" x14ac:dyDescent="0.45">
      <c r="F435" s="509"/>
      <c r="G435" s="509"/>
    </row>
    <row r="436" spans="6:7" x14ac:dyDescent="0.45">
      <c r="F436" s="509"/>
      <c r="G436" s="509"/>
    </row>
    <row r="437" spans="6:7" x14ac:dyDescent="0.45">
      <c r="F437" s="509"/>
      <c r="G437" s="509"/>
    </row>
    <row r="438" spans="6:7" x14ac:dyDescent="0.45">
      <c r="F438" s="509"/>
      <c r="G438" s="509"/>
    </row>
    <row r="439" spans="6:7" x14ac:dyDescent="0.45">
      <c r="F439" s="509"/>
      <c r="G439" s="509"/>
    </row>
    <row r="440" spans="6:7" x14ac:dyDescent="0.45">
      <c r="F440" s="509"/>
      <c r="G440" s="509"/>
    </row>
    <row r="441" spans="6:7" x14ac:dyDescent="0.45">
      <c r="F441" s="509"/>
      <c r="G441" s="509"/>
    </row>
    <row r="442" spans="6:7" x14ac:dyDescent="0.45">
      <c r="F442" s="509"/>
      <c r="G442" s="509"/>
    </row>
    <row r="443" spans="6:7" x14ac:dyDescent="0.45">
      <c r="F443" s="509"/>
      <c r="G443" s="509"/>
    </row>
    <row r="444" spans="6:7" x14ac:dyDescent="0.45">
      <c r="F444" s="509"/>
      <c r="G444" s="509"/>
    </row>
    <row r="445" spans="6:7" x14ac:dyDescent="0.45">
      <c r="F445" s="509"/>
      <c r="G445" s="509"/>
    </row>
    <row r="446" spans="6:7" x14ac:dyDescent="0.45">
      <c r="F446" s="509"/>
      <c r="G446" s="509"/>
    </row>
    <row r="447" spans="6:7" x14ac:dyDescent="0.45">
      <c r="F447" s="509"/>
      <c r="G447" s="509"/>
    </row>
    <row r="448" spans="6:7" x14ac:dyDescent="0.45">
      <c r="F448" s="509"/>
      <c r="G448" s="509"/>
    </row>
    <row r="449" spans="6:7" x14ac:dyDescent="0.45">
      <c r="F449" s="509"/>
      <c r="G449" s="509"/>
    </row>
    <row r="450" spans="6:7" x14ac:dyDescent="0.45">
      <c r="F450" s="509"/>
      <c r="G450" s="509"/>
    </row>
    <row r="451" spans="6:7" x14ac:dyDescent="0.45">
      <c r="F451" s="509"/>
      <c r="G451" s="509"/>
    </row>
    <row r="452" spans="6:7" x14ac:dyDescent="0.45">
      <c r="F452" s="509"/>
      <c r="G452" s="509"/>
    </row>
    <row r="453" spans="6:7" x14ac:dyDescent="0.45">
      <c r="F453" s="509"/>
      <c r="G453" s="509"/>
    </row>
    <row r="454" spans="6:7" x14ac:dyDescent="0.45">
      <c r="F454" s="509"/>
      <c r="G454" s="509"/>
    </row>
    <row r="455" spans="6:7" x14ac:dyDescent="0.45">
      <c r="F455" s="509"/>
      <c r="G455" s="509"/>
    </row>
    <row r="456" spans="6:7" x14ac:dyDescent="0.45">
      <c r="F456" s="509"/>
      <c r="G456" s="509"/>
    </row>
    <row r="457" spans="6:7" x14ac:dyDescent="0.45">
      <c r="F457" s="509"/>
      <c r="G457" s="509"/>
    </row>
    <row r="458" spans="6:7" x14ac:dyDescent="0.45">
      <c r="F458" s="509"/>
      <c r="G458" s="509"/>
    </row>
    <row r="459" spans="6:7" x14ac:dyDescent="0.45">
      <c r="F459" s="509"/>
      <c r="G459" s="509"/>
    </row>
    <row r="460" spans="6:7" x14ac:dyDescent="0.45">
      <c r="F460" s="509"/>
      <c r="G460" s="509"/>
    </row>
    <row r="461" spans="6:7" x14ac:dyDescent="0.45">
      <c r="F461" s="509"/>
      <c r="G461" s="509"/>
    </row>
    <row r="462" spans="6:7" x14ac:dyDescent="0.45">
      <c r="F462" s="509"/>
      <c r="G462" s="509"/>
    </row>
    <row r="463" spans="6:7" x14ac:dyDescent="0.45">
      <c r="F463" s="509"/>
      <c r="G463" s="509"/>
    </row>
    <row r="464" spans="6:7" x14ac:dyDescent="0.45">
      <c r="F464" s="509"/>
      <c r="G464" s="509"/>
    </row>
    <row r="465" spans="6:7" x14ac:dyDescent="0.45">
      <c r="F465" s="509"/>
      <c r="G465" s="509"/>
    </row>
    <row r="466" spans="6:7" x14ac:dyDescent="0.45">
      <c r="F466" s="509"/>
      <c r="G466" s="509"/>
    </row>
    <row r="467" spans="6:7" x14ac:dyDescent="0.45">
      <c r="F467" s="509"/>
      <c r="G467" s="509"/>
    </row>
    <row r="468" spans="6:7" x14ac:dyDescent="0.45">
      <c r="F468" s="509"/>
      <c r="G468" s="509"/>
    </row>
    <row r="469" spans="6:7" x14ac:dyDescent="0.45">
      <c r="F469" s="509"/>
      <c r="G469" s="509"/>
    </row>
    <row r="470" spans="6:7" x14ac:dyDescent="0.45">
      <c r="F470" s="509"/>
      <c r="G470" s="509"/>
    </row>
    <row r="471" spans="6:7" x14ac:dyDescent="0.45">
      <c r="F471" s="509"/>
      <c r="G471" s="509"/>
    </row>
    <row r="472" spans="6:7" x14ac:dyDescent="0.45">
      <c r="F472" s="509"/>
      <c r="G472" s="509"/>
    </row>
    <row r="473" spans="6:7" x14ac:dyDescent="0.45">
      <c r="F473" s="509"/>
      <c r="G473" s="509"/>
    </row>
    <row r="474" spans="6:7" x14ac:dyDescent="0.45">
      <c r="F474" s="509"/>
      <c r="G474" s="509"/>
    </row>
    <row r="475" spans="6:7" x14ac:dyDescent="0.45">
      <c r="F475" s="509"/>
      <c r="G475" s="509"/>
    </row>
    <row r="476" spans="6:7" x14ac:dyDescent="0.45">
      <c r="F476" s="509"/>
      <c r="G476" s="509"/>
    </row>
    <row r="477" spans="6:7" x14ac:dyDescent="0.45">
      <c r="F477" s="509"/>
      <c r="G477" s="509"/>
    </row>
    <row r="478" spans="6:7" x14ac:dyDescent="0.45">
      <c r="F478" s="509"/>
      <c r="G478" s="509"/>
    </row>
    <row r="479" spans="6:7" x14ac:dyDescent="0.45">
      <c r="F479" s="509"/>
      <c r="G479" s="509"/>
    </row>
    <row r="480" spans="6:7" x14ac:dyDescent="0.45">
      <c r="F480" s="509"/>
      <c r="G480" s="509"/>
    </row>
    <row r="481" spans="6:7" x14ac:dyDescent="0.45">
      <c r="F481" s="509"/>
      <c r="G481" s="509"/>
    </row>
    <row r="482" spans="6:7" x14ac:dyDescent="0.45">
      <c r="F482" s="509"/>
      <c r="G482" s="509"/>
    </row>
    <row r="483" spans="6:7" x14ac:dyDescent="0.45">
      <c r="F483" s="509"/>
      <c r="G483" s="509"/>
    </row>
    <row r="484" spans="6:7" x14ac:dyDescent="0.45">
      <c r="F484" s="509"/>
      <c r="G484" s="509"/>
    </row>
    <row r="485" spans="6:7" x14ac:dyDescent="0.45">
      <c r="F485" s="509"/>
      <c r="G485" s="509"/>
    </row>
    <row r="486" spans="6:7" x14ac:dyDescent="0.45">
      <c r="F486" s="509"/>
      <c r="G486" s="509"/>
    </row>
    <row r="487" spans="6:7" x14ac:dyDescent="0.45">
      <c r="F487" s="509"/>
      <c r="G487" s="509"/>
    </row>
    <row r="488" spans="6:7" x14ac:dyDescent="0.45">
      <c r="F488" s="509"/>
      <c r="G488" s="509"/>
    </row>
    <row r="489" spans="6:7" x14ac:dyDescent="0.45">
      <c r="F489" s="509"/>
      <c r="G489" s="509"/>
    </row>
    <row r="490" spans="6:7" x14ac:dyDescent="0.45">
      <c r="F490" s="509"/>
      <c r="G490" s="509"/>
    </row>
    <row r="491" spans="6:7" x14ac:dyDescent="0.45">
      <c r="F491" s="509"/>
      <c r="G491" s="509"/>
    </row>
    <row r="492" spans="6:7" x14ac:dyDescent="0.45">
      <c r="F492" s="509"/>
      <c r="G492" s="509"/>
    </row>
    <row r="493" spans="6:7" x14ac:dyDescent="0.45">
      <c r="F493" s="509"/>
      <c r="G493" s="509"/>
    </row>
    <row r="494" spans="6:7" x14ac:dyDescent="0.45">
      <c r="F494" s="509"/>
      <c r="G494" s="509"/>
    </row>
    <row r="495" spans="6:7" x14ac:dyDescent="0.45">
      <c r="F495" s="509"/>
      <c r="G495" s="509"/>
    </row>
    <row r="496" spans="6:7" x14ac:dyDescent="0.45">
      <c r="F496" s="509"/>
      <c r="G496" s="509"/>
    </row>
    <row r="497" spans="6:7" x14ac:dyDescent="0.45">
      <c r="F497" s="509"/>
      <c r="G497" s="509"/>
    </row>
    <row r="498" spans="6:7" x14ac:dyDescent="0.45">
      <c r="F498" s="509"/>
      <c r="G498" s="509"/>
    </row>
    <row r="499" spans="6:7" x14ac:dyDescent="0.45">
      <c r="F499" s="509"/>
      <c r="G499" s="509"/>
    </row>
    <row r="500" spans="6:7" x14ac:dyDescent="0.45">
      <c r="F500" s="509"/>
      <c r="G500" s="509"/>
    </row>
    <row r="501" spans="6:7" x14ac:dyDescent="0.45">
      <c r="F501" s="509"/>
      <c r="G501" s="509"/>
    </row>
    <row r="502" spans="6:7" x14ac:dyDescent="0.45">
      <c r="F502" s="509"/>
      <c r="G502" s="509"/>
    </row>
    <row r="503" spans="6:7" x14ac:dyDescent="0.45">
      <c r="F503" s="509"/>
      <c r="G503" s="509"/>
    </row>
    <row r="504" spans="6:7" x14ac:dyDescent="0.45">
      <c r="F504" s="509"/>
      <c r="G504" s="509"/>
    </row>
    <row r="505" spans="6:7" x14ac:dyDescent="0.45">
      <c r="F505" s="509"/>
      <c r="G505" s="509"/>
    </row>
    <row r="506" spans="6:7" x14ac:dyDescent="0.45">
      <c r="F506" s="509"/>
      <c r="G506" s="509"/>
    </row>
    <row r="507" spans="6:7" x14ac:dyDescent="0.45">
      <c r="F507" s="509"/>
      <c r="G507" s="509"/>
    </row>
    <row r="508" spans="6:7" x14ac:dyDescent="0.45">
      <c r="F508" s="509"/>
      <c r="G508" s="509"/>
    </row>
    <row r="509" spans="6:7" x14ac:dyDescent="0.45">
      <c r="F509" s="509"/>
      <c r="G509" s="509"/>
    </row>
    <row r="510" spans="6:7" x14ac:dyDescent="0.45">
      <c r="F510" s="509"/>
      <c r="G510" s="509"/>
    </row>
    <row r="511" spans="6:7" x14ac:dyDescent="0.45">
      <c r="F511" s="509"/>
      <c r="G511" s="509"/>
    </row>
    <row r="512" spans="6:7" x14ac:dyDescent="0.45">
      <c r="F512" s="509"/>
      <c r="G512" s="509"/>
    </row>
    <row r="513" spans="6:7" x14ac:dyDescent="0.45">
      <c r="F513" s="509"/>
      <c r="G513" s="509"/>
    </row>
    <row r="514" spans="6:7" x14ac:dyDescent="0.45">
      <c r="F514" s="509"/>
      <c r="G514" s="509"/>
    </row>
    <row r="515" spans="6:7" x14ac:dyDescent="0.45">
      <c r="F515" s="509"/>
      <c r="G515" s="509"/>
    </row>
    <row r="516" spans="6:7" x14ac:dyDescent="0.45">
      <c r="F516" s="509"/>
      <c r="G516" s="509"/>
    </row>
    <row r="517" spans="6:7" x14ac:dyDescent="0.45">
      <c r="F517" s="509"/>
      <c r="G517" s="509"/>
    </row>
    <row r="518" spans="6:7" x14ac:dyDescent="0.45">
      <c r="F518" s="509"/>
      <c r="G518" s="509"/>
    </row>
    <row r="519" spans="6:7" x14ac:dyDescent="0.45">
      <c r="F519" s="509"/>
      <c r="G519" s="509"/>
    </row>
    <row r="520" spans="6:7" x14ac:dyDescent="0.45">
      <c r="F520" s="509"/>
      <c r="G520" s="509"/>
    </row>
    <row r="521" spans="6:7" x14ac:dyDescent="0.45">
      <c r="F521" s="509"/>
      <c r="G521" s="509"/>
    </row>
    <row r="522" spans="6:7" x14ac:dyDescent="0.45">
      <c r="F522" s="509"/>
      <c r="G522" s="509"/>
    </row>
    <row r="523" spans="6:7" x14ac:dyDescent="0.45">
      <c r="F523" s="509"/>
      <c r="G523" s="509"/>
    </row>
    <row r="524" spans="6:7" x14ac:dyDescent="0.45">
      <c r="F524" s="509"/>
      <c r="G524" s="509"/>
    </row>
    <row r="525" spans="6:7" x14ac:dyDescent="0.45">
      <c r="F525" s="509"/>
      <c r="G525" s="509"/>
    </row>
    <row r="526" spans="6:7" x14ac:dyDescent="0.45">
      <c r="F526" s="509"/>
      <c r="G526" s="509"/>
    </row>
    <row r="527" spans="6:7" x14ac:dyDescent="0.45">
      <c r="F527" s="509"/>
      <c r="G527" s="509"/>
    </row>
    <row r="528" spans="6:7" x14ac:dyDescent="0.45">
      <c r="F528" s="509"/>
      <c r="G528" s="509"/>
    </row>
    <row r="529" spans="6:7" x14ac:dyDescent="0.45">
      <c r="F529" s="509"/>
      <c r="G529" s="509"/>
    </row>
    <row r="530" spans="6:7" x14ac:dyDescent="0.45">
      <c r="F530" s="509"/>
      <c r="G530" s="509"/>
    </row>
    <row r="531" spans="6:7" x14ac:dyDescent="0.45">
      <c r="F531" s="509"/>
      <c r="G531" s="509"/>
    </row>
    <row r="532" spans="6:7" x14ac:dyDescent="0.45">
      <c r="F532" s="509"/>
      <c r="G532" s="509"/>
    </row>
    <row r="533" spans="6:7" x14ac:dyDescent="0.45">
      <c r="F533" s="509"/>
      <c r="G533" s="509"/>
    </row>
    <row r="534" spans="6:7" x14ac:dyDescent="0.45">
      <c r="F534" s="509"/>
      <c r="G534" s="509"/>
    </row>
    <row r="535" spans="6:7" x14ac:dyDescent="0.45">
      <c r="F535" s="509"/>
      <c r="G535" s="509"/>
    </row>
    <row r="536" spans="6:7" x14ac:dyDescent="0.45">
      <c r="F536" s="509"/>
      <c r="G536" s="509"/>
    </row>
    <row r="537" spans="6:7" x14ac:dyDescent="0.45">
      <c r="F537" s="509"/>
      <c r="G537" s="509"/>
    </row>
    <row r="538" spans="6:7" x14ac:dyDescent="0.45">
      <c r="F538" s="509"/>
      <c r="G538" s="509"/>
    </row>
    <row r="539" spans="6:7" x14ac:dyDescent="0.45">
      <c r="F539" s="509"/>
      <c r="G539" s="509"/>
    </row>
    <row r="540" spans="6:7" x14ac:dyDescent="0.45">
      <c r="F540" s="509"/>
      <c r="G540" s="509"/>
    </row>
    <row r="541" spans="6:7" x14ac:dyDescent="0.45">
      <c r="F541" s="509"/>
      <c r="G541" s="509"/>
    </row>
    <row r="542" spans="6:7" x14ac:dyDescent="0.45">
      <c r="F542" s="509"/>
      <c r="G542" s="509"/>
    </row>
    <row r="543" spans="6:7" x14ac:dyDescent="0.45">
      <c r="F543" s="509"/>
      <c r="G543" s="509"/>
    </row>
    <row r="544" spans="6:7" x14ac:dyDescent="0.45">
      <c r="F544" s="509"/>
      <c r="G544" s="509"/>
    </row>
    <row r="545" spans="6:7" x14ac:dyDescent="0.45">
      <c r="F545" s="509"/>
      <c r="G545" s="509"/>
    </row>
    <row r="546" spans="6:7" x14ac:dyDescent="0.45">
      <c r="F546" s="509"/>
      <c r="G546" s="509"/>
    </row>
    <row r="547" spans="6:7" x14ac:dyDescent="0.45">
      <c r="F547" s="509"/>
      <c r="G547" s="509"/>
    </row>
    <row r="548" spans="6:7" x14ac:dyDescent="0.45">
      <c r="F548" s="509"/>
      <c r="G548" s="509"/>
    </row>
    <row r="549" spans="6:7" x14ac:dyDescent="0.45">
      <c r="F549" s="509"/>
      <c r="G549" s="509"/>
    </row>
    <row r="550" spans="6:7" x14ac:dyDescent="0.45">
      <c r="F550" s="509"/>
      <c r="G550" s="509"/>
    </row>
    <row r="551" spans="6:7" x14ac:dyDescent="0.45">
      <c r="F551" s="509"/>
      <c r="G551" s="509"/>
    </row>
    <row r="552" spans="6:7" x14ac:dyDescent="0.45">
      <c r="F552" s="509"/>
      <c r="G552" s="509"/>
    </row>
    <row r="553" spans="6:7" x14ac:dyDescent="0.45">
      <c r="F553" s="509"/>
      <c r="G553" s="509"/>
    </row>
    <row r="554" spans="6:7" x14ac:dyDescent="0.45">
      <c r="F554" s="509"/>
      <c r="G554" s="509"/>
    </row>
    <row r="555" spans="6:7" x14ac:dyDescent="0.45">
      <c r="F555" s="509"/>
      <c r="G555" s="509"/>
    </row>
    <row r="556" spans="6:7" x14ac:dyDescent="0.45">
      <c r="F556" s="509"/>
      <c r="G556" s="509"/>
    </row>
    <row r="557" spans="6:7" x14ac:dyDescent="0.45">
      <c r="F557" s="509"/>
      <c r="G557" s="509"/>
    </row>
    <row r="558" spans="6:7" x14ac:dyDescent="0.45">
      <c r="F558" s="509"/>
      <c r="G558" s="509"/>
    </row>
    <row r="559" spans="6:7" x14ac:dyDescent="0.45">
      <c r="F559" s="509"/>
      <c r="G559" s="509"/>
    </row>
    <row r="560" spans="6:7" x14ac:dyDescent="0.45">
      <c r="F560" s="509"/>
      <c r="G560" s="509"/>
    </row>
    <row r="561" spans="6:7" x14ac:dyDescent="0.45">
      <c r="F561" s="509"/>
      <c r="G561" s="509"/>
    </row>
    <row r="562" spans="6:7" x14ac:dyDescent="0.45">
      <c r="F562" s="509"/>
      <c r="G562" s="509"/>
    </row>
    <row r="563" spans="6:7" x14ac:dyDescent="0.45">
      <c r="F563" s="509"/>
      <c r="G563" s="509"/>
    </row>
    <row r="564" spans="6:7" x14ac:dyDescent="0.45">
      <c r="F564" s="509"/>
      <c r="G564" s="509"/>
    </row>
    <row r="565" spans="6:7" x14ac:dyDescent="0.45">
      <c r="F565" s="509"/>
      <c r="G565" s="509"/>
    </row>
    <row r="566" spans="6:7" x14ac:dyDescent="0.45">
      <c r="F566" s="509"/>
      <c r="G566" s="509"/>
    </row>
    <row r="567" spans="6:7" x14ac:dyDescent="0.45">
      <c r="F567" s="509"/>
      <c r="G567" s="509"/>
    </row>
    <row r="568" spans="6:7" x14ac:dyDescent="0.45">
      <c r="F568" s="509"/>
      <c r="G568" s="509"/>
    </row>
    <row r="569" spans="6:7" x14ac:dyDescent="0.45">
      <c r="F569" s="509"/>
      <c r="G569" s="509"/>
    </row>
    <row r="570" spans="6:7" x14ac:dyDescent="0.45">
      <c r="F570" s="509"/>
      <c r="G570" s="509"/>
    </row>
    <row r="571" spans="6:7" x14ac:dyDescent="0.45">
      <c r="F571" s="509"/>
      <c r="G571" s="509"/>
    </row>
    <row r="572" spans="6:7" x14ac:dyDescent="0.45">
      <c r="F572" s="509"/>
      <c r="G572" s="509"/>
    </row>
    <row r="573" spans="6:7" x14ac:dyDescent="0.45">
      <c r="F573" s="509"/>
      <c r="G573" s="509"/>
    </row>
    <row r="574" spans="6:7" x14ac:dyDescent="0.45">
      <c r="F574" s="509"/>
      <c r="G574" s="509"/>
    </row>
    <row r="575" spans="6:7" x14ac:dyDescent="0.45">
      <c r="F575" s="509"/>
      <c r="G575" s="509"/>
    </row>
    <row r="576" spans="6:7" x14ac:dyDescent="0.45">
      <c r="F576" s="509"/>
      <c r="G576" s="509"/>
    </row>
    <row r="577" spans="6:7" x14ac:dyDescent="0.45">
      <c r="F577" s="509"/>
      <c r="G577" s="509"/>
    </row>
    <row r="578" spans="6:7" x14ac:dyDescent="0.45">
      <c r="F578" s="509"/>
      <c r="G578" s="509"/>
    </row>
    <row r="579" spans="6:7" x14ac:dyDescent="0.45">
      <c r="F579" s="509"/>
      <c r="G579" s="509"/>
    </row>
    <row r="580" spans="6:7" x14ac:dyDescent="0.45">
      <c r="F580" s="509"/>
      <c r="G580" s="509"/>
    </row>
    <row r="581" spans="6:7" x14ac:dyDescent="0.45">
      <c r="F581" s="509"/>
      <c r="G581" s="509"/>
    </row>
    <row r="582" spans="6:7" x14ac:dyDescent="0.45">
      <c r="F582" s="509"/>
      <c r="G582" s="509"/>
    </row>
    <row r="583" spans="6:7" x14ac:dyDescent="0.45">
      <c r="F583" s="509"/>
      <c r="G583" s="509"/>
    </row>
    <row r="584" spans="6:7" x14ac:dyDescent="0.45">
      <c r="F584" s="509"/>
      <c r="G584" s="509"/>
    </row>
    <row r="585" spans="6:7" x14ac:dyDescent="0.45">
      <c r="F585" s="509"/>
      <c r="G585" s="509"/>
    </row>
    <row r="586" spans="6:7" x14ac:dyDescent="0.45">
      <c r="F586" s="509"/>
      <c r="G586" s="509"/>
    </row>
    <row r="587" spans="6:7" x14ac:dyDescent="0.45">
      <c r="F587" s="509"/>
      <c r="G587" s="509"/>
    </row>
    <row r="588" spans="6:7" x14ac:dyDescent="0.45">
      <c r="F588" s="509"/>
      <c r="G588" s="509"/>
    </row>
    <row r="589" spans="6:7" x14ac:dyDescent="0.45">
      <c r="F589" s="509"/>
      <c r="G589" s="509"/>
    </row>
    <row r="590" spans="6:7" x14ac:dyDescent="0.45">
      <c r="F590" s="509"/>
      <c r="G590" s="509"/>
    </row>
    <row r="591" spans="6:7" x14ac:dyDescent="0.45">
      <c r="F591" s="509"/>
      <c r="G591" s="509"/>
    </row>
    <row r="592" spans="6:7" x14ac:dyDescent="0.45">
      <c r="F592" s="509"/>
      <c r="G592" s="509"/>
    </row>
    <row r="593" spans="6:7" x14ac:dyDescent="0.45">
      <c r="F593" s="509"/>
      <c r="G593" s="509"/>
    </row>
    <row r="594" spans="6:7" x14ac:dyDescent="0.45">
      <c r="F594" s="509"/>
      <c r="G594" s="509"/>
    </row>
    <row r="595" spans="6:7" x14ac:dyDescent="0.45">
      <c r="F595" s="509"/>
      <c r="G595" s="509"/>
    </row>
    <row r="596" spans="6:7" x14ac:dyDescent="0.45">
      <c r="F596" s="509"/>
      <c r="G596" s="509"/>
    </row>
    <row r="597" spans="6:7" x14ac:dyDescent="0.45">
      <c r="F597" s="509"/>
      <c r="G597" s="509"/>
    </row>
    <row r="598" spans="6:7" x14ac:dyDescent="0.45">
      <c r="F598" s="509"/>
      <c r="G598" s="509"/>
    </row>
    <row r="599" spans="6:7" x14ac:dyDescent="0.45">
      <c r="F599" s="509"/>
      <c r="G599" s="509"/>
    </row>
    <row r="600" spans="6:7" x14ac:dyDescent="0.45">
      <c r="F600" s="509"/>
      <c r="G600" s="509"/>
    </row>
    <row r="601" spans="6:7" x14ac:dyDescent="0.45">
      <c r="F601" s="509"/>
      <c r="G601" s="509"/>
    </row>
    <row r="602" spans="6:7" x14ac:dyDescent="0.45">
      <c r="F602" s="509"/>
      <c r="G602" s="509"/>
    </row>
    <row r="603" spans="6:7" x14ac:dyDescent="0.45">
      <c r="F603" s="509"/>
      <c r="G603" s="509"/>
    </row>
    <row r="604" spans="6:7" x14ac:dyDescent="0.45">
      <c r="F604" s="509"/>
      <c r="G604" s="509"/>
    </row>
    <row r="605" spans="6:7" x14ac:dyDescent="0.45">
      <c r="F605" s="509"/>
      <c r="G605" s="509"/>
    </row>
    <row r="606" spans="6:7" x14ac:dyDescent="0.45">
      <c r="F606" s="509"/>
      <c r="G606" s="509"/>
    </row>
    <row r="607" spans="6:7" x14ac:dyDescent="0.45">
      <c r="F607" s="509"/>
      <c r="G607" s="509"/>
    </row>
    <row r="608" spans="6:7" x14ac:dyDescent="0.45">
      <c r="F608" s="509"/>
      <c r="G608" s="509"/>
    </row>
    <row r="609" spans="6:7" x14ac:dyDescent="0.45">
      <c r="F609" s="509"/>
      <c r="G609" s="509"/>
    </row>
    <row r="610" spans="6:7" x14ac:dyDescent="0.45">
      <c r="F610" s="509"/>
      <c r="G610" s="509"/>
    </row>
    <row r="611" spans="6:7" x14ac:dyDescent="0.45">
      <c r="F611" s="509"/>
      <c r="G611" s="509"/>
    </row>
    <row r="612" spans="6:7" x14ac:dyDescent="0.45">
      <c r="F612" s="509"/>
      <c r="G612" s="509"/>
    </row>
    <row r="613" spans="6:7" x14ac:dyDescent="0.45">
      <c r="F613" s="509"/>
      <c r="G613" s="509"/>
    </row>
    <row r="614" spans="6:7" x14ac:dyDescent="0.45">
      <c r="F614" s="509"/>
      <c r="G614" s="509"/>
    </row>
    <row r="615" spans="6:7" x14ac:dyDescent="0.45">
      <c r="F615" s="509"/>
      <c r="G615" s="509"/>
    </row>
    <row r="616" spans="6:7" x14ac:dyDescent="0.45">
      <c r="F616" s="509"/>
      <c r="G616" s="509"/>
    </row>
    <row r="617" spans="6:7" x14ac:dyDescent="0.45">
      <c r="F617" s="509"/>
      <c r="G617" s="509"/>
    </row>
    <row r="618" spans="6:7" x14ac:dyDescent="0.45">
      <c r="F618" s="509"/>
      <c r="G618" s="509"/>
    </row>
    <row r="619" spans="6:7" x14ac:dyDescent="0.45">
      <c r="F619" s="509"/>
      <c r="G619" s="509"/>
    </row>
    <row r="620" spans="6:7" x14ac:dyDescent="0.45">
      <c r="F620" s="509"/>
      <c r="G620" s="509"/>
    </row>
    <row r="621" spans="6:7" x14ac:dyDescent="0.45">
      <c r="F621" s="509"/>
      <c r="G621" s="509"/>
    </row>
    <row r="622" spans="6:7" x14ac:dyDescent="0.45">
      <c r="F622" s="509"/>
      <c r="G622" s="509"/>
    </row>
    <row r="623" spans="6:7" x14ac:dyDescent="0.45">
      <c r="F623" s="509"/>
      <c r="G623" s="509"/>
    </row>
    <row r="624" spans="6:7" x14ac:dyDescent="0.45">
      <c r="F624" s="509"/>
      <c r="G624" s="509"/>
    </row>
    <row r="625" spans="6:7" x14ac:dyDescent="0.45">
      <c r="F625" s="509"/>
      <c r="G625" s="509"/>
    </row>
    <row r="626" spans="6:7" x14ac:dyDescent="0.45">
      <c r="F626" s="509"/>
      <c r="G626" s="509"/>
    </row>
    <row r="627" spans="6:7" x14ac:dyDescent="0.45">
      <c r="F627" s="509"/>
      <c r="G627" s="509"/>
    </row>
    <row r="628" spans="6:7" x14ac:dyDescent="0.45">
      <c r="F628" s="509"/>
      <c r="G628" s="509"/>
    </row>
    <row r="629" spans="6:7" x14ac:dyDescent="0.45">
      <c r="F629" s="509"/>
      <c r="G629" s="509"/>
    </row>
    <row r="630" spans="6:7" x14ac:dyDescent="0.45">
      <c r="F630" s="509"/>
      <c r="G630" s="509"/>
    </row>
    <row r="631" spans="6:7" x14ac:dyDescent="0.45">
      <c r="F631" s="509"/>
      <c r="G631" s="509"/>
    </row>
    <row r="632" spans="6:7" x14ac:dyDescent="0.45">
      <c r="F632" s="509"/>
      <c r="G632" s="509"/>
    </row>
    <row r="633" spans="6:7" x14ac:dyDescent="0.45">
      <c r="F633" s="509"/>
      <c r="G633" s="509"/>
    </row>
    <row r="634" spans="6:7" x14ac:dyDescent="0.45">
      <c r="F634" s="509"/>
      <c r="G634" s="509"/>
    </row>
    <row r="635" spans="6:7" x14ac:dyDescent="0.45">
      <c r="F635" s="509"/>
      <c r="G635" s="509"/>
    </row>
    <row r="636" spans="6:7" x14ac:dyDescent="0.45">
      <c r="F636" s="509"/>
      <c r="G636" s="509"/>
    </row>
    <row r="637" spans="6:7" x14ac:dyDescent="0.45">
      <c r="F637" s="509"/>
      <c r="G637" s="509"/>
    </row>
    <row r="638" spans="6:7" x14ac:dyDescent="0.45">
      <c r="F638" s="509"/>
      <c r="G638" s="509"/>
    </row>
    <row r="639" spans="6:7" x14ac:dyDescent="0.45">
      <c r="F639" s="509"/>
      <c r="G639" s="509"/>
    </row>
    <row r="640" spans="6:7" x14ac:dyDescent="0.45">
      <c r="F640" s="509"/>
      <c r="G640" s="509"/>
    </row>
    <row r="641" spans="6:7" x14ac:dyDescent="0.45">
      <c r="F641" s="509"/>
      <c r="G641" s="509"/>
    </row>
    <row r="642" spans="6:7" x14ac:dyDescent="0.45">
      <c r="F642" s="509"/>
      <c r="G642" s="509"/>
    </row>
    <row r="643" spans="6:7" x14ac:dyDescent="0.45">
      <c r="F643" s="509"/>
      <c r="G643" s="509"/>
    </row>
    <row r="644" spans="6:7" x14ac:dyDescent="0.45">
      <c r="F644" s="509"/>
      <c r="G644" s="509"/>
    </row>
    <row r="645" spans="6:7" x14ac:dyDescent="0.45">
      <c r="F645" s="509"/>
      <c r="G645" s="509"/>
    </row>
    <row r="646" spans="6:7" x14ac:dyDescent="0.45">
      <c r="F646" s="509"/>
      <c r="G646" s="509"/>
    </row>
    <row r="647" spans="6:7" x14ac:dyDescent="0.45">
      <c r="F647" s="509"/>
      <c r="G647" s="509"/>
    </row>
    <row r="648" spans="6:7" x14ac:dyDescent="0.45">
      <c r="F648" s="509"/>
      <c r="G648" s="509"/>
    </row>
    <row r="649" spans="6:7" x14ac:dyDescent="0.45">
      <c r="F649" s="509"/>
      <c r="G649" s="509"/>
    </row>
    <row r="650" spans="6:7" x14ac:dyDescent="0.45">
      <c r="F650" s="509"/>
      <c r="G650" s="509"/>
    </row>
    <row r="651" spans="6:7" x14ac:dyDescent="0.45">
      <c r="F651" s="509"/>
      <c r="G651" s="509"/>
    </row>
    <row r="652" spans="6:7" x14ac:dyDescent="0.45">
      <c r="F652" s="509"/>
      <c r="G652" s="509"/>
    </row>
    <row r="653" spans="6:7" x14ac:dyDescent="0.45">
      <c r="F653" s="509"/>
      <c r="G653" s="509"/>
    </row>
    <row r="654" spans="6:7" x14ac:dyDescent="0.45">
      <c r="F654" s="509"/>
      <c r="G654" s="509"/>
    </row>
    <row r="655" spans="6:7" x14ac:dyDescent="0.45">
      <c r="F655" s="509"/>
      <c r="G655" s="509"/>
    </row>
    <row r="656" spans="6:7" x14ac:dyDescent="0.45">
      <c r="F656" s="509"/>
      <c r="G656" s="509"/>
    </row>
    <row r="657" spans="6:7" x14ac:dyDescent="0.45">
      <c r="F657" s="509"/>
      <c r="G657" s="509"/>
    </row>
    <row r="658" spans="6:7" x14ac:dyDescent="0.45">
      <c r="F658" s="509"/>
      <c r="G658" s="509"/>
    </row>
    <row r="659" spans="6:7" x14ac:dyDescent="0.45">
      <c r="F659" s="509"/>
      <c r="G659" s="509"/>
    </row>
    <row r="660" spans="6:7" x14ac:dyDescent="0.45">
      <c r="F660" s="509"/>
      <c r="G660" s="509"/>
    </row>
    <row r="661" spans="6:7" x14ac:dyDescent="0.45">
      <c r="F661" s="509"/>
      <c r="G661" s="509"/>
    </row>
    <row r="662" spans="6:7" x14ac:dyDescent="0.45">
      <c r="F662" s="509"/>
      <c r="G662" s="509"/>
    </row>
    <row r="663" spans="6:7" x14ac:dyDescent="0.45">
      <c r="F663" s="509"/>
      <c r="G663" s="509"/>
    </row>
    <row r="664" spans="6:7" x14ac:dyDescent="0.45">
      <c r="F664" s="509"/>
      <c r="G664" s="509"/>
    </row>
    <row r="665" spans="6:7" x14ac:dyDescent="0.45">
      <c r="F665" s="509"/>
      <c r="G665" s="509"/>
    </row>
    <row r="666" spans="6:7" x14ac:dyDescent="0.45">
      <c r="F666" s="509"/>
      <c r="G666" s="509"/>
    </row>
    <row r="667" spans="6:7" x14ac:dyDescent="0.45">
      <c r="F667" s="509"/>
      <c r="G667" s="509"/>
    </row>
    <row r="668" spans="6:7" x14ac:dyDescent="0.45">
      <c r="F668" s="509"/>
      <c r="G668" s="509"/>
    </row>
    <row r="669" spans="6:7" x14ac:dyDescent="0.45">
      <c r="F669" s="509"/>
      <c r="G669" s="509"/>
    </row>
    <row r="670" spans="6:7" x14ac:dyDescent="0.45">
      <c r="F670" s="509"/>
      <c r="G670" s="509"/>
    </row>
    <row r="671" spans="6:7" x14ac:dyDescent="0.45">
      <c r="F671" s="509"/>
      <c r="G671" s="509"/>
    </row>
    <row r="672" spans="6:7" x14ac:dyDescent="0.45">
      <c r="F672" s="509"/>
      <c r="G672" s="509"/>
    </row>
    <row r="673" spans="6:7" x14ac:dyDescent="0.45">
      <c r="F673" s="509"/>
      <c r="G673" s="509"/>
    </row>
    <row r="674" spans="6:7" x14ac:dyDescent="0.45">
      <c r="F674" s="509"/>
      <c r="G674" s="509"/>
    </row>
    <row r="675" spans="6:7" x14ac:dyDescent="0.45">
      <c r="F675" s="509"/>
      <c r="G675" s="509"/>
    </row>
    <row r="676" spans="6:7" x14ac:dyDescent="0.45">
      <c r="F676" s="509"/>
      <c r="G676" s="509"/>
    </row>
    <row r="677" spans="6:7" x14ac:dyDescent="0.45">
      <c r="F677" s="509"/>
      <c r="G677" s="509"/>
    </row>
    <row r="678" spans="6:7" x14ac:dyDescent="0.45">
      <c r="F678" s="509"/>
      <c r="G678" s="509"/>
    </row>
    <row r="679" spans="6:7" x14ac:dyDescent="0.45">
      <c r="F679" s="509"/>
      <c r="G679" s="509"/>
    </row>
    <row r="680" spans="6:7" x14ac:dyDescent="0.45">
      <c r="F680" s="509"/>
      <c r="G680" s="509"/>
    </row>
    <row r="681" spans="6:7" x14ac:dyDescent="0.45">
      <c r="F681" s="509"/>
      <c r="G681" s="509"/>
    </row>
    <row r="682" spans="6:7" x14ac:dyDescent="0.45">
      <c r="F682" s="509"/>
      <c r="G682" s="509"/>
    </row>
    <row r="683" spans="6:7" x14ac:dyDescent="0.45">
      <c r="F683" s="509"/>
      <c r="G683" s="509"/>
    </row>
    <row r="684" spans="6:7" x14ac:dyDescent="0.45">
      <c r="F684" s="509"/>
      <c r="G684" s="509"/>
    </row>
    <row r="685" spans="6:7" x14ac:dyDescent="0.45">
      <c r="F685" s="509"/>
      <c r="G685" s="509"/>
    </row>
    <row r="686" spans="6:7" x14ac:dyDescent="0.45">
      <c r="F686" s="509"/>
      <c r="G686" s="509"/>
    </row>
    <row r="687" spans="6:7" x14ac:dyDescent="0.45">
      <c r="F687" s="509"/>
      <c r="G687" s="509"/>
    </row>
    <row r="688" spans="6:7" x14ac:dyDescent="0.45">
      <c r="F688" s="509"/>
      <c r="G688" s="509"/>
    </row>
    <row r="689" spans="6:7" x14ac:dyDescent="0.45">
      <c r="F689" s="509"/>
      <c r="G689" s="509"/>
    </row>
    <row r="690" spans="6:7" x14ac:dyDescent="0.45">
      <c r="F690" s="509"/>
      <c r="G690" s="509"/>
    </row>
    <row r="691" spans="6:7" x14ac:dyDescent="0.45">
      <c r="F691" s="509"/>
      <c r="G691" s="509"/>
    </row>
    <row r="692" spans="6:7" x14ac:dyDescent="0.45">
      <c r="F692" s="509"/>
      <c r="G692" s="509"/>
    </row>
    <row r="693" spans="6:7" x14ac:dyDescent="0.45">
      <c r="F693" s="509"/>
      <c r="G693" s="509"/>
    </row>
    <row r="694" spans="6:7" x14ac:dyDescent="0.45">
      <c r="F694" s="509"/>
      <c r="G694" s="509"/>
    </row>
    <row r="695" spans="6:7" x14ac:dyDescent="0.45">
      <c r="F695" s="509"/>
      <c r="G695" s="509"/>
    </row>
    <row r="696" spans="6:7" x14ac:dyDescent="0.45">
      <c r="F696" s="509"/>
      <c r="G696" s="509"/>
    </row>
    <row r="697" spans="6:7" x14ac:dyDescent="0.45">
      <c r="F697" s="509"/>
      <c r="G697" s="509"/>
    </row>
    <row r="698" spans="6:7" x14ac:dyDescent="0.45">
      <c r="F698" s="509"/>
      <c r="G698" s="509"/>
    </row>
    <row r="699" spans="6:7" x14ac:dyDescent="0.45">
      <c r="F699" s="509"/>
      <c r="G699" s="509"/>
    </row>
    <row r="700" spans="6:7" x14ac:dyDescent="0.45">
      <c r="F700" s="509"/>
      <c r="G700" s="509"/>
    </row>
    <row r="701" spans="6:7" x14ac:dyDescent="0.45">
      <c r="F701" s="509"/>
      <c r="G701" s="509"/>
    </row>
    <row r="702" spans="6:7" x14ac:dyDescent="0.45">
      <c r="F702" s="509"/>
      <c r="G702" s="509"/>
    </row>
    <row r="703" spans="6:7" x14ac:dyDescent="0.45">
      <c r="F703" s="509"/>
      <c r="G703" s="509"/>
    </row>
    <row r="704" spans="6:7" x14ac:dyDescent="0.45">
      <c r="F704" s="509"/>
      <c r="G704" s="509"/>
    </row>
    <row r="705" spans="6:7" x14ac:dyDescent="0.45">
      <c r="F705" s="509"/>
      <c r="G705" s="509"/>
    </row>
    <row r="706" spans="6:7" x14ac:dyDescent="0.45">
      <c r="F706" s="509"/>
      <c r="G706" s="509"/>
    </row>
    <row r="707" spans="6:7" x14ac:dyDescent="0.45">
      <c r="F707" s="509"/>
      <c r="G707" s="509"/>
    </row>
    <row r="708" spans="6:7" x14ac:dyDescent="0.45">
      <c r="F708" s="509"/>
      <c r="G708" s="509"/>
    </row>
    <row r="709" spans="6:7" x14ac:dyDescent="0.45">
      <c r="F709" s="509"/>
      <c r="G709" s="509"/>
    </row>
    <row r="710" spans="6:7" x14ac:dyDescent="0.45">
      <c r="F710" s="509"/>
      <c r="G710" s="509"/>
    </row>
    <row r="711" spans="6:7" x14ac:dyDescent="0.45">
      <c r="F711" s="509"/>
      <c r="G711" s="509"/>
    </row>
    <row r="712" spans="6:7" x14ac:dyDescent="0.45">
      <c r="F712" s="509"/>
      <c r="G712" s="509"/>
    </row>
    <row r="713" spans="6:7" x14ac:dyDescent="0.45">
      <c r="F713" s="509"/>
      <c r="G713" s="509"/>
    </row>
    <row r="714" spans="6:7" x14ac:dyDescent="0.45">
      <c r="F714" s="509"/>
      <c r="G714" s="509"/>
    </row>
    <row r="715" spans="6:7" x14ac:dyDescent="0.45">
      <c r="F715" s="509"/>
      <c r="G715" s="509"/>
    </row>
    <row r="716" spans="6:7" x14ac:dyDescent="0.45">
      <c r="F716" s="509"/>
      <c r="G716" s="509"/>
    </row>
    <row r="717" spans="6:7" x14ac:dyDescent="0.45">
      <c r="F717" s="509"/>
      <c r="G717" s="509"/>
    </row>
    <row r="718" spans="6:7" x14ac:dyDescent="0.45">
      <c r="F718" s="509"/>
      <c r="G718" s="509"/>
    </row>
    <row r="719" spans="6:7" x14ac:dyDescent="0.45">
      <c r="F719" s="509"/>
      <c r="G719" s="509"/>
    </row>
    <row r="720" spans="6:7" x14ac:dyDescent="0.45">
      <c r="F720" s="509"/>
      <c r="G720" s="509"/>
    </row>
    <row r="721" spans="6:7" x14ac:dyDescent="0.45">
      <c r="F721" s="509"/>
      <c r="G721" s="509"/>
    </row>
    <row r="722" spans="6:7" x14ac:dyDescent="0.45">
      <c r="F722" s="509"/>
      <c r="G722" s="509"/>
    </row>
    <row r="723" spans="6:7" x14ac:dyDescent="0.45">
      <c r="F723" s="509"/>
      <c r="G723" s="509"/>
    </row>
    <row r="724" spans="6:7" x14ac:dyDescent="0.45">
      <c r="F724" s="509"/>
      <c r="G724" s="509"/>
    </row>
    <row r="725" spans="6:7" x14ac:dyDescent="0.45">
      <c r="F725" s="509"/>
      <c r="G725" s="509"/>
    </row>
    <row r="726" spans="6:7" x14ac:dyDescent="0.45">
      <c r="F726" s="509"/>
      <c r="G726" s="509"/>
    </row>
    <row r="727" spans="6:7" x14ac:dyDescent="0.45">
      <c r="F727" s="509"/>
      <c r="G727" s="509"/>
    </row>
    <row r="728" spans="6:7" x14ac:dyDescent="0.45">
      <c r="F728" s="509"/>
      <c r="G728" s="509"/>
    </row>
    <row r="729" spans="6:7" x14ac:dyDescent="0.45">
      <c r="F729" s="509"/>
      <c r="G729" s="509"/>
    </row>
    <row r="730" spans="6:7" x14ac:dyDescent="0.45">
      <c r="F730" s="509"/>
      <c r="G730" s="509"/>
    </row>
    <row r="731" spans="6:7" x14ac:dyDescent="0.45">
      <c r="F731" s="509"/>
      <c r="G731" s="509"/>
    </row>
    <row r="732" spans="6:7" x14ac:dyDescent="0.45">
      <c r="F732" s="509"/>
      <c r="G732" s="509"/>
    </row>
    <row r="733" spans="6:7" x14ac:dyDescent="0.45">
      <c r="F733" s="509"/>
      <c r="G733" s="509"/>
    </row>
    <row r="734" spans="6:7" x14ac:dyDescent="0.45">
      <c r="F734" s="509"/>
      <c r="G734" s="509"/>
    </row>
    <row r="735" spans="6:7" x14ac:dyDescent="0.45">
      <c r="F735" s="509"/>
      <c r="G735" s="509"/>
    </row>
    <row r="736" spans="6:7" x14ac:dyDescent="0.45">
      <c r="F736" s="509"/>
      <c r="G736" s="509"/>
    </row>
    <row r="737" spans="6:7" x14ac:dyDescent="0.45">
      <c r="F737" s="509"/>
      <c r="G737" s="509"/>
    </row>
    <row r="738" spans="6:7" x14ac:dyDescent="0.45">
      <c r="F738" s="509"/>
      <c r="G738" s="509"/>
    </row>
    <row r="739" spans="6:7" x14ac:dyDescent="0.45">
      <c r="F739" s="509"/>
      <c r="G739" s="509"/>
    </row>
    <row r="740" spans="6:7" x14ac:dyDescent="0.45">
      <c r="F740" s="509"/>
      <c r="G740" s="509"/>
    </row>
    <row r="741" spans="6:7" x14ac:dyDescent="0.45">
      <c r="F741" s="509"/>
      <c r="G741" s="509"/>
    </row>
    <row r="742" spans="6:7" x14ac:dyDescent="0.45">
      <c r="F742" s="509"/>
      <c r="G742" s="509"/>
    </row>
    <row r="743" spans="6:7" x14ac:dyDescent="0.45">
      <c r="F743" s="509"/>
      <c r="G743" s="509"/>
    </row>
    <row r="744" spans="6:7" x14ac:dyDescent="0.45">
      <c r="F744" s="509"/>
      <c r="G744" s="509"/>
    </row>
    <row r="745" spans="6:7" x14ac:dyDescent="0.45">
      <c r="F745" s="509"/>
      <c r="G745" s="509"/>
    </row>
    <row r="746" spans="6:7" x14ac:dyDescent="0.45">
      <c r="F746" s="509"/>
      <c r="G746" s="509"/>
    </row>
    <row r="747" spans="6:7" x14ac:dyDescent="0.45">
      <c r="F747" s="509"/>
      <c r="G747" s="509"/>
    </row>
    <row r="748" spans="6:7" x14ac:dyDescent="0.45">
      <c r="F748" s="509"/>
      <c r="G748" s="509"/>
    </row>
    <row r="749" spans="6:7" x14ac:dyDescent="0.45">
      <c r="F749" s="509"/>
      <c r="G749" s="509"/>
    </row>
    <row r="750" spans="6:7" x14ac:dyDescent="0.45">
      <c r="F750" s="509"/>
      <c r="G750" s="509"/>
    </row>
    <row r="751" spans="6:7" x14ac:dyDescent="0.45">
      <c r="F751" s="509"/>
      <c r="G751" s="509"/>
    </row>
    <row r="752" spans="6:7" x14ac:dyDescent="0.45">
      <c r="F752" s="509"/>
      <c r="G752" s="509"/>
    </row>
    <row r="753" spans="6:7" x14ac:dyDescent="0.45">
      <c r="F753" s="509"/>
      <c r="G753" s="509"/>
    </row>
    <row r="754" spans="6:7" x14ac:dyDescent="0.45">
      <c r="F754" s="509"/>
      <c r="G754" s="509"/>
    </row>
    <row r="755" spans="6:7" x14ac:dyDescent="0.45">
      <c r="F755" s="509"/>
      <c r="G755" s="509"/>
    </row>
    <row r="756" spans="6:7" x14ac:dyDescent="0.45">
      <c r="F756" s="509"/>
      <c r="G756" s="509"/>
    </row>
    <row r="757" spans="6:7" x14ac:dyDescent="0.45">
      <c r="F757" s="509"/>
      <c r="G757" s="509"/>
    </row>
    <row r="758" spans="6:7" x14ac:dyDescent="0.45">
      <c r="F758" s="509"/>
      <c r="G758" s="509"/>
    </row>
    <row r="759" spans="6:7" x14ac:dyDescent="0.45">
      <c r="F759" s="509"/>
      <c r="G759" s="509"/>
    </row>
    <row r="760" spans="6:7" x14ac:dyDescent="0.45">
      <c r="F760" s="509"/>
      <c r="G760" s="509"/>
    </row>
    <row r="761" spans="6:7" x14ac:dyDescent="0.45">
      <c r="F761" s="509"/>
      <c r="G761" s="509"/>
    </row>
    <row r="762" spans="6:7" x14ac:dyDescent="0.45">
      <c r="F762" s="509"/>
      <c r="G762" s="509"/>
    </row>
    <row r="763" spans="6:7" x14ac:dyDescent="0.45">
      <c r="F763" s="509"/>
      <c r="G763" s="509"/>
    </row>
    <row r="764" spans="6:7" x14ac:dyDescent="0.45">
      <c r="F764" s="509"/>
      <c r="G764" s="509"/>
    </row>
    <row r="765" spans="6:7" x14ac:dyDescent="0.45">
      <c r="F765" s="509"/>
      <c r="G765" s="509"/>
    </row>
    <row r="766" spans="6:7" x14ac:dyDescent="0.45">
      <c r="F766" s="509"/>
      <c r="G766" s="509"/>
    </row>
    <row r="767" spans="6:7" x14ac:dyDescent="0.45">
      <c r="F767" s="509"/>
      <c r="G767" s="509"/>
    </row>
    <row r="768" spans="6:7" x14ac:dyDescent="0.45">
      <c r="F768" s="509"/>
      <c r="G768" s="509"/>
    </row>
    <row r="769" spans="6:7" x14ac:dyDescent="0.45">
      <c r="F769" s="509"/>
      <c r="G769" s="509"/>
    </row>
    <row r="770" spans="6:7" x14ac:dyDescent="0.45">
      <c r="F770" s="509"/>
      <c r="G770" s="509"/>
    </row>
    <row r="771" spans="6:7" x14ac:dyDescent="0.45">
      <c r="F771" s="509"/>
      <c r="G771" s="509"/>
    </row>
    <row r="772" spans="6:7" x14ac:dyDescent="0.45">
      <c r="F772" s="509"/>
      <c r="G772" s="509"/>
    </row>
    <row r="773" spans="6:7" x14ac:dyDescent="0.45">
      <c r="F773" s="509"/>
      <c r="G773" s="509"/>
    </row>
    <row r="774" spans="6:7" x14ac:dyDescent="0.45">
      <c r="F774" s="509"/>
      <c r="G774" s="509"/>
    </row>
    <row r="775" spans="6:7" x14ac:dyDescent="0.45">
      <c r="F775" s="509"/>
      <c r="G775" s="509"/>
    </row>
    <row r="776" spans="6:7" x14ac:dyDescent="0.45">
      <c r="F776" s="509"/>
      <c r="G776" s="509"/>
    </row>
    <row r="777" spans="6:7" x14ac:dyDescent="0.45">
      <c r="F777" s="509"/>
      <c r="G777" s="509"/>
    </row>
    <row r="778" spans="6:7" x14ac:dyDescent="0.45">
      <c r="F778" s="509"/>
      <c r="G778" s="509"/>
    </row>
    <row r="779" spans="6:7" x14ac:dyDescent="0.45">
      <c r="F779" s="509"/>
      <c r="G779" s="509"/>
    </row>
    <row r="780" spans="6:7" x14ac:dyDescent="0.45">
      <c r="F780" s="509"/>
      <c r="G780" s="509"/>
    </row>
    <row r="781" spans="6:7" x14ac:dyDescent="0.45">
      <c r="F781" s="509"/>
      <c r="G781" s="509"/>
    </row>
    <row r="782" spans="6:7" x14ac:dyDescent="0.45">
      <c r="F782" s="509"/>
      <c r="G782" s="509"/>
    </row>
    <row r="783" spans="6:7" x14ac:dyDescent="0.45">
      <c r="F783" s="509"/>
      <c r="G783" s="509"/>
    </row>
    <row r="784" spans="6:7" x14ac:dyDescent="0.45">
      <c r="F784" s="509"/>
      <c r="G784" s="509"/>
    </row>
    <row r="785" spans="6:7" x14ac:dyDescent="0.45">
      <c r="F785" s="509"/>
      <c r="G785" s="509"/>
    </row>
    <row r="786" spans="6:7" x14ac:dyDescent="0.45">
      <c r="F786" s="509"/>
      <c r="G786" s="509"/>
    </row>
    <row r="787" spans="6:7" x14ac:dyDescent="0.45">
      <c r="F787" s="509"/>
      <c r="G787" s="509"/>
    </row>
    <row r="788" spans="6:7" x14ac:dyDescent="0.45">
      <c r="F788" s="509"/>
      <c r="G788" s="509"/>
    </row>
    <row r="789" spans="6:7" x14ac:dyDescent="0.45">
      <c r="F789" s="509"/>
      <c r="G789" s="509"/>
    </row>
    <row r="790" spans="6:7" x14ac:dyDescent="0.45">
      <c r="F790" s="509"/>
      <c r="G790" s="509"/>
    </row>
    <row r="791" spans="6:7" x14ac:dyDescent="0.45">
      <c r="F791" s="509"/>
      <c r="G791" s="509"/>
    </row>
    <row r="792" spans="6:7" x14ac:dyDescent="0.45">
      <c r="F792" s="509"/>
      <c r="G792" s="509"/>
    </row>
    <row r="793" spans="6:7" x14ac:dyDescent="0.45">
      <c r="F793" s="509"/>
      <c r="G793" s="509"/>
    </row>
    <row r="794" spans="6:7" x14ac:dyDescent="0.45">
      <c r="F794" s="509"/>
      <c r="G794" s="509"/>
    </row>
    <row r="795" spans="6:7" x14ac:dyDescent="0.45">
      <c r="F795" s="509"/>
      <c r="G795" s="509"/>
    </row>
    <row r="796" spans="6:7" x14ac:dyDescent="0.45">
      <c r="F796" s="509"/>
      <c r="G796" s="509"/>
    </row>
    <row r="797" spans="6:7" x14ac:dyDescent="0.45">
      <c r="F797" s="509"/>
      <c r="G797" s="509"/>
    </row>
    <row r="798" spans="6:7" x14ac:dyDescent="0.45">
      <c r="F798" s="509"/>
      <c r="G798" s="509"/>
    </row>
    <row r="799" spans="6:7" x14ac:dyDescent="0.45">
      <c r="F799" s="509"/>
      <c r="G799" s="509"/>
    </row>
    <row r="800" spans="6:7" x14ac:dyDescent="0.45">
      <c r="F800" s="509"/>
      <c r="G800" s="509"/>
    </row>
    <row r="801" spans="6:7" x14ac:dyDescent="0.45">
      <c r="F801" s="509"/>
      <c r="G801" s="509"/>
    </row>
    <row r="802" spans="6:7" x14ac:dyDescent="0.45">
      <c r="F802" s="509"/>
      <c r="G802" s="509"/>
    </row>
    <row r="803" spans="6:7" x14ac:dyDescent="0.45">
      <c r="F803" s="509"/>
      <c r="G803" s="509"/>
    </row>
    <row r="804" spans="6:7" x14ac:dyDescent="0.45">
      <c r="F804" s="509"/>
      <c r="G804" s="509"/>
    </row>
    <row r="805" spans="6:7" x14ac:dyDescent="0.45">
      <c r="F805" s="509"/>
      <c r="G805" s="509"/>
    </row>
    <row r="806" spans="6:7" x14ac:dyDescent="0.45">
      <c r="F806" s="509"/>
      <c r="G806" s="509"/>
    </row>
    <row r="807" spans="6:7" x14ac:dyDescent="0.45">
      <c r="F807" s="509"/>
      <c r="G807" s="509"/>
    </row>
    <row r="808" spans="6:7" x14ac:dyDescent="0.45">
      <c r="F808" s="509"/>
      <c r="G808" s="509"/>
    </row>
    <row r="809" spans="6:7" x14ac:dyDescent="0.45">
      <c r="F809" s="509"/>
      <c r="G809" s="509"/>
    </row>
    <row r="810" spans="6:7" x14ac:dyDescent="0.45">
      <c r="F810" s="509"/>
      <c r="G810" s="509"/>
    </row>
    <row r="811" spans="6:7" x14ac:dyDescent="0.45">
      <c r="F811" s="509"/>
      <c r="G811" s="509"/>
    </row>
    <row r="812" spans="6:7" x14ac:dyDescent="0.45">
      <c r="F812" s="509"/>
      <c r="G812" s="509"/>
    </row>
    <row r="813" spans="6:7" x14ac:dyDescent="0.45">
      <c r="F813" s="509"/>
      <c r="G813" s="509"/>
    </row>
    <row r="814" spans="6:7" x14ac:dyDescent="0.45">
      <c r="F814" s="509"/>
      <c r="G814" s="509"/>
    </row>
    <row r="815" spans="6:7" x14ac:dyDescent="0.45">
      <c r="F815" s="509"/>
      <c r="G815" s="509"/>
    </row>
    <row r="816" spans="6:7" x14ac:dyDescent="0.45">
      <c r="F816" s="509"/>
      <c r="G816" s="509"/>
    </row>
    <row r="817" spans="6:7" x14ac:dyDescent="0.45">
      <c r="F817" s="509"/>
      <c r="G817" s="509"/>
    </row>
    <row r="818" spans="6:7" x14ac:dyDescent="0.45">
      <c r="F818" s="509"/>
      <c r="G818" s="509"/>
    </row>
    <row r="819" spans="6:7" x14ac:dyDescent="0.45">
      <c r="F819" s="509"/>
      <c r="G819" s="509"/>
    </row>
    <row r="820" spans="6:7" x14ac:dyDescent="0.45">
      <c r="F820" s="509"/>
      <c r="G820" s="509"/>
    </row>
    <row r="821" spans="6:7" x14ac:dyDescent="0.45">
      <c r="F821" s="509"/>
      <c r="G821" s="509"/>
    </row>
    <row r="822" spans="6:7" x14ac:dyDescent="0.45">
      <c r="F822" s="509"/>
      <c r="G822" s="509"/>
    </row>
    <row r="823" spans="6:7" x14ac:dyDescent="0.45">
      <c r="F823" s="509"/>
      <c r="G823" s="509"/>
    </row>
    <row r="824" spans="6:7" x14ac:dyDescent="0.45">
      <c r="F824" s="509"/>
      <c r="G824" s="509"/>
    </row>
    <row r="825" spans="6:7" x14ac:dyDescent="0.45">
      <c r="F825" s="509"/>
      <c r="G825" s="509"/>
    </row>
    <row r="826" spans="6:7" x14ac:dyDescent="0.45">
      <c r="F826" s="509"/>
      <c r="G826" s="509"/>
    </row>
    <row r="827" spans="6:7" x14ac:dyDescent="0.45">
      <c r="F827" s="509"/>
      <c r="G827" s="509"/>
    </row>
    <row r="828" spans="6:7" x14ac:dyDescent="0.45">
      <c r="F828" s="509"/>
      <c r="G828" s="509"/>
    </row>
    <row r="829" spans="6:7" x14ac:dyDescent="0.45">
      <c r="F829" s="509"/>
      <c r="G829" s="509"/>
    </row>
    <row r="830" spans="6:7" x14ac:dyDescent="0.45">
      <c r="F830" s="509"/>
      <c r="G830" s="509"/>
    </row>
    <row r="831" spans="6:7" x14ac:dyDescent="0.45">
      <c r="F831" s="509"/>
      <c r="G831" s="509"/>
    </row>
    <row r="832" spans="6:7" x14ac:dyDescent="0.45">
      <c r="F832" s="509"/>
      <c r="G832" s="509"/>
    </row>
    <row r="833" spans="6:7" x14ac:dyDescent="0.45">
      <c r="F833" s="509"/>
      <c r="G833" s="509"/>
    </row>
    <row r="834" spans="6:7" x14ac:dyDescent="0.45">
      <c r="F834" s="509"/>
      <c r="G834" s="509"/>
    </row>
    <row r="835" spans="6:7" x14ac:dyDescent="0.45">
      <c r="F835" s="509"/>
      <c r="G835" s="509"/>
    </row>
    <row r="836" spans="6:7" x14ac:dyDescent="0.45">
      <c r="F836" s="509"/>
      <c r="G836" s="509"/>
    </row>
    <row r="837" spans="6:7" x14ac:dyDescent="0.45">
      <c r="F837" s="509"/>
      <c r="G837" s="509"/>
    </row>
    <row r="838" spans="6:7" x14ac:dyDescent="0.45">
      <c r="F838" s="509"/>
      <c r="G838" s="509"/>
    </row>
    <row r="839" spans="6:7" x14ac:dyDescent="0.45">
      <c r="F839" s="509"/>
      <c r="G839" s="509"/>
    </row>
    <row r="840" spans="6:7" x14ac:dyDescent="0.45">
      <c r="F840" s="509"/>
      <c r="G840" s="509"/>
    </row>
    <row r="841" spans="6:7" x14ac:dyDescent="0.45">
      <c r="F841" s="509"/>
      <c r="G841" s="509"/>
    </row>
    <row r="842" spans="6:7" x14ac:dyDescent="0.45">
      <c r="F842" s="509"/>
      <c r="G842" s="509"/>
    </row>
    <row r="843" spans="6:7" x14ac:dyDescent="0.45">
      <c r="F843" s="509"/>
      <c r="G843" s="509"/>
    </row>
    <row r="844" spans="6:7" x14ac:dyDescent="0.45">
      <c r="F844" s="509"/>
      <c r="G844" s="509"/>
    </row>
    <row r="845" spans="6:7" x14ac:dyDescent="0.45">
      <c r="F845" s="509"/>
      <c r="G845" s="509"/>
    </row>
    <row r="846" spans="6:7" x14ac:dyDescent="0.45">
      <c r="F846" s="509"/>
      <c r="G846" s="509"/>
    </row>
    <row r="847" spans="6:7" x14ac:dyDescent="0.45">
      <c r="F847" s="509"/>
      <c r="G847" s="509"/>
    </row>
    <row r="848" spans="6:7" x14ac:dyDescent="0.45">
      <c r="F848" s="509"/>
      <c r="G848" s="509"/>
    </row>
    <row r="849" spans="6:7" x14ac:dyDescent="0.45">
      <c r="F849" s="509"/>
      <c r="G849" s="509"/>
    </row>
    <row r="850" spans="6:7" x14ac:dyDescent="0.45">
      <c r="F850" s="509"/>
      <c r="G850" s="509"/>
    </row>
    <row r="851" spans="6:7" x14ac:dyDescent="0.45">
      <c r="F851" s="509"/>
      <c r="G851" s="509"/>
    </row>
    <row r="852" spans="6:7" x14ac:dyDescent="0.45">
      <c r="F852" s="509"/>
      <c r="G852" s="509"/>
    </row>
    <row r="853" spans="6:7" x14ac:dyDescent="0.45">
      <c r="F853" s="509"/>
      <c r="G853" s="509"/>
    </row>
    <row r="854" spans="6:7" x14ac:dyDescent="0.45">
      <c r="F854" s="509"/>
      <c r="G854" s="509"/>
    </row>
    <row r="855" spans="6:7" x14ac:dyDescent="0.45">
      <c r="F855" s="509"/>
      <c r="G855" s="509"/>
    </row>
    <row r="856" spans="6:7" x14ac:dyDescent="0.45">
      <c r="F856" s="509"/>
      <c r="G856" s="509"/>
    </row>
    <row r="857" spans="6:7" x14ac:dyDescent="0.45">
      <c r="F857" s="509"/>
      <c r="G857" s="509"/>
    </row>
    <row r="858" spans="6:7" x14ac:dyDescent="0.45">
      <c r="F858" s="509"/>
      <c r="G858" s="509"/>
    </row>
    <row r="859" spans="6:7" x14ac:dyDescent="0.45">
      <c r="F859" s="509"/>
      <c r="G859" s="509"/>
    </row>
    <row r="860" spans="6:7" x14ac:dyDescent="0.45">
      <c r="F860" s="509"/>
      <c r="G860" s="509"/>
    </row>
    <row r="861" spans="6:7" x14ac:dyDescent="0.45">
      <c r="F861" s="509"/>
      <c r="G861" s="509"/>
    </row>
    <row r="862" spans="6:7" x14ac:dyDescent="0.45">
      <c r="F862" s="509"/>
      <c r="G862" s="509"/>
    </row>
    <row r="863" spans="6:7" x14ac:dyDescent="0.45">
      <c r="F863" s="509"/>
      <c r="G863" s="509"/>
    </row>
    <row r="864" spans="6:7" x14ac:dyDescent="0.45">
      <c r="F864" s="509"/>
      <c r="G864" s="509"/>
    </row>
    <row r="865" spans="6:7" x14ac:dyDescent="0.45">
      <c r="F865" s="509"/>
      <c r="G865" s="509"/>
    </row>
    <row r="866" spans="6:7" x14ac:dyDescent="0.45">
      <c r="F866" s="509"/>
      <c r="G866" s="509"/>
    </row>
    <row r="867" spans="6:7" x14ac:dyDescent="0.45">
      <c r="F867" s="509"/>
      <c r="G867" s="509"/>
    </row>
    <row r="868" spans="6:7" x14ac:dyDescent="0.45">
      <c r="F868" s="509"/>
      <c r="G868" s="509"/>
    </row>
    <row r="869" spans="6:7" x14ac:dyDescent="0.45">
      <c r="F869" s="509"/>
      <c r="G869" s="509"/>
    </row>
    <row r="870" spans="6:7" x14ac:dyDescent="0.45">
      <c r="F870" s="509"/>
      <c r="G870" s="509"/>
    </row>
    <row r="871" spans="6:7" x14ac:dyDescent="0.45">
      <c r="F871" s="509"/>
      <c r="G871" s="509"/>
    </row>
    <row r="872" spans="6:7" x14ac:dyDescent="0.45">
      <c r="F872" s="509"/>
      <c r="G872" s="509"/>
    </row>
    <row r="873" spans="6:7" x14ac:dyDescent="0.45">
      <c r="F873" s="509"/>
      <c r="G873" s="509"/>
    </row>
    <row r="874" spans="6:7" x14ac:dyDescent="0.45">
      <c r="F874" s="509"/>
      <c r="G874" s="509"/>
    </row>
    <row r="875" spans="6:7" x14ac:dyDescent="0.45">
      <c r="F875" s="509"/>
      <c r="G875" s="509"/>
    </row>
    <row r="876" spans="6:7" x14ac:dyDescent="0.45">
      <c r="F876" s="509"/>
      <c r="G876" s="509"/>
    </row>
    <row r="877" spans="6:7" x14ac:dyDescent="0.45">
      <c r="F877" s="509"/>
      <c r="G877" s="509"/>
    </row>
    <row r="878" spans="6:7" x14ac:dyDescent="0.45">
      <c r="F878" s="509"/>
      <c r="G878" s="509"/>
    </row>
    <row r="879" spans="6:7" x14ac:dyDescent="0.45">
      <c r="F879" s="509"/>
      <c r="G879" s="509"/>
    </row>
    <row r="880" spans="6:7" x14ac:dyDescent="0.45">
      <c r="F880" s="509"/>
      <c r="G880" s="509"/>
    </row>
    <row r="881" spans="6:7" x14ac:dyDescent="0.45">
      <c r="F881" s="509"/>
      <c r="G881" s="509"/>
    </row>
    <row r="882" spans="6:7" x14ac:dyDescent="0.45">
      <c r="F882" s="509"/>
      <c r="G882" s="509"/>
    </row>
    <row r="883" spans="6:7" x14ac:dyDescent="0.45">
      <c r="F883" s="509"/>
      <c r="G883" s="509"/>
    </row>
    <row r="884" spans="6:7" x14ac:dyDescent="0.45">
      <c r="F884" s="509"/>
      <c r="G884" s="509"/>
    </row>
    <row r="885" spans="6:7" x14ac:dyDescent="0.45">
      <c r="F885" s="509"/>
      <c r="G885" s="509"/>
    </row>
    <row r="886" spans="6:7" x14ac:dyDescent="0.45">
      <c r="F886" s="509"/>
      <c r="G886" s="509"/>
    </row>
    <row r="887" spans="6:7" x14ac:dyDescent="0.45">
      <c r="F887" s="509"/>
      <c r="G887" s="509"/>
    </row>
    <row r="888" spans="6:7" x14ac:dyDescent="0.45">
      <c r="F888" s="509"/>
      <c r="G888" s="509"/>
    </row>
    <row r="889" spans="6:7" x14ac:dyDescent="0.45">
      <c r="F889" s="509"/>
      <c r="G889" s="509"/>
    </row>
    <row r="890" spans="6:7" x14ac:dyDescent="0.45">
      <c r="F890" s="509"/>
      <c r="G890" s="509"/>
    </row>
    <row r="891" spans="6:7" x14ac:dyDescent="0.45">
      <c r="F891" s="509"/>
      <c r="G891" s="509"/>
    </row>
    <row r="892" spans="6:7" x14ac:dyDescent="0.45">
      <c r="F892" s="509"/>
      <c r="G892" s="509"/>
    </row>
    <row r="893" spans="6:7" x14ac:dyDescent="0.45">
      <c r="F893" s="509"/>
      <c r="G893" s="509"/>
    </row>
    <row r="894" spans="6:7" x14ac:dyDescent="0.45">
      <c r="F894" s="509"/>
      <c r="G894" s="509"/>
    </row>
    <row r="895" spans="6:7" x14ac:dyDescent="0.45">
      <c r="F895" s="509"/>
      <c r="G895" s="509"/>
    </row>
    <row r="896" spans="6:7" x14ac:dyDescent="0.45">
      <c r="F896" s="509"/>
      <c r="G896" s="509"/>
    </row>
    <row r="897" spans="6:7" x14ac:dyDescent="0.45">
      <c r="F897" s="509"/>
      <c r="G897" s="509"/>
    </row>
    <row r="898" spans="6:7" x14ac:dyDescent="0.45">
      <c r="F898" s="509"/>
      <c r="G898" s="509"/>
    </row>
    <row r="899" spans="6:7" x14ac:dyDescent="0.45">
      <c r="F899" s="509"/>
      <c r="G899" s="509"/>
    </row>
    <row r="900" spans="6:7" x14ac:dyDescent="0.45">
      <c r="F900" s="509"/>
      <c r="G900" s="509"/>
    </row>
    <row r="901" spans="6:7" x14ac:dyDescent="0.45">
      <c r="F901" s="509"/>
      <c r="G901" s="509"/>
    </row>
    <row r="902" spans="6:7" x14ac:dyDescent="0.45">
      <c r="F902" s="509"/>
      <c r="G902" s="509"/>
    </row>
    <row r="903" spans="6:7" x14ac:dyDescent="0.45">
      <c r="F903" s="509"/>
      <c r="G903" s="509"/>
    </row>
    <row r="904" spans="6:7" x14ac:dyDescent="0.45">
      <c r="F904" s="509"/>
      <c r="G904" s="509"/>
    </row>
    <row r="905" spans="6:7" x14ac:dyDescent="0.45">
      <c r="F905" s="509"/>
      <c r="G905" s="509"/>
    </row>
    <row r="906" spans="6:7" x14ac:dyDescent="0.45">
      <c r="F906" s="509"/>
      <c r="G906" s="509"/>
    </row>
    <row r="907" spans="6:7" x14ac:dyDescent="0.45">
      <c r="F907" s="509"/>
      <c r="G907" s="509"/>
    </row>
    <row r="908" spans="6:7" x14ac:dyDescent="0.45">
      <c r="F908" s="509"/>
      <c r="G908" s="509"/>
    </row>
    <row r="909" spans="6:7" x14ac:dyDescent="0.45">
      <c r="F909" s="509"/>
      <c r="G909" s="509"/>
    </row>
    <row r="910" spans="6:7" x14ac:dyDescent="0.45">
      <c r="F910" s="509"/>
      <c r="G910" s="509"/>
    </row>
    <row r="911" spans="6:7" x14ac:dyDescent="0.45">
      <c r="F911" s="509"/>
      <c r="G911" s="509"/>
    </row>
    <row r="912" spans="6:7" x14ac:dyDescent="0.45">
      <c r="F912" s="509"/>
      <c r="G912" s="509"/>
    </row>
    <row r="913" spans="6:7" x14ac:dyDescent="0.45">
      <c r="F913" s="509"/>
      <c r="G913" s="509"/>
    </row>
    <row r="914" spans="6:7" x14ac:dyDescent="0.45">
      <c r="F914" s="509"/>
      <c r="G914" s="509"/>
    </row>
    <row r="915" spans="6:7" x14ac:dyDescent="0.45">
      <c r="F915" s="509"/>
      <c r="G915" s="509"/>
    </row>
    <row r="916" spans="6:7" x14ac:dyDescent="0.45">
      <c r="F916" s="509"/>
      <c r="G916" s="509"/>
    </row>
    <row r="917" spans="6:7" x14ac:dyDescent="0.45">
      <c r="F917" s="509"/>
      <c r="G917" s="509"/>
    </row>
    <row r="918" spans="6:7" x14ac:dyDescent="0.45">
      <c r="F918" s="509"/>
      <c r="G918" s="509"/>
    </row>
    <row r="919" spans="6:7" x14ac:dyDescent="0.45">
      <c r="F919" s="509"/>
      <c r="G919" s="509"/>
    </row>
    <row r="920" spans="6:7" x14ac:dyDescent="0.45">
      <c r="F920" s="509"/>
      <c r="G920" s="509"/>
    </row>
    <row r="921" spans="6:7" x14ac:dyDescent="0.45">
      <c r="F921" s="509"/>
      <c r="G921" s="509"/>
    </row>
    <row r="922" spans="6:7" x14ac:dyDescent="0.45">
      <c r="F922" s="509"/>
      <c r="G922" s="509"/>
    </row>
    <row r="923" spans="6:7" x14ac:dyDescent="0.45">
      <c r="F923" s="509"/>
      <c r="G923" s="509"/>
    </row>
    <row r="924" spans="6:7" x14ac:dyDescent="0.45">
      <c r="F924" s="509"/>
      <c r="G924" s="509"/>
    </row>
    <row r="925" spans="6:7" x14ac:dyDescent="0.45">
      <c r="F925" s="509"/>
      <c r="G925" s="509"/>
    </row>
    <row r="926" spans="6:7" x14ac:dyDescent="0.45">
      <c r="F926" s="509"/>
      <c r="G926" s="509"/>
    </row>
    <row r="927" spans="6:7" x14ac:dyDescent="0.45">
      <c r="F927" s="509"/>
      <c r="G927" s="509"/>
    </row>
    <row r="928" spans="6:7" x14ac:dyDescent="0.45">
      <c r="F928" s="509"/>
      <c r="G928" s="509"/>
    </row>
    <row r="929" spans="6:7" x14ac:dyDescent="0.45">
      <c r="F929" s="509"/>
      <c r="G929" s="509"/>
    </row>
    <row r="930" spans="6:7" x14ac:dyDescent="0.45">
      <c r="F930" s="509"/>
      <c r="G930" s="509"/>
    </row>
    <row r="931" spans="6:7" x14ac:dyDescent="0.45">
      <c r="F931" s="509"/>
      <c r="G931" s="509"/>
    </row>
    <row r="932" spans="6:7" x14ac:dyDescent="0.45">
      <c r="F932" s="509"/>
      <c r="G932" s="509"/>
    </row>
    <row r="933" spans="6:7" x14ac:dyDescent="0.45">
      <c r="F933" s="509"/>
      <c r="G933" s="509"/>
    </row>
    <row r="934" spans="6:7" x14ac:dyDescent="0.45">
      <c r="F934" s="509"/>
      <c r="G934" s="509"/>
    </row>
    <row r="935" spans="6:7" x14ac:dyDescent="0.45">
      <c r="F935" s="509"/>
      <c r="G935" s="509"/>
    </row>
    <row r="936" spans="6:7" x14ac:dyDescent="0.45">
      <c r="F936" s="509"/>
      <c r="G936" s="509"/>
    </row>
    <row r="937" spans="6:7" x14ac:dyDescent="0.45">
      <c r="F937" s="509"/>
      <c r="G937" s="509"/>
    </row>
    <row r="938" spans="6:7" x14ac:dyDescent="0.45">
      <c r="F938" s="509"/>
      <c r="G938" s="509"/>
    </row>
    <row r="939" spans="6:7" x14ac:dyDescent="0.45">
      <c r="F939" s="509"/>
      <c r="G939" s="509"/>
    </row>
    <row r="940" spans="6:7" x14ac:dyDescent="0.45">
      <c r="F940" s="509"/>
      <c r="G940" s="509"/>
    </row>
    <row r="941" spans="6:7" x14ac:dyDescent="0.45">
      <c r="F941" s="509"/>
      <c r="G941" s="509"/>
    </row>
    <row r="942" spans="6:7" x14ac:dyDescent="0.45">
      <c r="F942" s="509"/>
      <c r="G942" s="509"/>
    </row>
    <row r="943" spans="6:7" x14ac:dyDescent="0.45">
      <c r="F943" s="509"/>
      <c r="G943" s="509"/>
    </row>
    <row r="944" spans="6:7" x14ac:dyDescent="0.45">
      <c r="F944" s="509"/>
      <c r="G944" s="509"/>
    </row>
    <row r="945" spans="6:7" x14ac:dyDescent="0.45">
      <c r="F945" s="509"/>
      <c r="G945" s="509"/>
    </row>
    <row r="946" spans="6:7" x14ac:dyDescent="0.45">
      <c r="F946" s="509"/>
      <c r="G946" s="509"/>
    </row>
    <row r="947" spans="6:7" x14ac:dyDescent="0.45">
      <c r="F947" s="509"/>
      <c r="G947" s="509"/>
    </row>
    <row r="948" spans="6:7" x14ac:dyDescent="0.45">
      <c r="F948" s="509"/>
      <c r="G948" s="509"/>
    </row>
    <row r="949" spans="6:7" x14ac:dyDescent="0.45">
      <c r="F949" s="509"/>
      <c r="G949" s="509"/>
    </row>
    <row r="950" spans="6:7" x14ac:dyDescent="0.45">
      <c r="F950" s="509"/>
      <c r="G950" s="509"/>
    </row>
    <row r="951" spans="6:7" x14ac:dyDescent="0.45">
      <c r="F951" s="509"/>
      <c r="G951" s="509"/>
    </row>
    <row r="952" spans="6:7" x14ac:dyDescent="0.45">
      <c r="F952" s="509"/>
      <c r="G952" s="509"/>
    </row>
    <row r="953" spans="6:7" x14ac:dyDescent="0.45">
      <c r="F953" s="509"/>
      <c r="G953" s="509"/>
    </row>
    <row r="954" spans="6:7" x14ac:dyDescent="0.45">
      <c r="F954" s="509"/>
      <c r="G954" s="509"/>
    </row>
    <row r="955" spans="6:7" x14ac:dyDescent="0.45">
      <c r="F955" s="509"/>
      <c r="G955" s="509"/>
    </row>
    <row r="956" spans="6:7" x14ac:dyDescent="0.45">
      <c r="F956" s="509"/>
      <c r="G956" s="509"/>
    </row>
    <row r="957" spans="6:7" x14ac:dyDescent="0.45">
      <c r="F957" s="509"/>
      <c r="G957" s="509"/>
    </row>
    <row r="958" spans="6:7" x14ac:dyDescent="0.45">
      <c r="F958" s="509"/>
      <c r="G958" s="509"/>
    </row>
    <row r="959" spans="6:7" x14ac:dyDescent="0.45">
      <c r="F959" s="509"/>
      <c r="G959" s="509"/>
    </row>
    <row r="960" spans="6:7" x14ac:dyDescent="0.45">
      <c r="F960" s="509"/>
      <c r="G960" s="509"/>
    </row>
    <row r="961" spans="6:7" x14ac:dyDescent="0.45">
      <c r="F961" s="509"/>
      <c r="G961" s="509"/>
    </row>
    <row r="962" spans="6:7" x14ac:dyDescent="0.45">
      <c r="F962" s="509"/>
      <c r="G962" s="509"/>
    </row>
    <row r="963" spans="6:7" x14ac:dyDescent="0.45">
      <c r="F963" s="509"/>
      <c r="G963" s="509"/>
    </row>
    <row r="964" spans="6:7" x14ac:dyDescent="0.45">
      <c r="F964" s="509"/>
      <c r="G964" s="509"/>
    </row>
    <row r="965" spans="6:7" x14ac:dyDescent="0.45">
      <c r="F965" s="509"/>
      <c r="G965" s="509"/>
    </row>
    <row r="966" spans="6:7" x14ac:dyDescent="0.45">
      <c r="F966" s="509"/>
      <c r="G966" s="509"/>
    </row>
    <row r="967" spans="6:7" x14ac:dyDescent="0.45">
      <c r="F967" s="509"/>
      <c r="G967" s="509"/>
    </row>
    <row r="968" spans="6:7" x14ac:dyDescent="0.45">
      <c r="F968" s="509"/>
      <c r="G968" s="509"/>
    </row>
    <row r="969" spans="6:7" x14ac:dyDescent="0.45">
      <c r="F969" s="509"/>
      <c r="G969" s="509"/>
    </row>
    <row r="970" spans="6:7" x14ac:dyDescent="0.45">
      <c r="F970" s="509"/>
      <c r="G970" s="509"/>
    </row>
    <row r="971" spans="6:7" x14ac:dyDescent="0.45">
      <c r="F971" s="509"/>
      <c r="G971" s="509"/>
    </row>
    <row r="972" spans="6:7" x14ac:dyDescent="0.45">
      <c r="F972" s="509"/>
      <c r="G972" s="509"/>
    </row>
    <row r="973" spans="6:7" x14ac:dyDescent="0.45">
      <c r="F973" s="509"/>
      <c r="G973" s="509"/>
    </row>
    <row r="974" spans="6:7" x14ac:dyDescent="0.45">
      <c r="F974" s="509"/>
      <c r="G974" s="509"/>
    </row>
    <row r="975" spans="6:7" x14ac:dyDescent="0.45">
      <c r="F975" s="509"/>
      <c r="G975" s="509"/>
    </row>
    <row r="976" spans="6:7" x14ac:dyDescent="0.45">
      <c r="F976" s="509"/>
      <c r="G976" s="509"/>
    </row>
    <row r="977" spans="6:7" x14ac:dyDescent="0.45">
      <c r="F977" s="509"/>
      <c r="G977" s="509"/>
    </row>
    <row r="978" spans="6:7" x14ac:dyDescent="0.45">
      <c r="F978" s="509"/>
      <c r="G978" s="509"/>
    </row>
    <row r="979" spans="6:7" x14ac:dyDescent="0.45">
      <c r="F979" s="509"/>
      <c r="G979" s="509"/>
    </row>
    <row r="980" spans="6:7" x14ac:dyDescent="0.45">
      <c r="F980" s="509"/>
      <c r="G980" s="509"/>
    </row>
    <row r="981" spans="6:7" x14ac:dyDescent="0.45">
      <c r="F981" s="509"/>
      <c r="G981" s="509"/>
    </row>
    <row r="982" spans="6:7" x14ac:dyDescent="0.45">
      <c r="F982" s="509"/>
      <c r="G982" s="509"/>
    </row>
    <row r="983" spans="6:7" x14ac:dyDescent="0.45">
      <c r="F983" s="509"/>
      <c r="G983" s="509"/>
    </row>
    <row r="984" spans="6:7" x14ac:dyDescent="0.45">
      <c r="F984" s="509"/>
      <c r="G984" s="509"/>
    </row>
    <row r="985" spans="6:7" x14ac:dyDescent="0.45">
      <c r="F985" s="509"/>
      <c r="G985" s="509"/>
    </row>
    <row r="986" spans="6:7" x14ac:dyDescent="0.45">
      <c r="F986" s="509"/>
      <c r="G986" s="509"/>
    </row>
    <row r="987" spans="6:7" x14ac:dyDescent="0.45">
      <c r="F987" s="509"/>
      <c r="G987" s="509"/>
    </row>
    <row r="988" spans="6:7" x14ac:dyDescent="0.45">
      <c r="F988" s="509"/>
      <c r="G988" s="509"/>
    </row>
    <row r="989" spans="6:7" x14ac:dyDescent="0.45">
      <c r="F989" s="509"/>
      <c r="G989" s="509"/>
    </row>
    <row r="990" spans="6:7" x14ac:dyDescent="0.45">
      <c r="F990" s="509"/>
      <c r="G990" s="509"/>
    </row>
    <row r="991" spans="6:7" x14ac:dyDescent="0.45">
      <c r="F991" s="509"/>
      <c r="G991" s="509"/>
    </row>
    <row r="992" spans="6:7" x14ac:dyDescent="0.45">
      <c r="F992" s="509"/>
      <c r="G992" s="509"/>
    </row>
    <row r="993" spans="6:7" x14ac:dyDescent="0.45">
      <c r="F993" s="509"/>
      <c r="G993" s="509"/>
    </row>
    <row r="994" spans="6:7" x14ac:dyDescent="0.45">
      <c r="F994" s="509"/>
      <c r="G994" s="509"/>
    </row>
    <row r="995" spans="6:7" x14ac:dyDescent="0.45">
      <c r="F995" s="509"/>
      <c r="G995" s="509"/>
    </row>
    <row r="996" spans="6:7" x14ac:dyDescent="0.45">
      <c r="F996" s="509"/>
      <c r="G996" s="509"/>
    </row>
    <row r="997" spans="6:7" x14ac:dyDescent="0.45">
      <c r="F997" s="509"/>
      <c r="G997" s="509"/>
    </row>
    <row r="998" spans="6:7" x14ac:dyDescent="0.45">
      <c r="F998" s="509"/>
      <c r="G998" s="509"/>
    </row>
    <row r="999" spans="6:7" x14ac:dyDescent="0.45">
      <c r="F999" s="509"/>
      <c r="G999" s="509"/>
    </row>
    <row r="1000" spans="6:7" x14ac:dyDescent="0.45">
      <c r="F1000" s="509"/>
      <c r="G1000" s="509"/>
    </row>
    <row r="1001" spans="6:7" x14ac:dyDescent="0.45">
      <c r="F1001" s="509"/>
      <c r="G1001" s="509"/>
    </row>
    <row r="1002" spans="6:7" x14ac:dyDescent="0.45">
      <c r="F1002" s="509"/>
      <c r="G1002" s="509"/>
    </row>
    <row r="1003" spans="6:7" x14ac:dyDescent="0.45">
      <c r="F1003" s="509"/>
      <c r="G1003" s="509"/>
    </row>
    <row r="1004" spans="6:7" x14ac:dyDescent="0.45">
      <c r="F1004" s="509"/>
      <c r="G1004" s="509"/>
    </row>
    <row r="1005" spans="6:7" x14ac:dyDescent="0.45">
      <c r="F1005" s="509"/>
      <c r="G1005" s="509"/>
    </row>
    <row r="1006" spans="6:7" x14ac:dyDescent="0.45">
      <c r="F1006" s="509"/>
      <c r="G1006" s="509"/>
    </row>
    <row r="1007" spans="6:7" x14ac:dyDescent="0.45">
      <c r="F1007" s="509"/>
      <c r="G1007" s="509"/>
    </row>
    <row r="1008" spans="6:7" x14ac:dyDescent="0.45">
      <c r="F1008" s="509"/>
      <c r="G1008" s="509"/>
    </row>
    <row r="1009" spans="6:7" x14ac:dyDescent="0.45">
      <c r="F1009" s="509"/>
      <c r="G1009" s="509"/>
    </row>
    <row r="1010" spans="6:7" x14ac:dyDescent="0.45">
      <c r="F1010" s="509"/>
      <c r="G1010" s="509"/>
    </row>
    <row r="1011" spans="6:7" x14ac:dyDescent="0.45">
      <c r="F1011" s="509"/>
      <c r="G1011" s="509"/>
    </row>
    <row r="1012" spans="6:7" x14ac:dyDescent="0.45">
      <c r="F1012" s="509"/>
      <c r="G1012" s="509"/>
    </row>
    <row r="1013" spans="6:7" x14ac:dyDescent="0.45">
      <c r="F1013" s="509"/>
      <c r="G1013" s="509"/>
    </row>
    <row r="1014" spans="6:7" x14ac:dyDescent="0.45">
      <c r="F1014" s="509"/>
      <c r="G1014" s="509"/>
    </row>
    <row r="1015" spans="6:7" x14ac:dyDescent="0.45">
      <c r="F1015" s="509"/>
      <c r="G1015" s="509"/>
    </row>
    <row r="1016" spans="6:7" x14ac:dyDescent="0.45">
      <c r="F1016" s="509"/>
      <c r="G1016" s="509"/>
    </row>
    <row r="1017" spans="6:7" x14ac:dyDescent="0.45">
      <c r="F1017" s="509"/>
      <c r="G1017" s="509"/>
    </row>
    <row r="1018" spans="6:7" x14ac:dyDescent="0.45">
      <c r="F1018" s="509"/>
      <c r="G1018" s="509"/>
    </row>
    <row r="1019" spans="6:7" x14ac:dyDescent="0.45">
      <c r="F1019" s="509"/>
      <c r="G1019" s="509"/>
    </row>
    <row r="1020" spans="6:7" x14ac:dyDescent="0.45">
      <c r="F1020" s="509"/>
      <c r="G1020" s="509"/>
    </row>
    <row r="1021" spans="6:7" x14ac:dyDescent="0.45">
      <c r="F1021" s="509"/>
      <c r="G1021" s="509"/>
    </row>
    <row r="1022" spans="6:7" x14ac:dyDescent="0.45">
      <c r="F1022" s="509"/>
      <c r="G1022" s="509"/>
    </row>
    <row r="1023" spans="6:7" x14ac:dyDescent="0.45">
      <c r="F1023" s="509"/>
      <c r="G1023" s="509"/>
    </row>
    <row r="1024" spans="6:7" x14ac:dyDescent="0.45">
      <c r="F1024" s="509"/>
      <c r="G1024" s="509"/>
    </row>
    <row r="1025" spans="6:7" x14ac:dyDescent="0.45">
      <c r="F1025" s="509"/>
      <c r="G1025" s="509"/>
    </row>
    <row r="1026" spans="6:7" x14ac:dyDescent="0.45">
      <c r="F1026" s="509"/>
      <c r="G1026" s="509"/>
    </row>
    <row r="1027" spans="6:7" x14ac:dyDescent="0.45">
      <c r="F1027" s="509"/>
      <c r="G1027" s="509"/>
    </row>
    <row r="1028" spans="6:7" x14ac:dyDescent="0.45">
      <c r="F1028" s="509"/>
      <c r="G1028" s="509"/>
    </row>
    <row r="1029" spans="6:7" x14ac:dyDescent="0.45">
      <c r="F1029" s="509"/>
      <c r="G1029" s="509"/>
    </row>
    <row r="1030" spans="6:7" x14ac:dyDescent="0.45">
      <c r="F1030" s="509"/>
      <c r="G1030" s="509"/>
    </row>
    <row r="1031" spans="6:7" x14ac:dyDescent="0.45">
      <c r="F1031" s="509"/>
      <c r="G1031" s="509"/>
    </row>
    <row r="1032" spans="6:7" x14ac:dyDescent="0.45">
      <c r="F1032" s="509"/>
      <c r="G1032" s="509"/>
    </row>
    <row r="1033" spans="6:7" x14ac:dyDescent="0.45">
      <c r="F1033" s="509"/>
      <c r="G1033" s="509"/>
    </row>
    <row r="1034" spans="6:7" x14ac:dyDescent="0.45">
      <c r="F1034" s="509"/>
      <c r="G1034" s="509"/>
    </row>
    <row r="1035" spans="6:7" x14ac:dyDescent="0.45">
      <c r="F1035" s="509"/>
      <c r="G1035" s="509"/>
    </row>
    <row r="1036" spans="6:7" x14ac:dyDescent="0.45">
      <c r="F1036" s="509"/>
      <c r="G1036" s="509"/>
    </row>
    <row r="1037" spans="6:7" x14ac:dyDescent="0.45">
      <c r="F1037" s="509"/>
      <c r="G1037" s="509"/>
    </row>
    <row r="1038" spans="6:7" x14ac:dyDescent="0.45">
      <c r="F1038" s="509"/>
      <c r="G1038" s="509"/>
    </row>
    <row r="1039" spans="6:7" x14ac:dyDescent="0.45">
      <c r="F1039" s="509"/>
      <c r="G1039" s="509"/>
    </row>
    <row r="1040" spans="6:7" x14ac:dyDescent="0.45">
      <c r="F1040" s="509"/>
      <c r="G1040" s="509"/>
    </row>
    <row r="1041" spans="6:7" x14ac:dyDescent="0.45">
      <c r="F1041" s="509"/>
      <c r="G1041" s="509"/>
    </row>
    <row r="1042" spans="6:7" x14ac:dyDescent="0.45">
      <c r="F1042" s="509"/>
      <c r="G1042" s="509"/>
    </row>
    <row r="1043" spans="6:7" x14ac:dyDescent="0.45">
      <c r="F1043" s="509"/>
      <c r="G1043" s="509"/>
    </row>
    <row r="1044" spans="6:7" x14ac:dyDescent="0.45">
      <c r="F1044" s="509"/>
      <c r="G1044" s="509"/>
    </row>
    <row r="1045" spans="6:7" x14ac:dyDescent="0.45">
      <c r="F1045" s="509"/>
      <c r="G1045" s="509"/>
    </row>
    <row r="1046" spans="6:7" x14ac:dyDescent="0.45">
      <c r="F1046" s="509"/>
      <c r="G1046" s="509"/>
    </row>
    <row r="1047" spans="6:7" x14ac:dyDescent="0.45">
      <c r="F1047" s="509"/>
      <c r="G1047" s="509"/>
    </row>
    <row r="1048" spans="6:7" x14ac:dyDescent="0.45">
      <c r="F1048" s="509"/>
      <c r="G1048" s="509"/>
    </row>
    <row r="1049" spans="6:7" x14ac:dyDescent="0.45">
      <c r="F1049" s="509"/>
      <c r="G1049" s="509"/>
    </row>
    <row r="1050" spans="6:7" x14ac:dyDescent="0.45">
      <c r="F1050" s="509"/>
      <c r="G1050" s="509"/>
    </row>
    <row r="1051" spans="6:7" x14ac:dyDescent="0.45">
      <c r="F1051" s="509"/>
      <c r="G1051" s="509"/>
    </row>
    <row r="1052" spans="6:7" x14ac:dyDescent="0.45">
      <c r="F1052" s="509"/>
      <c r="G1052" s="509"/>
    </row>
    <row r="1053" spans="6:7" x14ac:dyDescent="0.45">
      <c r="F1053" s="509"/>
      <c r="G1053" s="509"/>
    </row>
    <row r="1054" spans="6:7" x14ac:dyDescent="0.45">
      <c r="F1054" s="509"/>
      <c r="G1054" s="509"/>
    </row>
    <row r="1055" spans="6:7" x14ac:dyDescent="0.45">
      <c r="F1055" s="509"/>
      <c r="G1055" s="509"/>
    </row>
    <row r="1056" spans="6:7" x14ac:dyDescent="0.45">
      <c r="F1056" s="509"/>
      <c r="G1056" s="509"/>
    </row>
    <row r="1057" spans="6:7" x14ac:dyDescent="0.45">
      <c r="F1057" s="509"/>
      <c r="G1057" s="509"/>
    </row>
    <row r="1058" spans="6:7" x14ac:dyDescent="0.45">
      <c r="F1058" s="509"/>
      <c r="G1058" s="509"/>
    </row>
    <row r="1059" spans="6:7" x14ac:dyDescent="0.45">
      <c r="F1059" s="509"/>
      <c r="G1059" s="509"/>
    </row>
    <row r="1060" spans="6:7" x14ac:dyDescent="0.45">
      <c r="F1060" s="509"/>
      <c r="G1060" s="509"/>
    </row>
    <row r="1061" spans="6:7" x14ac:dyDescent="0.45">
      <c r="F1061" s="509"/>
      <c r="G1061" s="509"/>
    </row>
    <row r="1062" spans="6:7" x14ac:dyDescent="0.45">
      <c r="F1062" s="509"/>
      <c r="G1062" s="509"/>
    </row>
    <row r="1063" spans="6:7" x14ac:dyDescent="0.45">
      <c r="F1063" s="509"/>
      <c r="G1063" s="509"/>
    </row>
    <row r="1064" spans="6:7" x14ac:dyDescent="0.45">
      <c r="F1064" s="509"/>
      <c r="G1064" s="509"/>
    </row>
    <row r="1065" spans="6:7" x14ac:dyDescent="0.45">
      <c r="F1065" s="509"/>
      <c r="G1065" s="509"/>
    </row>
    <row r="1066" spans="6:7" x14ac:dyDescent="0.45">
      <c r="F1066" s="509"/>
      <c r="G1066" s="509"/>
    </row>
    <row r="1067" spans="6:7" x14ac:dyDescent="0.45">
      <c r="F1067" s="509"/>
      <c r="G1067" s="509"/>
    </row>
    <row r="1068" spans="6:7" x14ac:dyDescent="0.45">
      <c r="F1068" s="509"/>
      <c r="G1068" s="509"/>
    </row>
    <row r="1069" spans="6:7" x14ac:dyDescent="0.45">
      <c r="F1069" s="509"/>
      <c r="G1069" s="509"/>
    </row>
    <row r="1070" spans="6:7" x14ac:dyDescent="0.45">
      <c r="F1070" s="509"/>
      <c r="G1070" s="509"/>
    </row>
    <row r="1071" spans="6:7" x14ac:dyDescent="0.45">
      <c r="F1071" s="509"/>
      <c r="G1071" s="509"/>
    </row>
    <row r="1072" spans="6:7" x14ac:dyDescent="0.45">
      <c r="F1072" s="509"/>
      <c r="G1072" s="509"/>
    </row>
    <row r="1073" spans="6:7" x14ac:dyDescent="0.45">
      <c r="F1073" s="509"/>
      <c r="G1073" s="509"/>
    </row>
    <row r="1074" spans="6:7" x14ac:dyDescent="0.45">
      <c r="F1074" s="509"/>
      <c r="G1074" s="509"/>
    </row>
    <row r="1075" spans="6:7" x14ac:dyDescent="0.45">
      <c r="F1075" s="509"/>
      <c r="G1075" s="509"/>
    </row>
    <row r="1076" spans="6:7" x14ac:dyDescent="0.45">
      <c r="F1076" s="509"/>
      <c r="G1076" s="509"/>
    </row>
    <row r="1077" spans="6:7" x14ac:dyDescent="0.45">
      <c r="F1077" s="509"/>
      <c r="G1077" s="509"/>
    </row>
    <row r="1078" spans="6:7" x14ac:dyDescent="0.45">
      <c r="F1078" s="509"/>
      <c r="G1078" s="509"/>
    </row>
    <row r="1079" spans="6:7" x14ac:dyDescent="0.45">
      <c r="F1079" s="509"/>
      <c r="G1079" s="509"/>
    </row>
    <row r="1080" spans="6:7" x14ac:dyDescent="0.45">
      <c r="F1080" s="509"/>
      <c r="G1080" s="509"/>
    </row>
    <row r="1081" spans="6:7" x14ac:dyDescent="0.45">
      <c r="F1081" s="509"/>
      <c r="G1081" s="509"/>
    </row>
    <row r="1082" spans="6:7" x14ac:dyDescent="0.45">
      <c r="F1082" s="509"/>
      <c r="G1082" s="509"/>
    </row>
    <row r="1083" spans="6:7" x14ac:dyDescent="0.45">
      <c r="F1083" s="509"/>
      <c r="G1083" s="509"/>
    </row>
    <row r="1084" spans="6:7" x14ac:dyDescent="0.45">
      <c r="F1084" s="509"/>
      <c r="G1084" s="509"/>
    </row>
    <row r="1085" spans="6:7" x14ac:dyDescent="0.45">
      <c r="F1085" s="509"/>
      <c r="G1085" s="509"/>
    </row>
    <row r="1086" spans="6:7" x14ac:dyDescent="0.45">
      <c r="F1086" s="509"/>
      <c r="G1086" s="509"/>
    </row>
    <row r="1087" spans="6:7" x14ac:dyDescent="0.45">
      <c r="F1087" s="509"/>
      <c r="G1087" s="509"/>
    </row>
    <row r="1088" spans="6:7" x14ac:dyDescent="0.45">
      <c r="F1088" s="509"/>
      <c r="G1088" s="509"/>
    </row>
    <row r="1089" spans="6:7" x14ac:dyDescent="0.45">
      <c r="F1089" s="509"/>
      <c r="G1089" s="509"/>
    </row>
    <row r="1090" spans="6:7" x14ac:dyDescent="0.45">
      <c r="F1090" s="509"/>
      <c r="G1090" s="509"/>
    </row>
    <row r="1091" spans="6:7" x14ac:dyDescent="0.45">
      <c r="F1091" s="509"/>
      <c r="G1091" s="509"/>
    </row>
    <row r="1092" spans="6:7" x14ac:dyDescent="0.45">
      <c r="F1092" s="509"/>
      <c r="G1092" s="509"/>
    </row>
    <row r="1093" spans="6:7" x14ac:dyDescent="0.45">
      <c r="F1093" s="509"/>
      <c r="G1093" s="509"/>
    </row>
    <row r="1094" spans="6:7" x14ac:dyDescent="0.45">
      <c r="F1094" s="509"/>
      <c r="G1094" s="509"/>
    </row>
    <row r="1095" spans="6:7" x14ac:dyDescent="0.45">
      <c r="F1095" s="509"/>
      <c r="G1095" s="509"/>
    </row>
    <row r="1096" spans="6:7" x14ac:dyDescent="0.45">
      <c r="F1096" s="509"/>
      <c r="G1096" s="509"/>
    </row>
    <row r="1097" spans="6:7" x14ac:dyDescent="0.45">
      <c r="F1097" s="509"/>
      <c r="G1097" s="509"/>
    </row>
    <row r="1098" spans="6:7" x14ac:dyDescent="0.45">
      <c r="F1098" s="509"/>
      <c r="G1098" s="509"/>
    </row>
    <row r="1099" spans="6:7" x14ac:dyDescent="0.45">
      <c r="F1099" s="509"/>
      <c r="G1099" s="509"/>
    </row>
    <row r="1100" spans="6:7" x14ac:dyDescent="0.45">
      <c r="F1100" s="509"/>
      <c r="G1100" s="509"/>
    </row>
    <row r="1101" spans="6:7" x14ac:dyDescent="0.45">
      <c r="F1101" s="509"/>
      <c r="G1101" s="509"/>
    </row>
    <row r="1102" spans="6:7" x14ac:dyDescent="0.45">
      <c r="F1102" s="509"/>
      <c r="G1102" s="509"/>
    </row>
    <row r="1103" spans="6:7" x14ac:dyDescent="0.45">
      <c r="F1103" s="509"/>
      <c r="G1103" s="509"/>
    </row>
    <row r="1104" spans="6:7" x14ac:dyDescent="0.45">
      <c r="F1104" s="509"/>
      <c r="G1104" s="509"/>
    </row>
    <row r="1105" spans="6:7" x14ac:dyDescent="0.45">
      <c r="F1105" s="509"/>
      <c r="G1105" s="509"/>
    </row>
    <row r="1106" spans="6:7" x14ac:dyDescent="0.45">
      <c r="F1106" s="509"/>
      <c r="G1106" s="509"/>
    </row>
    <row r="1107" spans="6:7" x14ac:dyDescent="0.45">
      <c r="F1107" s="509"/>
      <c r="G1107" s="509"/>
    </row>
    <row r="1108" spans="6:7" x14ac:dyDescent="0.45">
      <c r="F1108" s="509"/>
      <c r="G1108" s="509"/>
    </row>
    <row r="1109" spans="6:7" x14ac:dyDescent="0.45">
      <c r="F1109" s="509"/>
      <c r="G1109" s="509"/>
    </row>
    <row r="1110" spans="6:7" x14ac:dyDescent="0.45">
      <c r="F1110" s="509"/>
      <c r="G1110" s="509"/>
    </row>
    <row r="1111" spans="6:7" x14ac:dyDescent="0.45">
      <c r="F1111" s="509"/>
      <c r="G1111" s="509"/>
    </row>
    <row r="1112" spans="6:7" x14ac:dyDescent="0.45">
      <c r="F1112" s="509"/>
      <c r="G1112" s="509"/>
    </row>
    <row r="1113" spans="6:7" x14ac:dyDescent="0.45">
      <c r="F1113" s="509"/>
      <c r="G1113" s="509"/>
    </row>
    <row r="1114" spans="6:7" x14ac:dyDescent="0.45">
      <c r="F1114" s="509"/>
      <c r="G1114" s="509"/>
    </row>
    <row r="1115" spans="6:7" x14ac:dyDescent="0.45">
      <c r="F1115" s="509"/>
      <c r="G1115" s="509"/>
    </row>
    <row r="1116" spans="6:7" x14ac:dyDescent="0.45">
      <c r="F1116" s="509"/>
      <c r="G1116" s="509"/>
    </row>
    <row r="1117" spans="6:7" x14ac:dyDescent="0.45">
      <c r="F1117" s="509"/>
      <c r="G1117" s="509"/>
    </row>
    <row r="1118" spans="6:7" x14ac:dyDescent="0.45">
      <c r="F1118" s="509"/>
      <c r="G1118" s="509"/>
    </row>
    <row r="1119" spans="6:7" x14ac:dyDescent="0.45">
      <c r="F1119" s="509"/>
      <c r="G1119" s="509"/>
    </row>
    <row r="1120" spans="6:7" x14ac:dyDescent="0.45">
      <c r="F1120" s="509"/>
      <c r="G1120" s="509"/>
    </row>
    <row r="1121" spans="6:7" x14ac:dyDescent="0.45">
      <c r="F1121" s="509"/>
      <c r="G1121" s="509"/>
    </row>
    <row r="1122" spans="6:7" x14ac:dyDescent="0.45">
      <c r="F1122" s="509"/>
      <c r="G1122" s="509"/>
    </row>
    <row r="1123" spans="6:7" x14ac:dyDescent="0.45">
      <c r="F1123" s="509"/>
      <c r="G1123" s="509"/>
    </row>
    <row r="1124" spans="6:7" x14ac:dyDescent="0.45">
      <c r="F1124" s="509"/>
      <c r="G1124" s="509"/>
    </row>
    <row r="1125" spans="6:7" x14ac:dyDescent="0.45">
      <c r="F1125" s="509"/>
      <c r="G1125" s="509"/>
    </row>
    <row r="1126" spans="6:7" x14ac:dyDescent="0.45">
      <c r="F1126" s="509"/>
      <c r="G1126" s="509"/>
    </row>
    <row r="1127" spans="6:7" x14ac:dyDescent="0.45">
      <c r="F1127" s="509"/>
      <c r="G1127" s="509"/>
    </row>
    <row r="1128" spans="6:7" x14ac:dyDescent="0.45">
      <c r="F1128" s="509"/>
      <c r="G1128" s="509"/>
    </row>
    <row r="1129" spans="6:7" x14ac:dyDescent="0.45">
      <c r="F1129" s="509"/>
      <c r="G1129" s="509"/>
    </row>
    <row r="1130" spans="6:7" x14ac:dyDescent="0.45">
      <c r="F1130" s="509"/>
      <c r="G1130" s="509"/>
    </row>
    <row r="1131" spans="6:7" x14ac:dyDescent="0.45">
      <c r="F1131" s="509"/>
      <c r="G1131" s="509"/>
    </row>
    <row r="1132" spans="6:7" x14ac:dyDescent="0.45">
      <c r="F1132" s="509"/>
      <c r="G1132" s="509"/>
    </row>
    <row r="1133" spans="6:7" x14ac:dyDescent="0.45">
      <c r="F1133" s="509"/>
      <c r="G1133" s="509"/>
    </row>
    <row r="1134" spans="6:7" x14ac:dyDescent="0.45">
      <c r="F1134" s="509"/>
      <c r="G1134" s="509"/>
    </row>
    <row r="1135" spans="6:7" x14ac:dyDescent="0.45">
      <c r="F1135" s="509"/>
      <c r="G1135" s="509"/>
    </row>
    <row r="1136" spans="6:7" x14ac:dyDescent="0.45">
      <c r="F1136" s="509"/>
      <c r="G1136" s="509"/>
    </row>
    <row r="1137" spans="6:7" x14ac:dyDescent="0.45">
      <c r="F1137" s="509"/>
      <c r="G1137" s="509"/>
    </row>
    <row r="1138" spans="6:7" x14ac:dyDescent="0.45">
      <c r="F1138" s="509"/>
      <c r="G1138" s="509"/>
    </row>
    <row r="1139" spans="6:7" x14ac:dyDescent="0.45">
      <c r="F1139" s="509"/>
      <c r="G1139" s="509"/>
    </row>
    <row r="1140" spans="6:7" x14ac:dyDescent="0.45">
      <c r="F1140" s="509"/>
      <c r="G1140" s="509"/>
    </row>
    <row r="1141" spans="6:7" x14ac:dyDescent="0.45">
      <c r="F1141" s="509"/>
      <c r="G1141" s="509"/>
    </row>
    <row r="1142" spans="6:7" x14ac:dyDescent="0.45">
      <c r="F1142" s="509"/>
      <c r="G1142" s="509"/>
    </row>
    <row r="1143" spans="6:7" x14ac:dyDescent="0.45">
      <c r="F1143" s="509"/>
      <c r="G1143" s="509"/>
    </row>
    <row r="1144" spans="6:7" x14ac:dyDescent="0.45">
      <c r="F1144" s="509"/>
      <c r="G1144" s="509"/>
    </row>
    <row r="1145" spans="6:7" x14ac:dyDescent="0.45">
      <c r="F1145" s="509"/>
      <c r="G1145" s="509"/>
    </row>
    <row r="1146" spans="6:7" x14ac:dyDescent="0.45">
      <c r="F1146" s="509"/>
      <c r="G1146" s="509"/>
    </row>
    <row r="1147" spans="6:7" x14ac:dyDescent="0.45">
      <c r="F1147" s="509"/>
      <c r="G1147" s="509"/>
    </row>
    <row r="1148" spans="6:7" x14ac:dyDescent="0.45">
      <c r="F1148" s="509"/>
      <c r="G1148" s="509"/>
    </row>
    <row r="1149" spans="6:7" x14ac:dyDescent="0.45">
      <c r="F1149" s="509"/>
      <c r="G1149" s="509"/>
    </row>
    <row r="1150" spans="6:7" x14ac:dyDescent="0.45">
      <c r="F1150" s="509"/>
      <c r="G1150" s="509"/>
    </row>
    <row r="1151" spans="6:7" x14ac:dyDescent="0.45">
      <c r="F1151" s="509"/>
      <c r="G1151" s="509"/>
    </row>
    <row r="1152" spans="6:7" x14ac:dyDescent="0.45">
      <c r="F1152" s="509"/>
      <c r="G1152" s="509"/>
    </row>
    <row r="1153" spans="6:7" x14ac:dyDescent="0.45">
      <c r="F1153" s="509"/>
      <c r="G1153" s="509"/>
    </row>
    <row r="1154" spans="6:7" x14ac:dyDescent="0.45">
      <c r="F1154" s="509"/>
      <c r="G1154" s="509"/>
    </row>
    <row r="1155" spans="6:7" x14ac:dyDescent="0.45">
      <c r="F1155" s="509"/>
      <c r="G1155" s="509"/>
    </row>
    <row r="1156" spans="6:7" x14ac:dyDescent="0.45">
      <c r="F1156" s="509"/>
      <c r="G1156" s="509"/>
    </row>
    <row r="1157" spans="6:7" x14ac:dyDescent="0.45">
      <c r="F1157" s="509"/>
      <c r="G1157" s="509"/>
    </row>
    <row r="1158" spans="6:7" x14ac:dyDescent="0.45">
      <c r="F1158" s="509"/>
      <c r="G1158" s="509"/>
    </row>
    <row r="1159" spans="6:7" x14ac:dyDescent="0.45">
      <c r="F1159" s="509"/>
      <c r="G1159" s="509"/>
    </row>
    <row r="1160" spans="6:7" x14ac:dyDescent="0.45">
      <c r="F1160" s="509"/>
      <c r="G1160" s="509"/>
    </row>
    <row r="1161" spans="6:7" x14ac:dyDescent="0.45">
      <c r="F1161" s="509"/>
      <c r="G1161" s="509"/>
    </row>
    <row r="1162" spans="6:7" x14ac:dyDescent="0.45">
      <c r="F1162" s="509"/>
      <c r="G1162" s="509"/>
    </row>
    <row r="1163" spans="6:7" x14ac:dyDescent="0.45">
      <c r="F1163" s="509"/>
      <c r="G1163" s="509"/>
    </row>
    <row r="1164" spans="6:7" x14ac:dyDescent="0.45">
      <c r="F1164" s="509"/>
      <c r="G1164" s="509"/>
    </row>
    <row r="1165" spans="6:7" x14ac:dyDescent="0.45">
      <c r="F1165" s="509"/>
      <c r="G1165" s="509"/>
    </row>
    <row r="1166" spans="6:7" x14ac:dyDescent="0.45">
      <c r="F1166" s="509"/>
      <c r="G1166" s="509"/>
    </row>
    <row r="1167" spans="6:7" x14ac:dyDescent="0.45">
      <c r="F1167" s="509"/>
      <c r="G1167" s="509"/>
    </row>
    <row r="1168" spans="6:7" x14ac:dyDescent="0.45">
      <c r="F1168" s="509"/>
      <c r="G1168" s="509"/>
    </row>
    <row r="1169" spans="6:7" x14ac:dyDescent="0.45">
      <c r="F1169" s="509"/>
      <c r="G1169" s="509"/>
    </row>
    <row r="1170" spans="6:7" x14ac:dyDescent="0.45">
      <c r="F1170" s="509"/>
      <c r="G1170" s="509"/>
    </row>
    <row r="1171" spans="6:7" x14ac:dyDescent="0.45">
      <c r="F1171" s="509"/>
      <c r="G1171" s="509"/>
    </row>
    <row r="1172" spans="6:7" x14ac:dyDescent="0.45">
      <c r="F1172" s="509"/>
      <c r="G1172" s="509"/>
    </row>
    <row r="1173" spans="6:7" x14ac:dyDescent="0.45">
      <c r="F1173" s="509"/>
      <c r="G1173" s="509"/>
    </row>
    <row r="1174" spans="6:7" x14ac:dyDescent="0.45">
      <c r="F1174" s="509"/>
      <c r="G1174" s="509"/>
    </row>
    <row r="1175" spans="6:7" x14ac:dyDescent="0.45">
      <c r="F1175" s="509"/>
      <c r="G1175" s="509"/>
    </row>
    <row r="1176" spans="6:7" x14ac:dyDescent="0.45">
      <c r="F1176" s="509"/>
      <c r="G1176" s="509"/>
    </row>
    <row r="1177" spans="6:7" x14ac:dyDescent="0.45">
      <c r="F1177" s="509"/>
      <c r="G1177" s="509"/>
    </row>
    <row r="1178" spans="6:7" x14ac:dyDescent="0.45">
      <c r="F1178" s="509"/>
      <c r="G1178" s="509"/>
    </row>
    <row r="1179" spans="6:7" x14ac:dyDescent="0.45">
      <c r="F1179" s="509"/>
      <c r="G1179" s="509"/>
    </row>
    <row r="1180" spans="6:7" x14ac:dyDescent="0.45">
      <c r="F1180" s="509"/>
      <c r="G1180" s="509"/>
    </row>
    <row r="1181" spans="6:7" x14ac:dyDescent="0.45">
      <c r="F1181" s="509"/>
      <c r="G1181" s="509"/>
    </row>
    <row r="1182" spans="6:7" x14ac:dyDescent="0.45">
      <c r="F1182" s="509"/>
      <c r="G1182" s="509"/>
    </row>
    <row r="1183" spans="6:7" x14ac:dyDescent="0.45">
      <c r="F1183" s="509"/>
      <c r="G1183" s="509"/>
    </row>
    <row r="1184" spans="6:7" x14ac:dyDescent="0.45">
      <c r="F1184" s="509"/>
      <c r="G1184" s="509"/>
    </row>
    <row r="1185" spans="6:7" x14ac:dyDescent="0.45">
      <c r="F1185" s="509"/>
      <c r="G1185" s="509"/>
    </row>
    <row r="1186" spans="6:7" x14ac:dyDescent="0.45">
      <c r="F1186" s="509"/>
      <c r="G1186" s="509"/>
    </row>
    <row r="1187" spans="6:7" x14ac:dyDescent="0.45">
      <c r="F1187" s="509"/>
      <c r="G1187" s="509"/>
    </row>
    <row r="1188" spans="6:7" x14ac:dyDescent="0.45">
      <c r="F1188" s="509"/>
      <c r="G1188" s="509"/>
    </row>
    <row r="1189" spans="6:7" x14ac:dyDescent="0.45">
      <c r="F1189" s="509"/>
      <c r="G1189" s="509"/>
    </row>
    <row r="1190" spans="6:7" x14ac:dyDescent="0.45">
      <c r="F1190" s="509"/>
      <c r="G1190" s="509"/>
    </row>
    <row r="1191" spans="6:7" x14ac:dyDescent="0.45">
      <c r="F1191" s="509"/>
      <c r="G1191" s="509"/>
    </row>
    <row r="1192" spans="6:7" x14ac:dyDescent="0.45">
      <c r="F1192" s="509"/>
      <c r="G1192" s="509"/>
    </row>
    <row r="1193" spans="6:7" x14ac:dyDescent="0.45">
      <c r="F1193" s="509"/>
      <c r="G1193" s="509"/>
    </row>
    <row r="1194" spans="6:7" x14ac:dyDescent="0.45">
      <c r="F1194" s="509"/>
      <c r="G1194" s="509"/>
    </row>
    <row r="1195" spans="6:7" x14ac:dyDescent="0.45">
      <c r="F1195" s="509"/>
      <c r="G1195" s="509"/>
    </row>
    <row r="1196" spans="6:7" x14ac:dyDescent="0.45">
      <c r="F1196" s="509"/>
      <c r="G1196" s="509"/>
    </row>
    <row r="1197" spans="6:7" x14ac:dyDescent="0.45">
      <c r="F1197" s="509"/>
      <c r="G1197" s="509"/>
    </row>
    <row r="1198" spans="6:7" x14ac:dyDescent="0.45">
      <c r="F1198" s="509"/>
      <c r="G1198" s="509"/>
    </row>
    <row r="1199" spans="6:7" x14ac:dyDescent="0.45">
      <c r="F1199" s="509"/>
      <c r="G1199" s="509"/>
    </row>
    <row r="1200" spans="6:7" x14ac:dyDescent="0.45">
      <c r="F1200" s="509"/>
      <c r="G1200" s="509"/>
    </row>
    <row r="1201" spans="6:7" x14ac:dyDescent="0.45">
      <c r="F1201" s="509"/>
      <c r="G1201" s="509"/>
    </row>
    <row r="1202" spans="6:7" x14ac:dyDescent="0.45">
      <c r="F1202" s="509"/>
      <c r="G1202" s="509"/>
    </row>
    <row r="1203" spans="6:7" x14ac:dyDescent="0.45">
      <c r="F1203" s="509"/>
      <c r="G1203" s="509"/>
    </row>
    <row r="1204" spans="6:7" x14ac:dyDescent="0.45">
      <c r="F1204" s="509"/>
      <c r="G1204" s="509"/>
    </row>
    <row r="1205" spans="6:7" x14ac:dyDescent="0.45">
      <c r="F1205" s="509"/>
      <c r="G1205" s="509"/>
    </row>
    <row r="1206" spans="6:7" x14ac:dyDescent="0.45">
      <c r="F1206" s="509"/>
      <c r="G1206" s="509"/>
    </row>
    <row r="1207" spans="6:7" x14ac:dyDescent="0.45">
      <c r="F1207" s="509"/>
      <c r="G1207" s="509"/>
    </row>
    <row r="1208" spans="6:7" x14ac:dyDescent="0.45">
      <c r="F1208" s="509"/>
      <c r="G1208" s="509"/>
    </row>
    <row r="1209" spans="6:7" x14ac:dyDescent="0.45">
      <c r="F1209" s="509"/>
      <c r="G1209" s="509"/>
    </row>
    <row r="1210" spans="6:7" x14ac:dyDescent="0.45">
      <c r="F1210" s="509"/>
      <c r="G1210" s="509"/>
    </row>
    <row r="1211" spans="6:7" x14ac:dyDescent="0.45">
      <c r="F1211" s="509"/>
      <c r="G1211" s="509"/>
    </row>
    <row r="1212" spans="6:7" x14ac:dyDescent="0.45">
      <c r="F1212" s="509"/>
      <c r="G1212" s="509"/>
    </row>
    <row r="1213" spans="6:7" x14ac:dyDescent="0.45">
      <c r="F1213" s="509"/>
      <c r="G1213" s="509"/>
    </row>
    <row r="1214" spans="6:7" x14ac:dyDescent="0.45">
      <c r="F1214" s="509"/>
      <c r="G1214" s="509"/>
    </row>
    <row r="1215" spans="6:7" x14ac:dyDescent="0.45">
      <c r="F1215" s="509"/>
      <c r="G1215" s="509"/>
    </row>
    <row r="1216" spans="6:7" x14ac:dyDescent="0.45">
      <c r="F1216" s="509"/>
      <c r="G1216" s="509"/>
    </row>
    <row r="1217" spans="6:7" x14ac:dyDescent="0.45">
      <c r="F1217" s="509"/>
      <c r="G1217" s="509"/>
    </row>
    <row r="1218" spans="6:7" x14ac:dyDescent="0.45">
      <c r="F1218" s="509"/>
      <c r="G1218" s="509"/>
    </row>
    <row r="1219" spans="6:7" x14ac:dyDescent="0.45">
      <c r="F1219" s="509"/>
      <c r="G1219" s="509"/>
    </row>
    <row r="1220" spans="6:7" x14ac:dyDescent="0.45">
      <c r="F1220" s="509"/>
      <c r="G1220" s="509"/>
    </row>
    <row r="1221" spans="6:7" x14ac:dyDescent="0.45">
      <c r="F1221" s="509"/>
      <c r="G1221" s="509"/>
    </row>
    <row r="1222" spans="6:7" x14ac:dyDescent="0.45">
      <c r="F1222" s="509"/>
      <c r="G1222" s="509"/>
    </row>
    <row r="1223" spans="6:7" x14ac:dyDescent="0.45">
      <c r="F1223" s="509"/>
      <c r="G1223" s="509"/>
    </row>
    <row r="1224" spans="6:7" x14ac:dyDescent="0.45">
      <c r="F1224" s="509"/>
      <c r="G1224" s="509"/>
    </row>
    <row r="1225" spans="6:7" x14ac:dyDescent="0.45">
      <c r="F1225" s="509"/>
      <c r="G1225" s="509"/>
    </row>
    <row r="1226" spans="6:7" x14ac:dyDescent="0.45">
      <c r="F1226" s="509"/>
      <c r="G1226" s="509"/>
    </row>
    <row r="1227" spans="6:7" x14ac:dyDescent="0.45">
      <c r="F1227" s="509"/>
      <c r="G1227" s="509"/>
    </row>
    <row r="1228" spans="6:7" x14ac:dyDescent="0.45">
      <c r="F1228" s="509"/>
      <c r="G1228" s="509"/>
    </row>
    <row r="1229" spans="6:7" x14ac:dyDescent="0.45">
      <c r="F1229" s="509"/>
      <c r="G1229" s="509"/>
    </row>
    <row r="1230" spans="6:7" x14ac:dyDescent="0.45">
      <c r="F1230" s="509"/>
      <c r="G1230" s="509"/>
    </row>
    <row r="1231" spans="6:7" x14ac:dyDescent="0.45">
      <c r="F1231" s="509"/>
      <c r="G1231" s="509"/>
    </row>
    <row r="1232" spans="6:7" x14ac:dyDescent="0.45">
      <c r="F1232" s="509"/>
      <c r="G1232" s="509"/>
    </row>
    <row r="1233" spans="6:7" x14ac:dyDescent="0.45">
      <c r="F1233" s="509"/>
      <c r="G1233" s="509"/>
    </row>
    <row r="1234" spans="6:7" x14ac:dyDescent="0.45">
      <c r="F1234" s="509"/>
      <c r="G1234" s="509"/>
    </row>
    <row r="1235" spans="6:7" x14ac:dyDescent="0.45">
      <c r="F1235" s="509"/>
      <c r="G1235" s="509"/>
    </row>
    <row r="1236" spans="6:7" x14ac:dyDescent="0.45">
      <c r="F1236" s="509"/>
      <c r="G1236" s="509"/>
    </row>
    <row r="1237" spans="6:7" x14ac:dyDescent="0.45">
      <c r="F1237" s="509"/>
      <c r="G1237" s="509"/>
    </row>
    <row r="1238" spans="6:7" x14ac:dyDescent="0.45">
      <c r="F1238" s="509"/>
      <c r="G1238" s="509"/>
    </row>
    <row r="1239" spans="6:7" x14ac:dyDescent="0.45">
      <c r="F1239" s="509"/>
      <c r="G1239" s="509"/>
    </row>
    <row r="1240" spans="6:7" x14ac:dyDescent="0.45">
      <c r="F1240" s="509"/>
      <c r="G1240" s="509"/>
    </row>
    <row r="1241" spans="6:7" x14ac:dyDescent="0.45">
      <c r="F1241" s="509"/>
      <c r="G1241" s="509"/>
    </row>
    <row r="1242" spans="6:7" x14ac:dyDescent="0.45">
      <c r="F1242" s="509"/>
      <c r="G1242" s="509"/>
    </row>
    <row r="1243" spans="6:7" x14ac:dyDescent="0.45">
      <c r="F1243" s="509"/>
      <c r="G1243" s="509"/>
    </row>
    <row r="1244" spans="6:7" x14ac:dyDescent="0.45">
      <c r="F1244" s="509"/>
      <c r="G1244" s="509"/>
    </row>
    <row r="1245" spans="6:7" x14ac:dyDescent="0.45">
      <c r="F1245" s="509"/>
      <c r="G1245" s="509"/>
    </row>
    <row r="1246" spans="6:7" x14ac:dyDescent="0.45">
      <c r="F1246" s="509"/>
      <c r="G1246" s="509"/>
    </row>
    <row r="1247" spans="6:7" x14ac:dyDescent="0.45">
      <c r="F1247" s="509"/>
      <c r="G1247" s="509"/>
    </row>
    <row r="1248" spans="6:7" x14ac:dyDescent="0.45">
      <c r="F1248" s="509"/>
      <c r="G1248" s="509"/>
    </row>
    <row r="1249" spans="6:7" x14ac:dyDescent="0.45">
      <c r="F1249" s="509"/>
      <c r="G1249" s="509"/>
    </row>
    <row r="1250" spans="6:7" x14ac:dyDescent="0.45">
      <c r="F1250" s="509"/>
      <c r="G1250" s="509"/>
    </row>
    <row r="1251" spans="6:7" x14ac:dyDescent="0.45">
      <c r="F1251" s="509"/>
      <c r="G1251" s="509"/>
    </row>
    <row r="1252" spans="6:7" x14ac:dyDescent="0.45">
      <c r="F1252" s="509"/>
      <c r="G1252" s="509"/>
    </row>
    <row r="1253" spans="6:7" x14ac:dyDescent="0.45">
      <c r="F1253" s="509"/>
      <c r="G1253" s="509"/>
    </row>
    <row r="1254" spans="6:7" x14ac:dyDescent="0.45">
      <c r="F1254" s="509"/>
      <c r="G1254" s="509"/>
    </row>
    <row r="1255" spans="6:7" x14ac:dyDescent="0.45">
      <c r="F1255" s="509"/>
      <c r="G1255" s="509"/>
    </row>
    <row r="1256" spans="6:7" x14ac:dyDescent="0.45">
      <c r="F1256" s="509"/>
      <c r="G1256" s="509"/>
    </row>
    <row r="1257" spans="6:7" x14ac:dyDescent="0.45">
      <c r="F1257" s="509"/>
      <c r="G1257" s="509"/>
    </row>
    <row r="1258" spans="6:7" x14ac:dyDescent="0.45">
      <c r="F1258" s="509"/>
      <c r="G1258" s="509"/>
    </row>
    <row r="1259" spans="6:7" x14ac:dyDescent="0.45">
      <c r="F1259" s="509"/>
      <c r="G1259" s="509"/>
    </row>
    <row r="1260" spans="6:7" x14ac:dyDescent="0.45">
      <c r="F1260" s="509"/>
      <c r="G1260" s="509"/>
    </row>
    <row r="1261" spans="6:7" x14ac:dyDescent="0.45">
      <c r="F1261" s="509"/>
      <c r="G1261" s="509"/>
    </row>
    <row r="1262" spans="6:7" x14ac:dyDescent="0.45">
      <c r="F1262" s="509"/>
      <c r="G1262" s="509"/>
    </row>
    <row r="1263" spans="6:7" x14ac:dyDescent="0.45">
      <c r="F1263" s="509"/>
      <c r="G1263" s="509"/>
    </row>
    <row r="1264" spans="6:7" x14ac:dyDescent="0.45">
      <c r="F1264" s="509"/>
      <c r="G1264" s="509"/>
    </row>
    <row r="1265" spans="6:7" x14ac:dyDescent="0.45">
      <c r="F1265" s="509"/>
      <c r="G1265" s="509"/>
    </row>
    <row r="1266" spans="6:7" x14ac:dyDescent="0.45">
      <c r="F1266" s="509"/>
      <c r="G1266" s="509"/>
    </row>
    <row r="1267" spans="6:7" x14ac:dyDescent="0.45">
      <c r="F1267" s="509"/>
      <c r="G1267" s="509"/>
    </row>
    <row r="1268" spans="6:7" x14ac:dyDescent="0.45">
      <c r="F1268" s="509"/>
      <c r="G1268" s="509"/>
    </row>
    <row r="1269" spans="6:7" x14ac:dyDescent="0.45">
      <c r="F1269" s="509"/>
      <c r="G1269" s="509"/>
    </row>
    <row r="1270" spans="6:7" x14ac:dyDescent="0.45">
      <c r="F1270" s="509"/>
      <c r="G1270" s="509"/>
    </row>
    <row r="1271" spans="6:7" x14ac:dyDescent="0.45">
      <c r="F1271" s="509"/>
      <c r="G1271" s="509"/>
    </row>
    <row r="1272" spans="6:7" x14ac:dyDescent="0.45">
      <c r="F1272" s="509"/>
      <c r="G1272" s="509"/>
    </row>
    <row r="1273" spans="6:7" x14ac:dyDescent="0.45">
      <c r="F1273" s="509"/>
      <c r="G1273" s="509"/>
    </row>
    <row r="1274" spans="6:7" x14ac:dyDescent="0.45">
      <c r="F1274" s="509"/>
      <c r="G1274" s="509"/>
    </row>
    <row r="1275" spans="6:7" x14ac:dyDescent="0.45">
      <c r="F1275" s="509"/>
      <c r="G1275" s="509"/>
    </row>
    <row r="1276" spans="6:7" x14ac:dyDescent="0.45">
      <c r="F1276" s="509"/>
      <c r="G1276" s="509"/>
    </row>
    <row r="1277" spans="6:7" x14ac:dyDescent="0.45">
      <c r="F1277" s="509"/>
      <c r="G1277" s="509"/>
    </row>
    <row r="1278" spans="6:7" x14ac:dyDescent="0.45">
      <c r="F1278" s="509"/>
      <c r="G1278" s="509"/>
    </row>
    <row r="1279" spans="6:7" x14ac:dyDescent="0.45">
      <c r="F1279" s="509"/>
      <c r="G1279" s="509"/>
    </row>
    <row r="1280" spans="6:7" x14ac:dyDescent="0.45">
      <c r="F1280" s="509"/>
      <c r="G1280" s="509"/>
    </row>
    <row r="1281" spans="6:7" x14ac:dyDescent="0.45">
      <c r="F1281" s="509"/>
      <c r="G1281" s="509"/>
    </row>
    <row r="1282" spans="6:7" x14ac:dyDescent="0.45">
      <c r="F1282" s="509"/>
      <c r="G1282" s="509"/>
    </row>
    <row r="1283" spans="6:7" x14ac:dyDescent="0.45">
      <c r="F1283" s="509"/>
      <c r="G1283" s="509"/>
    </row>
    <row r="1284" spans="6:7" x14ac:dyDescent="0.45">
      <c r="F1284" s="509"/>
      <c r="G1284" s="509"/>
    </row>
    <row r="1285" spans="6:7" x14ac:dyDescent="0.45">
      <c r="F1285" s="509"/>
      <c r="G1285" s="509"/>
    </row>
    <row r="1286" spans="6:7" x14ac:dyDescent="0.45">
      <c r="F1286" s="509"/>
      <c r="G1286" s="509"/>
    </row>
    <row r="1287" spans="6:7" x14ac:dyDescent="0.45">
      <c r="F1287" s="509"/>
      <c r="G1287" s="509"/>
    </row>
    <row r="1288" spans="6:7" x14ac:dyDescent="0.45">
      <c r="F1288" s="509"/>
      <c r="G1288" s="509"/>
    </row>
    <row r="1289" spans="6:7" x14ac:dyDescent="0.45">
      <c r="F1289" s="509"/>
      <c r="G1289" s="509"/>
    </row>
    <row r="1290" spans="6:7" x14ac:dyDescent="0.45">
      <c r="F1290" s="509"/>
      <c r="G1290" s="509"/>
    </row>
    <row r="1291" spans="6:7" x14ac:dyDescent="0.45">
      <c r="F1291" s="509"/>
      <c r="G1291" s="509"/>
    </row>
    <row r="1292" spans="6:7" x14ac:dyDescent="0.45">
      <c r="F1292" s="509"/>
      <c r="G1292" s="509"/>
    </row>
    <row r="1293" spans="6:7" x14ac:dyDescent="0.45">
      <c r="F1293" s="509"/>
      <c r="G1293" s="509"/>
    </row>
    <row r="1294" spans="6:7" x14ac:dyDescent="0.45">
      <c r="F1294" s="509"/>
      <c r="G1294" s="509"/>
    </row>
    <row r="1295" spans="6:7" x14ac:dyDescent="0.45">
      <c r="F1295" s="509"/>
      <c r="G1295" s="509"/>
    </row>
    <row r="1296" spans="6:7" x14ac:dyDescent="0.45">
      <c r="F1296" s="509"/>
      <c r="G1296" s="509"/>
    </row>
    <row r="1297" spans="6:7" x14ac:dyDescent="0.45">
      <c r="F1297" s="509"/>
      <c r="G1297" s="509"/>
    </row>
    <row r="1298" spans="6:7" x14ac:dyDescent="0.45">
      <c r="F1298" s="509"/>
      <c r="G1298" s="509"/>
    </row>
    <row r="1299" spans="6:7" x14ac:dyDescent="0.45">
      <c r="F1299" s="509"/>
      <c r="G1299" s="509"/>
    </row>
    <row r="1300" spans="6:7" x14ac:dyDescent="0.45">
      <c r="F1300" s="509"/>
      <c r="G1300" s="509"/>
    </row>
    <row r="1301" spans="6:7" x14ac:dyDescent="0.45">
      <c r="F1301" s="509"/>
      <c r="G1301" s="509"/>
    </row>
    <row r="1302" spans="6:7" x14ac:dyDescent="0.45">
      <c r="F1302" s="509"/>
      <c r="G1302" s="509"/>
    </row>
    <row r="1303" spans="6:7" x14ac:dyDescent="0.45">
      <c r="F1303" s="509"/>
      <c r="G1303" s="509"/>
    </row>
    <row r="1304" spans="6:7" x14ac:dyDescent="0.45">
      <c r="F1304" s="509"/>
      <c r="G1304" s="509"/>
    </row>
    <row r="1305" spans="6:7" x14ac:dyDescent="0.45">
      <c r="F1305" s="509"/>
      <c r="G1305" s="509"/>
    </row>
    <row r="1306" spans="6:7" x14ac:dyDescent="0.45">
      <c r="F1306" s="509"/>
      <c r="G1306" s="509"/>
    </row>
    <row r="1307" spans="6:7" x14ac:dyDescent="0.45">
      <c r="F1307" s="509"/>
      <c r="G1307" s="509"/>
    </row>
    <row r="1308" spans="6:7" x14ac:dyDescent="0.45">
      <c r="F1308" s="509"/>
      <c r="G1308" s="509"/>
    </row>
    <row r="1309" spans="6:7" x14ac:dyDescent="0.45">
      <c r="F1309" s="509"/>
      <c r="G1309" s="509"/>
    </row>
    <row r="1310" spans="6:7" x14ac:dyDescent="0.45">
      <c r="F1310" s="509"/>
      <c r="G1310" s="509"/>
    </row>
    <row r="1311" spans="6:7" x14ac:dyDescent="0.45">
      <c r="F1311" s="509"/>
      <c r="G1311" s="509"/>
    </row>
    <row r="1312" spans="6:7" x14ac:dyDescent="0.45">
      <c r="F1312" s="509"/>
      <c r="G1312" s="509"/>
    </row>
    <row r="1313" spans="6:7" x14ac:dyDescent="0.45">
      <c r="F1313" s="509"/>
      <c r="G1313" s="509"/>
    </row>
    <row r="1314" spans="6:7" x14ac:dyDescent="0.45">
      <c r="F1314" s="509"/>
      <c r="G1314" s="509"/>
    </row>
    <row r="1315" spans="6:7" x14ac:dyDescent="0.45">
      <c r="F1315" s="509"/>
      <c r="G1315" s="509"/>
    </row>
    <row r="1316" spans="6:7" x14ac:dyDescent="0.45">
      <c r="F1316" s="509"/>
      <c r="G1316" s="509"/>
    </row>
    <row r="1317" spans="6:7" x14ac:dyDescent="0.45">
      <c r="F1317" s="509"/>
      <c r="G1317" s="509"/>
    </row>
    <row r="1318" spans="6:7" x14ac:dyDescent="0.45">
      <c r="F1318" s="509"/>
      <c r="G1318" s="509"/>
    </row>
    <row r="1319" spans="6:7" x14ac:dyDescent="0.45">
      <c r="F1319" s="509"/>
      <c r="G1319" s="509"/>
    </row>
    <row r="1320" spans="6:7" x14ac:dyDescent="0.45">
      <c r="F1320" s="509"/>
      <c r="G1320" s="509"/>
    </row>
    <row r="1321" spans="6:7" x14ac:dyDescent="0.45">
      <c r="F1321" s="509"/>
      <c r="G1321" s="509"/>
    </row>
    <row r="1322" spans="6:7" x14ac:dyDescent="0.45">
      <c r="F1322" s="509"/>
      <c r="G1322" s="509"/>
    </row>
    <row r="1323" spans="6:7" x14ac:dyDescent="0.45">
      <c r="F1323" s="509"/>
      <c r="G1323" s="509"/>
    </row>
    <row r="1324" spans="6:7" x14ac:dyDescent="0.45">
      <c r="F1324" s="509"/>
      <c r="G1324" s="509"/>
    </row>
    <row r="1325" spans="6:7" x14ac:dyDescent="0.45">
      <c r="F1325" s="509"/>
      <c r="G1325" s="509"/>
    </row>
    <row r="1326" spans="6:7" x14ac:dyDescent="0.45">
      <c r="F1326" s="509"/>
      <c r="G1326" s="509"/>
    </row>
    <row r="1327" spans="6:7" x14ac:dyDescent="0.45">
      <c r="F1327" s="509"/>
      <c r="G1327" s="509"/>
    </row>
    <row r="1328" spans="6:7" x14ac:dyDescent="0.45">
      <c r="F1328" s="509"/>
      <c r="G1328" s="509"/>
    </row>
    <row r="1329" spans="6:7" x14ac:dyDescent="0.45">
      <c r="F1329" s="509"/>
      <c r="G1329" s="509"/>
    </row>
    <row r="1330" spans="6:7" x14ac:dyDescent="0.45">
      <c r="F1330" s="509"/>
      <c r="G1330" s="509"/>
    </row>
    <row r="1331" spans="6:7" x14ac:dyDescent="0.45">
      <c r="F1331" s="509"/>
      <c r="G1331" s="509"/>
    </row>
    <row r="1332" spans="6:7" x14ac:dyDescent="0.45">
      <c r="F1332" s="509"/>
      <c r="G1332" s="509"/>
    </row>
    <row r="1333" spans="6:7" x14ac:dyDescent="0.45">
      <c r="F1333" s="509"/>
      <c r="G1333" s="509"/>
    </row>
    <row r="1334" spans="6:7" x14ac:dyDescent="0.45">
      <c r="F1334" s="509"/>
      <c r="G1334" s="509"/>
    </row>
    <row r="1335" spans="6:7" x14ac:dyDescent="0.45">
      <c r="F1335" s="509"/>
      <c r="G1335" s="509"/>
    </row>
    <row r="1336" spans="6:7" x14ac:dyDescent="0.45">
      <c r="F1336" s="509"/>
      <c r="G1336" s="509"/>
    </row>
    <row r="1337" spans="6:7" x14ac:dyDescent="0.45">
      <c r="F1337" s="509"/>
      <c r="G1337" s="509"/>
    </row>
    <row r="1338" spans="6:7" x14ac:dyDescent="0.45">
      <c r="F1338" s="509"/>
      <c r="G1338" s="509"/>
    </row>
    <row r="1339" spans="6:7" x14ac:dyDescent="0.45">
      <c r="F1339" s="509"/>
      <c r="G1339" s="509"/>
    </row>
    <row r="1340" spans="6:7" x14ac:dyDescent="0.45">
      <c r="F1340" s="509"/>
      <c r="G1340" s="509"/>
    </row>
    <row r="1341" spans="6:7" x14ac:dyDescent="0.45">
      <c r="F1341" s="509"/>
      <c r="G1341" s="509"/>
    </row>
    <row r="1342" spans="6:7" x14ac:dyDescent="0.45">
      <c r="F1342" s="509"/>
      <c r="G1342" s="509"/>
    </row>
    <row r="1343" spans="6:7" x14ac:dyDescent="0.45">
      <c r="F1343" s="509"/>
      <c r="G1343" s="509"/>
    </row>
    <row r="1344" spans="6:7" x14ac:dyDescent="0.45">
      <c r="F1344" s="509"/>
      <c r="G1344" s="509"/>
    </row>
    <row r="1345" spans="6:7" x14ac:dyDescent="0.45">
      <c r="F1345" s="509"/>
      <c r="G1345" s="509"/>
    </row>
    <row r="1346" spans="6:7" x14ac:dyDescent="0.45">
      <c r="F1346" s="509"/>
      <c r="G1346" s="509"/>
    </row>
    <row r="1347" spans="6:7" x14ac:dyDescent="0.45">
      <c r="F1347" s="509"/>
      <c r="G1347" s="509"/>
    </row>
    <row r="1348" spans="6:7" x14ac:dyDescent="0.45">
      <c r="F1348" s="509"/>
      <c r="G1348" s="509"/>
    </row>
    <row r="1349" spans="6:7" x14ac:dyDescent="0.45">
      <c r="F1349" s="509"/>
      <c r="G1349" s="509"/>
    </row>
    <row r="1350" spans="6:7" x14ac:dyDescent="0.45">
      <c r="F1350" s="509"/>
      <c r="G1350" s="509"/>
    </row>
    <row r="1351" spans="6:7" x14ac:dyDescent="0.45">
      <c r="F1351" s="509"/>
      <c r="G1351" s="509"/>
    </row>
    <row r="1352" spans="6:7" x14ac:dyDescent="0.45">
      <c r="F1352" s="509"/>
      <c r="G1352" s="509"/>
    </row>
    <row r="1353" spans="6:7" x14ac:dyDescent="0.45">
      <c r="F1353" s="509"/>
      <c r="G1353" s="509"/>
    </row>
    <row r="1354" spans="6:7" x14ac:dyDescent="0.45">
      <c r="F1354" s="509"/>
      <c r="G1354" s="509"/>
    </row>
    <row r="1355" spans="6:7" x14ac:dyDescent="0.45">
      <c r="F1355" s="509"/>
      <c r="G1355" s="509"/>
    </row>
    <row r="1356" spans="6:7" x14ac:dyDescent="0.45">
      <c r="F1356" s="509"/>
      <c r="G1356" s="509"/>
    </row>
    <row r="1357" spans="6:7" x14ac:dyDescent="0.45">
      <c r="F1357" s="509"/>
      <c r="G1357" s="509"/>
    </row>
    <row r="1358" spans="6:7" x14ac:dyDescent="0.45">
      <c r="F1358" s="509"/>
      <c r="G1358" s="509"/>
    </row>
    <row r="1359" spans="6:7" x14ac:dyDescent="0.45">
      <c r="F1359" s="509"/>
      <c r="G1359" s="509"/>
    </row>
    <row r="1360" spans="6:7" x14ac:dyDescent="0.45">
      <c r="F1360" s="509"/>
      <c r="G1360" s="509"/>
    </row>
    <row r="1361" spans="6:7" x14ac:dyDescent="0.45">
      <c r="F1361" s="509"/>
      <c r="G1361" s="509"/>
    </row>
    <row r="1362" spans="6:7" x14ac:dyDescent="0.45">
      <c r="F1362" s="509"/>
      <c r="G1362" s="509"/>
    </row>
    <row r="1363" spans="6:7" x14ac:dyDescent="0.45">
      <c r="F1363" s="509"/>
      <c r="G1363" s="509"/>
    </row>
    <row r="1364" spans="6:7" x14ac:dyDescent="0.45">
      <c r="F1364" s="509"/>
      <c r="G1364" s="509"/>
    </row>
    <row r="1365" spans="6:7" x14ac:dyDescent="0.45">
      <c r="F1365" s="509"/>
      <c r="G1365" s="509"/>
    </row>
    <row r="1366" spans="6:7" x14ac:dyDescent="0.45">
      <c r="F1366" s="509"/>
      <c r="G1366" s="509"/>
    </row>
    <row r="1367" spans="6:7" x14ac:dyDescent="0.45">
      <c r="F1367" s="509"/>
      <c r="G1367" s="509"/>
    </row>
    <row r="1368" spans="6:7" x14ac:dyDescent="0.45">
      <c r="F1368" s="509"/>
      <c r="G1368" s="509"/>
    </row>
    <row r="1369" spans="6:7" x14ac:dyDescent="0.45">
      <c r="F1369" s="509"/>
      <c r="G1369" s="509"/>
    </row>
    <row r="1370" spans="6:7" x14ac:dyDescent="0.45">
      <c r="F1370" s="509"/>
      <c r="G1370" s="509"/>
    </row>
    <row r="1371" spans="6:7" x14ac:dyDescent="0.45">
      <c r="F1371" s="509"/>
      <c r="G1371" s="509"/>
    </row>
    <row r="1372" spans="6:7" x14ac:dyDescent="0.45">
      <c r="F1372" s="509"/>
      <c r="G1372" s="509"/>
    </row>
    <row r="1373" spans="6:7" x14ac:dyDescent="0.45">
      <c r="F1373" s="509"/>
      <c r="G1373" s="509"/>
    </row>
    <row r="1374" spans="6:7" x14ac:dyDescent="0.45">
      <c r="F1374" s="509"/>
      <c r="G1374" s="509"/>
    </row>
    <row r="1375" spans="6:7" x14ac:dyDescent="0.45">
      <c r="F1375" s="509"/>
      <c r="G1375" s="509"/>
    </row>
    <row r="1376" spans="6:7" x14ac:dyDescent="0.45">
      <c r="F1376" s="509"/>
      <c r="G1376" s="509"/>
    </row>
    <row r="1377" spans="6:7" x14ac:dyDescent="0.45">
      <c r="F1377" s="509"/>
      <c r="G1377" s="509"/>
    </row>
    <row r="1378" spans="6:7" x14ac:dyDescent="0.45">
      <c r="F1378" s="509"/>
      <c r="G1378" s="509"/>
    </row>
    <row r="1379" spans="6:7" x14ac:dyDescent="0.45">
      <c r="F1379" s="509"/>
      <c r="G1379" s="509"/>
    </row>
    <row r="1380" spans="6:7" x14ac:dyDescent="0.45">
      <c r="F1380" s="509"/>
      <c r="G1380" s="509"/>
    </row>
    <row r="1381" spans="6:7" x14ac:dyDescent="0.45">
      <c r="F1381" s="509"/>
      <c r="G1381" s="509"/>
    </row>
    <row r="1382" spans="6:7" x14ac:dyDescent="0.45">
      <c r="F1382" s="509"/>
      <c r="G1382" s="509"/>
    </row>
    <row r="1383" spans="6:7" x14ac:dyDescent="0.45">
      <c r="F1383" s="509"/>
      <c r="G1383" s="509"/>
    </row>
    <row r="1384" spans="6:7" x14ac:dyDescent="0.45">
      <c r="F1384" s="509"/>
      <c r="G1384" s="509"/>
    </row>
    <row r="1385" spans="6:7" x14ac:dyDescent="0.45">
      <c r="F1385" s="509"/>
      <c r="G1385" s="509"/>
    </row>
    <row r="1386" spans="6:7" x14ac:dyDescent="0.45">
      <c r="F1386" s="509"/>
      <c r="G1386" s="509"/>
    </row>
    <row r="1387" spans="6:7" x14ac:dyDescent="0.45">
      <c r="F1387" s="509"/>
      <c r="G1387" s="509"/>
    </row>
    <row r="1388" spans="6:7" x14ac:dyDescent="0.45">
      <c r="F1388" s="509"/>
      <c r="G1388" s="509"/>
    </row>
    <row r="1389" spans="6:7" x14ac:dyDescent="0.45">
      <c r="F1389" s="509"/>
      <c r="G1389" s="509"/>
    </row>
    <row r="1390" spans="6:7" x14ac:dyDescent="0.45">
      <c r="F1390" s="509"/>
      <c r="G1390" s="509"/>
    </row>
    <row r="1391" spans="6:7" x14ac:dyDescent="0.45">
      <c r="F1391" s="509"/>
      <c r="G1391" s="509"/>
    </row>
    <row r="1392" spans="6:7" x14ac:dyDescent="0.45">
      <c r="F1392" s="509"/>
      <c r="G1392" s="509"/>
    </row>
    <row r="1393" spans="6:7" x14ac:dyDescent="0.45">
      <c r="F1393" s="509"/>
      <c r="G1393" s="509"/>
    </row>
    <row r="1394" spans="6:7" x14ac:dyDescent="0.45">
      <c r="F1394" s="509"/>
      <c r="G1394" s="509"/>
    </row>
    <row r="1395" spans="6:7" x14ac:dyDescent="0.45">
      <c r="F1395" s="509"/>
      <c r="G1395" s="509"/>
    </row>
    <row r="1396" spans="6:7" x14ac:dyDescent="0.45">
      <c r="F1396" s="509"/>
      <c r="G1396" s="509"/>
    </row>
    <row r="1397" spans="6:7" x14ac:dyDescent="0.45">
      <c r="F1397" s="509"/>
      <c r="G1397" s="509"/>
    </row>
    <row r="1398" spans="6:7" x14ac:dyDescent="0.45">
      <c r="F1398" s="509"/>
      <c r="G1398" s="509"/>
    </row>
    <row r="1399" spans="6:7" x14ac:dyDescent="0.45">
      <c r="F1399" s="509"/>
      <c r="G1399" s="509"/>
    </row>
    <row r="1400" spans="6:7" x14ac:dyDescent="0.45">
      <c r="F1400" s="509"/>
      <c r="G1400" s="509"/>
    </row>
    <row r="1401" spans="6:7" x14ac:dyDescent="0.45">
      <c r="F1401" s="509"/>
      <c r="G1401" s="509"/>
    </row>
    <row r="1402" spans="6:7" x14ac:dyDescent="0.45">
      <c r="F1402" s="509"/>
      <c r="G1402" s="509"/>
    </row>
    <row r="1403" spans="6:7" x14ac:dyDescent="0.45">
      <c r="F1403" s="509"/>
      <c r="G1403" s="509"/>
    </row>
    <row r="1404" spans="6:7" x14ac:dyDescent="0.45">
      <c r="F1404" s="509"/>
      <c r="G1404" s="509"/>
    </row>
    <row r="1405" spans="6:7" x14ac:dyDescent="0.45">
      <c r="F1405" s="509"/>
      <c r="G1405" s="509"/>
    </row>
    <row r="1406" spans="6:7" x14ac:dyDescent="0.45">
      <c r="F1406" s="509"/>
      <c r="G1406" s="509"/>
    </row>
    <row r="1407" spans="6:7" x14ac:dyDescent="0.45">
      <c r="F1407" s="509"/>
      <c r="G1407" s="509"/>
    </row>
    <row r="1408" spans="6:7" x14ac:dyDescent="0.45">
      <c r="F1408" s="509"/>
      <c r="G1408" s="509"/>
    </row>
    <row r="1409" spans="6:7" x14ac:dyDescent="0.45">
      <c r="F1409" s="509"/>
      <c r="G1409" s="509"/>
    </row>
    <row r="1410" spans="6:7" x14ac:dyDescent="0.45">
      <c r="F1410" s="509"/>
      <c r="G1410" s="509"/>
    </row>
    <row r="1411" spans="6:7" x14ac:dyDescent="0.45">
      <c r="F1411" s="509"/>
      <c r="G1411" s="509"/>
    </row>
    <row r="1412" spans="6:7" x14ac:dyDescent="0.45">
      <c r="F1412" s="509"/>
      <c r="G1412" s="509"/>
    </row>
    <row r="1413" spans="6:7" x14ac:dyDescent="0.45">
      <c r="F1413" s="509"/>
      <c r="G1413" s="509"/>
    </row>
    <row r="1414" spans="6:7" x14ac:dyDescent="0.45">
      <c r="F1414" s="509"/>
      <c r="G1414" s="509"/>
    </row>
    <row r="1415" spans="6:7" x14ac:dyDescent="0.45">
      <c r="F1415" s="509"/>
      <c r="G1415" s="509"/>
    </row>
    <row r="1416" spans="6:7" x14ac:dyDescent="0.45">
      <c r="F1416" s="509"/>
      <c r="G1416" s="509"/>
    </row>
    <row r="1417" spans="6:7" x14ac:dyDescent="0.45">
      <c r="F1417" s="509"/>
      <c r="G1417" s="509"/>
    </row>
    <row r="1418" spans="6:7" x14ac:dyDescent="0.45">
      <c r="F1418" s="509"/>
      <c r="G1418" s="509"/>
    </row>
    <row r="1419" spans="6:7" x14ac:dyDescent="0.45">
      <c r="F1419" s="509"/>
      <c r="G1419" s="509"/>
    </row>
    <row r="1420" spans="6:7" x14ac:dyDescent="0.45">
      <c r="F1420" s="509"/>
      <c r="G1420" s="509"/>
    </row>
    <row r="1421" spans="6:7" x14ac:dyDescent="0.45">
      <c r="F1421" s="509"/>
      <c r="G1421" s="509"/>
    </row>
    <row r="1422" spans="6:7" x14ac:dyDescent="0.45">
      <c r="F1422" s="509"/>
      <c r="G1422" s="509"/>
    </row>
    <row r="1423" spans="6:7" x14ac:dyDescent="0.45">
      <c r="F1423" s="509"/>
      <c r="G1423" s="509"/>
    </row>
    <row r="1424" spans="6:7" x14ac:dyDescent="0.45">
      <c r="F1424" s="509"/>
      <c r="G1424" s="509"/>
    </row>
    <row r="1425" spans="6:7" x14ac:dyDescent="0.45">
      <c r="F1425" s="509"/>
      <c r="G1425" s="509"/>
    </row>
    <row r="1426" spans="6:7" x14ac:dyDescent="0.45">
      <c r="F1426" s="509"/>
      <c r="G1426" s="509"/>
    </row>
    <row r="1427" spans="6:7" x14ac:dyDescent="0.45">
      <c r="F1427" s="509"/>
      <c r="G1427" s="509"/>
    </row>
    <row r="1428" spans="6:7" x14ac:dyDescent="0.45">
      <c r="F1428" s="509"/>
      <c r="G1428" s="509"/>
    </row>
    <row r="1429" spans="6:7" x14ac:dyDescent="0.45">
      <c r="F1429" s="509"/>
      <c r="G1429" s="509"/>
    </row>
    <row r="1430" spans="6:7" x14ac:dyDescent="0.45">
      <c r="F1430" s="509"/>
      <c r="G1430" s="509"/>
    </row>
    <row r="1431" spans="6:7" x14ac:dyDescent="0.45">
      <c r="F1431" s="509"/>
      <c r="G1431" s="509"/>
    </row>
    <row r="1432" spans="6:7" x14ac:dyDescent="0.45">
      <c r="F1432" s="509"/>
      <c r="G1432" s="509"/>
    </row>
    <row r="1433" spans="6:7" x14ac:dyDescent="0.45">
      <c r="F1433" s="509"/>
      <c r="G1433" s="509"/>
    </row>
    <row r="1434" spans="6:7" x14ac:dyDescent="0.45">
      <c r="F1434" s="509"/>
      <c r="G1434" s="509"/>
    </row>
    <row r="1435" spans="6:7" x14ac:dyDescent="0.45">
      <c r="F1435" s="509"/>
      <c r="G1435" s="509"/>
    </row>
    <row r="1436" spans="6:7" x14ac:dyDescent="0.45">
      <c r="F1436" s="509"/>
      <c r="G1436" s="509"/>
    </row>
    <row r="1437" spans="6:7" x14ac:dyDescent="0.45">
      <c r="F1437" s="509"/>
      <c r="G1437" s="509"/>
    </row>
    <row r="1438" spans="6:7" x14ac:dyDescent="0.45">
      <c r="F1438" s="509"/>
      <c r="G1438" s="509"/>
    </row>
    <row r="1439" spans="6:7" x14ac:dyDescent="0.45">
      <c r="F1439" s="509"/>
      <c r="G1439" s="509"/>
    </row>
    <row r="1440" spans="6:7" x14ac:dyDescent="0.45">
      <c r="F1440" s="509"/>
      <c r="G1440" s="509"/>
    </row>
    <row r="1441" spans="6:7" x14ac:dyDescent="0.45">
      <c r="F1441" s="509"/>
      <c r="G1441" s="509"/>
    </row>
    <row r="1442" spans="6:7" x14ac:dyDescent="0.45">
      <c r="F1442" s="509"/>
      <c r="G1442" s="509"/>
    </row>
    <row r="1443" spans="6:7" x14ac:dyDescent="0.45">
      <c r="F1443" s="509"/>
      <c r="G1443" s="509"/>
    </row>
    <row r="1444" spans="6:7" x14ac:dyDescent="0.45">
      <c r="F1444" s="509"/>
      <c r="G1444" s="509"/>
    </row>
    <row r="1445" spans="6:7" x14ac:dyDescent="0.45">
      <c r="F1445" s="509"/>
      <c r="G1445" s="509"/>
    </row>
    <row r="1446" spans="6:7" x14ac:dyDescent="0.45">
      <c r="F1446" s="509"/>
      <c r="G1446" s="509"/>
    </row>
    <row r="1447" spans="6:7" x14ac:dyDescent="0.45">
      <c r="F1447" s="509"/>
      <c r="G1447" s="509"/>
    </row>
    <row r="1448" spans="6:7" x14ac:dyDescent="0.45">
      <c r="F1448" s="509"/>
      <c r="G1448" s="509"/>
    </row>
    <row r="1449" spans="6:7" x14ac:dyDescent="0.45">
      <c r="F1449" s="509"/>
      <c r="G1449" s="509"/>
    </row>
    <row r="1450" spans="6:7" x14ac:dyDescent="0.45">
      <c r="F1450" s="509"/>
      <c r="G1450" s="509"/>
    </row>
    <row r="1451" spans="6:7" x14ac:dyDescent="0.45">
      <c r="F1451" s="509"/>
      <c r="G1451" s="509"/>
    </row>
    <row r="1452" spans="6:7" x14ac:dyDescent="0.45">
      <c r="F1452" s="509"/>
      <c r="G1452" s="509"/>
    </row>
    <row r="1453" spans="6:7" x14ac:dyDescent="0.45">
      <c r="F1453" s="509"/>
      <c r="G1453" s="509"/>
    </row>
    <row r="1454" spans="6:7" x14ac:dyDescent="0.45">
      <c r="F1454" s="509"/>
      <c r="G1454" s="509"/>
    </row>
    <row r="1455" spans="6:7" x14ac:dyDescent="0.45">
      <c r="F1455" s="509"/>
      <c r="G1455" s="509"/>
    </row>
    <row r="1456" spans="6:7" x14ac:dyDescent="0.45">
      <c r="F1456" s="509"/>
      <c r="G1456" s="509"/>
    </row>
    <row r="1457" spans="6:7" x14ac:dyDescent="0.45">
      <c r="F1457" s="509"/>
      <c r="G1457" s="509"/>
    </row>
    <row r="1458" spans="6:7" x14ac:dyDescent="0.45">
      <c r="F1458" s="509"/>
      <c r="G1458" s="509"/>
    </row>
    <row r="1459" spans="6:7" x14ac:dyDescent="0.45">
      <c r="F1459" s="509"/>
      <c r="G1459" s="509"/>
    </row>
    <row r="1460" spans="6:7" x14ac:dyDescent="0.45">
      <c r="F1460" s="509"/>
      <c r="G1460" s="509"/>
    </row>
    <row r="1461" spans="6:7" x14ac:dyDescent="0.45">
      <c r="F1461" s="509"/>
      <c r="G1461" s="509"/>
    </row>
    <row r="1462" spans="6:7" x14ac:dyDescent="0.45">
      <c r="F1462" s="509"/>
      <c r="G1462" s="509"/>
    </row>
    <row r="1463" spans="6:7" x14ac:dyDescent="0.45">
      <c r="F1463" s="509"/>
      <c r="G1463" s="509"/>
    </row>
    <row r="1464" spans="6:7" x14ac:dyDescent="0.45">
      <c r="F1464" s="509"/>
      <c r="G1464" s="509"/>
    </row>
    <row r="1465" spans="6:7" x14ac:dyDescent="0.45">
      <c r="F1465" s="509"/>
      <c r="G1465" s="509"/>
    </row>
    <row r="1466" spans="6:7" x14ac:dyDescent="0.45">
      <c r="F1466" s="509"/>
      <c r="G1466" s="509"/>
    </row>
    <row r="1467" spans="6:7" x14ac:dyDescent="0.45">
      <c r="F1467" s="509"/>
      <c r="G1467" s="509"/>
    </row>
    <row r="1468" spans="6:7" x14ac:dyDescent="0.45">
      <c r="F1468" s="509"/>
      <c r="G1468" s="509"/>
    </row>
    <row r="1469" spans="6:7" x14ac:dyDescent="0.45">
      <c r="F1469" s="509"/>
      <c r="G1469" s="509"/>
    </row>
    <row r="1470" spans="6:7" x14ac:dyDescent="0.45">
      <c r="F1470" s="509"/>
      <c r="G1470" s="509"/>
    </row>
    <row r="1471" spans="6:7" x14ac:dyDescent="0.45">
      <c r="F1471" s="509"/>
      <c r="G1471" s="509"/>
    </row>
    <row r="1472" spans="6:7" x14ac:dyDescent="0.45">
      <c r="F1472" s="509"/>
      <c r="G1472" s="509"/>
    </row>
    <row r="1473" spans="6:7" x14ac:dyDescent="0.45">
      <c r="F1473" s="509"/>
      <c r="G1473" s="509"/>
    </row>
    <row r="1474" spans="6:7" x14ac:dyDescent="0.45">
      <c r="F1474" s="509"/>
      <c r="G1474" s="509"/>
    </row>
    <row r="1475" spans="6:7" x14ac:dyDescent="0.45">
      <c r="F1475" s="509"/>
      <c r="G1475" s="509"/>
    </row>
    <row r="1476" spans="6:7" x14ac:dyDescent="0.45">
      <c r="F1476" s="509"/>
      <c r="G1476" s="509"/>
    </row>
    <row r="1477" spans="6:7" x14ac:dyDescent="0.45">
      <c r="F1477" s="509"/>
      <c r="G1477" s="509"/>
    </row>
    <row r="1478" spans="6:7" x14ac:dyDescent="0.45">
      <c r="F1478" s="509"/>
      <c r="G1478" s="509"/>
    </row>
    <row r="1479" spans="6:7" x14ac:dyDescent="0.45">
      <c r="F1479" s="509"/>
      <c r="G1479" s="509"/>
    </row>
    <row r="1480" spans="6:7" x14ac:dyDescent="0.45">
      <c r="F1480" s="509"/>
      <c r="G1480" s="509"/>
    </row>
    <row r="1481" spans="6:7" x14ac:dyDescent="0.45">
      <c r="F1481" s="509"/>
      <c r="G1481" s="509"/>
    </row>
    <row r="1482" spans="6:7" x14ac:dyDescent="0.45">
      <c r="F1482" s="509"/>
      <c r="G1482" s="509"/>
    </row>
    <row r="1483" spans="6:7" x14ac:dyDescent="0.45">
      <c r="F1483" s="509"/>
      <c r="G1483" s="509"/>
    </row>
    <row r="1484" spans="6:7" x14ac:dyDescent="0.45">
      <c r="F1484" s="509"/>
      <c r="G1484" s="509"/>
    </row>
    <row r="1485" spans="6:7" x14ac:dyDescent="0.45">
      <c r="F1485" s="509"/>
      <c r="G1485" s="509"/>
    </row>
    <row r="1486" spans="6:7" x14ac:dyDescent="0.45">
      <c r="F1486" s="509"/>
      <c r="G1486" s="509"/>
    </row>
    <row r="1487" spans="6:7" x14ac:dyDescent="0.45">
      <c r="F1487" s="509"/>
      <c r="G1487" s="509"/>
    </row>
    <row r="1488" spans="6:7" x14ac:dyDescent="0.45">
      <c r="F1488" s="509"/>
      <c r="G1488" s="509"/>
    </row>
    <row r="1489" spans="6:7" x14ac:dyDescent="0.45">
      <c r="F1489" s="509"/>
      <c r="G1489" s="509"/>
    </row>
    <row r="1490" spans="6:7" x14ac:dyDescent="0.45">
      <c r="F1490" s="509"/>
      <c r="G1490" s="509"/>
    </row>
    <row r="1491" spans="6:7" x14ac:dyDescent="0.45">
      <c r="F1491" s="509"/>
      <c r="G1491" s="509"/>
    </row>
    <row r="1492" spans="6:7" x14ac:dyDescent="0.45">
      <c r="F1492" s="509"/>
      <c r="G1492" s="509"/>
    </row>
    <row r="1493" spans="6:7" x14ac:dyDescent="0.45">
      <c r="F1493" s="509"/>
      <c r="G1493" s="509"/>
    </row>
    <row r="1494" spans="6:7" x14ac:dyDescent="0.45">
      <c r="F1494" s="509"/>
      <c r="G1494" s="509"/>
    </row>
    <row r="1495" spans="6:7" x14ac:dyDescent="0.45">
      <c r="F1495" s="509"/>
      <c r="G1495" s="509"/>
    </row>
    <row r="1496" spans="6:7" x14ac:dyDescent="0.45">
      <c r="F1496" s="509"/>
      <c r="G1496" s="509"/>
    </row>
    <row r="1497" spans="6:7" x14ac:dyDescent="0.45">
      <c r="F1497" s="509"/>
      <c r="G1497" s="509"/>
    </row>
    <row r="1498" spans="6:7" x14ac:dyDescent="0.45">
      <c r="F1498" s="509"/>
      <c r="G1498" s="509"/>
    </row>
    <row r="1499" spans="6:7" x14ac:dyDescent="0.45">
      <c r="F1499" s="509"/>
      <c r="G1499" s="509"/>
    </row>
    <row r="1500" spans="6:7" x14ac:dyDescent="0.45">
      <c r="F1500" s="509"/>
      <c r="G1500" s="509"/>
    </row>
    <row r="1501" spans="6:7" x14ac:dyDescent="0.45">
      <c r="F1501" s="509"/>
      <c r="G1501" s="509"/>
    </row>
    <row r="1502" spans="6:7" x14ac:dyDescent="0.45">
      <c r="F1502" s="509"/>
      <c r="G1502" s="509"/>
    </row>
    <row r="1503" spans="6:7" x14ac:dyDescent="0.45">
      <c r="F1503" s="509"/>
      <c r="G1503" s="509"/>
    </row>
    <row r="1504" spans="6:7" x14ac:dyDescent="0.45">
      <c r="F1504" s="509"/>
      <c r="G1504" s="509"/>
    </row>
    <row r="1505" spans="6:7" x14ac:dyDescent="0.45">
      <c r="F1505" s="509"/>
      <c r="G1505" s="509"/>
    </row>
    <row r="1506" spans="6:7" x14ac:dyDescent="0.45">
      <c r="F1506" s="509"/>
      <c r="G1506" s="509"/>
    </row>
    <row r="1507" spans="6:7" x14ac:dyDescent="0.45">
      <c r="F1507" s="509"/>
      <c r="G1507" s="509"/>
    </row>
    <row r="1508" spans="6:7" x14ac:dyDescent="0.45">
      <c r="F1508" s="509"/>
      <c r="G1508" s="509"/>
    </row>
    <row r="1509" spans="6:7" x14ac:dyDescent="0.45">
      <c r="F1509" s="509"/>
      <c r="G1509" s="509"/>
    </row>
    <row r="1510" spans="6:7" x14ac:dyDescent="0.45">
      <c r="F1510" s="509"/>
      <c r="G1510" s="509"/>
    </row>
    <row r="1511" spans="6:7" x14ac:dyDescent="0.45">
      <c r="F1511" s="509"/>
      <c r="G1511" s="509"/>
    </row>
    <row r="1512" spans="6:7" x14ac:dyDescent="0.45">
      <c r="F1512" s="509"/>
      <c r="G1512" s="509"/>
    </row>
    <row r="1513" spans="6:7" x14ac:dyDescent="0.45">
      <c r="F1513" s="509"/>
      <c r="G1513" s="509"/>
    </row>
    <row r="1514" spans="6:7" x14ac:dyDescent="0.45">
      <c r="F1514" s="509"/>
      <c r="G1514" s="509"/>
    </row>
    <row r="1515" spans="6:7" x14ac:dyDescent="0.45">
      <c r="F1515" s="509"/>
      <c r="G1515" s="509"/>
    </row>
    <row r="1516" spans="6:7" x14ac:dyDescent="0.45">
      <c r="F1516" s="509"/>
      <c r="G1516" s="509"/>
    </row>
    <row r="1517" spans="6:7" x14ac:dyDescent="0.45">
      <c r="F1517" s="509"/>
      <c r="G1517" s="509"/>
    </row>
    <row r="1518" spans="6:7" x14ac:dyDescent="0.45">
      <c r="F1518" s="509"/>
      <c r="G1518" s="509"/>
    </row>
    <row r="1519" spans="6:7" x14ac:dyDescent="0.45">
      <c r="F1519" s="509"/>
      <c r="G1519" s="509"/>
    </row>
    <row r="1520" spans="6:7" x14ac:dyDescent="0.45">
      <c r="F1520" s="509"/>
      <c r="G1520" s="509"/>
    </row>
    <row r="1521" spans="6:7" x14ac:dyDescent="0.45">
      <c r="F1521" s="509"/>
      <c r="G1521" s="509"/>
    </row>
    <row r="1522" spans="6:7" x14ac:dyDescent="0.45">
      <c r="F1522" s="509"/>
      <c r="G1522" s="509"/>
    </row>
    <row r="1523" spans="6:7" x14ac:dyDescent="0.45">
      <c r="F1523" s="509"/>
      <c r="G1523" s="509"/>
    </row>
    <row r="1524" spans="6:7" x14ac:dyDescent="0.45">
      <c r="F1524" s="509"/>
      <c r="G1524" s="509"/>
    </row>
    <row r="1525" spans="6:7" x14ac:dyDescent="0.45">
      <c r="F1525" s="509"/>
      <c r="G1525" s="509"/>
    </row>
    <row r="1526" spans="6:7" x14ac:dyDescent="0.45">
      <c r="F1526" s="509"/>
      <c r="G1526" s="509"/>
    </row>
    <row r="1527" spans="6:7" x14ac:dyDescent="0.45">
      <c r="F1527" s="509"/>
      <c r="G1527" s="509"/>
    </row>
    <row r="1528" spans="6:7" x14ac:dyDescent="0.45">
      <c r="F1528" s="509"/>
      <c r="G1528" s="509"/>
    </row>
    <row r="1529" spans="6:7" x14ac:dyDescent="0.45">
      <c r="F1529" s="509"/>
      <c r="G1529" s="509"/>
    </row>
    <row r="1530" spans="6:7" x14ac:dyDescent="0.45">
      <c r="F1530" s="509"/>
      <c r="G1530" s="509"/>
    </row>
    <row r="1531" spans="6:7" x14ac:dyDescent="0.45">
      <c r="F1531" s="509"/>
      <c r="G1531" s="509"/>
    </row>
    <row r="1532" spans="6:7" x14ac:dyDescent="0.45">
      <c r="F1532" s="509"/>
      <c r="G1532" s="509"/>
    </row>
    <row r="1533" spans="6:7" x14ac:dyDescent="0.45">
      <c r="F1533" s="509"/>
      <c r="G1533" s="509"/>
    </row>
    <row r="1534" spans="6:7" x14ac:dyDescent="0.45">
      <c r="F1534" s="509"/>
      <c r="G1534" s="509"/>
    </row>
    <row r="1535" spans="6:7" x14ac:dyDescent="0.45">
      <c r="F1535" s="509"/>
      <c r="G1535" s="509"/>
    </row>
    <row r="1536" spans="6:7" x14ac:dyDescent="0.45">
      <c r="F1536" s="509"/>
      <c r="G1536" s="509"/>
    </row>
    <row r="1537" spans="6:7" x14ac:dyDescent="0.45">
      <c r="F1537" s="509"/>
      <c r="G1537" s="509"/>
    </row>
    <row r="1538" spans="6:7" x14ac:dyDescent="0.45">
      <c r="F1538" s="509"/>
      <c r="G1538" s="509"/>
    </row>
    <row r="1539" spans="6:7" x14ac:dyDescent="0.45">
      <c r="F1539" s="509"/>
      <c r="G1539" s="509"/>
    </row>
    <row r="1540" spans="6:7" x14ac:dyDescent="0.45">
      <c r="F1540" s="509"/>
      <c r="G1540" s="509"/>
    </row>
    <row r="1541" spans="6:7" x14ac:dyDescent="0.45">
      <c r="F1541" s="509"/>
      <c r="G1541" s="509"/>
    </row>
    <row r="1542" spans="6:7" x14ac:dyDescent="0.45">
      <c r="F1542" s="509"/>
      <c r="G1542" s="509"/>
    </row>
    <row r="1543" spans="6:7" x14ac:dyDescent="0.45">
      <c r="F1543" s="509"/>
      <c r="G1543" s="509"/>
    </row>
    <row r="1544" spans="6:7" x14ac:dyDescent="0.45">
      <c r="F1544" s="509"/>
      <c r="G1544" s="509"/>
    </row>
    <row r="1545" spans="6:7" x14ac:dyDescent="0.45">
      <c r="F1545" s="509"/>
      <c r="G1545" s="509"/>
    </row>
    <row r="1546" spans="6:7" x14ac:dyDescent="0.45">
      <c r="F1546" s="509"/>
      <c r="G1546" s="509"/>
    </row>
    <row r="1547" spans="6:7" x14ac:dyDescent="0.45">
      <c r="F1547" s="509"/>
      <c r="G1547" s="509"/>
    </row>
    <row r="1548" spans="6:7" x14ac:dyDescent="0.45">
      <c r="F1548" s="509"/>
      <c r="G1548" s="509"/>
    </row>
    <row r="1549" spans="6:7" x14ac:dyDescent="0.45">
      <c r="F1549" s="509"/>
      <c r="G1549" s="509"/>
    </row>
    <row r="1550" spans="6:7" x14ac:dyDescent="0.45">
      <c r="F1550" s="509"/>
      <c r="G1550" s="509"/>
    </row>
    <row r="1551" spans="6:7" x14ac:dyDescent="0.45">
      <c r="F1551" s="509"/>
      <c r="G1551" s="509"/>
    </row>
    <row r="1552" spans="6:7" x14ac:dyDescent="0.45">
      <c r="F1552" s="509"/>
      <c r="G1552" s="509"/>
    </row>
    <row r="1553" spans="6:7" x14ac:dyDescent="0.45">
      <c r="F1553" s="509"/>
      <c r="G1553" s="509"/>
    </row>
    <row r="1554" spans="6:7" x14ac:dyDescent="0.45">
      <c r="F1554" s="509"/>
      <c r="G1554" s="509"/>
    </row>
    <row r="1555" spans="6:7" x14ac:dyDescent="0.45">
      <c r="F1555" s="509"/>
      <c r="G1555" s="509"/>
    </row>
    <row r="1556" spans="6:7" x14ac:dyDescent="0.45">
      <c r="F1556" s="509"/>
      <c r="G1556" s="509"/>
    </row>
    <row r="1557" spans="6:7" x14ac:dyDescent="0.45">
      <c r="F1557" s="509"/>
      <c r="G1557" s="509"/>
    </row>
    <row r="1558" spans="6:7" x14ac:dyDescent="0.45">
      <c r="F1558" s="509"/>
      <c r="G1558" s="509"/>
    </row>
    <row r="1559" spans="6:7" x14ac:dyDescent="0.45">
      <c r="F1559" s="509"/>
      <c r="G1559" s="509"/>
    </row>
    <row r="1560" spans="6:7" x14ac:dyDescent="0.45">
      <c r="F1560" s="509"/>
      <c r="G1560" s="509"/>
    </row>
    <row r="1561" spans="6:7" x14ac:dyDescent="0.45">
      <c r="F1561" s="509"/>
      <c r="G1561" s="509"/>
    </row>
    <row r="1562" spans="6:7" x14ac:dyDescent="0.45">
      <c r="F1562" s="509"/>
      <c r="G1562" s="509"/>
    </row>
    <row r="1563" spans="6:7" x14ac:dyDescent="0.45">
      <c r="F1563" s="509"/>
      <c r="G1563" s="509"/>
    </row>
    <row r="1564" spans="6:7" x14ac:dyDescent="0.45">
      <c r="F1564" s="509"/>
      <c r="G1564" s="509"/>
    </row>
    <row r="1565" spans="6:7" x14ac:dyDescent="0.45">
      <c r="F1565" s="509"/>
      <c r="G1565" s="509"/>
    </row>
    <row r="1566" spans="6:7" x14ac:dyDescent="0.45">
      <c r="F1566" s="509"/>
      <c r="G1566" s="509"/>
    </row>
    <row r="1567" spans="6:7" x14ac:dyDescent="0.45">
      <c r="F1567" s="509"/>
      <c r="G1567" s="509"/>
    </row>
    <row r="1568" spans="6:7" x14ac:dyDescent="0.45">
      <c r="F1568" s="509"/>
      <c r="G1568" s="509"/>
    </row>
    <row r="1569" spans="6:7" x14ac:dyDescent="0.45">
      <c r="F1569" s="509"/>
      <c r="G1569" s="509"/>
    </row>
    <row r="1570" spans="6:7" x14ac:dyDescent="0.45">
      <c r="F1570" s="509"/>
      <c r="G1570" s="509"/>
    </row>
    <row r="1571" spans="6:7" x14ac:dyDescent="0.45">
      <c r="F1571" s="509"/>
      <c r="G1571" s="509"/>
    </row>
    <row r="1572" spans="6:7" x14ac:dyDescent="0.45">
      <c r="F1572" s="509"/>
      <c r="G1572" s="509"/>
    </row>
    <row r="1573" spans="6:7" x14ac:dyDescent="0.45">
      <c r="F1573" s="509"/>
      <c r="G1573" s="509"/>
    </row>
    <row r="1574" spans="6:7" x14ac:dyDescent="0.45">
      <c r="F1574" s="509"/>
      <c r="G1574" s="509"/>
    </row>
    <row r="1575" spans="6:7" x14ac:dyDescent="0.45">
      <c r="F1575" s="509"/>
      <c r="G1575" s="509"/>
    </row>
    <row r="1576" spans="6:7" x14ac:dyDescent="0.45">
      <c r="F1576" s="509"/>
      <c r="G1576" s="509"/>
    </row>
    <row r="1577" spans="6:7" x14ac:dyDescent="0.45">
      <c r="F1577" s="509"/>
      <c r="G1577" s="509"/>
    </row>
    <row r="1578" spans="6:7" x14ac:dyDescent="0.45">
      <c r="F1578" s="509"/>
      <c r="G1578" s="509"/>
    </row>
    <row r="1579" spans="6:7" x14ac:dyDescent="0.45">
      <c r="F1579" s="509"/>
      <c r="G1579" s="509"/>
    </row>
    <row r="1580" spans="6:7" x14ac:dyDescent="0.45">
      <c r="F1580" s="509"/>
      <c r="G1580" s="509"/>
    </row>
    <row r="1581" spans="6:7" x14ac:dyDescent="0.45">
      <c r="F1581" s="509"/>
      <c r="G1581" s="509"/>
    </row>
    <row r="1582" spans="6:7" x14ac:dyDescent="0.45">
      <c r="F1582" s="509"/>
      <c r="G1582" s="509"/>
    </row>
    <row r="1583" spans="6:7" x14ac:dyDescent="0.45">
      <c r="F1583" s="509"/>
      <c r="G1583" s="509"/>
    </row>
    <row r="1584" spans="6:7" x14ac:dyDescent="0.45">
      <c r="F1584" s="509"/>
      <c r="G1584" s="509"/>
    </row>
    <row r="1585" spans="6:7" x14ac:dyDescent="0.45">
      <c r="F1585" s="509"/>
      <c r="G1585" s="509"/>
    </row>
    <row r="1586" spans="6:7" x14ac:dyDescent="0.45">
      <c r="F1586" s="509"/>
      <c r="G1586" s="509"/>
    </row>
    <row r="1587" spans="6:7" x14ac:dyDescent="0.45">
      <c r="F1587" s="509"/>
      <c r="G1587" s="509"/>
    </row>
    <row r="1588" spans="6:7" x14ac:dyDescent="0.45">
      <c r="F1588" s="509"/>
      <c r="G1588" s="509"/>
    </row>
    <row r="1589" spans="6:7" x14ac:dyDescent="0.45">
      <c r="F1589" s="509"/>
      <c r="G1589" s="509"/>
    </row>
    <row r="1590" spans="6:7" x14ac:dyDescent="0.45">
      <c r="F1590" s="509"/>
      <c r="G1590" s="509"/>
    </row>
    <row r="1591" spans="6:7" x14ac:dyDescent="0.45">
      <c r="F1591" s="509"/>
      <c r="G1591" s="509"/>
    </row>
    <row r="1592" spans="6:7" x14ac:dyDescent="0.45">
      <c r="F1592" s="509"/>
      <c r="G1592" s="509"/>
    </row>
    <row r="1593" spans="6:7" x14ac:dyDescent="0.45">
      <c r="F1593" s="509"/>
      <c r="G1593" s="509"/>
    </row>
    <row r="1594" spans="6:7" x14ac:dyDescent="0.45">
      <c r="F1594" s="509"/>
      <c r="G1594" s="509"/>
    </row>
    <row r="1595" spans="6:7" x14ac:dyDescent="0.45">
      <c r="F1595" s="509"/>
      <c r="G1595" s="509"/>
    </row>
    <row r="1596" spans="6:7" x14ac:dyDescent="0.45">
      <c r="F1596" s="509"/>
      <c r="G1596" s="509"/>
    </row>
    <row r="1597" spans="6:7" x14ac:dyDescent="0.45">
      <c r="F1597" s="509"/>
      <c r="G1597" s="509"/>
    </row>
    <row r="1598" spans="6:7" x14ac:dyDescent="0.45">
      <c r="F1598" s="509"/>
      <c r="G1598" s="509"/>
    </row>
    <row r="1599" spans="6:7" x14ac:dyDescent="0.45">
      <c r="F1599" s="509"/>
      <c r="G1599" s="509"/>
    </row>
    <row r="1600" spans="6:7" x14ac:dyDescent="0.45">
      <c r="F1600" s="509"/>
      <c r="G1600" s="509"/>
    </row>
    <row r="1601" spans="6:7" x14ac:dyDescent="0.45">
      <c r="F1601" s="509"/>
      <c r="G1601" s="509"/>
    </row>
    <row r="1602" spans="6:7" x14ac:dyDescent="0.45">
      <c r="F1602" s="509"/>
      <c r="G1602" s="509"/>
    </row>
    <row r="1603" spans="6:7" x14ac:dyDescent="0.45">
      <c r="F1603" s="509"/>
      <c r="G1603" s="509"/>
    </row>
    <row r="1604" spans="6:7" x14ac:dyDescent="0.45">
      <c r="F1604" s="509"/>
      <c r="G1604" s="509"/>
    </row>
    <row r="1605" spans="6:7" x14ac:dyDescent="0.45">
      <c r="F1605" s="509"/>
      <c r="G1605" s="509"/>
    </row>
    <row r="1606" spans="6:7" x14ac:dyDescent="0.45">
      <c r="F1606" s="509"/>
      <c r="G1606" s="509"/>
    </row>
    <row r="1607" spans="6:7" x14ac:dyDescent="0.45">
      <c r="F1607" s="509"/>
      <c r="G1607" s="509"/>
    </row>
    <row r="1608" spans="6:7" x14ac:dyDescent="0.45">
      <c r="F1608" s="509"/>
      <c r="G1608" s="509"/>
    </row>
    <row r="1609" spans="6:7" x14ac:dyDescent="0.45">
      <c r="F1609" s="509"/>
      <c r="G1609" s="509"/>
    </row>
    <row r="1610" spans="6:7" x14ac:dyDescent="0.45">
      <c r="F1610" s="509"/>
      <c r="G1610" s="509"/>
    </row>
    <row r="1611" spans="6:7" x14ac:dyDescent="0.45">
      <c r="F1611" s="509"/>
      <c r="G1611" s="509"/>
    </row>
    <row r="1612" spans="6:7" x14ac:dyDescent="0.45">
      <c r="F1612" s="509"/>
      <c r="G1612" s="509"/>
    </row>
    <row r="1613" spans="6:7" x14ac:dyDescent="0.45">
      <c r="F1613" s="509"/>
      <c r="G1613" s="509"/>
    </row>
    <row r="1614" spans="6:7" x14ac:dyDescent="0.45">
      <c r="F1614" s="509"/>
      <c r="G1614" s="509"/>
    </row>
    <row r="1615" spans="6:7" x14ac:dyDescent="0.45">
      <c r="F1615" s="509"/>
      <c r="G1615" s="509"/>
    </row>
    <row r="1616" spans="6:7" x14ac:dyDescent="0.45">
      <c r="F1616" s="509"/>
      <c r="G1616" s="509"/>
    </row>
    <row r="1617" spans="6:7" x14ac:dyDescent="0.45">
      <c r="F1617" s="509"/>
      <c r="G1617" s="509"/>
    </row>
    <row r="1618" spans="6:7" x14ac:dyDescent="0.45">
      <c r="F1618" s="509"/>
      <c r="G1618" s="509"/>
    </row>
    <row r="1619" spans="6:7" x14ac:dyDescent="0.45">
      <c r="F1619" s="509"/>
      <c r="G1619" s="509"/>
    </row>
    <row r="1620" spans="6:7" x14ac:dyDescent="0.45">
      <c r="F1620" s="509"/>
      <c r="G1620" s="509"/>
    </row>
    <row r="1621" spans="6:7" x14ac:dyDescent="0.45">
      <c r="F1621" s="509"/>
      <c r="G1621" s="509"/>
    </row>
    <row r="1622" spans="6:7" x14ac:dyDescent="0.45">
      <c r="F1622" s="509"/>
      <c r="G1622" s="509"/>
    </row>
    <row r="1623" spans="6:7" x14ac:dyDescent="0.45">
      <c r="F1623" s="509"/>
      <c r="G1623" s="509"/>
    </row>
    <row r="1624" spans="6:7" x14ac:dyDescent="0.45">
      <c r="F1624" s="509"/>
      <c r="G1624" s="509"/>
    </row>
    <row r="1625" spans="6:7" x14ac:dyDescent="0.45">
      <c r="F1625" s="509"/>
      <c r="G1625" s="509"/>
    </row>
    <row r="1626" spans="6:7" x14ac:dyDescent="0.45">
      <c r="F1626" s="509"/>
      <c r="G1626" s="509"/>
    </row>
    <row r="1627" spans="6:7" x14ac:dyDescent="0.45">
      <c r="F1627" s="509"/>
      <c r="G1627" s="509"/>
    </row>
    <row r="1628" spans="6:7" x14ac:dyDescent="0.45">
      <c r="F1628" s="509"/>
      <c r="G1628" s="509"/>
    </row>
    <row r="1629" spans="6:7" x14ac:dyDescent="0.45">
      <c r="F1629" s="509"/>
      <c r="G1629" s="509"/>
    </row>
    <row r="1630" spans="6:7" x14ac:dyDescent="0.45">
      <c r="F1630" s="509"/>
      <c r="G1630" s="509"/>
    </row>
    <row r="1631" spans="6:7" x14ac:dyDescent="0.45">
      <c r="F1631" s="509"/>
      <c r="G1631" s="509"/>
    </row>
    <row r="1632" spans="6:7" x14ac:dyDescent="0.45">
      <c r="F1632" s="509"/>
      <c r="G1632" s="509"/>
    </row>
    <row r="1633" spans="6:7" x14ac:dyDescent="0.45">
      <c r="F1633" s="509"/>
      <c r="G1633" s="509"/>
    </row>
    <row r="1634" spans="6:7" x14ac:dyDescent="0.45">
      <c r="F1634" s="509"/>
      <c r="G1634" s="509"/>
    </row>
    <row r="1635" spans="6:7" x14ac:dyDescent="0.45">
      <c r="F1635" s="509"/>
      <c r="G1635" s="509"/>
    </row>
    <row r="1636" spans="6:7" x14ac:dyDescent="0.45">
      <c r="F1636" s="509"/>
      <c r="G1636" s="509"/>
    </row>
    <row r="1637" spans="6:7" x14ac:dyDescent="0.45">
      <c r="F1637" s="509"/>
      <c r="G1637" s="509"/>
    </row>
    <row r="1638" spans="6:7" x14ac:dyDescent="0.45">
      <c r="F1638" s="509"/>
      <c r="G1638" s="509"/>
    </row>
    <row r="1639" spans="6:7" x14ac:dyDescent="0.45">
      <c r="F1639" s="509"/>
      <c r="G1639" s="509"/>
    </row>
    <row r="1640" spans="6:7" x14ac:dyDescent="0.45">
      <c r="F1640" s="509"/>
      <c r="G1640" s="509"/>
    </row>
    <row r="1641" spans="6:7" x14ac:dyDescent="0.45">
      <c r="F1641" s="509"/>
      <c r="G1641" s="509"/>
    </row>
    <row r="1642" spans="6:7" x14ac:dyDescent="0.45">
      <c r="F1642" s="509"/>
      <c r="G1642" s="509"/>
    </row>
    <row r="1643" spans="6:7" x14ac:dyDescent="0.45">
      <c r="F1643" s="509"/>
      <c r="G1643" s="509"/>
    </row>
    <row r="1644" spans="6:7" x14ac:dyDescent="0.45">
      <c r="F1644" s="509"/>
      <c r="G1644" s="509"/>
    </row>
    <row r="1645" spans="6:7" x14ac:dyDescent="0.45">
      <c r="F1645" s="509"/>
      <c r="G1645" s="509"/>
    </row>
    <row r="1646" spans="6:7" x14ac:dyDescent="0.45">
      <c r="F1646" s="509"/>
      <c r="G1646" s="509"/>
    </row>
    <row r="1647" spans="6:7" x14ac:dyDescent="0.45">
      <c r="F1647" s="509"/>
      <c r="G1647" s="509"/>
    </row>
    <row r="1648" spans="6:7" x14ac:dyDescent="0.45">
      <c r="F1648" s="509"/>
      <c r="G1648" s="509"/>
    </row>
    <row r="1649" spans="6:7" x14ac:dyDescent="0.45">
      <c r="F1649" s="509"/>
      <c r="G1649" s="509"/>
    </row>
    <row r="1650" spans="6:7" x14ac:dyDescent="0.45">
      <c r="F1650" s="509"/>
      <c r="G1650" s="509"/>
    </row>
    <row r="1651" spans="6:7" x14ac:dyDescent="0.45">
      <c r="F1651" s="509"/>
      <c r="G1651" s="509"/>
    </row>
    <row r="1652" spans="6:7" x14ac:dyDescent="0.45">
      <c r="F1652" s="509"/>
      <c r="G1652" s="509"/>
    </row>
    <row r="1653" spans="6:7" x14ac:dyDescent="0.45">
      <c r="F1653" s="509"/>
      <c r="G1653" s="509"/>
    </row>
    <row r="1654" spans="6:7" x14ac:dyDescent="0.45">
      <c r="F1654" s="509"/>
      <c r="G1654" s="509"/>
    </row>
    <row r="1655" spans="6:7" x14ac:dyDescent="0.45">
      <c r="F1655" s="509"/>
      <c r="G1655" s="509"/>
    </row>
    <row r="1656" spans="6:7" x14ac:dyDescent="0.45">
      <c r="F1656" s="509"/>
      <c r="G1656" s="509"/>
    </row>
    <row r="1657" spans="6:7" x14ac:dyDescent="0.45">
      <c r="F1657" s="509"/>
      <c r="G1657" s="509"/>
    </row>
    <row r="1658" spans="6:7" x14ac:dyDescent="0.45">
      <c r="F1658" s="509"/>
      <c r="G1658" s="509"/>
    </row>
    <row r="1659" spans="6:7" x14ac:dyDescent="0.45">
      <c r="F1659" s="509"/>
      <c r="G1659" s="509"/>
    </row>
    <row r="1660" spans="6:7" x14ac:dyDescent="0.45">
      <c r="F1660" s="509"/>
      <c r="G1660" s="509"/>
    </row>
    <row r="1661" spans="6:7" x14ac:dyDescent="0.45">
      <c r="F1661" s="509"/>
      <c r="G1661" s="509"/>
    </row>
    <row r="1662" spans="6:7" x14ac:dyDescent="0.45">
      <c r="F1662" s="509"/>
      <c r="G1662" s="509"/>
    </row>
    <row r="1663" spans="6:7" x14ac:dyDescent="0.45">
      <c r="F1663" s="509"/>
      <c r="G1663" s="509"/>
    </row>
    <row r="1664" spans="6:7" x14ac:dyDescent="0.45">
      <c r="F1664" s="509"/>
      <c r="G1664" s="509"/>
    </row>
    <row r="1665" spans="6:7" x14ac:dyDescent="0.45">
      <c r="F1665" s="509"/>
      <c r="G1665" s="509"/>
    </row>
    <row r="1666" spans="6:7" x14ac:dyDescent="0.45">
      <c r="F1666" s="509"/>
      <c r="G1666" s="509"/>
    </row>
    <row r="1667" spans="6:7" x14ac:dyDescent="0.45">
      <c r="F1667" s="509"/>
      <c r="G1667" s="509"/>
    </row>
    <row r="1668" spans="6:7" x14ac:dyDescent="0.45">
      <c r="F1668" s="509"/>
      <c r="G1668" s="509"/>
    </row>
    <row r="1669" spans="6:7" x14ac:dyDescent="0.45">
      <c r="F1669" s="509"/>
      <c r="G1669" s="509"/>
    </row>
    <row r="1670" spans="6:7" x14ac:dyDescent="0.45">
      <c r="F1670" s="509"/>
      <c r="G1670" s="509"/>
    </row>
    <row r="1671" spans="6:7" x14ac:dyDescent="0.45">
      <c r="F1671" s="509"/>
      <c r="G1671" s="509"/>
    </row>
    <row r="1672" spans="6:7" x14ac:dyDescent="0.45">
      <c r="F1672" s="509"/>
      <c r="G1672" s="509"/>
    </row>
    <row r="1673" spans="6:7" x14ac:dyDescent="0.45">
      <c r="F1673" s="509"/>
      <c r="G1673" s="509"/>
    </row>
    <row r="1674" spans="6:7" x14ac:dyDescent="0.45">
      <c r="F1674" s="509"/>
      <c r="G1674" s="509"/>
    </row>
    <row r="1675" spans="6:7" x14ac:dyDescent="0.45">
      <c r="F1675" s="509"/>
      <c r="G1675" s="509"/>
    </row>
    <row r="1676" spans="6:7" x14ac:dyDescent="0.45">
      <c r="F1676" s="509"/>
      <c r="G1676" s="509"/>
    </row>
    <row r="1677" spans="6:7" x14ac:dyDescent="0.45">
      <c r="F1677" s="509"/>
      <c r="G1677" s="509"/>
    </row>
    <row r="1678" spans="6:7" x14ac:dyDescent="0.45">
      <c r="F1678" s="509"/>
      <c r="G1678" s="509"/>
    </row>
    <row r="1679" spans="6:7" x14ac:dyDescent="0.45">
      <c r="F1679" s="509"/>
      <c r="G1679" s="509"/>
    </row>
    <row r="1680" spans="6:7" x14ac:dyDescent="0.45">
      <c r="F1680" s="509"/>
      <c r="G1680" s="509"/>
    </row>
    <row r="1681" spans="6:7" x14ac:dyDescent="0.45">
      <c r="F1681" s="509"/>
      <c r="G1681" s="509"/>
    </row>
    <row r="1682" spans="6:7" x14ac:dyDescent="0.45">
      <c r="F1682" s="509"/>
      <c r="G1682" s="509"/>
    </row>
    <row r="1683" spans="6:7" x14ac:dyDescent="0.45">
      <c r="F1683" s="509"/>
      <c r="G1683" s="509"/>
    </row>
    <row r="1684" spans="6:7" x14ac:dyDescent="0.45">
      <c r="F1684" s="509"/>
      <c r="G1684" s="509"/>
    </row>
    <row r="1685" spans="6:7" x14ac:dyDescent="0.45">
      <c r="F1685" s="509"/>
      <c r="G1685" s="509"/>
    </row>
    <row r="1686" spans="6:7" x14ac:dyDescent="0.45">
      <c r="F1686" s="509"/>
      <c r="G1686" s="509"/>
    </row>
    <row r="1687" spans="6:7" x14ac:dyDescent="0.45">
      <c r="F1687" s="509"/>
      <c r="G1687" s="509"/>
    </row>
    <row r="1688" spans="6:7" x14ac:dyDescent="0.45">
      <c r="F1688" s="509"/>
      <c r="G1688" s="509"/>
    </row>
    <row r="1689" spans="6:7" x14ac:dyDescent="0.45">
      <c r="F1689" s="509"/>
      <c r="G1689" s="509"/>
    </row>
    <row r="1690" spans="6:7" x14ac:dyDescent="0.45">
      <c r="F1690" s="509"/>
      <c r="G1690" s="509"/>
    </row>
    <row r="1691" spans="6:7" x14ac:dyDescent="0.45">
      <c r="F1691" s="509"/>
      <c r="G1691" s="509"/>
    </row>
    <row r="1692" spans="6:7" x14ac:dyDescent="0.45">
      <c r="F1692" s="509"/>
      <c r="G1692" s="509"/>
    </row>
    <row r="1693" spans="6:7" x14ac:dyDescent="0.45">
      <c r="F1693" s="509"/>
      <c r="G1693" s="509"/>
    </row>
    <row r="1694" spans="6:7" x14ac:dyDescent="0.45">
      <c r="F1694" s="509"/>
      <c r="G1694" s="509"/>
    </row>
    <row r="1695" spans="6:7" x14ac:dyDescent="0.45">
      <c r="F1695" s="509"/>
      <c r="G1695" s="509"/>
    </row>
    <row r="1696" spans="6:7" x14ac:dyDescent="0.45">
      <c r="F1696" s="509"/>
      <c r="G1696" s="509"/>
    </row>
    <row r="1697" spans="6:7" x14ac:dyDescent="0.45">
      <c r="F1697" s="509"/>
      <c r="G1697" s="509"/>
    </row>
    <row r="1698" spans="6:7" x14ac:dyDescent="0.45">
      <c r="F1698" s="509"/>
      <c r="G1698" s="509"/>
    </row>
    <row r="1699" spans="6:7" x14ac:dyDescent="0.45">
      <c r="F1699" s="509"/>
      <c r="G1699" s="509"/>
    </row>
    <row r="1700" spans="6:7" x14ac:dyDescent="0.45">
      <c r="F1700" s="509"/>
      <c r="G1700" s="509"/>
    </row>
    <row r="1701" spans="6:7" x14ac:dyDescent="0.45">
      <c r="F1701" s="509"/>
      <c r="G1701" s="509"/>
    </row>
    <row r="1702" spans="6:7" x14ac:dyDescent="0.45">
      <c r="F1702" s="509"/>
      <c r="G1702" s="509"/>
    </row>
    <row r="1703" spans="6:7" x14ac:dyDescent="0.45">
      <c r="F1703" s="509"/>
      <c r="G1703" s="509"/>
    </row>
    <row r="1704" spans="6:7" x14ac:dyDescent="0.45">
      <c r="F1704" s="509"/>
      <c r="G1704" s="509"/>
    </row>
    <row r="1705" spans="6:7" x14ac:dyDescent="0.45">
      <c r="F1705" s="509"/>
      <c r="G1705" s="509"/>
    </row>
    <row r="1706" spans="6:7" x14ac:dyDescent="0.45">
      <c r="F1706" s="509"/>
      <c r="G1706" s="509"/>
    </row>
    <row r="1707" spans="6:7" x14ac:dyDescent="0.45">
      <c r="F1707" s="509"/>
      <c r="G1707" s="509"/>
    </row>
    <row r="1708" spans="6:7" x14ac:dyDescent="0.45">
      <c r="F1708" s="509"/>
      <c r="G1708" s="509"/>
    </row>
    <row r="1709" spans="6:7" x14ac:dyDescent="0.45">
      <c r="F1709" s="509"/>
      <c r="G1709" s="509"/>
    </row>
    <row r="1710" spans="6:7" x14ac:dyDescent="0.45">
      <c r="F1710" s="509"/>
      <c r="G1710" s="509"/>
    </row>
    <row r="1711" spans="6:7" x14ac:dyDescent="0.45">
      <c r="F1711" s="509"/>
      <c r="G1711" s="509"/>
    </row>
    <row r="1712" spans="6:7" x14ac:dyDescent="0.45">
      <c r="F1712" s="509"/>
      <c r="G1712" s="509"/>
    </row>
    <row r="1713" spans="6:7" x14ac:dyDescent="0.45">
      <c r="F1713" s="509"/>
      <c r="G1713" s="509"/>
    </row>
    <row r="1714" spans="6:7" x14ac:dyDescent="0.45">
      <c r="F1714" s="509"/>
      <c r="G1714" s="509"/>
    </row>
    <row r="1715" spans="6:7" x14ac:dyDescent="0.45">
      <c r="F1715" s="509"/>
      <c r="G1715" s="509"/>
    </row>
    <row r="1716" spans="6:7" x14ac:dyDescent="0.45">
      <c r="F1716" s="509"/>
      <c r="G1716" s="509"/>
    </row>
    <row r="1717" spans="6:7" x14ac:dyDescent="0.45">
      <c r="F1717" s="509"/>
      <c r="G1717" s="509"/>
    </row>
    <row r="1718" spans="6:7" x14ac:dyDescent="0.45">
      <c r="F1718" s="509"/>
      <c r="G1718" s="509"/>
    </row>
    <row r="1719" spans="6:7" x14ac:dyDescent="0.45">
      <c r="F1719" s="509"/>
      <c r="G1719" s="509"/>
    </row>
    <row r="1720" spans="6:7" x14ac:dyDescent="0.45">
      <c r="F1720" s="509"/>
      <c r="G1720" s="509"/>
    </row>
    <row r="1721" spans="6:7" x14ac:dyDescent="0.45">
      <c r="F1721" s="509"/>
      <c r="G1721" s="509"/>
    </row>
    <row r="1722" spans="6:7" x14ac:dyDescent="0.45">
      <c r="F1722" s="509"/>
      <c r="G1722" s="509"/>
    </row>
    <row r="1723" spans="6:7" x14ac:dyDescent="0.45">
      <c r="F1723" s="509"/>
      <c r="G1723" s="509"/>
    </row>
    <row r="1724" spans="6:7" x14ac:dyDescent="0.45">
      <c r="F1724" s="509"/>
      <c r="G1724" s="509"/>
    </row>
    <row r="1725" spans="6:7" x14ac:dyDescent="0.45">
      <c r="F1725" s="509"/>
      <c r="G1725" s="509"/>
    </row>
    <row r="1726" spans="6:7" x14ac:dyDescent="0.45">
      <c r="F1726" s="509"/>
      <c r="G1726" s="509"/>
    </row>
    <row r="1727" spans="6:7" x14ac:dyDescent="0.45">
      <c r="F1727" s="509"/>
      <c r="G1727" s="509"/>
    </row>
    <row r="1728" spans="6:7" x14ac:dyDescent="0.45">
      <c r="F1728" s="509"/>
      <c r="G1728" s="509"/>
    </row>
    <row r="1729" spans="6:7" x14ac:dyDescent="0.45">
      <c r="F1729" s="509"/>
      <c r="G1729" s="509"/>
    </row>
    <row r="1730" spans="6:7" x14ac:dyDescent="0.45">
      <c r="F1730" s="509"/>
      <c r="G1730" s="509"/>
    </row>
    <row r="1731" spans="6:7" x14ac:dyDescent="0.45">
      <c r="F1731" s="509"/>
      <c r="G1731" s="509"/>
    </row>
    <row r="1732" spans="6:7" x14ac:dyDescent="0.45">
      <c r="F1732" s="509"/>
      <c r="G1732" s="509"/>
    </row>
    <row r="1733" spans="6:7" x14ac:dyDescent="0.45">
      <c r="F1733" s="509"/>
      <c r="G1733" s="509"/>
    </row>
    <row r="1734" spans="6:7" x14ac:dyDescent="0.45">
      <c r="F1734" s="509"/>
      <c r="G1734" s="509"/>
    </row>
    <row r="1735" spans="6:7" x14ac:dyDescent="0.45">
      <c r="F1735" s="509"/>
      <c r="G1735" s="509"/>
    </row>
    <row r="1736" spans="6:7" x14ac:dyDescent="0.45">
      <c r="F1736" s="509"/>
      <c r="G1736" s="509"/>
    </row>
    <row r="1737" spans="6:7" x14ac:dyDescent="0.45">
      <c r="F1737" s="509"/>
      <c r="G1737" s="509"/>
    </row>
    <row r="1738" spans="6:7" x14ac:dyDescent="0.45">
      <c r="F1738" s="509"/>
      <c r="G1738" s="509"/>
    </row>
    <row r="1739" spans="6:7" x14ac:dyDescent="0.45">
      <c r="F1739" s="509"/>
      <c r="G1739" s="509"/>
    </row>
    <row r="1740" spans="6:7" x14ac:dyDescent="0.45">
      <c r="F1740" s="509"/>
      <c r="G1740" s="509"/>
    </row>
    <row r="1741" spans="6:7" x14ac:dyDescent="0.45">
      <c r="F1741" s="509"/>
      <c r="G1741" s="509"/>
    </row>
    <row r="1742" spans="6:7" x14ac:dyDescent="0.45">
      <c r="F1742" s="509"/>
      <c r="G1742" s="509"/>
    </row>
    <row r="1743" spans="6:7" x14ac:dyDescent="0.45">
      <c r="F1743" s="509"/>
      <c r="G1743" s="509"/>
    </row>
    <row r="1744" spans="6:7" x14ac:dyDescent="0.45">
      <c r="F1744" s="509"/>
      <c r="G1744" s="509"/>
    </row>
    <row r="1745" spans="6:7" x14ac:dyDescent="0.45">
      <c r="F1745" s="509"/>
      <c r="G1745" s="509"/>
    </row>
    <row r="1746" spans="6:7" x14ac:dyDescent="0.45">
      <c r="F1746" s="509"/>
      <c r="G1746" s="509"/>
    </row>
    <row r="1747" spans="6:7" x14ac:dyDescent="0.45">
      <c r="F1747" s="509"/>
      <c r="G1747" s="509"/>
    </row>
    <row r="1748" spans="6:7" x14ac:dyDescent="0.45">
      <c r="F1748" s="509"/>
      <c r="G1748" s="509"/>
    </row>
    <row r="1749" spans="6:7" x14ac:dyDescent="0.45">
      <c r="F1749" s="509"/>
      <c r="G1749" s="509"/>
    </row>
    <row r="1750" spans="6:7" x14ac:dyDescent="0.45">
      <c r="F1750" s="509"/>
      <c r="G1750" s="509"/>
    </row>
    <row r="1751" spans="6:7" x14ac:dyDescent="0.45">
      <c r="F1751" s="509"/>
      <c r="G1751" s="509"/>
    </row>
    <row r="1752" spans="6:7" x14ac:dyDescent="0.45">
      <c r="F1752" s="509"/>
      <c r="G1752" s="509"/>
    </row>
    <row r="1753" spans="6:7" x14ac:dyDescent="0.45">
      <c r="F1753" s="509"/>
      <c r="G1753" s="509"/>
    </row>
    <row r="1754" spans="6:7" x14ac:dyDescent="0.45">
      <c r="F1754" s="509"/>
      <c r="G1754" s="509"/>
    </row>
    <row r="1755" spans="6:7" x14ac:dyDescent="0.45">
      <c r="F1755" s="509"/>
      <c r="G1755" s="509"/>
    </row>
    <row r="1756" spans="6:7" x14ac:dyDescent="0.45">
      <c r="F1756" s="509"/>
      <c r="G1756" s="509"/>
    </row>
    <row r="1757" spans="6:7" x14ac:dyDescent="0.45">
      <c r="F1757" s="509"/>
      <c r="G1757" s="509"/>
    </row>
    <row r="1758" spans="6:7" x14ac:dyDescent="0.45">
      <c r="F1758" s="509"/>
      <c r="G1758" s="509"/>
    </row>
    <row r="1759" spans="6:7" x14ac:dyDescent="0.45">
      <c r="F1759" s="509"/>
      <c r="G1759" s="509"/>
    </row>
    <row r="1760" spans="6:7" x14ac:dyDescent="0.45">
      <c r="F1760" s="509"/>
      <c r="G1760" s="509"/>
    </row>
    <row r="1761" spans="6:7" x14ac:dyDescent="0.45">
      <c r="F1761" s="509"/>
      <c r="G1761" s="509"/>
    </row>
    <row r="1762" spans="6:7" x14ac:dyDescent="0.45">
      <c r="F1762" s="509"/>
      <c r="G1762" s="509"/>
    </row>
    <row r="1763" spans="6:7" x14ac:dyDescent="0.45">
      <c r="F1763" s="509"/>
      <c r="G1763" s="509"/>
    </row>
    <row r="1764" spans="6:7" x14ac:dyDescent="0.45">
      <c r="F1764" s="509"/>
      <c r="G1764" s="509"/>
    </row>
    <row r="1765" spans="6:7" x14ac:dyDescent="0.45">
      <c r="F1765" s="509"/>
      <c r="G1765" s="509"/>
    </row>
    <row r="1766" spans="6:7" x14ac:dyDescent="0.45">
      <c r="F1766" s="509"/>
      <c r="G1766" s="509"/>
    </row>
    <row r="1767" spans="6:7" x14ac:dyDescent="0.45">
      <c r="F1767" s="509"/>
      <c r="G1767" s="509"/>
    </row>
    <row r="1768" spans="6:7" x14ac:dyDescent="0.45">
      <c r="F1768" s="509"/>
      <c r="G1768" s="509"/>
    </row>
    <row r="1769" spans="6:7" x14ac:dyDescent="0.45">
      <c r="F1769" s="509"/>
      <c r="G1769" s="509"/>
    </row>
    <row r="1770" spans="6:7" x14ac:dyDescent="0.45">
      <c r="F1770" s="509"/>
      <c r="G1770" s="509"/>
    </row>
    <row r="1771" spans="6:7" x14ac:dyDescent="0.45">
      <c r="F1771" s="509"/>
      <c r="G1771" s="509"/>
    </row>
    <row r="1772" spans="6:7" x14ac:dyDescent="0.45">
      <c r="F1772" s="509"/>
      <c r="G1772" s="509"/>
    </row>
    <row r="1773" spans="6:7" x14ac:dyDescent="0.45">
      <c r="F1773" s="509"/>
      <c r="G1773" s="509"/>
    </row>
    <row r="1774" spans="6:7" x14ac:dyDescent="0.45">
      <c r="F1774" s="509"/>
      <c r="G1774" s="509"/>
    </row>
    <row r="1775" spans="6:7" x14ac:dyDescent="0.45">
      <c r="F1775" s="509"/>
      <c r="G1775" s="509"/>
    </row>
    <row r="1776" spans="6:7" x14ac:dyDescent="0.45">
      <c r="F1776" s="509"/>
      <c r="G1776" s="509"/>
    </row>
    <row r="1777" spans="6:7" x14ac:dyDescent="0.45">
      <c r="F1777" s="509"/>
      <c r="G1777" s="509"/>
    </row>
    <row r="1778" spans="6:7" x14ac:dyDescent="0.45">
      <c r="F1778" s="509"/>
      <c r="G1778" s="509"/>
    </row>
    <row r="1779" spans="6:7" x14ac:dyDescent="0.45">
      <c r="F1779" s="509"/>
      <c r="G1779" s="509"/>
    </row>
    <row r="1780" spans="6:7" x14ac:dyDescent="0.45">
      <c r="F1780" s="509"/>
      <c r="G1780" s="509"/>
    </row>
    <row r="1781" spans="6:7" x14ac:dyDescent="0.45">
      <c r="F1781" s="509"/>
      <c r="G1781" s="509"/>
    </row>
    <row r="1782" spans="6:7" x14ac:dyDescent="0.45">
      <c r="F1782" s="509"/>
      <c r="G1782" s="509"/>
    </row>
    <row r="1783" spans="6:7" x14ac:dyDescent="0.45">
      <c r="F1783" s="509"/>
      <c r="G1783" s="509"/>
    </row>
    <row r="1784" spans="6:7" x14ac:dyDescent="0.45">
      <c r="F1784" s="509"/>
      <c r="G1784" s="509"/>
    </row>
    <row r="1785" spans="6:7" x14ac:dyDescent="0.45">
      <c r="F1785" s="509"/>
      <c r="G1785" s="509"/>
    </row>
    <row r="1786" spans="6:7" x14ac:dyDescent="0.45">
      <c r="F1786" s="509"/>
      <c r="G1786" s="509"/>
    </row>
    <row r="1787" spans="6:7" x14ac:dyDescent="0.45">
      <c r="F1787" s="509"/>
      <c r="G1787" s="509"/>
    </row>
    <row r="1788" spans="6:7" x14ac:dyDescent="0.45">
      <c r="F1788" s="509"/>
      <c r="G1788" s="509"/>
    </row>
    <row r="1789" spans="6:7" x14ac:dyDescent="0.45">
      <c r="F1789" s="509"/>
      <c r="G1789" s="509"/>
    </row>
    <row r="1790" spans="6:7" x14ac:dyDescent="0.45">
      <c r="F1790" s="509"/>
      <c r="G1790" s="509"/>
    </row>
    <row r="1791" spans="6:7" x14ac:dyDescent="0.45">
      <c r="F1791" s="509"/>
      <c r="G1791" s="509"/>
    </row>
    <row r="1792" spans="6:7" x14ac:dyDescent="0.45">
      <c r="F1792" s="509"/>
      <c r="G1792" s="509"/>
    </row>
    <row r="1793" spans="6:7" x14ac:dyDescent="0.45">
      <c r="F1793" s="509"/>
      <c r="G1793" s="509"/>
    </row>
    <row r="1794" spans="6:7" x14ac:dyDescent="0.45">
      <c r="F1794" s="509"/>
      <c r="G1794" s="509"/>
    </row>
    <row r="1795" spans="6:7" x14ac:dyDescent="0.45">
      <c r="F1795" s="509"/>
      <c r="G1795" s="509"/>
    </row>
    <row r="1796" spans="6:7" x14ac:dyDescent="0.45">
      <c r="F1796" s="509"/>
      <c r="G1796" s="509"/>
    </row>
    <row r="1797" spans="6:7" x14ac:dyDescent="0.45">
      <c r="F1797" s="509"/>
      <c r="G1797" s="509"/>
    </row>
    <row r="1798" spans="6:7" x14ac:dyDescent="0.45">
      <c r="F1798" s="509"/>
      <c r="G1798" s="509"/>
    </row>
    <row r="1799" spans="6:7" x14ac:dyDescent="0.45">
      <c r="F1799" s="509"/>
      <c r="G1799" s="509"/>
    </row>
    <row r="1800" spans="6:7" x14ac:dyDescent="0.45">
      <c r="F1800" s="509"/>
      <c r="G1800" s="509"/>
    </row>
    <row r="1801" spans="6:7" x14ac:dyDescent="0.45">
      <c r="F1801" s="509"/>
      <c r="G1801" s="509"/>
    </row>
    <row r="1802" spans="6:7" x14ac:dyDescent="0.45">
      <c r="F1802" s="509"/>
      <c r="G1802" s="509"/>
    </row>
    <row r="1803" spans="6:7" x14ac:dyDescent="0.45">
      <c r="F1803" s="509"/>
      <c r="G1803" s="509"/>
    </row>
    <row r="1804" spans="6:7" x14ac:dyDescent="0.45">
      <c r="F1804" s="509"/>
      <c r="G1804" s="509"/>
    </row>
    <row r="1805" spans="6:7" x14ac:dyDescent="0.45">
      <c r="F1805" s="509"/>
      <c r="G1805" s="509"/>
    </row>
    <row r="1806" spans="6:7" x14ac:dyDescent="0.45">
      <c r="F1806" s="509"/>
      <c r="G1806" s="509"/>
    </row>
    <row r="1807" spans="6:7" x14ac:dyDescent="0.45">
      <c r="F1807" s="509"/>
      <c r="G1807" s="509"/>
    </row>
    <row r="1808" spans="6:7" x14ac:dyDescent="0.45">
      <c r="F1808" s="509"/>
      <c r="G1808" s="509"/>
    </row>
    <row r="1809" spans="6:7" x14ac:dyDescent="0.45">
      <c r="F1809" s="509"/>
      <c r="G1809" s="509"/>
    </row>
    <row r="1810" spans="6:7" x14ac:dyDescent="0.45">
      <c r="F1810" s="509"/>
      <c r="G1810" s="509"/>
    </row>
    <row r="1811" spans="6:7" x14ac:dyDescent="0.45">
      <c r="F1811" s="509"/>
      <c r="G1811" s="509"/>
    </row>
    <row r="1812" spans="6:7" x14ac:dyDescent="0.45">
      <c r="F1812" s="509"/>
      <c r="G1812" s="509"/>
    </row>
    <row r="1813" spans="6:7" x14ac:dyDescent="0.45">
      <c r="F1813" s="509"/>
      <c r="G1813" s="509"/>
    </row>
    <row r="1814" spans="6:7" x14ac:dyDescent="0.45">
      <c r="F1814" s="509"/>
      <c r="G1814" s="509"/>
    </row>
    <row r="1815" spans="6:7" x14ac:dyDescent="0.45">
      <c r="F1815" s="509"/>
      <c r="G1815" s="509"/>
    </row>
    <row r="1816" spans="6:7" x14ac:dyDescent="0.45">
      <c r="F1816" s="509"/>
      <c r="G1816" s="509"/>
    </row>
    <row r="1817" spans="6:7" x14ac:dyDescent="0.45">
      <c r="F1817" s="509"/>
      <c r="G1817" s="509"/>
    </row>
    <row r="1818" spans="6:7" x14ac:dyDescent="0.45">
      <c r="F1818" s="509"/>
      <c r="G1818" s="509"/>
    </row>
    <row r="1819" spans="6:7" x14ac:dyDescent="0.45">
      <c r="F1819" s="509"/>
      <c r="G1819" s="509"/>
    </row>
    <row r="1820" spans="6:7" x14ac:dyDescent="0.45">
      <c r="F1820" s="509"/>
      <c r="G1820" s="509"/>
    </row>
    <row r="1821" spans="6:7" x14ac:dyDescent="0.45">
      <c r="F1821" s="509"/>
      <c r="G1821" s="509"/>
    </row>
    <row r="1822" spans="6:7" x14ac:dyDescent="0.45">
      <c r="F1822" s="509"/>
      <c r="G1822" s="509"/>
    </row>
    <row r="1823" spans="6:7" x14ac:dyDescent="0.45">
      <c r="F1823" s="509"/>
      <c r="G1823" s="509"/>
    </row>
    <row r="1824" spans="6:7" x14ac:dyDescent="0.45">
      <c r="F1824" s="509"/>
      <c r="G1824" s="509"/>
    </row>
    <row r="1825" spans="6:7" x14ac:dyDescent="0.45">
      <c r="F1825" s="509"/>
      <c r="G1825" s="509"/>
    </row>
    <row r="1826" spans="6:7" x14ac:dyDescent="0.45">
      <c r="F1826" s="509"/>
      <c r="G1826" s="509"/>
    </row>
    <row r="1827" spans="6:7" x14ac:dyDescent="0.45">
      <c r="F1827" s="509"/>
      <c r="G1827" s="509"/>
    </row>
    <row r="1828" spans="6:7" x14ac:dyDescent="0.45">
      <c r="F1828" s="509"/>
      <c r="G1828" s="509"/>
    </row>
    <row r="1829" spans="6:7" x14ac:dyDescent="0.45">
      <c r="F1829" s="509"/>
      <c r="G1829" s="509"/>
    </row>
    <row r="1830" spans="6:7" x14ac:dyDescent="0.45">
      <c r="F1830" s="509"/>
      <c r="G1830" s="509"/>
    </row>
    <row r="1831" spans="6:7" x14ac:dyDescent="0.45">
      <c r="F1831" s="509"/>
      <c r="G1831" s="509"/>
    </row>
    <row r="1832" spans="6:7" x14ac:dyDescent="0.45">
      <c r="F1832" s="509"/>
      <c r="G1832" s="509"/>
    </row>
    <row r="1833" spans="6:7" x14ac:dyDescent="0.45">
      <c r="F1833" s="509"/>
      <c r="G1833" s="509"/>
    </row>
    <row r="1834" spans="6:7" x14ac:dyDescent="0.45">
      <c r="F1834" s="509"/>
      <c r="G1834" s="509"/>
    </row>
    <row r="1835" spans="6:7" x14ac:dyDescent="0.45">
      <c r="F1835" s="509"/>
      <c r="G1835" s="509"/>
    </row>
    <row r="1836" spans="6:7" x14ac:dyDescent="0.45">
      <c r="F1836" s="509"/>
      <c r="G1836" s="509"/>
    </row>
    <row r="1837" spans="6:7" x14ac:dyDescent="0.45">
      <c r="F1837" s="509"/>
      <c r="G1837" s="509"/>
    </row>
    <row r="1838" spans="6:7" x14ac:dyDescent="0.45">
      <c r="F1838" s="509"/>
      <c r="G1838" s="509"/>
    </row>
    <row r="1839" spans="6:7" x14ac:dyDescent="0.45">
      <c r="F1839" s="509"/>
      <c r="G1839" s="509"/>
    </row>
    <row r="1840" spans="6:7" x14ac:dyDescent="0.45">
      <c r="F1840" s="509"/>
      <c r="G1840" s="509"/>
    </row>
    <row r="1841" spans="6:7" x14ac:dyDescent="0.45">
      <c r="F1841" s="509"/>
      <c r="G1841" s="509"/>
    </row>
    <row r="1842" spans="6:7" x14ac:dyDescent="0.45">
      <c r="F1842" s="509"/>
      <c r="G1842" s="509"/>
    </row>
    <row r="1843" spans="6:7" x14ac:dyDescent="0.45">
      <c r="F1843" s="509"/>
      <c r="G1843" s="509"/>
    </row>
    <row r="1844" spans="6:7" x14ac:dyDescent="0.45">
      <c r="F1844" s="509"/>
      <c r="G1844" s="509"/>
    </row>
    <row r="1845" spans="6:7" x14ac:dyDescent="0.45">
      <c r="F1845" s="509"/>
      <c r="G1845" s="509"/>
    </row>
    <row r="1846" spans="6:7" x14ac:dyDescent="0.45">
      <c r="F1846" s="509"/>
      <c r="G1846" s="509"/>
    </row>
    <row r="1847" spans="6:7" x14ac:dyDescent="0.45">
      <c r="F1847" s="509"/>
      <c r="G1847" s="509"/>
    </row>
    <row r="1848" spans="6:7" x14ac:dyDescent="0.45">
      <c r="F1848" s="509"/>
      <c r="G1848" s="509"/>
    </row>
    <row r="1849" spans="6:7" x14ac:dyDescent="0.45">
      <c r="F1849" s="509"/>
      <c r="G1849" s="509"/>
    </row>
    <row r="1850" spans="6:7" x14ac:dyDescent="0.45">
      <c r="F1850" s="509"/>
      <c r="G1850" s="509"/>
    </row>
    <row r="1851" spans="6:7" x14ac:dyDescent="0.45">
      <c r="F1851" s="509"/>
      <c r="G1851" s="509"/>
    </row>
    <row r="1852" spans="6:7" x14ac:dyDescent="0.45">
      <c r="F1852" s="509"/>
      <c r="G1852" s="509"/>
    </row>
    <row r="1853" spans="6:7" x14ac:dyDescent="0.45">
      <c r="F1853" s="509"/>
      <c r="G1853" s="509"/>
    </row>
    <row r="1854" spans="6:7" x14ac:dyDescent="0.45">
      <c r="F1854" s="509"/>
      <c r="G1854" s="509"/>
    </row>
    <row r="1855" spans="6:7" x14ac:dyDescent="0.45">
      <c r="F1855" s="509"/>
      <c r="G1855" s="509"/>
    </row>
    <row r="1856" spans="6:7" x14ac:dyDescent="0.45">
      <c r="F1856" s="509"/>
      <c r="G1856" s="509"/>
    </row>
    <row r="1857" spans="6:7" x14ac:dyDescent="0.45">
      <c r="F1857" s="509"/>
      <c r="G1857" s="509"/>
    </row>
    <row r="1858" spans="6:7" x14ac:dyDescent="0.45">
      <c r="F1858" s="509"/>
      <c r="G1858" s="509"/>
    </row>
    <row r="1859" spans="6:7" x14ac:dyDescent="0.45">
      <c r="F1859" s="509"/>
      <c r="G1859" s="509"/>
    </row>
    <row r="1860" spans="6:7" x14ac:dyDescent="0.45">
      <c r="F1860" s="509"/>
      <c r="G1860" s="509"/>
    </row>
    <row r="1861" spans="6:7" x14ac:dyDescent="0.45">
      <c r="F1861" s="509"/>
      <c r="G1861" s="509"/>
    </row>
    <row r="1862" spans="6:7" x14ac:dyDescent="0.45">
      <c r="F1862" s="509"/>
      <c r="G1862" s="509"/>
    </row>
    <row r="1863" spans="6:7" x14ac:dyDescent="0.45">
      <c r="F1863" s="509"/>
      <c r="G1863" s="509"/>
    </row>
    <row r="1864" spans="6:7" x14ac:dyDescent="0.45">
      <c r="F1864" s="509"/>
      <c r="G1864" s="509"/>
    </row>
    <row r="1865" spans="6:7" x14ac:dyDescent="0.45">
      <c r="F1865" s="509"/>
      <c r="G1865" s="509"/>
    </row>
    <row r="1866" spans="6:7" x14ac:dyDescent="0.45">
      <c r="F1866" s="509"/>
      <c r="G1866" s="509"/>
    </row>
    <row r="1867" spans="6:7" x14ac:dyDescent="0.45">
      <c r="F1867" s="509"/>
      <c r="G1867" s="509"/>
    </row>
    <row r="1868" spans="6:7" x14ac:dyDescent="0.45">
      <c r="F1868" s="509"/>
      <c r="G1868" s="509"/>
    </row>
    <row r="1869" spans="6:7" x14ac:dyDescent="0.45">
      <c r="F1869" s="509"/>
      <c r="G1869" s="509"/>
    </row>
    <row r="1870" spans="6:7" x14ac:dyDescent="0.45">
      <c r="F1870" s="509"/>
      <c r="G1870" s="509"/>
    </row>
    <row r="1871" spans="6:7" x14ac:dyDescent="0.45">
      <c r="F1871" s="509"/>
      <c r="G1871" s="509"/>
    </row>
    <row r="1872" spans="6:7" x14ac:dyDescent="0.45">
      <c r="F1872" s="509"/>
      <c r="G1872" s="509"/>
    </row>
    <row r="1873" spans="6:7" x14ac:dyDescent="0.45">
      <c r="F1873" s="509"/>
      <c r="G1873" s="509"/>
    </row>
    <row r="1874" spans="6:7" x14ac:dyDescent="0.45">
      <c r="F1874" s="509"/>
      <c r="G1874" s="509"/>
    </row>
    <row r="1875" spans="6:7" x14ac:dyDescent="0.45">
      <c r="F1875" s="509"/>
      <c r="G1875" s="509"/>
    </row>
    <row r="1876" spans="6:7" x14ac:dyDescent="0.45">
      <c r="F1876" s="509"/>
      <c r="G1876" s="509"/>
    </row>
    <row r="1877" spans="6:7" x14ac:dyDescent="0.45">
      <c r="F1877" s="509"/>
      <c r="G1877" s="509"/>
    </row>
    <row r="1878" spans="6:7" x14ac:dyDescent="0.45">
      <c r="F1878" s="509"/>
      <c r="G1878" s="509"/>
    </row>
    <row r="1879" spans="6:7" x14ac:dyDescent="0.45">
      <c r="F1879" s="509"/>
      <c r="G1879" s="509"/>
    </row>
    <row r="1880" spans="6:7" x14ac:dyDescent="0.45">
      <c r="F1880" s="509"/>
      <c r="G1880" s="509"/>
    </row>
    <row r="1881" spans="6:7" x14ac:dyDescent="0.45">
      <c r="F1881" s="509"/>
      <c r="G1881" s="509"/>
    </row>
    <row r="1882" spans="6:7" x14ac:dyDescent="0.45">
      <c r="F1882" s="509"/>
      <c r="G1882" s="509"/>
    </row>
    <row r="1883" spans="6:7" x14ac:dyDescent="0.45">
      <c r="F1883" s="509"/>
      <c r="G1883" s="509"/>
    </row>
    <row r="1884" spans="6:7" x14ac:dyDescent="0.45">
      <c r="F1884" s="509"/>
      <c r="G1884" s="509"/>
    </row>
    <row r="1885" spans="6:7" x14ac:dyDescent="0.45">
      <c r="F1885" s="509"/>
      <c r="G1885" s="509"/>
    </row>
    <row r="1886" spans="6:7" x14ac:dyDescent="0.45">
      <c r="F1886" s="509"/>
      <c r="G1886" s="509"/>
    </row>
    <row r="1887" spans="6:7" x14ac:dyDescent="0.45">
      <c r="F1887" s="509"/>
      <c r="G1887" s="509"/>
    </row>
    <row r="1888" spans="6:7" x14ac:dyDescent="0.45">
      <c r="F1888" s="509"/>
      <c r="G1888" s="509"/>
    </row>
    <row r="1889" spans="6:7" x14ac:dyDescent="0.45">
      <c r="F1889" s="509"/>
      <c r="G1889" s="509"/>
    </row>
    <row r="1890" spans="6:7" x14ac:dyDescent="0.45">
      <c r="F1890" s="509"/>
      <c r="G1890" s="509"/>
    </row>
    <row r="1891" spans="6:7" x14ac:dyDescent="0.45">
      <c r="F1891" s="509"/>
      <c r="G1891" s="509"/>
    </row>
    <row r="1892" spans="6:7" x14ac:dyDescent="0.45">
      <c r="F1892" s="509"/>
      <c r="G1892" s="509"/>
    </row>
    <row r="1893" spans="6:7" x14ac:dyDescent="0.45">
      <c r="F1893" s="509"/>
      <c r="G1893" s="509"/>
    </row>
    <row r="1894" spans="6:7" x14ac:dyDescent="0.45">
      <c r="F1894" s="509"/>
      <c r="G1894" s="509"/>
    </row>
    <row r="1895" spans="6:7" x14ac:dyDescent="0.45">
      <c r="F1895" s="509"/>
      <c r="G1895" s="509"/>
    </row>
    <row r="1896" spans="6:7" x14ac:dyDescent="0.45">
      <c r="F1896" s="509"/>
      <c r="G1896" s="509"/>
    </row>
    <row r="1897" spans="6:7" x14ac:dyDescent="0.45">
      <c r="F1897" s="509"/>
      <c r="G1897" s="509"/>
    </row>
    <row r="1898" spans="6:7" x14ac:dyDescent="0.45">
      <c r="F1898" s="509"/>
      <c r="G1898" s="509"/>
    </row>
    <row r="1899" spans="6:7" x14ac:dyDescent="0.45">
      <c r="F1899" s="509"/>
      <c r="G1899" s="509"/>
    </row>
    <row r="1900" spans="6:7" x14ac:dyDescent="0.45">
      <c r="F1900" s="509"/>
      <c r="G1900" s="509"/>
    </row>
    <row r="1901" spans="6:7" x14ac:dyDescent="0.45">
      <c r="F1901" s="509"/>
      <c r="G1901" s="509"/>
    </row>
    <row r="1902" spans="6:7" x14ac:dyDescent="0.45">
      <c r="F1902" s="509"/>
      <c r="G1902" s="509"/>
    </row>
    <row r="1903" spans="6:7" x14ac:dyDescent="0.45">
      <c r="F1903" s="509"/>
      <c r="G1903" s="509"/>
    </row>
    <row r="1904" spans="6:7" x14ac:dyDescent="0.45">
      <c r="F1904" s="509"/>
      <c r="G1904" s="509"/>
    </row>
    <row r="1905" spans="6:7" x14ac:dyDescent="0.45">
      <c r="F1905" s="509"/>
      <c r="G1905" s="509"/>
    </row>
    <row r="1906" spans="6:7" x14ac:dyDescent="0.45">
      <c r="F1906" s="509"/>
      <c r="G1906" s="509"/>
    </row>
    <row r="1907" spans="6:7" x14ac:dyDescent="0.45">
      <c r="F1907" s="509"/>
      <c r="G1907" s="509"/>
    </row>
    <row r="1908" spans="6:7" x14ac:dyDescent="0.45">
      <c r="F1908" s="509"/>
      <c r="G1908" s="509"/>
    </row>
    <row r="1909" spans="6:7" x14ac:dyDescent="0.45">
      <c r="F1909" s="509"/>
      <c r="G1909" s="509"/>
    </row>
    <row r="1910" spans="6:7" x14ac:dyDescent="0.45">
      <c r="F1910" s="509"/>
      <c r="G1910" s="509"/>
    </row>
    <row r="1911" spans="6:7" x14ac:dyDescent="0.45">
      <c r="F1911" s="509"/>
      <c r="G1911" s="509"/>
    </row>
    <row r="1912" spans="6:7" x14ac:dyDescent="0.45">
      <c r="F1912" s="509"/>
      <c r="G1912" s="509"/>
    </row>
    <row r="1913" spans="6:7" x14ac:dyDescent="0.45">
      <c r="F1913" s="509"/>
      <c r="G1913" s="509"/>
    </row>
    <row r="1914" spans="6:7" x14ac:dyDescent="0.45">
      <c r="F1914" s="509"/>
      <c r="G1914" s="509"/>
    </row>
    <row r="1915" spans="6:7" x14ac:dyDescent="0.45">
      <c r="F1915" s="509"/>
      <c r="G1915" s="509"/>
    </row>
    <row r="1916" spans="6:7" x14ac:dyDescent="0.45">
      <c r="F1916" s="509"/>
      <c r="G1916" s="509"/>
    </row>
    <row r="1917" spans="6:7" x14ac:dyDescent="0.45">
      <c r="F1917" s="509"/>
      <c r="G1917" s="509"/>
    </row>
    <row r="1918" spans="6:7" x14ac:dyDescent="0.45">
      <c r="F1918" s="509"/>
      <c r="G1918" s="509"/>
    </row>
    <row r="1919" spans="6:7" x14ac:dyDescent="0.45">
      <c r="F1919" s="509"/>
      <c r="G1919" s="509"/>
    </row>
    <row r="1920" spans="6:7" x14ac:dyDescent="0.45">
      <c r="F1920" s="509"/>
      <c r="G1920" s="509"/>
    </row>
    <row r="1921" spans="6:7" x14ac:dyDescent="0.45">
      <c r="F1921" s="509"/>
      <c r="G1921" s="509"/>
    </row>
    <row r="1922" spans="6:7" x14ac:dyDescent="0.45">
      <c r="F1922" s="509"/>
      <c r="G1922" s="509"/>
    </row>
    <row r="1923" spans="6:7" x14ac:dyDescent="0.45">
      <c r="F1923" s="509"/>
      <c r="G1923" s="509"/>
    </row>
    <row r="1924" spans="6:7" x14ac:dyDescent="0.45">
      <c r="F1924" s="509"/>
      <c r="G1924" s="509"/>
    </row>
    <row r="1925" spans="6:7" x14ac:dyDescent="0.45">
      <c r="F1925" s="509"/>
      <c r="G1925" s="509"/>
    </row>
    <row r="1926" spans="6:7" x14ac:dyDescent="0.45">
      <c r="F1926" s="509"/>
      <c r="G1926" s="509"/>
    </row>
    <row r="1927" spans="6:7" x14ac:dyDescent="0.45">
      <c r="F1927" s="509"/>
      <c r="G1927" s="509"/>
    </row>
    <row r="1928" spans="6:7" x14ac:dyDescent="0.45">
      <c r="F1928" s="509"/>
      <c r="G1928" s="509"/>
    </row>
    <row r="1929" spans="6:7" x14ac:dyDescent="0.45">
      <c r="F1929" s="509"/>
      <c r="G1929" s="509"/>
    </row>
    <row r="1930" spans="6:7" x14ac:dyDescent="0.45">
      <c r="F1930" s="509"/>
      <c r="G1930" s="509"/>
    </row>
    <row r="1931" spans="6:7" x14ac:dyDescent="0.45">
      <c r="F1931" s="509"/>
      <c r="G1931" s="509"/>
    </row>
    <row r="1932" spans="6:7" x14ac:dyDescent="0.45">
      <c r="F1932" s="509"/>
      <c r="G1932" s="509"/>
    </row>
    <row r="1933" spans="6:7" x14ac:dyDescent="0.45">
      <c r="F1933" s="509"/>
      <c r="G1933" s="509"/>
    </row>
    <row r="1934" spans="6:7" x14ac:dyDescent="0.45">
      <c r="F1934" s="509"/>
      <c r="G1934" s="509"/>
    </row>
    <row r="1935" spans="6:7" x14ac:dyDescent="0.45">
      <c r="F1935" s="509"/>
      <c r="G1935" s="509"/>
    </row>
    <row r="1936" spans="6:7" x14ac:dyDescent="0.45">
      <c r="F1936" s="509"/>
      <c r="G1936" s="509"/>
    </row>
    <row r="1937" spans="6:7" x14ac:dyDescent="0.45">
      <c r="F1937" s="509"/>
      <c r="G1937" s="509"/>
    </row>
    <row r="1938" spans="6:7" x14ac:dyDescent="0.45">
      <c r="F1938" s="509"/>
      <c r="G1938" s="509"/>
    </row>
    <row r="1939" spans="6:7" x14ac:dyDescent="0.45">
      <c r="F1939" s="509"/>
      <c r="G1939" s="509"/>
    </row>
    <row r="1940" spans="6:7" x14ac:dyDescent="0.45">
      <c r="F1940" s="509"/>
      <c r="G1940" s="509"/>
    </row>
    <row r="1941" spans="6:7" x14ac:dyDescent="0.45">
      <c r="F1941" s="509"/>
      <c r="G1941" s="509"/>
    </row>
    <row r="1942" spans="6:7" x14ac:dyDescent="0.45">
      <c r="F1942" s="509"/>
      <c r="G1942" s="509"/>
    </row>
    <row r="1943" spans="6:7" x14ac:dyDescent="0.45">
      <c r="F1943" s="509"/>
      <c r="G1943" s="509"/>
    </row>
    <row r="1944" spans="6:7" x14ac:dyDescent="0.45">
      <c r="F1944" s="509"/>
      <c r="G1944" s="509"/>
    </row>
    <row r="1945" spans="6:7" x14ac:dyDescent="0.45">
      <c r="F1945" s="509"/>
      <c r="G1945" s="509"/>
    </row>
    <row r="1946" spans="6:7" x14ac:dyDescent="0.45">
      <c r="F1946" s="509"/>
      <c r="G1946" s="509"/>
    </row>
    <row r="1947" spans="6:7" x14ac:dyDescent="0.45">
      <c r="F1947" s="509"/>
      <c r="G1947" s="509"/>
    </row>
    <row r="1948" spans="6:7" x14ac:dyDescent="0.45">
      <c r="F1948" s="509"/>
      <c r="G1948" s="509"/>
    </row>
    <row r="1949" spans="6:7" x14ac:dyDescent="0.45">
      <c r="F1949" s="509"/>
      <c r="G1949" s="509"/>
    </row>
    <row r="1950" spans="6:7" x14ac:dyDescent="0.45">
      <c r="F1950" s="509"/>
      <c r="G1950" s="509"/>
    </row>
    <row r="1951" spans="6:7" x14ac:dyDescent="0.45">
      <c r="F1951" s="509"/>
      <c r="G1951" s="509"/>
    </row>
    <row r="1952" spans="6:7" x14ac:dyDescent="0.45">
      <c r="F1952" s="509"/>
      <c r="G1952" s="509"/>
    </row>
    <row r="1953" spans="6:7" x14ac:dyDescent="0.45">
      <c r="F1953" s="509"/>
      <c r="G1953" s="509"/>
    </row>
    <row r="1954" spans="6:7" x14ac:dyDescent="0.45">
      <c r="F1954" s="509"/>
      <c r="G1954" s="509"/>
    </row>
    <row r="1955" spans="6:7" x14ac:dyDescent="0.45">
      <c r="F1955" s="509"/>
      <c r="G1955" s="509"/>
    </row>
    <row r="1956" spans="6:7" x14ac:dyDescent="0.45">
      <c r="F1956" s="509"/>
      <c r="G1956" s="509"/>
    </row>
    <row r="1957" spans="6:7" x14ac:dyDescent="0.45">
      <c r="F1957" s="509"/>
      <c r="G1957" s="509"/>
    </row>
    <row r="1958" spans="6:7" x14ac:dyDescent="0.45">
      <c r="F1958" s="509"/>
      <c r="G1958" s="509"/>
    </row>
    <row r="1959" spans="6:7" x14ac:dyDescent="0.45">
      <c r="F1959" s="509"/>
      <c r="G1959" s="509"/>
    </row>
    <row r="1960" spans="6:7" x14ac:dyDescent="0.45">
      <c r="F1960" s="509"/>
      <c r="G1960" s="509"/>
    </row>
    <row r="1961" spans="6:7" x14ac:dyDescent="0.45">
      <c r="F1961" s="509"/>
      <c r="G1961" s="509"/>
    </row>
    <row r="1962" spans="6:7" x14ac:dyDescent="0.45">
      <c r="F1962" s="509"/>
      <c r="G1962" s="509"/>
    </row>
    <row r="1963" spans="6:7" x14ac:dyDescent="0.45">
      <c r="F1963" s="509"/>
      <c r="G1963" s="509"/>
    </row>
    <row r="1964" spans="6:7" x14ac:dyDescent="0.45">
      <c r="F1964" s="509"/>
      <c r="G1964" s="509"/>
    </row>
    <row r="1965" spans="6:7" x14ac:dyDescent="0.45">
      <c r="F1965" s="509"/>
      <c r="G1965" s="509"/>
    </row>
    <row r="1966" spans="6:7" x14ac:dyDescent="0.45">
      <c r="F1966" s="509"/>
      <c r="G1966" s="509"/>
    </row>
    <row r="1967" spans="6:7" x14ac:dyDescent="0.45">
      <c r="F1967" s="509"/>
      <c r="G1967" s="509"/>
    </row>
    <row r="1968" spans="6:7" x14ac:dyDescent="0.45">
      <c r="F1968" s="509"/>
      <c r="G1968" s="509"/>
    </row>
    <row r="1969" spans="6:7" x14ac:dyDescent="0.45">
      <c r="F1969" s="509"/>
      <c r="G1969" s="509"/>
    </row>
    <row r="1970" spans="6:7" x14ac:dyDescent="0.45">
      <c r="F1970" s="509"/>
      <c r="G1970" s="509"/>
    </row>
    <row r="1971" spans="6:7" x14ac:dyDescent="0.45">
      <c r="F1971" s="509"/>
      <c r="G1971" s="509"/>
    </row>
    <row r="1972" spans="6:7" x14ac:dyDescent="0.45">
      <c r="F1972" s="509"/>
      <c r="G1972" s="509"/>
    </row>
    <row r="1973" spans="6:7" x14ac:dyDescent="0.45">
      <c r="F1973" s="509"/>
      <c r="G1973" s="509"/>
    </row>
    <row r="1974" spans="6:7" x14ac:dyDescent="0.45">
      <c r="F1974" s="509"/>
      <c r="G1974" s="509"/>
    </row>
    <row r="1975" spans="6:7" x14ac:dyDescent="0.45">
      <c r="F1975" s="509"/>
      <c r="G1975" s="509"/>
    </row>
    <row r="1976" spans="6:7" x14ac:dyDescent="0.45">
      <c r="F1976" s="509"/>
      <c r="G1976" s="509"/>
    </row>
    <row r="1977" spans="6:7" x14ac:dyDescent="0.45">
      <c r="F1977" s="509"/>
      <c r="G1977" s="509"/>
    </row>
    <row r="1978" spans="6:7" x14ac:dyDescent="0.45">
      <c r="F1978" s="509"/>
      <c r="G1978" s="509"/>
    </row>
    <row r="1979" spans="6:7" x14ac:dyDescent="0.45">
      <c r="F1979" s="509"/>
      <c r="G1979" s="509"/>
    </row>
    <row r="1980" spans="6:7" x14ac:dyDescent="0.45">
      <c r="F1980" s="509"/>
      <c r="G1980" s="509"/>
    </row>
    <row r="1981" spans="6:7" x14ac:dyDescent="0.45">
      <c r="F1981" s="509"/>
      <c r="G1981" s="509"/>
    </row>
    <row r="1982" spans="6:7" x14ac:dyDescent="0.45">
      <c r="F1982" s="509"/>
      <c r="G1982" s="509"/>
    </row>
    <row r="1983" spans="6:7" x14ac:dyDescent="0.45">
      <c r="F1983" s="509"/>
      <c r="G1983" s="509"/>
    </row>
    <row r="1984" spans="6:7" x14ac:dyDescent="0.45">
      <c r="F1984" s="509"/>
      <c r="G1984" s="509"/>
    </row>
    <row r="1985" spans="6:7" x14ac:dyDescent="0.45">
      <c r="F1985" s="509"/>
      <c r="G1985" s="509"/>
    </row>
    <row r="1986" spans="6:7" x14ac:dyDescent="0.45">
      <c r="F1986" s="509"/>
      <c r="G1986" s="509"/>
    </row>
    <row r="1987" spans="6:7" x14ac:dyDescent="0.45">
      <c r="F1987" s="509"/>
      <c r="G1987" s="509"/>
    </row>
    <row r="1988" spans="6:7" x14ac:dyDescent="0.45">
      <c r="F1988" s="509"/>
      <c r="G1988" s="509"/>
    </row>
    <row r="1989" spans="6:7" x14ac:dyDescent="0.45">
      <c r="F1989" s="509"/>
      <c r="G1989" s="509"/>
    </row>
    <row r="1990" spans="6:7" x14ac:dyDescent="0.45">
      <c r="F1990" s="509"/>
      <c r="G1990" s="509"/>
    </row>
    <row r="1991" spans="6:7" x14ac:dyDescent="0.45">
      <c r="F1991" s="509"/>
      <c r="G1991" s="509"/>
    </row>
    <row r="1992" spans="6:7" x14ac:dyDescent="0.45">
      <c r="F1992" s="509"/>
      <c r="G1992" s="509"/>
    </row>
    <row r="1993" spans="6:7" x14ac:dyDescent="0.45">
      <c r="F1993" s="509"/>
      <c r="G1993" s="509"/>
    </row>
    <row r="1994" spans="6:7" x14ac:dyDescent="0.45">
      <c r="F1994" s="509"/>
      <c r="G1994" s="509"/>
    </row>
    <row r="1995" spans="6:7" x14ac:dyDescent="0.45">
      <c r="F1995" s="509"/>
      <c r="G1995" s="509"/>
    </row>
    <row r="1996" spans="6:7" x14ac:dyDescent="0.45">
      <c r="F1996" s="509"/>
      <c r="G1996" s="509"/>
    </row>
    <row r="1997" spans="6:7" x14ac:dyDescent="0.45">
      <c r="F1997" s="509"/>
      <c r="G1997" s="509"/>
    </row>
    <row r="1998" spans="6:7" x14ac:dyDescent="0.45">
      <c r="F1998" s="509"/>
      <c r="G1998" s="509"/>
    </row>
    <row r="1999" spans="6:7" x14ac:dyDescent="0.45">
      <c r="F1999" s="509"/>
      <c r="G1999" s="509"/>
    </row>
    <row r="2000" spans="6:7" x14ac:dyDescent="0.45">
      <c r="F2000" s="509"/>
      <c r="G2000" s="509"/>
    </row>
  </sheetData>
  <mergeCells count="3">
    <mergeCell ref="U5:W5"/>
    <mergeCell ref="Y5:AA5"/>
    <mergeCell ref="AC5:AD5"/>
  </mergeCells>
  <conditionalFormatting sqref="Q8:Q307">
    <cfRule type="cellIs" dxfId="12" priority="1" stopIfTrue="1" operator="equal">
      <formula>"Khớp"</formula>
    </cfRule>
    <cfRule type="cellIs" dxfId="11" priority="2" stopIfTrue="1" operator="equal">
      <formula>"Lệch"</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an_Ra"/>
  <dimension ref="A1:AA1805"/>
  <sheetViews>
    <sheetView showGridLines="0" zoomScaleNormal="100" workbookViewId="0">
      <pane ySplit="7" topLeftCell="A8" activePane="bottomLeft" state="frozen"/>
      <selection activeCell="G14" sqref="G14"/>
      <selection pane="bottomLeft" activeCell="S4" sqref="S4"/>
    </sheetView>
  </sheetViews>
  <sheetFormatPr defaultColWidth="9.26953125" defaultRowHeight="16" x14ac:dyDescent="0.45"/>
  <cols>
    <col min="1" max="1" width="6.26953125" style="367" customWidth="1"/>
    <col min="2" max="2" width="7.7265625" style="367" customWidth="1"/>
    <col min="3" max="3" width="8.453125" style="367" customWidth="1"/>
    <col min="4" max="4" width="8.7265625" style="367" customWidth="1"/>
    <col min="5" max="5" width="9.7265625" style="368" customWidth="1"/>
    <col min="6" max="6" width="35" style="367" customWidth="1"/>
    <col min="7" max="7" width="12.54296875" style="367" customWidth="1"/>
    <col min="8" max="8" width="41.26953125" style="367" customWidth="1"/>
    <col min="9" max="9" width="17.26953125" style="367" customWidth="1"/>
    <col min="10" max="10" width="6.26953125" style="367" customWidth="1"/>
    <col min="11" max="11" width="15.81640625" style="367" customWidth="1"/>
    <col min="12" max="12" width="10.26953125" style="367" customWidth="1"/>
    <col min="13" max="17" width="6.54296875" style="367" customWidth="1"/>
    <col min="18" max="18" width="18.26953125" style="367" customWidth="1"/>
    <col min="19" max="19" width="8.6328125" style="367" customWidth="1"/>
    <col min="20" max="20" width="9.26953125" style="367" customWidth="1"/>
    <col min="21" max="21" width="10.54296875" style="367" customWidth="1"/>
    <col min="22" max="23" width="9.26953125" style="367" customWidth="1"/>
    <col min="24" max="24" width="4.26953125" style="367" customWidth="1"/>
    <col min="25" max="25" width="10.26953125" style="367" customWidth="1"/>
    <col min="26" max="27" width="15.7265625" style="367" customWidth="1"/>
    <col min="28" max="28" width="9.26953125" style="367" customWidth="1"/>
    <col min="29" max="16384" width="9.26953125" style="367"/>
  </cols>
  <sheetData>
    <row r="1" spans="1:27" x14ac:dyDescent="0.45">
      <c r="A1" s="487">
        <v>3</v>
      </c>
      <c r="B1" s="425"/>
      <c r="C1" s="425"/>
      <c r="D1" s="425"/>
      <c r="E1" s="488"/>
      <c r="F1" s="425"/>
      <c r="G1" s="425"/>
      <c r="H1" s="425"/>
      <c r="I1" s="425"/>
      <c r="J1" s="425"/>
      <c r="K1" s="425"/>
      <c r="L1" s="425"/>
      <c r="M1" s="425"/>
      <c r="N1" s="425"/>
      <c r="O1" s="425"/>
      <c r="P1" s="425"/>
      <c r="Q1" s="425"/>
      <c r="R1" s="425"/>
      <c r="S1" s="425"/>
      <c r="T1" s="425"/>
      <c r="U1" s="425"/>
      <c r="V1" s="425"/>
      <c r="W1" s="428"/>
      <c r="Y1" s="425"/>
      <c r="Z1" s="425"/>
      <c r="AA1" s="425"/>
    </row>
    <row r="2" spans="1:27" x14ac:dyDescent="0.45">
      <c r="A2" s="426"/>
      <c r="B2" s="427"/>
      <c r="C2" s="427"/>
      <c r="D2" s="427"/>
      <c r="E2" s="489"/>
      <c r="F2" s="427"/>
      <c r="G2" s="427"/>
      <c r="H2" s="427"/>
      <c r="I2" s="427"/>
      <c r="J2" s="427"/>
      <c r="K2" s="427"/>
      <c r="L2" s="427"/>
      <c r="M2" s="427"/>
      <c r="N2" s="427"/>
      <c r="O2" s="427"/>
      <c r="P2" s="427"/>
      <c r="Q2" s="427"/>
      <c r="R2" s="427"/>
      <c r="S2" s="427"/>
      <c r="T2" s="427"/>
      <c r="U2" s="427"/>
      <c r="V2" s="427"/>
      <c r="W2" s="429"/>
      <c r="Y2" s="427"/>
      <c r="Z2" s="427"/>
      <c r="AA2" s="427"/>
    </row>
    <row r="4" spans="1:27" ht="16.5" x14ac:dyDescent="0.45">
      <c r="A4" s="367" t="s">
        <v>4480</v>
      </c>
      <c r="G4" s="431"/>
      <c r="I4" s="496">
        <f>+SUBTOTAL(9,I8:I1478)</f>
        <v>0</v>
      </c>
      <c r="J4" s="472"/>
      <c r="K4" s="496">
        <f>+SUBTOTAL(9,K8:K1478)</f>
        <v>0</v>
      </c>
      <c r="R4" s="496">
        <f>+SUBTOTAL(9,R8:R1478)</f>
        <v>0</v>
      </c>
      <c r="S4" s="1886" t="s">
        <v>4473</v>
      </c>
      <c r="T4" s="2214" t="s">
        <v>74</v>
      </c>
      <c r="U4" s="2214"/>
      <c r="V4" s="2214"/>
      <c r="W4" s="2214"/>
      <c r="Y4" s="490" t="s">
        <v>795</v>
      </c>
      <c r="Z4" s="490"/>
      <c r="AA4" s="490"/>
    </row>
    <row r="5" spans="1:27" x14ac:dyDescent="0.45">
      <c r="A5" s="2200" t="s">
        <v>11</v>
      </c>
      <c r="B5" s="2201" t="s">
        <v>12</v>
      </c>
      <c r="C5" s="2201" t="s">
        <v>13</v>
      </c>
      <c r="D5" s="2201" t="s">
        <v>14</v>
      </c>
      <c r="E5" s="2216" t="s">
        <v>15</v>
      </c>
      <c r="F5" s="2201" t="s">
        <v>16</v>
      </c>
      <c r="G5" s="2201" t="s">
        <v>17</v>
      </c>
      <c r="H5" s="2201" t="s">
        <v>18</v>
      </c>
      <c r="I5" s="2201" t="s">
        <v>19</v>
      </c>
      <c r="J5" s="2201" t="s">
        <v>20</v>
      </c>
      <c r="K5" s="2201" t="s">
        <v>21</v>
      </c>
      <c r="L5" s="2201" t="s">
        <v>22</v>
      </c>
      <c r="M5" s="2201" t="s">
        <v>1462</v>
      </c>
      <c r="N5" s="2201"/>
      <c r="O5" s="2201"/>
      <c r="P5" s="2201"/>
      <c r="Q5" s="2201" t="s">
        <v>32</v>
      </c>
      <c r="R5" s="2201" t="s">
        <v>52</v>
      </c>
      <c r="S5" s="2212" t="s">
        <v>4467</v>
      </c>
      <c r="T5" s="2204" t="s">
        <v>482</v>
      </c>
      <c r="U5" s="2204" t="s">
        <v>483</v>
      </c>
      <c r="V5" s="2204" t="s">
        <v>484</v>
      </c>
      <c r="W5" s="2204" t="s">
        <v>1879</v>
      </c>
    </row>
    <row r="6" spans="1:27" x14ac:dyDescent="0.45">
      <c r="A6" s="2215"/>
      <c r="B6" s="2211"/>
      <c r="C6" s="2211"/>
      <c r="D6" s="2211"/>
      <c r="E6" s="2217"/>
      <c r="F6" s="2211"/>
      <c r="G6" s="2211"/>
      <c r="H6" s="2211"/>
      <c r="I6" s="2211"/>
      <c r="J6" s="2211"/>
      <c r="K6" s="2211"/>
      <c r="L6" s="2211"/>
      <c r="M6" s="2211" t="s">
        <v>30</v>
      </c>
      <c r="N6" s="2211"/>
      <c r="O6" s="2211" t="s">
        <v>31</v>
      </c>
      <c r="P6" s="2211"/>
      <c r="Q6" s="2211"/>
      <c r="R6" s="2211"/>
      <c r="S6" s="2213" t="s">
        <v>4468</v>
      </c>
      <c r="T6" s="2204"/>
      <c r="U6" s="2204"/>
      <c r="V6" s="2204"/>
      <c r="W6" s="2204"/>
    </row>
    <row r="7" spans="1:27" x14ac:dyDescent="0.45">
      <c r="A7" s="477" t="s">
        <v>27</v>
      </c>
      <c r="B7" s="478" t="s">
        <v>28</v>
      </c>
      <c r="C7" s="478" t="s">
        <v>29</v>
      </c>
      <c r="D7" s="479" t="s">
        <v>53</v>
      </c>
      <c r="E7" s="480" t="s">
        <v>54</v>
      </c>
      <c r="F7" s="478" t="s">
        <v>55</v>
      </c>
      <c r="G7" s="478" t="s">
        <v>56</v>
      </c>
      <c r="H7" s="478" t="s">
        <v>57</v>
      </c>
      <c r="I7" s="481" t="s">
        <v>58</v>
      </c>
      <c r="J7" s="481" t="s">
        <v>59</v>
      </c>
      <c r="K7" s="481" t="s">
        <v>60</v>
      </c>
      <c r="L7" s="481" t="s">
        <v>61</v>
      </c>
      <c r="M7" s="481" t="s">
        <v>33</v>
      </c>
      <c r="N7" s="481" t="s">
        <v>34</v>
      </c>
      <c r="O7" s="481" t="s">
        <v>33</v>
      </c>
      <c r="P7" s="481" t="s">
        <v>34</v>
      </c>
      <c r="Q7" s="481" t="s">
        <v>62</v>
      </c>
      <c r="R7" s="387" t="s">
        <v>76</v>
      </c>
      <c r="S7" s="485" t="s">
        <v>77</v>
      </c>
      <c r="T7" s="486" t="s">
        <v>27</v>
      </c>
      <c r="U7" s="486" t="s">
        <v>28</v>
      </c>
      <c r="V7" s="486" t="s">
        <v>29</v>
      </c>
      <c r="W7" s="486" t="s">
        <v>53</v>
      </c>
      <c r="Y7" s="434" t="s">
        <v>32</v>
      </c>
      <c r="Z7" s="435" t="s">
        <v>794</v>
      </c>
      <c r="AA7" s="436" t="s">
        <v>21</v>
      </c>
    </row>
    <row r="8" spans="1:27" ht="16" customHeight="1" x14ac:dyDescent="0.45">
      <c r="A8" s="1972"/>
      <c r="B8" s="1930"/>
      <c r="C8" s="1930"/>
      <c r="D8" s="1928"/>
      <c r="E8" s="1929"/>
      <c r="F8" s="1880"/>
      <c r="G8" s="1974"/>
      <c r="H8" s="1880"/>
      <c r="I8" s="1930"/>
      <c r="J8" s="1931"/>
      <c r="K8" s="1930"/>
      <c r="L8" s="1880"/>
      <c r="M8" s="1927"/>
      <c r="N8" s="1927"/>
      <c r="O8" s="1880"/>
      <c r="P8" s="1880"/>
      <c r="Q8" s="1880"/>
      <c r="R8" s="1977">
        <f t="shared" ref="R8:R71" si="0">$I8+$K8</f>
        <v>0</v>
      </c>
      <c r="S8" s="1979"/>
      <c r="T8" s="1948"/>
      <c r="U8" s="1602"/>
      <c r="V8" s="1602"/>
      <c r="W8" s="1602"/>
      <c r="Y8" s="491">
        <f t="array" ref="Y8:Y19">Thang</f>
        <v>1</v>
      </c>
      <c r="Z8" s="492"/>
      <c r="AA8" s="492"/>
    </row>
    <row r="9" spans="1:27" ht="16" customHeight="1" x14ac:dyDescent="0.45">
      <c r="A9" s="1603"/>
      <c r="B9" s="1854"/>
      <c r="C9" s="1854"/>
      <c r="D9" s="1745"/>
      <c r="E9" s="1746"/>
      <c r="F9" s="1695"/>
      <c r="G9" s="1973"/>
      <c r="H9" s="1695"/>
      <c r="I9" s="1854"/>
      <c r="J9" s="1855"/>
      <c r="K9" s="1854"/>
      <c r="L9" s="1695"/>
      <c r="M9" s="1853"/>
      <c r="N9" s="1853"/>
      <c r="O9" s="1695"/>
      <c r="P9" s="1695"/>
      <c r="Q9" s="1975"/>
      <c r="R9" s="1976">
        <f t="shared" si="0"/>
        <v>0</v>
      </c>
      <c r="S9" s="1978"/>
      <c r="T9" s="1602"/>
      <c r="U9" s="1602"/>
      <c r="V9" s="1602"/>
      <c r="W9" s="1602"/>
      <c r="Y9" s="491">
        <v>2</v>
      </c>
      <c r="Z9" s="492"/>
      <c r="AA9" s="492"/>
    </row>
    <row r="10" spans="1:27" ht="16" customHeight="1" x14ac:dyDescent="0.45">
      <c r="A10" s="1603"/>
      <c r="B10" s="1572"/>
      <c r="C10" s="1572"/>
      <c r="D10" s="1570"/>
      <c r="E10" s="1571"/>
      <c r="F10" s="1587"/>
      <c r="G10" s="1604"/>
      <c r="H10" s="1587"/>
      <c r="I10" s="1572"/>
      <c r="J10" s="1573"/>
      <c r="K10" s="1572"/>
      <c r="L10" s="1587"/>
      <c r="M10" s="1569"/>
      <c r="N10" s="1569"/>
      <c r="O10" s="1587"/>
      <c r="P10" s="1587"/>
      <c r="Q10" s="1880"/>
      <c r="R10" s="1866">
        <f t="shared" si="0"/>
        <v>0</v>
      </c>
      <c r="S10" s="1882"/>
      <c r="T10" s="1602"/>
      <c r="U10" s="1602"/>
      <c r="V10" s="1602"/>
      <c r="W10" s="1602"/>
      <c r="Y10" s="491">
        <v>3</v>
      </c>
      <c r="Z10" s="492"/>
      <c r="AA10" s="492"/>
    </row>
    <row r="11" spans="1:27" ht="16" customHeight="1" x14ac:dyDescent="0.45">
      <c r="A11" s="1603"/>
      <c r="B11" s="1572"/>
      <c r="C11" s="1572"/>
      <c r="D11" s="1570"/>
      <c r="E11" s="1571"/>
      <c r="F11" s="1587"/>
      <c r="G11" s="1604"/>
      <c r="H11" s="1587"/>
      <c r="I11" s="1572"/>
      <c r="J11" s="1573"/>
      <c r="K11" s="1572"/>
      <c r="L11" s="1587"/>
      <c r="M11" s="1569"/>
      <c r="N11" s="1569"/>
      <c r="O11" s="1587"/>
      <c r="P11" s="1587"/>
      <c r="Q11" s="1880"/>
      <c r="R11" s="1866">
        <f t="shared" si="0"/>
        <v>0</v>
      </c>
      <c r="S11" s="1882"/>
      <c r="T11" s="1602"/>
      <c r="U11" s="1602"/>
      <c r="V11" s="1602"/>
      <c r="W11" s="1602"/>
      <c r="Y11" s="491">
        <v>4</v>
      </c>
      <c r="Z11" s="492"/>
      <c r="AA11" s="492"/>
    </row>
    <row r="12" spans="1:27" ht="16" customHeight="1" x14ac:dyDescent="0.45">
      <c r="A12" s="1603"/>
      <c r="B12" s="1572"/>
      <c r="C12" s="1572"/>
      <c r="D12" s="1570"/>
      <c r="E12" s="1571"/>
      <c r="F12" s="1587"/>
      <c r="G12" s="1604"/>
      <c r="H12" s="1587"/>
      <c r="I12" s="1572"/>
      <c r="J12" s="1573"/>
      <c r="K12" s="1572"/>
      <c r="L12" s="1587"/>
      <c r="M12" s="1569"/>
      <c r="N12" s="1569"/>
      <c r="O12" s="1587"/>
      <c r="P12" s="1587"/>
      <c r="Q12" s="1880"/>
      <c r="R12" s="1866">
        <f t="shared" si="0"/>
        <v>0</v>
      </c>
      <c r="S12" s="1882"/>
      <c r="T12" s="1602"/>
      <c r="U12" s="1602"/>
      <c r="V12" s="1602"/>
      <c r="W12" s="1602"/>
      <c r="Y12" s="491">
        <v>5</v>
      </c>
      <c r="Z12" s="492"/>
      <c r="AA12" s="492"/>
    </row>
    <row r="13" spans="1:27" ht="16" customHeight="1" x14ac:dyDescent="0.45">
      <c r="A13" s="1603"/>
      <c r="B13" s="1572"/>
      <c r="C13" s="1572"/>
      <c r="D13" s="1570"/>
      <c r="E13" s="1571"/>
      <c r="F13" s="1587"/>
      <c r="G13" s="1604"/>
      <c r="H13" s="1587"/>
      <c r="I13" s="1572"/>
      <c r="J13" s="1573"/>
      <c r="K13" s="1572"/>
      <c r="L13" s="1587"/>
      <c r="M13" s="1569"/>
      <c r="N13" s="1569"/>
      <c r="O13" s="1587"/>
      <c r="P13" s="1587"/>
      <c r="Q13" s="1880"/>
      <c r="R13" s="1866">
        <f t="shared" si="0"/>
        <v>0</v>
      </c>
      <c r="S13" s="1882"/>
      <c r="T13" s="1602"/>
      <c r="U13" s="1602"/>
      <c r="V13" s="1602"/>
      <c r="W13" s="1602"/>
      <c r="Y13" s="491">
        <v>6</v>
      </c>
      <c r="Z13" s="492"/>
      <c r="AA13" s="492"/>
    </row>
    <row r="14" spans="1:27" ht="16" customHeight="1" x14ac:dyDescent="0.45">
      <c r="A14" s="1603"/>
      <c r="B14" s="1572"/>
      <c r="C14" s="1572"/>
      <c r="D14" s="1570"/>
      <c r="E14" s="1571"/>
      <c r="F14" s="1587"/>
      <c r="G14" s="1569"/>
      <c r="H14" s="1587"/>
      <c r="I14" s="1572"/>
      <c r="J14" s="1573"/>
      <c r="K14" s="1572"/>
      <c r="L14" s="1587"/>
      <c r="M14" s="1569"/>
      <c r="N14" s="1569"/>
      <c r="O14" s="1587"/>
      <c r="P14" s="1587"/>
      <c r="Q14" s="1880"/>
      <c r="R14" s="1866">
        <f t="shared" si="0"/>
        <v>0</v>
      </c>
      <c r="S14" s="1882"/>
      <c r="T14" s="1602"/>
      <c r="U14" s="1602"/>
      <c r="V14" s="1602"/>
      <c r="W14" s="1602"/>
      <c r="Y14" s="491">
        <v>7</v>
      </c>
      <c r="Z14" s="492"/>
      <c r="AA14" s="492"/>
    </row>
    <row r="15" spans="1:27" ht="16" customHeight="1" x14ac:dyDescent="0.45">
      <c r="A15" s="1603"/>
      <c r="B15" s="1572"/>
      <c r="C15" s="1572"/>
      <c r="D15" s="1570"/>
      <c r="E15" s="1571"/>
      <c r="F15" s="1587"/>
      <c r="G15" s="1569"/>
      <c r="H15" s="1587"/>
      <c r="I15" s="1572"/>
      <c r="J15" s="1573"/>
      <c r="K15" s="1572"/>
      <c r="L15" s="1587"/>
      <c r="M15" s="1569"/>
      <c r="N15" s="1569"/>
      <c r="O15" s="1587"/>
      <c r="P15" s="1587"/>
      <c r="Q15" s="1880"/>
      <c r="R15" s="1866">
        <f t="shared" si="0"/>
        <v>0</v>
      </c>
      <c r="S15" s="1882"/>
      <c r="T15" s="1602"/>
      <c r="U15" s="1602"/>
      <c r="V15" s="1602"/>
      <c r="W15" s="1602"/>
      <c r="Y15" s="491">
        <v>8</v>
      </c>
      <c r="Z15" s="492"/>
      <c r="AA15" s="492"/>
    </row>
    <row r="16" spans="1:27" ht="16" customHeight="1" x14ac:dyDescent="0.45">
      <c r="A16" s="1603"/>
      <c r="B16" s="1572"/>
      <c r="C16" s="1572"/>
      <c r="D16" s="1570"/>
      <c r="E16" s="1571"/>
      <c r="F16" s="1587"/>
      <c r="G16" s="1569"/>
      <c r="H16" s="1587"/>
      <c r="I16" s="1572"/>
      <c r="J16" s="1573"/>
      <c r="K16" s="1572"/>
      <c r="L16" s="1587"/>
      <c r="M16" s="1569"/>
      <c r="N16" s="1569"/>
      <c r="O16" s="1587"/>
      <c r="P16" s="1587"/>
      <c r="Q16" s="1880"/>
      <c r="R16" s="1866">
        <f t="shared" si="0"/>
        <v>0</v>
      </c>
      <c r="S16" s="1882"/>
      <c r="T16" s="1602"/>
      <c r="U16" s="1602"/>
      <c r="V16" s="1602"/>
      <c r="W16" s="1602"/>
      <c r="Y16" s="491">
        <v>9</v>
      </c>
      <c r="Z16" s="492"/>
      <c r="AA16" s="492"/>
    </row>
    <row r="17" spans="1:27" ht="16" customHeight="1" x14ac:dyDescent="0.45">
      <c r="A17" s="1603"/>
      <c r="B17" s="1572"/>
      <c r="C17" s="1572"/>
      <c r="D17" s="1570"/>
      <c r="E17" s="1571"/>
      <c r="F17" s="1587"/>
      <c r="G17" s="1569"/>
      <c r="H17" s="1587"/>
      <c r="I17" s="1572"/>
      <c r="J17" s="1573"/>
      <c r="K17" s="1572"/>
      <c r="L17" s="1587"/>
      <c r="M17" s="1569"/>
      <c r="N17" s="1569"/>
      <c r="O17" s="1587"/>
      <c r="P17" s="1587"/>
      <c r="Q17" s="1880"/>
      <c r="R17" s="1866">
        <f t="shared" si="0"/>
        <v>0</v>
      </c>
      <c r="S17" s="1882"/>
      <c r="T17" s="1602"/>
      <c r="U17" s="1602"/>
      <c r="V17" s="1602"/>
      <c r="W17" s="1602"/>
      <c r="Y17" s="491">
        <v>10</v>
      </c>
      <c r="Z17" s="492"/>
      <c r="AA17" s="492"/>
    </row>
    <row r="18" spans="1:27" ht="16" customHeight="1" x14ac:dyDescent="0.45">
      <c r="A18" s="1603"/>
      <c r="B18" s="1572"/>
      <c r="C18" s="1572"/>
      <c r="D18" s="1570"/>
      <c r="E18" s="1571"/>
      <c r="F18" s="1587"/>
      <c r="G18" s="1569"/>
      <c r="H18" s="1587"/>
      <c r="I18" s="1572"/>
      <c r="J18" s="1573"/>
      <c r="K18" s="1572"/>
      <c r="L18" s="1587"/>
      <c r="M18" s="1569"/>
      <c r="N18" s="1569"/>
      <c r="O18" s="1587"/>
      <c r="P18" s="1587"/>
      <c r="Q18" s="1880"/>
      <c r="R18" s="1866">
        <f t="shared" si="0"/>
        <v>0</v>
      </c>
      <c r="S18" s="1882"/>
      <c r="T18" s="1602"/>
      <c r="U18" s="1602"/>
      <c r="V18" s="1602"/>
      <c r="W18" s="1602"/>
      <c r="Y18" s="491">
        <v>11</v>
      </c>
      <c r="Z18" s="492"/>
      <c r="AA18" s="492"/>
    </row>
    <row r="19" spans="1:27" ht="16" customHeight="1" x14ac:dyDescent="0.45">
      <c r="A19" s="1603"/>
      <c r="B19" s="1572"/>
      <c r="C19" s="1572"/>
      <c r="D19" s="1570"/>
      <c r="E19" s="1571"/>
      <c r="F19" s="1587"/>
      <c r="G19" s="1569"/>
      <c r="H19" s="1587"/>
      <c r="I19" s="1572"/>
      <c r="J19" s="1573"/>
      <c r="K19" s="1572"/>
      <c r="L19" s="1587"/>
      <c r="M19" s="1569"/>
      <c r="N19" s="1569"/>
      <c r="O19" s="1587"/>
      <c r="P19" s="1587"/>
      <c r="Q19" s="1880"/>
      <c r="R19" s="1866">
        <f t="shared" si="0"/>
        <v>0</v>
      </c>
      <c r="S19" s="1882"/>
      <c r="T19" s="1602"/>
      <c r="U19" s="1602"/>
      <c r="V19" s="1602"/>
      <c r="W19" s="1602"/>
      <c r="Y19" s="415">
        <v>12</v>
      </c>
      <c r="Z19" s="410"/>
      <c r="AA19" s="410"/>
    </row>
    <row r="20" spans="1:27" ht="16" customHeight="1" x14ac:dyDescent="0.45">
      <c r="A20" s="1603"/>
      <c r="B20" s="1572"/>
      <c r="C20" s="1572"/>
      <c r="D20" s="1570"/>
      <c r="E20" s="1571"/>
      <c r="F20" s="1587"/>
      <c r="G20" s="1569"/>
      <c r="H20" s="1587"/>
      <c r="I20" s="1572"/>
      <c r="J20" s="1573"/>
      <c r="K20" s="1572"/>
      <c r="L20" s="1587"/>
      <c r="M20" s="1569"/>
      <c r="N20" s="1569"/>
      <c r="O20" s="1587"/>
      <c r="P20" s="1587"/>
      <c r="Q20" s="1880"/>
      <c r="R20" s="1866">
        <f t="shared" si="0"/>
        <v>0</v>
      </c>
      <c r="S20" s="1882"/>
      <c r="T20" s="1602"/>
      <c r="U20" s="1602"/>
      <c r="V20" s="1602"/>
      <c r="W20" s="1602"/>
      <c r="Z20" s="1806"/>
      <c r="AA20" s="1806"/>
    </row>
    <row r="21" spans="1:27" ht="16" customHeight="1" x14ac:dyDescent="0.45">
      <c r="A21" s="1603"/>
      <c r="B21" s="1572"/>
      <c r="C21" s="1572"/>
      <c r="D21" s="1570"/>
      <c r="E21" s="1571"/>
      <c r="F21" s="1587"/>
      <c r="G21" s="1569"/>
      <c r="H21" s="1587"/>
      <c r="I21" s="1572"/>
      <c r="J21" s="1573"/>
      <c r="K21" s="1572"/>
      <c r="L21" s="1587"/>
      <c r="M21" s="1569"/>
      <c r="N21" s="1569"/>
      <c r="O21" s="1587"/>
      <c r="P21" s="1587"/>
      <c r="Q21" s="1880"/>
      <c r="R21" s="1866">
        <f t="shared" si="0"/>
        <v>0</v>
      </c>
      <c r="S21" s="1882"/>
      <c r="T21" s="1602"/>
      <c r="U21" s="1602"/>
      <c r="V21" s="1602"/>
      <c r="W21" s="1602"/>
      <c r="Y21" s="493" t="s">
        <v>82</v>
      </c>
      <c r="Z21" s="494">
        <f>+SUM(Z8:Z20)</f>
        <v>0</v>
      </c>
      <c r="AA21" s="494">
        <f>+SUM(AA8:AA20)</f>
        <v>0</v>
      </c>
    </row>
    <row r="22" spans="1:27" ht="16" customHeight="1" x14ac:dyDescent="0.45">
      <c r="A22" s="1603"/>
      <c r="B22" s="1572"/>
      <c r="C22" s="1572"/>
      <c r="D22" s="1570"/>
      <c r="E22" s="1571"/>
      <c r="F22" s="1587"/>
      <c r="G22" s="1569"/>
      <c r="H22" s="1607"/>
      <c r="I22" s="1572"/>
      <c r="J22" s="1573"/>
      <c r="K22" s="1572"/>
      <c r="L22" s="1587"/>
      <c r="M22" s="1569"/>
      <c r="N22" s="1569"/>
      <c r="O22" s="1587"/>
      <c r="P22" s="1587"/>
      <c r="Q22" s="1880"/>
      <c r="R22" s="1866">
        <f t="shared" si="0"/>
        <v>0</v>
      </c>
      <c r="S22" s="1882"/>
      <c r="T22" s="1602"/>
      <c r="U22" s="1602"/>
      <c r="V22" s="1602"/>
      <c r="W22" s="1602"/>
    </row>
    <row r="23" spans="1:27" ht="16" customHeight="1" x14ac:dyDescent="0.45">
      <c r="A23" s="1603"/>
      <c r="B23" s="1572"/>
      <c r="C23" s="1572"/>
      <c r="D23" s="1570"/>
      <c r="E23" s="1571"/>
      <c r="F23" s="1587"/>
      <c r="G23" s="1569"/>
      <c r="H23" s="1607"/>
      <c r="I23" s="1572"/>
      <c r="J23" s="1573"/>
      <c r="K23" s="1572"/>
      <c r="L23" s="1587"/>
      <c r="M23" s="1569"/>
      <c r="N23" s="1569"/>
      <c r="O23" s="1587"/>
      <c r="P23" s="1587"/>
      <c r="Q23" s="1880"/>
      <c r="R23" s="1866">
        <f t="shared" si="0"/>
        <v>0</v>
      </c>
      <c r="S23" s="1882"/>
      <c r="T23" s="1602"/>
      <c r="U23" s="1602"/>
      <c r="V23" s="1602"/>
      <c r="W23" s="1602"/>
    </row>
    <row r="24" spans="1:27" ht="16" customHeight="1" x14ac:dyDescent="0.45">
      <c r="A24" s="1603"/>
      <c r="B24" s="1572"/>
      <c r="C24" s="1572"/>
      <c r="D24" s="1570"/>
      <c r="E24" s="1571"/>
      <c r="F24" s="1587"/>
      <c r="G24" s="1604"/>
      <c r="H24" s="1587"/>
      <c r="I24" s="1572"/>
      <c r="J24" s="1573"/>
      <c r="K24" s="1572"/>
      <c r="L24" s="1587"/>
      <c r="M24" s="1569"/>
      <c r="N24" s="1569"/>
      <c r="O24" s="1587"/>
      <c r="P24" s="1587"/>
      <c r="Q24" s="1880"/>
      <c r="R24" s="1866">
        <f t="shared" si="0"/>
        <v>0</v>
      </c>
      <c r="S24" s="1882"/>
      <c r="T24" s="1602"/>
      <c r="U24" s="1602"/>
      <c r="V24" s="1602"/>
      <c r="W24" s="1602"/>
      <c r="Y24" s="1011" t="s">
        <v>38</v>
      </c>
      <c r="Z24" s="1807" t="s">
        <v>794</v>
      </c>
      <c r="AA24" s="1808" t="s">
        <v>21</v>
      </c>
    </row>
    <row r="25" spans="1:27" ht="16" customHeight="1" x14ac:dyDescent="0.45">
      <c r="A25" s="1603"/>
      <c r="B25" s="1572"/>
      <c r="C25" s="1572"/>
      <c r="D25" s="1570"/>
      <c r="E25" s="1571"/>
      <c r="F25" s="1587"/>
      <c r="G25" s="1569"/>
      <c r="H25" s="1587"/>
      <c r="I25" s="1572"/>
      <c r="J25" s="1573"/>
      <c r="K25" s="1572"/>
      <c r="L25" s="1587"/>
      <c r="M25" s="1569"/>
      <c r="N25" s="1569"/>
      <c r="O25" s="1587"/>
      <c r="P25" s="1587"/>
      <c r="Q25" s="1880"/>
      <c r="R25" s="1866">
        <f t="shared" si="0"/>
        <v>0</v>
      </c>
      <c r="S25" s="1882"/>
      <c r="T25" s="1602"/>
      <c r="U25" s="1602"/>
      <c r="V25" s="1602"/>
      <c r="W25" s="1602"/>
      <c r="Y25" s="491" t="str">
        <f t="array" ref="Y25:Y28">Quy</f>
        <v>I</v>
      </c>
      <c r="Z25" s="492">
        <f>+Z8+Z9+Z10</f>
        <v>0</v>
      </c>
      <c r="AA25" s="492">
        <f>+AA8+AA9+AA10</f>
        <v>0</v>
      </c>
    </row>
    <row r="26" spans="1:27" ht="16" customHeight="1" x14ac:dyDescent="0.45">
      <c r="A26" s="1603"/>
      <c r="B26" s="1572"/>
      <c r="C26" s="1572"/>
      <c r="D26" s="1570"/>
      <c r="E26" s="1571"/>
      <c r="F26" s="1587"/>
      <c r="G26" s="1569"/>
      <c r="H26" s="1587"/>
      <c r="I26" s="1572"/>
      <c r="J26" s="1573"/>
      <c r="K26" s="1572"/>
      <c r="L26" s="1587"/>
      <c r="M26" s="1569"/>
      <c r="N26" s="1569"/>
      <c r="O26" s="1587"/>
      <c r="P26" s="1587"/>
      <c r="Q26" s="1880"/>
      <c r="R26" s="1866">
        <f t="shared" si="0"/>
        <v>0</v>
      </c>
      <c r="S26" s="1882"/>
      <c r="T26" s="1602"/>
      <c r="U26" s="1602"/>
      <c r="V26" s="1602"/>
      <c r="W26" s="1602"/>
      <c r="Y26" s="491" t="str">
        <v>II</v>
      </c>
      <c r="Z26" s="492">
        <f>+Z11+Z12+Z13</f>
        <v>0</v>
      </c>
      <c r="AA26" s="492">
        <f>+AA11+AA12+AA13</f>
        <v>0</v>
      </c>
    </row>
    <row r="27" spans="1:27" ht="16" customHeight="1" x14ac:dyDescent="0.45">
      <c r="A27" s="1603"/>
      <c r="B27" s="1572"/>
      <c r="C27" s="1572"/>
      <c r="D27" s="1570"/>
      <c r="E27" s="1571"/>
      <c r="F27" s="1587"/>
      <c r="G27" s="1569"/>
      <c r="H27" s="1587"/>
      <c r="I27" s="1572"/>
      <c r="J27" s="1573"/>
      <c r="K27" s="1572"/>
      <c r="L27" s="1587"/>
      <c r="M27" s="1569"/>
      <c r="N27" s="1569"/>
      <c r="O27" s="1587"/>
      <c r="P27" s="1587"/>
      <c r="Q27" s="1880"/>
      <c r="R27" s="1866">
        <f t="shared" si="0"/>
        <v>0</v>
      </c>
      <c r="S27" s="1882"/>
      <c r="T27" s="1602"/>
      <c r="U27" s="1602"/>
      <c r="V27" s="1602"/>
      <c r="W27" s="1602"/>
      <c r="Y27" s="491" t="str">
        <v>III</v>
      </c>
      <c r="Z27" s="492">
        <f>+Z14+Z15+Z16</f>
        <v>0</v>
      </c>
      <c r="AA27" s="492">
        <f>+AA14+AA15+AA16</f>
        <v>0</v>
      </c>
    </row>
    <row r="28" spans="1:27" ht="16" customHeight="1" x14ac:dyDescent="0.45">
      <c r="A28" s="1603"/>
      <c r="B28" s="1572"/>
      <c r="C28" s="1572"/>
      <c r="D28" s="1570"/>
      <c r="E28" s="1571"/>
      <c r="F28" s="1587"/>
      <c r="G28" s="1569"/>
      <c r="H28" s="1587"/>
      <c r="I28" s="1572"/>
      <c r="J28" s="1573"/>
      <c r="K28" s="1572"/>
      <c r="L28" s="1587"/>
      <c r="M28" s="1569"/>
      <c r="N28" s="1569"/>
      <c r="O28" s="1587"/>
      <c r="P28" s="1587"/>
      <c r="Q28" s="1880"/>
      <c r="R28" s="1866">
        <f t="shared" si="0"/>
        <v>0</v>
      </c>
      <c r="S28" s="1882"/>
      <c r="T28" s="1602"/>
      <c r="U28" s="1602"/>
      <c r="V28" s="1602"/>
      <c r="W28" s="1602"/>
      <c r="Y28" s="415" t="str">
        <v>IV</v>
      </c>
      <c r="Z28" s="410">
        <f>+Z17+Z18+Z19</f>
        <v>0</v>
      </c>
      <c r="AA28" s="410">
        <f>+AA17+AA18+AA19</f>
        <v>0</v>
      </c>
    </row>
    <row r="29" spans="1:27" ht="16" customHeight="1" x14ac:dyDescent="0.45">
      <c r="A29" s="1603"/>
      <c r="B29" s="1572"/>
      <c r="C29" s="1572"/>
      <c r="D29" s="1570"/>
      <c r="E29" s="1571"/>
      <c r="F29" s="1587"/>
      <c r="G29" s="1569"/>
      <c r="H29" s="1587"/>
      <c r="I29" s="1572"/>
      <c r="J29" s="1573"/>
      <c r="K29" s="1572"/>
      <c r="L29" s="1587"/>
      <c r="M29" s="1569"/>
      <c r="N29" s="1569"/>
      <c r="O29" s="1587"/>
      <c r="P29" s="1587"/>
      <c r="Q29" s="1880"/>
      <c r="R29" s="1866">
        <f t="shared" si="0"/>
        <v>0</v>
      </c>
      <c r="S29" s="1882"/>
      <c r="T29" s="1602"/>
      <c r="U29" s="1602"/>
      <c r="V29" s="1602"/>
      <c r="W29" s="1602"/>
      <c r="Y29" s="372"/>
      <c r="Z29" s="1806"/>
      <c r="AA29" s="1806"/>
    </row>
    <row r="30" spans="1:27" ht="16" customHeight="1" x14ac:dyDescent="0.45">
      <c r="A30" s="1603"/>
      <c r="B30" s="1572"/>
      <c r="C30" s="1572"/>
      <c r="D30" s="1570"/>
      <c r="E30" s="1571"/>
      <c r="F30" s="1587"/>
      <c r="G30" s="1569"/>
      <c r="H30" s="1587"/>
      <c r="I30" s="1572"/>
      <c r="J30" s="1573"/>
      <c r="K30" s="1572"/>
      <c r="L30" s="1587"/>
      <c r="M30" s="1569"/>
      <c r="N30" s="1569"/>
      <c r="O30" s="1587"/>
      <c r="P30" s="1587"/>
      <c r="Q30" s="1880"/>
      <c r="R30" s="1866">
        <f t="shared" si="0"/>
        <v>0</v>
      </c>
      <c r="S30" s="1882"/>
      <c r="T30" s="1602"/>
      <c r="U30" s="1602"/>
      <c r="V30" s="1602"/>
      <c r="W30" s="1602"/>
      <c r="Y30" s="493" t="s">
        <v>82</v>
      </c>
      <c r="Z30" s="494">
        <f>SUM(Z25:Z29)</f>
        <v>0</v>
      </c>
      <c r="AA30" s="494">
        <f>SUM(AA25:AA29)</f>
        <v>0</v>
      </c>
    </row>
    <row r="31" spans="1:27" ht="16" customHeight="1" x14ac:dyDescent="0.45">
      <c r="A31" s="1603"/>
      <c r="B31" s="1572"/>
      <c r="C31" s="1572"/>
      <c r="D31" s="1570"/>
      <c r="E31" s="1571"/>
      <c r="F31" s="1587"/>
      <c r="G31" s="1569"/>
      <c r="H31" s="1587"/>
      <c r="I31" s="1572"/>
      <c r="J31" s="1573"/>
      <c r="K31" s="1572"/>
      <c r="L31" s="1587"/>
      <c r="M31" s="1569"/>
      <c r="N31" s="1569"/>
      <c r="O31" s="1587"/>
      <c r="P31" s="1587"/>
      <c r="Q31" s="1880"/>
      <c r="R31" s="1866">
        <f t="shared" si="0"/>
        <v>0</v>
      </c>
      <c r="S31" s="1882"/>
      <c r="T31" s="1602"/>
      <c r="U31" s="1602"/>
      <c r="V31" s="1602"/>
      <c r="W31" s="1602"/>
    </row>
    <row r="32" spans="1:27" ht="16" customHeight="1" x14ac:dyDescent="0.45">
      <c r="A32" s="1603"/>
      <c r="B32" s="1572"/>
      <c r="C32" s="1572"/>
      <c r="D32" s="1570"/>
      <c r="E32" s="1571"/>
      <c r="F32" s="1587"/>
      <c r="G32" s="1569"/>
      <c r="H32" s="1587"/>
      <c r="I32" s="1572"/>
      <c r="J32" s="1573"/>
      <c r="K32" s="1572"/>
      <c r="L32" s="1587"/>
      <c r="M32" s="1569"/>
      <c r="N32" s="1569"/>
      <c r="O32" s="1587"/>
      <c r="P32" s="1587"/>
      <c r="Q32" s="1880"/>
      <c r="R32" s="1866">
        <f t="shared" si="0"/>
        <v>0</v>
      </c>
      <c r="S32" s="1882"/>
      <c r="T32" s="1602"/>
      <c r="U32" s="1602"/>
      <c r="V32" s="1602"/>
      <c r="W32" s="1602"/>
    </row>
    <row r="33" spans="1:23" ht="16" customHeight="1" x14ac:dyDescent="0.45">
      <c r="A33" s="1603"/>
      <c r="B33" s="1572"/>
      <c r="C33" s="1572"/>
      <c r="D33" s="1570"/>
      <c r="E33" s="1571"/>
      <c r="F33" s="1587"/>
      <c r="G33" s="1569"/>
      <c r="H33" s="1587"/>
      <c r="I33" s="1572"/>
      <c r="J33" s="1573"/>
      <c r="K33" s="1572"/>
      <c r="L33" s="1587"/>
      <c r="M33" s="1569"/>
      <c r="N33" s="1569"/>
      <c r="O33" s="1587"/>
      <c r="P33" s="1587"/>
      <c r="Q33" s="1880"/>
      <c r="R33" s="1866">
        <f t="shared" si="0"/>
        <v>0</v>
      </c>
      <c r="S33" s="1882"/>
      <c r="T33" s="1602"/>
      <c r="U33" s="1602"/>
      <c r="V33" s="1602"/>
      <c r="W33" s="1602"/>
    </row>
    <row r="34" spans="1:23" ht="16" customHeight="1" x14ac:dyDescent="0.45">
      <c r="A34" s="1603"/>
      <c r="B34" s="1572"/>
      <c r="C34" s="1572"/>
      <c r="D34" s="1570"/>
      <c r="E34" s="1571"/>
      <c r="F34" s="1587"/>
      <c r="G34" s="1569"/>
      <c r="H34" s="1587"/>
      <c r="I34" s="1572"/>
      <c r="J34" s="1573"/>
      <c r="K34" s="1572"/>
      <c r="L34" s="1587"/>
      <c r="M34" s="1569"/>
      <c r="N34" s="1569"/>
      <c r="O34" s="1587"/>
      <c r="P34" s="1587"/>
      <c r="Q34" s="1880"/>
      <c r="R34" s="1866">
        <f t="shared" si="0"/>
        <v>0</v>
      </c>
      <c r="S34" s="1882"/>
      <c r="T34" s="1602"/>
      <c r="U34" s="1602"/>
      <c r="V34" s="1602"/>
      <c r="W34" s="1602"/>
    </row>
    <row r="35" spans="1:23" ht="16" customHeight="1" x14ac:dyDescent="0.45">
      <c r="A35" s="1603"/>
      <c r="B35" s="1572"/>
      <c r="C35" s="1572"/>
      <c r="D35" s="1570"/>
      <c r="E35" s="1571"/>
      <c r="F35" s="1587"/>
      <c r="G35" s="1569"/>
      <c r="H35" s="1587"/>
      <c r="I35" s="1572"/>
      <c r="J35" s="1573"/>
      <c r="K35" s="1572"/>
      <c r="L35" s="1587"/>
      <c r="M35" s="1569"/>
      <c r="N35" s="1569"/>
      <c r="O35" s="1587"/>
      <c r="P35" s="1587"/>
      <c r="Q35" s="1880"/>
      <c r="R35" s="1866">
        <f t="shared" si="0"/>
        <v>0</v>
      </c>
      <c r="S35" s="1882"/>
      <c r="T35" s="1602"/>
      <c r="U35" s="1602"/>
      <c r="V35" s="1602"/>
      <c r="W35" s="1602"/>
    </row>
    <row r="36" spans="1:23" ht="16" customHeight="1" x14ac:dyDescent="0.45">
      <c r="A36" s="1603"/>
      <c r="B36" s="1572"/>
      <c r="C36" s="1572"/>
      <c r="D36" s="1570"/>
      <c r="E36" s="1571"/>
      <c r="F36" s="1587"/>
      <c r="G36" s="1569"/>
      <c r="H36" s="1587"/>
      <c r="I36" s="1572"/>
      <c r="J36" s="1573"/>
      <c r="K36" s="1572"/>
      <c r="L36" s="1587"/>
      <c r="M36" s="1569"/>
      <c r="N36" s="1569"/>
      <c r="O36" s="1587"/>
      <c r="P36" s="1587"/>
      <c r="Q36" s="1880"/>
      <c r="R36" s="1866">
        <f t="shared" si="0"/>
        <v>0</v>
      </c>
      <c r="S36" s="1882"/>
      <c r="T36" s="1602"/>
      <c r="U36" s="1602"/>
      <c r="V36" s="1602"/>
      <c r="W36" s="1602"/>
    </row>
    <row r="37" spans="1:23" ht="16" customHeight="1" x14ac:dyDescent="0.45">
      <c r="A37" s="1603"/>
      <c r="B37" s="1572"/>
      <c r="C37" s="1572"/>
      <c r="D37" s="1570"/>
      <c r="E37" s="1571"/>
      <c r="F37" s="1587"/>
      <c r="G37" s="1569"/>
      <c r="H37" s="1587"/>
      <c r="I37" s="1572"/>
      <c r="J37" s="1573"/>
      <c r="K37" s="1572"/>
      <c r="L37" s="1587"/>
      <c r="M37" s="1569"/>
      <c r="N37" s="1569"/>
      <c r="O37" s="1587"/>
      <c r="P37" s="1587"/>
      <c r="Q37" s="1880"/>
      <c r="R37" s="1866">
        <f t="shared" si="0"/>
        <v>0</v>
      </c>
      <c r="S37" s="1882"/>
      <c r="T37" s="1602"/>
      <c r="U37" s="1602"/>
      <c r="V37" s="1602"/>
      <c r="W37" s="1602"/>
    </row>
    <row r="38" spans="1:23" ht="16" customHeight="1" x14ac:dyDescent="0.45">
      <c r="A38" s="1603"/>
      <c r="B38" s="1572"/>
      <c r="C38" s="1572"/>
      <c r="D38" s="1570"/>
      <c r="E38" s="1571"/>
      <c r="F38" s="1587"/>
      <c r="G38" s="1569"/>
      <c r="H38" s="1587"/>
      <c r="I38" s="1572"/>
      <c r="J38" s="1573"/>
      <c r="K38" s="1572"/>
      <c r="L38" s="1587"/>
      <c r="M38" s="1569"/>
      <c r="N38" s="1569"/>
      <c r="O38" s="1587"/>
      <c r="P38" s="1587"/>
      <c r="Q38" s="1880"/>
      <c r="R38" s="1866">
        <f t="shared" si="0"/>
        <v>0</v>
      </c>
      <c r="S38" s="1882"/>
      <c r="T38" s="1602"/>
      <c r="U38" s="1602"/>
      <c r="V38" s="1602"/>
      <c r="W38" s="1602"/>
    </row>
    <row r="39" spans="1:23" ht="16" customHeight="1" x14ac:dyDescent="0.45">
      <c r="A39" s="1603"/>
      <c r="B39" s="1572"/>
      <c r="C39" s="1572"/>
      <c r="D39" s="1570"/>
      <c r="E39" s="1571"/>
      <c r="F39" s="1587"/>
      <c r="G39" s="1569"/>
      <c r="H39" s="1587"/>
      <c r="I39" s="1572"/>
      <c r="J39" s="1573"/>
      <c r="K39" s="1572"/>
      <c r="L39" s="1587"/>
      <c r="M39" s="1569"/>
      <c r="N39" s="1569"/>
      <c r="O39" s="1587"/>
      <c r="P39" s="1587"/>
      <c r="Q39" s="1880"/>
      <c r="R39" s="1866">
        <f t="shared" si="0"/>
        <v>0</v>
      </c>
      <c r="S39" s="1882"/>
      <c r="T39" s="1602"/>
      <c r="U39" s="1602"/>
      <c r="V39" s="1602"/>
      <c r="W39" s="1602"/>
    </row>
    <row r="40" spans="1:23" ht="16" customHeight="1" x14ac:dyDescent="0.45">
      <c r="A40" s="1603"/>
      <c r="B40" s="1572"/>
      <c r="C40" s="1572"/>
      <c r="D40" s="1570"/>
      <c r="E40" s="1571"/>
      <c r="F40" s="1587"/>
      <c r="G40" s="1569"/>
      <c r="H40" s="1587"/>
      <c r="I40" s="1572"/>
      <c r="J40" s="1573"/>
      <c r="K40" s="1572"/>
      <c r="L40" s="1587"/>
      <c r="M40" s="1569"/>
      <c r="N40" s="1569"/>
      <c r="O40" s="1587"/>
      <c r="P40" s="1587"/>
      <c r="Q40" s="1880"/>
      <c r="R40" s="1866">
        <f t="shared" si="0"/>
        <v>0</v>
      </c>
      <c r="S40" s="1882"/>
      <c r="T40" s="1602"/>
      <c r="U40" s="1602"/>
      <c r="V40" s="1602"/>
      <c r="W40" s="1602"/>
    </row>
    <row r="41" spans="1:23" ht="16" customHeight="1" x14ac:dyDescent="0.45">
      <c r="A41" s="1603"/>
      <c r="B41" s="1572"/>
      <c r="C41" s="1572"/>
      <c r="D41" s="1570"/>
      <c r="E41" s="1571"/>
      <c r="F41" s="1587"/>
      <c r="G41" s="1569"/>
      <c r="H41" s="1587"/>
      <c r="I41" s="1572"/>
      <c r="J41" s="1573"/>
      <c r="K41" s="1572"/>
      <c r="L41" s="1587"/>
      <c r="M41" s="1569"/>
      <c r="N41" s="1569"/>
      <c r="O41" s="1587"/>
      <c r="P41" s="1587"/>
      <c r="Q41" s="1880"/>
      <c r="R41" s="1866">
        <f t="shared" si="0"/>
        <v>0</v>
      </c>
      <c r="S41" s="1882"/>
      <c r="T41" s="1602"/>
      <c r="U41" s="1602"/>
      <c r="V41" s="1602"/>
      <c r="W41" s="1602"/>
    </row>
    <row r="42" spans="1:23" ht="16" customHeight="1" x14ac:dyDescent="0.45">
      <c r="A42" s="1603"/>
      <c r="B42" s="1572"/>
      <c r="C42" s="1572"/>
      <c r="D42" s="1570"/>
      <c r="E42" s="1571"/>
      <c r="F42" s="1587"/>
      <c r="G42" s="1569"/>
      <c r="H42" s="1587"/>
      <c r="I42" s="1572"/>
      <c r="J42" s="1573"/>
      <c r="K42" s="1572"/>
      <c r="L42" s="1587"/>
      <c r="M42" s="1569"/>
      <c r="N42" s="1569"/>
      <c r="O42" s="1587"/>
      <c r="P42" s="1587"/>
      <c r="Q42" s="1880"/>
      <c r="R42" s="1866">
        <f t="shared" si="0"/>
        <v>0</v>
      </c>
      <c r="S42" s="1882"/>
      <c r="T42" s="1602"/>
      <c r="U42" s="1602"/>
      <c r="V42" s="1602"/>
      <c r="W42" s="1602"/>
    </row>
    <row r="43" spans="1:23" ht="16" customHeight="1" x14ac:dyDescent="0.45">
      <c r="A43" s="1603"/>
      <c r="B43" s="1572"/>
      <c r="C43" s="1572"/>
      <c r="D43" s="1570"/>
      <c r="E43" s="1571"/>
      <c r="F43" s="1587"/>
      <c r="G43" s="1569"/>
      <c r="H43" s="1587"/>
      <c r="I43" s="1572"/>
      <c r="J43" s="1573"/>
      <c r="K43" s="1572"/>
      <c r="L43" s="1587"/>
      <c r="M43" s="1569"/>
      <c r="N43" s="1569"/>
      <c r="O43" s="1587"/>
      <c r="P43" s="1587"/>
      <c r="Q43" s="1880"/>
      <c r="R43" s="1866">
        <f t="shared" si="0"/>
        <v>0</v>
      </c>
      <c r="S43" s="1882"/>
      <c r="T43" s="1602"/>
      <c r="U43" s="1602"/>
      <c r="V43" s="1602"/>
      <c r="W43" s="1602"/>
    </row>
    <row r="44" spans="1:23" ht="16" customHeight="1" x14ac:dyDescent="0.45">
      <c r="A44" s="1603"/>
      <c r="B44" s="1572"/>
      <c r="C44" s="1572"/>
      <c r="D44" s="1570"/>
      <c r="E44" s="1571"/>
      <c r="F44" s="1587"/>
      <c r="G44" s="1569"/>
      <c r="H44" s="1587"/>
      <c r="I44" s="1572"/>
      <c r="J44" s="1573"/>
      <c r="K44" s="1572"/>
      <c r="L44" s="1587"/>
      <c r="M44" s="1569"/>
      <c r="N44" s="1569"/>
      <c r="O44" s="1587"/>
      <c r="P44" s="1587"/>
      <c r="Q44" s="1880"/>
      <c r="R44" s="1866">
        <f t="shared" si="0"/>
        <v>0</v>
      </c>
      <c r="S44" s="1882"/>
      <c r="T44" s="1602"/>
      <c r="U44" s="1602"/>
      <c r="V44" s="1602"/>
      <c r="W44" s="1602"/>
    </row>
    <row r="45" spans="1:23" ht="16" customHeight="1" x14ac:dyDescent="0.45">
      <c r="A45" s="1603"/>
      <c r="B45" s="1572"/>
      <c r="C45" s="1572"/>
      <c r="D45" s="1570"/>
      <c r="E45" s="1571"/>
      <c r="F45" s="1587"/>
      <c r="G45" s="1569"/>
      <c r="H45" s="1587"/>
      <c r="I45" s="1572"/>
      <c r="J45" s="1573"/>
      <c r="K45" s="1572"/>
      <c r="L45" s="1587"/>
      <c r="M45" s="1569"/>
      <c r="N45" s="1569"/>
      <c r="O45" s="1587"/>
      <c r="P45" s="1587"/>
      <c r="Q45" s="1880"/>
      <c r="R45" s="1866">
        <f t="shared" si="0"/>
        <v>0</v>
      </c>
      <c r="S45" s="1882"/>
      <c r="T45" s="1602"/>
      <c r="U45" s="1602"/>
      <c r="V45" s="1602"/>
      <c r="W45" s="1602"/>
    </row>
    <row r="46" spans="1:23" ht="16" customHeight="1" x14ac:dyDescent="0.45">
      <c r="A46" s="1603"/>
      <c r="B46" s="1572"/>
      <c r="C46" s="1572"/>
      <c r="D46" s="1570"/>
      <c r="E46" s="1571"/>
      <c r="F46" s="1587"/>
      <c r="G46" s="1569"/>
      <c r="H46" s="1587"/>
      <c r="I46" s="1572"/>
      <c r="J46" s="1573"/>
      <c r="K46" s="1572"/>
      <c r="L46" s="1587"/>
      <c r="M46" s="1569"/>
      <c r="N46" s="1569"/>
      <c r="O46" s="1587"/>
      <c r="P46" s="1587"/>
      <c r="Q46" s="1880"/>
      <c r="R46" s="1866">
        <f t="shared" si="0"/>
        <v>0</v>
      </c>
      <c r="S46" s="1882"/>
      <c r="T46" s="1602"/>
      <c r="U46" s="1602"/>
      <c r="V46" s="1602"/>
      <c r="W46" s="1602"/>
    </row>
    <row r="47" spans="1:23" ht="16" customHeight="1" x14ac:dyDescent="0.45">
      <c r="A47" s="1603"/>
      <c r="B47" s="1572"/>
      <c r="C47" s="1572"/>
      <c r="D47" s="1570"/>
      <c r="E47" s="1571"/>
      <c r="F47" s="1587"/>
      <c r="G47" s="1569"/>
      <c r="H47" s="1587"/>
      <c r="I47" s="1572"/>
      <c r="J47" s="1573"/>
      <c r="K47" s="1572"/>
      <c r="L47" s="1587"/>
      <c r="M47" s="1569"/>
      <c r="N47" s="1569"/>
      <c r="O47" s="1587"/>
      <c r="P47" s="1587"/>
      <c r="Q47" s="1880"/>
      <c r="R47" s="1866">
        <f t="shared" si="0"/>
        <v>0</v>
      </c>
      <c r="S47" s="1882"/>
      <c r="T47" s="1602"/>
      <c r="U47" s="1602"/>
      <c r="V47" s="1602"/>
      <c r="W47" s="1602"/>
    </row>
    <row r="48" spans="1:23" ht="16" customHeight="1" x14ac:dyDescent="0.45">
      <c r="A48" s="1603"/>
      <c r="B48" s="1572"/>
      <c r="C48" s="1572"/>
      <c r="D48" s="1570"/>
      <c r="E48" s="1571"/>
      <c r="F48" s="1587"/>
      <c r="G48" s="1569"/>
      <c r="H48" s="1587"/>
      <c r="I48" s="1572"/>
      <c r="J48" s="1573"/>
      <c r="K48" s="1572"/>
      <c r="L48" s="1587"/>
      <c r="M48" s="1569"/>
      <c r="N48" s="1569"/>
      <c r="O48" s="1587"/>
      <c r="P48" s="1587"/>
      <c r="Q48" s="1880"/>
      <c r="R48" s="1866">
        <f t="shared" si="0"/>
        <v>0</v>
      </c>
      <c r="S48" s="1882"/>
      <c r="T48" s="1602"/>
      <c r="U48" s="1602"/>
      <c r="V48" s="1602"/>
      <c r="W48" s="1602"/>
    </row>
    <row r="49" spans="1:23" ht="16" customHeight="1" x14ac:dyDescent="0.45">
      <c r="A49" s="1603"/>
      <c r="B49" s="1572"/>
      <c r="C49" s="1572"/>
      <c r="D49" s="1570"/>
      <c r="E49" s="1571"/>
      <c r="F49" s="1587"/>
      <c r="G49" s="1569"/>
      <c r="H49" s="1587"/>
      <c r="I49" s="1572"/>
      <c r="J49" s="1573"/>
      <c r="K49" s="1572"/>
      <c r="L49" s="1587"/>
      <c r="M49" s="1569"/>
      <c r="N49" s="1569"/>
      <c r="O49" s="1587"/>
      <c r="P49" s="1587"/>
      <c r="Q49" s="1880"/>
      <c r="R49" s="1866">
        <f t="shared" si="0"/>
        <v>0</v>
      </c>
      <c r="S49" s="1882"/>
      <c r="T49" s="1602"/>
      <c r="U49" s="1602"/>
      <c r="V49" s="1602"/>
      <c r="W49" s="1602"/>
    </row>
    <row r="50" spans="1:23" ht="16" customHeight="1" x14ac:dyDescent="0.45">
      <c r="A50" s="1603"/>
      <c r="B50" s="1572"/>
      <c r="C50" s="1572"/>
      <c r="D50" s="1570"/>
      <c r="E50" s="1571"/>
      <c r="F50" s="1587"/>
      <c r="G50" s="1569"/>
      <c r="H50" s="1587"/>
      <c r="I50" s="1572"/>
      <c r="J50" s="1573"/>
      <c r="K50" s="1572"/>
      <c r="L50" s="1587"/>
      <c r="M50" s="1569"/>
      <c r="N50" s="1569"/>
      <c r="O50" s="1587"/>
      <c r="P50" s="1587"/>
      <c r="Q50" s="1880"/>
      <c r="R50" s="1866">
        <f t="shared" si="0"/>
        <v>0</v>
      </c>
      <c r="S50" s="1882"/>
      <c r="T50" s="1602"/>
      <c r="U50" s="1602"/>
      <c r="V50" s="1602"/>
      <c r="W50" s="1602"/>
    </row>
    <row r="51" spans="1:23" ht="16" customHeight="1" x14ac:dyDescent="0.45">
      <c r="A51" s="1603"/>
      <c r="B51" s="1572"/>
      <c r="C51" s="1572"/>
      <c r="D51" s="1570"/>
      <c r="E51" s="1571"/>
      <c r="F51" s="1587"/>
      <c r="G51" s="1569"/>
      <c r="H51" s="1587"/>
      <c r="I51" s="1572"/>
      <c r="J51" s="1573"/>
      <c r="K51" s="1572"/>
      <c r="L51" s="1587"/>
      <c r="M51" s="1569"/>
      <c r="N51" s="1569"/>
      <c r="O51" s="1587"/>
      <c r="P51" s="1587"/>
      <c r="Q51" s="1880"/>
      <c r="R51" s="1866">
        <f t="shared" si="0"/>
        <v>0</v>
      </c>
      <c r="S51" s="1882"/>
      <c r="T51" s="1602"/>
      <c r="U51" s="1602"/>
      <c r="V51" s="1602"/>
      <c r="W51" s="1602"/>
    </row>
    <row r="52" spans="1:23" ht="16" customHeight="1" x14ac:dyDescent="0.45">
      <c r="A52" s="1603"/>
      <c r="B52" s="1572"/>
      <c r="C52" s="1572"/>
      <c r="D52" s="1570"/>
      <c r="E52" s="1571"/>
      <c r="F52" s="1587"/>
      <c r="G52" s="1569"/>
      <c r="H52" s="1587"/>
      <c r="I52" s="1572"/>
      <c r="J52" s="1573"/>
      <c r="K52" s="1572"/>
      <c r="L52" s="1587"/>
      <c r="M52" s="1569"/>
      <c r="N52" s="1569"/>
      <c r="O52" s="1587"/>
      <c r="P52" s="1587"/>
      <c r="Q52" s="1880"/>
      <c r="R52" s="1866">
        <f t="shared" si="0"/>
        <v>0</v>
      </c>
      <c r="S52" s="1882"/>
      <c r="T52" s="1602"/>
      <c r="U52" s="1602"/>
      <c r="V52" s="1602"/>
      <c r="W52" s="1602"/>
    </row>
    <row r="53" spans="1:23" ht="16" customHeight="1" x14ac:dyDescent="0.45">
      <c r="A53" s="1603"/>
      <c r="B53" s="1572"/>
      <c r="C53" s="1572"/>
      <c r="D53" s="1570"/>
      <c r="E53" s="1571"/>
      <c r="F53" s="1587"/>
      <c r="G53" s="1569"/>
      <c r="H53" s="1587"/>
      <c r="I53" s="1572"/>
      <c r="J53" s="1573"/>
      <c r="K53" s="1572"/>
      <c r="L53" s="1587"/>
      <c r="M53" s="1569"/>
      <c r="N53" s="1569"/>
      <c r="O53" s="1587"/>
      <c r="P53" s="1587"/>
      <c r="Q53" s="1880"/>
      <c r="R53" s="1866">
        <f t="shared" si="0"/>
        <v>0</v>
      </c>
      <c r="S53" s="1882"/>
      <c r="T53" s="1602"/>
      <c r="U53" s="1602"/>
      <c r="V53" s="1602"/>
      <c r="W53" s="1602"/>
    </row>
    <row r="54" spans="1:23" ht="16" customHeight="1" x14ac:dyDescent="0.45">
      <c r="A54" s="1603"/>
      <c r="B54" s="1572"/>
      <c r="C54" s="1572"/>
      <c r="D54" s="1570"/>
      <c r="E54" s="1571"/>
      <c r="F54" s="1587"/>
      <c r="G54" s="1569"/>
      <c r="H54" s="1587"/>
      <c r="I54" s="1572"/>
      <c r="J54" s="1573"/>
      <c r="K54" s="1572"/>
      <c r="L54" s="1587"/>
      <c r="M54" s="1569"/>
      <c r="N54" s="1569"/>
      <c r="O54" s="1587"/>
      <c r="P54" s="1587"/>
      <c r="Q54" s="1880"/>
      <c r="R54" s="1866">
        <f t="shared" si="0"/>
        <v>0</v>
      </c>
      <c r="S54" s="1882"/>
      <c r="T54" s="1602"/>
      <c r="U54" s="1602"/>
      <c r="V54" s="1602"/>
      <c r="W54" s="1602"/>
    </row>
    <row r="55" spans="1:23" ht="16" customHeight="1" x14ac:dyDescent="0.45">
      <c r="A55" s="1603"/>
      <c r="B55" s="1572"/>
      <c r="C55" s="1572"/>
      <c r="D55" s="1570"/>
      <c r="E55" s="1571"/>
      <c r="F55" s="1587"/>
      <c r="G55" s="1569"/>
      <c r="H55" s="1587"/>
      <c r="I55" s="1572"/>
      <c r="J55" s="1573"/>
      <c r="K55" s="1572"/>
      <c r="L55" s="1587"/>
      <c r="M55" s="1569"/>
      <c r="N55" s="1569"/>
      <c r="O55" s="1587"/>
      <c r="P55" s="1587"/>
      <c r="Q55" s="1880"/>
      <c r="R55" s="1866">
        <f t="shared" si="0"/>
        <v>0</v>
      </c>
      <c r="S55" s="1882"/>
      <c r="T55" s="1602"/>
      <c r="U55" s="1602"/>
      <c r="V55" s="1602"/>
      <c r="W55" s="1602"/>
    </row>
    <row r="56" spans="1:23" ht="16" customHeight="1" x14ac:dyDescent="0.45">
      <c r="A56" s="1603"/>
      <c r="B56" s="1572"/>
      <c r="C56" s="1572"/>
      <c r="D56" s="1570"/>
      <c r="E56" s="1571"/>
      <c r="F56" s="1587"/>
      <c r="G56" s="1569"/>
      <c r="H56" s="1587"/>
      <c r="I56" s="1572"/>
      <c r="J56" s="1573"/>
      <c r="K56" s="1572"/>
      <c r="L56" s="1587"/>
      <c r="M56" s="1569"/>
      <c r="N56" s="1569"/>
      <c r="O56" s="1587"/>
      <c r="P56" s="1587"/>
      <c r="Q56" s="1880"/>
      <c r="R56" s="1866">
        <f t="shared" si="0"/>
        <v>0</v>
      </c>
      <c r="S56" s="1882"/>
      <c r="T56" s="1602"/>
      <c r="U56" s="1602"/>
      <c r="V56" s="1602"/>
      <c r="W56" s="1602"/>
    </row>
    <row r="57" spans="1:23" ht="16" customHeight="1" x14ac:dyDescent="0.45">
      <c r="A57" s="1603"/>
      <c r="B57" s="1572"/>
      <c r="C57" s="1572"/>
      <c r="D57" s="1570"/>
      <c r="E57" s="1571"/>
      <c r="F57" s="1587"/>
      <c r="G57" s="1569"/>
      <c r="H57" s="1587"/>
      <c r="I57" s="1572"/>
      <c r="J57" s="1573"/>
      <c r="K57" s="1572"/>
      <c r="L57" s="1587"/>
      <c r="M57" s="1569"/>
      <c r="N57" s="1569"/>
      <c r="O57" s="1587"/>
      <c r="P57" s="1587"/>
      <c r="Q57" s="1880"/>
      <c r="R57" s="1866">
        <f t="shared" si="0"/>
        <v>0</v>
      </c>
      <c r="S57" s="1882"/>
      <c r="T57" s="1602"/>
      <c r="U57" s="1602"/>
      <c r="V57" s="1602"/>
      <c r="W57" s="1602"/>
    </row>
    <row r="58" spans="1:23" ht="16" customHeight="1" x14ac:dyDescent="0.45">
      <c r="A58" s="1603"/>
      <c r="B58" s="1572"/>
      <c r="C58" s="1572"/>
      <c r="D58" s="1570"/>
      <c r="E58" s="1571"/>
      <c r="F58" s="1587"/>
      <c r="G58" s="1569"/>
      <c r="H58" s="1587"/>
      <c r="I58" s="1572"/>
      <c r="J58" s="1573"/>
      <c r="K58" s="1572"/>
      <c r="L58" s="1587"/>
      <c r="M58" s="1569"/>
      <c r="N58" s="1569"/>
      <c r="O58" s="1587"/>
      <c r="P58" s="1587"/>
      <c r="Q58" s="1880"/>
      <c r="R58" s="1866">
        <f t="shared" si="0"/>
        <v>0</v>
      </c>
      <c r="S58" s="1882"/>
      <c r="T58" s="1602"/>
      <c r="U58" s="1602"/>
      <c r="V58" s="1602"/>
      <c r="W58" s="1602"/>
    </row>
    <row r="59" spans="1:23" ht="16" customHeight="1" x14ac:dyDescent="0.45">
      <c r="A59" s="1603"/>
      <c r="B59" s="1572"/>
      <c r="C59" s="1572"/>
      <c r="D59" s="1570"/>
      <c r="E59" s="1571"/>
      <c r="F59" s="1587"/>
      <c r="G59" s="1569"/>
      <c r="H59" s="1587"/>
      <c r="I59" s="1572"/>
      <c r="J59" s="1573"/>
      <c r="K59" s="1572"/>
      <c r="L59" s="1587"/>
      <c r="M59" s="1569"/>
      <c r="N59" s="1569"/>
      <c r="O59" s="1587"/>
      <c r="P59" s="1587"/>
      <c r="Q59" s="1880"/>
      <c r="R59" s="1866">
        <f t="shared" si="0"/>
        <v>0</v>
      </c>
      <c r="S59" s="1882"/>
      <c r="T59" s="1602"/>
      <c r="U59" s="1602"/>
      <c r="V59" s="1602"/>
      <c r="W59" s="1602"/>
    </row>
    <row r="60" spans="1:23" ht="16" customHeight="1" x14ac:dyDescent="0.45">
      <c r="A60" s="1603"/>
      <c r="B60" s="1572"/>
      <c r="C60" s="1572"/>
      <c r="D60" s="1570"/>
      <c r="E60" s="1571"/>
      <c r="F60" s="1587"/>
      <c r="G60" s="1569"/>
      <c r="H60" s="1587"/>
      <c r="I60" s="1572"/>
      <c r="J60" s="1573"/>
      <c r="K60" s="1572"/>
      <c r="L60" s="1587"/>
      <c r="M60" s="1569"/>
      <c r="N60" s="1569"/>
      <c r="O60" s="1587"/>
      <c r="P60" s="1587"/>
      <c r="Q60" s="1880"/>
      <c r="R60" s="1866">
        <f t="shared" si="0"/>
        <v>0</v>
      </c>
      <c r="S60" s="1882"/>
      <c r="T60" s="1602"/>
      <c r="U60" s="1602"/>
      <c r="V60" s="1602"/>
      <c r="W60" s="1602"/>
    </row>
    <row r="61" spans="1:23" ht="16" customHeight="1" x14ac:dyDescent="0.45">
      <c r="A61" s="1603"/>
      <c r="B61" s="1572"/>
      <c r="C61" s="1572"/>
      <c r="D61" s="1570"/>
      <c r="E61" s="1571"/>
      <c r="F61" s="1587"/>
      <c r="G61" s="1604"/>
      <c r="H61" s="1587"/>
      <c r="I61" s="1572"/>
      <c r="J61" s="1573"/>
      <c r="K61" s="1572"/>
      <c r="L61" s="1587"/>
      <c r="M61" s="1569"/>
      <c r="N61" s="1569"/>
      <c r="O61" s="1587"/>
      <c r="P61" s="1587"/>
      <c r="Q61" s="1880"/>
      <c r="R61" s="1866">
        <f t="shared" si="0"/>
        <v>0</v>
      </c>
      <c r="S61" s="1882"/>
      <c r="T61" s="1602"/>
      <c r="U61" s="1602"/>
      <c r="V61" s="1602"/>
      <c r="W61" s="1602"/>
    </row>
    <row r="62" spans="1:23" ht="16" customHeight="1" x14ac:dyDescent="0.45">
      <c r="A62" s="1603"/>
      <c r="B62" s="1572"/>
      <c r="C62" s="1572"/>
      <c r="D62" s="1570"/>
      <c r="E62" s="1571"/>
      <c r="F62" s="1587"/>
      <c r="G62" s="1604"/>
      <c r="H62" s="1587"/>
      <c r="I62" s="1572"/>
      <c r="J62" s="1573"/>
      <c r="K62" s="1572"/>
      <c r="L62" s="1587"/>
      <c r="M62" s="1569"/>
      <c r="N62" s="1569"/>
      <c r="O62" s="1587"/>
      <c r="P62" s="1587"/>
      <c r="Q62" s="1880"/>
      <c r="R62" s="1866">
        <f t="shared" si="0"/>
        <v>0</v>
      </c>
      <c r="S62" s="1882"/>
      <c r="T62" s="1602"/>
      <c r="U62" s="1602"/>
      <c r="V62" s="1602"/>
      <c r="W62" s="1602"/>
    </row>
    <row r="63" spans="1:23" ht="16" customHeight="1" x14ac:dyDescent="0.45">
      <c r="A63" s="1603"/>
      <c r="B63" s="1572"/>
      <c r="C63" s="1572"/>
      <c r="D63" s="1570"/>
      <c r="E63" s="1571"/>
      <c r="F63" s="1587"/>
      <c r="G63" s="1604"/>
      <c r="H63" s="1587"/>
      <c r="I63" s="1572"/>
      <c r="J63" s="1573"/>
      <c r="K63" s="1572"/>
      <c r="L63" s="1587"/>
      <c r="M63" s="1569"/>
      <c r="N63" s="1569"/>
      <c r="O63" s="1587"/>
      <c r="P63" s="1587"/>
      <c r="Q63" s="1880"/>
      <c r="R63" s="1866">
        <f t="shared" si="0"/>
        <v>0</v>
      </c>
      <c r="S63" s="1882"/>
      <c r="T63" s="1602"/>
      <c r="U63" s="1602"/>
      <c r="V63" s="1602"/>
      <c r="W63" s="1602"/>
    </row>
    <row r="64" spans="1:23" ht="16" customHeight="1" x14ac:dyDescent="0.45">
      <c r="A64" s="1603"/>
      <c r="B64" s="1572"/>
      <c r="C64" s="1572"/>
      <c r="D64" s="1570"/>
      <c r="E64" s="1571"/>
      <c r="F64" s="1587"/>
      <c r="G64" s="1604"/>
      <c r="H64" s="1587"/>
      <c r="I64" s="1572"/>
      <c r="J64" s="1573"/>
      <c r="K64" s="1572"/>
      <c r="L64" s="1587"/>
      <c r="M64" s="1569"/>
      <c r="N64" s="1569"/>
      <c r="O64" s="1587"/>
      <c r="P64" s="1587"/>
      <c r="Q64" s="1880"/>
      <c r="R64" s="1866">
        <f t="shared" si="0"/>
        <v>0</v>
      </c>
      <c r="S64" s="1882"/>
      <c r="T64" s="1602"/>
      <c r="U64" s="1602"/>
      <c r="V64" s="1602"/>
      <c r="W64" s="1602"/>
    </row>
    <row r="65" spans="1:23" ht="16" customHeight="1" x14ac:dyDescent="0.45">
      <c r="A65" s="1603"/>
      <c r="B65" s="1572"/>
      <c r="C65" s="1572"/>
      <c r="D65" s="1570"/>
      <c r="E65" s="1571"/>
      <c r="F65" s="1587"/>
      <c r="G65" s="1604"/>
      <c r="H65" s="1587"/>
      <c r="I65" s="1572"/>
      <c r="J65" s="1573"/>
      <c r="K65" s="1572"/>
      <c r="L65" s="1587"/>
      <c r="M65" s="1569"/>
      <c r="N65" s="1569"/>
      <c r="O65" s="1587"/>
      <c r="P65" s="1587"/>
      <c r="Q65" s="1880"/>
      <c r="R65" s="1866">
        <f t="shared" si="0"/>
        <v>0</v>
      </c>
      <c r="S65" s="1882"/>
      <c r="T65" s="1602"/>
      <c r="U65" s="1602"/>
      <c r="V65" s="1602"/>
      <c r="W65" s="1602"/>
    </row>
    <row r="66" spans="1:23" ht="16" customHeight="1" x14ac:dyDescent="0.45">
      <c r="A66" s="1603"/>
      <c r="B66" s="1572"/>
      <c r="C66" s="1572"/>
      <c r="D66" s="1570"/>
      <c r="E66" s="1571"/>
      <c r="F66" s="1587"/>
      <c r="G66" s="1604"/>
      <c r="H66" s="1587"/>
      <c r="I66" s="1572"/>
      <c r="J66" s="1573"/>
      <c r="K66" s="1572"/>
      <c r="L66" s="1587"/>
      <c r="M66" s="1569"/>
      <c r="N66" s="1569"/>
      <c r="O66" s="1587"/>
      <c r="P66" s="1587"/>
      <c r="Q66" s="1880"/>
      <c r="R66" s="1866">
        <f t="shared" si="0"/>
        <v>0</v>
      </c>
      <c r="S66" s="1882"/>
      <c r="T66" s="1602"/>
      <c r="U66" s="1602"/>
      <c r="V66" s="1602"/>
      <c r="W66" s="1602"/>
    </row>
    <row r="67" spans="1:23" ht="16" customHeight="1" x14ac:dyDescent="0.45">
      <c r="A67" s="1603"/>
      <c r="B67" s="1572"/>
      <c r="C67" s="1572"/>
      <c r="D67" s="1570"/>
      <c r="E67" s="1571"/>
      <c r="F67" s="1587"/>
      <c r="G67" s="1604"/>
      <c r="H67" s="1587"/>
      <c r="I67" s="1572"/>
      <c r="J67" s="1573"/>
      <c r="K67" s="1572"/>
      <c r="L67" s="1587"/>
      <c r="M67" s="1569"/>
      <c r="N67" s="1569"/>
      <c r="O67" s="1587"/>
      <c r="P67" s="1587"/>
      <c r="Q67" s="1880"/>
      <c r="R67" s="1866">
        <f t="shared" si="0"/>
        <v>0</v>
      </c>
      <c r="S67" s="1882"/>
      <c r="T67" s="1602"/>
      <c r="U67" s="1602"/>
      <c r="V67" s="1602"/>
      <c r="W67" s="1602"/>
    </row>
    <row r="68" spans="1:23" ht="16" customHeight="1" x14ac:dyDescent="0.45">
      <c r="A68" s="1603"/>
      <c r="B68" s="1572"/>
      <c r="C68" s="1572"/>
      <c r="D68" s="1570"/>
      <c r="E68" s="1571"/>
      <c r="F68" s="1587"/>
      <c r="G68" s="1569"/>
      <c r="H68" s="1587"/>
      <c r="I68" s="1572"/>
      <c r="J68" s="1573"/>
      <c r="K68" s="1572"/>
      <c r="L68" s="1587"/>
      <c r="M68" s="1569"/>
      <c r="N68" s="1569"/>
      <c r="O68" s="1587"/>
      <c r="P68" s="1587"/>
      <c r="Q68" s="1880"/>
      <c r="R68" s="1866">
        <f t="shared" si="0"/>
        <v>0</v>
      </c>
      <c r="S68" s="1882"/>
      <c r="T68" s="1602"/>
      <c r="U68" s="1602"/>
      <c r="V68" s="1602"/>
      <c r="W68" s="1602"/>
    </row>
    <row r="69" spans="1:23" ht="16" customHeight="1" x14ac:dyDescent="0.45">
      <c r="A69" s="1603"/>
      <c r="B69" s="1572"/>
      <c r="C69" s="1572"/>
      <c r="D69" s="1570"/>
      <c r="E69" s="1571"/>
      <c r="F69" s="1587"/>
      <c r="G69" s="1604"/>
      <c r="H69" s="1587"/>
      <c r="I69" s="1572"/>
      <c r="J69" s="1573"/>
      <c r="K69" s="1572"/>
      <c r="L69" s="1587"/>
      <c r="M69" s="1569"/>
      <c r="N69" s="1569"/>
      <c r="O69" s="1587"/>
      <c r="P69" s="1587"/>
      <c r="Q69" s="1880"/>
      <c r="R69" s="1866">
        <f t="shared" si="0"/>
        <v>0</v>
      </c>
      <c r="S69" s="1882"/>
      <c r="T69" s="1602"/>
      <c r="U69" s="1602"/>
      <c r="V69" s="1602"/>
      <c r="W69" s="1602"/>
    </row>
    <row r="70" spans="1:23" ht="16" customHeight="1" x14ac:dyDescent="0.45">
      <c r="A70" s="1603"/>
      <c r="B70" s="1572"/>
      <c r="C70" s="1572"/>
      <c r="D70" s="1570"/>
      <c r="E70" s="1571"/>
      <c r="F70" s="1587"/>
      <c r="G70" s="1604"/>
      <c r="H70" s="1587"/>
      <c r="I70" s="1572"/>
      <c r="J70" s="1573"/>
      <c r="K70" s="1572"/>
      <c r="L70" s="1587"/>
      <c r="M70" s="1569"/>
      <c r="N70" s="1569"/>
      <c r="O70" s="1587"/>
      <c r="P70" s="1587"/>
      <c r="Q70" s="1880"/>
      <c r="R70" s="1866">
        <f t="shared" si="0"/>
        <v>0</v>
      </c>
      <c r="S70" s="1882"/>
      <c r="T70" s="1602"/>
      <c r="U70" s="1602"/>
      <c r="V70" s="1602"/>
      <c r="W70" s="1602"/>
    </row>
    <row r="71" spans="1:23" ht="16" customHeight="1" x14ac:dyDescent="0.45">
      <c r="A71" s="1603"/>
      <c r="B71" s="1572"/>
      <c r="C71" s="1572"/>
      <c r="D71" s="1570"/>
      <c r="E71" s="1571"/>
      <c r="F71" s="1587"/>
      <c r="G71" s="1604"/>
      <c r="H71" s="1587"/>
      <c r="I71" s="1572"/>
      <c r="J71" s="1573"/>
      <c r="K71" s="1572"/>
      <c r="L71" s="1587"/>
      <c r="M71" s="1569"/>
      <c r="N71" s="1569"/>
      <c r="O71" s="1587"/>
      <c r="P71" s="1587"/>
      <c r="Q71" s="1880"/>
      <c r="R71" s="1866">
        <f t="shared" si="0"/>
        <v>0</v>
      </c>
      <c r="S71" s="1882"/>
      <c r="T71" s="1602"/>
      <c r="U71" s="1602"/>
      <c r="V71" s="1602"/>
      <c r="W71" s="1602"/>
    </row>
    <row r="72" spans="1:23" ht="16" customHeight="1" x14ac:dyDescent="0.45">
      <c r="A72" s="1603"/>
      <c r="B72" s="1572"/>
      <c r="C72" s="1572"/>
      <c r="D72" s="1570"/>
      <c r="E72" s="1571"/>
      <c r="F72" s="1587"/>
      <c r="G72" s="1604"/>
      <c r="H72" s="1587"/>
      <c r="I72" s="1572"/>
      <c r="J72" s="1573"/>
      <c r="K72" s="1572"/>
      <c r="L72" s="1587"/>
      <c r="M72" s="1569"/>
      <c r="N72" s="1569"/>
      <c r="O72" s="1587"/>
      <c r="P72" s="1587"/>
      <c r="Q72" s="1880"/>
      <c r="R72" s="1866">
        <f t="shared" ref="R72:R135" si="1">$I72+$K72</f>
        <v>0</v>
      </c>
      <c r="S72" s="1882"/>
      <c r="T72" s="1602"/>
      <c r="U72" s="1602"/>
      <c r="V72" s="1602"/>
      <c r="W72" s="1602"/>
    </row>
    <row r="73" spans="1:23" ht="16" customHeight="1" x14ac:dyDescent="0.45">
      <c r="A73" s="1603"/>
      <c r="B73" s="1572"/>
      <c r="C73" s="1572"/>
      <c r="D73" s="1570"/>
      <c r="E73" s="1571"/>
      <c r="F73" s="1587"/>
      <c r="G73" s="1604"/>
      <c r="H73" s="1587"/>
      <c r="I73" s="1572"/>
      <c r="J73" s="1573"/>
      <c r="K73" s="1572"/>
      <c r="L73" s="1587"/>
      <c r="M73" s="1569"/>
      <c r="N73" s="1569"/>
      <c r="O73" s="1587"/>
      <c r="P73" s="1587"/>
      <c r="Q73" s="1880"/>
      <c r="R73" s="1866">
        <f t="shared" si="1"/>
        <v>0</v>
      </c>
      <c r="S73" s="1882"/>
      <c r="T73" s="1602"/>
      <c r="U73" s="1602"/>
      <c r="V73" s="1602"/>
      <c r="W73" s="1602"/>
    </row>
    <row r="74" spans="1:23" ht="16" customHeight="1" x14ac:dyDescent="0.45">
      <c r="A74" s="1603"/>
      <c r="B74" s="1572"/>
      <c r="C74" s="1572"/>
      <c r="D74" s="1570"/>
      <c r="E74" s="1571"/>
      <c r="F74" s="1587"/>
      <c r="G74" s="1569"/>
      <c r="H74" s="1587"/>
      <c r="I74" s="1572"/>
      <c r="J74" s="1573"/>
      <c r="K74" s="1572"/>
      <c r="L74" s="1587"/>
      <c r="M74" s="1569"/>
      <c r="N74" s="1569"/>
      <c r="O74" s="1587"/>
      <c r="P74" s="1587"/>
      <c r="Q74" s="1880"/>
      <c r="R74" s="1866">
        <f t="shared" si="1"/>
        <v>0</v>
      </c>
      <c r="S74" s="1882"/>
      <c r="T74" s="1602"/>
      <c r="U74" s="1602"/>
      <c r="V74" s="1602"/>
      <c r="W74" s="1602"/>
    </row>
    <row r="75" spans="1:23" ht="16" customHeight="1" x14ac:dyDescent="0.45">
      <c r="A75" s="1603"/>
      <c r="B75" s="1572"/>
      <c r="C75" s="1572"/>
      <c r="D75" s="1570"/>
      <c r="E75" s="1571"/>
      <c r="F75" s="1587"/>
      <c r="G75" s="1604"/>
      <c r="H75" s="1587"/>
      <c r="I75" s="1572"/>
      <c r="J75" s="1573"/>
      <c r="K75" s="1572"/>
      <c r="L75" s="1587"/>
      <c r="M75" s="1569"/>
      <c r="N75" s="1569"/>
      <c r="O75" s="1587"/>
      <c r="P75" s="1587"/>
      <c r="Q75" s="1880"/>
      <c r="R75" s="1866">
        <f t="shared" si="1"/>
        <v>0</v>
      </c>
      <c r="S75" s="1882"/>
      <c r="T75" s="1602"/>
      <c r="U75" s="1602"/>
      <c r="V75" s="1602"/>
      <c r="W75" s="1602"/>
    </row>
    <row r="76" spans="1:23" ht="16" customHeight="1" x14ac:dyDescent="0.45">
      <c r="A76" s="1603"/>
      <c r="B76" s="1572"/>
      <c r="C76" s="1572"/>
      <c r="D76" s="1570"/>
      <c r="E76" s="1571"/>
      <c r="F76" s="1587"/>
      <c r="G76" s="1604"/>
      <c r="H76" s="1587"/>
      <c r="I76" s="1572"/>
      <c r="J76" s="1573"/>
      <c r="K76" s="1572"/>
      <c r="L76" s="1587"/>
      <c r="M76" s="1569"/>
      <c r="N76" s="1569"/>
      <c r="O76" s="1587"/>
      <c r="P76" s="1587"/>
      <c r="Q76" s="1880"/>
      <c r="R76" s="1866">
        <f t="shared" si="1"/>
        <v>0</v>
      </c>
      <c r="S76" s="1882"/>
      <c r="T76" s="1602"/>
      <c r="U76" s="1602"/>
      <c r="V76" s="1602"/>
      <c r="W76" s="1602"/>
    </row>
    <row r="77" spans="1:23" ht="16" customHeight="1" x14ac:dyDescent="0.45">
      <c r="A77" s="1603"/>
      <c r="B77" s="1572"/>
      <c r="C77" s="1572"/>
      <c r="D77" s="1570"/>
      <c r="E77" s="1571"/>
      <c r="F77" s="1587"/>
      <c r="G77" s="1604"/>
      <c r="H77" s="1587"/>
      <c r="I77" s="1572"/>
      <c r="J77" s="1573"/>
      <c r="K77" s="1572"/>
      <c r="L77" s="1587"/>
      <c r="M77" s="1569"/>
      <c r="N77" s="1569"/>
      <c r="O77" s="1587"/>
      <c r="P77" s="1587"/>
      <c r="Q77" s="1880"/>
      <c r="R77" s="1866">
        <f t="shared" si="1"/>
        <v>0</v>
      </c>
      <c r="S77" s="1882"/>
      <c r="T77" s="1602"/>
      <c r="U77" s="1602"/>
      <c r="V77" s="1602"/>
      <c r="W77" s="1602"/>
    </row>
    <row r="78" spans="1:23" ht="16" customHeight="1" x14ac:dyDescent="0.45">
      <c r="A78" s="1603"/>
      <c r="B78" s="1572"/>
      <c r="C78" s="1572"/>
      <c r="D78" s="1570"/>
      <c r="E78" s="1571"/>
      <c r="F78" s="1587"/>
      <c r="G78" s="1604"/>
      <c r="H78" s="1587"/>
      <c r="I78" s="1572"/>
      <c r="J78" s="1573"/>
      <c r="K78" s="1572"/>
      <c r="L78" s="1587"/>
      <c r="M78" s="1569"/>
      <c r="N78" s="1569"/>
      <c r="O78" s="1587"/>
      <c r="P78" s="1587"/>
      <c r="Q78" s="1880"/>
      <c r="R78" s="1866">
        <f t="shared" si="1"/>
        <v>0</v>
      </c>
      <c r="S78" s="1882"/>
      <c r="T78" s="1602"/>
      <c r="U78" s="1602"/>
      <c r="V78" s="1602"/>
      <c r="W78" s="1602"/>
    </row>
    <row r="79" spans="1:23" ht="16" customHeight="1" x14ac:dyDescent="0.45">
      <c r="A79" s="1603"/>
      <c r="B79" s="1572"/>
      <c r="C79" s="1572"/>
      <c r="D79" s="1570"/>
      <c r="E79" s="1571"/>
      <c r="F79" s="1587"/>
      <c r="G79" s="1604"/>
      <c r="H79" s="1587"/>
      <c r="I79" s="1572"/>
      <c r="J79" s="1573"/>
      <c r="K79" s="1572"/>
      <c r="L79" s="1587"/>
      <c r="M79" s="1569"/>
      <c r="N79" s="1569"/>
      <c r="O79" s="1587"/>
      <c r="P79" s="1587"/>
      <c r="Q79" s="1880"/>
      <c r="R79" s="1866">
        <f t="shared" si="1"/>
        <v>0</v>
      </c>
      <c r="S79" s="1882"/>
      <c r="T79" s="1602"/>
      <c r="U79" s="1602"/>
      <c r="V79" s="1602"/>
      <c r="W79" s="1602"/>
    </row>
    <row r="80" spans="1:23" ht="16" customHeight="1" x14ac:dyDescent="0.45">
      <c r="A80" s="1603"/>
      <c r="B80" s="1572"/>
      <c r="C80" s="1572"/>
      <c r="D80" s="1570"/>
      <c r="E80" s="1571"/>
      <c r="F80" s="1587"/>
      <c r="G80" s="1604"/>
      <c r="H80" s="1587"/>
      <c r="I80" s="1572"/>
      <c r="J80" s="1573"/>
      <c r="K80" s="1572"/>
      <c r="L80" s="1587"/>
      <c r="M80" s="1569"/>
      <c r="N80" s="1569"/>
      <c r="O80" s="1587"/>
      <c r="P80" s="1587"/>
      <c r="Q80" s="1880"/>
      <c r="R80" s="1866">
        <f t="shared" si="1"/>
        <v>0</v>
      </c>
      <c r="S80" s="1882"/>
      <c r="T80" s="1602"/>
      <c r="U80" s="1602"/>
      <c r="V80" s="1602"/>
      <c r="W80" s="1602"/>
    </row>
    <row r="81" spans="1:23" ht="16" customHeight="1" x14ac:dyDescent="0.45">
      <c r="A81" s="1603"/>
      <c r="B81" s="1572"/>
      <c r="C81" s="1572"/>
      <c r="D81" s="1570"/>
      <c r="E81" s="1571"/>
      <c r="F81" s="1587"/>
      <c r="G81" s="1604"/>
      <c r="H81" s="1587"/>
      <c r="I81" s="1572"/>
      <c r="J81" s="1573"/>
      <c r="K81" s="1572"/>
      <c r="L81" s="1587"/>
      <c r="M81" s="1569"/>
      <c r="N81" s="1569"/>
      <c r="O81" s="1587"/>
      <c r="P81" s="1587"/>
      <c r="Q81" s="1880"/>
      <c r="R81" s="1866">
        <f t="shared" si="1"/>
        <v>0</v>
      </c>
      <c r="S81" s="1882"/>
      <c r="T81" s="1602"/>
      <c r="U81" s="1602"/>
      <c r="V81" s="1602"/>
      <c r="W81" s="1602"/>
    </row>
    <row r="82" spans="1:23" ht="16" customHeight="1" x14ac:dyDescent="0.45">
      <c r="A82" s="1603"/>
      <c r="B82" s="1572"/>
      <c r="C82" s="1572"/>
      <c r="D82" s="1570"/>
      <c r="E82" s="1571"/>
      <c r="F82" s="1587"/>
      <c r="G82" s="1604"/>
      <c r="H82" s="1587"/>
      <c r="I82" s="1572"/>
      <c r="J82" s="1573"/>
      <c r="K82" s="1572"/>
      <c r="L82" s="1587"/>
      <c r="M82" s="1569"/>
      <c r="N82" s="1569"/>
      <c r="O82" s="1587"/>
      <c r="P82" s="1587"/>
      <c r="Q82" s="1880"/>
      <c r="R82" s="1866">
        <f t="shared" si="1"/>
        <v>0</v>
      </c>
      <c r="S82" s="1882"/>
      <c r="T82" s="1602"/>
      <c r="U82" s="1602"/>
      <c r="V82" s="1602"/>
      <c r="W82" s="1602"/>
    </row>
    <row r="83" spans="1:23" ht="16" customHeight="1" x14ac:dyDescent="0.45">
      <c r="A83" s="1603"/>
      <c r="B83" s="1572"/>
      <c r="C83" s="1572"/>
      <c r="D83" s="1570"/>
      <c r="E83" s="1571"/>
      <c r="F83" s="1587"/>
      <c r="G83" s="1604"/>
      <c r="H83" s="1587"/>
      <c r="I83" s="1572"/>
      <c r="J83" s="1573"/>
      <c r="K83" s="1572"/>
      <c r="L83" s="1587"/>
      <c r="M83" s="1569"/>
      <c r="N83" s="1569"/>
      <c r="O83" s="1587"/>
      <c r="P83" s="1587"/>
      <c r="Q83" s="1880"/>
      <c r="R83" s="1866">
        <f t="shared" si="1"/>
        <v>0</v>
      </c>
      <c r="S83" s="1882"/>
      <c r="T83" s="1602"/>
      <c r="U83" s="1602"/>
      <c r="V83" s="1602"/>
      <c r="W83" s="1602"/>
    </row>
    <row r="84" spans="1:23" ht="16" customHeight="1" x14ac:dyDescent="0.45">
      <c r="A84" s="1603"/>
      <c r="B84" s="1572"/>
      <c r="C84" s="1572"/>
      <c r="D84" s="1570"/>
      <c r="E84" s="1571"/>
      <c r="F84" s="1587"/>
      <c r="G84" s="1604"/>
      <c r="H84" s="1587"/>
      <c r="I84" s="1572"/>
      <c r="J84" s="1573"/>
      <c r="K84" s="1572"/>
      <c r="L84" s="1587"/>
      <c r="M84" s="1569"/>
      <c r="N84" s="1569"/>
      <c r="O84" s="1587"/>
      <c r="P84" s="1587"/>
      <c r="Q84" s="1880"/>
      <c r="R84" s="1866">
        <f t="shared" si="1"/>
        <v>0</v>
      </c>
      <c r="S84" s="1882"/>
      <c r="T84" s="1602"/>
      <c r="U84" s="1602"/>
      <c r="V84" s="1602"/>
      <c r="W84" s="1602"/>
    </row>
    <row r="85" spans="1:23" ht="16" customHeight="1" x14ac:dyDescent="0.45">
      <c r="A85" s="1603"/>
      <c r="B85" s="1572"/>
      <c r="C85" s="1572"/>
      <c r="D85" s="1570"/>
      <c r="E85" s="1571"/>
      <c r="F85" s="1587"/>
      <c r="G85" s="1604"/>
      <c r="H85" s="1587"/>
      <c r="I85" s="1572"/>
      <c r="J85" s="1573"/>
      <c r="K85" s="1572"/>
      <c r="L85" s="1587"/>
      <c r="M85" s="1569"/>
      <c r="N85" s="1569"/>
      <c r="O85" s="1587"/>
      <c r="P85" s="1587"/>
      <c r="Q85" s="1880"/>
      <c r="R85" s="1866">
        <f t="shared" si="1"/>
        <v>0</v>
      </c>
      <c r="S85" s="1882"/>
      <c r="T85" s="1602"/>
      <c r="U85" s="1602"/>
      <c r="V85" s="1602"/>
      <c r="W85" s="1602"/>
    </row>
    <row r="86" spans="1:23" ht="16" customHeight="1" x14ac:dyDescent="0.45">
      <c r="A86" s="1603"/>
      <c r="B86" s="1572"/>
      <c r="C86" s="1572"/>
      <c r="D86" s="1570"/>
      <c r="E86" s="1571"/>
      <c r="F86" s="1587"/>
      <c r="G86" s="1569"/>
      <c r="H86" s="1587"/>
      <c r="I86" s="1572"/>
      <c r="J86" s="1573"/>
      <c r="K86" s="1572"/>
      <c r="L86" s="1587"/>
      <c r="M86" s="1569"/>
      <c r="N86" s="1569"/>
      <c r="O86" s="1587"/>
      <c r="P86" s="1587"/>
      <c r="Q86" s="1880"/>
      <c r="R86" s="1866">
        <f t="shared" si="1"/>
        <v>0</v>
      </c>
      <c r="S86" s="1882"/>
      <c r="T86" s="1602"/>
      <c r="U86" s="1602"/>
      <c r="V86" s="1602"/>
      <c r="W86" s="1602"/>
    </row>
    <row r="87" spans="1:23" ht="16" customHeight="1" x14ac:dyDescent="0.45">
      <c r="A87" s="1603"/>
      <c r="B87" s="1572"/>
      <c r="C87" s="1572"/>
      <c r="D87" s="1570"/>
      <c r="E87" s="1571"/>
      <c r="F87" s="1587"/>
      <c r="G87" s="1569"/>
      <c r="H87" s="1587"/>
      <c r="I87" s="1572"/>
      <c r="J87" s="1573"/>
      <c r="K87" s="1572"/>
      <c r="L87" s="1587"/>
      <c r="M87" s="1569"/>
      <c r="N87" s="1569"/>
      <c r="O87" s="1587"/>
      <c r="P87" s="1587"/>
      <c r="Q87" s="1880"/>
      <c r="R87" s="1866">
        <f t="shared" si="1"/>
        <v>0</v>
      </c>
      <c r="S87" s="1882"/>
      <c r="T87" s="1602"/>
      <c r="U87" s="1602"/>
      <c r="V87" s="1602"/>
      <c r="W87" s="1602"/>
    </row>
    <row r="88" spans="1:23" ht="16" customHeight="1" x14ac:dyDescent="0.45">
      <c r="A88" s="1603"/>
      <c r="B88" s="1572"/>
      <c r="C88" s="1572"/>
      <c r="D88" s="1570"/>
      <c r="E88" s="1571"/>
      <c r="F88" s="1587"/>
      <c r="G88" s="1569"/>
      <c r="H88" s="1587"/>
      <c r="I88" s="1572"/>
      <c r="J88" s="1573"/>
      <c r="K88" s="1572"/>
      <c r="L88" s="1587"/>
      <c r="M88" s="1569"/>
      <c r="N88" s="1569"/>
      <c r="O88" s="1587"/>
      <c r="P88" s="1587"/>
      <c r="Q88" s="1880"/>
      <c r="R88" s="1866">
        <f t="shared" si="1"/>
        <v>0</v>
      </c>
      <c r="S88" s="1882"/>
      <c r="T88" s="1602"/>
      <c r="U88" s="1602"/>
      <c r="V88" s="1602"/>
      <c r="W88" s="1602"/>
    </row>
    <row r="89" spans="1:23" ht="16" customHeight="1" x14ac:dyDescent="0.45">
      <c r="A89" s="1603"/>
      <c r="B89" s="1572"/>
      <c r="C89" s="1572"/>
      <c r="D89" s="1570"/>
      <c r="E89" s="1571"/>
      <c r="F89" s="1587"/>
      <c r="G89" s="1604"/>
      <c r="H89" s="1587"/>
      <c r="I89" s="1572"/>
      <c r="J89" s="1573"/>
      <c r="K89" s="1572"/>
      <c r="L89" s="1587"/>
      <c r="M89" s="1569"/>
      <c r="N89" s="1569"/>
      <c r="O89" s="1587"/>
      <c r="P89" s="1587"/>
      <c r="Q89" s="1880"/>
      <c r="R89" s="1866">
        <f t="shared" si="1"/>
        <v>0</v>
      </c>
      <c r="S89" s="1882"/>
      <c r="T89" s="1602"/>
      <c r="U89" s="1602"/>
      <c r="V89" s="1602"/>
      <c r="W89" s="1602"/>
    </row>
    <row r="90" spans="1:23" ht="16" customHeight="1" x14ac:dyDescent="0.45">
      <c r="A90" s="1603"/>
      <c r="B90" s="1572"/>
      <c r="C90" s="1572"/>
      <c r="D90" s="1570"/>
      <c r="E90" s="1571"/>
      <c r="F90" s="1587"/>
      <c r="G90" s="1604"/>
      <c r="H90" s="1587"/>
      <c r="I90" s="1572"/>
      <c r="J90" s="1573"/>
      <c r="K90" s="1572"/>
      <c r="L90" s="1587"/>
      <c r="M90" s="1569"/>
      <c r="N90" s="1569"/>
      <c r="O90" s="1587"/>
      <c r="P90" s="1587"/>
      <c r="Q90" s="1880"/>
      <c r="R90" s="1866">
        <f t="shared" si="1"/>
        <v>0</v>
      </c>
      <c r="S90" s="1882"/>
      <c r="T90" s="1602"/>
      <c r="U90" s="1602"/>
      <c r="V90" s="1602"/>
      <c r="W90" s="1602"/>
    </row>
    <row r="91" spans="1:23" ht="16" customHeight="1" x14ac:dyDescent="0.45">
      <c r="A91" s="1603"/>
      <c r="B91" s="1572"/>
      <c r="C91" s="1572"/>
      <c r="D91" s="1570"/>
      <c r="E91" s="1571"/>
      <c r="F91" s="1587"/>
      <c r="G91" s="1604"/>
      <c r="H91" s="1587"/>
      <c r="I91" s="1572"/>
      <c r="J91" s="1573"/>
      <c r="K91" s="1572"/>
      <c r="L91" s="1587"/>
      <c r="M91" s="1569"/>
      <c r="N91" s="1569"/>
      <c r="O91" s="1587"/>
      <c r="P91" s="1587"/>
      <c r="Q91" s="1880"/>
      <c r="R91" s="1866">
        <f t="shared" si="1"/>
        <v>0</v>
      </c>
      <c r="S91" s="1882"/>
      <c r="T91" s="1602"/>
      <c r="U91" s="1602"/>
      <c r="V91" s="1602"/>
      <c r="W91" s="1602"/>
    </row>
    <row r="92" spans="1:23" ht="16" customHeight="1" x14ac:dyDescent="0.45">
      <c r="A92" s="1603"/>
      <c r="B92" s="1572"/>
      <c r="C92" s="1572"/>
      <c r="D92" s="1570"/>
      <c r="E92" s="1571"/>
      <c r="F92" s="1587"/>
      <c r="G92" s="1604"/>
      <c r="H92" s="1587"/>
      <c r="I92" s="1572"/>
      <c r="J92" s="1573"/>
      <c r="K92" s="1572"/>
      <c r="L92" s="1587"/>
      <c r="M92" s="1569"/>
      <c r="N92" s="1569"/>
      <c r="O92" s="1587"/>
      <c r="P92" s="1587"/>
      <c r="Q92" s="1880"/>
      <c r="R92" s="1866">
        <f t="shared" si="1"/>
        <v>0</v>
      </c>
      <c r="S92" s="1882"/>
      <c r="T92" s="1602"/>
      <c r="U92" s="1602"/>
      <c r="V92" s="1602"/>
      <c r="W92" s="1602"/>
    </row>
    <row r="93" spans="1:23" ht="16" customHeight="1" x14ac:dyDescent="0.45">
      <c r="A93" s="1603"/>
      <c r="B93" s="1572"/>
      <c r="C93" s="1572"/>
      <c r="D93" s="1570"/>
      <c r="E93" s="1571"/>
      <c r="F93" s="1587"/>
      <c r="G93" s="1604"/>
      <c r="H93" s="1587"/>
      <c r="I93" s="1572"/>
      <c r="J93" s="1573"/>
      <c r="K93" s="1572"/>
      <c r="L93" s="1587"/>
      <c r="M93" s="1569"/>
      <c r="N93" s="1569"/>
      <c r="O93" s="1587"/>
      <c r="P93" s="1587"/>
      <c r="Q93" s="1880"/>
      <c r="R93" s="1866">
        <f t="shared" si="1"/>
        <v>0</v>
      </c>
      <c r="S93" s="1882"/>
      <c r="T93" s="1602"/>
      <c r="U93" s="1602"/>
      <c r="V93" s="1602"/>
      <c r="W93" s="1602"/>
    </row>
    <row r="94" spans="1:23" ht="16" customHeight="1" x14ac:dyDescent="0.45">
      <c r="A94" s="1603"/>
      <c r="B94" s="1572"/>
      <c r="C94" s="1572"/>
      <c r="D94" s="1570"/>
      <c r="E94" s="1571"/>
      <c r="F94" s="1587"/>
      <c r="G94" s="1569"/>
      <c r="H94" s="1587"/>
      <c r="I94" s="1572"/>
      <c r="J94" s="1573"/>
      <c r="K94" s="1572"/>
      <c r="L94" s="1587"/>
      <c r="M94" s="1569"/>
      <c r="N94" s="1569"/>
      <c r="O94" s="1587"/>
      <c r="P94" s="1587"/>
      <c r="Q94" s="1880"/>
      <c r="R94" s="1866">
        <f t="shared" si="1"/>
        <v>0</v>
      </c>
      <c r="S94" s="1882"/>
      <c r="T94" s="1602"/>
      <c r="U94" s="1602"/>
      <c r="V94" s="1602"/>
      <c r="W94" s="1602"/>
    </row>
    <row r="95" spans="1:23" ht="16" customHeight="1" x14ac:dyDescent="0.45">
      <c r="A95" s="1603"/>
      <c r="B95" s="1572"/>
      <c r="C95" s="1572"/>
      <c r="D95" s="1570"/>
      <c r="E95" s="1571"/>
      <c r="F95" s="1587"/>
      <c r="G95" s="1604"/>
      <c r="H95" s="1587"/>
      <c r="I95" s="1572"/>
      <c r="J95" s="1573"/>
      <c r="K95" s="1572"/>
      <c r="L95" s="1587"/>
      <c r="M95" s="1569"/>
      <c r="N95" s="1569"/>
      <c r="O95" s="1587"/>
      <c r="P95" s="1587"/>
      <c r="Q95" s="1880"/>
      <c r="R95" s="1866">
        <f t="shared" si="1"/>
        <v>0</v>
      </c>
      <c r="S95" s="1882"/>
      <c r="T95" s="1602"/>
      <c r="U95" s="1602"/>
      <c r="V95" s="1602"/>
      <c r="W95" s="1602"/>
    </row>
    <row r="96" spans="1:23" ht="16" customHeight="1" x14ac:dyDescent="0.45">
      <c r="A96" s="1603"/>
      <c r="B96" s="1572"/>
      <c r="C96" s="1572"/>
      <c r="D96" s="1570"/>
      <c r="E96" s="1571"/>
      <c r="F96" s="1587"/>
      <c r="G96" s="1604"/>
      <c r="H96" s="1587"/>
      <c r="I96" s="1572"/>
      <c r="J96" s="1573"/>
      <c r="K96" s="1572"/>
      <c r="L96" s="1587"/>
      <c r="M96" s="1569"/>
      <c r="N96" s="1569"/>
      <c r="O96" s="1587"/>
      <c r="P96" s="1587"/>
      <c r="Q96" s="1880"/>
      <c r="R96" s="1866">
        <f t="shared" si="1"/>
        <v>0</v>
      </c>
      <c r="S96" s="1882"/>
      <c r="T96" s="1602"/>
      <c r="U96" s="1602"/>
      <c r="V96" s="1602"/>
      <c r="W96" s="1602"/>
    </row>
    <row r="97" spans="1:23" ht="16" customHeight="1" x14ac:dyDescent="0.45">
      <c r="A97" s="1603"/>
      <c r="B97" s="1572"/>
      <c r="C97" s="1572"/>
      <c r="D97" s="1570"/>
      <c r="E97" s="1571"/>
      <c r="F97" s="1587"/>
      <c r="G97" s="1604"/>
      <c r="H97" s="1587"/>
      <c r="I97" s="1572"/>
      <c r="J97" s="1573"/>
      <c r="K97" s="1572"/>
      <c r="L97" s="1587"/>
      <c r="M97" s="1569"/>
      <c r="N97" s="1569"/>
      <c r="O97" s="1587"/>
      <c r="P97" s="1587"/>
      <c r="Q97" s="1880"/>
      <c r="R97" s="1866">
        <f t="shared" si="1"/>
        <v>0</v>
      </c>
      <c r="S97" s="1882"/>
      <c r="T97" s="1602"/>
      <c r="U97" s="1602"/>
      <c r="V97" s="1602"/>
      <c r="W97" s="1602"/>
    </row>
    <row r="98" spans="1:23" ht="16" customHeight="1" x14ac:dyDescent="0.45">
      <c r="A98" s="1603"/>
      <c r="B98" s="1572"/>
      <c r="C98" s="1572"/>
      <c r="D98" s="1570"/>
      <c r="E98" s="1571"/>
      <c r="F98" s="1587"/>
      <c r="G98" s="1604"/>
      <c r="H98" s="1587"/>
      <c r="I98" s="1572"/>
      <c r="J98" s="1573"/>
      <c r="K98" s="1572"/>
      <c r="L98" s="1587"/>
      <c r="M98" s="1569"/>
      <c r="N98" s="1569"/>
      <c r="O98" s="1587"/>
      <c r="P98" s="1587"/>
      <c r="Q98" s="1880"/>
      <c r="R98" s="1866">
        <f t="shared" si="1"/>
        <v>0</v>
      </c>
      <c r="S98" s="1882"/>
      <c r="T98" s="1602"/>
      <c r="U98" s="1602"/>
      <c r="V98" s="1602"/>
      <c r="W98" s="1602"/>
    </row>
    <row r="99" spans="1:23" ht="16" customHeight="1" x14ac:dyDescent="0.45">
      <c r="A99" s="1603"/>
      <c r="B99" s="1572"/>
      <c r="C99" s="1572"/>
      <c r="D99" s="1570"/>
      <c r="E99" s="1571"/>
      <c r="F99" s="1587"/>
      <c r="G99" s="1604"/>
      <c r="H99" s="1587"/>
      <c r="I99" s="1572"/>
      <c r="J99" s="1573"/>
      <c r="K99" s="1572"/>
      <c r="L99" s="1587"/>
      <c r="M99" s="1569"/>
      <c r="N99" s="1569"/>
      <c r="O99" s="1587"/>
      <c r="P99" s="1587"/>
      <c r="Q99" s="1880"/>
      <c r="R99" s="1866">
        <f t="shared" si="1"/>
        <v>0</v>
      </c>
      <c r="S99" s="1882"/>
      <c r="T99" s="1602"/>
      <c r="U99" s="1602"/>
      <c r="V99" s="1602"/>
      <c r="W99" s="1602"/>
    </row>
    <row r="100" spans="1:23" ht="16" customHeight="1" x14ac:dyDescent="0.45">
      <c r="A100" s="1603"/>
      <c r="B100" s="1572"/>
      <c r="C100" s="1572"/>
      <c r="D100" s="1570"/>
      <c r="E100" s="1571"/>
      <c r="F100" s="1587"/>
      <c r="G100" s="1604"/>
      <c r="H100" s="1587"/>
      <c r="I100" s="1572"/>
      <c r="J100" s="1573"/>
      <c r="K100" s="1572"/>
      <c r="L100" s="1587"/>
      <c r="M100" s="1569"/>
      <c r="N100" s="1569"/>
      <c r="O100" s="1587"/>
      <c r="P100" s="1587"/>
      <c r="Q100" s="1880"/>
      <c r="R100" s="1866">
        <f t="shared" si="1"/>
        <v>0</v>
      </c>
      <c r="S100" s="1882"/>
      <c r="T100" s="1602"/>
      <c r="U100" s="1602"/>
      <c r="V100" s="1602"/>
      <c r="W100" s="1602"/>
    </row>
    <row r="101" spans="1:23" ht="16" customHeight="1" x14ac:dyDescent="0.45">
      <c r="A101" s="1603"/>
      <c r="B101" s="1572"/>
      <c r="C101" s="1572"/>
      <c r="D101" s="1570"/>
      <c r="E101" s="1571"/>
      <c r="F101" s="1587"/>
      <c r="G101" s="1604"/>
      <c r="H101" s="1587"/>
      <c r="I101" s="1572"/>
      <c r="J101" s="1573"/>
      <c r="K101" s="1572"/>
      <c r="L101" s="1587"/>
      <c r="M101" s="1569"/>
      <c r="N101" s="1569"/>
      <c r="O101" s="1587"/>
      <c r="P101" s="1587"/>
      <c r="Q101" s="1880"/>
      <c r="R101" s="1866">
        <f t="shared" si="1"/>
        <v>0</v>
      </c>
      <c r="S101" s="1882"/>
      <c r="T101" s="1602"/>
      <c r="U101" s="1602"/>
      <c r="V101" s="1602"/>
      <c r="W101" s="1602"/>
    </row>
    <row r="102" spans="1:23" ht="16" customHeight="1" x14ac:dyDescent="0.45">
      <c r="A102" s="1603"/>
      <c r="B102" s="1572"/>
      <c r="C102" s="1572"/>
      <c r="D102" s="1570"/>
      <c r="E102" s="1571"/>
      <c r="F102" s="1587"/>
      <c r="G102" s="1604"/>
      <c r="H102" s="1587"/>
      <c r="I102" s="1572"/>
      <c r="J102" s="1573"/>
      <c r="K102" s="1572"/>
      <c r="L102" s="1587"/>
      <c r="M102" s="1569"/>
      <c r="N102" s="1569"/>
      <c r="O102" s="1587"/>
      <c r="P102" s="1587"/>
      <c r="Q102" s="1880"/>
      <c r="R102" s="1866">
        <f t="shared" si="1"/>
        <v>0</v>
      </c>
      <c r="S102" s="1882"/>
      <c r="T102" s="1602"/>
      <c r="U102" s="1602"/>
      <c r="V102" s="1602"/>
      <c r="W102" s="1602"/>
    </row>
    <row r="103" spans="1:23" ht="16" customHeight="1" x14ac:dyDescent="0.45">
      <c r="A103" s="1603"/>
      <c r="B103" s="1572"/>
      <c r="C103" s="1572"/>
      <c r="D103" s="1570"/>
      <c r="E103" s="1571"/>
      <c r="F103" s="1587"/>
      <c r="G103" s="1604"/>
      <c r="H103" s="1587"/>
      <c r="I103" s="1572"/>
      <c r="J103" s="1573"/>
      <c r="K103" s="1572"/>
      <c r="L103" s="1587"/>
      <c r="M103" s="1569"/>
      <c r="N103" s="1569"/>
      <c r="O103" s="1587"/>
      <c r="P103" s="1587"/>
      <c r="Q103" s="1880"/>
      <c r="R103" s="1866">
        <f t="shared" si="1"/>
        <v>0</v>
      </c>
      <c r="S103" s="1882"/>
      <c r="T103" s="1602"/>
      <c r="U103" s="1602"/>
      <c r="V103" s="1602"/>
      <c r="W103" s="1602"/>
    </row>
    <row r="104" spans="1:23" ht="16" customHeight="1" x14ac:dyDescent="0.45">
      <c r="A104" s="1603"/>
      <c r="B104" s="1572"/>
      <c r="C104" s="1572"/>
      <c r="D104" s="1570"/>
      <c r="E104" s="1571"/>
      <c r="F104" s="1587"/>
      <c r="G104" s="1604"/>
      <c r="H104" s="1587"/>
      <c r="I104" s="1572"/>
      <c r="J104" s="1573"/>
      <c r="K104" s="1572"/>
      <c r="L104" s="1587"/>
      <c r="M104" s="1569"/>
      <c r="N104" s="1569"/>
      <c r="O104" s="1587"/>
      <c r="P104" s="1587"/>
      <c r="Q104" s="1880"/>
      <c r="R104" s="1866">
        <f t="shared" si="1"/>
        <v>0</v>
      </c>
      <c r="S104" s="1882"/>
      <c r="T104" s="1602"/>
      <c r="U104" s="1602"/>
      <c r="V104" s="1602"/>
      <c r="W104" s="1602"/>
    </row>
    <row r="105" spans="1:23" ht="16" customHeight="1" x14ac:dyDescent="0.45">
      <c r="A105" s="1603"/>
      <c r="B105" s="1572"/>
      <c r="C105" s="1572"/>
      <c r="D105" s="1570"/>
      <c r="E105" s="1571"/>
      <c r="F105" s="1587"/>
      <c r="G105" s="1604"/>
      <c r="H105" s="1587"/>
      <c r="I105" s="1572"/>
      <c r="J105" s="1573"/>
      <c r="K105" s="1572"/>
      <c r="L105" s="1587"/>
      <c r="M105" s="1569"/>
      <c r="N105" s="1569"/>
      <c r="O105" s="1587"/>
      <c r="P105" s="1587"/>
      <c r="Q105" s="1880"/>
      <c r="R105" s="1866">
        <f t="shared" si="1"/>
        <v>0</v>
      </c>
      <c r="S105" s="1882"/>
      <c r="T105" s="1602"/>
      <c r="U105" s="1602"/>
      <c r="V105" s="1602"/>
      <c r="W105" s="1602"/>
    </row>
    <row r="106" spans="1:23" ht="16" customHeight="1" x14ac:dyDescent="0.45">
      <c r="A106" s="1603"/>
      <c r="B106" s="1572"/>
      <c r="C106" s="1572"/>
      <c r="D106" s="1570"/>
      <c r="E106" s="1571"/>
      <c r="F106" s="1587"/>
      <c r="G106" s="1569"/>
      <c r="H106" s="1587"/>
      <c r="I106" s="1572"/>
      <c r="J106" s="1573"/>
      <c r="K106" s="1572"/>
      <c r="L106" s="1587"/>
      <c r="M106" s="1569"/>
      <c r="N106" s="1569"/>
      <c r="O106" s="1587"/>
      <c r="P106" s="1587"/>
      <c r="Q106" s="1880"/>
      <c r="R106" s="1866">
        <f t="shared" si="1"/>
        <v>0</v>
      </c>
      <c r="S106" s="1882"/>
      <c r="T106" s="1602"/>
      <c r="U106" s="1602"/>
      <c r="V106" s="1602"/>
      <c r="W106" s="1602"/>
    </row>
    <row r="107" spans="1:23" ht="16" customHeight="1" x14ac:dyDescent="0.45">
      <c r="A107" s="1603"/>
      <c r="B107" s="1572"/>
      <c r="C107" s="1572"/>
      <c r="D107" s="1570"/>
      <c r="E107" s="1571"/>
      <c r="F107" s="1587"/>
      <c r="G107" s="1569"/>
      <c r="H107" s="1587"/>
      <c r="I107" s="1572"/>
      <c r="J107" s="1573"/>
      <c r="K107" s="1572"/>
      <c r="L107" s="1587"/>
      <c r="M107" s="1569"/>
      <c r="N107" s="1569"/>
      <c r="O107" s="1587"/>
      <c r="P107" s="1587"/>
      <c r="Q107" s="1880"/>
      <c r="R107" s="1866">
        <f t="shared" si="1"/>
        <v>0</v>
      </c>
      <c r="S107" s="1882"/>
      <c r="T107" s="1602"/>
      <c r="U107" s="1602"/>
      <c r="V107" s="1602"/>
      <c r="W107" s="1602"/>
    </row>
    <row r="108" spans="1:23" ht="16" customHeight="1" x14ac:dyDescent="0.45">
      <c r="A108" s="1603"/>
      <c r="B108" s="1572"/>
      <c r="C108" s="1572"/>
      <c r="D108" s="1570"/>
      <c r="E108" s="1571"/>
      <c r="F108" s="1587"/>
      <c r="G108" s="1569"/>
      <c r="H108" s="1587"/>
      <c r="I108" s="1572"/>
      <c r="J108" s="1573"/>
      <c r="K108" s="1572"/>
      <c r="L108" s="1587"/>
      <c r="M108" s="1569"/>
      <c r="N108" s="1569"/>
      <c r="O108" s="1587"/>
      <c r="P108" s="1587"/>
      <c r="Q108" s="1880"/>
      <c r="R108" s="1866">
        <f t="shared" si="1"/>
        <v>0</v>
      </c>
      <c r="S108" s="1882"/>
      <c r="T108" s="1602"/>
      <c r="U108" s="1602"/>
      <c r="V108" s="1602"/>
      <c r="W108" s="1602"/>
    </row>
    <row r="109" spans="1:23" ht="16" customHeight="1" x14ac:dyDescent="0.45">
      <c r="A109" s="1603"/>
      <c r="B109" s="1572"/>
      <c r="C109" s="1572"/>
      <c r="D109" s="1570"/>
      <c r="E109" s="1571"/>
      <c r="F109" s="1587"/>
      <c r="G109" s="1569"/>
      <c r="H109" s="1587"/>
      <c r="I109" s="1572"/>
      <c r="J109" s="1573"/>
      <c r="K109" s="1572"/>
      <c r="L109" s="1587"/>
      <c r="M109" s="1569"/>
      <c r="N109" s="1569"/>
      <c r="O109" s="1587"/>
      <c r="P109" s="1587"/>
      <c r="Q109" s="1880"/>
      <c r="R109" s="1866">
        <f t="shared" si="1"/>
        <v>0</v>
      </c>
      <c r="S109" s="1882"/>
      <c r="T109" s="1602"/>
      <c r="U109" s="1602"/>
      <c r="V109" s="1602"/>
      <c r="W109" s="1602"/>
    </row>
    <row r="110" spans="1:23" ht="16" customHeight="1" x14ac:dyDescent="0.45">
      <c r="A110" s="1603"/>
      <c r="B110" s="1572"/>
      <c r="C110" s="1572"/>
      <c r="D110" s="1570"/>
      <c r="E110" s="1571"/>
      <c r="F110" s="1587"/>
      <c r="G110" s="1569"/>
      <c r="H110" s="1587"/>
      <c r="I110" s="1572"/>
      <c r="J110" s="1573"/>
      <c r="K110" s="1572"/>
      <c r="L110" s="1587"/>
      <c r="M110" s="1569"/>
      <c r="N110" s="1569"/>
      <c r="O110" s="1587"/>
      <c r="P110" s="1587"/>
      <c r="Q110" s="1880"/>
      <c r="R110" s="1866">
        <f t="shared" si="1"/>
        <v>0</v>
      </c>
      <c r="S110" s="1882"/>
      <c r="T110" s="1602"/>
      <c r="U110" s="1602"/>
      <c r="V110" s="1602"/>
      <c r="W110" s="1602"/>
    </row>
    <row r="111" spans="1:23" ht="16" customHeight="1" x14ac:dyDescent="0.45">
      <c r="A111" s="1603"/>
      <c r="B111" s="1572"/>
      <c r="C111" s="1572"/>
      <c r="D111" s="1570"/>
      <c r="E111" s="1571"/>
      <c r="F111" s="1587"/>
      <c r="G111" s="1569"/>
      <c r="H111" s="1587"/>
      <c r="I111" s="1572"/>
      <c r="J111" s="1573"/>
      <c r="K111" s="1572"/>
      <c r="L111" s="1587"/>
      <c r="M111" s="1569"/>
      <c r="N111" s="1569"/>
      <c r="O111" s="1587"/>
      <c r="P111" s="1587"/>
      <c r="Q111" s="1880"/>
      <c r="R111" s="1866">
        <f t="shared" si="1"/>
        <v>0</v>
      </c>
      <c r="S111" s="1882"/>
      <c r="T111" s="1602"/>
      <c r="U111" s="1602"/>
      <c r="V111" s="1602"/>
      <c r="W111" s="1602"/>
    </row>
    <row r="112" spans="1:23" ht="16" customHeight="1" x14ac:dyDescent="0.45">
      <c r="A112" s="1603"/>
      <c r="B112" s="1572"/>
      <c r="C112" s="1572"/>
      <c r="D112" s="1570"/>
      <c r="E112" s="1571"/>
      <c r="F112" s="1587"/>
      <c r="G112" s="1569"/>
      <c r="H112" s="1587"/>
      <c r="I112" s="1572"/>
      <c r="J112" s="1573"/>
      <c r="K112" s="1572"/>
      <c r="L112" s="1587"/>
      <c r="M112" s="1569"/>
      <c r="N112" s="1569"/>
      <c r="O112" s="1587"/>
      <c r="P112" s="1587"/>
      <c r="Q112" s="1880"/>
      <c r="R112" s="1866">
        <f t="shared" si="1"/>
        <v>0</v>
      </c>
      <c r="S112" s="1882"/>
      <c r="T112" s="1602"/>
      <c r="U112" s="1602"/>
      <c r="V112" s="1602"/>
      <c r="W112" s="1602"/>
    </row>
    <row r="113" spans="1:23" ht="16" customHeight="1" x14ac:dyDescent="0.45">
      <c r="A113" s="1603"/>
      <c r="B113" s="1572"/>
      <c r="C113" s="1572"/>
      <c r="D113" s="1570"/>
      <c r="E113" s="1571"/>
      <c r="F113" s="1587"/>
      <c r="G113" s="1569"/>
      <c r="H113" s="1587"/>
      <c r="I113" s="1572"/>
      <c r="J113" s="1573"/>
      <c r="K113" s="1572"/>
      <c r="L113" s="1587"/>
      <c r="M113" s="1569"/>
      <c r="N113" s="1569"/>
      <c r="O113" s="1587"/>
      <c r="P113" s="1587"/>
      <c r="Q113" s="1880"/>
      <c r="R113" s="1866">
        <f t="shared" si="1"/>
        <v>0</v>
      </c>
      <c r="S113" s="1882"/>
      <c r="T113" s="1602"/>
      <c r="U113" s="1602"/>
      <c r="V113" s="1602"/>
      <c r="W113" s="1602"/>
    </row>
    <row r="114" spans="1:23" ht="16" customHeight="1" x14ac:dyDescent="0.45">
      <c r="A114" s="1603"/>
      <c r="B114" s="1572"/>
      <c r="C114" s="1572"/>
      <c r="D114" s="1570"/>
      <c r="E114" s="1571"/>
      <c r="F114" s="1587"/>
      <c r="G114" s="1569"/>
      <c r="H114" s="1587"/>
      <c r="I114" s="1572"/>
      <c r="J114" s="1573"/>
      <c r="K114" s="1572"/>
      <c r="L114" s="1587"/>
      <c r="M114" s="1569"/>
      <c r="N114" s="1569"/>
      <c r="O114" s="1587"/>
      <c r="P114" s="1587"/>
      <c r="Q114" s="1880"/>
      <c r="R114" s="1866">
        <f t="shared" si="1"/>
        <v>0</v>
      </c>
      <c r="S114" s="1882"/>
      <c r="T114" s="1602"/>
      <c r="U114" s="1602"/>
      <c r="V114" s="1602"/>
      <c r="W114" s="1602"/>
    </row>
    <row r="115" spans="1:23" ht="16" customHeight="1" x14ac:dyDescent="0.45">
      <c r="A115" s="1603"/>
      <c r="B115" s="1572"/>
      <c r="C115" s="1572"/>
      <c r="D115" s="1570"/>
      <c r="E115" s="1571"/>
      <c r="F115" s="1587"/>
      <c r="G115" s="1569"/>
      <c r="H115" s="1587"/>
      <c r="I115" s="1572"/>
      <c r="J115" s="1573"/>
      <c r="K115" s="1572"/>
      <c r="L115" s="1587"/>
      <c r="M115" s="1569"/>
      <c r="N115" s="1569"/>
      <c r="O115" s="1587"/>
      <c r="P115" s="1587"/>
      <c r="Q115" s="1880"/>
      <c r="R115" s="1866">
        <f t="shared" si="1"/>
        <v>0</v>
      </c>
      <c r="S115" s="1882"/>
      <c r="T115" s="1602"/>
      <c r="U115" s="1602"/>
      <c r="V115" s="1602"/>
      <c r="W115" s="1602"/>
    </row>
    <row r="116" spans="1:23" ht="16" customHeight="1" x14ac:dyDescent="0.45">
      <c r="A116" s="1603"/>
      <c r="B116" s="1572"/>
      <c r="C116" s="1572"/>
      <c r="D116" s="1570"/>
      <c r="E116" s="1571"/>
      <c r="F116" s="1587"/>
      <c r="G116" s="1569"/>
      <c r="H116" s="1587"/>
      <c r="I116" s="1572"/>
      <c r="J116" s="1573"/>
      <c r="K116" s="1572"/>
      <c r="L116" s="1587"/>
      <c r="M116" s="1569"/>
      <c r="N116" s="1569"/>
      <c r="O116" s="1587"/>
      <c r="P116" s="1587"/>
      <c r="Q116" s="1880"/>
      <c r="R116" s="1866">
        <f t="shared" si="1"/>
        <v>0</v>
      </c>
      <c r="S116" s="1882"/>
      <c r="T116" s="1602"/>
      <c r="U116" s="1602"/>
      <c r="V116" s="1602"/>
      <c r="W116" s="1602"/>
    </row>
    <row r="117" spans="1:23" ht="16" customHeight="1" x14ac:dyDescent="0.45">
      <c r="A117" s="1603"/>
      <c r="B117" s="1572"/>
      <c r="C117" s="1572"/>
      <c r="D117" s="1570"/>
      <c r="E117" s="1571"/>
      <c r="F117" s="1587"/>
      <c r="G117" s="1569"/>
      <c r="H117" s="1587"/>
      <c r="I117" s="1572"/>
      <c r="J117" s="1573"/>
      <c r="K117" s="1572"/>
      <c r="L117" s="1587"/>
      <c r="M117" s="1569"/>
      <c r="N117" s="1569"/>
      <c r="O117" s="1587"/>
      <c r="P117" s="1587"/>
      <c r="Q117" s="1880"/>
      <c r="R117" s="1866">
        <f t="shared" si="1"/>
        <v>0</v>
      </c>
      <c r="S117" s="1882"/>
      <c r="T117" s="1602"/>
      <c r="U117" s="1602"/>
      <c r="V117" s="1602"/>
      <c r="W117" s="1602"/>
    </row>
    <row r="118" spans="1:23" ht="16" customHeight="1" x14ac:dyDescent="0.45">
      <c r="A118" s="1603"/>
      <c r="B118" s="1572"/>
      <c r="C118" s="1572"/>
      <c r="D118" s="1570"/>
      <c r="E118" s="1571"/>
      <c r="F118" s="1587"/>
      <c r="G118" s="1569"/>
      <c r="H118" s="1587"/>
      <c r="I118" s="1572"/>
      <c r="J118" s="1573"/>
      <c r="K118" s="1572"/>
      <c r="L118" s="1587"/>
      <c r="M118" s="1569"/>
      <c r="N118" s="1569"/>
      <c r="O118" s="1587"/>
      <c r="P118" s="1587"/>
      <c r="Q118" s="1880"/>
      <c r="R118" s="1866">
        <f t="shared" si="1"/>
        <v>0</v>
      </c>
      <c r="S118" s="1882"/>
      <c r="T118" s="1602"/>
      <c r="U118" s="1602"/>
      <c r="V118" s="1602"/>
      <c r="W118" s="1602"/>
    </row>
    <row r="119" spans="1:23" ht="16" customHeight="1" x14ac:dyDescent="0.45">
      <c r="A119" s="1603"/>
      <c r="B119" s="1572"/>
      <c r="C119" s="1572"/>
      <c r="D119" s="1570"/>
      <c r="E119" s="1571"/>
      <c r="F119" s="1587"/>
      <c r="G119" s="1569"/>
      <c r="H119" s="1587"/>
      <c r="I119" s="1572"/>
      <c r="J119" s="1573"/>
      <c r="K119" s="1572"/>
      <c r="L119" s="1587"/>
      <c r="M119" s="1569"/>
      <c r="N119" s="1569"/>
      <c r="O119" s="1587"/>
      <c r="P119" s="1587"/>
      <c r="Q119" s="1880"/>
      <c r="R119" s="1866">
        <f t="shared" si="1"/>
        <v>0</v>
      </c>
      <c r="S119" s="1882"/>
      <c r="T119" s="1602"/>
      <c r="U119" s="1602"/>
      <c r="V119" s="1602"/>
      <c r="W119" s="1602"/>
    </row>
    <row r="120" spans="1:23" ht="16" customHeight="1" x14ac:dyDescent="0.45">
      <c r="A120" s="1603"/>
      <c r="B120" s="1572"/>
      <c r="C120" s="1572"/>
      <c r="D120" s="1570"/>
      <c r="E120" s="1571"/>
      <c r="F120" s="1587"/>
      <c r="G120" s="1569"/>
      <c r="H120" s="1587"/>
      <c r="I120" s="1572"/>
      <c r="J120" s="1573"/>
      <c r="K120" s="1572"/>
      <c r="L120" s="1587"/>
      <c r="M120" s="1569"/>
      <c r="N120" s="1569"/>
      <c r="O120" s="1587"/>
      <c r="P120" s="1587"/>
      <c r="Q120" s="1880"/>
      <c r="R120" s="1866">
        <f t="shared" si="1"/>
        <v>0</v>
      </c>
      <c r="S120" s="1882"/>
      <c r="T120" s="1602"/>
      <c r="U120" s="1602"/>
      <c r="V120" s="1602"/>
      <c r="W120" s="1602"/>
    </row>
    <row r="121" spans="1:23" ht="16" customHeight="1" x14ac:dyDescent="0.45">
      <c r="A121" s="1603"/>
      <c r="B121" s="1572"/>
      <c r="C121" s="1572"/>
      <c r="D121" s="1570"/>
      <c r="E121" s="1571"/>
      <c r="F121" s="1587"/>
      <c r="G121" s="1569"/>
      <c r="H121" s="1587"/>
      <c r="I121" s="1572"/>
      <c r="J121" s="1573"/>
      <c r="K121" s="1572"/>
      <c r="L121" s="1587"/>
      <c r="M121" s="1569"/>
      <c r="N121" s="1569"/>
      <c r="O121" s="1587"/>
      <c r="P121" s="1587"/>
      <c r="Q121" s="1880"/>
      <c r="R121" s="1866">
        <f t="shared" si="1"/>
        <v>0</v>
      </c>
      <c r="S121" s="1882"/>
      <c r="T121" s="1602"/>
      <c r="U121" s="1602"/>
      <c r="V121" s="1602"/>
      <c r="W121" s="1602"/>
    </row>
    <row r="122" spans="1:23" ht="16" customHeight="1" x14ac:dyDescent="0.45">
      <c r="A122" s="1603"/>
      <c r="B122" s="1572"/>
      <c r="C122" s="1572"/>
      <c r="D122" s="1570"/>
      <c r="E122" s="1571"/>
      <c r="F122" s="1587"/>
      <c r="G122" s="1569"/>
      <c r="H122" s="1587"/>
      <c r="I122" s="1572"/>
      <c r="J122" s="1573"/>
      <c r="K122" s="1572"/>
      <c r="L122" s="1587"/>
      <c r="M122" s="1569"/>
      <c r="N122" s="1569"/>
      <c r="O122" s="1587"/>
      <c r="P122" s="1587"/>
      <c r="Q122" s="1880"/>
      <c r="R122" s="1866">
        <f t="shared" si="1"/>
        <v>0</v>
      </c>
      <c r="S122" s="1882"/>
      <c r="T122" s="1602"/>
      <c r="U122" s="1602"/>
      <c r="V122" s="1602"/>
      <c r="W122" s="1602"/>
    </row>
    <row r="123" spans="1:23" ht="16" customHeight="1" x14ac:dyDescent="0.45">
      <c r="A123" s="1603"/>
      <c r="B123" s="1572"/>
      <c r="C123" s="1572"/>
      <c r="D123" s="1570"/>
      <c r="E123" s="1571"/>
      <c r="F123" s="1587"/>
      <c r="G123" s="1569"/>
      <c r="H123" s="1587"/>
      <c r="I123" s="1572"/>
      <c r="J123" s="1573"/>
      <c r="K123" s="1572"/>
      <c r="L123" s="1587"/>
      <c r="M123" s="1569"/>
      <c r="N123" s="1569"/>
      <c r="O123" s="1587"/>
      <c r="P123" s="1587"/>
      <c r="Q123" s="1880"/>
      <c r="R123" s="1866">
        <f t="shared" si="1"/>
        <v>0</v>
      </c>
      <c r="S123" s="1882"/>
      <c r="T123" s="1602"/>
      <c r="U123" s="1602"/>
      <c r="V123" s="1602"/>
      <c r="W123" s="1602"/>
    </row>
    <row r="124" spans="1:23" ht="16" customHeight="1" x14ac:dyDescent="0.45">
      <c r="A124" s="1603"/>
      <c r="B124" s="1572"/>
      <c r="C124" s="1572"/>
      <c r="D124" s="1570"/>
      <c r="E124" s="1571"/>
      <c r="F124" s="1587"/>
      <c r="G124" s="1569"/>
      <c r="H124" s="1587"/>
      <c r="I124" s="1572"/>
      <c r="J124" s="1573"/>
      <c r="K124" s="1572"/>
      <c r="L124" s="1587"/>
      <c r="M124" s="1569"/>
      <c r="N124" s="1569"/>
      <c r="O124" s="1587"/>
      <c r="P124" s="1587"/>
      <c r="Q124" s="1880"/>
      <c r="R124" s="1866">
        <f t="shared" si="1"/>
        <v>0</v>
      </c>
      <c r="S124" s="1882"/>
      <c r="T124" s="1602"/>
      <c r="U124" s="1602"/>
      <c r="V124" s="1602"/>
      <c r="W124" s="1602"/>
    </row>
    <row r="125" spans="1:23" ht="16" customHeight="1" x14ac:dyDescent="0.45">
      <c r="A125" s="1603"/>
      <c r="B125" s="1572"/>
      <c r="C125" s="1572"/>
      <c r="D125" s="1570"/>
      <c r="E125" s="1571"/>
      <c r="F125" s="1587"/>
      <c r="G125" s="1569"/>
      <c r="H125" s="1587"/>
      <c r="I125" s="1572"/>
      <c r="J125" s="1573"/>
      <c r="K125" s="1572"/>
      <c r="L125" s="1587"/>
      <c r="M125" s="1569"/>
      <c r="N125" s="1569"/>
      <c r="O125" s="1587"/>
      <c r="P125" s="1587"/>
      <c r="Q125" s="1880"/>
      <c r="R125" s="1866">
        <f t="shared" si="1"/>
        <v>0</v>
      </c>
      <c r="S125" s="1882"/>
      <c r="T125" s="1602"/>
      <c r="U125" s="1602"/>
      <c r="V125" s="1602"/>
      <c r="W125" s="1602"/>
    </row>
    <row r="126" spans="1:23" ht="16" customHeight="1" x14ac:dyDescent="0.45">
      <c r="A126" s="1603"/>
      <c r="B126" s="1572"/>
      <c r="C126" s="1572"/>
      <c r="D126" s="1570"/>
      <c r="E126" s="1571"/>
      <c r="F126" s="1587"/>
      <c r="G126" s="1569"/>
      <c r="H126" s="1587"/>
      <c r="I126" s="1572"/>
      <c r="J126" s="1573"/>
      <c r="K126" s="1572"/>
      <c r="L126" s="1587"/>
      <c r="M126" s="1569"/>
      <c r="N126" s="1569"/>
      <c r="O126" s="1587"/>
      <c r="P126" s="1587"/>
      <c r="Q126" s="1880"/>
      <c r="R126" s="1866">
        <f t="shared" si="1"/>
        <v>0</v>
      </c>
      <c r="S126" s="1882"/>
      <c r="T126" s="1602"/>
      <c r="U126" s="1602"/>
      <c r="V126" s="1602"/>
      <c r="W126" s="1602"/>
    </row>
    <row r="127" spans="1:23" ht="16" customHeight="1" x14ac:dyDescent="0.45">
      <c r="A127" s="1603"/>
      <c r="B127" s="1572"/>
      <c r="C127" s="1572"/>
      <c r="D127" s="1570"/>
      <c r="E127" s="1571"/>
      <c r="F127" s="1587"/>
      <c r="G127" s="1569"/>
      <c r="H127" s="1587"/>
      <c r="I127" s="1572"/>
      <c r="J127" s="1573"/>
      <c r="K127" s="1572"/>
      <c r="L127" s="1587"/>
      <c r="M127" s="1569"/>
      <c r="N127" s="1569"/>
      <c r="O127" s="1587"/>
      <c r="P127" s="1587"/>
      <c r="Q127" s="1880"/>
      <c r="R127" s="1866">
        <f t="shared" si="1"/>
        <v>0</v>
      </c>
      <c r="S127" s="1882"/>
      <c r="T127" s="1602"/>
      <c r="U127" s="1602"/>
      <c r="V127" s="1602"/>
      <c r="W127" s="1602"/>
    </row>
    <row r="128" spans="1:23" ht="16" customHeight="1" x14ac:dyDescent="0.45">
      <c r="A128" s="1603"/>
      <c r="B128" s="1572"/>
      <c r="C128" s="1572"/>
      <c r="D128" s="1570"/>
      <c r="E128" s="1571"/>
      <c r="F128" s="1587"/>
      <c r="G128" s="1569"/>
      <c r="H128" s="1587"/>
      <c r="I128" s="1572"/>
      <c r="J128" s="1573"/>
      <c r="K128" s="1572"/>
      <c r="L128" s="1587"/>
      <c r="M128" s="1569"/>
      <c r="N128" s="1569"/>
      <c r="O128" s="1587"/>
      <c r="P128" s="1587"/>
      <c r="Q128" s="1880"/>
      <c r="R128" s="1866">
        <f t="shared" si="1"/>
        <v>0</v>
      </c>
      <c r="S128" s="1882"/>
      <c r="T128" s="1602"/>
      <c r="U128" s="1602"/>
      <c r="V128" s="1602"/>
      <c r="W128" s="1602"/>
    </row>
    <row r="129" spans="1:23" ht="16" customHeight="1" x14ac:dyDescent="0.45">
      <c r="A129" s="1603"/>
      <c r="B129" s="1572"/>
      <c r="C129" s="1572"/>
      <c r="D129" s="1570"/>
      <c r="E129" s="1571"/>
      <c r="F129" s="1587"/>
      <c r="G129" s="1569"/>
      <c r="H129" s="1587"/>
      <c r="I129" s="1572"/>
      <c r="J129" s="1573"/>
      <c r="K129" s="1572"/>
      <c r="L129" s="1587"/>
      <c r="M129" s="1569"/>
      <c r="N129" s="1569"/>
      <c r="O129" s="1587"/>
      <c r="P129" s="1587"/>
      <c r="Q129" s="1880"/>
      <c r="R129" s="1866">
        <f t="shared" si="1"/>
        <v>0</v>
      </c>
      <c r="S129" s="1882"/>
      <c r="T129" s="1602"/>
      <c r="U129" s="1602"/>
      <c r="V129" s="1602"/>
      <c r="W129" s="1602"/>
    </row>
    <row r="130" spans="1:23" ht="16" customHeight="1" x14ac:dyDescent="0.45">
      <c r="A130" s="1603"/>
      <c r="B130" s="1572"/>
      <c r="C130" s="1572"/>
      <c r="D130" s="1570"/>
      <c r="E130" s="1571"/>
      <c r="F130" s="1587"/>
      <c r="G130" s="1569"/>
      <c r="H130" s="1587"/>
      <c r="I130" s="1572"/>
      <c r="J130" s="1573"/>
      <c r="K130" s="1572"/>
      <c r="L130" s="1587"/>
      <c r="M130" s="1569"/>
      <c r="N130" s="1569"/>
      <c r="O130" s="1587"/>
      <c r="P130" s="1587"/>
      <c r="Q130" s="1880"/>
      <c r="R130" s="1866">
        <f t="shared" si="1"/>
        <v>0</v>
      </c>
      <c r="S130" s="1882"/>
      <c r="T130" s="1602"/>
      <c r="U130" s="1602"/>
      <c r="V130" s="1602"/>
      <c r="W130" s="1602"/>
    </row>
    <row r="131" spans="1:23" ht="16" customHeight="1" x14ac:dyDescent="0.45">
      <c r="A131" s="1603"/>
      <c r="B131" s="1572"/>
      <c r="C131" s="1572"/>
      <c r="D131" s="1570"/>
      <c r="E131" s="1571"/>
      <c r="F131" s="1587"/>
      <c r="G131" s="1569"/>
      <c r="H131" s="1587"/>
      <c r="I131" s="1572"/>
      <c r="J131" s="1573"/>
      <c r="K131" s="1572"/>
      <c r="L131" s="1587"/>
      <c r="M131" s="1569"/>
      <c r="N131" s="1569"/>
      <c r="O131" s="1587"/>
      <c r="P131" s="1587"/>
      <c r="Q131" s="1880"/>
      <c r="R131" s="1866">
        <f t="shared" si="1"/>
        <v>0</v>
      </c>
      <c r="S131" s="1882"/>
      <c r="T131" s="1602"/>
      <c r="U131" s="1602"/>
      <c r="V131" s="1602"/>
      <c r="W131" s="1602"/>
    </row>
    <row r="132" spans="1:23" ht="16" customHeight="1" x14ac:dyDescent="0.45">
      <c r="A132" s="1603"/>
      <c r="B132" s="1572"/>
      <c r="C132" s="1572"/>
      <c r="D132" s="1570"/>
      <c r="E132" s="1571"/>
      <c r="F132" s="1587"/>
      <c r="G132" s="1569"/>
      <c r="H132" s="1587"/>
      <c r="I132" s="1572"/>
      <c r="J132" s="1573"/>
      <c r="K132" s="1572"/>
      <c r="L132" s="1587"/>
      <c r="M132" s="1569"/>
      <c r="N132" s="1569"/>
      <c r="O132" s="1587"/>
      <c r="P132" s="1587"/>
      <c r="Q132" s="1880"/>
      <c r="R132" s="1866">
        <f t="shared" si="1"/>
        <v>0</v>
      </c>
      <c r="S132" s="1882"/>
      <c r="T132" s="1602"/>
      <c r="U132" s="1602"/>
      <c r="V132" s="1602"/>
      <c r="W132" s="1602"/>
    </row>
    <row r="133" spans="1:23" ht="16" customHeight="1" x14ac:dyDescent="0.45">
      <c r="A133" s="1603"/>
      <c r="B133" s="1572"/>
      <c r="C133" s="1572"/>
      <c r="D133" s="1570"/>
      <c r="E133" s="1571"/>
      <c r="F133" s="1587"/>
      <c r="G133" s="1569"/>
      <c r="H133" s="1587"/>
      <c r="I133" s="1572"/>
      <c r="J133" s="1573"/>
      <c r="K133" s="1572"/>
      <c r="L133" s="1587"/>
      <c r="M133" s="1569"/>
      <c r="N133" s="1569"/>
      <c r="O133" s="1587"/>
      <c r="P133" s="1587"/>
      <c r="Q133" s="1880"/>
      <c r="R133" s="1866">
        <f t="shared" si="1"/>
        <v>0</v>
      </c>
      <c r="S133" s="1882"/>
      <c r="T133" s="1602"/>
      <c r="U133" s="1602"/>
      <c r="V133" s="1602"/>
      <c r="W133" s="1602"/>
    </row>
    <row r="134" spans="1:23" ht="16" customHeight="1" x14ac:dyDescent="0.45">
      <c r="A134" s="1603"/>
      <c r="B134" s="1572"/>
      <c r="C134" s="1572"/>
      <c r="D134" s="1570"/>
      <c r="E134" s="1571"/>
      <c r="F134" s="1587"/>
      <c r="G134" s="1569"/>
      <c r="H134" s="1587"/>
      <c r="I134" s="1572"/>
      <c r="J134" s="1573"/>
      <c r="K134" s="1572"/>
      <c r="L134" s="1587"/>
      <c r="M134" s="1569"/>
      <c r="N134" s="1569"/>
      <c r="O134" s="1587"/>
      <c r="P134" s="1587"/>
      <c r="Q134" s="1880"/>
      <c r="R134" s="1866">
        <f t="shared" si="1"/>
        <v>0</v>
      </c>
      <c r="S134" s="1882"/>
      <c r="T134" s="1602"/>
      <c r="U134" s="1602"/>
      <c r="V134" s="1602"/>
      <c r="W134" s="1602"/>
    </row>
    <row r="135" spans="1:23" ht="16" customHeight="1" x14ac:dyDescent="0.45">
      <c r="A135" s="1603"/>
      <c r="B135" s="1572"/>
      <c r="C135" s="1572"/>
      <c r="D135" s="1570"/>
      <c r="E135" s="1571"/>
      <c r="F135" s="1587"/>
      <c r="G135" s="1569"/>
      <c r="H135" s="1587"/>
      <c r="I135" s="1572"/>
      <c r="J135" s="1573"/>
      <c r="K135" s="1572"/>
      <c r="L135" s="1587"/>
      <c r="M135" s="1569"/>
      <c r="N135" s="1569"/>
      <c r="O135" s="1587"/>
      <c r="P135" s="1587"/>
      <c r="Q135" s="1880"/>
      <c r="R135" s="1866">
        <f t="shared" si="1"/>
        <v>0</v>
      </c>
      <c r="S135" s="1882"/>
      <c r="T135" s="1602"/>
      <c r="U135" s="1602"/>
      <c r="V135" s="1602"/>
      <c r="W135" s="1602"/>
    </row>
    <row r="136" spans="1:23" ht="16" customHeight="1" x14ac:dyDescent="0.45">
      <c r="A136" s="1603"/>
      <c r="B136" s="1572"/>
      <c r="C136" s="1572"/>
      <c r="D136" s="1570"/>
      <c r="E136" s="1571"/>
      <c r="F136" s="1587"/>
      <c r="G136" s="1569"/>
      <c r="H136" s="1587"/>
      <c r="I136" s="1572"/>
      <c r="J136" s="1573"/>
      <c r="K136" s="1572"/>
      <c r="L136" s="1587"/>
      <c r="M136" s="1569"/>
      <c r="N136" s="1569"/>
      <c r="O136" s="1587"/>
      <c r="P136" s="1587"/>
      <c r="Q136" s="1880"/>
      <c r="R136" s="1866">
        <f t="shared" ref="R136:R199" si="2">$I136+$K136</f>
        <v>0</v>
      </c>
      <c r="S136" s="1882"/>
      <c r="T136" s="1602"/>
      <c r="U136" s="1602"/>
      <c r="V136" s="1602"/>
      <c r="W136" s="1602"/>
    </row>
    <row r="137" spans="1:23" ht="16" customHeight="1" x14ac:dyDescent="0.45">
      <c r="A137" s="1603"/>
      <c r="B137" s="1572"/>
      <c r="C137" s="1572"/>
      <c r="D137" s="1570"/>
      <c r="E137" s="1571"/>
      <c r="F137" s="1587"/>
      <c r="G137" s="1569"/>
      <c r="H137" s="1587"/>
      <c r="I137" s="1572"/>
      <c r="J137" s="1573"/>
      <c r="K137" s="1572"/>
      <c r="L137" s="1587"/>
      <c r="M137" s="1569"/>
      <c r="N137" s="1569"/>
      <c r="O137" s="1587"/>
      <c r="P137" s="1587"/>
      <c r="Q137" s="1880"/>
      <c r="R137" s="1866">
        <f t="shared" si="2"/>
        <v>0</v>
      </c>
      <c r="S137" s="1882"/>
      <c r="T137" s="1602"/>
      <c r="U137" s="1602"/>
      <c r="V137" s="1602"/>
      <c r="W137" s="1602"/>
    </row>
    <row r="138" spans="1:23" ht="16" customHeight="1" x14ac:dyDescent="0.45">
      <c r="A138" s="1603"/>
      <c r="B138" s="1572"/>
      <c r="C138" s="1572"/>
      <c r="D138" s="1570"/>
      <c r="E138" s="1571"/>
      <c r="F138" s="1587"/>
      <c r="G138" s="1569"/>
      <c r="H138" s="1587"/>
      <c r="I138" s="1572"/>
      <c r="J138" s="1573"/>
      <c r="K138" s="1572"/>
      <c r="L138" s="1587"/>
      <c r="M138" s="1569"/>
      <c r="N138" s="1569"/>
      <c r="O138" s="1587"/>
      <c r="P138" s="1587"/>
      <c r="Q138" s="1880"/>
      <c r="R138" s="1866">
        <f t="shared" si="2"/>
        <v>0</v>
      </c>
      <c r="S138" s="1882"/>
      <c r="T138" s="1602"/>
      <c r="U138" s="1602"/>
      <c r="V138" s="1602"/>
      <c r="W138" s="1602"/>
    </row>
    <row r="139" spans="1:23" ht="16" customHeight="1" x14ac:dyDescent="0.45">
      <c r="A139" s="1603"/>
      <c r="B139" s="1572"/>
      <c r="C139" s="1572"/>
      <c r="D139" s="1570"/>
      <c r="E139" s="1571"/>
      <c r="F139" s="1587"/>
      <c r="G139" s="1569"/>
      <c r="H139" s="1587"/>
      <c r="I139" s="1572"/>
      <c r="J139" s="1573"/>
      <c r="K139" s="1572"/>
      <c r="L139" s="1587"/>
      <c r="M139" s="1569"/>
      <c r="N139" s="1569"/>
      <c r="O139" s="1587"/>
      <c r="P139" s="1587"/>
      <c r="Q139" s="1880"/>
      <c r="R139" s="1866">
        <f t="shared" si="2"/>
        <v>0</v>
      </c>
      <c r="S139" s="1882"/>
      <c r="T139" s="1602"/>
      <c r="U139" s="1602"/>
      <c r="V139" s="1602"/>
      <c r="W139" s="1602"/>
    </row>
    <row r="140" spans="1:23" ht="16" customHeight="1" x14ac:dyDescent="0.45">
      <c r="A140" s="1603"/>
      <c r="B140" s="1572"/>
      <c r="C140" s="1572"/>
      <c r="D140" s="1570"/>
      <c r="E140" s="1571"/>
      <c r="F140" s="1587"/>
      <c r="G140" s="1569"/>
      <c r="H140" s="1587"/>
      <c r="I140" s="1572"/>
      <c r="J140" s="1573"/>
      <c r="K140" s="1572"/>
      <c r="L140" s="1587"/>
      <c r="M140" s="1569"/>
      <c r="N140" s="1569"/>
      <c r="O140" s="1587"/>
      <c r="P140" s="1587"/>
      <c r="Q140" s="1880"/>
      <c r="R140" s="1866">
        <f t="shared" si="2"/>
        <v>0</v>
      </c>
      <c r="S140" s="1882"/>
      <c r="T140" s="1602"/>
      <c r="U140" s="1602"/>
      <c r="V140" s="1602"/>
      <c r="W140" s="1602"/>
    </row>
    <row r="141" spans="1:23" ht="16" customHeight="1" x14ac:dyDescent="0.45">
      <c r="A141" s="1603"/>
      <c r="B141" s="1572"/>
      <c r="C141" s="1572"/>
      <c r="D141" s="1570"/>
      <c r="E141" s="1571"/>
      <c r="F141" s="1587"/>
      <c r="G141" s="1569"/>
      <c r="H141" s="1587"/>
      <c r="I141" s="1572"/>
      <c r="J141" s="1573"/>
      <c r="K141" s="1572"/>
      <c r="L141" s="1587"/>
      <c r="M141" s="1569"/>
      <c r="N141" s="1569"/>
      <c r="O141" s="1587"/>
      <c r="P141" s="1587"/>
      <c r="Q141" s="1880"/>
      <c r="R141" s="1866">
        <f t="shared" si="2"/>
        <v>0</v>
      </c>
      <c r="S141" s="1882"/>
      <c r="T141" s="1602"/>
      <c r="U141" s="1602"/>
      <c r="V141" s="1602"/>
      <c r="W141" s="1602"/>
    </row>
    <row r="142" spans="1:23" ht="16" customHeight="1" x14ac:dyDescent="0.45">
      <c r="A142" s="1603"/>
      <c r="B142" s="1572"/>
      <c r="C142" s="1572"/>
      <c r="D142" s="1570"/>
      <c r="E142" s="1571"/>
      <c r="F142" s="1587"/>
      <c r="G142" s="1604"/>
      <c r="H142" s="1587"/>
      <c r="I142" s="1572"/>
      <c r="J142" s="1573"/>
      <c r="K142" s="1572"/>
      <c r="L142" s="1587"/>
      <c r="M142" s="1569"/>
      <c r="N142" s="1569"/>
      <c r="O142" s="1587"/>
      <c r="P142" s="1587"/>
      <c r="Q142" s="1880"/>
      <c r="R142" s="1866">
        <f t="shared" si="2"/>
        <v>0</v>
      </c>
      <c r="S142" s="1882"/>
      <c r="T142" s="1602"/>
      <c r="U142" s="1602"/>
      <c r="V142" s="1602"/>
      <c r="W142" s="1602"/>
    </row>
    <row r="143" spans="1:23" ht="16" customHeight="1" x14ac:dyDescent="0.45">
      <c r="A143" s="1603"/>
      <c r="B143" s="1572"/>
      <c r="C143" s="1572"/>
      <c r="D143" s="1570"/>
      <c r="E143" s="1571"/>
      <c r="F143" s="1587"/>
      <c r="G143" s="1569"/>
      <c r="H143" s="1587"/>
      <c r="I143" s="1572"/>
      <c r="J143" s="1573"/>
      <c r="K143" s="1572"/>
      <c r="L143" s="1587"/>
      <c r="M143" s="1569"/>
      <c r="N143" s="1569"/>
      <c r="O143" s="1587"/>
      <c r="P143" s="1587"/>
      <c r="Q143" s="1880"/>
      <c r="R143" s="1866">
        <f t="shared" si="2"/>
        <v>0</v>
      </c>
      <c r="S143" s="1882"/>
      <c r="T143" s="1602"/>
      <c r="U143" s="1602"/>
      <c r="V143" s="1602"/>
      <c r="W143" s="1602"/>
    </row>
    <row r="144" spans="1:23" ht="16" customHeight="1" x14ac:dyDescent="0.45">
      <c r="A144" s="1603"/>
      <c r="B144" s="1572"/>
      <c r="C144" s="1572"/>
      <c r="D144" s="1570"/>
      <c r="E144" s="1571"/>
      <c r="F144" s="1587"/>
      <c r="G144" s="1604"/>
      <c r="H144" s="1587"/>
      <c r="I144" s="1572"/>
      <c r="J144" s="1573"/>
      <c r="K144" s="1572"/>
      <c r="L144" s="1587"/>
      <c r="M144" s="1569"/>
      <c r="N144" s="1569"/>
      <c r="O144" s="1587"/>
      <c r="P144" s="1587"/>
      <c r="Q144" s="1880"/>
      <c r="R144" s="1866">
        <f t="shared" si="2"/>
        <v>0</v>
      </c>
      <c r="S144" s="1882"/>
      <c r="T144" s="1602"/>
      <c r="U144" s="1602"/>
      <c r="V144" s="1602"/>
      <c r="W144" s="1602"/>
    </row>
    <row r="145" spans="1:23" ht="16" customHeight="1" x14ac:dyDescent="0.45">
      <c r="A145" s="1603"/>
      <c r="B145" s="1572"/>
      <c r="C145" s="1572"/>
      <c r="D145" s="1570"/>
      <c r="E145" s="1571"/>
      <c r="F145" s="1587"/>
      <c r="G145" s="1604"/>
      <c r="H145" s="1587"/>
      <c r="I145" s="1572"/>
      <c r="J145" s="1573"/>
      <c r="K145" s="1572"/>
      <c r="L145" s="1587"/>
      <c r="M145" s="1569"/>
      <c r="N145" s="1569"/>
      <c r="O145" s="1587"/>
      <c r="P145" s="1587"/>
      <c r="Q145" s="1880"/>
      <c r="R145" s="1866">
        <f t="shared" si="2"/>
        <v>0</v>
      </c>
      <c r="S145" s="1882"/>
      <c r="T145" s="1602"/>
      <c r="U145" s="1602"/>
      <c r="V145" s="1602"/>
      <c r="W145" s="1602"/>
    </row>
    <row r="146" spans="1:23" ht="16" customHeight="1" x14ac:dyDescent="0.45">
      <c r="A146" s="1603"/>
      <c r="B146" s="1572"/>
      <c r="C146" s="1572"/>
      <c r="D146" s="1570"/>
      <c r="E146" s="1571"/>
      <c r="F146" s="1587"/>
      <c r="G146" s="1604"/>
      <c r="H146" s="1587"/>
      <c r="I146" s="1572"/>
      <c r="J146" s="1573"/>
      <c r="K146" s="1572"/>
      <c r="L146" s="1587"/>
      <c r="M146" s="1569"/>
      <c r="N146" s="1569"/>
      <c r="O146" s="1587"/>
      <c r="P146" s="1587"/>
      <c r="Q146" s="1880"/>
      <c r="R146" s="1866">
        <f t="shared" si="2"/>
        <v>0</v>
      </c>
      <c r="S146" s="1882"/>
      <c r="T146" s="1602"/>
      <c r="U146" s="1602"/>
      <c r="V146" s="1602"/>
      <c r="W146" s="1602"/>
    </row>
    <row r="147" spans="1:23" ht="16" customHeight="1" x14ac:dyDescent="0.45">
      <c r="A147" s="1603"/>
      <c r="B147" s="1572"/>
      <c r="C147" s="1572"/>
      <c r="D147" s="1570"/>
      <c r="E147" s="1571"/>
      <c r="F147" s="1587"/>
      <c r="G147" s="1604"/>
      <c r="H147" s="1587"/>
      <c r="I147" s="1572"/>
      <c r="J147" s="1573"/>
      <c r="K147" s="1572"/>
      <c r="L147" s="1587"/>
      <c r="M147" s="1569"/>
      <c r="N147" s="1569"/>
      <c r="O147" s="1587"/>
      <c r="P147" s="1587"/>
      <c r="Q147" s="1880"/>
      <c r="R147" s="1866">
        <f t="shared" si="2"/>
        <v>0</v>
      </c>
      <c r="S147" s="1882"/>
      <c r="T147" s="1602"/>
      <c r="U147" s="1602"/>
      <c r="V147" s="1602"/>
      <c r="W147" s="1602"/>
    </row>
    <row r="148" spans="1:23" ht="16" customHeight="1" x14ac:dyDescent="0.45">
      <c r="A148" s="1603"/>
      <c r="B148" s="1572"/>
      <c r="C148" s="1572"/>
      <c r="D148" s="1570"/>
      <c r="E148" s="1571"/>
      <c r="F148" s="1587"/>
      <c r="G148" s="1569"/>
      <c r="H148" s="1587"/>
      <c r="I148" s="1572"/>
      <c r="J148" s="1573"/>
      <c r="K148" s="1572"/>
      <c r="L148" s="1587"/>
      <c r="M148" s="1569"/>
      <c r="N148" s="1569"/>
      <c r="O148" s="1587"/>
      <c r="P148" s="1587"/>
      <c r="Q148" s="1880"/>
      <c r="R148" s="1866">
        <f t="shared" si="2"/>
        <v>0</v>
      </c>
      <c r="S148" s="1882"/>
      <c r="T148" s="1602"/>
      <c r="U148" s="1602"/>
      <c r="V148" s="1602"/>
      <c r="W148" s="1602"/>
    </row>
    <row r="149" spans="1:23" ht="16" customHeight="1" x14ac:dyDescent="0.45">
      <c r="A149" s="1603"/>
      <c r="B149" s="1572"/>
      <c r="C149" s="1572"/>
      <c r="D149" s="1570"/>
      <c r="E149" s="1571"/>
      <c r="F149" s="1587"/>
      <c r="G149" s="1604"/>
      <c r="H149" s="1587"/>
      <c r="I149" s="1572"/>
      <c r="J149" s="1573"/>
      <c r="K149" s="1572"/>
      <c r="L149" s="1587"/>
      <c r="M149" s="1569"/>
      <c r="N149" s="1569"/>
      <c r="O149" s="1587"/>
      <c r="P149" s="1587"/>
      <c r="Q149" s="1880"/>
      <c r="R149" s="1866">
        <f t="shared" si="2"/>
        <v>0</v>
      </c>
      <c r="S149" s="1882"/>
      <c r="T149" s="1602"/>
      <c r="U149" s="1602"/>
      <c r="V149" s="1602"/>
      <c r="W149" s="1602"/>
    </row>
    <row r="150" spans="1:23" ht="16" customHeight="1" x14ac:dyDescent="0.45">
      <c r="A150" s="1603"/>
      <c r="B150" s="1572"/>
      <c r="C150" s="1572"/>
      <c r="D150" s="1570"/>
      <c r="E150" s="1571"/>
      <c r="F150" s="1587"/>
      <c r="G150" s="1604"/>
      <c r="H150" s="1587"/>
      <c r="I150" s="1572"/>
      <c r="J150" s="1573"/>
      <c r="K150" s="1572"/>
      <c r="L150" s="1587"/>
      <c r="M150" s="1569"/>
      <c r="N150" s="1569"/>
      <c r="O150" s="1587"/>
      <c r="P150" s="1587"/>
      <c r="Q150" s="1880"/>
      <c r="R150" s="1866">
        <f t="shared" si="2"/>
        <v>0</v>
      </c>
      <c r="S150" s="1882"/>
      <c r="T150" s="1602"/>
      <c r="U150" s="1602"/>
      <c r="V150" s="1602"/>
      <c r="W150" s="1602"/>
    </row>
    <row r="151" spans="1:23" ht="16" customHeight="1" x14ac:dyDescent="0.45">
      <c r="A151" s="1603"/>
      <c r="B151" s="1572"/>
      <c r="C151" s="1572"/>
      <c r="D151" s="1570"/>
      <c r="E151" s="1571"/>
      <c r="F151" s="1587"/>
      <c r="G151" s="1604"/>
      <c r="H151" s="1587"/>
      <c r="I151" s="1572"/>
      <c r="J151" s="1573"/>
      <c r="K151" s="1572"/>
      <c r="L151" s="1587"/>
      <c r="M151" s="1569"/>
      <c r="N151" s="1569"/>
      <c r="O151" s="1587"/>
      <c r="P151" s="1587"/>
      <c r="Q151" s="1880"/>
      <c r="R151" s="1866">
        <f t="shared" si="2"/>
        <v>0</v>
      </c>
      <c r="S151" s="1882"/>
      <c r="T151" s="1602"/>
      <c r="U151" s="1602"/>
      <c r="V151" s="1602"/>
      <c r="W151" s="1602"/>
    </row>
    <row r="152" spans="1:23" ht="16" customHeight="1" x14ac:dyDescent="0.45">
      <c r="A152" s="1603"/>
      <c r="B152" s="1572"/>
      <c r="C152" s="1572"/>
      <c r="D152" s="1570"/>
      <c r="E152" s="1571"/>
      <c r="F152" s="1587"/>
      <c r="G152" s="1604"/>
      <c r="H152" s="1587"/>
      <c r="I152" s="1572"/>
      <c r="J152" s="1573"/>
      <c r="K152" s="1572"/>
      <c r="L152" s="1587"/>
      <c r="M152" s="1569"/>
      <c r="N152" s="1569"/>
      <c r="O152" s="1587"/>
      <c r="P152" s="1587"/>
      <c r="Q152" s="1880"/>
      <c r="R152" s="1866">
        <f t="shared" si="2"/>
        <v>0</v>
      </c>
      <c r="S152" s="1882"/>
      <c r="T152" s="1602"/>
      <c r="U152" s="1602"/>
      <c r="V152" s="1602"/>
      <c r="W152" s="1602"/>
    </row>
    <row r="153" spans="1:23" ht="16" customHeight="1" x14ac:dyDescent="0.45">
      <c r="A153" s="1603"/>
      <c r="B153" s="1572"/>
      <c r="C153" s="1572"/>
      <c r="D153" s="1570"/>
      <c r="E153" s="1571"/>
      <c r="F153" s="1587"/>
      <c r="G153" s="1604"/>
      <c r="H153" s="1587"/>
      <c r="I153" s="1572"/>
      <c r="J153" s="1573"/>
      <c r="K153" s="1572"/>
      <c r="L153" s="1587"/>
      <c r="M153" s="1569"/>
      <c r="N153" s="1569"/>
      <c r="O153" s="1587"/>
      <c r="P153" s="1587"/>
      <c r="Q153" s="1880"/>
      <c r="R153" s="1866">
        <f t="shared" si="2"/>
        <v>0</v>
      </c>
      <c r="S153" s="1882"/>
      <c r="T153" s="1602"/>
      <c r="U153" s="1602"/>
      <c r="V153" s="1602"/>
      <c r="W153" s="1602"/>
    </row>
    <row r="154" spans="1:23" ht="16" customHeight="1" x14ac:dyDescent="0.45">
      <c r="A154" s="1603"/>
      <c r="B154" s="1572"/>
      <c r="C154" s="1572"/>
      <c r="D154" s="1570"/>
      <c r="E154" s="1571"/>
      <c r="F154" s="1587"/>
      <c r="G154" s="1604"/>
      <c r="H154" s="1587"/>
      <c r="I154" s="1572"/>
      <c r="J154" s="1573"/>
      <c r="K154" s="1572"/>
      <c r="L154" s="1587"/>
      <c r="M154" s="1569"/>
      <c r="N154" s="1569"/>
      <c r="O154" s="1587"/>
      <c r="P154" s="1587"/>
      <c r="Q154" s="1880"/>
      <c r="R154" s="1866">
        <f t="shared" si="2"/>
        <v>0</v>
      </c>
      <c r="S154" s="1882"/>
      <c r="T154" s="1602"/>
      <c r="U154" s="1602"/>
      <c r="V154" s="1602"/>
      <c r="W154" s="1602"/>
    </row>
    <row r="155" spans="1:23" ht="16" customHeight="1" x14ac:dyDescent="0.45">
      <c r="A155" s="1603"/>
      <c r="B155" s="1572"/>
      <c r="C155" s="1572"/>
      <c r="D155" s="1570"/>
      <c r="E155" s="1571"/>
      <c r="F155" s="1587"/>
      <c r="G155" s="1569"/>
      <c r="H155" s="1587"/>
      <c r="I155" s="1572"/>
      <c r="J155" s="1573"/>
      <c r="K155" s="1572"/>
      <c r="L155" s="1587"/>
      <c r="M155" s="1569"/>
      <c r="N155" s="1569"/>
      <c r="O155" s="1587"/>
      <c r="P155" s="1587"/>
      <c r="Q155" s="1880"/>
      <c r="R155" s="1866">
        <f t="shared" si="2"/>
        <v>0</v>
      </c>
      <c r="S155" s="1882"/>
      <c r="T155" s="1602"/>
      <c r="U155" s="1602"/>
      <c r="V155" s="1602"/>
      <c r="W155" s="1602"/>
    </row>
    <row r="156" spans="1:23" ht="16" customHeight="1" x14ac:dyDescent="0.45">
      <c r="A156" s="1603"/>
      <c r="B156" s="1572"/>
      <c r="C156" s="1572"/>
      <c r="D156" s="1570"/>
      <c r="E156" s="1571"/>
      <c r="F156" s="1587"/>
      <c r="G156" s="1604"/>
      <c r="H156" s="1587"/>
      <c r="I156" s="1572"/>
      <c r="J156" s="1573"/>
      <c r="K156" s="1572"/>
      <c r="L156" s="1587"/>
      <c r="M156" s="1569"/>
      <c r="N156" s="1569"/>
      <c r="O156" s="1587"/>
      <c r="P156" s="1587"/>
      <c r="Q156" s="1880"/>
      <c r="R156" s="1866">
        <f t="shared" si="2"/>
        <v>0</v>
      </c>
      <c r="S156" s="1882"/>
      <c r="T156" s="1602"/>
      <c r="U156" s="1602"/>
      <c r="V156" s="1602"/>
      <c r="W156" s="1602"/>
    </row>
    <row r="157" spans="1:23" ht="16" customHeight="1" x14ac:dyDescent="0.45">
      <c r="A157" s="1603"/>
      <c r="B157" s="1572"/>
      <c r="C157" s="1572"/>
      <c r="D157" s="1570"/>
      <c r="E157" s="1571"/>
      <c r="F157" s="1587"/>
      <c r="G157" s="1569"/>
      <c r="H157" s="1587"/>
      <c r="I157" s="1572"/>
      <c r="J157" s="1573"/>
      <c r="K157" s="1572"/>
      <c r="L157" s="1587"/>
      <c r="M157" s="1569"/>
      <c r="N157" s="1569"/>
      <c r="O157" s="1587"/>
      <c r="P157" s="1587"/>
      <c r="Q157" s="1880"/>
      <c r="R157" s="1866">
        <f t="shared" si="2"/>
        <v>0</v>
      </c>
      <c r="S157" s="1882"/>
      <c r="T157" s="1602"/>
      <c r="U157" s="1602"/>
      <c r="V157" s="1602"/>
      <c r="W157" s="1602"/>
    </row>
    <row r="158" spans="1:23" ht="16" customHeight="1" x14ac:dyDescent="0.45">
      <c r="A158" s="1603"/>
      <c r="B158" s="1572"/>
      <c r="C158" s="1572"/>
      <c r="D158" s="1570"/>
      <c r="E158" s="1571"/>
      <c r="F158" s="1587"/>
      <c r="G158" s="1569"/>
      <c r="H158" s="1587"/>
      <c r="I158" s="1572"/>
      <c r="J158" s="1573"/>
      <c r="K158" s="1572"/>
      <c r="L158" s="1587"/>
      <c r="M158" s="1569"/>
      <c r="N158" s="1569"/>
      <c r="O158" s="1587"/>
      <c r="P158" s="1587"/>
      <c r="Q158" s="1880"/>
      <c r="R158" s="1866">
        <f t="shared" si="2"/>
        <v>0</v>
      </c>
      <c r="S158" s="1882"/>
      <c r="T158" s="1602"/>
      <c r="U158" s="1602"/>
      <c r="V158" s="1602"/>
      <c r="W158" s="1602"/>
    </row>
    <row r="159" spans="1:23" ht="16" customHeight="1" x14ac:dyDescent="0.45">
      <c r="A159" s="1603"/>
      <c r="B159" s="1572"/>
      <c r="C159" s="1572"/>
      <c r="D159" s="1570"/>
      <c r="E159" s="1571"/>
      <c r="F159" s="1587"/>
      <c r="G159" s="1569"/>
      <c r="H159" s="1587"/>
      <c r="I159" s="1572"/>
      <c r="J159" s="1573"/>
      <c r="K159" s="1572"/>
      <c r="L159" s="1587"/>
      <c r="M159" s="1569"/>
      <c r="N159" s="1569"/>
      <c r="O159" s="1587"/>
      <c r="P159" s="1587"/>
      <c r="Q159" s="1880"/>
      <c r="R159" s="1866">
        <f t="shared" si="2"/>
        <v>0</v>
      </c>
      <c r="S159" s="1882"/>
      <c r="T159" s="1602"/>
      <c r="U159" s="1602"/>
      <c r="V159" s="1602"/>
      <c r="W159" s="1602"/>
    </row>
    <row r="160" spans="1:23" ht="16" customHeight="1" x14ac:dyDescent="0.45">
      <c r="A160" s="1603"/>
      <c r="B160" s="1572"/>
      <c r="C160" s="1572"/>
      <c r="D160" s="1570"/>
      <c r="E160" s="1571"/>
      <c r="F160" s="1587"/>
      <c r="G160" s="1569"/>
      <c r="H160" s="1587"/>
      <c r="I160" s="1572"/>
      <c r="J160" s="1573"/>
      <c r="K160" s="1572"/>
      <c r="L160" s="1587"/>
      <c r="M160" s="1569"/>
      <c r="N160" s="1569"/>
      <c r="O160" s="1587"/>
      <c r="P160" s="1587"/>
      <c r="Q160" s="1880"/>
      <c r="R160" s="1866">
        <f t="shared" si="2"/>
        <v>0</v>
      </c>
      <c r="S160" s="1882"/>
      <c r="T160" s="1602"/>
      <c r="U160" s="1602"/>
      <c r="V160" s="1602"/>
      <c r="W160" s="1602"/>
    </row>
    <row r="161" spans="1:23" ht="16" customHeight="1" x14ac:dyDescent="0.45">
      <c r="A161" s="1603"/>
      <c r="B161" s="1572"/>
      <c r="C161" s="1572"/>
      <c r="D161" s="1570"/>
      <c r="E161" s="1571"/>
      <c r="F161" s="1587"/>
      <c r="G161" s="1569"/>
      <c r="H161" s="1587"/>
      <c r="I161" s="1572"/>
      <c r="J161" s="1573"/>
      <c r="K161" s="1572"/>
      <c r="L161" s="1587"/>
      <c r="M161" s="1569"/>
      <c r="N161" s="1569"/>
      <c r="O161" s="1587"/>
      <c r="P161" s="1587"/>
      <c r="Q161" s="1880"/>
      <c r="R161" s="1866">
        <f t="shared" si="2"/>
        <v>0</v>
      </c>
      <c r="S161" s="1882"/>
      <c r="T161" s="1602"/>
      <c r="U161" s="1602"/>
      <c r="V161" s="1602"/>
      <c r="W161" s="1602"/>
    </row>
    <row r="162" spans="1:23" ht="16" customHeight="1" x14ac:dyDescent="0.45">
      <c r="A162" s="1603"/>
      <c r="B162" s="1572"/>
      <c r="C162" s="1572"/>
      <c r="D162" s="1570"/>
      <c r="E162" s="1571"/>
      <c r="F162" s="1587"/>
      <c r="G162" s="1569"/>
      <c r="H162" s="1587"/>
      <c r="I162" s="1572"/>
      <c r="J162" s="1573"/>
      <c r="K162" s="1572"/>
      <c r="L162" s="1587"/>
      <c r="M162" s="1569"/>
      <c r="N162" s="1569"/>
      <c r="O162" s="1587"/>
      <c r="P162" s="1587"/>
      <c r="Q162" s="1880"/>
      <c r="R162" s="1866">
        <f t="shared" si="2"/>
        <v>0</v>
      </c>
      <c r="S162" s="1882"/>
      <c r="T162" s="1602"/>
      <c r="U162" s="1602"/>
      <c r="V162" s="1602"/>
      <c r="W162" s="1602"/>
    </row>
    <row r="163" spans="1:23" ht="16" customHeight="1" x14ac:dyDescent="0.45">
      <c r="A163" s="1603"/>
      <c r="B163" s="1572"/>
      <c r="C163" s="1572"/>
      <c r="D163" s="1570"/>
      <c r="E163" s="1571"/>
      <c r="F163" s="1587"/>
      <c r="G163" s="1569"/>
      <c r="H163" s="1587"/>
      <c r="I163" s="1572"/>
      <c r="J163" s="1573"/>
      <c r="K163" s="1572"/>
      <c r="L163" s="1587"/>
      <c r="M163" s="1569"/>
      <c r="N163" s="1569"/>
      <c r="O163" s="1587"/>
      <c r="P163" s="1587"/>
      <c r="Q163" s="1880"/>
      <c r="R163" s="1866">
        <f t="shared" si="2"/>
        <v>0</v>
      </c>
      <c r="S163" s="1882"/>
      <c r="T163" s="1602"/>
      <c r="U163" s="1602"/>
      <c r="V163" s="1602"/>
      <c r="W163" s="1602"/>
    </row>
    <row r="164" spans="1:23" ht="16" customHeight="1" x14ac:dyDescent="0.45">
      <c r="A164" s="1603"/>
      <c r="B164" s="1572"/>
      <c r="C164" s="1572"/>
      <c r="D164" s="1570"/>
      <c r="E164" s="1571"/>
      <c r="F164" s="1587"/>
      <c r="G164" s="1569"/>
      <c r="H164" s="1587"/>
      <c r="I164" s="1572"/>
      <c r="J164" s="1573"/>
      <c r="K164" s="1572"/>
      <c r="L164" s="1587"/>
      <c r="M164" s="1569"/>
      <c r="N164" s="1569"/>
      <c r="O164" s="1587"/>
      <c r="P164" s="1587"/>
      <c r="Q164" s="1880"/>
      <c r="R164" s="1866">
        <f t="shared" si="2"/>
        <v>0</v>
      </c>
      <c r="S164" s="1882"/>
      <c r="T164" s="1602"/>
      <c r="U164" s="1602"/>
      <c r="V164" s="1602"/>
      <c r="W164" s="1602"/>
    </row>
    <row r="165" spans="1:23" ht="16" customHeight="1" x14ac:dyDescent="0.45">
      <c r="A165" s="1603"/>
      <c r="B165" s="1572"/>
      <c r="C165" s="1572"/>
      <c r="D165" s="1570"/>
      <c r="E165" s="1571"/>
      <c r="F165" s="1587"/>
      <c r="G165" s="1569"/>
      <c r="H165" s="1587"/>
      <c r="I165" s="1572"/>
      <c r="J165" s="1573"/>
      <c r="K165" s="1572"/>
      <c r="L165" s="1587"/>
      <c r="M165" s="1569"/>
      <c r="N165" s="1569"/>
      <c r="O165" s="1587"/>
      <c r="P165" s="1587"/>
      <c r="Q165" s="1880"/>
      <c r="R165" s="1866">
        <f t="shared" si="2"/>
        <v>0</v>
      </c>
      <c r="S165" s="1882"/>
      <c r="T165" s="1602"/>
      <c r="U165" s="1602"/>
      <c r="V165" s="1602"/>
      <c r="W165" s="1602"/>
    </row>
    <row r="166" spans="1:23" ht="16" customHeight="1" x14ac:dyDescent="0.45">
      <c r="A166" s="1603"/>
      <c r="B166" s="1572"/>
      <c r="C166" s="1572"/>
      <c r="D166" s="1570"/>
      <c r="E166" s="1571"/>
      <c r="F166" s="1587"/>
      <c r="G166" s="1569"/>
      <c r="H166" s="1587"/>
      <c r="I166" s="1572"/>
      <c r="J166" s="1573"/>
      <c r="K166" s="1572"/>
      <c r="L166" s="1587"/>
      <c r="M166" s="1569"/>
      <c r="N166" s="1569"/>
      <c r="O166" s="1587"/>
      <c r="P166" s="1587"/>
      <c r="Q166" s="1880"/>
      <c r="R166" s="1866">
        <f t="shared" si="2"/>
        <v>0</v>
      </c>
      <c r="S166" s="1882"/>
      <c r="T166" s="1602"/>
      <c r="U166" s="1602"/>
      <c r="V166" s="1602"/>
      <c r="W166" s="1602"/>
    </row>
    <row r="167" spans="1:23" ht="16" customHeight="1" x14ac:dyDescent="0.45">
      <c r="A167" s="1603"/>
      <c r="B167" s="1572"/>
      <c r="C167" s="1572"/>
      <c r="D167" s="1570"/>
      <c r="E167" s="1571"/>
      <c r="F167" s="1587"/>
      <c r="G167" s="1569"/>
      <c r="H167" s="1587"/>
      <c r="I167" s="1572"/>
      <c r="J167" s="1573"/>
      <c r="K167" s="1572"/>
      <c r="L167" s="1587"/>
      <c r="M167" s="1569"/>
      <c r="N167" s="1569"/>
      <c r="O167" s="1587"/>
      <c r="P167" s="1587"/>
      <c r="Q167" s="1880"/>
      <c r="R167" s="1866">
        <f t="shared" si="2"/>
        <v>0</v>
      </c>
      <c r="S167" s="1882"/>
      <c r="T167" s="1602"/>
      <c r="U167" s="1602"/>
      <c r="V167" s="1602"/>
      <c r="W167" s="1602"/>
    </row>
    <row r="168" spans="1:23" ht="16" customHeight="1" x14ac:dyDescent="0.45">
      <c r="A168" s="1603"/>
      <c r="B168" s="1572"/>
      <c r="C168" s="1572"/>
      <c r="D168" s="1570"/>
      <c r="E168" s="1571"/>
      <c r="F168" s="1587"/>
      <c r="G168" s="1569"/>
      <c r="H168" s="1587"/>
      <c r="I168" s="1572"/>
      <c r="J168" s="1573"/>
      <c r="K168" s="1572"/>
      <c r="L168" s="1587"/>
      <c r="M168" s="1569"/>
      <c r="N168" s="1569"/>
      <c r="O168" s="1587"/>
      <c r="P168" s="1587"/>
      <c r="Q168" s="1880"/>
      <c r="R168" s="1866">
        <f t="shared" si="2"/>
        <v>0</v>
      </c>
      <c r="S168" s="1882"/>
      <c r="T168" s="1602"/>
      <c r="U168" s="1602"/>
      <c r="V168" s="1602"/>
      <c r="W168" s="1602"/>
    </row>
    <row r="169" spans="1:23" ht="16" customHeight="1" x14ac:dyDescent="0.45">
      <c r="A169" s="1603"/>
      <c r="B169" s="1572"/>
      <c r="C169" s="1572"/>
      <c r="D169" s="1570"/>
      <c r="E169" s="1571"/>
      <c r="F169" s="1587"/>
      <c r="G169" s="1569"/>
      <c r="H169" s="1587"/>
      <c r="I169" s="1572"/>
      <c r="J169" s="1573"/>
      <c r="K169" s="1572"/>
      <c r="L169" s="1587"/>
      <c r="M169" s="1569"/>
      <c r="N169" s="1569"/>
      <c r="O169" s="1587"/>
      <c r="P169" s="1587"/>
      <c r="Q169" s="1880"/>
      <c r="R169" s="1866">
        <f t="shared" si="2"/>
        <v>0</v>
      </c>
      <c r="S169" s="1882"/>
      <c r="T169" s="1602"/>
      <c r="U169" s="1602"/>
      <c r="V169" s="1602"/>
      <c r="W169" s="1602"/>
    </row>
    <row r="170" spans="1:23" ht="16" customHeight="1" x14ac:dyDescent="0.45">
      <c r="A170" s="1603"/>
      <c r="B170" s="1572"/>
      <c r="C170" s="1572"/>
      <c r="D170" s="1570"/>
      <c r="E170" s="1571"/>
      <c r="F170" s="1587"/>
      <c r="G170" s="1569"/>
      <c r="H170" s="1587"/>
      <c r="I170" s="1572"/>
      <c r="J170" s="1573"/>
      <c r="K170" s="1572"/>
      <c r="L170" s="1587"/>
      <c r="M170" s="1569"/>
      <c r="N170" s="1569"/>
      <c r="O170" s="1587"/>
      <c r="P170" s="1587"/>
      <c r="Q170" s="1880"/>
      <c r="R170" s="1866">
        <f t="shared" si="2"/>
        <v>0</v>
      </c>
      <c r="S170" s="1882"/>
      <c r="T170" s="1602"/>
      <c r="U170" s="1602"/>
      <c r="V170" s="1602"/>
      <c r="W170" s="1602"/>
    </row>
    <row r="171" spans="1:23" ht="16" customHeight="1" x14ac:dyDescent="0.45">
      <c r="A171" s="1603"/>
      <c r="B171" s="1572"/>
      <c r="C171" s="1572"/>
      <c r="D171" s="1570"/>
      <c r="E171" s="1571"/>
      <c r="F171" s="1587"/>
      <c r="G171" s="1569"/>
      <c r="H171" s="1587"/>
      <c r="I171" s="1572"/>
      <c r="J171" s="1573"/>
      <c r="K171" s="1572"/>
      <c r="L171" s="1587"/>
      <c r="M171" s="1569"/>
      <c r="N171" s="1569"/>
      <c r="O171" s="1587"/>
      <c r="P171" s="1587"/>
      <c r="Q171" s="1880"/>
      <c r="R171" s="1866">
        <f t="shared" si="2"/>
        <v>0</v>
      </c>
      <c r="S171" s="1882"/>
      <c r="T171" s="1602"/>
      <c r="U171" s="1602"/>
      <c r="V171" s="1602"/>
      <c r="W171" s="1602"/>
    </row>
    <row r="172" spans="1:23" ht="16" customHeight="1" x14ac:dyDescent="0.45">
      <c r="A172" s="1603"/>
      <c r="B172" s="1572"/>
      <c r="C172" s="1572"/>
      <c r="D172" s="1570"/>
      <c r="E172" s="1571"/>
      <c r="F172" s="1587"/>
      <c r="G172" s="1569"/>
      <c r="H172" s="1587"/>
      <c r="I172" s="1572"/>
      <c r="J172" s="1573"/>
      <c r="K172" s="1572"/>
      <c r="L172" s="1587"/>
      <c r="M172" s="1569"/>
      <c r="N172" s="1569"/>
      <c r="O172" s="1587"/>
      <c r="P172" s="1587"/>
      <c r="Q172" s="1880"/>
      <c r="R172" s="1866">
        <f t="shared" si="2"/>
        <v>0</v>
      </c>
      <c r="S172" s="1882"/>
      <c r="T172" s="1602"/>
      <c r="U172" s="1602"/>
      <c r="V172" s="1602"/>
      <c r="W172" s="1602"/>
    </row>
    <row r="173" spans="1:23" ht="16" customHeight="1" x14ac:dyDescent="0.45">
      <c r="A173" s="1603"/>
      <c r="B173" s="1572"/>
      <c r="C173" s="1572"/>
      <c r="D173" s="1570"/>
      <c r="E173" s="1571"/>
      <c r="F173" s="1587"/>
      <c r="G173" s="1569"/>
      <c r="H173" s="1587"/>
      <c r="I173" s="1572"/>
      <c r="J173" s="1573"/>
      <c r="K173" s="1572"/>
      <c r="L173" s="1587"/>
      <c r="M173" s="1569"/>
      <c r="N173" s="1569"/>
      <c r="O173" s="1587"/>
      <c r="P173" s="1587"/>
      <c r="Q173" s="1880"/>
      <c r="R173" s="1866">
        <f t="shared" si="2"/>
        <v>0</v>
      </c>
      <c r="S173" s="1882"/>
      <c r="T173" s="1602"/>
      <c r="U173" s="1602"/>
      <c r="V173" s="1602"/>
      <c r="W173" s="1602"/>
    </row>
    <row r="174" spans="1:23" ht="16" customHeight="1" x14ac:dyDescent="0.45">
      <c r="A174" s="1603"/>
      <c r="B174" s="1572"/>
      <c r="C174" s="1572"/>
      <c r="D174" s="1570"/>
      <c r="E174" s="1571"/>
      <c r="F174" s="1587"/>
      <c r="G174" s="1569"/>
      <c r="H174" s="1587"/>
      <c r="I174" s="1572"/>
      <c r="J174" s="1573"/>
      <c r="K174" s="1572"/>
      <c r="L174" s="1587"/>
      <c r="M174" s="1569"/>
      <c r="N174" s="1569"/>
      <c r="O174" s="1587"/>
      <c r="P174" s="1587"/>
      <c r="Q174" s="1880"/>
      <c r="R174" s="1866">
        <f t="shared" si="2"/>
        <v>0</v>
      </c>
      <c r="S174" s="1882"/>
      <c r="T174" s="1602"/>
      <c r="U174" s="1602"/>
      <c r="V174" s="1602"/>
      <c r="W174" s="1602"/>
    </row>
    <row r="175" spans="1:23" ht="16" customHeight="1" x14ac:dyDescent="0.45">
      <c r="A175" s="1603"/>
      <c r="B175" s="1572"/>
      <c r="C175" s="1572"/>
      <c r="D175" s="1570"/>
      <c r="E175" s="1571"/>
      <c r="F175" s="1587"/>
      <c r="G175" s="1569"/>
      <c r="H175" s="1587"/>
      <c r="I175" s="1572"/>
      <c r="J175" s="1573"/>
      <c r="K175" s="1572"/>
      <c r="L175" s="1587"/>
      <c r="M175" s="1569"/>
      <c r="N175" s="1569"/>
      <c r="O175" s="1587"/>
      <c r="P175" s="1587"/>
      <c r="Q175" s="1880"/>
      <c r="R175" s="1866">
        <f t="shared" si="2"/>
        <v>0</v>
      </c>
      <c r="S175" s="1882"/>
      <c r="T175" s="1602"/>
      <c r="U175" s="1602"/>
      <c r="V175" s="1602"/>
      <c r="W175" s="1602"/>
    </row>
    <row r="176" spans="1:23" ht="16" customHeight="1" x14ac:dyDescent="0.45">
      <c r="A176" s="1603"/>
      <c r="B176" s="1572"/>
      <c r="C176" s="1572"/>
      <c r="D176" s="1570"/>
      <c r="E176" s="1571"/>
      <c r="F176" s="1587"/>
      <c r="G176" s="1569"/>
      <c r="H176" s="1587"/>
      <c r="I176" s="1572"/>
      <c r="J176" s="1573"/>
      <c r="K176" s="1572"/>
      <c r="L176" s="1587"/>
      <c r="M176" s="1569"/>
      <c r="N176" s="1569"/>
      <c r="O176" s="1587"/>
      <c r="P176" s="1587"/>
      <c r="Q176" s="1880"/>
      <c r="R176" s="1866">
        <f t="shared" si="2"/>
        <v>0</v>
      </c>
      <c r="S176" s="1882"/>
      <c r="T176" s="1602"/>
      <c r="U176" s="1602"/>
      <c r="V176" s="1602"/>
      <c r="W176" s="1602"/>
    </row>
    <row r="177" spans="1:23" ht="16" customHeight="1" x14ac:dyDescent="0.45">
      <c r="A177" s="1603"/>
      <c r="B177" s="1572"/>
      <c r="C177" s="1572"/>
      <c r="D177" s="1570"/>
      <c r="E177" s="1571"/>
      <c r="F177" s="1587"/>
      <c r="G177" s="1569"/>
      <c r="H177" s="1587"/>
      <c r="I177" s="1572"/>
      <c r="J177" s="1573"/>
      <c r="K177" s="1572"/>
      <c r="L177" s="1587"/>
      <c r="M177" s="1569"/>
      <c r="N177" s="1569"/>
      <c r="O177" s="1587"/>
      <c r="P177" s="1587"/>
      <c r="Q177" s="1880"/>
      <c r="R177" s="1866">
        <f t="shared" si="2"/>
        <v>0</v>
      </c>
      <c r="S177" s="1882"/>
      <c r="T177" s="1602"/>
      <c r="U177" s="1602"/>
      <c r="V177" s="1602"/>
      <c r="W177" s="1602"/>
    </row>
    <row r="178" spans="1:23" ht="16" customHeight="1" x14ac:dyDescent="0.45">
      <c r="A178" s="1603"/>
      <c r="B178" s="1572"/>
      <c r="C178" s="1572"/>
      <c r="D178" s="1570"/>
      <c r="E178" s="1571"/>
      <c r="F178" s="1587"/>
      <c r="G178" s="1569"/>
      <c r="H178" s="1587"/>
      <c r="I178" s="1572"/>
      <c r="J178" s="1573"/>
      <c r="K178" s="1572"/>
      <c r="L178" s="1587"/>
      <c r="M178" s="1569"/>
      <c r="N178" s="1569"/>
      <c r="O178" s="1587"/>
      <c r="P178" s="1587"/>
      <c r="Q178" s="1880"/>
      <c r="R178" s="1866">
        <f t="shared" si="2"/>
        <v>0</v>
      </c>
      <c r="S178" s="1882"/>
      <c r="T178" s="1602"/>
      <c r="U178" s="1602"/>
      <c r="V178" s="1602"/>
      <c r="W178" s="1602"/>
    </row>
    <row r="179" spans="1:23" ht="16" customHeight="1" x14ac:dyDescent="0.45">
      <c r="A179" s="1603"/>
      <c r="B179" s="1572"/>
      <c r="C179" s="1572"/>
      <c r="D179" s="1570"/>
      <c r="E179" s="1571"/>
      <c r="F179" s="1587"/>
      <c r="G179" s="1569"/>
      <c r="H179" s="1587"/>
      <c r="I179" s="1572"/>
      <c r="J179" s="1573"/>
      <c r="K179" s="1572"/>
      <c r="L179" s="1587"/>
      <c r="M179" s="1569"/>
      <c r="N179" s="1569"/>
      <c r="O179" s="1587"/>
      <c r="P179" s="1587"/>
      <c r="Q179" s="1880"/>
      <c r="R179" s="1866">
        <f t="shared" si="2"/>
        <v>0</v>
      </c>
      <c r="S179" s="1882"/>
      <c r="T179" s="1602"/>
      <c r="U179" s="1602"/>
      <c r="V179" s="1602"/>
      <c r="W179" s="1602"/>
    </row>
    <row r="180" spans="1:23" ht="16" customHeight="1" x14ac:dyDescent="0.45">
      <c r="A180" s="1603"/>
      <c r="B180" s="1572"/>
      <c r="C180" s="1572"/>
      <c r="D180" s="1570"/>
      <c r="E180" s="1571"/>
      <c r="F180" s="1587"/>
      <c r="G180" s="1569"/>
      <c r="H180" s="1587"/>
      <c r="I180" s="1572"/>
      <c r="J180" s="1573"/>
      <c r="K180" s="1572"/>
      <c r="L180" s="1587"/>
      <c r="M180" s="1569"/>
      <c r="N180" s="1569"/>
      <c r="O180" s="1587"/>
      <c r="P180" s="1587"/>
      <c r="Q180" s="1880"/>
      <c r="R180" s="1866">
        <f t="shared" si="2"/>
        <v>0</v>
      </c>
      <c r="S180" s="1882"/>
      <c r="T180" s="1602"/>
      <c r="U180" s="1602"/>
      <c r="V180" s="1602"/>
      <c r="W180" s="1602"/>
    </row>
    <row r="181" spans="1:23" ht="16" customHeight="1" x14ac:dyDescent="0.45">
      <c r="A181" s="1603"/>
      <c r="B181" s="1572"/>
      <c r="C181" s="1572"/>
      <c r="D181" s="1570"/>
      <c r="E181" s="1571"/>
      <c r="F181" s="1587"/>
      <c r="G181" s="1569"/>
      <c r="H181" s="1587"/>
      <c r="I181" s="1572"/>
      <c r="J181" s="1573"/>
      <c r="K181" s="1572"/>
      <c r="L181" s="1587"/>
      <c r="M181" s="1569"/>
      <c r="N181" s="1569"/>
      <c r="O181" s="1587"/>
      <c r="P181" s="1587"/>
      <c r="Q181" s="1880"/>
      <c r="R181" s="1866">
        <f t="shared" si="2"/>
        <v>0</v>
      </c>
      <c r="S181" s="1882"/>
      <c r="T181" s="1602"/>
      <c r="U181" s="1602"/>
      <c r="V181" s="1602"/>
      <c r="W181" s="1602"/>
    </row>
    <row r="182" spans="1:23" ht="16" customHeight="1" x14ac:dyDescent="0.45">
      <c r="A182" s="1603"/>
      <c r="B182" s="1572"/>
      <c r="C182" s="1572"/>
      <c r="D182" s="1570"/>
      <c r="E182" s="1571"/>
      <c r="F182" s="1587"/>
      <c r="G182" s="1569"/>
      <c r="H182" s="1587"/>
      <c r="I182" s="1572"/>
      <c r="J182" s="1573"/>
      <c r="K182" s="1572"/>
      <c r="L182" s="1587"/>
      <c r="M182" s="1569"/>
      <c r="N182" s="1569"/>
      <c r="O182" s="1587"/>
      <c r="P182" s="1587"/>
      <c r="Q182" s="1880"/>
      <c r="R182" s="1866">
        <f t="shared" si="2"/>
        <v>0</v>
      </c>
      <c r="S182" s="1882"/>
      <c r="T182" s="1602"/>
      <c r="U182" s="1602"/>
      <c r="V182" s="1602"/>
      <c r="W182" s="1602"/>
    </row>
    <row r="183" spans="1:23" ht="16" customHeight="1" x14ac:dyDescent="0.45">
      <c r="A183" s="1603"/>
      <c r="B183" s="1572"/>
      <c r="C183" s="1572"/>
      <c r="D183" s="1570"/>
      <c r="E183" s="1571"/>
      <c r="F183" s="1587"/>
      <c r="G183" s="1569"/>
      <c r="H183" s="1587"/>
      <c r="I183" s="1572"/>
      <c r="J183" s="1573"/>
      <c r="K183" s="1572"/>
      <c r="L183" s="1587"/>
      <c r="M183" s="1569"/>
      <c r="N183" s="1569"/>
      <c r="O183" s="1587"/>
      <c r="P183" s="1587"/>
      <c r="Q183" s="1880"/>
      <c r="R183" s="1866">
        <f t="shared" si="2"/>
        <v>0</v>
      </c>
      <c r="S183" s="1882"/>
      <c r="T183" s="1602"/>
      <c r="U183" s="1602"/>
      <c r="V183" s="1602"/>
      <c r="W183" s="1602"/>
    </row>
    <row r="184" spans="1:23" ht="16" customHeight="1" x14ac:dyDescent="0.45">
      <c r="A184" s="1603"/>
      <c r="B184" s="1572"/>
      <c r="C184" s="1572"/>
      <c r="D184" s="1570"/>
      <c r="E184" s="1571"/>
      <c r="F184" s="1587"/>
      <c r="G184" s="1569"/>
      <c r="H184" s="1587"/>
      <c r="I184" s="1572"/>
      <c r="J184" s="1573"/>
      <c r="K184" s="1572"/>
      <c r="L184" s="1587"/>
      <c r="M184" s="1569"/>
      <c r="N184" s="1569"/>
      <c r="O184" s="1587"/>
      <c r="P184" s="1587"/>
      <c r="Q184" s="1880"/>
      <c r="R184" s="1866">
        <f t="shared" si="2"/>
        <v>0</v>
      </c>
      <c r="S184" s="1882"/>
      <c r="T184" s="1602"/>
      <c r="U184" s="1602"/>
      <c r="V184" s="1602"/>
      <c r="W184" s="1602"/>
    </row>
    <row r="185" spans="1:23" ht="16" customHeight="1" x14ac:dyDescent="0.45">
      <c r="A185" s="1603"/>
      <c r="B185" s="1572"/>
      <c r="C185" s="1572"/>
      <c r="D185" s="1570"/>
      <c r="E185" s="1571"/>
      <c r="F185" s="1587"/>
      <c r="G185" s="1569"/>
      <c r="H185" s="1587"/>
      <c r="I185" s="1572"/>
      <c r="J185" s="1573"/>
      <c r="K185" s="1572"/>
      <c r="L185" s="1587"/>
      <c r="M185" s="1569"/>
      <c r="N185" s="1569"/>
      <c r="O185" s="1587"/>
      <c r="P185" s="1587"/>
      <c r="Q185" s="1880"/>
      <c r="R185" s="1866">
        <f t="shared" si="2"/>
        <v>0</v>
      </c>
      <c r="S185" s="1882"/>
      <c r="T185" s="1602"/>
      <c r="U185" s="1602"/>
      <c r="V185" s="1602"/>
      <c r="W185" s="1602"/>
    </row>
    <row r="186" spans="1:23" ht="16" customHeight="1" x14ac:dyDescent="0.45">
      <c r="A186" s="1603"/>
      <c r="B186" s="1572"/>
      <c r="C186" s="1572"/>
      <c r="D186" s="1570"/>
      <c r="E186" s="1571"/>
      <c r="F186" s="1587"/>
      <c r="G186" s="1569"/>
      <c r="H186" s="1587"/>
      <c r="I186" s="1572"/>
      <c r="J186" s="1573"/>
      <c r="K186" s="1572"/>
      <c r="L186" s="1587"/>
      <c r="M186" s="1569"/>
      <c r="N186" s="1569"/>
      <c r="O186" s="1587"/>
      <c r="P186" s="1587"/>
      <c r="Q186" s="1880"/>
      <c r="R186" s="1866">
        <f t="shared" si="2"/>
        <v>0</v>
      </c>
      <c r="S186" s="1882"/>
      <c r="T186" s="1602"/>
      <c r="U186" s="1602"/>
      <c r="V186" s="1602"/>
      <c r="W186" s="1602"/>
    </row>
    <row r="187" spans="1:23" ht="16" customHeight="1" x14ac:dyDescent="0.45">
      <c r="A187" s="1603"/>
      <c r="B187" s="1572"/>
      <c r="C187" s="1572"/>
      <c r="D187" s="1570"/>
      <c r="E187" s="1571"/>
      <c r="F187" s="1587"/>
      <c r="G187" s="1569"/>
      <c r="H187" s="1587"/>
      <c r="I187" s="1572"/>
      <c r="J187" s="1573"/>
      <c r="K187" s="1572"/>
      <c r="L187" s="1587"/>
      <c r="M187" s="1569"/>
      <c r="N187" s="1569"/>
      <c r="O187" s="1587"/>
      <c r="P187" s="1587"/>
      <c r="Q187" s="1880"/>
      <c r="R187" s="1866">
        <f t="shared" si="2"/>
        <v>0</v>
      </c>
      <c r="S187" s="1882"/>
      <c r="T187" s="1602"/>
      <c r="U187" s="1602"/>
      <c r="V187" s="1602"/>
      <c r="W187" s="1602"/>
    </row>
    <row r="188" spans="1:23" ht="16" customHeight="1" x14ac:dyDescent="0.45">
      <c r="A188" s="1603"/>
      <c r="B188" s="1572"/>
      <c r="C188" s="1572"/>
      <c r="D188" s="1570"/>
      <c r="E188" s="1571"/>
      <c r="F188" s="1587"/>
      <c r="G188" s="1569"/>
      <c r="H188" s="1587"/>
      <c r="I188" s="1572"/>
      <c r="J188" s="1573"/>
      <c r="K188" s="1572"/>
      <c r="L188" s="1587"/>
      <c r="M188" s="1569"/>
      <c r="N188" s="1569"/>
      <c r="O188" s="1587"/>
      <c r="P188" s="1587"/>
      <c r="Q188" s="1880"/>
      <c r="R188" s="1866">
        <f t="shared" si="2"/>
        <v>0</v>
      </c>
      <c r="S188" s="1882"/>
      <c r="T188" s="1602"/>
      <c r="U188" s="1602"/>
      <c r="V188" s="1602"/>
      <c r="W188" s="1602"/>
    </row>
    <row r="189" spans="1:23" ht="16" customHeight="1" x14ac:dyDescent="0.45">
      <c r="A189" s="1603"/>
      <c r="B189" s="1572"/>
      <c r="C189" s="1572"/>
      <c r="D189" s="1570"/>
      <c r="E189" s="1571"/>
      <c r="F189" s="1587"/>
      <c r="G189" s="1569"/>
      <c r="H189" s="1587"/>
      <c r="I189" s="1572"/>
      <c r="J189" s="1573"/>
      <c r="K189" s="1572"/>
      <c r="L189" s="1587"/>
      <c r="M189" s="1569"/>
      <c r="N189" s="1569"/>
      <c r="O189" s="1587"/>
      <c r="P189" s="1587"/>
      <c r="Q189" s="1880"/>
      <c r="R189" s="1866">
        <f t="shared" si="2"/>
        <v>0</v>
      </c>
      <c r="S189" s="1882"/>
      <c r="T189" s="1602"/>
      <c r="U189" s="1602"/>
      <c r="V189" s="1602"/>
      <c r="W189" s="1602"/>
    </row>
    <row r="190" spans="1:23" ht="16" customHeight="1" x14ac:dyDescent="0.45">
      <c r="A190" s="1603"/>
      <c r="B190" s="1572"/>
      <c r="C190" s="1572"/>
      <c r="D190" s="1570"/>
      <c r="E190" s="1571"/>
      <c r="F190" s="1587"/>
      <c r="G190" s="1569"/>
      <c r="H190" s="1587"/>
      <c r="I190" s="1572"/>
      <c r="J190" s="1573"/>
      <c r="K190" s="1572"/>
      <c r="L190" s="1587"/>
      <c r="M190" s="1569"/>
      <c r="N190" s="1569"/>
      <c r="O190" s="1587"/>
      <c r="P190" s="1587"/>
      <c r="Q190" s="1880"/>
      <c r="R190" s="1866">
        <f t="shared" si="2"/>
        <v>0</v>
      </c>
      <c r="S190" s="1882"/>
      <c r="T190" s="1602"/>
      <c r="U190" s="1602"/>
      <c r="V190" s="1602"/>
      <c r="W190" s="1602"/>
    </row>
    <row r="191" spans="1:23" ht="16" customHeight="1" x14ac:dyDescent="0.45">
      <c r="A191" s="1603"/>
      <c r="B191" s="1572"/>
      <c r="C191" s="1572"/>
      <c r="D191" s="1570"/>
      <c r="E191" s="1571"/>
      <c r="F191" s="1587"/>
      <c r="G191" s="1569"/>
      <c r="H191" s="1587"/>
      <c r="I191" s="1572"/>
      <c r="J191" s="1573"/>
      <c r="K191" s="1572"/>
      <c r="L191" s="1587"/>
      <c r="M191" s="1569"/>
      <c r="N191" s="1569"/>
      <c r="O191" s="1587"/>
      <c r="P191" s="1587"/>
      <c r="Q191" s="1880"/>
      <c r="R191" s="1866">
        <f t="shared" si="2"/>
        <v>0</v>
      </c>
      <c r="S191" s="1882"/>
      <c r="T191" s="1602"/>
      <c r="U191" s="1602"/>
      <c r="V191" s="1602"/>
      <c r="W191" s="1602"/>
    </row>
    <row r="192" spans="1:23" ht="16" customHeight="1" x14ac:dyDescent="0.45">
      <c r="A192" s="1603"/>
      <c r="B192" s="1572"/>
      <c r="C192" s="1572"/>
      <c r="D192" s="1570"/>
      <c r="E192" s="1571"/>
      <c r="F192" s="1587"/>
      <c r="G192" s="1569"/>
      <c r="H192" s="1587"/>
      <c r="I192" s="1572"/>
      <c r="J192" s="1573"/>
      <c r="K192" s="1572"/>
      <c r="L192" s="1587"/>
      <c r="M192" s="1569"/>
      <c r="N192" s="1569"/>
      <c r="O192" s="1587"/>
      <c r="P192" s="1587"/>
      <c r="Q192" s="1880"/>
      <c r="R192" s="1866">
        <f t="shared" si="2"/>
        <v>0</v>
      </c>
      <c r="S192" s="1882"/>
      <c r="T192" s="1602"/>
      <c r="U192" s="1602"/>
      <c r="V192" s="1602"/>
      <c r="W192" s="1602"/>
    </row>
    <row r="193" spans="1:23" ht="16" customHeight="1" x14ac:dyDescent="0.45">
      <c r="A193" s="1603"/>
      <c r="B193" s="1572"/>
      <c r="C193" s="1572"/>
      <c r="D193" s="1570"/>
      <c r="E193" s="1571"/>
      <c r="F193" s="1587"/>
      <c r="G193" s="1604"/>
      <c r="H193" s="1587"/>
      <c r="I193" s="1572"/>
      <c r="J193" s="1573"/>
      <c r="K193" s="1572"/>
      <c r="L193" s="1587"/>
      <c r="M193" s="1569"/>
      <c r="N193" s="1569"/>
      <c r="O193" s="1587"/>
      <c r="P193" s="1587"/>
      <c r="Q193" s="1880"/>
      <c r="R193" s="1866">
        <f t="shared" si="2"/>
        <v>0</v>
      </c>
      <c r="S193" s="1882"/>
      <c r="T193" s="1602"/>
      <c r="U193" s="1602"/>
      <c r="V193" s="1602"/>
      <c r="W193" s="1602"/>
    </row>
    <row r="194" spans="1:23" ht="16" customHeight="1" x14ac:dyDescent="0.45">
      <c r="A194" s="1603"/>
      <c r="B194" s="1572"/>
      <c r="C194" s="1572"/>
      <c r="D194" s="1570"/>
      <c r="E194" s="1571"/>
      <c r="F194" s="1587"/>
      <c r="G194" s="1604"/>
      <c r="H194" s="1587"/>
      <c r="I194" s="1572"/>
      <c r="J194" s="1573"/>
      <c r="K194" s="1572"/>
      <c r="L194" s="1587"/>
      <c r="M194" s="1569"/>
      <c r="N194" s="1569"/>
      <c r="O194" s="1587"/>
      <c r="P194" s="1587"/>
      <c r="Q194" s="1880"/>
      <c r="R194" s="1866">
        <f t="shared" si="2"/>
        <v>0</v>
      </c>
      <c r="S194" s="1882"/>
      <c r="T194" s="1602"/>
      <c r="U194" s="1602"/>
      <c r="V194" s="1602"/>
      <c r="W194" s="1602"/>
    </row>
    <row r="195" spans="1:23" ht="16" customHeight="1" x14ac:dyDescent="0.45">
      <c r="A195" s="1603"/>
      <c r="B195" s="1572"/>
      <c r="C195" s="1572"/>
      <c r="D195" s="1570"/>
      <c r="E195" s="1571"/>
      <c r="F195" s="1587"/>
      <c r="G195" s="1604"/>
      <c r="H195" s="1587"/>
      <c r="I195" s="1572"/>
      <c r="J195" s="1573"/>
      <c r="K195" s="1572"/>
      <c r="L195" s="1587"/>
      <c r="M195" s="1569"/>
      <c r="N195" s="1569"/>
      <c r="O195" s="1587"/>
      <c r="P195" s="1587"/>
      <c r="Q195" s="1880"/>
      <c r="R195" s="1866">
        <f t="shared" si="2"/>
        <v>0</v>
      </c>
      <c r="S195" s="1882"/>
      <c r="T195" s="1602"/>
      <c r="U195" s="1602"/>
      <c r="V195" s="1602"/>
      <c r="W195" s="1602"/>
    </row>
    <row r="196" spans="1:23" ht="16" customHeight="1" x14ac:dyDescent="0.45">
      <c r="A196" s="1603"/>
      <c r="B196" s="1572"/>
      <c r="C196" s="1572"/>
      <c r="D196" s="1570"/>
      <c r="E196" s="1571"/>
      <c r="F196" s="1587"/>
      <c r="G196" s="1604"/>
      <c r="H196" s="1587"/>
      <c r="I196" s="1572"/>
      <c r="J196" s="1573"/>
      <c r="K196" s="1572"/>
      <c r="L196" s="1587"/>
      <c r="M196" s="1569"/>
      <c r="N196" s="1569"/>
      <c r="O196" s="1587"/>
      <c r="P196" s="1587"/>
      <c r="Q196" s="1880"/>
      <c r="R196" s="1866">
        <f t="shared" si="2"/>
        <v>0</v>
      </c>
      <c r="S196" s="1882"/>
      <c r="T196" s="1602"/>
      <c r="U196" s="1602"/>
      <c r="V196" s="1602"/>
      <c r="W196" s="1602"/>
    </row>
    <row r="197" spans="1:23" ht="16" customHeight="1" x14ac:dyDescent="0.45">
      <c r="A197" s="1603"/>
      <c r="B197" s="1572"/>
      <c r="C197" s="1572"/>
      <c r="D197" s="1570"/>
      <c r="E197" s="1571"/>
      <c r="F197" s="1587"/>
      <c r="G197" s="1604"/>
      <c r="H197" s="1587"/>
      <c r="I197" s="1572"/>
      <c r="J197" s="1573"/>
      <c r="K197" s="1572"/>
      <c r="L197" s="1587"/>
      <c r="M197" s="1569"/>
      <c r="N197" s="1569"/>
      <c r="O197" s="1587"/>
      <c r="P197" s="1587"/>
      <c r="Q197" s="1880"/>
      <c r="R197" s="1866">
        <f t="shared" si="2"/>
        <v>0</v>
      </c>
      <c r="S197" s="1882"/>
      <c r="T197" s="1602"/>
      <c r="U197" s="1602"/>
      <c r="V197" s="1602"/>
      <c r="W197" s="1602"/>
    </row>
    <row r="198" spans="1:23" ht="16" customHeight="1" x14ac:dyDescent="0.45">
      <c r="A198" s="1603"/>
      <c r="B198" s="1572"/>
      <c r="C198" s="1572"/>
      <c r="D198" s="1570"/>
      <c r="E198" s="1571"/>
      <c r="F198" s="1587"/>
      <c r="G198" s="1604"/>
      <c r="H198" s="1587"/>
      <c r="I198" s="1572"/>
      <c r="J198" s="1573"/>
      <c r="K198" s="1572"/>
      <c r="L198" s="1587"/>
      <c r="M198" s="1569"/>
      <c r="N198" s="1569"/>
      <c r="O198" s="1587"/>
      <c r="P198" s="1587"/>
      <c r="Q198" s="1880"/>
      <c r="R198" s="1866">
        <f t="shared" si="2"/>
        <v>0</v>
      </c>
      <c r="S198" s="1882"/>
      <c r="T198" s="1602"/>
      <c r="U198" s="1602"/>
      <c r="V198" s="1602"/>
      <c r="W198" s="1602"/>
    </row>
    <row r="199" spans="1:23" ht="16" customHeight="1" x14ac:dyDescent="0.45">
      <c r="A199" s="1603"/>
      <c r="B199" s="1572"/>
      <c r="C199" s="1572"/>
      <c r="D199" s="1570"/>
      <c r="E199" s="1571"/>
      <c r="F199" s="1587"/>
      <c r="G199" s="1604"/>
      <c r="H199" s="1587"/>
      <c r="I199" s="1572"/>
      <c r="J199" s="1573"/>
      <c r="K199" s="1572"/>
      <c r="L199" s="1587"/>
      <c r="M199" s="1569"/>
      <c r="N199" s="1569"/>
      <c r="O199" s="1587"/>
      <c r="P199" s="1587"/>
      <c r="Q199" s="1880"/>
      <c r="R199" s="1866">
        <f t="shared" si="2"/>
        <v>0</v>
      </c>
      <c r="S199" s="1882"/>
      <c r="T199" s="1602"/>
      <c r="U199" s="1602"/>
      <c r="V199" s="1602"/>
      <c r="W199" s="1602"/>
    </row>
    <row r="200" spans="1:23" ht="16" customHeight="1" x14ac:dyDescent="0.45">
      <c r="A200" s="1603"/>
      <c r="B200" s="1572"/>
      <c r="C200" s="1572"/>
      <c r="D200" s="1570"/>
      <c r="E200" s="1571"/>
      <c r="F200" s="1587"/>
      <c r="G200" s="1604"/>
      <c r="H200" s="1587"/>
      <c r="I200" s="1572"/>
      <c r="J200" s="1573"/>
      <c r="K200" s="1572"/>
      <c r="L200" s="1587"/>
      <c r="M200" s="1569"/>
      <c r="N200" s="1569"/>
      <c r="O200" s="1587"/>
      <c r="P200" s="1587"/>
      <c r="Q200" s="1880"/>
      <c r="R200" s="1866">
        <f t="shared" ref="R200:R263" si="3">$I200+$K200</f>
        <v>0</v>
      </c>
      <c r="S200" s="1882"/>
      <c r="T200" s="1602"/>
      <c r="U200" s="1602"/>
      <c r="V200" s="1602"/>
      <c r="W200" s="1602"/>
    </row>
    <row r="201" spans="1:23" ht="16" customHeight="1" x14ac:dyDescent="0.45">
      <c r="A201" s="1603"/>
      <c r="B201" s="1572"/>
      <c r="C201" s="1572"/>
      <c r="D201" s="1570"/>
      <c r="E201" s="1571"/>
      <c r="F201" s="1587"/>
      <c r="G201" s="1604"/>
      <c r="H201" s="1587"/>
      <c r="I201" s="1572"/>
      <c r="J201" s="1573"/>
      <c r="K201" s="1572"/>
      <c r="L201" s="1587"/>
      <c r="M201" s="1569"/>
      <c r="N201" s="1569"/>
      <c r="O201" s="1587"/>
      <c r="P201" s="1587"/>
      <c r="Q201" s="1880"/>
      <c r="R201" s="1866">
        <f t="shared" si="3"/>
        <v>0</v>
      </c>
      <c r="S201" s="1882"/>
      <c r="T201" s="1602"/>
      <c r="U201" s="1602"/>
      <c r="V201" s="1602"/>
      <c r="W201" s="1602"/>
    </row>
    <row r="202" spans="1:23" ht="16" customHeight="1" x14ac:dyDescent="0.45">
      <c r="A202" s="1603"/>
      <c r="B202" s="1572"/>
      <c r="C202" s="1572"/>
      <c r="D202" s="1570"/>
      <c r="E202" s="1571"/>
      <c r="F202" s="1587"/>
      <c r="G202" s="1569"/>
      <c r="H202" s="1587"/>
      <c r="I202" s="1572"/>
      <c r="J202" s="1573"/>
      <c r="K202" s="1572"/>
      <c r="L202" s="1587"/>
      <c r="M202" s="1569"/>
      <c r="N202" s="1569"/>
      <c r="O202" s="1587"/>
      <c r="P202" s="1587"/>
      <c r="Q202" s="1880"/>
      <c r="R202" s="1866">
        <f t="shared" si="3"/>
        <v>0</v>
      </c>
      <c r="S202" s="1882"/>
      <c r="T202" s="1602"/>
      <c r="U202" s="1602"/>
      <c r="V202" s="1602"/>
      <c r="W202" s="1602"/>
    </row>
    <row r="203" spans="1:23" ht="16" customHeight="1" x14ac:dyDescent="0.45">
      <c r="A203" s="1603"/>
      <c r="B203" s="1572"/>
      <c r="C203" s="1572"/>
      <c r="D203" s="1570"/>
      <c r="E203" s="1571"/>
      <c r="F203" s="1587"/>
      <c r="G203" s="1569"/>
      <c r="H203" s="1587"/>
      <c r="I203" s="1572"/>
      <c r="J203" s="1573"/>
      <c r="K203" s="1572"/>
      <c r="L203" s="1587"/>
      <c r="M203" s="1569"/>
      <c r="N203" s="1569"/>
      <c r="O203" s="1587"/>
      <c r="P203" s="1587"/>
      <c r="Q203" s="1880"/>
      <c r="R203" s="1866">
        <f t="shared" si="3"/>
        <v>0</v>
      </c>
      <c r="S203" s="1882"/>
      <c r="T203" s="1602"/>
      <c r="U203" s="1602"/>
      <c r="V203" s="1602"/>
      <c r="W203" s="1602"/>
    </row>
    <row r="204" spans="1:23" ht="16" customHeight="1" x14ac:dyDescent="0.45">
      <c r="A204" s="1603"/>
      <c r="B204" s="1572"/>
      <c r="C204" s="1572"/>
      <c r="D204" s="1570"/>
      <c r="E204" s="1571"/>
      <c r="F204" s="1587"/>
      <c r="G204" s="1604"/>
      <c r="H204" s="1587"/>
      <c r="I204" s="1572"/>
      <c r="J204" s="1573"/>
      <c r="K204" s="1572"/>
      <c r="L204" s="1587"/>
      <c r="M204" s="1569"/>
      <c r="N204" s="1569"/>
      <c r="O204" s="1587"/>
      <c r="P204" s="1587"/>
      <c r="Q204" s="1880"/>
      <c r="R204" s="1866">
        <f t="shared" si="3"/>
        <v>0</v>
      </c>
      <c r="S204" s="1882"/>
      <c r="T204" s="1602"/>
      <c r="U204" s="1602"/>
      <c r="V204" s="1602"/>
      <c r="W204" s="1602"/>
    </row>
    <row r="205" spans="1:23" ht="16" customHeight="1" x14ac:dyDescent="0.45">
      <c r="A205" s="1603"/>
      <c r="B205" s="1572"/>
      <c r="C205" s="1572"/>
      <c r="D205" s="1570"/>
      <c r="E205" s="1571"/>
      <c r="F205" s="1587"/>
      <c r="G205" s="1604"/>
      <c r="H205" s="1587"/>
      <c r="I205" s="1572"/>
      <c r="J205" s="1573"/>
      <c r="K205" s="1572"/>
      <c r="L205" s="1587"/>
      <c r="M205" s="1569"/>
      <c r="N205" s="1569"/>
      <c r="O205" s="1587"/>
      <c r="P205" s="1587"/>
      <c r="Q205" s="1880"/>
      <c r="R205" s="1866">
        <f t="shared" si="3"/>
        <v>0</v>
      </c>
      <c r="S205" s="1882"/>
      <c r="T205" s="1602"/>
      <c r="U205" s="1602"/>
      <c r="V205" s="1602"/>
      <c r="W205" s="1602"/>
    </row>
    <row r="206" spans="1:23" ht="16" customHeight="1" x14ac:dyDescent="0.45">
      <c r="A206" s="1603"/>
      <c r="B206" s="1572"/>
      <c r="C206" s="1572"/>
      <c r="D206" s="1570"/>
      <c r="E206" s="1571"/>
      <c r="F206" s="1587"/>
      <c r="G206" s="1604"/>
      <c r="H206" s="1587"/>
      <c r="I206" s="1572"/>
      <c r="J206" s="1573"/>
      <c r="K206" s="1572"/>
      <c r="L206" s="1587"/>
      <c r="M206" s="1569"/>
      <c r="N206" s="1569"/>
      <c r="O206" s="1587"/>
      <c r="P206" s="1587"/>
      <c r="Q206" s="1880"/>
      <c r="R206" s="1866">
        <f t="shared" si="3"/>
        <v>0</v>
      </c>
      <c r="S206" s="1882"/>
      <c r="T206" s="1602"/>
      <c r="U206" s="1602"/>
      <c r="V206" s="1602"/>
      <c r="W206" s="1602"/>
    </row>
    <row r="207" spans="1:23" ht="16" customHeight="1" x14ac:dyDescent="0.45">
      <c r="A207" s="1603"/>
      <c r="B207" s="1572"/>
      <c r="C207" s="1572"/>
      <c r="D207" s="1570"/>
      <c r="E207" s="1571"/>
      <c r="F207" s="1587"/>
      <c r="G207" s="1604"/>
      <c r="H207" s="1587"/>
      <c r="I207" s="1572"/>
      <c r="J207" s="1573"/>
      <c r="K207" s="1572"/>
      <c r="L207" s="1587"/>
      <c r="M207" s="1569"/>
      <c r="N207" s="1569"/>
      <c r="O207" s="1587"/>
      <c r="P207" s="1587"/>
      <c r="Q207" s="1880"/>
      <c r="R207" s="1866">
        <f t="shared" si="3"/>
        <v>0</v>
      </c>
      <c r="S207" s="1882"/>
      <c r="T207" s="1602"/>
      <c r="U207" s="1602"/>
      <c r="V207" s="1602"/>
      <c r="W207" s="1602"/>
    </row>
    <row r="208" spans="1:23" ht="16" customHeight="1" x14ac:dyDescent="0.45">
      <c r="A208" s="1603"/>
      <c r="B208" s="1572"/>
      <c r="C208" s="1572"/>
      <c r="D208" s="1570"/>
      <c r="E208" s="1571"/>
      <c r="F208" s="1587"/>
      <c r="G208" s="1604"/>
      <c r="H208" s="1587"/>
      <c r="I208" s="1572"/>
      <c r="J208" s="1573"/>
      <c r="K208" s="1572"/>
      <c r="L208" s="1587"/>
      <c r="M208" s="1569"/>
      <c r="N208" s="1569"/>
      <c r="O208" s="1587"/>
      <c r="P208" s="1587"/>
      <c r="Q208" s="1880"/>
      <c r="R208" s="1866">
        <f t="shared" si="3"/>
        <v>0</v>
      </c>
      <c r="S208" s="1882"/>
      <c r="T208" s="1602"/>
      <c r="U208" s="1602"/>
      <c r="V208" s="1602"/>
      <c r="W208" s="1602"/>
    </row>
    <row r="209" spans="1:23" ht="16" customHeight="1" x14ac:dyDescent="0.45">
      <c r="A209" s="1603"/>
      <c r="B209" s="1572"/>
      <c r="C209" s="1572"/>
      <c r="D209" s="1570"/>
      <c r="E209" s="1571"/>
      <c r="F209" s="1587"/>
      <c r="G209" s="1604"/>
      <c r="H209" s="1587"/>
      <c r="I209" s="1572"/>
      <c r="J209" s="1573"/>
      <c r="K209" s="1572"/>
      <c r="L209" s="1587"/>
      <c r="M209" s="1569"/>
      <c r="N209" s="1569"/>
      <c r="O209" s="1587"/>
      <c r="P209" s="1587"/>
      <c r="Q209" s="1880"/>
      <c r="R209" s="1866">
        <f t="shared" si="3"/>
        <v>0</v>
      </c>
      <c r="S209" s="1882"/>
      <c r="T209" s="1602"/>
      <c r="U209" s="1602"/>
      <c r="V209" s="1602"/>
      <c r="W209" s="1602"/>
    </row>
    <row r="210" spans="1:23" ht="16" customHeight="1" x14ac:dyDescent="0.45">
      <c r="A210" s="1603"/>
      <c r="B210" s="1572"/>
      <c r="C210" s="1572"/>
      <c r="D210" s="1570"/>
      <c r="E210" s="1571"/>
      <c r="F210" s="1587"/>
      <c r="G210" s="1604"/>
      <c r="H210" s="1587"/>
      <c r="I210" s="1572"/>
      <c r="J210" s="1573"/>
      <c r="K210" s="1572"/>
      <c r="L210" s="1587"/>
      <c r="M210" s="1569"/>
      <c r="N210" s="1569"/>
      <c r="O210" s="1587"/>
      <c r="P210" s="1587"/>
      <c r="Q210" s="1880"/>
      <c r="R210" s="1866">
        <f t="shared" si="3"/>
        <v>0</v>
      </c>
      <c r="S210" s="1882"/>
      <c r="T210" s="1602"/>
      <c r="U210" s="1602"/>
      <c r="V210" s="1602"/>
      <c r="W210" s="1602"/>
    </row>
    <row r="211" spans="1:23" ht="16" customHeight="1" x14ac:dyDescent="0.45">
      <c r="A211" s="1603"/>
      <c r="B211" s="1572"/>
      <c r="C211" s="1572"/>
      <c r="D211" s="1570"/>
      <c r="E211" s="1571"/>
      <c r="F211" s="1587"/>
      <c r="G211" s="1604"/>
      <c r="H211" s="1587"/>
      <c r="I211" s="1572"/>
      <c r="J211" s="1573"/>
      <c r="K211" s="1572"/>
      <c r="L211" s="1587"/>
      <c r="M211" s="1569"/>
      <c r="N211" s="1569"/>
      <c r="O211" s="1587"/>
      <c r="P211" s="1587"/>
      <c r="Q211" s="1880"/>
      <c r="R211" s="1866">
        <f t="shared" si="3"/>
        <v>0</v>
      </c>
      <c r="S211" s="1882"/>
      <c r="T211" s="1602"/>
      <c r="U211" s="1602"/>
      <c r="V211" s="1602"/>
      <c r="W211" s="1602"/>
    </row>
    <row r="212" spans="1:23" ht="16" customHeight="1" x14ac:dyDescent="0.45">
      <c r="A212" s="1603"/>
      <c r="B212" s="1572"/>
      <c r="C212" s="1572"/>
      <c r="D212" s="1570"/>
      <c r="E212" s="1571"/>
      <c r="F212" s="1587"/>
      <c r="G212" s="1604"/>
      <c r="H212" s="1587"/>
      <c r="I212" s="1572"/>
      <c r="J212" s="1573"/>
      <c r="K212" s="1572"/>
      <c r="L212" s="1587"/>
      <c r="M212" s="1569"/>
      <c r="N212" s="1569"/>
      <c r="O212" s="1587"/>
      <c r="P212" s="1587"/>
      <c r="Q212" s="1880"/>
      <c r="R212" s="1866">
        <f t="shared" si="3"/>
        <v>0</v>
      </c>
      <c r="S212" s="1882"/>
      <c r="T212" s="1602"/>
      <c r="U212" s="1602"/>
      <c r="V212" s="1602"/>
      <c r="W212" s="1602"/>
    </row>
    <row r="213" spans="1:23" ht="16" customHeight="1" x14ac:dyDescent="0.45">
      <c r="A213" s="1603"/>
      <c r="B213" s="1572"/>
      <c r="C213" s="1572"/>
      <c r="D213" s="1570"/>
      <c r="E213" s="1571"/>
      <c r="F213" s="1587"/>
      <c r="G213" s="1604"/>
      <c r="H213" s="1587"/>
      <c r="I213" s="1572"/>
      <c r="J213" s="1573"/>
      <c r="K213" s="1572"/>
      <c r="L213" s="1587"/>
      <c r="M213" s="1569"/>
      <c r="N213" s="1569"/>
      <c r="O213" s="1587"/>
      <c r="P213" s="1587"/>
      <c r="Q213" s="1880"/>
      <c r="R213" s="1866">
        <f t="shared" si="3"/>
        <v>0</v>
      </c>
      <c r="S213" s="1882"/>
      <c r="T213" s="1602"/>
      <c r="U213" s="1602"/>
      <c r="V213" s="1602"/>
      <c r="W213" s="1602"/>
    </row>
    <row r="214" spans="1:23" ht="16" customHeight="1" x14ac:dyDescent="0.45">
      <c r="A214" s="1603"/>
      <c r="B214" s="1572"/>
      <c r="C214" s="1572"/>
      <c r="D214" s="1570"/>
      <c r="E214" s="1571"/>
      <c r="F214" s="1587"/>
      <c r="G214" s="1604"/>
      <c r="H214" s="1587"/>
      <c r="I214" s="1572"/>
      <c r="J214" s="1573"/>
      <c r="K214" s="1572"/>
      <c r="L214" s="1587"/>
      <c r="M214" s="1569"/>
      <c r="N214" s="1569"/>
      <c r="O214" s="1587"/>
      <c r="P214" s="1587"/>
      <c r="Q214" s="1880"/>
      <c r="R214" s="1866">
        <f t="shared" si="3"/>
        <v>0</v>
      </c>
      <c r="S214" s="1882"/>
      <c r="T214" s="1602"/>
      <c r="U214" s="1602"/>
      <c r="V214" s="1602"/>
      <c r="W214" s="1602"/>
    </row>
    <row r="215" spans="1:23" ht="16" customHeight="1" x14ac:dyDescent="0.45">
      <c r="A215" s="1603"/>
      <c r="B215" s="1572"/>
      <c r="C215" s="1572"/>
      <c r="D215" s="1570"/>
      <c r="E215" s="1571"/>
      <c r="F215" s="1587"/>
      <c r="G215" s="1604"/>
      <c r="H215" s="1587"/>
      <c r="I215" s="1572"/>
      <c r="J215" s="1573"/>
      <c r="K215" s="1572"/>
      <c r="L215" s="1587"/>
      <c r="M215" s="1569"/>
      <c r="N215" s="1569"/>
      <c r="O215" s="1587"/>
      <c r="P215" s="1587"/>
      <c r="Q215" s="1880"/>
      <c r="R215" s="1866">
        <f t="shared" si="3"/>
        <v>0</v>
      </c>
      <c r="S215" s="1882"/>
      <c r="T215" s="1602"/>
      <c r="U215" s="1602"/>
      <c r="V215" s="1602"/>
      <c r="W215" s="1602"/>
    </row>
    <row r="216" spans="1:23" ht="16" customHeight="1" x14ac:dyDescent="0.45">
      <c r="A216" s="1603"/>
      <c r="B216" s="1572"/>
      <c r="C216" s="1572"/>
      <c r="D216" s="1570"/>
      <c r="E216" s="1571"/>
      <c r="F216" s="1587"/>
      <c r="G216" s="1604"/>
      <c r="H216" s="1587"/>
      <c r="I216" s="1572"/>
      <c r="J216" s="1573"/>
      <c r="K216" s="1572"/>
      <c r="L216" s="1587"/>
      <c r="M216" s="1569"/>
      <c r="N216" s="1569"/>
      <c r="O216" s="1587"/>
      <c r="P216" s="1587"/>
      <c r="Q216" s="1880"/>
      <c r="R216" s="1866">
        <f t="shared" si="3"/>
        <v>0</v>
      </c>
      <c r="S216" s="1882"/>
      <c r="T216" s="1602"/>
      <c r="U216" s="1602"/>
      <c r="V216" s="1602"/>
      <c r="W216" s="1602"/>
    </row>
    <row r="217" spans="1:23" ht="16" customHeight="1" x14ac:dyDescent="0.45">
      <c r="A217" s="1603"/>
      <c r="B217" s="1572"/>
      <c r="C217" s="1572"/>
      <c r="D217" s="1570"/>
      <c r="E217" s="1571"/>
      <c r="F217" s="1587"/>
      <c r="G217" s="1604"/>
      <c r="H217" s="1587"/>
      <c r="I217" s="1572"/>
      <c r="J217" s="1573"/>
      <c r="K217" s="1572"/>
      <c r="L217" s="1587"/>
      <c r="M217" s="1569"/>
      <c r="N217" s="1569"/>
      <c r="O217" s="1587"/>
      <c r="P217" s="1587"/>
      <c r="Q217" s="1880"/>
      <c r="R217" s="1866">
        <f t="shared" si="3"/>
        <v>0</v>
      </c>
      <c r="S217" s="1882"/>
      <c r="T217" s="1602"/>
      <c r="U217" s="1602"/>
      <c r="V217" s="1602"/>
      <c r="W217" s="1602"/>
    </row>
    <row r="218" spans="1:23" ht="16" customHeight="1" x14ac:dyDescent="0.45">
      <c r="A218" s="1603"/>
      <c r="B218" s="1572"/>
      <c r="C218" s="1572"/>
      <c r="D218" s="1570"/>
      <c r="E218" s="1571"/>
      <c r="F218" s="1587"/>
      <c r="G218" s="1604"/>
      <c r="H218" s="1587"/>
      <c r="I218" s="1572"/>
      <c r="J218" s="1573"/>
      <c r="K218" s="1572"/>
      <c r="L218" s="1587"/>
      <c r="M218" s="1569"/>
      <c r="N218" s="1569"/>
      <c r="O218" s="1587"/>
      <c r="P218" s="1587"/>
      <c r="Q218" s="1880"/>
      <c r="R218" s="1866">
        <f t="shared" si="3"/>
        <v>0</v>
      </c>
      <c r="S218" s="1882"/>
      <c r="T218" s="1602"/>
      <c r="U218" s="1602"/>
      <c r="V218" s="1602"/>
      <c r="W218" s="1602"/>
    </row>
    <row r="219" spans="1:23" ht="16" customHeight="1" x14ac:dyDescent="0.45">
      <c r="A219" s="1603"/>
      <c r="B219" s="1572"/>
      <c r="C219" s="1572"/>
      <c r="D219" s="1570"/>
      <c r="E219" s="1571"/>
      <c r="F219" s="1587"/>
      <c r="G219" s="1604"/>
      <c r="H219" s="1587"/>
      <c r="I219" s="1572"/>
      <c r="J219" s="1573"/>
      <c r="K219" s="1572"/>
      <c r="L219" s="1587"/>
      <c r="M219" s="1569"/>
      <c r="N219" s="1569"/>
      <c r="O219" s="1587"/>
      <c r="P219" s="1587"/>
      <c r="Q219" s="1880"/>
      <c r="R219" s="1866">
        <f t="shared" si="3"/>
        <v>0</v>
      </c>
      <c r="S219" s="1882"/>
      <c r="T219" s="1602"/>
      <c r="U219" s="1602"/>
      <c r="V219" s="1602"/>
      <c r="W219" s="1602"/>
    </row>
    <row r="220" spans="1:23" ht="16" customHeight="1" x14ac:dyDescent="0.45">
      <c r="A220" s="1603"/>
      <c r="B220" s="1572"/>
      <c r="C220" s="1572"/>
      <c r="D220" s="1570"/>
      <c r="E220" s="1571"/>
      <c r="F220" s="1587"/>
      <c r="G220" s="1604"/>
      <c r="H220" s="1587"/>
      <c r="I220" s="1572"/>
      <c r="J220" s="1573"/>
      <c r="K220" s="1572"/>
      <c r="L220" s="1587"/>
      <c r="M220" s="1569"/>
      <c r="N220" s="1569"/>
      <c r="O220" s="1587"/>
      <c r="P220" s="1587"/>
      <c r="Q220" s="1880"/>
      <c r="R220" s="1866">
        <f t="shared" si="3"/>
        <v>0</v>
      </c>
      <c r="S220" s="1882"/>
      <c r="T220" s="1602"/>
      <c r="U220" s="1602"/>
      <c r="V220" s="1602"/>
      <c r="W220" s="1602"/>
    </row>
    <row r="221" spans="1:23" ht="16" customHeight="1" x14ac:dyDescent="0.45">
      <c r="A221" s="1603"/>
      <c r="B221" s="1572"/>
      <c r="C221" s="1572"/>
      <c r="D221" s="1570"/>
      <c r="E221" s="1571"/>
      <c r="F221" s="1587"/>
      <c r="G221" s="1604"/>
      <c r="H221" s="1587"/>
      <c r="I221" s="1572"/>
      <c r="J221" s="1573"/>
      <c r="K221" s="1572"/>
      <c r="L221" s="1587"/>
      <c r="M221" s="1569"/>
      <c r="N221" s="1569"/>
      <c r="O221" s="1587"/>
      <c r="P221" s="1587"/>
      <c r="Q221" s="1880"/>
      <c r="R221" s="1866">
        <f t="shared" si="3"/>
        <v>0</v>
      </c>
      <c r="S221" s="1882"/>
      <c r="T221" s="1602"/>
      <c r="U221" s="1602"/>
      <c r="V221" s="1602"/>
      <c r="W221" s="1602"/>
    </row>
    <row r="222" spans="1:23" ht="16" customHeight="1" x14ac:dyDescent="0.45">
      <c r="A222" s="1603"/>
      <c r="B222" s="1572"/>
      <c r="C222" s="1572"/>
      <c r="D222" s="1570"/>
      <c r="E222" s="1571"/>
      <c r="F222" s="1587"/>
      <c r="G222" s="1604"/>
      <c r="H222" s="1587"/>
      <c r="I222" s="1572"/>
      <c r="J222" s="1573"/>
      <c r="K222" s="1572"/>
      <c r="L222" s="1587"/>
      <c r="M222" s="1569"/>
      <c r="N222" s="1569"/>
      <c r="O222" s="1587"/>
      <c r="P222" s="1587"/>
      <c r="Q222" s="1880"/>
      <c r="R222" s="1866">
        <f t="shared" si="3"/>
        <v>0</v>
      </c>
      <c r="S222" s="1882"/>
      <c r="T222" s="1602"/>
      <c r="U222" s="1602"/>
      <c r="V222" s="1602"/>
      <c r="W222" s="1602"/>
    </row>
    <row r="223" spans="1:23" ht="16" customHeight="1" x14ac:dyDescent="0.45">
      <c r="A223" s="1603"/>
      <c r="B223" s="1572"/>
      <c r="C223" s="1572"/>
      <c r="D223" s="1570"/>
      <c r="E223" s="1571"/>
      <c r="F223" s="1587"/>
      <c r="G223" s="1604"/>
      <c r="H223" s="1587"/>
      <c r="I223" s="1572"/>
      <c r="J223" s="1573"/>
      <c r="K223" s="1572"/>
      <c r="L223" s="1587"/>
      <c r="M223" s="1569"/>
      <c r="N223" s="1569"/>
      <c r="O223" s="1587"/>
      <c r="P223" s="1587"/>
      <c r="Q223" s="1880"/>
      <c r="R223" s="1866">
        <f t="shared" si="3"/>
        <v>0</v>
      </c>
      <c r="S223" s="1882"/>
      <c r="T223" s="1602"/>
      <c r="U223" s="1602"/>
      <c r="V223" s="1602"/>
      <c r="W223" s="1602"/>
    </row>
    <row r="224" spans="1:23" ht="16" customHeight="1" x14ac:dyDescent="0.45">
      <c r="A224" s="1603"/>
      <c r="B224" s="1572"/>
      <c r="C224" s="1572"/>
      <c r="D224" s="1570"/>
      <c r="E224" s="1571"/>
      <c r="F224" s="1587"/>
      <c r="G224" s="1604"/>
      <c r="H224" s="1587"/>
      <c r="I224" s="1572"/>
      <c r="J224" s="1573"/>
      <c r="K224" s="1572"/>
      <c r="L224" s="1587"/>
      <c r="M224" s="1569"/>
      <c r="N224" s="1569"/>
      <c r="O224" s="1587"/>
      <c r="P224" s="1587"/>
      <c r="Q224" s="1880"/>
      <c r="R224" s="1866">
        <f t="shared" si="3"/>
        <v>0</v>
      </c>
      <c r="S224" s="1882"/>
      <c r="T224" s="1602"/>
      <c r="U224" s="1602"/>
      <c r="V224" s="1602"/>
      <c r="W224" s="1602"/>
    </row>
    <row r="225" spans="1:23" ht="16" customHeight="1" x14ac:dyDescent="0.45">
      <c r="A225" s="1603"/>
      <c r="B225" s="1572"/>
      <c r="C225" s="1572"/>
      <c r="D225" s="1570"/>
      <c r="E225" s="1571"/>
      <c r="F225" s="1587"/>
      <c r="G225" s="1604"/>
      <c r="H225" s="1587"/>
      <c r="I225" s="1572"/>
      <c r="J225" s="1573"/>
      <c r="K225" s="1572"/>
      <c r="L225" s="1587"/>
      <c r="M225" s="1569"/>
      <c r="N225" s="1569"/>
      <c r="O225" s="1587"/>
      <c r="P225" s="1587"/>
      <c r="Q225" s="1880"/>
      <c r="R225" s="1866">
        <f t="shared" si="3"/>
        <v>0</v>
      </c>
      <c r="S225" s="1882"/>
      <c r="T225" s="1602"/>
      <c r="U225" s="1602"/>
      <c r="V225" s="1602"/>
      <c r="W225" s="1602"/>
    </row>
    <row r="226" spans="1:23" ht="16" customHeight="1" x14ac:dyDescent="0.45">
      <c r="A226" s="1603"/>
      <c r="B226" s="1572"/>
      <c r="C226" s="1572"/>
      <c r="D226" s="1570"/>
      <c r="E226" s="1571"/>
      <c r="F226" s="1587"/>
      <c r="G226" s="1604"/>
      <c r="H226" s="1587"/>
      <c r="I226" s="1572"/>
      <c r="J226" s="1573"/>
      <c r="K226" s="1572"/>
      <c r="L226" s="1587"/>
      <c r="M226" s="1569"/>
      <c r="N226" s="1569"/>
      <c r="O226" s="1587"/>
      <c r="P226" s="1587"/>
      <c r="Q226" s="1880"/>
      <c r="R226" s="1866">
        <f t="shared" si="3"/>
        <v>0</v>
      </c>
      <c r="S226" s="1882"/>
      <c r="T226" s="1602"/>
      <c r="U226" s="1602"/>
      <c r="V226" s="1602"/>
      <c r="W226" s="1602"/>
    </row>
    <row r="227" spans="1:23" ht="16" customHeight="1" x14ac:dyDescent="0.45">
      <c r="A227" s="1603"/>
      <c r="B227" s="1572"/>
      <c r="C227" s="1572"/>
      <c r="D227" s="1570"/>
      <c r="E227" s="1571"/>
      <c r="F227" s="1587"/>
      <c r="G227" s="1604"/>
      <c r="H227" s="1587"/>
      <c r="I227" s="1572"/>
      <c r="J227" s="1573"/>
      <c r="K227" s="1572"/>
      <c r="L227" s="1587"/>
      <c r="M227" s="1569"/>
      <c r="N227" s="1569"/>
      <c r="O227" s="1587"/>
      <c r="P227" s="1587"/>
      <c r="Q227" s="1880"/>
      <c r="R227" s="1866">
        <f t="shared" si="3"/>
        <v>0</v>
      </c>
      <c r="S227" s="1882"/>
      <c r="T227" s="1602"/>
      <c r="U227" s="1602"/>
      <c r="V227" s="1602"/>
      <c r="W227" s="1602"/>
    </row>
    <row r="228" spans="1:23" ht="16" customHeight="1" x14ac:dyDescent="0.45">
      <c r="A228" s="1603"/>
      <c r="B228" s="1572"/>
      <c r="C228" s="1572"/>
      <c r="D228" s="1570"/>
      <c r="E228" s="1571"/>
      <c r="F228" s="1587"/>
      <c r="G228" s="1604"/>
      <c r="H228" s="1587"/>
      <c r="I228" s="1572"/>
      <c r="J228" s="1573"/>
      <c r="K228" s="1572"/>
      <c r="L228" s="1587"/>
      <c r="M228" s="1569"/>
      <c r="N228" s="1569"/>
      <c r="O228" s="1587"/>
      <c r="P228" s="1587"/>
      <c r="Q228" s="1880"/>
      <c r="R228" s="1866">
        <f t="shared" si="3"/>
        <v>0</v>
      </c>
      <c r="S228" s="1882"/>
      <c r="T228" s="1602"/>
      <c r="U228" s="1602"/>
      <c r="V228" s="1602"/>
      <c r="W228" s="1602"/>
    </row>
    <row r="229" spans="1:23" ht="16" customHeight="1" x14ac:dyDescent="0.45">
      <c r="A229" s="1603"/>
      <c r="B229" s="1572"/>
      <c r="C229" s="1572"/>
      <c r="D229" s="1570"/>
      <c r="E229" s="1571"/>
      <c r="F229" s="1587"/>
      <c r="G229" s="1604"/>
      <c r="H229" s="1587"/>
      <c r="I229" s="1572"/>
      <c r="J229" s="1573"/>
      <c r="K229" s="1572"/>
      <c r="L229" s="1587"/>
      <c r="M229" s="1569"/>
      <c r="N229" s="1569"/>
      <c r="O229" s="1587"/>
      <c r="P229" s="1587"/>
      <c r="Q229" s="1880"/>
      <c r="R229" s="1866">
        <f t="shared" si="3"/>
        <v>0</v>
      </c>
      <c r="S229" s="1882"/>
      <c r="T229" s="1602"/>
      <c r="U229" s="1602"/>
      <c r="V229" s="1602"/>
      <c r="W229" s="1602"/>
    </row>
    <row r="230" spans="1:23" ht="16" customHeight="1" x14ac:dyDescent="0.45">
      <c r="A230" s="1603"/>
      <c r="B230" s="1572"/>
      <c r="C230" s="1572"/>
      <c r="D230" s="1570"/>
      <c r="E230" s="1571"/>
      <c r="F230" s="1587"/>
      <c r="G230" s="1604"/>
      <c r="H230" s="1587"/>
      <c r="I230" s="1572"/>
      <c r="J230" s="1573"/>
      <c r="K230" s="1572"/>
      <c r="L230" s="1587"/>
      <c r="M230" s="1569"/>
      <c r="N230" s="1569"/>
      <c r="O230" s="1587"/>
      <c r="P230" s="1587"/>
      <c r="Q230" s="1880"/>
      <c r="R230" s="1866">
        <f t="shared" si="3"/>
        <v>0</v>
      </c>
      <c r="S230" s="1882"/>
      <c r="T230" s="1602"/>
      <c r="U230" s="1602"/>
      <c r="V230" s="1602"/>
      <c r="W230" s="1602"/>
    </row>
    <row r="231" spans="1:23" ht="16" customHeight="1" x14ac:dyDescent="0.45">
      <c r="A231" s="1603"/>
      <c r="B231" s="1572"/>
      <c r="C231" s="1572"/>
      <c r="D231" s="1570"/>
      <c r="E231" s="1571"/>
      <c r="F231" s="1587"/>
      <c r="G231" s="1604"/>
      <c r="H231" s="1587"/>
      <c r="I231" s="1572"/>
      <c r="J231" s="1573"/>
      <c r="K231" s="1572"/>
      <c r="L231" s="1587"/>
      <c r="M231" s="1569"/>
      <c r="N231" s="1569"/>
      <c r="O231" s="1587"/>
      <c r="P231" s="1587"/>
      <c r="Q231" s="1880"/>
      <c r="R231" s="1866">
        <f t="shared" si="3"/>
        <v>0</v>
      </c>
      <c r="S231" s="1882"/>
      <c r="T231" s="1602"/>
      <c r="U231" s="1602"/>
      <c r="V231" s="1602"/>
      <c r="W231" s="1602"/>
    </row>
    <row r="232" spans="1:23" ht="16" customHeight="1" x14ac:dyDescent="0.45">
      <c r="A232" s="1603"/>
      <c r="B232" s="1572"/>
      <c r="C232" s="1572"/>
      <c r="D232" s="1570"/>
      <c r="E232" s="1571"/>
      <c r="F232" s="1587"/>
      <c r="G232" s="1604"/>
      <c r="H232" s="1587"/>
      <c r="I232" s="1572"/>
      <c r="J232" s="1573"/>
      <c r="K232" s="1572"/>
      <c r="L232" s="1587"/>
      <c r="M232" s="1569"/>
      <c r="N232" s="1569"/>
      <c r="O232" s="1587"/>
      <c r="P232" s="1587"/>
      <c r="Q232" s="1880"/>
      <c r="R232" s="1866">
        <f t="shared" si="3"/>
        <v>0</v>
      </c>
      <c r="S232" s="1882"/>
      <c r="T232" s="1602"/>
      <c r="U232" s="1602"/>
      <c r="V232" s="1602"/>
      <c r="W232" s="1602"/>
    </row>
    <row r="233" spans="1:23" ht="16" customHeight="1" x14ac:dyDescent="0.45">
      <c r="A233" s="1603"/>
      <c r="B233" s="1572"/>
      <c r="C233" s="1572"/>
      <c r="D233" s="1570"/>
      <c r="E233" s="1571"/>
      <c r="F233" s="1587"/>
      <c r="G233" s="1604"/>
      <c r="H233" s="1587"/>
      <c r="I233" s="1572"/>
      <c r="J233" s="1573"/>
      <c r="K233" s="1572"/>
      <c r="L233" s="1587"/>
      <c r="M233" s="1569"/>
      <c r="N233" s="1569"/>
      <c r="O233" s="1587"/>
      <c r="P233" s="1587"/>
      <c r="Q233" s="1880"/>
      <c r="R233" s="1866">
        <f t="shared" si="3"/>
        <v>0</v>
      </c>
      <c r="S233" s="1882"/>
      <c r="T233" s="1602"/>
      <c r="U233" s="1602"/>
      <c r="V233" s="1602"/>
      <c r="W233" s="1602"/>
    </row>
    <row r="234" spans="1:23" ht="16" customHeight="1" x14ac:dyDescent="0.45">
      <c r="A234" s="1603"/>
      <c r="B234" s="1572"/>
      <c r="C234" s="1572"/>
      <c r="D234" s="1570"/>
      <c r="E234" s="1571"/>
      <c r="F234" s="1587"/>
      <c r="G234" s="1604"/>
      <c r="H234" s="1587"/>
      <c r="I234" s="1572"/>
      <c r="J234" s="1573"/>
      <c r="K234" s="1572"/>
      <c r="L234" s="1587"/>
      <c r="M234" s="1569"/>
      <c r="N234" s="1569"/>
      <c r="O234" s="1587"/>
      <c r="P234" s="1587"/>
      <c r="Q234" s="1880"/>
      <c r="R234" s="1866">
        <f t="shared" si="3"/>
        <v>0</v>
      </c>
      <c r="S234" s="1882"/>
      <c r="T234" s="1602"/>
      <c r="U234" s="1602"/>
      <c r="V234" s="1602"/>
      <c r="W234" s="1602"/>
    </row>
    <row r="235" spans="1:23" ht="16" customHeight="1" x14ac:dyDescent="0.45">
      <c r="A235" s="1603"/>
      <c r="B235" s="1572"/>
      <c r="C235" s="1572"/>
      <c r="D235" s="1570"/>
      <c r="E235" s="1571"/>
      <c r="F235" s="1587"/>
      <c r="G235" s="1604"/>
      <c r="H235" s="1587"/>
      <c r="I235" s="1572"/>
      <c r="J235" s="1573"/>
      <c r="K235" s="1572"/>
      <c r="L235" s="1587"/>
      <c r="M235" s="1569"/>
      <c r="N235" s="1569"/>
      <c r="O235" s="1587"/>
      <c r="P235" s="1587"/>
      <c r="Q235" s="1880"/>
      <c r="R235" s="1866">
        <f t="shared" si="3"/>
        <v>0</v>
      </c>
      <c r="S235" s="1882"/>
      <c r="T235" s="1602"/>
      <c r="U235" s="1602"/>
      <c r="V235" s="1602"/>
      <c r="W235" s="1602"/>
    </row>
    <row r="236" spans="1:23" ht="16" customHeight="1" x14ac:dyDescent="0.45">
      <c r="A236" s="1603"/>
      <c r="B236" s="1572"/>
      <c r="C236" s="1572"/>
      <c r="D236" s="1570"/>
      <c r="E236" s="1571"/>
      <c r="F236" s="1587"/>
      <c r="G236" s="1604"/>
      <c r="H236" s="1587"/>
      <c r="I236" s="1572"/>
      <c r="J236" s="1573"/>
      <c r="K236" s="1572"/>
      <c r="L236" s="1587"/>
      <c r="M236" s="1569"/>
      <c r="N236" s="1569"/>
      <c r="O236" s="1587"/>
      <c r="P236" s="1587"/>
      <c r="Q236" s="1880"/>
      <c r="R236" s="1866">
        <f t="shared" si="3"/>
        <v>0</v>
      </c>
      <c r="S236" s="1882"/>
      <c r="T236" s="1602"/>
      <c r="U236" s="1602"/>
      <c r="V236" s="1602"/>
      <c r="W236" s="1602"/>
    </row>
    <row r="237" spans="1:23" ht="16" customHeight="1" x14ac:dyDescent="0.45">
      <c r="A237" s="1603"/>
      <c r="B237" s="1572"/>
      <c r="C237" s="1572"/>
      <c r="D237" s="1570"/>
      <c r="E237" s="1571"/>
      <c r="F237" s="1587"/>
      <c r="G237" s="1604"/>
      <c r="H237" s="1587"/>
      <c r="I237" s="1572"/>
      <c r="J237" s="1573"/>
      <c r="K237" s="1572"/>
      <c r="L237" s="1587"/>
      <c r="M237" s="1569"/>
      <c r="N237" s="1569"/>
      <c r="O237" s="1587"/>
      <c r="P237" s="1587"/>
      <c r="Q237" s="1880"/>
      <c r="R237" s="1866">
        <f t="shared" si="3"/>
        <v>0</v>
      </c>
      <c r="S237" s="1882"/>
      <c r="T237" s="1602"/>
      <c r="U237" s="1602"/>
      <c r="V237" s="1602"/>
      <c r="W237" s="1602"/>
    </row>
    <row r="238" spans="1:23" ht="16" customHeight="1" x14ac:dyDescent="0.45">
      <c r="A238" s="1603"/>
      <c r="B238" s="1572"/>
      <c r="C238" s="1572"/>
      <c r="D238" s="1570"/>
      <c r="E238" s="1571"/>
      <c r="F238" s="1587"/>
      <c r="G238" s="1604"/>
      <c r="H238" s="1587"/>
      <c r="I238" s="1572"/>
      <c r="J238" s="1573"/>
      <c r="K238" s="1572"/>
      <c r="L238" s="1587"/>
      <c r="M238" s="1569"/>
      <c r="N238" s="1569"/>
      <c r="O238" s="1587"/>
      <c r="P238" s="1587"/>
      <c r="Q238" s="1880"/>
      <c r="R238" s="1866">
        <f t="shared" si="3"/>
        <v>0</v>
      </c>
      <c r="S238" s="1882"/>
      <c r="T238" s="1602"/>
      <c r="U238" s="1602"/>
      <c r="V238" s="1602"/>
      <c r="W238" s="1602"/>
    </row>
    <row r="239" spans="1:23" ht="16" customHeight="1" x14ac:dyDescent="0.45">
      <c r="A239" s="1603"/>
      <c r="B239" s="1572"/>
      <c r="C239" s="1572"/>
      <c r="D239" s="1570"/>
      <c r="E239" s="1571"/>
      <c r="F239" s="1587"/>
      <c r="G239" s="1604"/>
      <c r="H239" s="1587"/>
      <c r="I239" s="1572"/>
      <c r="J239" s="1573"/>
      <c r="K239" s="1572"/>
      <c r="L239" s="1587"/>
      <c r="M239" s="1569"/>
      <c r="N239" s="1569"/>
      <c r="O239" s="1587"/>
      <c r="P239" s="1587"/>
      <c r="Q239" s="1880"/>
      <c r="R239" s="1866">
        <f t="shared" si="3"/>
        <v>0</v>
      </c>
      <c r="S239" s="1882"/>
      <c r="T239" s="1602"/>
      <c r="U239" s="1602"/>
      <c r="V239" s="1602"/>
      <c r="W239" s="1602"/>
    </row>
    <row r="240" spans="1:23" ht="16" customHeight="1" x14ac:dyDescent="0.45">
      <c r="A240" s="1603"/>
      <c r="B240" s="1572"/>
      <c r="C240" s="1572"/>
      <c r="D240" s="1570"/>
      <c r="E240" s="1571"/>
      <c r="F240" s="1587"/>
      <c r="G240" s="1604"/>
      <c r="H240" s="1587"/>
      <c r="I240" s="1572"/>
      <c r="J240" s="1573"/>
      <c r="K240" s="1572"/>
      <c r="L240" s="1587"/>
      <c r="M240" s="1569"/>
      <c r="N240" s="1569"/>
      <c r="O240" s="1587"/>
      <c r="P240" s="1587"/>
      <c r="Q240" s="1880"/>
      <c r="R240" s="1866">
        <f t="shared" si="3"/>
        <v>0</v>
      </c>
      <c r="S240" s="1882"/>
      <c r="T240" s="1602"/>
      <c r="U240" s="1602"/>
      <c r="V240" s="1602"/>
      <c r="W240" s="1602"/>
    </row>
    <row r="241" spans="1:23" ht="16" customHeight="1" x14ac:dyDescent="0.45">
      <c r="A241" s="1603"/>
      <c r="B241" s="1572"/>
      <c r="C241" s="1572"/>
      <c r="D241" s="1570"/>
      <c r="E241" s="1571"/>
      <c r="F241" s="1587"/>
      <c r="G241" s="1604"/>
      <c r="H241" s="1587"/>
      <c r="I241" s="1572"/>
      <c r="J241" s="1573"/>
      <c r="K241" s="1572"/>
      <c r="L241" s="1587"/>
      <c r="M241" s="1569"/>
      <c r="N241" s="1569"/>
      <c r="O241" s="1587"/>
      <c r="P241" s="1587"/>
      <c r="Q241" s="1880"/>
      <c r="R241" s="1866">
        <f t="shared" si="3"/>
        <v>0</v>
      </c>
      <c r="S241" s="1882"/>
      <c r="T241" s="1602"/>
      <c r="U241" s="1602"/>
      <c r="V241" s="1602"/>
      <c r="W241" s="1602"/>
    </row>
    <row r="242" spans="1:23" ht="16" customHeight="1" x14ac:dyDescent="0.45">
      <c r="A242" s="1603"/>
      <c r="B242" s="1572"/>
      <c r="C242" s="1572"/>
      <c r="D242" s="1570"/>
      <c r="E242" s="1571"/>
      <c r="F242" s="1587"/>
      <c r="G242" s="1604"/>
      <c r="H242" s="1587"/>
      <c r="I242" s="1572"/>
      <c r="J242" s="1573"/>
      <c r="K242" s="1572"/>
      <c r="L242" s="1587"/>
      <c r="M242" s="1569"/>
      <c r="N242" s="1569"/>
      <c r="O242" s="1587"/>
      <c r="P242" s="1587"/>
      <c r="Q242" s="1880"/>
      <c r="R242" s="1866">
        <f t="shared" si="3"/>
        <v>0</v>
      </c>
      <c r="S242" s="1882"/>
      <c r="T242" s="1602"/>
      <c r="U242" s="1602"/>
      <c r="V242" s="1602"/>
      <c r="W242" s="1602"/>
    </row>
    <row r="243" spans="1:23" ht="16" customHeight="1" x14ac:dyDescent="0.45">
      <c r="A243" s="1603"/>
      <c r="B243" s="1572"/>
      <c r="C243" s="1572"/>
      <c r="D243" s="1570"/>
      <c r="E243" s="1571"/>
      <c r="F243" s="1587"/>
      <c r="G243" s="1604"/>
      <c r="H243" s="1587"/>
      <c r="I243" s="1572"/>
      <c r="J243" s="1573"/>
      <c r="K243" s="1572"/>
      <c r="L243" s="1587"/>
      <c r="M243" s="1569"/>
      <c r="N243" s="1569"/>
      <c r="O243" s="1587"/>
      <c r="P243" s="1587"/>
      <c r="Q243" s="1880"/>
      <c r="R243" s="1866">
        <f t="shared" si="3"/>
        <v>0</v>
      </c>
      <c r="S243" s="1882"/>
      <c r="T243" s="1602"/>
      <c r="U243" s="1602"/>
      <c r="V243" s="1602"/>
      <c r="W243" s="1602"/>
    </row>
    <row r="244" spans="1:23" ht="16" customHeight="1" x14ac:dyDescent="0.45">
      <c r="A244" s="1603"/>
      <c r="B244" s="1572"/>
      <c r="C244" s="1572"/>
      <c r="D244" s="1570"/>
      <c r="E244" s="1571"/>
      <c r="F244" s="1587"/>
      <c r="G244" s="1604"/>
      <c r="H244" s="1587"/>
      <c r="I244" s="1572"/>
      <c r="J244" s="1573"/>
      <c r="K244" s="1572"/>
      <c r="L244" s="1587"/>
      <c r="M244" s="1569"/>
      <c r="N244" s="1569"/>
      <c r="O244" s="1587"/>
      <c r="P244" s="1587"/>
      <c r="Q244" s="1880"/>
      <c r="R244" s="1866">
        <f t="shared" si="3"/>
        <v>0</v>
      </c>
      <c r="S244" s="1882"/>
      <c r="T244" s="1602"/>
      <c r="U244" s="1602"/>
      <c r="V244" s="1602"/>
      <c r="W244" s="1602"/>
    </row>
    <row r="245" spans="1:23" ht="16" customHeight="1" x14ac:dyDescent="0.45">
      <c r="A245" s="1603"/>
      <c r="B245" s="1572"/>
      <c r="C245" s="1572"/>
      <c r="D245" s="1570"/>
      <c r="E245" s="1571"/>
      <c r="F245" s="1587"/>
      <c r="G245" s="1604"/>
      <c r="H245" s="1587"/>
      <c r="I245" s="1572"/>
      <c r="J245" s="1573"/>
      <c r="K245" s="1572"/>
      <c r="L245" s="1587"/>
      <c r="M245" s="1569"/>
      <c r="N245" s="1569"/>
      <c r="O245" s="1587"/>
      <c r="P245" s="1587"/>
      <c r="Q245" s="1880"/>
      <c r="R245" s="1866">
        <f t="shared" si="3"/>
        <v>0</v>
      </c>
      <c r="S245" s="1882"/>
      <c r="T245" s="1602"/>
      <c r="U245" s="1602"/>
      <c r="V245" s="1602"/>
      <c r="W245" s="1602"/>
    </row>
    <row r="246" spans="1:23" ht="16" customHeight="1" x14ac:dyDescent="0.45">
      <c r="A246" s="1603"/>
      <c r="B246" s="1572"/>
      <c r="C246" s="1572"/>
      <c r="D246" s="1570"/>
      <c r="E246" s="1571"/>
      <c r="F246" s="1587"/>
      <c r="G246" s="1604"/>
      <c r="H246" s="1587"/>
      <c r="I246" s="1572"/>
      <c r="J246" s="1573"/>
      <c r="K246" s="1572"/>
      <c r="L246" s="1587"/>
      <c r="M246" s="1569"/>
      <c r="N246" s="1569"/>
      <c r="O246" s="1587"/>
      <c r="P246" s="1587"/>
      <c r="Q246" s="1880"/>
      <c r="R246" s="1866">
        <f t="shared" si="3"/>
        <v>0</v>
      </c>
      <c r="S246" s="1882"/>
      <c r="T246" s="1602"/>
      <c r="U246" s="1602"/>
      <c r="V246" s="1602"/>
      <c r="W246" s="1602"/>
    </row>
    <row r="247" spans="1:23" ht="16" customHeight="1" x14ac:dyDescent="0.45">
      <c r="A247" s="1603"/>
      <c r="B247" s="1572"/>
      <c r="C247" s="1572"/>
      <c r="D247" s="1570"/>
      <c r="E247" s="1571"/>
      <c r="F247" s="1587"/>
      <c r="G247" s="1604"/>
      <c r="H247" s="1587"/>
      <c r="I247" s="1572"/>
      <c r="J247" s="1573"/>
      <c r="K247" s="1572"/>
      <c r="L247" s="1587"/>
      <c r="M247" s="1569"/>
      <c r="N247" s="1569"/>
      <c r="O247" s="1587"/>
      <c r="P247" s="1587"/>
      <c r="Q247" s="1880"/>
      <c r="R247" s="1866">
        <f t="shared" si="3"/>
        <v>0</v>
      </c>
      <c r="S247" s="1882"/>
      <c r="T247" s="1602"/>
      <c r="U247" s="1602"/>
      <c r="V247" s="1602"/>
      <c r="W247" s="1602"/>
    </row>
    <row r="248" spans="1:23" ht="16" customHeight="1" x14ac:dyDescent="0.45">
      <c r="A248" s="1603"/>
      <c r="B248" s="1572"/>
      <c r="C248" s="1572"/>
      <c r="D248" s="1570"/>
      <c r="E248" s="1571"/>
      <c r="F248" s="1587"/>
      <c r="G248" s="1604"/>
      <c r="H248" s="1587"/>
      <c r="I248" s="1572"/>
      <c r="J248" s="1573"/>
      <c r="K248" s="1572"/>
      <c r="L248" s="1587"/>
      <c r="M248" s="1569"/>
      <c r="N248" s="1569"/>
      <c r="O248" s="1587"/>
      <c r="P248" s="1587"/>
      <c r="Q248" s="1880"/>
      <c r="R248" s="1866">
        <f t="shared" si="3"/>
        <v>0</v>
      </c>
      <c r="S248" s="1882"/>
      <c r="T248" s="1602"/>
      <c r="U248" s="1602"/>
      <c r="V248" s="1602"/>
      <c r="W248" s="1602"/>
    </row>
    <row r="249" spans="1:23" ht="16" customHeight="1" x14ac:dyDescent="0.45">
      <c r="A249" s="1603"/>
      <c r="B249" s="1572"/>
      <c r="C249" s="1572"/>
      <c r="D249" s="1570"/>
      <c r="E249" s="1571"/>
      <c r="F249" s="1587"/>
      <c r="G249" s="1604"/>
      <c r="H249" s="1587"/>
      <c r="I249" s="1572"/>
      <c r="J249" s="1573"/>
      <c r="K249" s="1572"/>
      <c r="L249" s="1587"/>
      <c r="M249" s="1569"/>
      <c r="N249" s="1569"/>
      <c r="O249" s="1587"/>
      <c r="P249" s="1587"/>
      <c r="Q249" s="1880"/>
      <c r="R249" s="1866">
        <f t="shared" si="3"/>
        <v>0</v>
      </c>
      <c r="S249" s="1882"/>
      <c r="T249" s="1602"/>
      <c r="U249" s="1602"/>
      <c r="V249" s="1602"/>
      <c r="W249" s="1602"/>
    </row>
    <row r="250" spans="1:23" ht="16" customHeight="1" x14ac:dyDescent="0.45">
      <c r="A250" s="1603"/>
      <c r="B250" s="1572"/>
      <c r="C250" s="1572"/>
      <c r="D250" s="1570"/>
      <c r="E250" s="1571"/>
      <c r="F250" s="1587"/>
      <c r="G250" s="1604"/>
      <c r="H250" s="1587"/>
      <c r="I250" s="1572"/>
      <c r="J250" s="1573"/>
      <c r="K250" s="1572"/>
      <c r="L250" s="1587"/>
      <c r="M250" s="1569"/>
      <c r="N250" s="1569"/>
      <c r="O250" s="1587"/>
      <c r="P250" s="1587"/>
      <c r="Q250" s="1880"/>
      <c r="R250" s="1866">
        <f t="shared" si="3"/>
        <v>0</v>
      </c>
      <c r="S250" s="1882"/>
      <c r="T250" s="1602"/>
      <c r="U250" s="1602"/>
      <c r="V250" s="1602"/>
      <c r="W250" s="1602"/>
    </row>
    <row r="251" spans="1:23" ht="16" customHeight="1" x14ac:dyDescent="0.45">
      <c r="A251" s="1603"/>
      <c r="B251" s="1572"/>
      <c r="C251" s="1572"/>
      <c r="D251" s="1570"/>
      <c r="E251" s="1571"/>
      <c r="F251" s="1587"/>
      <c r="G251" s="1604"/>
      <c r="H251" s="1587"/>
      <c r="I251" s="1572"/>
      <c r="J251" s="1573"/>
      <c r="K251" s="1572"/>
      <c r="L251" s="1587"/>
      <c r="M251" s="1569"/>
      <c r="N251" s="1569"/>
      <c r="O251" s="1587"/>
      <c r="P251" s="1587"/>
      <c r="Q251" s="1880"/>
      <c r="R251" s="1866">
        <f t="shared" si="3"/>
        <v>0</v>
      </c>
      <c r="S251" s="1882"/>
      <c r="T251" s="1602"/>
      <c r="U251" s="1602"/>
      <c r="V251" s="1602"/>
      <c r="W251" s="1602"/>
    </row>
    <row r="252" spans="1:23" ht="16" customHeight="1" x14ac:dyDescent="0.45">
      <c r="A252" s="1603"/>
      <c r="B252" s="1572"/>
      <c r="C252" s="1572"/>
      <c r="D252" s="1570"/>
      <c r="E252" s="1571"/>
      <c r="F252" s="1587"/>
      <c r="G252" s="1604"/>
      <c r="H252" s="1587"/>
      <c r="I252" s="1572"/>
      <c r="J252" s="1573"/>
      <c r="K252" s="1572"/>
      <c r="L252" s="1587"/>
      <c r="M252" s="1569"/>
      <c r="N252" s="1569"/>
      <c r="O252" s="1587"/>
      <c r="P252" s="1587"/>
      <c r="Q252" s="1880"/>
      <c r="R252" s="1866">
        <f t="shared" si="3"/>
        <v>0</v>
      </c>
      <c r="S252" s="1882"/>
      <c r="T252" s="1602"/>
      <c r="U252" s="1602"/>
      <c r="V252" s="1602"/>
      <c r="W252" s="1602"/>
    </row>
    <row r="253" spans="1:23" ht="16" customHeight="1" x14ac:dyDescent="0.45">
      <c r="A253" s="1603"/>
      <c r="B253" s="1572"/>
      <c r="C253" s="1572"/>
      <c r="D253" s="1570"/>
      <c r="E253" s="1571"/>
      <c r="F253" s="1587"/>
      <c r="G253" s="1604"/>
      <c r="H253" s="1587"/>
      <c r="I253" s="1572"/>
      <c r="J253" s="1573"/>
      <c r="K253" s="1572"/>
      <c r="L253" s="1587"/>
      <c r="M253" s="1569"/>
      <c r="N253" s="1569"/>
      <c r="O253" s="1587"/>
      <c r="P253" s="1587"/>
      <c r="Q253" s="1880"/>
      <c r="R253" s="1866">
        <f t="shared" si="3"/>
        <v>0</v>
      </c>
      <c r="S253" s="1882"/>
      <c r="T253" s="1602"/>
      <c r="U253" s="1602"/>
      <c r="V253" s="1602"/>
      <c r="W253" s="1602"/>
    </row>
    <row r="254" spans="1:23" ht="16" customHeight="1" x14ac:dyDescent="0.45">
      <c r="A254" s="1603"/>
      <c r="B254" s="1572"/>
      <c r="C254" s="1572"/>
      <c r="D254" s="1570"/>
      <c r="E254" s="1571"/>
      <c r="F254" s="1587"/>
      <c r="G254" s="1604"/>
      <c r="H254" s="1587"/>
      <c r="I254" s="1572"/>
      <c r="J254" s="1573"/>
      <c r="K254" s="1572"/>
      <c r="L254" s="1587"/>
      <c r="M254" s="1569"/>
      <c r="N254" s="1569"/>
      <c r="O254" s="1587"/>
      <c r="P254" s="1587"/>
      <c r="Q254" s="1880"/>
      <c r="R254" s="1866">
        <f t="shared" si="3"/>
        <v>0</v>
      </c>
      <c r="S254" s="1882"/>
      <c r="T254" s="1602"/>
      <c r="U254" s="1602"/>
      <c r="V254" s="1602"/>
      <c r="W254" s="1602"/>
    </row>
    <row r="255" spans="1:23" ht="16" customHeight="1" x14ac:dyDescent="0.45">
      <c r="A255" s="1603"/>
      <c r="B255" s="1572"/>
      <c r="C255" s="1572"/>
      <c r="D255" s="1570"/>
      <c r="E255" s="1571"/>
      <c r="F255" s="1587"/>
      <c r="G255" s="1604"/>
      <c r="H255" s="1587"/>
      <c r="I255" s="1572"/>
      <c r="J255" s="1573"/>
      <c r="K255" s="1572"/>
      <c r="L255" s="1587"/>
      <c r="M255" s="1569"/>
      <c r="N255" s="1569"/>
      <c r="O255" s="1587"/>
      <c r="P255" s="1587"/>
      <c r="Q255" s="1880"/>
      <c r="R255" s="1866">
        <f t="shared" si="3"/>
        <v>0</v>
      </c>
      <c r="S255" s="1882"/>
      <c r="T255" s="1602"/>
      <c r="U255" s="1602"/>
      <c r="V255" s="1602"/>
      <c r="W255" s="1602"/>
    </row>
    <row r="256" spans="1:23" ht="16" customHeight="1" x14ac:dyDescent="0.45">
      <c r="A256" s="1603"/>
      <c r="B256" s="1572"/>
      <c r="C256" s="1572"/>
      <c r="D256" s="1570"/>
      <c r="E256" s="1571"/>
      <c r="F256" s="1587"/>
      <c r="G256" s="1604"/>
      <c r="H256" s="1587"/>
      <c r="I256" s="1572"/>
      <c r="J256" s="1573"/>
      <c r="K256" s="1572"/>
      <c r="L256" s="1587"/>
      <c r="M256" s="1569"/>
      <c r="N256" s="1569"/>
      <c r="O256" s="1587"/>
      <c r="P256" s="1587"/>
      <c r="Q256" s="1880"/>
      <c r="R256" s="1866">
        <f t="shared" si="3"/>
        <v>0</v>
      </c>
      <c r="S256" s="1882"/>
      <c r="T256" s="1602"/>
      <c r="U256" s="1602"/>
      <c r="V256" s="1602"/>
      <c r="W256" s="1602"/>
    </row>
    <row r="257" spans="1:23" ht="16" customHeight="1" x14ac:dyDescent="0.45">
      <c r="A257" s="1603"/>
      <c r="B257" s="1572"/>
      <c r="C257" s="1572"/>
      <c r="D257" s="1570"/>
      <c r="E257" s="1571"/>
      <c r="F257" s="1587"/>
      <c r="G257" s="1604"/>
      <c r="H257" s="1587"/>
      <c r="I257" s="1572"/>
      <c r="J257" s="1573"/>
      <c r="K257" s="1572"/>
      <c r="L257" s="1587"/>
      <c r="M257" s="1569"/>
      <c r="N257" s="1569"/>
      <c r="O257" s="1587"/>
      <c r="P257" s="1587"/>
      <c r="Q257" s="1880"/>
      <c r="R257" s="1866">
        <f t="shared" si="3"/>
        <v>0</v>
      </c>
      <c r="S257" s="1882"/>
      <c r="T257" s="1602"/>
      <c r="U257" s="1602"/>
      <c r="V257" s="1602"/>
      <c r="W257" s="1602"/>
    </row>
    <row r="258" spans="1:23" ht="16" customHeight="1" x14ac:dyDescent="0.45">
      <c r="A258" s="1603"/>
      <c r="B258" s="1572"/>
      <c r="C258" s="1572"/>
      <c r="D258" s="1570"/>
      <c r="E258" s="1571"/>
      <c r="F258" s="1587"/>
      <c r="G258" s="1604"/>
      <c r="H258" s="1587"/>
      <c r="I258" s="1572"/>
      <c r="J258" s="1573"/>
      <c r="K258" s="1572"/>
      <c r="L258" s="1587"/>
      <c r="M258" s="1569"/>
      <c r="N258" s="1569"/>
      <c r="O258" s="1587"/>
      <c r="P258" s="1587"/>
      <c r="Q258" s="1880"/>
      <c r="R258" s="1866">
        <f t="shared" si="3"/>
        <v>0</v>
      </c>
      <c r="S258" s="1882"/>
      <c r="T258" s="1602"/>
      <c r="U258" s="1602"/>
      <c r="V258" s="1602"/>
      <c r="W258" s="1602"/>
    </row>
    <row r="259" spans="1:23" ht="16" customHeight="1" x14ac:dyDescent="0.45">
      <c r="A259" s="1603"/>
      <c r="B259" s="1572"/>
      <c r="C259" s="1572"/>
      <c r="D259" s="1570"/>
      <c r="E259" s="1571"/>
      <c r="F259" s="1587"/>
      <c r="G259" s="1604"/>
      <c r="H259" s="1587"/>
      <c r="I259" s="1572"/>
      <c r="J259" s="1573"/>
      <c r="K259" s="1572"/>
      <c r="L259" s="1587"/>
      <c r="M259" s="1569"/>
      <c r="N259" s="1569"/>
      <c r="O259" s="1587"/>
      <c r="P259" s="1587"/>
      <c r="Q259" s="1880"/>
      <c r="R259" s="1866">
        <f t="shared" si="3"/>
        <v>0</v>
      </c>
      <c r="S259" s="1882"/>
      <c r="T259" s="1602"/>
      <c r="U259" s="1602"/>
      <c r="V259" s="1602"/>
      <c r="W259" s="1602"/>
    </row>
    <row r="260" spans="1:23" ht="16" customHeight="1" x14ac:dyDescent="0.45">
      <c r="A260" s="1603"/>
      <c r="B260" s="1572"/>
      <c r="C260" s="1572"/>
      <c r="D260" s="1570"/>
      <c r="E260" s="1571"/>
      <c r="F260" s="1587"/>
      <c r="G260" s="1604"/>
      <c r="H260" s="1587"/>
      <c r="I260" s="1572"/>
      <c r="J260" s="1573"/>
      <c r="K260" s="1572"/>
      <c r="L260" s="1587"/>
      <c r="M260" s="1569"/>
      <c r="N260" s="1569"/>
      <c r="O260" s="1587"/>
      <c r="P260" s="1587"/>
      <c r="Q260" s="1880"/>
      <c r="R260" s="1866">
        <f t="shared" si="3"/>
        <v>0</v>
      </c>
      <c r="S260" s="1882"/>
      <c r="T260" s="1602"/>
      <c r="U260" s="1602"/>
      <c r="V260" s="1602"/>
      <c r="W260" s="1602"/>
    </row>
    <row r="261" spans="1:23" ht="16" customHeight="1" x14ac:dyDescent="0.45">
      <c r="A261" s="1603"/>
      <c r="B261" s="1572"/>
      <c r="C261" s="1572"/>
      <c r="D261" s="1570"/>
      <c r="E261" s="1571"/>
      <c r="F261" s="1587"/>
      <c r="G261" s="1604"/>
      <c r="H261" s="1587"/>
      <c r="I261" s="1572"/>
      <c r="J261" s="1573"/>
      <c r="K261" s="1572"/>
      <c r="L261" s="1587"/>
      <c r="M261" s="1569"/>
      <c r="N261" s="1569"/>
      <c r="O261" s="1587"/>
      <c r="P261" s="1587"/>
      <c r="Q261" s="1880"/>
      <c r="R261" s="1866">
        <f t="shared" si="3"/>
        <v>0</v>
      </c>
      <c r="S261" s="1882"/>
      <c r="T261" s="1602"/>
      <c r="U261" s="1602"/>
      <c r="V261" s="1602"/>
      <c r="W261" s="1602"/>
    </row>
    <row r="262" spans="1:23" ht="16" customHeight="1" x14ac:dyDescent="0.45">
      <c r="A262" s="1603"/>
      <c r="B262" s="1572"/>
      <c r="C262" s="1572"/>
      <c r="D262" s="1570"/>
      <c r="E262" s="1571"/>
      <c r="F262" s="1587"/>
      <c r="G262" s="1604"/>
      <c r="H262" s="1587"/>
      <c r="I262" s="1572"/>
      <c r="J262" s="1573"/>
      <c r="K262" s="1572"/>
      <c r="L262" s="1587"/>
      <c r="M262" s="1569"/>
      <c r="N262" s="1569"/>
      <c r="O262" s="1587"/>
      <c r="P262" s="1587"/>
      <c r="Q262" s="1880"/>
      <c r="R262" s="1866">
        <f t="shared" si="3"/>
        <v>0</v>
      </c>
      <c r="S262" s="1882"/>
      <c r="T262" s="1602"/>
      <c r="U262" s="1602"/>
      <c r="V262" s="1602"/>
      <c r="W262" s="1602"/>
    </row>
    <row r="263" spans="1:23" ht="16" customHeight="1" x14ac:dyDescent="0.45">
      <c r="A263" s="1603"/>
      <c r="B263" s="1572"/>
      <c r="C263" s="1572"/>
      <c r="D263" s="1570"/>
      <c r="E263" s="1571"/>
      <c r="F263" s="1587"/>
      <c r="G263" s="1604"/>
      <c r="H263" s="1587"/>
      <c r="I263" s="1572"/>
      <c r="J263" s="1573"/>
      <c r="K263" s="1572"/>
      <c r="L263" s="1587"/>
      <c r="M263" s="1569"/>
      <c r="N263" s="1569"/>
      <c r="O263" s="1587"/>
      <c r="P263" s="1587"/>
      <c r="Q263" s="1880"/>
      <c r="R263" s="1866">
        <f t="shared" si="3"/>
        <v>0</v>
      </c>
      <c r="S263" s="1882"/>
      <c r="T263" s="1602"/>
      <c r="U263" s="1602"/>
      <c r="V263" s="1602"/>
      <c r="W263" s="1602"/>
    </row>
    <row r="264" spans="1:23" ht="16" customHeight="1" x14ac:dyDescent="0.45">
      <c r="A264" s="1603"/>
      <c r="B264" s="1572"/>
      <c r="C264" s="1572"/>
      <c r="D264" s="1570"/>
      <c r="E264" s="1571"/>
      <c r="F264" s="1587"/>
      <c r="G264" s="1604"/>
      <c r="H264" s="1587"/>
      <c r="I264" s="1572"/>
      <c r="J264" s="1573"/>
      <c r="K264" s="1572"/>
      <c r="L264" s="1587"/>
      <c r="M264" s="1569"/>
      <c r="N264" s="1569"/>
      <c r="O264" s="1587"/>
      <c r="P264" s="1587"/>
      <c r="Q264" s="1880"/>
      <c r="R264" s="1866">
        <f t="shared" ref="R264:R327" si="4">$I264+$K264</f>
        <v>0</v>
      </c>
      <c r="S264" s="1882"/>
      <c r="T264" s="1602"/>
      <c r="U264" s="1602"/>
      <c r="V264" s="1602"/>
      <c r="W264" s="1602"/>
    </row>
    <row r="265" spans="1:23" ht="16" customHeight="1" x14ac:dyDescent="0.45">
      <c r="A265" s="1603"/>
      <c r="B265" s="1572"/>
      <c r="C265" s="1572"/>
      <c r="D265" s="1570"/>
      <c r="E265" s="1571"/>
      <c r="F265" s="1587"/>
      <c r="G265" s="1604"/>
      <c r="H265" s="1587"/>
      <c r="I265" s="1572"/>
      <c r="J265" s="1573"/>
      <c r="K265" s="1572"/>
      <c r="L265" s="1587"/>
      <c r="M265" s="1569"/>
      <c r="N265" s="1569"/>
      <c r="O265" s="1587"/>
      <c r="P265" s="1587"/>
      <c r="Q265" s="1880"/>
      <c r="R265" s="1866">
        <f t="shared" si="4"/>
        <v>0</v>
      </c>
      <c r="S265" s="1882"/>
      <c r="T265" s="1602"/>
      <c r="U265" s="1602"/>
      <c r="V265" s="1602"/>
      <c r="W265" s="1602"/>
    </row>
    <row r="266" spans="1:23" ht="16" customHeight="1" x14ac:dyDescent="0.45">
      <c r="A266" s="1603"/>
      <c r="B266" s="1572"/>
      <c r="C266" s="1572"/>
      <c r="D266" s="1570"/>
      <c r="E266" s="1571"/>
      <c r="F266" s="1587"/>
      <c r="G266" s="1604"/>
      <c r="H266" s="1587"/>
      <c r="I266" s="1572"/>
      <c r="J266" s="1573"/>
      <c r="K266" s="1572"/>
      <c r="L266" s="1587"/>
      <c r="M266" s="1569"/>
      <c r="N266" s="1569"/>
      <c r="O266" s="1587"/>
      <c r="P266" s="1587"/>
      <c r="Q266" s="1880"/>
      <c r="R266" s="1866">
        <f t="shared" si="4"/>
        <v>0</v>
      </c>
      <c r="S266" s="1882"/>
      <c r="T266" s="1602"/>
      <c r="U266" s="1602"/>
      <c r="V266" s="1602"/>
      <c r="W266" s="1602"/>
    </row>
    <row r="267" spans="1:23" ht="16" customHeight="1" x14ac:dyDescent="0.45">
      <c r="A267" s="1603"/>
      <c r="B267" s="1572"/>
      <c r="C267" s="1572"/>
      <c r="D267" s="1570"/>
      <c r="E267" s="1571"/>
      <c r="F267" s="1587"/>
      <c r="G267" s="1604"/>
      <c r="H267" s="1587"/>
      <c r="I267" s="1572"/>
      <c r="J267" s="1573"/>
      <c r="K267" s="1572"/>
      <c r="L267" s="1587"/>
      <c r="M267" s="1569"/>
      <c r="N267" s="1569"/>
      <c r="O267" s="1587"/>
      <c r="P267" s="1587"/>
      <c r="Q267" s="1880"/>
      <c r="R267" s="1866">
        <f t="shared" si="4"/>
        <v>0</v>
      </c>
      <c r="S267" s="1882"/>
      <c r="T267" s="1602"/>
      <c r="U267" s="1602"/>
      <c r="V267" s="1602"/>
      <c r="W267" s="1602"/>
    </row>
    <row r="268" spans="1:23" ht="16" customHeight="1" x14ac:dyDescent="0.45">
      <c r="A268" s="1603"/>
      <c r="B268" s="1572"/>
      <c r="C268" s="1572"/>
      <c r="D268" s="1570"/>
      <c r="E268" s="1571"/>
      <c r="F268" s="1587"/>
      <c r="G268" s="1604"/>
      <c r="H268" s="1587"/>
      <c r="I268" s="1572"/>
      <c r="J268" s="1573"/>
      <c r="K268" s="1572"/>
      <c r="L268" s="1587"/>
      <c r="M268" s="1569"/>
      <c r="N268" s="1569"/>
      <c r="O268" s="1587"/>
      <c r="P268" s="1587"/>
      <c r="Q268" s="1880"/>
      <c r="R268" s="1866">
        <f t="shared" si="4"/>
        <v>0</v>
      </c>
      <c r="S268" s="1882"/>
      <c r="T268" s="1602"/>
      <c r="U268" s="1602"/>
      <c r="V268" s="1602"/>
      <c r="W268" s="1602"/>
    </row>
    <row r="269" spans="1:23" ht="16" customHeight="1" x14ac:dyDescent="0.45">
      <c r="A269" s="1603"/>
      <c r="B269" s="1572"/>
      <c r="C269" s="1572"/>
      <c r="D269" s="1570"/>
      <c r="E269" s="1571"/>
      <c r="F269" s="1587"/>
      <c r="G269" s="1604"/>
      <c r="H269" s="1587"/>
      <c r="I269" s="1572"/>
      <c r="J269" s="1573"/>
      <c r="K269" s="1572"/>
      <c r="L269" s="1587"/>
      <c r="M269" s="1569"/>
      <c r="N269" s="1569"/>
      <c r="O269" s="1587"/>
      <c r="P269" s="1587"/>
      <c r="Q269" s="1880"/>
      <c r="R269" s="1866">
        <f t="shared" si="4"/>
        <v>0</v>
      </c>
      <c r="S269" s="1882"/>
      <c r="T269" s="1602"/>
      <c r="U269" s="1602"/>
      <c r="V269" s="1602"/>
      <c r="W269" s="1602"/>
    </row>
    <row r="270" spans="1:23" ht="16" customHeight="1" x14ac:dyDescent="0.45">
      <c r="A270" s="1603"/>
      <c r="B270" s="1572"/>
      <c r="C270" s="1572"/>
      <c r="D270" s="1570"/>
      <c r="E270" s="1571"/>
      <c r="F270" s="1587"/>
      <c r="G270" s="1604"/>
      <c r="H270" s="1587"/>
      <c r="I270" s="1572"/>
      <c r="J270" s="1573"/>
      <c r="K270" s="1572"/>
      <c r="L270" s="1587"/>
      <c r="M270" s="1569"/>
      <c r="N270" s="1569"/>
      <c r="O270" s="1587"/>
      <c r="P270" s="1587"/>
      <c r="Q270" s="1880"/>
      <c r="R270" s="1866">
        <f t="shared" si="4"/>
        <v>0</v>
      </c>
      <c r="S270" s="1882"/>
      <c r="T270" s="1602"/>
      <c r="U270" s="1602"/>
      <c r="V270" s="1602"/>
      <c r="W270" s="1602"/>
    </row>
    <row r="271" spans="1:23" ht="16" customHeight="1" x14ac:dyDescent="0.45">
      <c r="A271" s="1603"/>
      <c r="B271" s="1572"/>
      <c r="C271" s="1572"/>
      <c r="D271" s="1570"/>
      <c r="E271" s="1571"/>
      <c r="F271" s="1587"/>
      <c r="G271" s="1604"/>
      <c r="H271" s="1587"/>
      <c r="I271" s="1572"/>
      <c r="J271" s="1573"/>
      <c r="K271" s="1572"/>
      <c r="L271" s="1587"/>
      <c r="M271" s="1569"/>
      <c r="N271" s="1569"/>
      <c r="O271" s="1587"/>
      <c r="P271" s="1587"/>
      <c r="Q271" s="1880"/>
      <c r="R271" s="1866">
        <f t="shared" si="4"/>
        <v>0</v>
      </c>
      <c r="S271" s="1882"/>
      <c r="T271" s="1602"/>
      <c r="U271" s="1602"/>
      <c r="V271" s="1602"/>
      <c r="W271" s="1602"/>
    </row>
    <row r="272" spans="1:23" ht="16" customHeight="1" x14ac:dyDescent="0.45">
      <c r="A272" s="1603"/>
      <c r="B272" s="1572"/>
      <c r="C272" s="1572"/>
      <c r="D272" s="1570"/>
      <c r="E272" s="1571"/>
      <c r="F272" s="1587"/>
      <c r="G272" s="1604"/>
      <c r="H272" s="1587"/>
      <c r="I272" s="1572"/>
      <c r="J272" s="1573"/>
      <c r="K272" s="1572"/>
      <c r="L272" s="1587"/>
      <c r="M272" s="1569"/>
      <c r="N272" s="1569"/>
      <c r="O272" s="1587"/>
      <c r="P272" s="1587"/>
      <c r="Q272" s="1880"/>
      <c r="R272" s="1866">
        <f t="shared" si="4"/>
        <v>0</v>
      </c>
      <c r="S272" s="1882"/>
      <c r="T272" s="1602"/>
      <c r="U272" s="1602"/>
      <c r="V272" s="1602"/>
      <c r="W272" s="1602"/>
    </row>
    <row r="273" spans="1:23" ht="16" customHeight="1" x14ac:dyDescent="0.45">
      <c r="A273" s="1603"/>
      <c r="B273" s="1572"/>
      <c r="C273" s="1572"/>
      <c r="D273" s="1570"/>
      <c r="E273" s="1571"/>
      <c r="F273" s="1587"/>
      <c r="G273" s="1604"/>
      <c r="H273" s="1587"/>
      <c r="I273" s="1572"/>
      <c r="J273" s="1573"/>
      <c r="K273" s="1572"/>
      <c r="L273" s="1587"/>
      <c r="M273" s="1569"/>
      <c r="N273" s="1569"/>
      <c r="O273" s="1587"/>
      <c r="P273" s="1587"/>
      <c r="Q273" s="1880"/>
      <c r="R273" s="1866">
        <f t="shared" si="4"/>
        <v>0</v>
      </c>
      <c r="S273" s="1882"/>
      <c r="T273" s="1602"/>
      <c r="U273" s="1602"/>
      <c r="V273" s="1602"/>
      <c r="W273" s="1602"/>
    </row>
    <row r="274" spans="1:23" ht="16" customHeight="1" x14ac:dyDescent="0.45">
      <c r="A274" s="1603"/>
      <c r="B274" s="1572"/>
      <c r="C274" s="1572"/>
      <c r="D274" s="1570"/>
      <c r="E274" s="1571"/>
      <c r="F274" s="1587"/>
      <c r="G274" s="1604"/>
      <c r="H274" s="1587"/>
      <c r="I274" s="1572"/>
      <c r="J274" s="1573"/>
      <c r="K274" s="1572"/>
      <c r="L274" s="1587"/>
      <c r="M274" s="1569"/>
      <c r="N274" s="1569"/>
      <c r="O274" s="1587"/>
      <c r="P274" s="1587"/>
      <c r="Q274" s="1880"/>
      <c r="R274" s="1866">
        <f t="shared" si="4"/>
        <v>0</v>
      </c>
      <c r="S274" s="1882"/>
      <c r="T274" s="1602"/>
      <c r="U274" s="1602"/>
      <c r="V274" s="1602"/>
      <c r="W274" s="1602"/>
    </row>
    <row r="275" spans="1:23" ht="16" customHeight="1" x14ac:dyDescent="0.45">
      <c r="A275" s="1603"/>
      <c r="B275" s="1572"/>
      <c r="C275" s="1572"/>
      <c r="D275" s="1570"/>
      <c r="E275" s="1571"/>
      <c r="F275" s="1587"/>
      <c r="G275" s="1604"/>
      <c r="H275" s="1587"/>
      <c r="I275" s="1572"/>
      <c r="J275" s="1573"/>
      <c r="K275" s="1572"/>
      <c r="L275" s="1587"/>
      <c r="M275" s="1569"/>
      <c r="N275" s="1569"/>
      <c r="O275" s="1587"/>
      <c r="P275" s="1587"/>
      <c r="Q275" s="1880"/>
      <c r="R275" s="1866">
        <f t="shared" si="4"/>
        <v>0</v>
      </c>
      <c r="S275" s="1882"/>
      <c r="T275" s="1602"/>
      <c r="U275" s="1602"/>
      <c r="V275" s="1602"/>
      <c r="W275" s="1602"/>
    </row>
    <row r="276" spans="1:23" ht="16" customHeight="1" x14ac:dyDescent="0.45">
      <c r="A276" s="1603"/>
      <c r="B276" s="1572"/>
      <c r="C276" s="1572"/>
      <c r="D276" s="1570"/>
      <c r="E276" s="1571"/>
      <c r="F276" s="1587"/>
      <c r="G276" s="1604"/>
      <c r="H276" s="1587"/>
      <c r="I276" s="1572"/>
      <c r="J276" s="1573"/>
      <c r="K276" s="1572"/>
      <c r="L276" s="1587"/>
      <c r="M276" s="1569"/>
      <c r="N276" s="1569"/>
      <c r="O276" s="1587"/>
      <c r="P276" s="1587"/>
      <c r="Q276" s="1880"/>
      <c r="R276" s="1866">
        <f t="shared" si="4"/>
        <v>0</v>
      </c>
      <c r="S276" s="1882"/>
      <c r="T276" s="1602"/>
      <c r="U276" s="1602"/>
      <c r="V276" s="1602"/>
      <c r="W276" s="1602"/>
    </row>
    <row r="277" spans="1:23" ht="16" customHeight="1" x14ac:dyDescent="0.45">
      <c r="A277" s="1603"/>
      <c r="B277" s="1572"/>
      <c r="C277" s="1572"/>
      <c r="D277" s="1570"/>
      <c r="E277" s="1571"/>
      <c r="F277" s="1587"/>
      <c r="G277" s="1604"/>
      <c r="H277" s="1587"/>
      <c r="I277" s="1572"/>
      <c r="J277" s="1573"/>
      <c r="K277" s="1572"/>
      <c r="L277" s="1587"/>
      <c r="M277" s="1569"/>
      <c r="N277" s="1569"/>
      <c r="O277" s="1587"/>
      <c r="P277" s="1587"/>
      <c r="Q277" s="1880"/>
      <c r="R277" s="1866">
        <f t="shared" si="4"/>
        <v>0</v>
      </c>
      <c r="S277" s="1882"/>
      <c r="T277" s="1602"/>
      <c r="U277" s="1602"/>
      <c r="V277" s="1602"/>
      <c r="W277" s="1602"/>
    </row>
    <row r="278" spans="1:23" ht="16" customHeight="1" x14ac:dyDescent="0.45">
      <c r="A278" s="1603"/>
      <c r="B278" s="1572"/>
      <c r="C278" s="1572"/>
      <c r="D278" s="1570"/>
      <c r="E278" s="1571"/>
      <c r="F278" s="1587"/>
      <c r="G278" s="1604"/>
      <c r="H278" s="1587"/>
      <c r="I278" s="1572"/>
      <c r="J278" s="1573"/>
      <c r="K278" s="1572"/>
      <c r="L278" s="1587"/>
      <c r="M278" s="1569"/>
      <c r="N278" s="1569"/>
      <c r="O278" s="1587"/>
      <c r="P278" s="1587"/>
      <c r="Q278" s="1880"/>
      <c r="R278" s="1866">
        <f t="shared" si="4"/>
        <v>0</v>
      </c>
      <c r="S278" s="1882"/>
      <c r="T278" s="1602"/>
      <c r="U278" s="1602"/>
      <c r="V278" s="1602"/>
      <c r="W278" s="1602"/>
    </row>
    <row r="279" spans="1:23" ht="16" customHeight="1" x14ac:dyDescent="0.45">
      <c r="A279" s="1603"/>
      <c r="B279" s="1572"/>
      <c r="C279" s="1572"/>
      <c r="D279" s="1570"/>
      <c r="E279" s="1571"/>
      <c r="F279" s="1587"/>
      <c r="G279" s="1604"/>
      <c r="H279" s="1587"/>
      <c r="I279" s="1572"/>
      <c r="J279" s="1573"/>
      <c r="K279" s="1572"/>
      <c r="L279" s="1587"/>
      <c r="M279" s="1569"/>
      <c r="N279" s="1569"/>
      <c r="O279" s="1587"/>
      <c r="P279" s="1587"/>
      <c r="Q279" s="1880"/>
      <c r="R279" s="1866">
        <f t="shared" si="4"/>
        <v>0</v>
      </c>
      <c r="S279" s="1882"/>
      <c r="T279" s="1602"/>
      <c r="U279" s="1602"/>
      <c r="V279" s="1602"/>
      <c r="W279" s="1602"/>
    </row>
    <row r="280" spans="1:23" ht="16" customHeight="1" x14ac:dyDescent="0.45">
      <c r="A280" s="1603"/>
      <c r="B280" s="1572"/>
      <c r="C280" s="1572"/>
      <c r="D280" s="1570"/>
      <c r="E280" s="1571"/>
      <c r="F280" s="1587"/>
      <c r="G280" s="1604"/>
      <c r="H280" s="1587"/>
      <c r="I280" s="1572"/>
      <c r="J280" s="1573"/>
      <c r="K280" s="1572"/>
      <c r="L280" s="1587"/>
      <c r="M280" s="1569"/>
      <c r="N280" s="1569"/>
      <c r="O280" s="1587"/>
      <c r="P280" s="1587"/>
      <c r="Q280" s="1880"/>
      <c r="R280" s="1866">
        <f t="shared" si="4"/>
        <v>0</v>
      </c>
      <c r="S280" s="1882"/>
      <c r="T280" s="1602"/>
      <c r="U280" s="1602"/>
      <c r="V280" s="1602"/>
      <c r="W280" s="1602"/>
    </row>
    <row r="281" spans="1:23" ht="16" customHeight="1" x14ac:dyDescent="0.45">
      <c r="A281" s="1603"/>
      <c r="B281" s="1572"/>
      <c r="C281" s="1572"/>
      <c r="D281" s="1570"/>
      <c r="E281" s="1571"/>
      <c r="F281" s="1587"/>
      <c r="G281" s="1604"/>
      <c r="H281" s="1587"/>
      <c r="I281" s="1572"/>
      <c r="J281" s="1573"/>
      <c r="K281" s="1572"/>
      <c r="L281" s="1587"/>
      <c r="M281" s="1569"/>
      <c r="N281" s="1569"/>
      <c r="O281" s="1587"/>
      <c r="P281" s="1587"/>
      <c r="Q281" s="1880"/>
      <c r="R281" s="1866">
        <f t="shared" si="4"/>
        <v>0</v>
      </c>
      <c r="S281" s="1882"/>
      <c r="T281" s="1602"/>
      <c r="U281" s="1602"/>
      <c r="V281" s="1602"/>
      <c r="W281" s="1602"/>
    </row>
    <row r="282" spans="1:23" ht="16" customHeight="1" x14ac:dyDescent="0.45">
      <c r="A282" s="1603"/>
      <c r="B282" s="1572"/>
      <c r="C282" s="1572"/>
      <c r="D282" s="1570"/>
      <c r="E282" s="1571"/>
      <c r="F282" s="1587"/>
      <c r="G282" s="1604"/>
      <c r="H282" s="1587"/>
      <c r="I282" s="1572"/>
      <c r="J282" s="1573"/>
      <c r="K282" s="1572"/>
      <c r="L282" s="1587"/>
      <c r="M282" s="1569"/>
      <c r="N282" s="1569"/>
      <c r="O282" s="1587"/>
      <c r="P282" s="1587"/>
      <c r="Q282" s="1880"/>
      <c r="R282" s="1866">
        <f t="shared" si="4"/>
        <v>0</v>
      </c>
      <c r="S282" s="1882"/>
      <c r="T282" s="1602"/>
      <c r="U282" s="1602"/>
      <c r="V282" s="1602"/>
      <c r="W282" s="1602"/>
    </row>
    <row r="283" spans="1:23" ht="16" customHeight="1" x14ac:dyDescent="0.45">
      <c r="A283" s="1603"/>
      <c r="B283" s="1572"/>
      <c r="C283" s="1572"/>
      <c r="D283" s="1570"/>
      <c r="E283" s="1571"/>
      <c r="F283" s="1587"/>
      <c r="G283" s="1604"/>
      <c r="H283" s="1587"/>
      <c r="I283" s="1572"/>
      <c r="J283" s="1573"/>
      <c r="K283" s="1572"/>
      <c r="L283" s="1587"/>
      <c r="M283" s="1569"/>
      <c r="N283" s="1569"/>
      <c r="O283" s="1587"/>
      <c r="P283" s="1587"/>
      <c r="Q283" s="1880"/>
      <c r="R283" s="1866">
        <f t="shared" si="4"/>
        <v>0</v>
      </c>
      <c r="S283" s="1882"/>
      <c r="T283" s="1602"/>
      <c r="U283" s="1602"/>
      <c r="V283" s="1602"/>
      <c r="W283" s="1602"/>
    </row>
    <row r="284" spans="1:23" ht="16" customHeight="1" x14ac:dyDescent="0.45">
      <c r="A284" s="1603"/>
      <c r="B284" s="1572"/>
      <c r="C284" s="1572"/>
      <c r="D284" s="1570"/>
      <c r="E284" s="1571"/>
      <c r="F284" s="1587"/>
      <c r="G284" s="1604"/>
      <c r="H284" s="1587"/>
      <c r="I284" s="1572"/>
      <c r="J284" s="1573"/>
      <c r="K284" s="1572"/>
      <c r="L284" s="1587"/>
      <c r="M284" s="1569"/>
      <c r="N284" s="1569"/>
      <c r="O284" s="1587"/>
      <c r="P284" s="1587"/>
      <c r="Q284" s="1880"/>
      <c r="R284" s="1866">
        <f t="shared" si="4"/>
        <v>0</v>
      </c>
      <c r="S284" s="1882"/>
      <c r="T284" s="1602"/>
      <c r="U284" s="1602"/>
      <c r="V284" s="1602"/>
      <c r="W284" s="1602"/>
    </row>
    <row r="285" spans="1:23" ht="16" customHeight="1" x14ac:dyDescent="0.45">
      <c r="A285" s="1603"/>
      <c r="B285" s="1572"/>
      <c r="C285" s="1572"/>
      <c r="D285" s="1570"/>
      <c r="E285" s="1571"/>
      <c r="F285" s="1587"/>
      <c r="G285" s="1604"/>
      <c r="H285" s="1587"/>
      <c r="I285" s="1572"/>
      <c r="J285" s="1573"/>
      <c r="K285" s="1572"/>
      <c r="L285" s="1587"/>
      <c r="M285" s="1569"/>
      <c r="N285" s="1569"/>
      <c r="O285" s="1587"/>
      <c r="P285" s="1587"/>
      <c r="Q285" s="1880"/>
      <c r="R285" s="1866">
        <f t="shared" si="4"/>
        <v>0</v>
      </c>
      <c r="S285" s="1882"/>
      <c r="T285" s="1602"/>
      <c r="U285" s="1602"/>
      <c r="V285" s="1602"/>
      <c r="W285" s="1602"/>
    </row>
    <row r="286" spans="1:23" ht="16" customHeight="1" x14ac:dyDescent="0.45">
      <c r="A286" s="1603"/>
      <c r="B286" s="1572"/>
      <c r="C286" s="1572"/>
      <c r="D286" s="1570"/>
      <c r="E286" s="1571"/>
      <c r="F286" s="1587"/>
      <c r="G286" s="1604"/>
      <c r="H286" s="1587"/>
      <c r="I286" s="1572"/>
      <c r="J286" s="1573"/>
      <c r="K286" s="1572"/>
      <c r="L286" s="1587"/>
      <c r="M286" s="1569"/>
      <c r="N286" s="1569"/>
      <c r="O286" s="1587"/>
      <c r="P286" s="1587"/>
      <c r="Q286" s="1880"/>
      <c r="R286" s="1866">
        <f t="shared" si="4"/>
        <v>0</v>
      </c>
      <c r="S286" s="1882"/>
      <c r="T286" s="1602"/>
      <c r="U286" s="1602"/>
      <c r="V286" s="1602"/>
      <c r="W286" s="1602"/>
    </row>
    <row r="287" spans="1:23" ht="16" customHeight="1" x14ac:dyDescent="0.45">
      <c r="A287" s="1603"/>
      <c r="B287" s="1572"/>
      <c r="C287" s="1572"/>
      <c r="D287" s="1570"/>
      <c r="E287" s="1571"/>
      <c r="F287" s="1587"/>
      <c r="G287" s="1604"/>
      <c r="H287" s="1587"/>
      <c r="I287" s="1572"/>
      <c r="J287" s="1573"/>
      <c r="K287" s="1572"/>
      <c r="L287" s="1587"/>
      <c r="M287" s="1569"/>
      <c r="N287" s="1569"/>
      <c r="O287" s="1587"/>
      <c r="P287" s="1587"/>
      <c r="Q287" s="1880"/>
      <c r="R287" s="1866">
        <f t="shared" si="4"/>
        <v>0</v>
      </c>
      <c r="S287" s="1882"/>
      <c r="T287" s="1602"/>
      <c r="U287" s="1602"/>
      <c r="V287" s="1602"/>
      <c r="W287" s="1602"/>
    </row>
    <row r="288" spans="1:23" ht="16" customHeight="1" x14ac:dyDescent="0.45">
      <c r="A288" s="1603"/>
      <c r="B288" s="1572"/>
      <c r="C288" s="1572"/>
      <c r="D288" s="1570"/>
      <c r="E288" s="1571"/>
      <c r="F288" s="1587"/>
      <c r="G288" s="1604"/>
      <c r="H288" s="1587"/>
      <c r="I288" s="1572"/>
      <c r="J288" s="1573"/>
      <c r="K288" s="1572"/>
      <c r="L288" s="1587"/>
      <c r="M288" s="1569"/>
      <c r="N288" s="1569"/>
      <c r="O288" s="1587"/>
      <c r="P288" s="1587"/>
      <c r="Q288" s="1880"/>
      <c r="R288" s="1866">
        <f t="shared" si="4"/>
        <v>0</v>
      </c>
      <c r="S288" s="1882"/>
      <c r="T288" s="1602"/>
      <c r="U288" s="1602"/>
      <c r="V288" s="1602"/>
      <c r="W288" s="1602"/>
    </row>
    <row r="289" spans="1:23" ht="16" customHeight="1" x14ac:dyDescent="0.45">
      <c r="A289" s="1603"/>
      <c r="B289" s="1572"/>
      <c r="C289" s="1572"/>
      <c r="D289" s="1570"/>
      <c r="E289" s="1571"/>
      <c r="F289" s="1587"/>
      <c r="G289" s="1604"/>
      <c r="H289" s="1587"/>
      <c r="I289" s="1572"/>
      <c r="J289" s="1573"/>
      <c r="K289" s="1572"/>
      <c r="L289" s="1587"/>
      <c r="M289" s="1569"/>
      <c r="N289" s="1569"/>
      <c r="O289" s="1587"/>
      <c r="P289" s="1587"/>
      <c r="Q289" s="1880"/>
      <c r="R289" s="1866">
        <f t="shared" si="4"/>
        <v>0</v>
      </c>
      <c r="S289" s="1882"/>
      <c r="T289" s="1602"/>
      <c r="U289" s="1602"/>
      <c r="V289" s="1602"/>
      <c r="W289" s="1602"/>
    </row>
    <row r="290" spans="1:23" ht="16" customHeight="1" x14ac:dyDescent="0.45">
      <c r="A290" s="1603"/>
      <c r="B290" s="1572"/>
      <c r="C290" s="1572"/>
      <c r="D290" s="1570"/>
      <c r="E290" s="1571"/>
      <c r="F290" s="1587"/>
      <c r="G290" s="1604"/>
      <c r="H290" s="1587"/>
      <c r="I290" s="1572"/>
      <c r="J290" s="1573"/>
      <c r="K290" s="1572"/>
      <c r="L290" s="1587"/>
      <c r="M290" s="1569"/>
      <c r="N290" s="1569"/>
      <c r="O290" s="1587"/>
      <c r="P290" s="1587"/>
      <c r="Q290" s="1880"/>
      <c r="R290" s="1866">
        <f t="shared" si="4"/>
        <v>0</v>
      </c>
      <c r="S290" s="1882"/>
      <c r="T290" s="1602"/>
      <c r="U290" s="1602"/>
      <c r="V290" s="1602"/>
      <c r="W290" s="1602"/>
    </row>
    <row r="291" spans="1:23" ht="16" customHeight="1" x14ac:dyDescent="0.45">
      <c r="A291" s="1603"/>
      <c r="B291" s="1572"/>
      <c r="C291" s="1572"/>
      <c r="D291" s="1570"/>
      <c r="E291" s="1571"/>
      <c r="F291" s="1587"/>
      <c r="G291" s="1604"/>
      <c r="H291" s="1587"/>
      <c r="I291" s="1572"/>
      <c r="J291" s="1573"/>
      <c r="K291" s="1572"/>
      <c r="L291" s="1587"/>
      <c r="M291" s="1569"/>
      <c r="N291" s="1569"/>
      <c r="O291" s="1587"/>
      <c r="P291" s="1587"/>
      <c r="Q291" s="1880"/>
      <c r="R291" s="1866">
        <f t="shared" si="4"/>
        <v>0</v>
      </c>
      <c r="S291" s="1882"/>
      <c r="T291" s="1602"/>
      <c r="U291" s="1602"/>
      <c r="V291" s="1602"/>
      <c r="W291" s="1602"/>
    </row>
    <row r="292" spans="1:23" ht="16" customHeight="1" x14ac:dyDescent="0.45">
      <c r="A292" s="1603"/>
      <c r="B292" s="1572"/>
      <c r="C292" s="1572"/>
      <c r="D292" s="1570"/>
      <c r="E292" s="1571"/>
      <c r="F292" s="1587"/>
      <c r="G292" s="1604"/>
      <c r="H292" s="1587"/>
      <c r="I292" s="1572"/>
      <c r="J292" s="1573"/>
      <c r="K292" s="1572"/>
      <c r="L292" s="1587"/>
      <c r="M292" s="1569"/>
      <c r="N292" s="1569"/>
      <c r="O292" s="1587"/>
      <c r="P292" s="1587"/>
      <c r="Q292" s="1880"/>
      <c r="R292" s="1866">
        <f t="shared" si="4"/>
        <v>0</v>
      </c>
      <c r="S292" s="1882"/>
      <c r="T292" s="1602"/>
      <c r="U292" s="1602"/>
      <c r="V292" s="1602"/>
      <c r="W292" s="1602"/>
    </row>
    <row r="293" spans="1:23" ht="16" customHeight="1" x14ac:dyDescent="0.45">
      <c r="A293" s="1603"/>
      <c r="B293" s="1572"/>
      <c r="C293" s="1572"/>
      <c r="D293" s="1570"/>
      <c r="E293" s="1571"/>
      <c r="F293" s="1587"/>
      <c r="G293" s="1604"/>
      <c r="H293" s="1587"/>
      <c r="I293" s="1572"/>
      <c r="J293" s="1573"/>
      <c r="K293" s="1572"/>
      <c r="L293" s="1587"/>
      <c r="M293" s="1569"/>
      <c r="N293" s="1569"/>
      <c r="O293" s="1587"/>
      <c r="P293" s="1587"/>
      <c r="Q293" s="1880"/>
      <c r="R293" s="1866">
        <f t="shared" si="4"/>
        <v>0</v>
      </c>
      <c r="S293" s="1882"/>
      <c r="T293" s="1602"/>
      <c r="U293" s="1602"/>
      <c r="V293" s="1602"/>
      <c r="W293" s="1602"/>
    </row>
    <row r="294" spans="1:23" ht="16" customHeight="1" x14ac:dyDescent="0.45">
      <c r="A294" s="1603"/>
      <c r="B294" s="1572"/>
      <c r="C294" s="1572"/>
      <c r="D294" s="1570"/>
      <c r="E294" s="1571"/>
      <c r="F294" s="1587"/>
      <c r="G294" s="1604"/>
      <c r="H294" s="1587"/>
      <c r="I294" s="1572"/>
      <c r="J294" s="1573"/>
      <c r="K294" s="1572"/>
      <c r="L294" s="1587"/>
      <c r="M294" s="1569"/>
      <c r="N294" s="1569"/>
      <c r="O294" s="1587"/>
      <c r="P294" s="1587"/>
      <c r="Q294" s="1880"/>
      <c r="R294" s="1866">
        <f t="shared" si="4"/>
        <v>0</v>
      </c>
      <c r="S294" s="1882"/>
      <c r="T294" s="1602"/>
      <c r="U294" s="1602"/>
      <c r="V294" s="1602"/>
      <c r="W294" s="1602"/>
    </row>
    <row r="295" spans="1:23" ht="16" customHeight="1" x14ac:dyDescent="0.45">
      <c r="A295" s="1603"/>
      <c r="B295" s="1572"/>
      <c r="C295" s="1572"/>
      <c r="D295" s="1570"/>
      <c r="E295" s="1571"/>
      <c r="F295" s="1587"/>
      <c r="G295" s="1604"/>
      <c r="H295" s="1587"/>
      <c r="I295" s="1572"/>
      <c r="J295" s="1573"/>
      <c r="K295" s="1572"/>
      <c r="L295" s="1587"/>
      <c r="M295" s="1569"/>
      <c r="N295" s="1569"/>
      <c r="O295" s="1587"/>
      <c r="P295" s="1587"/>
      <c r="Q295" s="1880"/>
      <c r="R295" s="1866">
        <f t="shared" si="4"/>
        <v>0</v>
      </c>
      <c r="S295" s="1882"/>
      <c r="T295" s="1602"/>
      <c r="U295" s="1602"/>
      <c r="V295" s="1602"/>
      <c r="W295" s="1602"/>
    </row>
    <row r="296" spans="1:23" ht="16" customHeight="1" x14ac:dyDescent="0.45">
      <c r="A296" s="1603"/>
      <c r="B296" s="1572"/>
      <c r="C296" s="1572"/>
      <c r="D296" s="1570"/>
      <c r="E296" s="1571"/>
      <c r="F296" s="1587"/>
      <c r="G296" s="1604"/>
      <c r="H296" s="1587"/>
      <c r="I296" s="1572"/>
      <c r="J296" s="1573"/>
      <c r="K296" s="1572"/>
      <c r="L296" s="1587"/>
      <c r="M296" s="1569"/>
      <c r="N296" s="1569"/>
      <c r="O296" s="1587"/>
      <c r="P296" s="1587"/>
      <c r="Q296" s="1880"/>
      <c r="R296" s="1866">
        <f t="shared" si="4"/>
        <v>0</v>
      </c>
      <c r="S296" s="1882"/>
      <c r="T296" s="1602"/>
      <c r="U296" s="1602"/>
      <c r="V296" s="1602"/>
      <c r="W296" s="1602"/>
    </row>
    <row r="297" spans="1:23" ht="16" customHeight="1" x14ac:dyDescent="0.45">
      <c r="A297" s="1603"/>
      <c r="B297" s="1572"/>
      <c r="C297" s="1572"/>
      <c r="D297" s="1570"/>
      <c r="E297" s="1571"/>
      <c r="F297" s="1587"/>
      <c r="G297" s="1604"/>
      <c r="H297" s="1587"/>
      <c r="I297" s="1572"/>
      <c r="J297" s="1573"/>
      <c r="K297" s="1572"/>
      <c r="L297" s="1587"/>
      <c r="M297" s="1569"/>
      <c r="N297" s="1569"/>
      <c r="O297" s="1587"/>
      <c r="P297" s="1587"/>
      <c r="Q297" s="1880"/>
      <c r="R297" s="1866">
        <f t="shared" si="4"/>
        <v>0</v>
      </c>
      <c r="S297" s="1882"/>
      <c r="T297" s="1602"/>
      <c r="U297" s="1602"/>
      <c r="V297" s="1602"/>
      <c r="W297" s="1602"/>
    </row>
    <row r="298" spans="1:23" ht="16" customHeight="1" x14ac:dyDescent="0.45">
      <c r="A298" s="1603"/>
      <c r="B298" s="1572"/>
      <c r="C298" s="1572"/>
      <c r="D298" s="1570"/>
      <c r="E298" s="1571"/>
      <c r="F298" s="1587"/>
      <c r="G298" s="1604"/>
      <c r="H298" s="1587"/>
      <c r="I298" s="1572"/>
      <c r="J298" s="1573"/>
      <c r="K298" s="1572"/>
      <c r="L298" s="1587"/>
      <c r="M298" s="1569"/>
      <c r="N298" s="1569"/>
      <c r="O298" s="1587"/>
      <c r="P298" s="1587"/>
      <c r="Q298" s="1880"/>
      <c r="R298" s="1866">
        <f t="shared" si="4"/>
        <v>0</v>
      </c>
      <c r="S298" s="1882"/>
      <c r="T298" s="1602"/>
      <c r="U298" s="1602"/>
      <c r="V298" s="1602"/>
      <c r="W298" s="1602"/>
    </row>
    <row r="299" spans="1:23" ht="16" customHeight="1" x14ac:dyDescent="0.45">
      <c r="A299" s="1603"/>
      <c r="B299" s="1572"/>
      <c r="C299" s="1572"/>
      <c r="D299" s="1570"/>
      <c r="E299" s="1571"/>
      <c r="F299" s="1587"/>
      <c r="G299" s="1604"/>
      <c r="H299" s="1587"/>
      <c r="I299" s="1572"/>
      <c r="J299" s="1573"/>
      <c r="K299" s="1572"/>
      <c r="L299" s="1587"/>
      <c r="M299" s="1569"/>
      <c r="N299" s="1569"/>
      <c r="O299" s="1587"/>
      <c r="P299" s="1587"/>
      <c r="Q299" s="1880"/>
      <c r="R299" s="1866">
        <f t="shared" si="4"/>
        <v>0</v>
      </c>
      <c r="S299" s="1882"/>
      <c r="T299" s="1602"/>
      <c r="U299" s="1602"/>
      <c r="V299" s="1602"/>
      <c r="W299" s="1602"/>
    </row>
    <row r="300" spans="1:23" ht="16" customHeight="1" x14ac:dyDescent="0.45">
      <c r="A300" s="1603"/>
      <c r="B300" s="1572"/>
      <c r="C300" s="1572"/>
      <c r="D300" s="1570"/>
      <c r="E300" s="1571"/>
      <c r="F300" s="1587"/>
      <c r="G300" s="1604"/>
      <c r="H300" s="1587"/>
      <c r="I300" s="1572"/>
      <c r="J300" s="1573"/>
      <c r="K300" s="1572"/>
      <c r="L300" s="1587"/>
      <c r="M300" s="1569"/>
      <c r="N300" s="1569"/>
      <c r="O300" s="1587"/>
      <c r="P300" s="1587"/>
      <c r="Q300" s="1880"/>
      <c r="R300" s="1866">
        <f t="shared" si="4"/>
        <v>0</v>
      </c>
      <c r="S300" s="1882"/>
      <c r="T300" s="1602"/>
      <c r="U300" s="1602"/>
      <c r="V300" s="1602"/>
      <c r="W300" s="1602"/>
    </row>
    <row r="301" spans="1:23" ht="16" customHeight="1" x14ac:dyDescent="0.45">
      <c r="A301" s="1603"/>
      <c r="B301" s="1572"/>
      <c r="C301" s="1572"/>
      <c r="D301" s="1570"/>
      <c r="E301" s="1571"/>
      <c r="F301" s="1587"/>
      <c r="G301" s="1604"/>
      <c r="H301" s="1587"/>
      <c r="I301" s="1572"/>
      <c r="J301" s="1573"/>
      <c r="K301" s="1572"/>
      <c r="L301" s="1587"/>
      <c r="M301" s="1569"/>
      <c r="N301" s="1569"/>
      <c r="O301" s="1587"/>
      <c r="P301" s="1587"/>
      <c r="Q301" s="1880"/>
      <c r="R301" s="1866">
        <f t="shared" si="4"/>
        <v>0</v>
      </c>
      <c r="S301" s="1882"/>
      <c r="T301" s="1602"/>
      <c r="U301" s="1602"/>
      <c r="V301" s="1602"/>
      <c r="W301" s="1602"/>
    </row>
    <row r="302" spans="1:23" ht="16" customHeight="1" x14ac:dyDescent="0.45">
      <c r="A302" s="1603"/>
      <c r="B302" s="1572"/>
      <c r="C302" s="1572"/>
      <c r="D302" s="1570"/>
      <c r="E302" s="1571"/>
      <c r="F302" s="1587"/>
      <c r="G302" s="1604"/>
      <c r="H302" s="1587"/>
      <c r="I302" s="1572"/>
      <c r="J302" s="1573"/>
      <c r="K302" s="1572"/>
      <c r="L302" s="1587"/>
      <c r="M302" s="1569"/>
      <c r="N302" s="1569"/>
      <c r="O302" s="1587"/>
      <c r="P302" s="1587"/>
      <c r="Q302" s="1880"/>
      <c r="R302" s="1866">
        <f t="shared" si="4"/>
        <v>0</v>
      </c>
      <c r="S302" s="1882"/>
      <c r="T302" s="1602"/>
      <c r="U302" s="1602"/>
      <c r="V302" s="1602"/>
      <c r="W302" s="1602"/>
    </row>
    <row r="303" spans="1:23" ht="16" customHeight="1" x14ac:dyDescent="0.45">
      <c r="A303" s="1603"/>
      <c r="B303" s="1572"/>
      <c r="C303" s="1572"/>
      <c r="D303" s="1570"/>
      <c r="E303" s="1571"/>
      <c r="F303" s="1587"/>
      <c r="G303" s="1604"/>
      <c r="H303" s="1587"/>
      <c r="I303" s="1572"/>
      <c r="J303" s="1573"/>
      <c r="K303" s="1572"/>
      <c r="L303" s="1587"/>
      <c r="M303" s="1569"/>
      <c r="N303" s="1569"/>
      <c r="O303" s="1587"/>
      <c r="P303" s="1587"/>
      <c r="Q303" s="1880"/>
      <c r="R303" s="1866">
        <f t="shared" si="4"/>
        <v>0</v>
      </c>
      <c r="S303" s="1882"/>
      <c r="T303" s="1602"/>
      <c r="U303" s="1602"/>
      <c r="V303" s="1602"/>
      <c r="W303" s="1602"/>
    </row>
    <row r="304" spans="1:23" ht="16" customHeight="1" x14ac:dyDescent="0.45">
      <c r="A304" s="1603"/>
      <c r="B304" s="1572"/>
      <c r="C304" s="1572"/>
      <c r="D304" s="1570"/>
      <c r="E304" s="1571"/>
      <c r="F304" s="1587"/>
      <c r="G304" s="1604"/>
      <c r="H304" s="1587"/>
      <c r="I304" s="1572"/>
      <c r="J304" s="1573"/>
      <c r="K304" s="1572"/>
      <c r="L304" s="1587"/>
      <c r="M304" s="1569"/>
      <c r="N304" s="1569"/>
      <c r="O304" s="1587"/>
      <c r="P304" s="1587"/>
      <c r="Q304" s="1880"/>
      <c r="R304" s="1866">
        <f t="shared" si="4"/>
        <v>0</v>
      </c>
      <c r="S304" s="1882"/>
      <c r="T304" s="1602"/>
      <c r="U304" s="1602"/>
      <c r="V304" s="1602"/>
      <c r="W304" s="1602"/>
    </row>
    <row r="305" spans="1:23" ht="16" customHeight="1" x14ac:dyDescent="0.45">
      <c r="A305" s="1603"/>
      <c r="B305" s="1572"/>
      <c r="C305" s="1572"/>
      <c r="D305" s="1570"/>
      <c r="E305" s="1571"/>
      <c r="F305" s="1587"/>
      <c r="G305" s="1604"/>
      <c r="H305" s="1587"/>
      <c r="I305" s="1572"/>
      <c r="J305" s="1573"/>
      <c r="K305" s="1572"/>
      <c r="L305" s="1587"/>
      <c r="M305" s="1569"/>
      <c r="N305" s="1569"/>
      <c r="O305" s="1587"/>
      <c r="P305" s="1587"/>
      <c r="Q305" s="1880"/>
      <c r="R305" s="1866">
        <f t="shared" si="4"/>
        <v>0</v>
      </c>
      <c r="S305" s="1882"/>
      <c r="T305" s="1602"/>
      <c r="U305" s="1602"/>
      <c r="V305" s="1602"/>
      <c r="W305" s="1602"/>
    </row>
    <row r="306" spans="1:23" ht="16" customHeight="1" x14ac:dyDescent="0.45">
      <c r="A306" s="1603"/>
      <c r="B306" s="1572"/>
      <c r="C306" s="1572"/>
      <c r="D306" s="1570"/>
      <c r="E306" s="1571"/>
      <c r="F306" s="1587"/>
      <c r="G306" s="1604"/>
      <c r="H306" s="1587"/>
      <c r="I306" s="1572"/>
      <c r="J306" s="1573"/>
      <c r="K306" s="1572"/>
      <c r="L306" s="1587"/>
      <c r="M306" s="1569"/>
      <c r="N306" s="1569"/>
      <c r="O306" s="1587"/>
      <c r="P306" s="1587"/>
      <c r="Q306" s="1880"/>
      <c r="R306" s="1866">
        <f t="shared" si="4"/>
        <v>0</v>
      </c>
      <c r="S306" s="1882"/>
      <c r="T306" s="1602"/>
      <c r="U306" s="1602"/>
      <c r="V306" s="1602"/>
      <c r="W306" s="1602"/>
    </row>
    <row r="307" spans="1:23" ht="16" customHeight="1" x14ac:dyDescent="0.45">
      <c r="A307" s="1603"/>
      <c r="B307" s="1572"/>
      <c r="C307" s="1572"/>
      <c r="D307" s="1570"/>
      <c r="E307" s="1571"/>
      <c r="F307" s="1587"/>
      <c r="G307" s="1604"/>
      <c r="H307" s="1587"/>
      <c r="I307" s="1572"/>
      <c r="J307" s="1573"/>
      <c r="K307" s="1572"/>
      <c r="L307" s="1587"/>
      <c r="M307" s="1569"/>
      <c r="N307" s="1569"/>
      <c r="O307" s="1587"/>
      <c r="P307" s="1587"/>
      <c r="Q307" s="1880"/>
      <c r="R307" s="1866">
        <f t="shared" si="4"/>
        <v>0</v>
      </c>
      <c r="S307" s="1882"/>
      <c r="T307" s="1602"/>
      <c r="U307" s="1602"/>
      <c r="V307" s="1602"/>
      <c r="W307" s="1602"/>
    </row>
    <row r="308" spans="1:23" ht="16" customHeight="1" x14ac:dyDescent="0.45">
      <c r="A308" s="1603"/>
      <c r="B308" s="1572"/>
      <c r="C308" s="1572"/>
      <c r="D308" s="1570"/>
      <c r="E308" s="1571"/>
      <c r="F308" s="1587"/>
      <c r="G308" s="1604"/>
      <c r="H308" s="1587"/>
      <c r="I308" s="1572"/>
      <c r="J308" s="1573"/>
      <c r="K308" s="1572"/>
      <c r="L308" s="1587"/>
      <c r="M308" s="1569"/>
      <c r="N308" s="1569"/>
      <c r="O308" s="1587"/>
      <c r="P308" s="1587"/>
      <c r="Q308" s="1880"/>
      <c r="R308" s="1866">
        <f t="shared" si="4"/>
        <v>0</v>
      </c>
      <c r="S308" s="1882"/>
      <c r="T308" s="1602"/>
      <c r="U308" s="1602"/>
      <c r="V308" s="1602"/>
      <c r="W308" s="1602"/>
    </row>
    <row r="309" spans="1:23" ht="16" customHeight="1" x14ac:dyDescent="0.45">
      <c r="A309" s="1603"/>
      <c r="B309" s="1572"/>
      <c r="C309" s="1572"/>
      <c r="D309" s="1570"/>
      <c r="E309" s="1571"/>
      <c r="F309" s="1587"/>
      <c r="G309" s="1604"/>
      <c r="H309" s="1587"/>
      <c r="I309" s="1572"/>
      <c r="J309" s="1573"/>
      <c r="K309" s="1572"/>
      <c r="L309" s="1587"/>
      <c r="M309" s="1569"/>
      <c r="N309" s="1569"/>
      <c r="O309" s="1587"/>
      <c r="P309" s="1587"/>
      <c r="Q309" s="1880"/>
      <c r="R309" s="1866">
        <f t="shared" si="4"/>
        <v>0</v>
      </c>
      <c r="S309" s="1882"/>
      <c r="T309" s="1602"/>
      <c r="U309" s="1602"/>
      <c r="V309" s="1602"/>
      <c r="W309" s="1602"/>
    </row>
    <row r="310" spans="1:23" ht="16" customHeight="1" x14ac:dyDescent="0.45">
      <c r="A310" s="1603"/>
      <c r="B310" s="1572"/>
      <c r="C310" s="1572"/>
      <c r="D310" s="1570"/>
      <c r="E310" s="1571"/>
      <c r="F310" s="1587"/>
      <c r="G310" s="1604"/>
      <c r="H310" s="1587"/>
      <c r="I310" s="1572"/>
      <c r="J310" s="1573"/>
      <c r="K310" s="1572"/>
      <c r="L310" s="1587"/>
      <c r="M310" s="1569"/>
      <c r="N310" s="1569"/>
      <c r="O310" s="1587"/>
      <c r="P310" s="1587"/>
      <c r="Q310" s="1880"/>
      <c r="R310" s="1866">
        <f t="shared" si="4"/>
        <v>0</v>
      </c>
      <c r="S310" s="1882"/>
      <c r="T310" s="1602"/>
      <c r="U310" s="1602"/>
      <c r="V310" s="1602"/>
      <c r="W310" s="1602"/>
    </row>
    <row r="311" spans="1:23" ht="16" customHeight="1" x14ac:dyDescent="0.45">
      <c r="A311" s="1603"/>
      <c r="B311" s="1572"/>
      <c r="C311" s="1572"/>
      <c r="D311" s="1570"/>
      <c r="E311" s="1571"/>
      <c r="F311" s="1587"/>
      <c r="G311" s="1604"/>
      <c r="H311" s="1587"/>
      <c r="I311" s="1572"/>
      <c r="J311" s="1573"/>
      <c r="K311" s="1572"/>
      <c r="L311" s="1587"/>
      <c r="M311" s="1569"/>
      <c r="N311" s="1569"/>
      <c r="O311" s="1587"/>
      <c r="P311" s="1587"/>
      <c r="Q311" s="1880"/>
      <c r="R311" s="1866">
        <f t="shared" si="4"/>
        <v>0</v>
      </c>
      <c r="S311" s="1882"/>
      <c r="T311" s="1602"/>
      <c r="U311" s="1602"/>
      <c r="V311" s="1602"/>
      <c r="W311" s="1602"/>
    </row>
    <row r="312" spans="1:23" ht="16" customHeight="1" x14ac:dyDescent="0.45">
      <c r="A312" s="1603"/>
      <c r="B312" s="1572"/>
      <c r="C312" s="1572"/>
      <c r="D312" s="1570"/>
      <c r="E312" s="1571"/>
      <c r="F312" s="1587"/>
      <c r="G312" s="1604"/>
      <c r="H312" s="1587"/>
      <c r="I312" s="1572"/>
      <c r="J312" s="1573"/>
      <c r="K312" s="1572"/>
      <c r="L312" s="1587"/>
      <c r="M312" s="1569"/>
      <c r="N312" s="1569"/>
      <c r="O312" s="1587"/>
      <c r="P312" s="1587"/>
      <c r="Q312" s="1880"/>
      <c r="R312" s="1866">
        <f t="shared" si="4"/>
        <v>0</v>
      </c>
      <c r="S312" s="1882"/>
      <c r="T312" s="1602"/>
      <c r="U312" s="1602"/>
      <c r="V312" s="1602"/>
      <c r="W312" s="1602"/>
    </row>
    <row r="313" spans="1:23" ht="16" customHeight="1" x14ac:dyDescent="0.45">
      <c r="A313" s="1603"/>
      <c r="B313" s="1572"/>
      <c r="C313" s="1572"/>
      <c r="D313" s="1570"/>
      <c r="E313" s="1571"/>
      <c r="F313" s="1587"/>
      <c r="G313" s="1604"/>
      <c r="H313" s="1587"/>
      <c r="I313" s="1572"/>
      <c r="J313" s="1573"/>
      <c r="K313" s="1572"/>
      <c r="L313" s="1587"/>
      <c r="M313" s="1569"/>
      <c r="N313" s="1569"/>
      <c r="O313" s="1587"/>
      <c r="P313" s="1587"/>
      <c r="Q313" s="1880"/>
      <c r="R313" s="1866">
        <f t="shared" si="4"/>
        <v>0</v>
      </c>
      <c r="S313" s="1882"/>
      <c r="T313" s="1602"/>
      <c r="U313" s="1602"/>
      <c r="V313" s="1602"/>
      <c r="W313" s="1602"/>
    </row>
    <row r="314" spans="1:23" ht="16" customHeight="1" x14ac:dyDescent="0.45">
      <c r="A314" s="1603"/>
      <c r="B314" s="1572"/>
      <c r="C314" s="1572"/>
      <c r="D314" s="1570"/>
      <c r="E314" s="1571"/>
      <c r="F314" s="1587"/>
      <c r="G314" s="1604"/>
      <c r="H314" s="1587"/>
      <c r="I314" s="1572"/>
      <c r="J314" s="1573"/>
      <c r="K314" s="1572"/>
      <c r="L314" s="1587"/>
      <c r="M314" s="1569"/>
      <c r="N314" s="1569"/>
      <c r="O314" s="1587"/>
      <c r="P314" s="1587"/>
      <c r="Q314" s="1880"/>
      <c r="R314" s="1866">
        <f t="shared" si="4"/>
        <v>0</v>
      </c>
      <c r="S314" s="1882"/>
      <c r="T314" s="1602"/>
      <c r="U314" s="1602"/>
      <c r="V314" s="1602"/>
      <c r="W314" s="1602"/>
    </row>
    <row r="315" spans="1:23" ht="16" customHeight="1" x14ac:dyDescent="0.45">
      <c r="A315" s="1603"/>
      <c r="B315" s="1572"/>
      <c r="C315" s="1572"/>
      <c r="D315" s="1570"/>
      <c r="E315" s="1571"/>
      <c r="F315" s="1587"/>
      <c r="G315" s="1604"/>
      <c r="H315" s="1587"/>
      <c r="I315" s="1572"/>
      <c r="J315" s="1573"/>
      <c r="K315" s="1572"/>
      <c r="L315" s="1587"/>
      <c r="M315" s="1569"/>
      <c r="N315" s="1569"/>
      <c r="O315" s="1587"/>
      <c r="P315" s="1587"/>
      <c r="Q315" s="1880"/>
      <c r="R315" s="1866">
        <f t="shared" si="4"/>
        <v>0</v>
      </c>
      <c r="S315" s="1882"/>
      <c r="T315" s="1602"/>
      <c r="U315" s="1602"/>
      <c r="V315" s="1602"/>
      <c r="W315" s="1602"/>
    </row>
    <row r="316" spans="1:23" ht="16" customHeight="1" x14ac:dyDescent="0.45">
      <c r="A316" s="1603"/>
      <c r="B316" s="1572"/>
      <c r="C316" s="1572"/>
      <c r="D316" s="1570"/>
      <c r="E316" s="1571"/>
      <c r="F316" s="1587"/>
      <c r="G316" s="1604"/>
      <c r="H316" s="1587"/>
      <c r="I316" s="1572"/>
      <c r="J316" s="1573"/>
      <c r="K316" s="1572"/>
      <c r="L316" s="1587"/>
      <c r="M316" s="1569"/>
      <c r="N316" s="1569"/>
      <c r="O316" s="1587"/>
      <c r="P316" s="1587"/>
      <c r="Q316" s="1880"/>
      <c r="R316" s="1866">
        <f t="shared" si="4"/>
        <v>0</v>
      </c>
      <c r="S316" s="1882"/>
      <c r="T316" s="1602"/>
      <c r="U316" s="1602"/>
      <c r="V316" s="1602"/>
      <c r="W316" s="1602"/>
    </row>
    <row r="317" spans="1:23" ht="16" customHeight="1" x14ac:dyDescent="0.45">
      <c r="A317" s="1603"/>
      <c r="B317" s="1572"/>
      <c r="C317" s="1572"/>
      <c r="D317" s="1570"/>
      <c r="E317" s="1571"/>
      <c r="F317" s="1587"/>
      <c r="G317" s="1604"/>
      <c r="H317" s="1587"/>
      <c r="I317" s="1572"/>
      <c r="J317" s="1573"/>
      <c r="K317" s="1572"/>
      <c r="L317" s="1587"/>
      <c r="M317" s="1569"/>
      <c r="N317" s="1569"/>
      <c r="O317" s="1587"/>
      <c r="P317" s="1587"/>
      <c r="Q317" s="1880"/>
      <c r="R317" s="1866">
        <f t="shared" si="4"/>
        <v>0</v>
      </c>
      <c r="S317" s="1882"/>
      <c r="T317" s="1602"/>
      <c r="U317" s="1602"/>
      <c r="V317" s="1602"/>
      <c r="W317" s="1602"/>
    </row>
    <row r="318" spans="1:23" ht="16" customHeight="1" x14ac:dyDescent="0.45">
      <c r="A318" s="1603"/>
      <c r="B318" s="1572"/>
      <c r="C318" s="1572"/>
      <c r="D318" s="1570"/>
      <c r="E318" s="1571"/>
      <c r="F318" s="1587"/>
      <c r="G318" s="1604"/>
      <c r="H318" s="1587"/>
      <c r="I318" s="1572"/>
      <c r="J318" s="1573"/>
      <c r="K318" s="1572"/>
      <c r="L318" s="1587"/>
      <c r="M318" s="1569"/>
      <c r="N318" s="1569"/>
      <c r="O318" s="1587"/>
      <c r="P318" s="1587"/>
      <c r="Q318" s="1880"/>
      <c r="R318" s="1866">
        <f t="shared" si="4"/>
        <v>0</v>
      </c>
      <c r="S318" s="1882"/>
      <c r="T318" s="1602"/>
      <c r="U318" s="1602"/>
      <c r="V318" s="1602"/>
      <c r="W318" s="1602"/>
    </row>
    <row r="319" spans="1:23" ht="16" customHeight="1" x14ac:dyDescent="0.45">
      <c r="A319" s="1603"/>
      <c r="B319" s="1572"/>
      <c r="C319" s="1572"/>
      <c r="D319" s="1570"/>
      <c r="E319" s="1571"/>
      <c r="F319" s="1587"/>
      <c r="G319" s="1604"/>
      <c r="H319" s="1587"/>
      <c r="I319" s="1572"/>
      <c r="J319" s="1573"/>
      <c r="K319" s="1572"/>
      <c r="L319" s="1587"/>
      <c r="M319" s="1569"/>
      <c r="N319" s="1569"/>
      <c r="O319" s="1587"/>
      <c r="P319" s="1587"/>
      <c r="Q319" s="1880"/>
      <c r="R319" s="1866">
        <f t="shared" si="4"/>
        <v>0</v>
      </c>
      <c r="S319" s="1882"/>
      <c r="T319" s="1602"/>
      <c r="U319" s="1602"/>
      <c r="V319" s="1602"/>
      <c r="W319" s="1602"/>
    </row>
    <row r="320" spans="1:23" ht="16" customHeight="1" x14ac:dyDescent="0.45">
      <c r="A320" s="1603"/>
      <c r="B320" s="1572"/>
      <c r="C320" s="1572"/>
      <c r="D320" s="1570"/>
      <c r="E320" s="1571"/>
      <c r="F320" s="1587"/>
      <c r="G320" s="1604"/>
      <c r="H320" s="1587"/>
      <c r="I320" s="1572"/>
      <c r="J320" s="1573"/>
      <c r="K320" s="1572"/>
      <c r="L320" s="1587"/>
      <c r="M320" s="1569"/>
      <c r="N320" s="1569"/>
      <c r="O320" s="1587"/>
      <c r="P320" s="1587"/>
      <c r="Q320" s="1880"/>
      <c r="R320" s="1866">
        <f t="shared" si="4"/>
        <v>0</v>
      </c>
      <c r="S320" s="1882"/>
      <c r="T320" s="1602"/>
      <c r="U320" s="1602"/>
      <c r="V320" s="1602"/>
      <c r="W320" s="1602"/>
    </row>
    <row r="321" spans="1:23" ht="16" customHeight="1" x14ac:dyDescent="0.45">
      <c r="A321" s="1603"/>
      <c r="B321" s="1572"/>
      <c r="C321" s="1572"/>
      <c r="D321" s="1570"/>
      <c r="E321" s="1571"/>
      <c r="F321" s="1587"/>
      <c r="G321" s="1604"/>
      <c r="H321" s="1587"/>
      <c r="I321" s="1572"/>
      <c r="J321" s="1573"/>
      <c r="K321" s="1572"/>
      <c r="L321" s="1587"/>
      <c r="M321" s="1569"/>
      <c r="N321" s="1569"/>
      <c r="O321" s="1587"/>
      <c r="P321" s="1587"/>
      <c r="Q321" s="1880"/>
      <c r="R321" s="1866">
        <f t="shared" si="4"/>
        <v>0</v>
      </c>
      <c r="S321" s="1882"/>
      <c r="T321" s="1602"/>
      <c r="U321" s="1602"/>
      <c r="V321" s="1602"/>
      <c r="W321" s="1602"/>
    </row>
    <row r="322" spans="1:23" ht="16" customHeight="1" x14ac:dyDescent="0.45">
      <c r="A322" s="1603"/>
      <c r="B322" s="1572"/>
      <c r="C322" s="1572"/>
      <c r="D322" s="1570"/>
      <c r="E322" s="1571"/>
      <c r="F322" s="1587"/>
      <c r="G322" s="1604"/>
      <c r="H322" s="1587"/>
      <c r="I322" s="1572"/>
      <c r="J322" s="1573"/>
      <c r="K322" s="1572"/>
      <c r="L322" s="1587"/>
      <c r="M322" s="1569"/>
      <c r="N322" s="1569"/>
      <c r="O322" s="1587"/>
      <c r="P322" s="1587"/>
      <c r="Q322" s="1880"/>
      <c r="R322" s="1866">
        <f t="shared" si="4"/>
        <v>0</v>
      </c>
      <c r="S322" s="1882"/>
      <c r="T322" s="1602"/>
      <c r="U322" s="1602"/>
      <c r="V322" s="1602"/>
      <c r="W322" s="1602"/>
    </row>
    <row r="323" spans="1:23" ht="16" customHeight="1" x14ac:dyDescent="0.45">
      <c r="A323" s="1603"/>
      <c r="B323" s="1572"/>
      <c r="C323" s="1572"/>
      <c r="D323" s="1570"/>
      <c r="E323" s="1571"/>
      <c r="F323" s="1587"/>
      <c r="G323" s="1604"/>
      <c r="H323" s="1587"/>
      <c r="I323" s="1572"/>
      <c r="J323" s="1573"/>
      <c r="K323" s="1572"/>
      <c r="L323" s="1587"/>
      <c r="M323" s="1569"/>
      <c r="N323" s="1569"/>
      <c r="O323" s="1587"/>
      <c r="P323" s="1587"/>
      <c r="Q323" s="1880"/>
      <c r="R323" s="1866">
        <f t="shared" si="4"/>
        <v>0</v>
      </c>
      <c r="S323" s="1882"/>
      <c r="T323" s="1602"/>
      <c r="U323" s="1602"/>
      <c r="V323" s="1602"/>
      <c r="W323" s="1602"/>
    </row>
    <row r="324" spans="1:23" ht="16" customHeight="1" x14ac:dyDescent="0.45">
      <c r="A324" s="1603"/>
      <c r="B324" s="1572"/>
      <c r="C324" s="1572"/>
      <c r="D324" s="1570"/>
      <c r="E324" s="1571"/>
      <c r="F324" s="1587"/>
      <c r="G324" s="1604"/>
      <c r="H324" s="1587"/>
      <c r="I324" s="1572"/>
      <c r="J324" s="1573"/>
      <c r="K324" s="1572"/>
      <c r="L324" s="1587"/>
      <c r="M324" s="1569"/>
      <c r="N324" s="1569"/>
      <c r="O324" s="1587"/>
      <c r="P324" s="1587"/>
      <c r="Q324" s="1880"/>
      <c r="R324" s="1866">
        <f t="shared" si="4"/>
        <v>0</v>
      </c>
      <c r="S324" s="1882"/>
      <c r="T324" s="1602"/>
      <c r="U324" s="1602"/>
      <c r="V324" s="1602"/>
      <c r="W324" s="1602"/>
    </row>
    <row r="325" spans="1:23" ht="16" customHeight="1" x14ac:dyDescent="0.45">
      <c r="A325" s="1603"/>
      <c r="B325" s="1572"/>
      <c r="C325" s="1572"/>
      <c r="D325" s="1570"/>
      <c r="E325" s="1571"/>
      <c r="F325" s="1587"/>
      <c r="G325" s="1604"/>
      <c r="H325" s="1587"/>
      <c r="I325" s="1572"/>
      <c r="J325" s="1573"/>
      <c r="K325" s="1572"/>
      <c r="L325" s="1587"/>
      <c r="M325" s="1569"/>
      <c r="N325" s="1569"/>
      <c r="O325" s="1587"/>
      <c r="P325" s="1587"/>
      <c r="Q325" s="1880"/>
      <c r="R325" s="1866">
        <f t="shared" si="4"/>
        <v>0</v>
      </c>
      <c r="S325" s="1882"/>
      <c r="T325" s="1602"/>
      <c r="U325" s="1602"/>
      <c r="V325" s="1602"/>
      <c r="W325" s="1602"/>
    </row>
    <row r="326" spans="1:23" ht="16" customHeight="1" x14ac:dyDescent="0.45">
      <c r="A326" s="1603"/>
      <c r="B326" s="1572"/>
      <c r="C326" s="1572"/>
      <c r="D326" s="1570"/>
      <c r="E326" s="1571"/>
      <c r="F326" s="1587"/>
      <c r="G326" s="1604"/>
      <c r="H326" s="1587"/>
      <c r="I326" s="1572"/>
      <c r="J326" s="1573"/>
      <c r="K326" s="1572"/>
      <c r="L326" s="1587"/>
      <c r="M326" s="1569"/>
      <c r="N326" s="1569"/>
      <c r="O326" s="1587"/>
      <c r="P326" s="1587"/>
      <c r="Q326" s="1880"/>
      <c r="R326" s="1866">
        <f t="shared" si="4"/>
        <v>0</v>
      </c>
      <c r="S326" s="1882"/>
      <c r="T326" s="1602"/>
      <c r="U326" s="1602"/>
      <c r="V326" s="1602"/>
      <c r="W326" s="1602"/>
    </row>
    <row r="327" spans="1:23" ht="16" customHeight="1" x14ac:dyDescent="0.45">
      <c r="A327" s="1603"/>
      <c r="B327" s="1572"/>
      <c r="C327" s="1572"/>
      <c r="D327" s="1570"/>
      <c r="E327" s="1571"/>
      <c r="F327" s="1587"/>
      <c r="G327" s="1604"/>
      <c r="H327" s="1587"/>
      <c r="I327" s="1572"/>
      <c r="J327" s="1573"/>
      <c r="K327" s="1572"/>
      <c r="L327" s="1587"/>
      <c r="M327" s="1569"/>
      <c r="N327" s="1569"/>
      <c r="O327" s="1587"/>
      <c r="P327" s="1587"/>
      <c r="Q327" s="1880"/>
      <c r="R327" s="1866">
        <f t="shared" si="4"/>
        <v>0</v>
      </c>
      <c r="S327" s="1882"/>
      <c r="T327" s="1602"/>
      <c r="U327" s="1602"/>
      <c r="V327" s="1602"/>
      <c r="W327" s="1602"/>
    </row>
    <row r="328" spans="1:23" ht="16" customHeight="1" x14ac:dyDescent="0.45">
      <c r="A328" s="1603"/>
      <c r="B328" s="1572"/>
      <c r="C328" s="1572"/>
      <c r="D328" s="1570"/>
      <c r="E328" s="1571"/>
      <c r="F328" s="1587"/>
      <c r="G328" s="1604"/>
      <c r="H328" s="1587"/>
      <c r="I328" s="1572"/>
      <c r="J328" s="1573"/>
      <c r="K328" s="1572"/>
      <c r="L328" s="1587"/>
      <c r="M328" s="1569"/>
      <c r="N328" s="1569"/>
      <c r="O328" s="1587"/>
      <c r="P328" s="1587"/>
      <c r="Q328" s="1880"/>
      <c r="R328" s="1866">
        <f t="shared" ref="R328:R391" si="5">$I328+$K328</f>
        <v>0</v>
      </c>
      <c r="S328" s="1882"/>
      <c r="T328" s="1602"/>
      <c r="U328" s="1602"/>
      <c r="V328" s="1602"/>
      <c r="W328" s="1602"/>
    </row>
    <row r="329" spans="1:23" ht="16" customHeight="1" x14ac:dyDescent="0.45">
      <c r="A329" s="1603"/>
      <c r="B329" s="1572"/>
      <c r="C329" s="1572"/>
      <c r="D329" s="1570"/>
      <c r="E329" s="1571"/>
      <c r="F329" s="1587"/>
      <c r="G329" s="1604"/>
      <c r="H329" s="1587"/>
      <c r="I329" s="1572"/>
      <c r="J329" s="1573"/>
      <c r="K329" s="1572"/>
      <c r="L329" s="1587"/>
      <c r="M329" s="1569"/>
      <c r="N329" s="1569"/>
      <c r="O329" s="1587"/>
      <c r="P329" s="1587"/>
      <c r="Q329" s="1880"/>
      <c r="R329" s="1866">
        <f t="shared" si="5"/>
        <v>0</v>
      </c>
      <c r="S329" s="1882"/>
      <c r="T329" s="1602"/>
      <c r="U329" s="1602"/>
      <c r="V329" s="1602"/>
      <c r="W329" s="1602"/>
    </row>
    <row r="330" spans="1:23" ht="16" customHeight="1" x14ac:dyDescent="0.45">
      <c r="A330" s="1603"/>
      <c r="B330" s="1572"/>
      <c r="C330" s="1572"/>
      <c r="D330" s="1570"/>
      <c r="E330" s="1571"/>
      <c r="F330" s="1587"/>
      <c r="G330" s="1604"/>
      <c r="H330" s="1587"/>
      <c r="I330" s="1572"/>
      <c r="J330" s="1573"/>
      <c r="K330" s="1572"/>
      <c r="L330" s="1587"/>
      <c r="M330" s="1569"/>
      <c r="N330" s="1569"/>
      <c r="O330" s="1587"/>
      <c r="P330" s="1587"/>
      <c r="Q330" s="1880"/>
      <c r="R330" s="1866">
        <f t="shared" si="5"/>
        <v>0</v>
      </c>
      <c r="S330" s="1882"/>
      <c r="T330" s="1602"/>
      <c r="U330" s="1602"/>
      <c r="V330" s="1602"/>
      <c r="W330" s="1602"/>
    </row>
    <row r="331" spans="1:23" ht="16" customHeight="1" x14ac:dyDescent="0.45">
      <c r="A331" s="1603"/>
      <c r="B331" s="1572"/>
      <c r="C331" s="1572"/>
      <c r="D331" s="1570"/>
      <c r="E331" s="1571"/>
      <c r="F331" s="1587"/>
      <c r="G331" s="1604"/>
      <c r="H331" s="1587"/>
      <c r="I331" s="1572"/>
      <c r="J331" s="1573"/>
      <c r="K331" s="1572"/>
      <c r="L331" s="1587"/>
      <c r="M331" s="1569"/>
      <c r="N331" s="1569"/>
      <c r="O331" s="1587"/>
      <c r="P331" s="1587"/>
      <c r="Q331" s="1880"/>
      <c r="R331" s="1866">
        <f t="shared" si="5"/>
        <v>0</v>
      </c>
      <c r="S331" s="1882"/>
      <c r="T331" s="1602"/>
      <c r="U331" s="1602"/>
      <c r="V331" s="1602"/>
      <c r="W331" s="1602"/>
    </row>
    <row r="332" spans="1:23" ht="16" customHeight="1" x14ac:dyDescent="0.45">
      <c r="A332" s="1603"/>
      <c r="B332" s="1572"/>
      <c r="C332" s="1572"/>
      <c r="D332" s="1570"/>
      <c r="E332" s="1571"/>
      <c r="F332" s="1587"/>
      <c r="G332" s="1604"/>
      <c r="H332" s="1587"/>
      <c r="I332" s="1572"/>
      <c r="J332" s="1573"/>
      <c r="K332" s="1572"/>
      <c r="L332" s="1587"/>
      <c r="M332" s="1569"/>
      <c r="N332" s="1569"/>
      <c r="O332" s="1587"/>
      <c r="P332" s="1587"/>
      <c r="Q332" s="1880"/>
      <c r="R332" s="1866">
        <f t="shared" si="5"/>
        <v>0</v>
      </c>
      <c r="S332" s="1882"/>
      <c r="T332" s="1602"/>
      <c r="U332" s="1602"/>
      <c r="V332" s="1602"/>
      <c r="W332" s="1602"/>
    </row>
    <row r="333" spans="1:23" ht="16" customHeight="1" x14ac:dyDescent="0.45">
      <c r="A333" s="1603"/>
      <c r="B333" s="1572"/>
      <c r="C333" s="1572"/>
      <c r="D333" s="1570"/>
      <c r="E333" s="1571"/>
      <c r="F333" s="1587"/>
      <c r="G333" s="1604"/>
      <c r="H333" s="1587"/>
      <c r="I333" s="1572"/>
      <c r="J333" s="1573"/>
      <c r="K333" s="1572"/>
      <c r="L333" s="1587"/>
      <c r="M333" s="1569"/>
      <c r="N333" s="1569"/>
      <c r="O333" s="1587"/>
      <c r="P333" s="1587"/>
      <c r="Q333" s="1880"/>
      <c r="R333" s="1866">
        <f t="shared" si="5"/>
        <v>0</v>
      </c>
      <c r="S333" s="1882"/>
      <c r="T333" s="1602"/>
      <c r="U333" s="1602"/>
      <c r="V333" s="1602"/>
      <c r="W333" s="1602"/>
    </row>
    <row r="334" spans="1:23" ht="16" customHeight="1" x14ac:dyDescent="0.45">
      <c r="A334" s="1603"/>
      <c r="B334" s="1572"/>
      <c r="C334" s="1572"/>
      <c r="D334" s="1570"/>
      <c r="E334" s="1571"/>
      <c r="F334" s="1587"/>
      <c r="G334" s="1604"/>
      <c r="H334" s="1587"/>
      <c r="I334" s="1572"/>
      <c r="J334" s="1573"/>
      <c r="K334" s="1572"/>
      <c r="L334" s="1587"/>
      <c r="M334" s="1569"/>
      <c r="N334" s="1569"/>
      <c r="O334" s="1587"/>
      <c r="P334" s="1587"/>
      <c r="Q334" s="1880"/>
      <c r="R334" s="1866">
        <f t="shared" si="5"/>
        <v>0</v>
      </c>
      <c r="S334" s="1882"/>
      <c r="T334" s="1602"/>
      <c r="U334" s="1602"/>
      <c r="V334" s="1602"/>
      <c r="W334" s="1602"/>
    </row>
    <row r="335" spans="1:23" ht="16" customHeight="1" x14ac:dyDescent="0.45">
      <c r="A335" s="1603"/>
      <c r="B335" s="1572"/>
      <c r="C335" s="1572"/>
      <c r="D335" s="1570"/>
      <c r="E335" s="1571"/>
      <c r="F335" s="1587"/>
      <c r="G335" s="1604"/>
      <c r="H335" s="1587"/>
      <c r="I335" s="1572"/>
      <c r="J335" s="1573"/>
      <c r="K335" s="1572"/>
      <c r="L335" s="1587"/>
      <c r="M335" s="1569"/>
      <c r="N335" s="1569"/>
      <c r="O335" s="1587"/>
      <c r="P335" s="1587"/>
      <c r="Q335" s="1880"/>
      <c r="R335" s="1866">
        <f t="shared" si="5"/>
        <v>0</v>
      </c>
      <c r="S335" s="1882"/>
      <c r="T335" s="1602"/>
      <c r="U335" s="1602"/>
      <c r="V335" s="1602"/>
      <c r="W335" s="1602"/>
    </row>
    <row r="336" spans="1:23" ht="16" customHeight="1" x14ac:dyDescent="0.45">
      <c r="A336" s="1603"/>
      <c r="B336" s="1572"/>
      <c r="C336" s="1572"/>
      <c r="D336" s="1570"/>
      <c r="E336" s="1571"/>
      <c r="F336" s="1587"/>
      <c r="G336" s="1604"/>
      <c r="H336" s="1587"/>
      <c r="I336" s="1572"/>
      <c r="J336" s="1573"/>
      <c r="K336" s="1572"/>
      <c r="L336" s="1587"/>
      <c r="M336" s="1569"/>
      <c r="N336" s="1569"/>
      <c r="O336" s="1587"/>
      <c r="P336" s="1587"/>
      <c r="Q336" s="1880"/>
      <c r="R336" s="1866">
        <f t="shared" si="5"/>
        <v>0</v>
      </c>
      <c r="S336" s="1882"/>
      <c r="T336" s="1602"/>
      <c r="U336" s="1602"/>
      <c r="V336" s="1602"/>
      <c r="W336" s="1602"/>
    </row>
    <row r="337" spans="1:23" ht="16" customHeight="1" x14ac:dyDescent="0.45">
      <c r="A337" s="1603"/>
      <c r="B337" s="1572"/>
      <c r="C337" s="1572"/>
      <c r="D337" s="1570"/>
      <c r="E337" s="1571"/>
      <c r="F337" s="1587"/>
      <c r="G337" s="1604"/>
      <c r="H337" s="1587"/>
      <c r="I337" s="1572"/>
      <c r="J337" s="1573"/>
      <c r="K337" s="1572"/>
      <c r="L337" s="1587"/>
      <c r="M337" s="1569"/>
      <c r="N337" s="1569"/>
      <c r="O337" s="1587"/>
      <c r="P337" s="1587"/>
      <c r="Q337" s="1880"/>
      <c r="R337" s="1866">
        <f t="shared" si="5"/>
        <v>0</v>
      </c>
      <c r="S337" s="1882"/>
      <c r="T337" s="1602"/>
      <c r="U337" s="1602"/>
      <c r="V337" s="1602"/>
      <c r="W337" s="1602"/>
    </row>
    <row r="338" spans="1:23" ht="16" customHeight="1" x14ac:dyDescent="0.45">
      <c r="A338" s="1603"/>
      <c r="B338" s="1572"/>
      <c r="C338" s="1572"/>
      <c r="D338" s="1570"/>
      <c r="E338" s="1571"/>
      <c r="F338" s="1587"/>
      <c r="G338" s="1604"/>
      <c r="H338" s="1587"/>
      <c r="I338" s="1572"/>
      <c r="J338" s="1573"/>
      <c r="K338" s="1572"/>
      <c r="L338" s="1587"/>
      <c r="M338" s="1569"/>
      <c r="N338" s="1569"/>
      <c r="O338" s="1587"/>
      <c r="P338" s="1587"/>
      <c r="Q338" s="1880"/>
      <c r="R338" s="1866">
        <f t="shared" si="5"/>
        <v>0</v>
      </c>
      <c r="S338" s="1882"/>
      <c r="T338" s="1602"/>
      <c r="U338" s="1602"/>
      <c r="V338" s="1602"/>
      <c r="W338" s="1602"/>
    </row>
    <row r="339" spans="1:23" ht="16" customHeight="1" x14ac:dyDescent="0.45">
      <c r="A339" s="1603"/>
      <c r="B339" s="1572"/>
      <c r="C339" s="1572"/>
      <c r="D339" s="1570"/>
      <c r="E339" s="1571"/>
      <c r="F339" s="1587"/>
      <c r="G339" s="1604"/>
      <c r="H339" s="1587"/>
      <c r="I339" s="1572"/>
      <c r="J339" s="1573"/>
      <c r="K339" s="1572"/>
      <c r="L339" s="1587"/>
      <c r="M339" s="1569"/>
      <c r="N339" s="1569"/>
      <c r="O339" s="1587"/>
      <c r="P339" s="1587"/>
      <c r="Q339" s="1880"/>
      <c r="R339" s="1866">
        <f t="shared" si="5"/>
        <v>0</v>
      </c>
      <c r="S339" s="1882"/>
      <c r="T339" s="1602"/>
      <c r="U339" s="1602"/>
      <c r="V339" s="1602"/>
      <c r="W339" s="1602"/>
    </row>
    <row r="340" spans="1:23" ht="16" customHeight="1" x14ac:dyDescent="0.45">
      <c r="A340" s="1603"/>
      <c r="B340" s="1572"/>
      <c r="C340" s="1572"/>
      <c r="D340" s="1570"/>
      <c r="E340" s="1571"/>
      <c r="F340" s="1587"/>
      <c r="G340" s="1604"/>
      <c r="H340" s="1587"/>
      <c r="I340" s="1572"/>
      <c r="J340" s="1573"/>
      <c r="K340" s="1572"/>
      <c r="L340" s="1587"/>
      <c r="M340" s="1569"/>
      <c r="N340" s="1569"/>
      <c r="O340" s="1587"/>
      <c r="P340" s="1587"/>
      <c r="Q340" s="1880"/>
      <c r="R340" s="1866">
        <f t="shared" si="5"/>
        <v>0</v>
      </c>
      <c r="S340" s="1882"/>
      <c r="T340" s="1602"/>
      <c r="U340" s="1602"/>
      <c r="V340" s="1602"/>
      <c r="W340" s="1602"/>
    </row>
    <row r="341" spans="1:23" ht="16" customHeight="1" x14ac:dyDescent="0.45">
      <c r="A341" s="1603"/>
      <c r="B341" s="1572"/>
      <c r="C341" s="1572"/>
      <c r="D341" s="1570"/>
      <c r="E341" s="1571"/>
      <c r="F341" s="1587"/>
      <c r="G341" s="1604"/>
      <c r="H341" s="1587"/>
      <c r="I341" s="1572"/>
      <c r="J341" s="1573"/>
      <c r="K341" s="1572"/>
      <c r="L341" s="1587"/>
      <c r="M341" s="1569"/>
      <c r="N341" s="1569"/>
      <c r="O341" s="1587"/>
      <c r="P341" s="1587"/>
      <c r="Q341" s="1880"/>
      <c r="R341" s="1866">
        <f t="shared" si="5"/>
        <v>0</v>
      </c>
      <c r="S341" s="1882"/>
      <c r="T341" s="1602"/>
      <c r="U341" s="1602"/>
      <c r="V341" s="1602"/>
      <c r="W341" s="1602"/>
    </row>
    <row r="342" spans="1:23" ht="16" customHeight="1" x14ac:dyDescent="0.45">
      <c r="A342" s="1603"/>
      <c r="B342" s="1572"/>
      <c r="C342" s="1572"/>
      <c r="D342" s="1570"/>
      <c r="E342" s="1571"/>
      <c r="F342" s="1587"/>
      <c r="G342" s="1604"/>
      <c r="H342" s="1587"/>
      <c r="I342" s="1572"/>
      <c r="J342" s="1573"/>
      <c r="K342" s="1572"/>
      <c r="L342" s="1587"/>
      <c r="M342" s="1569"/>
      <c r="N342" s="1569"/>
      <c r="O342" s="1587"/>
      <c r="P342" s="1587"/>
      <c r="Q342" s="1880"/>
      <c r="R342" s="1866">
        <f t="shared" si="5"/>
        <v>0</v>
      </c>
      <c r="S342" s="1882"/>
      <c r="T342" s="1602"/>
      <c r="U342" s="1602"/>
      <c r="V342" s="1602"/>
      <c r="W342" s="1602"/>
    </row>
    <row r="343" spans="1:23" ht="16" customHeight="1" x14ac:dyDescent="0.45">
      <c r="A343" s="1603"/>
      <c r="B343" s="1572"/>
      <c r="C343" s="1572"/>
      <c r="D343" s="1570"/>
      <c r="E343" s="1571"/>
      <c r="F343" s="1587"/>
      <c r="G343" s="1604"/>
      <c r="H343" s="1587"/>
      <c r="I343" s="1572"/>
      <c r="J343" s="1573"/>
      <c r="K343" s="1572"/>
      <c r="L343" s="1587"/>
      <c r="M343" s="1569"/>
      <c r="N343" s="1569"/>
      <c r="O343" s="1587"/>
      <c r="P343" s="1587"/>
      <c r="Q343" s="1880"/>
      <c r="R343" s="1866">
        <f t="shared" si="5"/>
        <v>0</v>
      </c>
      <c r="S343" s="1882"/>
      <c r="T343" s="1602"/>
      <c r="U343" s="1602"/>
      <c r="V343" s="1602"/>
      <c r="W343" s="1602"/>
    </row>
    <row r="344" spans="1:23" ht="16" customHeight="1" x14ac:dyDescent="0.45">
      <c r="A344" s="1603"/>
      <c r="B344" s="1572"/>
      <c r="C344" s="1572"/>
      <c r="D344" s="1570"/>
      <c r="E344" s="1571"/>
      <c r="F344" s="1587"/>
      <c r="G344" s="1604"/>
      <c r="H344" s="1587"/>
      <c r="I344" s="1572"/>
      <c r="J344" s="1573"/>
      <c r="K344" s="1572"/>
      <c r="L344" s="1587"/>
      <c r="M344" s="1569"/>
      <c r="N344" s="1569"/>
      <c r="O344" s="1587"/>
      <c r="P344" s="1587"/>
      <c r="Q344" s="1880"/>
      <c r="R344" s="1866">
        <f t="shared" si="5"/>
        <v>0</v>
      </c>
      <c r="S344" s="1882"/>
      <c r="T344" s="1602"/>
      <c r="U344" s="1602"/>
      <c r="V344" s="1602"/>
      <c r="W344" s="1602"/>
    </row>
    <row r="345" spans="1:23" ht="16" customHeight="1" x14ac:dyDescent="0.45">
      <c r="A345" s="1603"/>
      <c r="B345" s="1572"/>
      <c r="C345" s="1572"/>
      <c r="D345" s="1570"/>
      <c r="E345" s="1571"/>
      <c r="F345" s="1587"/>
      <c r="G345" s="1604"/>
      <c r="H345" s="1587"/>
      <c r="I345" s="1572"/>
      <c r="J345" s="1573"/>
      <c r="K345" s="1572"/>
      <c r="L345" s="1587"/>
      <c r="M345" s="1569"/>
      <c r="N345" s="1569"/>
      <c r="O345" s="1587"/>
      <c r="P345" s="1587"/>
      <c r="Q345" s="1880"/>
      <c r="R345" s="1866">
        <f t="shared" si="5"/>
        <v>0</v>
      </c>
      <c r="S345" s="1882"/>
      <c r="T345" s="1602"/>
      <c r="U345" s="1602"/>
      <c r="V345" s="1602"/>
      <c r="W345" s="1602"/>
    </row>
    <row r="346" spans="1:23" ht="16" customHeight="1" x14ac:dyDescent="0.45">
      <c r="A346" s="1603"/>
      <c r="B346" s="1572"/>
      <c r="C346" s="1572"/>
      <c r="D346" s="1570"/>
      <c r="E346" s="1571"/>
      <c r="F346" s="1587"/>
      <c r="G346" s="1604"/>
      <c r="H346" s="1587"/>
      <c r="I346" s="1572"/>
      <c r="J346" s="1573"/>
      <c r="K346" s="1572"/>
      <c r="L346" s="1587"/>
      <c r="M346" s="1569"/>
      <c r="N346" s="1569"/>
      <c r="O346" s="1587"/>
      <c r="P346" s="1587"/>
      <c r="Q346" s="1880"/>
      <c r="R346" s="1866">
        <f t="shared" si="5"/>
        <v>0</v>
      </c>
      <c r="S346" s="1882"/>
      <c r="T346" s="1602"/>
      <c r="U346" s="1602"/>
      <c r="V346" s="1602"/>
      <c r="W346" s="1602"/>
    </row>
    <row r="347" spans="1:23" ht="16" customHeight="1" x14ac:dyDescent="0.45">
      <c r="A347" s="1603"/>
      <c r="B347" s="1572"/>
      <c r="C347" s="1572"/>
      <c r="D347" s="1570"/>
      <c r="E347" s="1571"/>
      <c r="F347" s="1587"/>
      <c r="G347" s="1604"/>
      <c r="H347" s="1587"/>
      <c r="I347" s="1572"/>
      <c r="J347" s="1573"/>
      <c r="K347" s="1572"/>
      <c r="L347" s="1587"/>
      <c r="M347" s="1569"/>
      <c r="N347" s="1569"/>
      <c r="O347" s="1587"/>
      <c r="P347" s="1587"/>
      <c r="Q347" s="1880"/>
      <c r="R347" s="1866">
        <f t="shared" si="5"/>
        <v>0</v>
      </c>
      <c r="S347" s="1882"/>
      <c r="T347" s="1602"/>
      <c r="U347" s="1602"/>
      <c r="V347" s="1602"/>
      <c r="W347" s="1602"/>
    </row>
    <row r="348" spans="1:23" ht="16" customHeight="1" x14ac:dyDescent="0.45">
      <c r="A348" s="1603"/>
      <c r="B348" s="1572"/>
      <c r="C348" s="1572"/>
      <c r="D348" s="1570"/>
      <c r="E348" s="1571"/>
      <c r="F348" s="1587"/>
      <c r="G348" s="1604"/>
      <c r="H348" s="1587"/>
      <c r="I348" s="1572"/>
      <c r="J348" s="1573"/>
      <c r="K348" s="1572"/>
      <c r="L348" s="1587"/>
      <c r="M348" s="1569"/>
      <c r="N348" s="1569"/>
      <c r="O348" s="1587"/>
      <c r="P348" s="1587"/>
      <c r="Q348" s="1880"/>
      <c r="R348" s="1866">
        <f t="shared" si="5"/>
        <v>0</v>
      </c>
      <c r="S348" s="1882"/>
      <c r="T348" s="1602"/>
      <c r="U348" s="1602"/>
      <c r="V348" s="1602"/>
      <c r="W348" s="1602"/>
    </row>
    <row r="349" spans="1:23" ht="16" customHeight="1" x14ac:dyDescent="0.45">
      <c r="A349" s="1603"/>
      <c r="B349" s="1572"/>
      <c r="C349" s="1572"/>
      <c r="D349" s="1570"/>
      <c r="E349" s="1571"/>
      <c r="F349" s="1587"/>
      <c r="G349" s="1604"/>
      <c r="H349" s="1587"/>
      <c r="I349" s="1572"/>
      <c r="J349" s="1573"/>
      <c r="K349" s="1572"/>
      <c r="L349" s="1587"/>
      <c r="M349" s="1569"/>
      <c r="N349" s="1569"/>
      <c r="O349" s="1587"/>
      <c r="P349" s="1587"/>
      <c r="Q349" s="1880"/>
      <c r="R349" s="1866">
        <f t="shared" si="5"/>
        <v>0</v>
      </c>
      <c r="S349" s="1882"/>
      <c r="T349" s="1602"/>
      <c r="U349" s="1602"/>
      <c r="V349" s="1602"/>
      <c r="W349" s="1602"/>
    </row>
    <row r="350" spans="1:23" ht="16" customHeight="1" x14ac:dyDescent="0.45">
      <c r="A350" s="1603"/>
      <c r="B350" s="1572"/>
      <c r="C350" s="1572"/>
      <c r="D350" s="1570"/>
      <c r="E350" s="1571"/>
      <c r="F350" s="1587"/>
      <c r="G350" s="1604"/>
      <c r="H350" s="1587"/>
      <c r="I350" s="1572"/>
      <c r="J350" s="1573"/>
      <c r="K350" s="1572"/>
      <c r="L350" s="1587"/>
      <c r="M350" s="1569"/>
      <c r="N350" s="1569"/>
      <c r="O350" s="1587"/>
      <c r="P350" s="1587"/>
      <c r="Q350" s="1880"/>
      <c r="R350" s="1866">
        <f t="shared" si="5"/>
        <v>0</v>
      </c>
      <c r="S350" s="1882"/>
      <c r="T350" s="1602"/>
      <c r="U350" s="1602"/>
      <c r="V350" s="1602"/>
      <c r="W350" s="1602"/>
    </row>
    <row r="351" spans="1:23" ht="16" customHeight="1" x14ac:dyDescent="0.45">
      <c r="A351" s="1603"/>
      <c r="B351" s="1572"/>
      <c r="C351" s="1572"/>
      <c r="D351" s="1570"/>
      <c r="E351" s="1571"/>
      <c r="F351" s="1587"/>
      <c r="G351" s="1604"/>
      <c r="H351" s="1587"/>
      <c r="I351" s="1572"/>
      <c r="J351" s="1573"/>
      <c r="K351" s="1572"/>
      <c r="L351" s="1587"/>
      <c r="M351" s="1569"/>
      <c r="N351" s="1569"/>
      <c r="O351" s="1587"/>
      <c r="P351" s="1587"/>
      <c r="Q351" s="1880"/>
      <c r="R351" s="1866">
        <f t="shared" si="5"/>
        <v>0</v>
      </c>
      <c r="S351" s="1882"/>
      <c r="T351" s="1602"/>
      <c r="U351" s="1602"/>
      <c r="V351" s="1602"/>
      <c r="W351" s="1602"/>
    </row>
    <row r="352" spans="1:23" ht="16" customHeight="1" x14ac:dyDescent="0.45">
      <c r="A352" s="1603"/>
      <c r="B352" s="1572"/>
      <c r="C352" s="1572"/>
      <c r="D352" s="1570"/>
      <c r="E352" s="1571"/>
      <c r="F352" s="1587"/>
      <c r="G352" s="1604"/>
      <c r="H352" s="1587"/>
      <c r="I352" s="1572"/>
      <c r="J352" s="1573"/>
      <c r="K352" s="1572"/>
      <c r="L352" s="1587"/>
      <c r="M352" s="1569"/>
      <c r="N352" s="1569"/>
      <c r="O352" s="1587"/>
      <c r="P352" s="1587"/>
      <c r="Q352" s="1880"/>
      <c r="R352" s="1866">
        <f t="shared" si="5"/>
        <v>0</v>
      </c>
      <c r="S352" s="1882"/>
      <c r="T352" s="1602"/>
      <c r="U352" s="1602"/>
      <c r="V352" s="1602"/>
      <c r="W352" s="1602"/>
    </row>
    <row r="353" spans="1:23" ht="16" customHeight="1" x14ac:dyDescent="0.45">
      <c r="A353" s="1603"/>
      <c r="B353" s="1572"/>
      <c r="C353" s="1572"/>
      <c r="D353" s="1570"/>
      <c r="E353" s="1571"/>
      <c r="F353" s="1587"/>
      <c r="G353" s="1604"/>
      <c r="H353" s="1587"/>
      <c r="I353" s="1572"/>
      <c r="J353" s="1573"/>
      <c r="K353" s="1572"/>
      <c r="L353" s="1587"/>
      <c r="M353" s="1569"/>
      <c r="N353" s="1569"/>
      <c r="O353" s="1587"/>
      <c r="P353" s="1587"/>
      <c r="Q353" s="1880"/>
      <c r="R353" s="1866">
        <f t="shared" si="5"/>
        <v>0</v>
      </c>
      <c r="S353" s="1882"/>
      <c r="T353" s="1602"/>
      <c r="U353" s="1602"/>
      <c r="V353" s="1602"/>
      <c r="W353" s="1602"/>
    </row>
    <row r="354" spans="1:23" ht="16" customHeight="1" x14ac:dyDescent="0.45">
      <c r="A354" s="1603"/>
      <c r="B354" s="1572"/>
      <c r="C354" s="1572"/>
      <c r="D354" s="1570"/>
      <c r="E354" s="1571"/>
      <c r="F354" s="1587"/>
      <c r="G354" s="1604"/>
      <c r="H354" s="1587"/>
      <c r="I354" s="1572"/>
      <c r="J354" s="1573"/>
      <c r="K354" s="1572"/>
      <c r="L354" s="1587"/>
      <c r="M354" s="1569"/>
      <c r="N354" s="1569"/>
      <c r="O354" s="1587"/>
      <c r="P354" s="1587"/>
      <c r="Q354" s="1880"/>
      <c r="R354" s="1866">
        <f t="shared" si="5"/>
        <v>0</v>
      </c>
      <c r="S354" s="1882"/>
      <c r="T354" s="1602"/>
      <c r="U354" s="1602"/>
      <c r="V354" s="1602"/>
      <c r="W354" s="1602"/>
    </row>
    <row r="355" spans="1:23" ht="16" customHeight="1" x14ac:dyDescent="0.45">
      <c r="A355" s="1603"/>
      <c r="B355" s="1572"/>
      <c r="C355" s="1572"/>
      <c r="D355" s="1570"/>
      <c r="E355" s="1571"/>
      <c r="F355" s="1587"/>
      <c r="G355" s="1604"/>
      <c r="H355" s="1587"/>
      <c r="I355" s="1572"/>
      <c r="J355" s="1573"/>
      <c r="K355" s="1572"/>
      <c r="L355" s="1587"/>
      <c r="M355" s="1569"/>
      <c r="N355" s="1569"/>
      <c r="O355" s="1587"/>
      <c r="P355" s="1587"/>
      <c r="Q355" s="1880"/>
      <c r="R355" s="1866">
        <f t="shared" si="5"/>
        <v>0</v>
      </c>
      <c r="S355" s="1882"/>
      <c r="T355" s="1602"/>
      <c r="U355" s="1602"/>
      <c r="V355" s="1602"/>
      <c r="W355" s="1602"/>
    </row>
    <row r="356" spans="1:23" ht="16" customHeight="1" x14ac:dyDescent="0.45">
      <c r="A356" s="1603"/>
      <c r="B356" s="1572"/>
      <c r="C356" s="1572"/>
      <c r="D356" s="1570"/>
      <c r="E356" s="1571"/>
      <c r="F356" s="1587"/>
      <c r="G356" s="1604"/>
      <c r="H356" s="1587"/>
      <c r="I356" s="1572"/>
      <c r="J356" s="1573"/>
      <c r="K356" s="1572"/>
      <c r="L356" s="1587"/>
      <c r="M356" s="1569"/>
      <c r="N356" s="1569"/>
      <c r="O356" s="1587"/>
      <c r="P356" s="1587"/>
      <c r="Q356" s="1880"/>
      <c r="R356" s="1866">
        <f t="shared" si="5"/>
        <v>0</v>
      </c>
      <c r="S356" s="1882"/>
      <c r="T356" s="1602"/>
      <c r="U356" s="1602"/>
      <c r="V356" s="1602"/>
      <c r="W356" s="1602"/>
    </row>
    <row r="357" spans="1:23" ht="16" customHeight="1" x14ac:dyDescent="0.45">
      <c r="A357" s="1603"/>
      <c r="B357" s="1572"/>
      <c r="C357" s="1572"/>
      <c r="D357" s="1570"/>
      <c r="E357" s="1571"/>
      <c r="F357" s="1587"/>
      <c r="G357" s="1604"/>
      <c r="H357" s="1587"/>
      <c r="I357" s="1572"/>
      <c r="J357" s="1573"/>
      <c r="K357" s="1572"/>
      <c r="L357" s="1587"/>
      <c r="M357" s="1569"/>
      <c r="N357" s="1569"/>
      <c r="O357" s="1587"/>
      <c r="P357" s="1587"/>
      <c r="Q357" s="1880"/>
      <c r="R357" s="1866">
        <f t="shared" si="5"/>
        <v>0</v>
      </c>
      <c r="S357" s="1882"/>
      <c r="T357" s="1602"/>
      <c r="U357" s="1602"/>
      <c r="V357" s="1602"/>
      <c r="W357" s="1602"/>
    </row>
    <row r="358" spans="1:23" ht="16" customHeight="1" x14ac:dyDescent="0.45">
      <c r="A358" s="1603"/>
      <c r="B358" s="1572"/>
      <c r="C358" s="1572"/>
      <c r="D358" s="1570"/>
      <c r="E358" s="1571"/>
      <c r="F358" s="1587"/>
      <c r="G358" s="1604"/>
      <c r="H358" s="1587"/>
      <c r="I358" s="1572"/>
      <c r="J358" s="1573"/>
      <c r="K358" s="1572"/>
      <c r="L358" s="1587"/>
      <c r="M358" s="1569"/>
      <c r="N358" s="1569"/>
      <c r="O358" s="1587"/>
      <c r="P358" s="1587"/>
      <c r="Q358" s="1880"/>
      <c r="R358" s="1866">
        <f t="shared" si="5"/>
        <v>0</v>
      </c>
      <c r="S358" s="1882"/>
      <c r="T358" s="1602"/>
      <c r="U358" s="1602"/>
      <c r="V358" s="1602"/>
      <c r="W358" s="1602"/>
    </row>
    <row r="359" spans="1:23" ht="16" customHeight="1" x14ac:dyDescent="0.45">
      <c r="A359" s="1603"/>
      <c r="B359" s="1572"/>
      <c r="C359" s="1572"/>
      <c r="D359" s="1570"/>
      <c r="E359" s="1571"/>
      <c r="F359" s="1587"/>
      <c r="G359" s="1604"/>
      <c r="H359" s="1587"/>
      <c r="I359" s="1572"/>
      <c r="J359" s="1573"/>
      <c r="K359" s="1572"/>
      <c r="L359" s="1587"/>
      <c r="M359" s="1569"/>
      <c r="N359" s="1569"/>
      <c r="O359" s="1587"/>
      <c r="P359" s="1587"/>
      <c r="Q359" s="1880"/>
      <c r="R359" s="1866">
        <f t="shared" si="5"/>
        <v>0</v>
      </c>
      <c r="S359" s="1882"/>
      <c r="T359" s="1602"/>
      <c r="U359" s="1602"/>
      <c r="V359" s="1602"/>
      <c r="W359" s="1602"/>
    </row>
    <row r="360" spans="1:23" ht="16" customHeight="1" x14ac:dyDescent="0.45">
      <c r="A360" s="1603"/>
      <c r="B360" s="1572"/>
      <c r="C360" s="1572"/>
      <c r="D360" s="1570"/>
      <c r="E360" s="1571"/>
      <c r="F360" s="1587"/>
      <c r="G360" s="1604"/>
      <c r="H360" s="1587"/>
      <c r="I360" s="1572"/>
      <c r="J360" s="1573"/>
      <c r="K360" s="1572"/>
      <c r="L360" s="1587"/>
      <c r="M360" s="1569"/>
      <c r="N360" s="1569"/>
      <c r="O360" s="1587"/>
      <c r="P360" s="1587"/>
      <c r="Q360" s="1880"/>
      <c r="R360" s="1866">
        <f t="shared" si="5"/>
        <v>0</v>
      </c>
      <c r="S360" s="1882"/>
      <c r="T360" s="1602"/>
      <c r="U360" s="1602"/>
      <c r="V360" s="1602"/>
      <c r="W360" s="1602"/>
    </row>
    <row r="361" spans="1:23" ht="16" customHeight="1" x14ac:dyDescent="0.45">
      <c r="A361" s="1603"/>
      <c r="B361" s="1572"/>
      <c r="C361" s="1572"/>
      <c r="D361" s="1570"/>
      <c r="E361" s="1571"/>
      <c r="F361" s="1587"/>
      <c r="G361" s="1604"/>
      <c r="H361" s="1587"/>
      <c r="I361" s="1572"/>
      <c r="J361" s="1573"/>
      <c r="K361" s="1572"/>
      <c r="L361" s="1587"/>
      <c r="M361" s="1569"/>
      <c r="N361" s="1569"/>
      <c r="O361" s="1587"/>
      <c r="P361" s="1587"/>
      <c r="Q361" s="1880"/>
      <c r="R361" s="1866">
        <f t="shared" si="5"/>
        <v>0</v>
      </c>
      <c r="S361" s="1882"/>
      <c r="T361" s="1602"/>
      <c r="U361" s="1602"/>
      <c r="V361" s="1602"/>
      <c r="W361" s="1602"/>
    </row>
    <row r="362" spans="1:23" ht="16" customHeight="1" x14ac:dyDescent="0.45">
      <c r="A362" s="1603"/>
      <c r="B362" s="1572"/>
      <c r="C362" s="1572"/>
      <c r="D362" s="1570"/>
      <c r="E362" s="1571"/>
      <c r="F362" s="1587"/>
      <c r="G362" s="1604"/>
      <c r="H362" s="1587"/>
      <c r="I362" s="1572"/>
      <c r="J362" s="1573"/>
      <c r="K362" s="1572"/>
      <c r="L362" s="1587"/>
      <c r="M362" s="1569"/>
      <c r="N362" s="1569"/>
      <c r="O362" s="1587"/>
      <c r="P362" s="1587"/>
      <c r="Q362" s="1880"/>
      <c r="R362" s="1866">
        <f t="shared" si="5"/>
        <v>0</v>
      </c>
      <c r="S362" s="1882"/>
      <c r="T362" s="1602"/>
      <c r="U362" s="1602"/>
      <c r="V362" s="1602"/>
      <c r="W362" s="1602"/>
    </row>
    <row r="363" spans="1:23" ht="16" customHeight="1" x14ac:dyDescent="0.45">
      <c r="A363" s="1603"/>
      <c r="B363" s="1572"/>
      <c r="C363" s="1572"/>
      <c r="D363" s="1570"/>
      <c r="E363" s="1571"/>
      <c r="F363" s="1587"/>
      <c r="G363" s="1604"/>
      <c r="H363" s="1587"/>
      <c r="I363" s="1572"/>
      <c r="J363" s="1573"/>
      <c r="K363" s="1572"/>
      <c r="L363" s="1587"/>
      <c r="M363" s="1569"/>
      <c r="N363" s="1569"/>
      <c r="O363" s="1587"/>
      <c r="P363" s="1587"/>
      <c r="Q363" s="1880"/>
      <c r="R363" s="1866">
        <f t="shared" si="5"/>
        <v>0</v>
      </c>
      <c r="S363" s="1882"/>
      <c r="T363" s="1602"/>
      <c r="U363" s="1602"/>
      <c r="V363" s="1602"/>
      <c r="W363" s="1602"/>
    </row>
    <row r="364" spans="1:23" ht="16" customHeight="1" x14ac:dyDescent="0.45">
      <c r="A364" s="1603"/>
      <c r="B364" s="1572"/>
      <c r="C364" s="1572"/>
      <c r="D364" s="1570"/>
      <c r="E364" s="1571"/>
      <c r="F364" s="1587"/>
      <c r="G364" s="1604"/>
      <c r="H364" s="1587"/>
      <c r="I364" s="1572"/>
      <c r="J364" s="1573"/>
      <c r="K364" s="1572"/>
      <c r="L364" s="1587"/>
      <c r="M364" s="1569"/>
      <c r="N364" s="1569"/>
      <c r="O364" s="1587"/>
      <c r="P364" s="1587"/>
      <c r="Q364" s="1880"/>
      <c r="R364" s="1866">
        <f t="shared" si="5"/>
        <v>0</v>
      </c>
      <c r="S364" s="1882"/>
      <c r="T364" s="1602"/>
      <c r="U364" s="1602"/>
      <c r="V364" s="1602"/>
      <c r="W364" s="1602"/>
    </row>
    <row r="365" spans="1:23" ht="16" customHeight="1" x14ac:dyDescent="0.45">
      <c r="A365" s="1603"/>
      <c r="B365" s="1572"/>
      <c r="C365" s="1572"/>
      <c r="D365" s="1570"/>
      <c r="E365" s="1571"/>
      <c r="F365" s="1587"/>
      <c r="G365" s="1604"/>
      <c r="H365" s="1587"/>
      <c r="I365" s="1572"/>
      <c r="J365" s="1573"/>
      <c r="K365" s="1572"/>
      <c r="L365" s="1587"/>
      <c r="M365" s="1569"/>
      <c r="N365" s="1569"/>
      <c r="O365" s="1587"/>
      <c r="P365" s="1587"/>
      <c r="Q365" s="1880"/>
      <c r="R365" s="1866">
        <f t="shared" si="5"/>
        <v>0</v>
      </c>
      <c r="S365" s="1882"/>
      <c r="T365" s="1602"/>
      <c r="U365" s="1602"/>
      <c r="V365" s="1602"/>
      <c r="W365" s="1602"/>
    </row>
    <row r="366" spans="1:23" ht="16" customHeight="1" x14ac:dyDescent="0.45">
      <c r="A366" s="1603"/>
      <c r="B366" s="1572"/>
      <c r="C366" s="1572"/>
      <c r="D366" s="1570"/>
      <c r="E366" s="1571"/>
      <c r="F366" s="1587"/>
      <c r="G366" s="1604"/>
      <c r="H366" s="1587"/>
      <c r="I366" s="1572"/>
      <c r="J366" s="1573"/>
      <c r="K366" s="1572"/>
      <c r="L366" s="1587"/>
      <c r="M366" s="1569"/>
      <c r="N366" s="1569"/>
      <c r="O366" s="1587"/>
      <c r="P366" s="1587"/>
      <c r="Q366" s="1880"/>
      <c r="R366" s="1866">
        <f t="shared" si="5"/>
        <v>0</v>
      </c>
      <c r="S366" s="1882"/>
      <c r="T366" s="1602"/>
      <c r="U366" s="1602"/>
      <c r="V366" s="1602"/>
      <c r="W366" s="1602"/>
    </row>
    <row r="367" spans="1:23" ht="16" customHeight="1" x14ac:dyDescent="0.45">
      <c r="A367" s="1603"/>
      <c r="B367" s="1572"/>
      <c r="C367" s="1572"/>
      <c r="D367" s="1570"/>
      <c r="E367" s="1571"/>
      <c r="F367" s="1587"/>
      <c r="G367" s="1604"/>
      <c r="H367" s="1587"/>
      <c r="I367" s="1572"/>
      <c r="J367" s="1573"/>
      <c r="K367" s="1572"/>
      <c r="L367" s="1587"/>
      <c r="M367" s="1569"/>
      <c r="N367" s="1569"/>
      <c r="O367" s="1587"/>
      <c r="P367" s="1587"/>
      <c r="Q367" s="1880"/>
      <c r="R367" s="1866">
        <f t="shared" si="5"/>
        <v>0</v>
      </c>
      <c r="S367" s="1882"/>
      <c r="T367" s="1602"/>
      <c r="U367" s="1602"/>
      <c r="V367" s="1602"/>
      <c r="W367" s="1602"/>
    </row>
    <row r="368" spans="1:23" ht="16" customHeight="1" x14ac:dyDescent="0.45">
      <c r="A368" s="1603"/>
      <c r="B368" s="1572"/>
      <c r="C368" s="1572"/>
      <c r="D368" s="1570"/>
      <c r="E368" s="1571"/>
      <c r="F368" s="1587"/>
      <c r="G368" s="1604"/>
      <c r="H368" s="1587"/>
      <c r="I368" s="1572"/>
      <c r="J368" s="1573"/>
      <c r="K368" s="1572"/>
      <c r="L368" s="1587"/>
      <c r="M368" s="1569"/>
      <c r="N368" s="1569"/>
      <c r="O368" s="1587"/>
      <c r="P368" s="1587"/>
      <c r="Q368" s="1880"/>
      <c r="R368" s="1866">
        <f t="shared" si="5"/>
        <v>0</v>
      </c>
      <c r="S368" s="1882"/>
      <c r="T368" s="1602"/>
      <c r="U368" s="1602"/>
      <c r="V368" s="1602"/>
      <c r="W368" s="1602"/>
    </row>
    <row r="369" spans="1:23" ht="16" customHeight="1" x14ac:dyDescent="0.45">
      <c r="A369" s="1603"/>
      <c r="B369" s="1572"/>
      <c r="C369" s="1572"/>
      <c r="D369" s="1570"/>
      <c r="E369" s="1571"/>
      <c r="F369" s="1587"/>
      <c r="G369" s="1604"/>
      <c r="H369" s="1587"/>
      <c r="I369" s="1572"/>
      <c r="J369" s="1573"/>
      <c r="K369" s="1572"/>
      <c r="L369" s="1587"/>
      <c r="M369" s="1569"/>
      <c r="N369" s="1569"/>
      <c r="O369" s="1587"/>
      <c r="P369" s="1587"/>
      <c r="Q369" s="1880"/>
      <c r="R369" s="1866">
        <f t="shared" si="5"/>
        <v>0</v>
      </c>
      <c r="S369" s="1882"/>
      <c r="T369" s="1602"/>
      <c r="U369" s="1602"/>
      <c r="V369" s="1602"/>
      <c r="W369" s="1602"/>
    </row>
    <row r="370" spans="1:23" ht="16" customHeight="1" x14ac:dyDescent="0.45">
      <c r="A370" s="1603"/>
      <c r="B370" s="1572"/>
      <c r="C370" s="1572"/>
      <c r="D370" s="1570"/>
      <c r="E370" s="1571"/>
      <c r="F370" s="1587"/>
      <c r="G370" s="1604"/>
      <c r="H370" s="1587"/>
      <c r="I370" s="1572"/>
      <c r="J370" s="1573"/>
      <c r="K370" s="1572"/>
      <c r="L370" s="1587"/>
      <c r="M370" s="1569"/>
      <c r="N370" s="1569"/>
      <c r="O370" s="1587"/>
      <c r="P370" s="1587"/>
      <c r="Q370" s="1880"/>
      <c r="R370" s="1866">
        <f t="shared" si="5"/>
        <v>0</v>
      </c>
      <c r="S370" s="1882"/>
      <c r="T370" s="1602"/>
      <c r="U370" s="1602"/>
      <c r="V370" s="1602"/>
      <c r="W370" s="1602"/>
    </row>
    <row r="371" spans="1:23" ht="16" customHeight="1" x14ac:dyDescent="0.45">
      <c r="A371" s="1603"/>
      <c r="B371" s="1572"/>
      <c r="C371" s="1572"/>
      <c r="D371" s="1570"/>
      <c r="E371" s="1571"/>
      <c r="F371" s="1587"/>
      <c r="G371" s="1604"/>
      <c r="H371" s="1587"/>
      <c r="I371" s="1572"/>
      <c r="J371" s="1573"/>
      <c r="K371" s="1572"/>
      <c r="L371" s="1587"/>
      <c r="M371" s="1569"/>
      <c r="N371" s="1569"/>
      <c r="O371" s="1587"/>
      <c r="P371" s="1587"/>
      <c r="Q371" s="1880"/>
      <c r="R371" s="1866">
        <f t="shared" si="5"/>
        <v>0</v>
      </c>
      <c r="S371" s="1882"/>
      <c r="T371" s="1602"/>
      <c r="U371" s="1602"/>
      <c r="V371" s="1602"/>
      <c r="W371" s="1602"/>
    </row>
    <row r="372" spans="1:23" ht="16" customHeight="1" x14ac:dyDescent="0.45">
      <c r="A372" s="1603"/>
      <c r="B372" s="1572"/>
      <c r="C372" s="1572"/>
      <c r="D372" s="1570"/>
      <c r="E372" s="1571"/>
      <c r="F372" s="1587"/>
      <c r="G372" s="1604"/>
      <c r="H372" s="1587"/>
      <c r="I372" s="1572"/>
      <c r="J372" s="1573"/>
      <c r="K372" s="1572"/>
      <c r="L372" s="1587"/>
      <c r="M372" s="1569"/>
      <c r="N372" s="1569"/>
      <c r="O372" s="1587"/>
      <c r="P372" s="1587"/>
      <c r="Q372" s="1880"/>
      <c r="R372" s="1866">
        <f t="shared" si="5"/>
        <v>0</v>
      </c>
      <c r="S372" s="1882"/>
      <c r="T372" s="1602"/>
      <c r="U372" s="1602"/>
      <c r="V372" s="1602"/>
      <c r="W372" s="1602"/>
    </row>
    <row r="373" spans="1:23" ht="16" customHeight="1" x14ac:dyDescent="0.45">
      <c r="A373" s="1603"/>
      <c r="B373" s="1572"/>
      <c r="C373" s="1572"/>
      <c r="D373" s="1570"/>
      <c r="E373" s="1571"/>
      <c r="F373" s="1587"/>
      <c r="G373" s="1604"/>
      <c r="H373" s="1587"/>
      <c r="I373" s="1572"/>
      <c r="J373" s="1573"/>
      <c r="K373" s="1572"/>
      <c r="L373" s="1587"/>
      <c r="M373" s="1569"/>
      <c r="N373" s="1569"/>
      <c r="O373" s="1587"/>
      <c r="P373" s="1587"/>
      <c r="Q373" s="1880"/>
      <c r="R373" s="1866">
        <f t="shared" si="5"/>
        <v>0</v>
      </c>
      <c r="S373" s="1882"/>
      <c r="T373" s="1602"/>
      <c r="U373" s="1602"/>
      <c r="V373" s="1602"/>
      <c r="W373" s="1602"/>
    </row>
    <row r="374" spans="1:23" ht="16" customHeight="1" x14ac:dyDescent="0.45">
      <c r="A374" s="1603"/>
      <c r="B374" s="1572"/>
      <c r="C374" s="1572"/>
      <c r="D374" s="1570"/>
      <c r="E374" s="1571"/>
      <c r="F374" s="1587"/>
      <c r="G374" s="1604"/>
      <c r="H374" s="1587"/>
      <c r="I374" s="1572"/>
      <c r="J374" s="1573"/>
      <c r="K374" s="1572"/>
      <c r="L374" s="1587"/>
      <c r="M374" s="1569"/>
      <c r="N374" s="1569"/>
      <c r="O374" s="1587"/>
      <c r="P374" s="1587"/>
      <c r="Q374" s="1880"/>
      <c r="R374" s="1866">
        <f t="shared" si="5"/>
        <v>0</v>
      </c>
      <c r="S374" s="1882"/>
      <c r="T374" s="1602"/>
      <c r="U374" s="1602"/>
      <c r="V374" s="1602"/>
      <c r="W374" s="1602"/>
    </row>
    <row r="375" spans="1:23" ht="16" customHeight="1" x14ac:dyDescent="0.45">
      <c r="A375" s="1603"/>
      <c r="B375" s="1572"/>
      <c r="C375" s="1572"/>
      <c r="D375" s="1570"/>
      <c r="E375" s="1571"/>
      <c r="F375" s="1587"/>
      <c r="G375" s="1604"/>
      <c r="H375" s="1587"/>
      <c r="I375" s="1572"/>
      <c r="J375" s="1573"/>
      <c r="K375" s="1572"/>
      <c r="L375" s="1587"/>
      <c r="M375" s="1569"/>
      <c r="N375" s="1569"/>
      <c r="O375" s="1587"/>
      <c r="P375" s="1587"/>
      <c r="Q375" s="1880"/>
      <c r="R375" s="1866">
        <f t="shared" si="5"/>
        <v>0</v>
      </c>
      <c r="S375" s="1882"/>
      <c r="T375" s="1602"/>
      <c r="U375" s="1602"/>
      <c r="V375" s="1602"/>
      <c r="W375" s="1602"/>
    </row>
    <row r="376" spans="1:23" ht="16" customHeight="1" x14ac:dyDescent="0.45">
      <c r="A376" s="1603"/>
      <c r="B376" s="1572"/>
      <c r="C376" s="1572"/>
      <c r="D376" s="1570"/>
      <c r="E376" s="1571"/>
      <c r="F376" s="1587"/>
      <c r="G376" s="1604"/>
      <c r="H376" s="1587"/>
      <c r="I376" s="1572"/>
      <c r="J376" s="1573"/>
      <c r="K376" s="1572"/>
      <c r="L376" s="1587"/>
      <c r="M376" s="1569"/>
      <c r="N376" s="1569"/>
      <c r="O376" s="1587"/>
      <c r="P376" s="1587"/>
      <c r="Q376" s="1880"/>
      <c r="R376" s="1866">
        <f t="shared" si="5"/>
        <v>0</v>
      </c>
      <c r="S376" s="1882"/>
      <c r="T376" s="1602"/>
      <c r="U376" s="1602"/>
      <c r="V376" s="1602"/>
      <c r="W376" s="1602"/>
    </row>
    <row r="377" spans="1:23" ht="16" customHeight="1" x14ac:dyDescent="0.45">
      <c r="A377" s="1603"/>
      <c r="B377" s="1572"/>
      <c r="C377" s="1572"/>
      <c r="D377" s="1570"/>
      <c r="E377" s="1571"/>
      <c r="F377" s="1587"/>
      <c r="G377" s="1604"/>
      <c r="H377" s="1587"/>
      <c r="I377" s="1572"/>
      <c r="J377" s="1573"/>
      <c r="K377" s="1572"/>
      <c r="L377" s="1587"/>
      <c r="M377" s="1569"/>
      <c r="N377" s="1569"/>
      <c r="O377" s="1587"/>
      <c r="P377" s="1587"/>
      <c r="Q377" s="1880"/>
      <c r="R377" s="1866">
        <f t="shared" si="5"/>
        <v>0</v>
      </c>
      <c r="S377" s="1882"/>
      <c r="T377" s="1602"/>
      <c r="U377" s="1602"/>
      <c r="V377" s="1602"/>
      <c r="W377" s="1602"/>
    </row>
    <row r="378" spans="1:23" ht="16" customHeight="1" x14ac:dyDescent="0.45">
      <c r="A378" s="1603"/>
      <c r="B378" s="1572"/>
      <c r="C378" s="1572"/>
      <c r="D378" s="1570"/>
      <c r="E378" s="1571"/>
      <c r="F378" s="1587"/>
      <c r="G378" s="1604"/>
      <c r="H378" s="1587"/>
      <c r="I378" s="1572"/>
      <c r="J378" s="1573"/>
      <c r="K378" s="1572"/>
      <c r="L378" s="1587"/>
      <c r="M378" s="1569"/>
      <c r="N378" s="1569"/>
      <c r="O378" s="1587"/>
      <c r="P378" s="1587"/>
      <c r="Q378" s="1880"/>
      <c r="R378" s="1866">
        <f t="shared" si="5"/>
        <v>0</v>
      </c>
      <c r="S378" s="1882"/>
      <c r="T378" s="1602"/>
      <c r="U378" s="1602"/>
      <c r="V378" s="1602"/>
      <c r="W378" s="1602"/>
    </row>
    <row r="379" spans="1:23" ht="16" customHeight="1" x14ac:dyDescent="0.45">
      <c r="A379" s="1603"/>
      <c r="B379" s="1572"/>
      <c r="C379" s="1572"/>
      <c r="D379" s="1570"/>
      <c r="E379" s="1571"/>
      <c r="F379" s="1587"/>
      <c r="G379" s="1604"/>
      <c r="H379" s="1587"/>
      <c r="I379" s="1572"/>
      <c r="J379" s="1573"/>
      <c r="K379" s="1572"/>
      <c r="L379" s="1587"/>
      <c r="M379" s="1569"/>
      <c r="N379" s="1569"/>
      <c r="O379" s="1587"/>
      <c r="P379" s="1587"/>
      <c r="Q379" s="1880"/>
      <c r="R379" s="1866">
        <f t="shared" si="5"/>
        <v>0</v>
      </c>
      <c r="S379" s="1882"/>
      <c r="T379" s="1602"/>
      <c r="U379" s="1602"/>
      <c r="V379" s="1602"/>
      <c r="W379" s="1602"/>
    </row>
    <row r="380" spans="1:23" ht="16" customHeight="1" x14ac:dyDescent="0.45">
      <c r="A380" s="1603"/>
      <c r="B380" s="1572"/>
      <c r="C380" s="1572"/>
      <c r="D380" s="1570"/>
      <c r="E380" s="1571"/>
      <c r="F380" s="1587"/>
      <c r="G380" s="1604"/>
      <c r="H380" s="1587"/>
      <c r="I380" s="1572"/>
      <c r="J380" s="1573"/>
      <c r="K380" s="1572"/>
      <c r="L380" s="1587"/>
      <c r="M380" s="1569"/>
      <c r="N380" s="1569"/>
      <c r="O380" s="1587"/>
      <c r="P380" s="1587"/>
      <c r="Q380" s="1880"/>
      <c r="R380" s="1866">
        <f t="shared" si="5"/>
        <v>0</v>
      </c>
      <c r="S380" s="1882"/>
      <c r="T380" s="1602"/>
      <c r="U380" s="1602"/>
      <c r="V380" s="1602"/>
      <c r="W380" s="1602"/>
    </row>
    <row r="381" spans="1:23" ht="16" customHeight="1" x14ac:dyDescent="0.45">
      <c r="A381" s="1603"/>
      <c r="B381" s="1572"/>
      <c r="C381" s="1572"/>
      <c r="D381" s="1570"/>
      <c r="E381" s="1571"/>
      <c r="F381" s="1587"/>
      <c r="G381" s="1604"/>
      <c r="H381" s="1587"/>
      <c r="I381" s="1572"/>
      <c r="J381" s="1573"/>
      <c r="K381" s="1572"/>
      <c r="L381" s="1587"/>
      <c r="M381" s="1569"/>
      <c r="N381" s="1569"/>
      <c r="O381" s="1587"/>
      <c r="P381" s="1587"/>
      <c r="Q381" s="1880"/>
      <c r="R381" s="1866">
        <f t="shared" si="5"/>
        <v>0</v>
      </c>
      <c r="S381" s="1882"/>
      <c r="T381" s="1602"/>
      <c r="U381" s="1602"/>
      <c r="V381" s="1602"/>
      <c r="W381" s="1602"/>
    </row>
    <row r="382" spans="1:23" ht="16" customHeight="1" x14ac:dyDescent="0.45">
      <c r="A382" s="1603"/>
      <c r="B382" s="1572"/>
      <c r="C382" s="1572"/>
      <c r="D382" s="1570"/>
      <c r="E382" s="1571"/>
      <c r="F382" s="1587"/>
      <c r="G382" s="1604"/>
      <c r="H382" s="1587"/>
      <c r="I382" s="1572"/>
      <c r="J382" s="1573"/>
      <c r="K382" s="1572"/>
      <c r="L382" s="1587"/>
      <c r="M382" s="1569"/>
      <c r="N382" s="1569"/>
      <c r="O382" s="1587"/>
      <c r="P382" s="1587"/>
      <c r="Q382" s="1880"/>
      <c r="R382" s="1866">
        <f t="shared" si="5"/>
        <v>0</v>
      </c>
      <c r="S382" s="1882"/>
      <c r="T382" s="1602"/>
      <c r="U382" s="1602"/>
      <c r="V382" s="1602"/>
      <c r="W382" s="1602"/>
    </row>
    <row r="383" spans="1:23" ht="16" customHeight="1" x14ac:dyDescent="0.45">
      <c r="A383" s="1603"/>
      <c r="B383" s="1572"/>
      <c r="C383" s="1572"/>
      <c r="D383" s="1570"/>
      <c r="E383" s="1571"/>
      <c r="F383" s="1587"/>
      <c r="G383" s="1604"/>
      <c r="H383" s="1587"/>
      <c r="I383" s="1572"/>
      <c r="J383" s="1573"/>
      <c r="K383" s="1572"/>
      <c r="L383" s="1587"/>
      <c r="M383" s="1569"/>
      <c r="N383" s="1569"/>
      <c r="O383" s="1587"/>
      <c r="P383" s="1587"/>
      <c r="Q383" s="1880"/>
      <c r="R383" s="1866">
        <f t="shared" si="5"/>
        <v>0</v>
      </c>
      <c r="S383" s="1882"/>
      <c r="T383" s="1602"/>
      <c r="U383" s="1602"/>
      <c r="V383" s="1602"/>
      <c r="W383" s="1602"/>
    </row>
    <row r="384" spans="1:23" ht="16" customHeight="1" x14ac:dyDescent="0.45">
      <c r="A384" s="1603"/>
      <c r="B384" s="1572"/>
      <c r="C384" s="1572"/>
      <c r="D384" s="1570"/>
      <c r="E384" s="1571"/>
      <c r="F384" s="1587"/>
      <c r="G384" s="1604"/>
      <c r="H384" s="1587"/>
      <c r="I384" s="1572"/>
      <c r="J384" s="1573"/>
      <c r="K384" s="1572"/>
      <c r="L384" s="1587"/>
      <c r="M384" s="1569"/>
      <c r="N384" s="1569"/>
      <c r="O384" s="1587"/>
      <c r="P384" s="1587"/>
      <c r="Q384" s="1880"/>
      <c r="R384" s="1866">
        <f t="shared" si="5"/>
        <v>0</v>
      </c>
      <c r="S384" s="1882"/>
      <c r="T384" s="1602"/>
      <c r="U384" s="1602"/>
      <c r="V384" s="1602"/>
      <c r="W384" s="1602"/>
    </row>
    <row r="385" spans="1:23" ht="16" customHeight="1" x14ac:dyDescent="0.45">
      <c r="A385" s="1603"/>
      <c r="B385" s="1572"/>
      <c r="C385" s="1572"/>
      <c r="D385" s="1570"/>
      <c r="E385" s="1571"/>
      <c r="F385" s="1587"/>
      <c r="G385" s="1604"/>
      <c r="H385" s="1587"/>
      <c r="I385" s="1572"/>
      <c r="J385" s="1573"/>
      <c r="K385" s="1572"/>
      <c r="L385" s="1587"/>
      <c r="M385" s="1569"/>
      <c r="N385" s="1569"/>
      <c r="O385" s="1587"/>
      <c r="P385" s="1587"/>
      <c r="Q385" s="1880"/>
      <c r="R385" s="1866">
        <f t="shared" si="5"/>
        <v>0</v>
      </c>
      <c r="S385" s="1882"/>
      <c r="T385" s="1602"/>
      <c r="U385" s="1602"/>
      <c r="V385" s="1602"/>
      <c r="W385" s="1602"/>
    </row>
    <row r="386" spans="1:23" ht="16" customHeight="1" x14ac:dyDescent="0.45">
      <c r="A386" s="1603"/>
      <c r="B386" s="1572"/>
      <c r="C386" s="1572"/>
      <c r="D386" s="1570"/>
      <c r="E386" s="1571"/>
      <c r="F386" s="1587"/>
      <c r="G386" s="1604"/>
      <c r="H386" s="1587"/>
      <c r="I386" s="1572"/>
      <c r="J386" s="1573"/>
      <c r="K386" s="1572"/>
      <c r="L386" s="1587"/>
      <c r="M386" s="1569"/>
      <c r="N386" s="1569"/>
      <c r="O386" s="1587"/>
      <c r="P386" s="1587"/>
      <c r="Q386" s="1880"/>
      <c r="R386" s="1866">
        <f t="shared" si="5"/>
        <v>0</v>
      </c>
      <c r="S386" s="1882"/>
      <c r="T386" s="1602"/>
      <c r="U386" s="1602"/>
      <c r="V386" s="1602"/>
      <c r="W386" s="1602"/>
    </row>
    <row r="387" spans="1:23" ht="16" customHeight="1" x14ac:dyDescent="0.45">
      <c r="A387" s="1603"/>
      <c r="B387" s="1572"/>
      <c r="C387" s="1572"/>
      <c r="D387" s="1570"/>
      <c r="E387" s="1571"/>
      <c r="F387" s="1587"/>
      <c r="G387" s="1604"/>
      <c r="H387" s="1587"/>
      <c r="I387" s="1572"/>
      <c r="J387" s="1573"/>
      <c r="K387" s="1572"/>
      <c r="L387" s="1587"/>
      <c r="M387" s="1569"/>
      <c r="N387" s="1569"/>
      <c r="O387" s="1587"/>
      <c r="P387" s="1587"/>
      <c r="Q387" s="1880"/>
      <c r="R387" s="1866">
        <f t="shared" si="5"/>
        <v>0</v>
      </c>
      <c r="S387" s="1882"/>
      <c r="T387" s="1602"/>
      <c r="U387" s="1602"/>
      <c r="V387" s="1602"/>
      <c r="W387" s="1602"/>
    </row>
    <row r="388" spans="1:23" ht="16" customHeight="1" x14ac:dyDescent="0.45">
      <c r="A388" s="1603"/>
      <c r="B388" s="1572"/>
      <c r="C388" s="1572"/>
      <c r="D388" s="1570"/>
      <c r="E388" s="1571"/>
      <c r="F388" s="1587"/>
      <c r="G388" s="1604"/>
      <c r="H388" s="1587"/>
      <c r="I388" s="1572"/>
      <c r="J388" s="1573"/>
      <c r="K388" s="1572"/>
      <c r="L388" s="1587"/>
      <c r="M388" s="1569"/>
      <c r="N388" s="1569"/>
      <c r="O388" s="1587"/>
      <c r="P388" s="1587"/>
      <c r="Q388" s="1880"/>
      <c r="R388" s="1866">
        <f t="shared" si="5"/>
        <v>0</v>
      </c>
      <c r="S388" s="1882"/>
      <c r="T388" s="1602"/>
      <c r="U388" s="1602"/>
      <c r="V388" s="1602"/>
      <c r="W388" s="1602"/>
    </row>
    <row r="389" spans="1:23" ht="16" customHeight="1" x14ac:dyDescent="0.45">
      <c r="A389" s="1603"/>
      <c r="B389" s="1572"/>
      <c r="C389" s="1572"/>
      <c r="D389" s="1570"/>
      <c r="E389" s="1571"/>
      <c r="F389" s="1587"/>
      <c r="G389" s="1604"/>
      <c r="H389" s="1587"/>
      <c r="I389" s="1572"/>
      <c r="J389" s="1573"/>
      <c r="K389" s="1572"/>
      <c r="L389" s="1587"/>
      <c r="M389" s="1569"/>
      <c r="N389" s="1569"/>
      <c r="O389" s="1587"/>
      <c r="P389" s="1587"/>
      <c r="Q389" s="1880"/>
      <c r="R389" s="1866">
        <f t="shared" si="5"/>
        <v>0</v>
      </c>
      <c r="S389" s="1882"/>
      <c r="T389" s="1602"/>
      <c r="U389" s="1602"/>
      <c r="V389" s="1602"/>
      <c r="W389" s="1602"/>
    </row>
    <row r="390" spans="1:23" ht="16" customHeight="1" x14ac:dyDescent="0.45">
      <c r="A390" s="1603"/>
      <c r="B390" s="1572"/>
      <c r="C390" s="1572"/>
      <c r="D390" s="1570"/>
      <c r="E390" s="1571"/>
      <c r="F390" s="1587"/>
      <c r="G390" s="1604"/>
      <c r="H390" s="1587"/>
      <c r="I390" s="1572"/>
      <c r="J390" s="1573"/>
      <c r="K390" s="1572"/>
      <c r="L390" s="1587"/>
      <c r="M390" s="1569"/>
      <c r="N390" s="1569"/>
      <c r="O390" s="1587"/>
      <c r="P390" s="1587"/>
      <c r="Q390" s="1880"/>
      <c r="R390" s="1866">
        <f t="shared" si="5"/>
        <v>0</v>
      </c>
      <c r="S390" s="1882"/>
      <c r="T390" s="1602"/>
      <c r="U390" s="1602"/>
      <c r="V390" s="1602"/>
      <c r="W390" s="1602"/>
    </row>
    <row r="391" spans="1:23" ht="16" customHeight="1" x14ac:dyDescent="0.45">
      <c r="A391" s="1603"/>
      <c r="B391" s="1572"/>
      <c r="C391" s="1572"/>
      <c r="D391" s="1570"/>
      <c r="E391" s="1571"/>
      <c r="F391" s="1587"/>
      <c r="G391" s="1604"/>
      <c r="H391" s="1587"/>
      <c r="I391" s="1572"/>
      <c r="J391" s="1573"/>
      <c r="K391" s="1572"/>
      <c r="L391" s="1587"/>
      <c r="M391" s="1569"/>
      <c r="N391" s="1569"/>
      <c r="O391" s="1587"/>
      <c r="P391" s="1587"/>
      <c r="Q391" s="1880"/>
      <c r="R391" s="1866">
        <f t="shared" si="5"/>
        <v>0</v>
      </c>
      <c r="S391" s="1882"/>
      <c r="T391" s="1602"/>
      <c r="U391" s="1602"/>
      <c r="V391" s="1602"/>
      <c r="W391" s="1602"/>
    </row>
    <row r="392" spans="1:23" ht="16" customHeight="1" x14ac:dyDescent="0.45">
      <c r="A392" s="1603"/>
      <c r="B392" s="1572"/>
      <c r="C392" s="1572"/>
      <c r="D392" s="1570"/>
      <c r="E392" s="1571"/>
      <c r="F392" s="1587"/>
      <c r="G392" s="1604"/>
      <c r="H392" s="1587"/>
      <c r="I392" s="1572"/>
      <c r="J392" s="1573"/>
      <c r="K392" s="1572"/>
      <c r="L392" s="1587"/>
      <c r="M392" s="1569"/>
      <c r="N392" s="1569"/>
      <c r="O392" s="1587"/>
      <c r="P392" s="1587"/>
      <c r="Q392" s="1880"/>
      <c r="R392" s="1866">
        <f t="shared" ref="R392:R455" si="6">$I392+$K392</f>
        <v>0</v>
      </c>
      <c r="S392" s="1882"/>
      <c r="T392" s="1602"/>
      <c r="U392" s="1602"/>
      <c r="V392" s="1602"/>
      <c r="W392" s="1602"/>
    </row>
    <row r="393" spans="1:23" ht="16" customHeight="1" x14ac:dyDescent="0.45">
      <c r="A393" s="1603"/>
      <c r="B393" s="1572"/>
      <c r="C393" s="1572"/>
      <c r="D393" s="1570"/>
      <c r="E393" s="1571"/>
      <c r="F393" s="1587"/>
      <c r="G393" s="1604"/>
      <c r="H393" s="1587"/>
      <c r="I393" s="1572"/>
      <c r="J393" s="1573"/>
      <c r="K393" s="1572"/>
      <c r="L393" s="1587"/>
      <c r="M393" s="1569"/>
      <c r="N393" s="1569"/>
      <c r="O393" s="1587"/>
      <c r="P393" s="1587"/>
      <c r="Q393" s="1880"/>
      <c r="R393" s="1866">
        <f t="shared" si="6"/>
        <v>0</v>
      </c>
      <c r="S393" s="1882"/>
      <c r="T393" s="1602"/>
      <c r="U393" s="1602"/>
      <c r="V393" s="1602"/>
      <c r="W393" s="1602"/>
    </row>
    <row r="394" spans="1:23" ht="16" customHeight="1" x14ac:dyDescent="0.45">
      <c r="A394" s="1603"/>
      <c r="B394" s="1572"/>
      <c r="C394" s="1572"/>
      <c r="D394" s="1570"/>
      <c r="E394" s="1571"/>
      <c r="F394" s="1587"/>
      <c r="G394" s="1604"/>
      <c r="H394" s="1587"/>
      <c r="I394" s="1572"/>
      <c r="J394" s="1573"/>
      <c r="K394" s="1572"/>
      <c r="L394" s="1587"/>
      <c r="M394" s="1569"/>
      <c r="N394" s="1569"/>
      <c r="O394" s="1587"/>
      <c r="P394" s="1587"/>
      <c r="Q394" s="1880"/>
      <c r="R394" s="1866">
        <f t="shared" si="6"/>
        <v>0</v>
      </c>
      <c r="S394" s="1882"/>
      <c r="T394" s="1602"/>
      <c r="U394" s="1602"/>
      <c r="V394" s="1602"/>
      <c r="W394" s="1602"/>
    </row>
    <row r="395" spans="1:23" ht="16" customHeight="1" x14ac:dyDescent="0.45">
      <c r="A395" s="1603"/>
      <c r="B395" s="1572"/>
      <c r="C395" s="1572"/>
      <c r="D395" s="1570"/>
      <c r="E395" s="1571"/>
      <c r="F395" s="1587"/>
      <c r="G395" s="1604"/>
      <c r="H395" s="1587"/>
      <c r="I395" s="1572"/>
      <c r="J395" s="1573"/>
      <c r="K395" s="1572"/>
      <c r="L395" s="1587"/>
      <c r="M395" s="1569"/>
      <c r="N395" s="1569"/>
      <c r="O395" s="1587"/>
      <c r="P395" s="1587"/>
      <c r="Q395" s="1880"/>
      <c r="R395" s="1866">
        <f t="shared" si="6"/>
        <v>0</v>
      </c>
      <c r="S395" s="1882"/>
      <c r="T395" s="1602"/>
      <c r="U395" s="1602"/>
      <c r="V395" s="1602"/>
      <c r="W395" s="1602"/>
    </row>
    <row r="396" spans="1:23" ht="16" customHeight="1" x14ac:dyDescent="0.45">
      <c r="A396" s="1603"/>
      <c r="B396" s="1572"/>
      <c r="C396" s="1572"/>
      <c r="D396" s="1570"/>
      <c r="E396" s="1571"/>
      <c r="F396" s="1587"/>
      <c r="G396" s="1604"/>
      <c r="H396" s="1587"/>
      <c r="I396" s="1572"/>
      <c r="J396" s="1573"/>
      <c r="K396" s="1572"/>
      <c r="L396" s="1587"/>
      <c r="M396" s="1569"/>
      <c r="N396" s="1569"/>
      <c r="O396" s="1587"/>
      <c r="P396" s="1587"/>
      <c r="Q396" s="1880"/>
      <c r="R396" s="1866">
        <f t="shared" si="6"/>
        <v>0</v>
      </c>
      <c r="S396" s="1882"/>
      <c r="T396" s="1602"/>
      <c r="U396" s="1602"/>
      <c r="V396" s="1602"/>
      <c r="W396" s="1602"/>
    </row>
    <row r="397" spans="1:23" ht="16" customHeight="1" x14ac:dyDescent="0.45">
      <c r="A397" s="1603"/>
      <c r="B397" s="1572"/>
      <c r="C397" s="1572"/>
      <c r="D397" s="1570"/>
      <c r="E397" s="1571"/>
      <c r="F397" s="1587"/>
      <c r="G397" s="1604"/>
      <c r="H397" s="1587"/>
      <c r="I397" s="1572"/>
      <c r="J397" s="1573"/>
      <c r="K397" s="1572"/>
      <c r="L397" s="1587"/>
      <c r="M397" s="1569"/>
      <c r="N397" s="1569"/>
      <c r="O397" s="1587"/>
      <c r="P397" s="1587"/>
      <c r="Q397" s="1880"/>
      <c r="R397" s="1866">
        <f t="shared" si="6"/>
        <v>0</v>
      </c>
      <c r="S397" s="1882"/>
      <c r="T397" s="1602"/>
      <c r="U397" s="1602"/>
      <c r="V397" s="1602"/>
      <c r="W397" s="1602"/>
    </row>
    <row r="398" spans="1:23" ht="16" customHeight="1" x14ac:dyDescent="0.45">
      <c r="A398" s="1603"/>
      <c r="B398" s="1572"/>
      <c r="C398" s="1572"/>
      <c r="D398" s="1570"/>
      <c r="E398" s="1571"/>
      <c r="F398" s="1587"/>
      <c r="G398" s="1604"/>
      <c r="H398" s="1587"/>
      <c r="I398" s="1572"/>
      <c r="J398" s="1573"/>
      <c r="K398" s="1572"/>
      <c r="L398" s="1587"/>
      <c r="M398" s="1569"/>
      <c r="N398" s="1569"/>
      <c r="O398" s="1587"/>
      <c r="P398" s="1587"/>
      <c r="Q398" s="1880"/>
      <c r="R398" s="1866">
        <f t="shared" si="6"/>
        <v>0</v>
      </c>
      <c r="S398" s="1882"/>
      <c r="T398" s="1602"/>
      <c r="U398" s="1602"/>
      <c r="V398" s="1602"/>
      <c r="W398" s="1602"/>
    </row>
    <row r="399" spans="1:23" ht="16" customHeight="1" x14ac:dyDescent="0.45">
      <c r="A399" s="1603"/>
      <c r="B399" s="1572"/>
      <c r="C399" s="1572"/>
      <c r="D399" s="1570"/>
      <c r="E399" s="1571"/>
      <c r="F399" s="1587"/>
      <c r="G399" s="1604"/>
      <c r="H399" s="1587"/>
      <c r="I399" s="1572"/>
      <c r="J399" s="1573"/>
      <c r="K399" s="1572"/>
      <c r="L399" s="1587"/>
      <c r="M399" s="1569"/>
      <c r="N399" s="1569"/>
      <c r="O399" s="1587"/>
      <c r="P399" s="1587"/>
      <c r="Q399" s="1880"/>
      <c r="R399" s="1866">
        <f t="shared" si="6"/>
        <v>0</v>
      </c>
      <c r="S399" s="1882"/>
      <c r="T399" s="1602"/>
      <c r="U399" s="1602"/>
      <c r="V399" s="1602"/>
      <c r="W399" s="1602"/>
    </row>
    <row r="400" spans="1:23" ht="16" customHeight="1" x14ac:dyDescent="0.45">
      <c r="A400" s="1603"/>
      <c r="B400" s="1572"/>
      <c r="C400" s="1572"/>
      <c r="D400" s="1570"/>
      <c r="E400" s="1571"/>
      <c r="F400" s="1587"/>
      <c r="G400" s="1604"/>
      <c r="H400" s="1587"/>
      <c r="I400" s="1572"/>
      <c r="J400" s="1573"/>
      <c r="K400" s="1572"/>
      <c r="L400" s="1587"/>
      <c r="M400" s="1569"/>
      <c r="N400" s="1569"/>
      <c r="O400" s="1587"/>
      <c r="P400" s="1587"/>
      <c r="Q400" s="1880"/>
      <c r="R400" s="1866">
        <f t="shared" si="6"/>
        <v>0</v>
      </c>
      <c r="S400" s="1882"/>
      <c r="T400" s="1602"/>
      <c r="U400" s="1602"/>
      <c r="V400" s="1602"/>
      <c r="W400" s="1602"/>
    </row>
    <row r="401" spans="1:23" ht="16" customHeight="1" x14ac:dyDescent="0.45">
      <c r="A401" s="1603"/>
      <c r="B401" s="1572"/>
      <c r="C401" s="1572"/>
      <c r="D401" s="1570"/>
      <c r="E401" s="1571"/>
      <c r="F401" s="1587"/>
      <c r="G401" s="1604"/>
      <c r="H401" s="1587"/>
      <c r="I401" s="1572"/>
      <c r="J401" s="1573"/>
      <c r="K401" s="1572"/>
      <c r="L401" s="1587"/>
      <c r="M401" s="1569"/>
      <c r="N401" s="1569"/>
      <c r="O401" s="1587"/>
      <c r="P401" s="1587"/>
      <c r="Q401" s="1880"/>
      <c r="R401" s="1866">
        <f t="shared" si="6"/>
        <v>0</v>
      </c>
      <c r="S401" s="1882"/>
      <c r="T401" s="1602"/>
      <c r="U401" s="1602"/>
      <c r="V401" s="1602"/>
      <c r="W401" s="1602"/>
    </row>
    <row r="402" spans="1:23" ht="16" customHeight="1" x14ac:dyDescent="0.45">
      <c r="A402" s="1603"/>
      <c r="B402" s="1572"/>
      <c r="C402" s="1572"/>
      <c r="D402" s="1570"/>
      <c r="E402" s="1571"/>
      <c r="F402" s="1587"/>
      <c r="G402" s="1604"/>
      <c r="H402" s="1587"/>
      <c r="I402" s="1572"/>
      <c r="J402" s="1573"/>
      <c r="K402" s="1572"/>
      <c r="L402" s="1587"/>
      <c r="M402" s="1569"/>
      <c r="N402" s="1569"/>
      <c r="O402" s="1587"/>
      <c r="P402" s="1587"/>
      <c r="Q402" s="1880"/>
      <c r="R402" s="1866">
        <f t="shared" si="6"/>
        <v>0</v>
      </c>
      <c r="S402" s="1882"/>
      <c r="T402" s="1602"/>
      <c r="U402" s="1602"/>
      <c r="V402" s="1602"/>
      <c r="W402" s="1602"/>
    </row>
    <row r="403" spans="1:23" ht="16" customHeight="1" x14ac:dyDescent="0.45">
      <c r="A403" s="1603"/>
      <c r="B403" s="1572"/>
      <c r="C403" s="1572"/>
      <c r="D403" s="1570"/>
      <c r="E403" s="1571"/>
      <c r="F403" s="1587"/>
      <c r="G403" s="1604"/>
      <c r="H403" s="1587"/>
      <c r="I403" s="1572"/>
      <c r="J403" s="1573"/>
      <c r="K403" s="1572"/>
      <c r="L403" s="1587"/>
      <c r="M403" s="1569"/>
      <c r="N403" s="1569"/>
      <c r="O403" s="1587"/>
      <c r="P403" s="1587"/>
      <c r="Q403" s="1880"/>
      <c r="R403" s="1866">
        <f t="shared" si="6"/>
        <v>0</v>
      </c>
      <c r="S403" s="1882"/>
      <c r="T403" s="1602"/>
      <c r="U403" s="1602"/>
      <c r="V403" s="1602"/>
      <c r="W403" s="1602"/>
    </row>
    <row r="404" spans="1:23" ht="16" customHeight="1" x14ac:dyDescent="0.45">
      <c r="A404" s="1603"/>
      <c r="B404" s="1572"/>
      <c r="C404" s="1572"/>
      <c r="D404" s="1570"/>
      <c r="E404" s="1571"/>
      <c r="F404" s="1587"/>
      <c r="G404" s="1604"/>
      <c r="H404" s="1587"/>
      <c r="I404" s="1572"/>
      <c r="J404" s="1573"/>
      <c r="K404" s="1572"/>
      <c r="L404" s="1587"/>
      <c r="M404" s="1569"/>
      <c r="N404" s="1569"/>
      <c r="O404" s="1587"/>
      <c r="P404" s="1587"/>
      <c r="Q404" s="1880"/>
      <c r="R404" s="1866">
        <f t="shared" si="6"/>
        <v>0</v>
      </c>
      <c r="S404" s="1882"/>
      <c r="T404" s="1602"/>
      <c r="U404" s="1602"/>
      <c r="V404" s="1602"/>
      <c r="W404" s="1602"/>
    </row>
    <row r="405" spans="1:23" ht="16" customHeight="1" x14ac:dyDescent="0.45">
      <c r="A405" s="1603"/>
      <c r="B405" s="1572"/>
      <c r="C405" s="1572"/>
      <c r="D405" s="1570"/>
      <c r="E405" s="1571"/>
      <c r="F405" s="1587"/>
      <c r="G405" s="1604"/>
      <c r="H405" s="1587"/>
      <c r="I405" s="1572"/>
      <c r="J405" s="1573"/>
      <c r="K405" s="1572"/>
      <c r="L405" s="1587"/>
      <c r="M405" s="1569"/>
      <c r="N405" s="1569"/>
      <c r="O405" s="1587"/>
      <c r="P405" s="1587"/>
      <c r="Q405" s="1880"/>
      <c r="R405" s="1866">
        <f t="shared" si="6"/>
        <v>0</v>
      </c>
      <c r="S405" s="1882"/>
      <c r="T405" s="1602"/>
      <c r="U405" s="1602"/>
      <c r="V405" s="1602"/>
      <c r="W405" s="1602"/>
    </row>
    <row r="406" spans="1:23" ht="16" customHeight="1" x14ac:dyDescent="0.45">
      <c r="A406" s="1603"/>
      <c r="B406" s="1572"/>
      <c r="C406" s="1572"/>
      <c r="D406" s="1570"/>
      <c r="E406" s="1571"/>
      <c r="F406" s="1587"/>
      <c r="G406" s="1604"/>
      <c r="H406" s="1587"/>
      <c r="I406" s="1572"/>
      <c r="J406" s="1573"/>
      <c r="K406" s="1572"/>
      <c r="L406" s="1587"/>
      <c r="M406" s="1569"/>
      <c r="N406" s="1569"/>
      <c r="O406" s="1587"/>
      <c r="P406" s="1587"/>
      <c r="Q406" s="1880"/>
      <c r="R406" s="1866">
        <f t="shared" si="6"/>
        <v>0</v>
      </c>
      <c r="S406" s="1882"/>
      <c r="T406" s="1602"/>
      <c r="U406" s="1602"/>
      <c r="V406" s="1602"/>
      <c r="W406" s="1602"/>
    </row>
    <row r="407" spans="1:23" ht="16" customHeight="1" x14ac:dyDescent="0.45">
      <c r="A407" s="1603"/>
      <c r="B407" s="1572"/>
      <c r="C407" s="1572"/>
      <c r="D407" s="1570"/>
      <c r="E407" s="1571"/>
      <c r="F407" s="1587"/>
      <c r="G407" s="1604"/>
      <c r="H407" s="1587"/>
      <c r="I407" s="1572"/>
      <c r="J407" s="1573"/>
      <c r="K407" s="1572"/>
      <c r="L407" s="1587"/>
      <c r="M407" s="1569"/>
      <c r="N407" s="1569"/>
      <c r="O407" s="1587"/>
      <c r="P407" s="1587"/>
      <c r="Q407" s="1880"/>
      <c r="R407" s="1866">
        <f t="shared" si="6"/>
        <v>0</v>
      </c>
      <c r="S407" s="1882"/>
      <c r="T407" s="1602"/>
      <c r="U407" s="1602"/>
      <c r="V407" s="1602"/>
      <c r="W407" s="1602"/>
    </row>
    <row r="408" spans="1:23" ht="16" customHeight="1" x14ac:dyDescent="0.45">
      <c r="A408" s="1603"/>
      <c r="B408" s="1572"/>
      <c r="C408" s="1572"/>
      <c r="D408" s="1570"/>
      <c r="E408" s="1571"/>
      <c r="F408" s="1587"/>
      <c r="G408" s="1604"/>
      <c r="H408" s="1587"/>
      <c r="I408" s="1572"/>
      <c r="J408" s="1573"/>
      <c r="K408" s="1572"/>
      <c r="L408" s="1587"/>
      <c r="M408" s="1569"/>
      <c r="N408" s="1569"/>
      <c r="O408" s="1587"/>
      <c r="P408" s="1587"/>
      <c r="Q408" s="1880"/>
      <c r="R408" s="1866">
        <f t="shared" si="6"/>
        <v>0</v>
      </c>
      <c r="S408" s="1882"/>
      <c r="T408" s="1602"/>
      <c r="U408" s="1602"/>
      <c r="V408" s="1602"/>
      <c r="W408" s="1602"/>
    </row>
    <row r="409" spans="1:23" ht="16" customHeight="1" x14ac:dyDescent="0.45">
      <c r="A409" s="1603"/>
      <c r="B409" s="1572"/>
      <c r="C409" s="1572"/>
      <c r="D409" s="1570"/>
      <c r="E409" s="1571"/>
      <c r="F409" s="1587"/>
      <c r="G409" s="1604"/>
      <c r="H409" s="1587"/>
      <c r="I409" s="1572"/>
      <c r="J409" s="1573"/>
      <c r="K409" s="1572"/>
      <c r="L409" s="1587"/>
      <c r="M409" s="1569"/>
      <c r="N409" s="1569"/>
      <c r="O409" s="1587"/>
      <c r="P409" s="1587"/>
      <c r="Q409" s="1880"/>
      <c r="R409" s="1866">
        <f t="shared" si="6"/>
        <v>0</v>
      </c>
      <c r="S409" s="1882"/>
      <c r="T409" s="1602"/>
      <c r="U409" s="1602"/>
      <c r="V409" s="1602"/>
      <c r="W409" s="1602"/>
    </row>
    <row r="410" spans="1:23" ht="16" customHeight="1" x14ac:dyDescent="0.45">
      <c r="A410" s="1603"/>
      <c r="B410" s="1572"/>
      <c r="C410" s="1572"/>
      <c r="D410" s="1570"/>
      <c r="E410" s="1571"/>
      <c r="F410" s="1587"/>
      <c r="G410" s="1604"/>
      <c r="H410" s="1587"/>
      <c r="I410" s="1572"/>
      <c r="J410" s="1573"/>
      <c r="K410" s="1572"/>
      <c r="L410" s="1587"/>
      <c r="M410" s="1569"/>
      <c r="N410" s="1569"/>
      <c r="O410" s="1587"/>
      <c r="P410" s="1587"/>
      <c r="Q410" s="1880"/>
      <c r="R410" s="1866">
        <f t="shared" si="6"/>
        <v>0</v>
      </c>
      <c r="S410" s="1882"/>
      <c r="T410" s="1602"/>
      <c r="U410" s="1602"/>
      <c r="V410" s="1602"/>
      <c r="W410" s="1602"/>
    </row>
    <row r="411" spans="1:23" ht="16" customHeight="1" x14ac:dyDescent="0.45">
      <c r="A411" s="1603"/>
      <c r="B411" s="1572"/>
      <c r="C411" s="1572"/>
      <c r="D411" s="1570"/>
      <c r="E411" s="1571"/>
      <c r="F411" s="1587"/>
      <c r="G411" s="1604"/>
      <c r="H411" s="1587"/>
      <c r="I411" s="1572"/>
      <c r="J411" s="1573"/>
      <c r="K411" s="1572"/>
      <c r="L411" s="1587"/>
      <c r="M411" s="1569"/>
      <c r="N411" s="1569"/>
      <c r="O411" s="1587"/>
      <c r="P411" s="1587"/>
      <c r="Q411" s="1880"/>
      <c r="R411" s="1866">
        <f t="shared" si="6"/>
        <v>0</v>
      </c>
      <c r="S411" s="1882"/>
      <c r="T411" s="1602"/>
      <c r="U411" s="1602"/>
      <c r="V411" s="1602"/>
      <c r="W411" s="1602"/>
    </row>
    <row r="412" spans="1:23" ht="16" customHeight="1" x14ac:dyDescent="0.45">
      <c r="A412" s="1603"/>
      <c r="B412" s="1572"/>
      <c r="C412" s="1572"/>
      <c r="D412" s="1570"/>
      <c r="E412" s="1571"/>
      <c r="F412" s="1587"/>
      <c r="G412" s="1604"/>
      <c r="H412" s="1587"/>
      <c r="I412" s="1572"/>
      <c r="J412" s="1573"/>
      <c r="K412" s="1572"/>
      <c r="L412" s="1587"/>
      <c r="M412" s="1569"/>
      <c r="N412" s="1569"/>
      <c r="O412" s="1587"/>
      <c r="P412" s="1587"/>
      <c r="Q412" s="1880"/>
      <c r="R412" s="1866">
        <f t="shared" si="6"/>
        <v>0</v>
      </c>
      <c r="S412" s="1882"/>
      <c r="T412" s="1602"/>
      <c r="U412" s="1602"/>
      <c r="V412" s="1602"/>
      <c r="W412" s="1602"/>
    </row>
    <row r="413" spans="1:23" ht="16" customHeight="1" x14ac:dyDescent="0.45">
      <c r="A413" s="1603"/>
      <c r="B413" s="1572"/>
      <c r="C413" s="1572"/>
      <c r="D413" s="1570"/>
      <c r="E413" s="1571"/>
      <c r="F413" s="1587"/>
      <c r="G413" s="1604"/>
      <c r="H413" s="1587"/>
      <c r="I413" s="1572"/>
      <c r="J413" s="1573"/>
      <c r="K413" s="1572"/>
      <c r="L413" s="1587"/>
      <c r="M413" s="1569"/>
      <c r="N413" s="1569"/>
      <c r="O413" s="1587"/>
      <c r="P413" s="1587"/>
      <c r="Q413" s="1880"/>
      <c r="R413" s="1866">
        <f t="shared" si="6"/>
        <v>0</v>
      </c>
      <c r="S413" s="1882"/>
      <c r="T413" s="1602"/>
      <c r="U413" s="1602"/>
      <c r="V413" s="1602"/>
      <c r="W413" s="1602"/>
    </row>
    <row r="414" spans="1:23" ht="16" customHeight="1" x14ac:dyDescent="0.45">
      <c r="A414" s="1603"/>
      <c r="B414" s="1572"/>
      <c r="C414" s="1572"/>
      <c r="D414" s="1570"/>
      <c r="E414" s="1571"/>
      <c r="F414" s="1587"/>
      <c r="G414" s="1604"/>
      <c r="H414" s="1587"/>
      <c r="I414" s="1572"/>
      <c r="J414" s="1573"/>
      <c r="K414" s="1572"/>
      <c r="L414" s="1587"/>
      <c r="M414" s="1569"/>
      <c r="N414" s="1569"/>
      <c r="O414" s="1587"/>
      <c r="P414" s="1587"/>
      <c r="Q414" s="1880"/>
      <c r="R414" s="1866">
        <f t="shared" si="6"/>
        <v>0</v>
      </c>
      <c r="S414" s="1882"/>
      <c r="T414" s="1602"/>
      <c r="U414" s="1602"/>
      <c r="V414" s="1602"/>
      <c r="W414" s="1602"/>
    </row>
    <row r="415" spans="1:23" ht="16" customHeight="1" x14ac:dyDescent="0.45">
      <c r="A415" s="1603"/>
      <c r="B415" s="1572"/>
      <c r="C415" s="1572"/>
      <c r="D415" s="1570"/>
      <c r="E415" s="1571"/>
      <c r="F415" s="1587"/>
      <c r="G415" s="1604"/>
      <c r="H415" s="1587"/>
      <c r="I415" s="1572"/>
      <c r="J415" s="1573"/>
      <c r="K415" s="1572"/>
      <c r="L415" s="1587"/>
      <c r="M415" s="1569"/>
      <c r="N415" s="1569"/>
      <c r="O415" s="1587"/>
      <c r="P415" s="1587"/>
      <c r="Q415" s="1880"/>
      <c r="R415" s="1866">
        <f t="shared" si="6"/>
        <v>0</v>
      </c>
      <c r="S415" s="1882"/>
      <c r="T415" s="1602"/>
      <c r="U415" s="1602"/>
      <c r="V415" s="1602"/>
      <c r="W415" s="1602"/>
    </row>
    <row r="416" spans="1:23" ht="16" customHeight="1" x14ac:dyDescent="0.45">
      <c r="A416" s="1603"/>
      <c r="B416" s="1572"/>
      <c r="C416" s="1572"/>
      <c r="D416" s="1570"/>
      <c r="E416" s="1571"/>
      <c r="F416" s="1587"/>
      <c r="G416" s="1604"/>
      <c r="H416" s="1587"/>
      <c r="I416" s="1572"/>
      <c r="J416" s="1573"/>
      <c r="K416" s="1572"/>
      <c r="L416" s="1587"/>
      <c r="M416" s="1569"/>
      <c r="N416" s="1569"/>
      <c r="O416" s="1587"/>
      <c r="P416" s="1587"/>
      <c r="Q416" s="1880"/>
      <c r="R416" s="1866">
        <f t="shared" si="6"/>
        <v>0</v>
      </c>
      <c r="S416" s="1882"/>
      <c r="T416" s="1602"/>
      <c r="U416" s="1602"/>
      <c r="V416" s="1602"/>
      <c r="W416" s="1602"/>
    </row>
    <row r="417" spans="1:23" ht="16" customHeight="1" x14ac:dyDescent="0.45">
      <c r="A417" s="1603"/>
      <c r="B417" s="1572"/>
      <c r="C417" s="1572"/>
      <c r="D417" s="1570"/>
      <c r="E417" s="1571"/>
      <c r="F417" s="1587"/>
      <c r="G417" s="1604"/>
      <c r="H417" s="1587"/>
      <c r="I417" s="1572"/>
      <c r="J417" s="1573"/>
      <c r="K417" s="1572"/>
      <c r="L417" s="1587"/>
      <c r="M417" s="1569"/>
      <c r="N417" s="1569"/>
      <c r="O417" s="1587"/>
      <c r="P417" s="1587"/>
      <c r="Q417" s="1880"/>
      <c r="R417" s="1866">
        <f t="shared" si="6"/>
        <v>0</v>
      </c>
      <c r="S417" s="1882"/>
      <c r="T417" s="1602"/>
      <c r="U417" s="1602"/>
      <c r="V417" s="1602"/>
      <c r="W417" s="1602"/>
    </row>
    <row r="418" spans="1:23" ht="16" customHeight="1" x14ac:dyDescent="0.45">
      <c r="A418" s="1603"/>
      <c r="B418" s="1572"/>
      <c r="C418" s="1572"/>
      <c r="D418" s="1570"/>
      <c r="E418" s="1571"/>
      <c r="F418" s="1587"/>
      <c r="G418" s="1604"/>
      <c r="H418" s="1587"/>
      <c r="I418" s="1572"/>
      <c r="J418" s="1573"/>
      <c r="K418" s="1572"/>
      <c r="L418" s="1587"/>
      <c r="M418" s="1569"/>
      <c r="N418" s="1569"/>
      <c r="O418" s="1587"/>
      <c r="P418" s="1587"/>
      <c r="Q418" s="1880"/>
      <c r="R418" s="1866">
        <f t="shared" si="6"/>
        <v>0</v>
      </c>
      <c r="S418" s="1882"/>
      <c r="T418" s="1602"/>
      <c r="U418" s="1602"/>
      <c r="V418" s="1602"/>
      <c r="W418" s="1602"/>
    </row>
    <row r="419" spans="1:23" ht="16" customHeight="1" x14ac:dyDescent="0.45">
      <c r="A419" s="1603"/>
      <c r="B419" s="1572"/>
      <c r="C419" s="1572"/>
      <c r="D419" s="1570"/>
      <c r="E419" s="1571"/>
      <c r="F419" s="1587"/>
      <c r="G419" s="1604"/>
      <c r="H419" s="1587"/>
      <c r="I419" s="1572"/>
      <c r="J419" s="1573"/>
      <c r="K419" s="1572"/>
      <c r="L419" s="1587"/>
      <c r="M419" s="1569"/>
      <c r="N419" s="1569"/>
      <c r="O419" s="1587"/>
      <c r="P419" s="1587"/>
      <c r="Q419" s="1880"/>
      <c r="R419" s="1866">
        <f t="shared" si="6"/>
        <v>0</v>
      </c>
      <c r="S419" s="1882"/>
      <c r="T419" s="1602"/>
      <c r="U419" s="1602"/>
      <c r="V419" s="1602"/>
      <c r="W419" s="1602"/>
    </row>
    <row r="420" spans="1:23" ht="16" customHeight="1" x14ac:dyDescent="0.45">
      <c r="A420" s="1603"/>
      <c r="B420" s="1572"/>
      <c r="C420" s="1572"/>
      <c r="D420" s="1570"/>
      <c r="E420" s="1571"/>
      <c r="F420" s="1587"/>
      <c r="G420" s="1604"/>
      <c r="H420" s="1587"/>
      <c r="I420" s="1572"/>
      <c r="J420" s="1573"/>
      <c r="K420" s="1572"/>
      <c r="L420" s="1587"/>
      <c r="M420" s="1569"/>
      <c r="N420" s="1569"/>
      <c r="O420" s="1587"/>
      <c r="P420" s="1587"/>
      <c r="Q420" s="1880"/>
      <c r="R420" s="1866">
        <f t="shared" si="6"/>
        <v>0</v>
      </c>
      <c r="S420" s="1882"/>
      <c r="T420" s="1602"/>
      <c r="U420" s="1602"/>
      <c r="V420" s="1602"/>
      <c r="W420" s="1602"/>
    </row>
    <row r="421" spans="1:23" ht="16" customHeight="1" x14ac:dyDescent="0.45">
      <c r="A421" s="1603"/>
      <c r="B421" s="1572"/>
      <c r="C421" s="1572"/>
      <c r="D421" s="1570"/>
      <c r="E421" s="1571"/>
      <c r="F421" s="1587"/>
      <c r="G421" s="1604"/>
      <c r="H421" s="1587"/>
      <c r="I421" s="1572"/>
      <c r="J421" s="1573"/>
      <c r="K421" s="1572"/>
      <c r="L421" s="1587"/>
      <c r="M421" s="1569"/>
      <c r="N421" s="1569"/>
      <c r="O421" s="1587"/>
      <c r="P421" s="1587"/>
      <c r="Q421" s="1880"/>
      <c r="R421" s="1866">
        <f t="shared" si="6"/>
        <v>0</v>
      </c>
      <c r="S421" s="1882"/>
      <c r="T421" s="1602"/>
      <c r="U421" s="1602"/>
      <c r="V421" s="1602"/>
      <c r="W421" s="1602"/>
    </row>
    <row r="422" spans="1:23" ht="16" customHeight="1" x14ac:dyDescent="0.45">
      <c r="A422" s="1603"/>
      <c r="B422" s="1572"/>
      <c r="C422" s="1572"/>
      <c r="D422" s="1570"/>
      <c r="E422" s="1571"/>
      <c r="F422" s="1587"/>
      <c r="G422" s="1604"/>
      <c r="H422" s="1587"/>
      <c r="I422" s="1572"/>
      <c r="J422" s="1573"/>
      <c r="K422" s="1572"/>
      <c r="L422" s="1587"/>
      <c r="M422" s="1569"/>
      <c r="N422" s="1569"/>
      <c r="O422" s="1587"/>
      <c r="P422" s="1587"/>
      <c r="Q422" s="1880"/>
      <c r="R422" s="1866">
        <f t="shared" si="6"/>
        <v>0</v>
      </c>
      <c r="S422" s="1882"/>
      <c r="T422" s="1602"/>
      <c r="U422" s="1602"/>
      <c r="V422" s="1602"/>
      <c r="W422" s="1602"/>
    </row>
    <row r="423" spans="1:23" ht="16" customHeight="1" x14ac:dyDescent="0.45">
      <c r="A423" s="1603"/>
      <c r="B423" s="1572"/>
      <c r="C423" s="1572"/>
      <c r="D423" s="1570"/>
      <c r="E423" s="1571"/>
      <c r="F423" s="1587"/>
      <c r="G423" s="1604"/>
      <c r="H423" s="1587"/>
      <c r="I423" s="1572"/>
      <c r="J423" s="1573"/>
      <c r="K423" s="1572"/>
      <c r="L423" s="1587"/>
      <c r="M423" s="1569"/>
      <c r="N423" s="1569"/>
      <c r="O423" s="1587"/>
      <c r="P423" s="1587"/>
      <c r="Q423" s="1880"/>
      <c r="R423" s="1866">
        <f t="shared" si="6"/>
        <v>0</v>
      </c>
      <c r="S423" s="1882"/>
      <c r="T423" s="1602"/>
      <c r="U423" s="1602"/>
      <c r="V423" s="1602"/>
      <c r="W423" s="1602"/>
    </row>
    <row r="424" spans="1:23" ht="16" customHeight="1" x14ac:dyDescent="0.45">
      <c r="A424" s="1603"/>
      <c r="B424" s="1572"/>
      <c r="C424" s="1572"/>
      <c r="D424" s="1570"/>
      <c r="E424" s="1571"/>
      <c r="F424" s="1587"/>
      <c r="G424" s="1604"/>
      <c r="H424" s="1587"/>
      <c r="I424" s="1572"/>
      <c r="J424" s="1573"/>
      <c r="K424" s="1572"/>
      <c r="L424" s="1587"/>
      <c r="M424" s="1569"/>
      <c r="N424" s="1569"/>
      <c r="O424" s="1587"/>
      <c r="P424" s="1587"/>
      <c r="Q424" s="1880"/>
      <c r="R424" s="1866">
        <f t="shared" si="6"/>
        <v>0</v>
      </c>
      <c r="S424" s="1882"/>
      <c r="T424" s="1602"/>
      <c r="U424" s="1602"/>
      <c r="V424" s="1602"/>
      <c r="W424" s="1602"/>
    </row>
    <row r="425" spans="1:23" ht="16" customHeight="1" x14ac:dyDescent="0.45">
      <c r="A425" s="1603"/>
      <c r="B425" s="1572"/>
      <c r="C425" s="1572"/>
      <c r="D425" s="1570"/>
      <c r="E425" s="1571"/>
      <c r="F425" s="1587"/>
      <c r="G425" s="1604"/>
      <c r="H425" s="1587"/>
      <c r="I425" s="1572"/>
      <c r="J425" s="1573"/>
      <c r="K425" s="1572"/>
      <c r="L425" s="1587"/>
      <c r="M425" s="1569"/>
      <c r="N425" s="1569"/>
      <c r="O425" s="1587"/>
      <c r="P425" s="1587"/>
      <c r="Q425" s="1880"/>
      <c r="R425" s="1866">
        <f t="shared" si="6"/>
        <v>0</v>
      </c>
      <c r="S425" s="1882"/>
      <c r="T425" s="1602"/>
      <c r="U425" s="1602"/>
      <c r="V425" s="1602"/>
      <c r="W425" s="1602"/>
    </row>
    <row r="426" spans="1:23" ht="16" customHeight="1" x14ac:dyDescent="0.45">
      <c r="A426" s="1603"/>
      <c r="B426" s="1572"/>
      <c r="C426" s="1572"/>
      <c r="D426" s="1570"/>
      <c r="E426" s="1571"/>
      <c r="F426" s="1587"/>
      <c r="G426" s="1604"/>
      <c r="H426" s="1587"/>
      <c r="I426" s="1572"/>
      <c r="J426" s="1573"/>
      <c r="K426" s="1572"/>
      <c r="L426" s="1587"/>
      <c r="M426" s="1569"/>
      <c r="N426" s="1569"/>
      <c r="O426" s="1587"/>
      <c r="P426" s="1587"/>
      <c r="Q426" s="1880"/>
      <c r="R426" s="1866">
        <f t="shared" si="6"/>
        <v>0</v>
      </c>
      <c r="S426" s="1882"/>
      <c r="T426" s="1602"/>
      <c r="U426" s="1602"/>
      <c r="V426" s="1602"/>
      <c r="W426" s="1602"/>
    </row>
    <row r="427" spans="1:23" ht="16" customHeight="1" x14ac:dyDescent="0.45">
      <c r="A427" s="1603"/>
      <c r="B427" s="1572"/>
      <c r="C427" s="1572"/>
      <c r="D427" s="1570"/>
      <c r="E427" s="1571"/>
      <c r="F427" s="1587"/>
      <c r="G427" s="1604"/>
      <c r="H427" s="1587"/>
      <c r="I427" s="1572"/>
      <c r="J427" s="1573"/>
      <c r="K427" s="1572"/>
      <c r="L427" s="1587"/>
      <c r="M427" s="1569"/>
      <c r="N427" s="1569"/>
      <c r="O427" s="1587"/>
      <c r="P427" s="1587"/>
      <c r="Q427" s="1880"/>
      <c r="R427" s="1866">
        <f t="shared" si="6"/>
        <v>0</v>
      </c>
      <c r="S427" s="1882"/>
      <c r="T427" s="1602"/>
      <c r="U427" s="1602"/>
      <c r="V427" s="1602"/>
      <c r="W427" s="1602"/>
    </row>
    <row r="428" spans="1:23" ht="16" customHeight="1" x14ac:dyDescent="0.45">
      <c r="A428" s="1603"/>
      <c r="B428" s="1572"/>
      <c r="C428" s="1572"/>
      <c r="D428" s="1570"/>
      <c r="E428" s="1571"/>
      <c r="F428" s="1587"/>
      <c r="G428" s="1604"/>
      <c r="H428" s="1587"/>
      <c r="I428" s="1572"/>
      <c r="J428" s="1573"/>
      <c r="K428" s="1572"/>
      <c r="L428" s="1587"/>
      <c r="M428" s="1569"/>
      <c r="N428" s="1569"/>
      <c r="O428" s="1587"/>
      <c r="P428" s="1587"/>
      <c r="Q428" s="1880"/>
      <c r="R428" s="1866">
        <f t="shared" si="6"/>
        <v>0</v>
      </c>
      <c r="S428" s="1882"/>
      <c r="T428" s="1602"/>
      <c r="U428" s="1602"/>
      <c r="V428" s="1602"/>
      <c r="W428" s="1602"/>
    </row>
    <row r="429" spans="1:23" ht="16" customHeight="1" x14ac:dyDescent="0.45">
      <c r="A429" s="1603"/>
      <c r="B429" s="1572"/>
      <c r="C429" s="1572"/>
      <c r="D429" s="1570"/>
      <c r="E429" s="1571"/>
      <c r="F429" s="1587"/>
      <c r="G429" s="1604"/>
      <c r="H429" s="1587"/>
      <c r="I429" s="1572"/>
      <c r="J429" s="1573"/>
      <c r="K429" s="1572"/>
      <c r="L429" s="1587"/>
      <c r="M429" s="1569"/>
      <c r="N429" s="1569"/>
      <c r="O429" s="1587"/>
      <c r="P429" s="1587"/>
      <c r="Q429" s="1880"/>
      <c r="R429" s="1866">
        <f t="shared" si="6"/>
        <v>0</v>
      </c>
      <c r="S429" s="1882"/>
      <c r="T429" s="1602"/>
      <c r="U429" s="1602"/>
      <c r="V429" s="1602"/>
      <c r="W429" s="1602"/>
    </row>
    <row r="430" spans="1:23" ht="16" customHeight="1" x14ac:dyDescent="0.45">
      <c r="A430" s="1603"/>
      <c r="B430" s="1572"/>
      <c r="C430" s="1572"/>
      <c r="D430" s="1570"/>
      <c r="E430" s="1571"/>
      <c r="F430" s="1587"/>
      <c r="G430" s="1604"/>
      <c r="H430" s="1587"/>
      <c r="I430" s="1572"/>
      <c r="J430" s="1573"/>
      <c r="K430" s="1572"/>
      <c r="L430" s="1587"/>
      <c r="M430" s="1569"/>
      <c r="N430" s="1569"/>
      <c r="O430" s="1587"/>
      <c r="P430" s="1587"/>
      <c r="Q430" s="1880"/>
      <c r="R430" s="1866">
        <f t="shared" si="6"/>
        <v>0</v>
      </c>
      <c r="S430" s="1882"/>
      <c r="T430" s="1602"/>
      <c r="U430" s="1602"/>
      <c r="V430" s="1602"/>
      <c r="W430" s="1602"/>
    </row>
    <row r="431" spans="1:23" ht="16" customHeight="1" x14ac:dyDescent="0.45">
      <c r="A431" s="1603"/>
      <c r="B431" s="1572"/>
      <c r="C431" s="1572"/>
      <c r="D431" s="1570"/>
      <c r="E431" s="1571"/>
      <c r="F431" s="1587"/>
      <c r="G431" s="1604"/>
      <c r="H431" s="1587"/>
      <c r="I431" s="1572"/>
      <c r="J431" s="1573"/>
      <c r="K431" s="1572"/>
      <c r="L431" s="1587"/>
      <c r="M431" s="1569"/>
      <c r="N431" s="1569"/>
      <c r="O431" s="1587"/>
      <c r="P431" s="1587"/>
      <c r="Q431" s="1880"/>
      <c r="R431" s="1866">
        <f t="shared" si="6"/>
        <v>0</v>
      </c>
      <c r="S431" s="1882"/>
      <c r="T431" s="1602"/>
      <c r="U431" s="1602"/>
      <c r="V431" s="1602"/>
      <c r="W431" s="1602"/>
    </row>
    <row r="432" spans="1:23" ht="16" customHeight="1" x14ac:dyDescent="0.45">
      <c r="A432" s="1603"/>
      <c r="B432" s="1572"/>
      <c r="C432" s="1572"/>
      <c r="D432" s="1570"/>
      <c r="E432" s="1571"/>
      <c r="F432" s="1587"/>
      <c r="G432" s="1604"/>
      <c r="H432" s="1587"/>
      <c r="I432" s="1572"/>
      <c r="J432" s="1573"/>
      <c r="K432" s="1572"/>
      <c r="L432" s="1587"/>
      <c r="M432" s="1569"/>
      <c r="N432" s="1569"/>
      <c r="O432" s="1587"/>
      <c r="P432" s="1587"/>
      <c r="Q432" s="1880"/>
      <c r="R432" s="1866">
        <f t="shared" si="6"/>
        <v>0</v>
      </c>
      <c r="S432" s="1882"/>
      <c r="T432" s="1602"/>
      <c r="U432" s="1602"/>
      <c r="V432" s="1602"/>
      <c r="W432" s="1602"/>
    </row>
    <row r="433" spans="1:23" ht="16" customHeight="1" x14ac:dyDescent="0.45">
      <c r="A433" s="1603"/>
      <c r="B433" s="1572"/>
      <c r="C433" s="1572"/>
      <c r="D433" s="1570"/>
      <c r="E433" s="1571"/>
      <c r="F433" s="1587"/>
      <c r="G433" s="1604"/>
      <c r="H433" s="1587"/>
      <c r="I433" s="1572"/>
      <c r="J433" s="1573"/>
      <c r="K433" s="1572"/>
      <c r="L433" s="1587"/>
      <c r="M433" s="1569"/>
      <c r="N433" s="1569"/>
      <c r="O433" s="1587"/>
      <c r="P433" s="1587"/>
      <c r="Q433" s="1880"/>
      <c r="R433" s="1866">
        <f t="shared" si="6"/>
        <v>0</v>
      </c>
      <c r="S433" s="1882"/>
      <c r="T433" s="1602"/>
      <c r="U433" s="1602"/>
      <c r="V433" s="1602"/>
      <c r="W433" s="1602"/>
    </row>
    <row r="434" spans="1:23" ht="16" customHeight="1" x14ac:dyDescent="0.45">
      <c r="A434" s="1603"/>
      <c r="B434" s="1572"/>
      <c r="C434" s="1572"/>
      <c r="D434" s="1570"/>
      <c r="E434" s="1571"/>
      <c r="F434" s="1587"/>
      <c r="G434" s="1604"/>
      <c r="H434" s="1587"/>
      <c r="I434" s="1572"/>
      <c r="J434" s="1573"/>
      <c r="K434" s="1572"/>
      <c r="L434" s="1587"/>
      <c r="M434" s="1569"/>
      <c r="N434" s="1569"/>
      <c r="O434" s="1587"/>
      <c r="P434" s="1587"/>
      <c r="Q434" s="1880"/>
      <c r="R434" s="1866">
        <f t="shared" si="6"/>
        <v>0</v>
      </c>
      <c r="S434" s="1882"/>
      <c r="T434" s="1602"/>
      <c r="U434" s="1602"/>
      <c r="V434" s="1602"/>
      <c r="W434" s="1602"/>
    </row>
    <row r="435" spans="1:23" ht="16" customHeight="1" x14ac:dyDescent="0.45">
      <c r="A435" s="1603"/>
      <c r="B435" s="1572"/>
      <c r="C435" s="1572"/>
      <c r="D435" s="1570"/>
      <c r="E435" s="1571"/>
      <c r="F435" s="1587"/>
      <c r="G435" s="1604"/>
      <c r="H435" s="1587"/>
      <c r="I435" s="1572"/>
      <c r="J435" s="1573"/>
      <c r="K435" s="1572"/>
      <c r="L435" s="1587"/>
      <c r="M435" s="1569"/>
      <c r="N435" s="1569"/>
      <c r="O435" s="1587"/>
      <c r="P435" s="1587"/>
      <c r="Q435" s="1880"/>
      <c r="R435" s="1866">
        <f t="shared" si="6"/>
        <v>0</v>
      </c>
      <c r="S435" s="1882"/>
      <c r="T435" s="1602"/>
      <c r="U435" s="1602"/>
      <c r="V435" s="1602"/>
      <c r="W435" s="1602"/>
    </row>
    <row r="436" spans="1:23" ht="16" customHeight="1" x14ac:dyDescent="0.45">
      <c r="A436" s="1603"/>
      <c r="B436" s="1572"/>
      <c r="C436" s="1572"/>
      <c r="D436" s="1570"/>
      <c r="E436" s="1571"/>
      <c r="F436" s="1587"/>
      <c r="G436" s="1604"/>
      <c r="H436" s="1587"/>
      <c r="I436" s="1572"/>
      <c r="J436" s="1573"/>
      <c r="K436" s="1572"/>
      <c r="L436" s="1587"/>
      <c r="M436" s="1569"/>
      <c r="N436" s="1569"/>
      <c r="O436" s="1587"/>
      <c r="P436" s="1587"/>
      <c r="Q436" s="1880"/>
      <c r="R436" s="1866">
        <f t="shared" si="6"/>
        <v>0</v>
      </c>
      <c r="S436" s="1882"/>
      <c r="T436" s="1602"/>
      <c r="U436" s="1602"/>
      <c r="V436" s="1602"/>
      <c r="W436" s="1602"/>
    </row>
    <row r="437" spans="1:23" ht="16" customHeight="1" x14ac:dyDescent="0.45">
      <c r="A437" s="1603"/>
      <c r="B437" s="1572"/>
      <c r="C437" s="1572"/>
      <c r="D437" s="1570"/>
      <c r="E437" s="1571"/>
      <c r="F437" s="1587"/>
      <c r="G437" s="1604"/>
      <c r="H437" s="1587"/>
      <c r="I437" s="1572"/>
      <c r="J437" s="1573"/>
      <c r="K437" s="1572"/>
      <c r="L437" s="1587"/>
      <c r="M437" s="1569"/>
      <c r="N437" s="1569"/>
      <c r="O437" s="1587"/>
      <c r="P437" s="1587"/>
      <c r="Q437" s="1880"/>
      <c r="R437" s="1866">
        <f t="shared" si="6"/>
        <v>0</v>
      </c>
      <c r="S437" s="1882"/>
      <c r="T437" s="1602"/>
      <c r="U437" s="1602"/>
      <c r="V437" s="1602"/>
      <c r="W437" s="1602"/>
    </row>
    <row r="438" spans="1:23" ht="16" customHeight="1" x14ac:dyDescent="0.45">
      <c r="A438" s="1603"/>
      <c r="B438" s="1572"/>
      <c r="C438" s="1572"/>
      <c r="D438" s="1570"/>
      <c r="E438" s="1571"/>
      <c r="F438" s="1587"/>
      <c r="G438" s="1604"/>
      <c r="H438" s="1587"/>
      <c r="I438" s="1572"/>
      <c r="J438" s="1573"/>
      <c r="K438" s="1572"/>
      <c r="L438" s="1587"/>
      <c r="M438" s="1569"/>
      <c r="N438" s="1569"/>
      <c r="O438" s="1587"/>
      <c r="P438" s="1587"/>
      <c r="Q438" s="1880"/>
      <c r="R438" s="1866">
        <f t="shared" si="6"/>
        <v>0</v>
      </c>
      <c r="S438" s="1882"/>
      <c r="T438" s="1602"/>
      <c r="U438" s="1602"/>
      <c r="V438" s="1602"/>
      <c r="W438" s="1602"/>
    </row>
    <row r="439" spans="1:23" ht="16" customHeight="1" x14ac:dyDescent="0.45">
      <c r="A439" s="1603"/>
      <c r="B439" s="1572"/>
      <c r="C439" s="1572"/>
      <c r="D439" s="1570"/>
      <c r="E439" s="1571"/>
      <c r="F439" s="1587"/>
      <c r="G439" s="1604"/>
      <c r="H439" s="1587"/>
      <c r="I439" s="1572"/>
      <c r="J439" s="1573"/>
      <c r="K439" s="1572"/>
      <c r="L439" s="1587"/>
      <c r="M439" s="1569"/>
      <c r="N439" s="1569"/>
      <c r="O439" s="1587"/>
      <c r="P439" s="1587"/>
      <c r="Q439" s="1880"/>
      <c r="R439" s="1866">
        <f t="shared" si="6"/>
        <v>0</v>
      </c>
      <c r="S439" s="1882"/>
      <c r="T439" s="1602"/>
      <c r="U439" s="1602"/>
      <c r="V439" s="1602"/>
      <c r="W439" s="1602"/>
    </row>
    <row r="440" spans="1:23" ht="16" customHeight="1" x14ac:dyDescent="0.45">
      <c r="A440" s="1603"/>
      <c r="B440" s="1572"/>
      <c r="C440" s="1572"/>
      <c r="D440" s="1570"/>
      <c r="E440" s="1571"/>
      <c r="F440" s="1587"/>
      <c r="G440" s="1604"/>
      <c r="H440" s="1587"/>
      <c r="I440" s="1572"/>
      <c r="J440" s="1573"/>
      <c r="K440" s="1572"/>
      <c r="L440" s="1587"/>
      <c r="M440" s="1569"/>
      <c r="N440" s="1569"/>
      <c r="O440" s="1587"/>
      <c r="P440" s="1587"/>
      <c r="Q440" s="1880"/>
      <c r="R440" s="1866">
        <f t="shared" si="6"/>
        <v>0</v>
      </c>
      <c r="S440" s="1882"/>
      <c r="T440" s="1602"/>
      <c r="U440" s="1602"/>
      <c r="V440" s="1602"/>
      <c r="W440" s="1602"/>
    </row>
    <row r="441" spans="1:23" ht="16" customHeight="1" x14ac:dyDescent="0.45">
      <c r="A441" s="1603"/>
      <c r="B441" s="1572"/>
      <c r="C441" s="1572"/>
      <c r="D441" s="1570"/>
      <c r="E441" s="1571"/>
      <c r="F441" s="1587"/>
      <c r="G441" s="1604"/>
      <c r="H441" s="1587"/>
      <c r="I441" s="1572"/>
      <c r="J441" s="1573"/>
      <c r="K441" s="1572"/>
      <c r="L441" s="1587"/>
      <c r="M441" s="1569"/>
      <c r="N441" s="1569"/>
      <c r="O441" s="1587"/>
      <c r="P441" s="1587"/>
      <c r="Q441" s="1880"/>
      <c r="R441" s="1866">
        <f t="shared" si="6"/>
        <v>0</v>
      </c>
      <c r="S441" s="1882"/>
      <c r="T441" s="1602"/>
      <c r="U441" s="1602"/>
      <c r="V441" s="1602"/>
      <c r="W441" s="1602"/>
    </row>
    <row r="442" spans="1:23" ht="16" customHeight="1" x14ac:dyDescent="0.45">
      <c r="A442" s="1603"/>
      <c r="B442" s="1572"/>
      <c r="C442" s="1572"/>
      <c r="D442" s="1570"/>
      <c r="E442" s="1571"/>
      <c r="F442" s="1587"/>
      <c r="G442" s="1604"/>
      <c r="H442" s="1587"/>
      <c r="I442" s="1572"/>
      <c r="J442" s="1573"/>
      <c r="K442" s="1572"/>
      <c r="L442" s="1587"/>
      <c r="M442" s="1569"/>
      <c r="N442" s="1569"/>
      <c r="O442" s="1587"/>
      <c r="P442" s="1587"/>
      <c r="Q442" s="1880"/>
      <c r="R442" s="1866">
        <f t="shared" si="6"/>
        <v>0</v>
      </c>
      <c r="S442" s="1882"/>
      <c r="T442" s="1602"/>
      <c r="U442" s="1602"/>
      <c r="V442" s="1602"/>
      <c r="W442" s="1602"/>
    </row>
    <row r="443" spans="1:23" ht="16" customHeight="1" x14ac:dyDescent="0.45">
      <c r="A443" s="1603"/>
      <c r="B443" s="1572"/>
      <c r="C443" s="1572"/>
      <c r="D443" s="1570"/>
      <c r="E443" s="1571"/>
      <c r="F443" s="1587"/>
      <c r="G443" s="1604"/>
      <c r="H443" s="1587"/>
      <c r="I443" s="1572"/>
      <c r="J443" s="1573"/>
      <c r="K443" s="1572"/>
      <c r="L443" s="1587"/>
      <c r="M443" s="1569"/>
      <c r="N443" s="1569"/>
      <c r="O443" s="1587"/>
      <c r="P443" s="1587"/>
      <c r="Q443" s="1880"/>
      <c r="R443" s="1866">
        <f t="shared" si="6"/>
        <v>0</v>
      </c>
      <c r="S443" s="1882"/>
      <c r="T443" s="1602"/>
      <c r="U443" s="1602"/>
      <c r="V443" s="1602"/>
      <c r="W443" s="1602"/>
    </row>
    <row r="444" spans="1:23" ht="16" customHeight="1" x14ac:dyDescent="0.45">
      <c r="A444" s="1603"/>
      <c r="B444" s="1572"/>
      <c r="C444" s="1572"/>
      <c r="D444" s="1570"/>
      <c r="E444" s="1571"/>
      <c r="F444" s="1587"/>
      <c r="G444" s="1604"/>
      <c r="H444" s="1587"/>
      <c r="I444" s="1572"/>
      <c r="J444" s="1573"/>
      <c r="K444" s="1572"/>
      <c r="L444" s="1587"/>
      <c r="M444" s="1569"/>
      <c r="N444" s="1569"/>
      <c r="O444" s="1587"/>
      <c r="P444" s="1587"/>
      <c r="Q444" s="1880"/>
      <c r="R444" s="1866">
        <f t="shared" si="6"/>
        <v>0</v>
      </c>
      <c r="S444" s="1882"/>
      <c r="T444" s="1602"/>
      <c r="U444" s="1602"/>
      <c r="V444" s="1602"/>
      <c r="W444" s="1602"/>
    </row>
    <row r="445" spans="1:23" ht="16" customHeight="1" x14ac:dyDescent="0.45">
      <c r="A445" s="1603"/>
      <c r="B445" s="1572"/>
      <c r="C445" s="1572"/>
      <c r="D445" s="1570"/>
      <c r="E445" s="1571"/>
      <c r="F445" s="1587"/>
      <c r="G445" s="1604"/>
      <c r="H445" s="1587"/>
      <c r="I445" s="1572"/>
      <c r="J445" s="1573"/>
      <c r="K445" s="1572"/>
      <c r="L445" s="1587"/>
      <c r="M445" s="1569"/>
      <c r="N445" s="1569"/>
      <c r="O445" s="1587"/>
      <c r="P445" s="1587"/>
      <c r="Q445" s="1880"/>
      <c r="R445" s="1866">
        <f t="shared" si="6"/>
        <v>0</v>
      </c>
      <c r="S445" s="1882"/>
      <c r="T445" s="1602"/>
      <c r="U445" s="1602"/>
      <c r="V445" s="1602"/>
      <c r="W445" s="1602"/>
    </row>
    <row r="446" spans="1:23" ht="16" customHeight="1" x14ac:dyDescent="0.45">
      <c r="A446" s="1603"/>
      <c r="B446" s="1572"/>
      <c r="C446" s="1572"/>
      <c r="D446" s="1570"/>
      <c r="E446" s="1571"/>
      <c r="F446" s="1587"/>
      <c r="G446" s="1604"/>
      <c r="H446" s="1587"/>
      <c r="I446" s="1572"/>
      <c r="J446" s="1573"/>
      <c r="K446" s="1572"/>
      <c r="L446" s="1587"/>
      <c r="M446" s="1569"/>
      <c r="N446" s="1569"/>
      <c r="O446" s="1587"/>
      <c r="P446" s="1587"/>
      <c r="Q446" s="1880"/>
      <c r="R446" s="1866">
        <f t="shared" si="6"/>
        <v>0</v>
      </c>
      <c r="S446" s="1882"/>
      <c r="T446" s="1602"/>
      <c r="U446" s="1602"/>
      <c r="V446" s="1602"/>
      <c r="W446" s="1602"/>
    </row>
    <row r="447" spans="1:23" ht="16" customHeight="1" x14ac:dyDescent="0.45">
      <c r="A447" s="1603"/>
      <c r="B447" s="1572"/>
      <c r="C447" s="1572"/>
      <c r="D447" s="1570"/>
      <c r="E447" s="1571"/>
      <c r="F447" s="1587"/>
      <c r="G447" s="1604"/>
      <c r="H447" s="1587"/>
      <c r="I447" s="1572"/>
      <c r="J447" s="1573"/>
      <c r="K447" s="1572"/>
      <c r="L447" s="1587"/>
      <c r="M447" s="1569"/>
      <c r="N447" s="1569"/>
      <c r="O447" s="1587"/>
      <c r="P447" s="1587"/>
      <c r="Q447" s="1880"/>
      <c r="R447" s="1866">
        <f t="shared" si="6"/>
        <v>0</v>
      </c>
      <c r="S447" s="1882"/>
      <c r="T447" s="1602"/>
      <c r="U447" s="1602"/>
      <c r="V447" s="1602"/>
      <c r="W447" s="1602"/>
    </row>
    <row r="448" spans="1:23" ht="16" customHeight="1" x14ac:dyDescent="0.45">
      <c r="A448" s="1603"/>
      <c r="B448" s="1572"/>
      <c r="C448" s="1572"/>
      <c r="D448" s="1570"/>
      <c r="E448" s="1571"/>
      <c r="F448" s="1587"/>
      <c r="G448" s="1604"/>
      <c r="H448" s="1587"/>
      <c r="I448" s="1572"/>
      <c r="J448" s="1573"/>
      <c r="K448" s="1572"/>
      <c r="L448" s="1587"/>
      <c r="M448" s="1569"/>
      <c r="N448" s="1569"/>
      <c r="O448" s="1587"/>
      <c r="P448" s="1587"/>
      <c r="Q448" s="1880"/>
      <c r="R448" s="1866">
        <f t="shared" si="6"/>
        <v>0</v>
      </c>
      <c r="S448" s="1882"/>
      <c r="T448" s="1602"/>
      <c r="U448" s="1602"/>
      <c r="V448" s="1602"/>
      <c r="W448" s="1602"/>
    </row>
    <row r="449" spans="1:23" ht="16" customHeight="1" x14ac:dyDescent="0.45">
      <c r="A449" s="1603"/>
      <c r="B449" s="1572"/>
      <c r="C449" s="1572"/>
      <c r="D449" s="1570"/>
      <c r="E449" s="1571"/>
      <c r="F449" s="1587"/>
      <c r="G449" s="1604"/>
      <c r="H449" s="1587"/>
      <c r="I449" s="1572"/>
      <c r="J449" s="1573"/>
      <c r="K449" s="1572"/>
      <c r="L449" s="1587"/>
      <c r="M449" s="1569"/>
      <c r="N449" s="1569"/>
      <c r="O449" s="1587"/>
      <c r="P449" s="1587"/>
      <c r="Q449" s="1880"/>
      <c r="R449" s="1866">
        <f t="shared" si="6"/>
        <v>0</v>
      </c>
      <c r="S449" s="1882"/>
      <c r="T449" s="1602"/>
      <c r="U449" s="1602"/>
      <c r="V449" s="1602"/>
      <c r="W449" s="1602"/>
    </row>
    <row r="450" spans="1:23" ht="16" customHeight="1" x14ac:dyDescent="0.45">
      <c r="A450" s="1603"/>
      <c r="B450" s="1572"/>
      <c r="C450" s="1572"/>
      <c r="D450" s="1570"/>
      <c r="E450" s="1571"/>
      <c r="F450" s="1587"/>
      <c r="G450" s="1604"/>
      <c r="H450" s="1587"/>
      <c r="I450" s="1572"/>
      <c r="J450" s="1573"/>
      <c r="K450" s="1572"/>
      <c r="L450" s="1587"/>
      <c r="M450" s="1569"/>
      <c r="N450" s="1569"/>
      <c r="O450" s="1587"/>
      <c r="P450" s="1587"/>
      <c r="Q450" s="1880"/>
      <c r="R450" s="1866">
        <f t="shared" si="6"/>
        <v>0</v>
      </c>
      <c r="S450" s="1882"/>
      <c r="T450" s="1602"/>
      <c r="U450" s="1602"/>
      <c r="V450" s="1602"/>
      <c r="W450" s="1602"/>
    </row>
    <row r="451" spans="1:23" ht="16" customHeight="1" x14ac:dyDescent="0.45">
      <c r="A451" s="1603"/>
      <c r="B451" s="1572"/>
      <c r="C451" s="1572"/>
      <c r="D451" s="1570"/>
      <c r="E451" s="1571"/>
      <c r="F451" s="1587"/>
      <c r="G451" s="1604"/>
      <c r="H451" s="1587"/>
      <c r="I451" s="1572"/>
      <c r="J451" s="1573"/>
      <c r="K451" s="1572"/>
      <c r="L451" s="1587"/>
      <c r="M451" s="1569"/>
      <c r="N451" s="1569"/>
      <c r="O451" s="1587"/>
      <c r="P451" s="1587"/>
      <c r="Q451" s="1880"/>
      <c r="R451" s="1866">
        <f t="shared" si="6"/>
        <v>0</v>
      </c>
      <c r="S451" s="1882"/>
      <c r="T451" s="1602"/>
      <c r="U451" s="1602"/>
      <c r="V451" s="1602"/>
      <c r="W451" s="1602"/>
    </row>
    <row r="452" spans="1:23" ht="16" customHeight="1" x14ac:dyDescent="0.45">
      <c r="A452" s="1603"/>
      <c r="B452" s="1572"/>
      <c r="C452" s="1572"/>
      <c r="D452" s="1570"/>
      <c r="E452" s="1571"/>
      <c r="F452" s="1587"/>
      <c r="G452" s="1604"/>
      <c r="H452" s="1587"/>
      <c r="I452" s="1572"/>
      <c r="J452" s="1573"/>
      <c r="K452" s="1572"/>
      <c r="L452" s="1587"/>
      <c r="M452" s="1569"/>
      <c r="N452" s="1569"/>
      <c r="O452" s="1587"/>
      <c r="P452" s="1587"/>
      <c r="Q452" s="1880"/>
      <c r="R452" s="1866">
        <f t="shared" si="6"/>
        <v>0</v>
      </c>
      <c r="S452" s="1882"/>
      <c r="T452" s="1602"/>
      <c r="U452" s="1602"/>
      <c r="V452" s="1602"/>
      <c r="W452" s="1602"/>
    </row>
    <row r="453" spans="1:23" ht="16" customHeight="1" x14ac:dyDescent="0.45">
      <c r="A453" s="1603"/>
      <c r="B453" s="1572"/>
      <c r="C453" s="1572"/>
      <c r="D453" s="1570"/>
      <c r="E453" s="1571"/>
      <c r="F453" s="1587"/>
      <c r="G453" s="1604"/>
      <c r="H453" s="1587"/>
      <c r="I453" s="1572"/>
      <c r="J453" s="1573"/>
      <c r="K453" s="1572"/>
      <c r="L453" s="1587"/>
      <c r="M453" s="1569"/>
      <c r="N453" s="1569"/>
      <c r="O453" s="1587"/>
      <c r="P453" s="1587"/>
      <c r="Q453" s="1880"/>
      <c r="R453" s="1866">
        <f t="shared" si="6"/>
        <v>0</v>
      </c>
      <c r="S453" s="1882"/>
      <c r="T453" s="1602"/>
      <c r="U453" s="1602"/>
      <c r="V453" s="1602"/>
      <c r="W453" s="1602"/>
    </row>
    <row r="454" spans="1:23" ht="16" customHeight="1" x14ac:dyDescent="0.45">
      <c r="A454" s="1603"/>
      <c r="B454" s="1572"/>
      <c r="C454" s="1572"/>
      <c r="D454" s="1570"/>
      <c r="E454" s="1571"/>
      <c r="F454" s="1587"/>
      <c r="G454" s="1604"/>
      <c r="H454" s="1587"/>
      <c r="I454" s="1572"/>
      <c r="J454" s="1573"/>
      <c r="K454" s="1572"/>
      <c r="L454" s="1587"/>
      <c r="M454" s="1569"/>
      <c r="N454" s="1569"/>
      <c r="O454" s="1587"/>
      <c r="P454" s="1587"/>
      <c r="Q454" s="1880"/>
      <c r="R454" s="1866">
        <f t="shared" si="6"/>
        <v>0</v>
      </c>
      <c r="S454" s="1882"/>
      <c r="T454" s="1602"/>
      <c r="U454" s="1602"/>
      <c r="V454" s="1602"/>
      <c r="W454" s="1602"/>
    </row>
    <row r="455" spans="1:23" ht="16" customHeight="1" x14ac:dyDescent="0.45">
      <c r="A455" s="1603"/>
      <c r="B455" s="1572"/>
      <c r="C455" s="1572"/>
      <c r="D455" s="1570"/>
      <c r="E455" s="1571"/>
      <c r="F455" s="1587"/>
      <c r="G455" s="1604"/>
      <c r="H455" s="1587"/>
      <c r="I455" s="1572"/>
      <c r="J455" s="1573"/>
      <c r="K455" s="1572"/>
      <c r="L455" s="1587"/>
      <c r="M455" s="1569"/>
      <c r="N455" s="1569"/>
      <c r="O455" s="1587"/>
      <c r="P455" s="1587"/>
      <c r="Q455" s="1880"/>
      <c r="R455" s="1866">
        <f t="shared" si="6"/>
        <v>0</v>
      </c>
      <c r="S455" s="1882"/>
      <c r="T455" s="1602"/>
      <c r="U455" s="1602"/>
      <c r="V455" s="1602"/>
      <c r="W455" s="1602"/>
    </row>
    <row r="456" spans="1:23" ht="16" customHeight="1" x14ac:dyDescent="0.45">
      <c r="A456" s="1603"/>
      <c r="B456" s="1572"/>
      <c r="C456" s="1572"/>
      <c r="D456" s="1570"/>
      <c r="E456" s="1571"/>
      <c r="F456" s="1587"/>
      <c r="G456" s="1604"/>
      <c r="H456" s="1587"/>
      <c r="I456" s="1572"/>
      <c r="J456" s="1573"/>
      <c r="K456" s="1572"/>
      <c r="L456" s="1587"/>
      <c r="M456" s="1569"/>
      <c r="N456" s="1569"/>
      <c r="O456" s="1587"/>
      <c r="P456" s="1587"/>
      <c r="Q456" s="1880"/>
      <c r="R456" s="1866">
        <f t="shared" ref="R456:R519" si="7">$I456+$K456</f>
        <v>0</v>
      </c>
      <c r="S456" s="1882"/>
      <c r="T456" s="1602"/>
      <c r="U456" s="1602"/>
      <c r="V456" s="1602"/>
      <c r="W456" s="1602"/>
    </row>
    <row r="457" spans="1:23" ht="16" customHeight="1" x14ac:dyDescent="0.45">
      <c r="A457" s="1603"/>
      <c r="B457" s="1572"/>
      <c r="C457" s="1572"/>
      <c r="D457" s="1570"/>
      <c r="E457" s="1571"/>
      <c r="F457" s="1587"/>
      <c r="G457" s="1604"/>
      <c r="H457" s="1587"/>
      <c r="I457" s="1572"/>
      <c r="J457" s="1573"/>
      <c r="K457" s="1572"/>
      <c r="L457" s="1587"/>
      <c r="M457" s="1569"/>
      <c r="N457" s="1569"/>
      <c r="O457" s="1587"/>
      <c r="P457" s="1587"/>
      <c r="Q457" s="1880"/>
      <c r="R457" s="1866">
        <f t="shared" si="7"/>
        <v>0</v>
      </c>
      <c r="S457" s="1882"/>
      <c r="T457" s="1602"/>
      <c r="U457" s="1602"/>
      <c r="V457" s="1602"/>
      <c r="W457" s="1602"/>
    </row>
    <row r="458" spans="1:23" ht="16" customHeight="1" x14ac:dyDescent="0.45">
      <c r="A458" s="1603"/>
      <c r="B458" s="1572"/>
      <c r="C458" s="1572"/>
      <c r="D458" s="1570"/>
      <c r="E458" s="1571"/>
      <c r="F458" s="1587"/>
      <c r="G458" s="1604"/>
      <c r="H458" s="1587"/>
      <c r="I458" s="1572"/>
      <c r="J458" s="1573"/>
      <c r="K458" s="1572"/>
      <c r="L458" s="1587"/>
      <c r="M458" s="1569"/>
      <c r="N458" s="1569"/>
      <c r="O458" s="1587"/>
      <c r="P458" s="1587"/>
      <c r="Q458" s="1880"/>
      <c r="R458" s="1866">
        <f t="shared" si="7"/>
        <v>0</v>
      </c>
      <c r="S458" s="1882"/>
      <c r="T458" s="1602"/>
      <c r="U458" s="1602"/>
      <c r="V458" s="1602"/>
      <c r="W458" s="1602"/>
    </row>
    <row r="459" spans="1:23" ht="16" customHeight="1" x14ac:dyDescent="0.45">
      <c r="A459" s="1603"/>
      <c r="B459" s="1572"/>
      <c r="C459" s="1572"/>
      <c r="D459" s="1570"/>
      <c r="E459" s="1571"/>
      <c r="F459" s="1587"/>
      <c r="G459" s="1604"/>
      <c r="H459" s="1587"/>
      <c r="I459" s="1572"/>
      <c r="J459" s="1573"/>
      <c r="K459" s="1572"/>
      <c r="L459" s="1587"/>
      <c r="M459" s="1569"/>
      <c r="N459" s="1569"/>
      <c r="O459" s="1587"/>
      <c r="P459" s="1587"/>
      <c r="Q459" s="1880"/>
      <c r="R459" s="1866">
        <f t="shared" si="7"/>
        <v>0</v>
      </c>
      <c r="S459" s="1882"/>
      <c r="T459" s="1602"/>
      <c r="U459" s="1602"/>
      <c r="V459" s="1602"/>
      <c r="W459" s="1602"/>
    </row>
    <row r="460" spans="1:23" ht="16" customHeight="1" x14ac:dyDescent="0.45">
      <c r="A460" s="1603"/>
      <c r="B460" s="1572"/>
      <c r="C460" s="1572"/>
      <c r="D460" s="1570"/>
      <c r="E460" s="1571"/>
      <c r="F460" s="1587"/>
      <c r="G460" s="1604"/>
      <c r="H460" s="1587"/>
      <c r="I460" s="1572"/>
      <c r="J460" s="1573"/>
      <c r="K460" s="1572"/>
      <c r="L460" s="1587"/>
      <c r="M460" s="1569"/>
      <c r="N460" s="1569"/>
      <c r="O460" s="1587"/>
      <c r="P460" s="1587"/>
      <c r="Q460" s="1880"/>
      <c r="R460" s="1866">
        <f t="shared" si="7"/>
        <v>0</v>
      </c>
      <c r="S460" s="1882"/>
      <c r="T460" s="1602"/>
      <c r="U460" s="1602"/>
      <c r="V460" s="1602"/>
      <c r="W460" s="1602"/>
    </row>
    <row r="461" spans="1:23" ht="16" customHeight="1" x14ac:dyDescent="0.45">
      <c r="A461" s="1603"/>
      <c r="B461" s="1572"/>
      <c r="C461" s="1572"/>
      <c r="D461" s="1570"/>
      <c r="E461" s="1571"/>
      <c r="F461" s="1587"/>
      <c r="G461" s="1604"/>
      <c r="H461" s="1587"/>
      <c r="I461" s="1572"/>
      <c r="J461" s="1573"/>
      <c r="K461" s="1572"/>
      <c r="L461" s="1587"/>
      <c r="M461" s="1569"/>
      <c r="N461" s="1569"/>
      <c r="O461" s="1587"/>
      <c r="P461" s="1587"/>
      <c r="Q461" s="1880"/>
      <c r="R461" s="1866">
        <f t="shared" si="7"/>
        <v>0</v>
      </c>
      <c r="S461" s="1882"/>
      <c r="T461" s="1602"/>
      <c r="U461" s="1602"/>
      <c r="V461" s="1602"/>
      <c r="W461" s="1602"/>
    </row>
    <row r="462" spans="1:23" ht="16" customHeight="1" x14ac:dyDescent="0.45">
      <c r="A462" s="1603"/>
      <c r="B462" s="1572"/>
      <c r="C462" s="1572"/>
      <c r="D462" s="1570"/>
      <c r="E462" s="1571"/>
      <c r="F462" s="1587"/>
      <c r="G462" s="1604"/>
      <c r="H462" s="1587"/>
      <c r="I462" s="1572"/>
      <c r="J462" s="1573"/>
      <c r="K462" s="1572"/>
      <c r="L462" s="1587"/>
      <c r="M462" s="1569"/>
      <c r="N462" s="1569"/>
      <c r="O462" s="1587"/>
      <c r="P462" s="1587"/>
      <c r="Q462" s="1880"/>
      <c r="R462" s="1866">
        <f t="shared" si="7"/>
        <v>0</v>
      </c>
      <c r="S462" s="1882"/>
      <c r="T462" s="1602"/>
      <c r="U462" s="1602"/>
      <c r="V462" s="1602"/>
      <c r="W462" s="1602"/>
    </row>
    <row r="463" spans="1:23" ht="16" customHeight="1" x14ac:dyDescent="0.45">
      <c r="A463" s="1603"/>
      <c r="B463" s="1572"/>
      <c r="C463" s="1572"/>
      <c r="D463" s="1570"/>
      <c r="E463" s="1571"/>
      <c r="F463" s="1587"/>
      <c r="G463" s="1604"/>
      <c r="H463" s="1587"/>
      <c r="I463" s="1572"/>
      <c r="J463" s="1573"/>
      <c r="K463" s="1572"/>
      <c r="L463" s="1587"/>
      <c r="M463" s="1569"/>
      <c r="N463" s="1569"/>
      <c r="O463" s="1587"/>
      <c r="P463" s="1587"/>
      <c r="Q463" s="1880"/>
      <c r="R463" s="1866">
        <f t="shared" si="7"/>
        <v>0</v>
      </c>
      <c r="S463" s="1882"/>
      <c r="T463" s="1602"/>
      <c r="U463" s="1602"/>
      <c r="V463" s="1602"/>
      <c r="W463" s="1602"/>
    </row>
    <row r="464" spans="1:23" ht="16" customHeight="1" x14ac:dyDescent="0.45">
      <c r="A464" s="1603"/>
      <c r="B464" s="1572"/>
      <c r="C464" s="1572"/>
      <c r="D464" s="1570"/>
      <c r="E464" s="1571"/>
      <c r="F464" s="1587"/>
      <c r="G464" s="1604"/>
      <c r="H464" s="1587"/>
      <c r="I464" s="1572"/>
      <c r="J464" s="1573"/>
      <c r="K464" s="1572"/>
      <c r="L464" s="1587"/>
      <c r="M464" s="1569"/>
      <c r="N464" s="1569"/>
      <c r="O464" s="1587"/>
      <c r="P464" s="1587"/>
      <c r="Q464" s="1880"/>
      <c r="R464" s="1866">
        <f t="shared" si="7"/>
        <v>0</v>
      </c>
      <c r="S464" s="1882"/>
      <c r="T464" s="1602"/>
      <c r="U464" s="1602"/>
      <c r="V464" s="1602"/>
      <c r="W464" s="1602"/>
    </row>
    <row r="465" spans="1:23" ht="16" customHeight="1" x14ac:dyDescent="0.45">
      <c r="A465" s="1603"/>
      <c r="B465" s="1572"/>
      <c r="C465" s="1572"/>
      <c r="D465" s="1570"/>
      <c r="E465" s="1571"/>
      <c r="F465" s="1587"/>
      <c r="G465" s="1604"/>
      <c r="H465" s="1587"/>
      <c r="I465" s="1572"/>
      <c r="J465" s="1573"/>
      <c r="K465" s="1572"/>
      <c r="L465" s="1587"/>
      <c r="M465" s="1569"/>
      <c r="N465" s="1569"/>
      <c r="O465" s="1587"/>
      <c r="P465" s="1587"/>
      <c r="Q465" s="1880"/>
      <c r="R465" s="1866">
        <f t="shared" si="7"/>
        <v>0</v>
      </c>
      <c r="S465" s="1882"/>
      <c r="T465" s="1602"/>
      <c r="U465" s="1602"/>
      <c r="V465" s="1602"/>
      <c r="W465" s="1602"/>
    </row>
    <row r="466" spans="1:23" ht="16" customHeight="1" x14ac:dyDescent="0.45">
      <c r="A466" s="1603"/>
      <c r="B466" s="1572"/>
      <c r="C466" s="1572"/>
      <c r="D466" s="1570"/>
      <c r="E466" s="1571"/>
      <c r="F466" s="1587"/>
      <c r="G466" s="1604"/>
      <c r="H466" s="1587"/>
      <c r="I466" s="1572"/>
      <c r="J466" s="1573"/>
      <c r="K466" s="1572"/>
      <c r="L466" s="1587"/>
      <c r="M466" s="1569"/>
      <c r="N466" s="1569"/>
      <c r="O466" s="1587"/>
      <c r="P466" s="1587"/>
      <c r="Q466" s="1880"/>
      <c r="R466" s="1866">
        <f t="shared" si="7"/>
        <v>0</v>
      </c>
      <c r="S466" s="1882"/>
      <c r="T466" s="1602"/>
      <c r="U466" s="1602"/>
      <c r="V466" s="1602"/>
      <c r="W466" s="1602"/>
    </row>
    <row r="467" spans="1:23" ht="16" customHeight="1" x14ac:dyDescent="0.45">
      <c r="A467" s="1603"/>
      <c r="B467" s="1572"/>
      <c r="C467" s="1572"/>
      <c r="D467" s="1570"/>
      <c r="E467" s="1571"/>
      <c r="F467" s="1587"/>
      <c r="G467" s="1604"/>
      <c r="H467" s="1587"/>
      <c r="I467" s="1572"/>
      <c r="J467" s="1573"/>
      <c r="K467" s="1572"/>
      <c r="L467" s="1587"/>
      <c r="M467" s="1569"/>
      <c r="N467" s="1569"/>
      <c r="O467" s="1587"/>
      <c r="P467" s="1587"/>
      <c r="Q467" s="1880"/>
      <c r="R467" s="1866">
        <f t="shared" si="7"/>
        <v>0</v>
      </c>
      <c r="S467" s="1882"/>
      <c r="T467" s="1602"/>
      <c r="U467" s="1602"/>
      <c r="V467" s="1602"/>
      <c r="W467" s="1602"/>
    </row>
    <row r="468" spans="1:23" ht="16" customHeight="1" x14ac:dyDescent="0.45">
      <c r="A468" s="1603"/>
      <c r="B468" s="1572"/>
      <c r="C468" s="1572"/>
      <c r="D468" s="1570"/>
      <c r="E468" s="1571"/>
      <c r="F468" s="1587"/>
      <c r="G468" s="1604"/>
      <c r="H468" s="1587"/>
      <c r="I468" s="1572"/>
      <c r="J468" s="1573"/>
      <c r="K468" s="1572"/>
      <c r="L468" s="1587"/>
      <c r="M468" s="1569"/>
      <c r="N468" s="1569"/>
      <c r="O468" s="1587"/>
      <c r="P468" s="1587"/>
      <c r="Q468" s="1880"/>
      <c r="R468" s="1866">
        <f t="shared" si="7"/>
        <v>0</v>
      </c>
      <c r="S468" s="1882"/>
      <c r="T468" s="1602"/>
      <c r="U468" s="1602"/>
      <c r="V468" s="1602"/>
      <c r="W468" s="1602"/>
    </row>
    <row r="469" spans="1:23" ht="16" customHeight="1" x14ac:dyDescent="0.45">
      <c r="A469" s="1603"/>
      <c r="B469" s="1572"/>
      <c r="C469" s="1572"/>
      <c r="D469" s="1570"/>
      <c r="E469" s="1571"/>
      <c r="F469" s="1587"/>
      <c r="G469" s="1604"/>
      <c r="H469" s="1587"/>
      <c r="I469" s="1572"/>
      <c r="J469" s="1573"/>
      <c r="K469" s="1572"/>
      <c r="L469" s="1587"/>
      <c r="M469" s="1569"/>
      <c r="N469" s="1569"/>
      <c r="O469" s="1587"/>
      <c r="P469" s="1587"/>
      <c r="Q469" s="1880"/>
      <c r="R469" s="1866">
        <f t="shared" si="7"/>
        <v>0</v>
      </c>
      <c r="S469" s="1882"/>
      <c r="T469" s="1602"/>
      <c r="U469" s="1602"/>
      <c r="V469" s="1602"/>
      <c r="W469" s="1602"/>
    </row>
    <row r="470" spans="1:23" ht="16" customHeight="1" x14ac:dyDescent="0.45">
      <c r="A470" s="1603"/>
      <c r="B470" s="1572"/>
      <c r="C470" s="1572"/>
      <c r="D470" s="1570"/>
      <c r="E470" s="1571"/>
      <c r="F470" s="1587"/>
      <c r="G470" s="1604"/>
      <c r="H470" s="1587"/>
      <c r="I470" s="1572"/>
      <c r="J470" s="1573"/>
      <c r="K470" s="1572"/>
      <c r="L470" s="1587"/>
      <c r="M470" s="1569"/>
      <c r="N470" s="1569"/>
      <c r="O470" s="1587"/>
      <c r="P470" s="1587"/>
      <c r="Q470" s="1880"/>
      <c r="R470" s="1866">
        <f t="shared" si="7"/>
        <v>0</v>
      </c>
      <c r="S470" s="1882"/>
      <c r="T470" s="1602"/>
      <c r="U470" s="1602"/>
      <c r="V470" s="1602"/>
      <c r="W470" s="1602"/>
    </row>
    <row r="471" spans="1:23" ht="16" customHeight="1" x14ac:dyDescent="0.45">
      <c r="A471" s="1603"/>
      <c r="B471" s="1572"/>
      <c r="C471" s="1572"/>
      <c r="D471" s="1570"/>
      <c r="E471" s="1571"/>
      <c r="F471" s="1587"/>
      <c r="G471" s="1604"/>
      <c r="H471" s="1587"/>
      <c r="I471" s="1572"/>
      <c r="J471" s="1573"/>
      <c r="K471" s="1572"/>
      <c r="L471" s="1587"/>
      <c r="M471" s="1569"/>
      <c r="N471" s="1569"/>
      <c r="O471" s="1587"/>
      <c r="P471" s="1587"/>
      <c r="Q471" s="1880"/>
      <c r="R471" s="1866">
        <f t="shared" si="7"/>
        <v>0</v>
      </c>
      <c r="S471" s="1882"/>
      <c r="T471" s="1602"/>
      <c r="U471" s="1602"/>
      <c r="V471" s="1602"/>
      <c r="W471" s="1602"/>
    </row>
    <row r="472" spans="1:23" ht="16" customHeight="1" x14ac:dyDescent="0.45">
      <c r="A472" s="1603"/>
      <c r="B472" s="1572"/>
      <c r="C472" s="1572"/>
      <c r="D472" s="1570"/>
      <c r="E472" s="1571"/>
      <c r="F472" s="1587"/>
      <c r="G472" s="1604"/>
      <c r="H472" s="1587"/>
      <c r="I472" s="1572"/>
      <c r="J472" s="1573"/>
      <c r="K472" s="1572"/>
      <c r="L472" s="1587"/>
      <c r="M472" s="1569"/>
      <c r="N472" s="1569"/>
      <c r="O472" s="1587"/>
      <c r="P472" s="1587"/>
      <c r="Q472" s="1880"/>
      <c r="R472" s="1866">
        <f t="shared" si="7"/>
        <v>0</v>
      </c>
      <c r="S472" s="1882"/>
      <c r="T472" s="1602"/>
      <c r="U472" s="1602"/>
      <c r="V472" s="1602"/>
      <c r="W472" s="1602"/>
    </row>
    <row r="473" spans="1:23" ht="16" customHeight="1" x14ac:dyDescent="0.45">
      <c r="A473" s="1603"/>
      <c r="B473" s="1572"/>
      <c r="C473" s="1572"/>
      <c r="D473" s="1570"/>
      <c r="E473" s="1571"/>
      <c r="F473" s="1587"/>
      <c r="G473" s="1604"/>
      <c r="H473" s="1587"/>
      <c r="I473" s="1572"/>
      <c r="J473" s="1573"/>
      <c r="K473" s="1572"/>
      <c r="L473" s="1587"/>
      <c r="M473" s="1569"/>
      <c r="N473" s="1569"/>
      <c r="O473" s="1587"/>
      <c r="P473" s="1587"/>
      <c r="Q473" s="1880"/>
      <c r="R473" s="1866">
        <f t="shared" si="7"/>
        <v>0</v>
      </c>
      <c r="S473" s="1882"/>
      <c r="T473" s="1602"/>
      <c r="U473" s="1602"/>
      <c r="V473" s="1602"/>
      <c r="W473" s="1602"/>
    </row>
    <row r="474" spans="1:23" ht="16" customHeight="1" x14ac:dyDescent="0.45">
      <c r="A474" s="1603"/>
      <c r="B474" s="1572"/>
      <c r="C474" s="1572"/>
      <c r="D474" s="1570"/>
      <c r="E474" s="1571"/>
      <c r="F474" s="1587"/>
      <c r="G474" s="1604"/>
      <c r="H474" s="1587"/>
      <c r="I474" s="1572"/>
      <c r="J474" s="1573"/>
      <c r="K474" s="1572"/>
      <c r="L474" s="1587"/>
      <c r="M474" s="1569"/>
      <c r="N474" s="1569"/>
      <c r="O474" s="1587"/>
      <c r="P474" s="1587"/>
      <c r="Q474" s="1880"/>
      <c r="R474" s="1866">
        <f t="shared" si="7"/>
        <v>0</v>
      </c>
      <c r="S474" s="1882"/>
      <c r="T474" s="1602"/>
      <c r="U474" s="1602"/>
      <c r="V474" s="1602"/>
      <c r="W474" s="1602"/>
    </row>
    <row r="475" spans="1:23" ht="16" customHeight="1" x14ac:dyDescent="0.45">
      <c r="A475" s="1603"/>
      <c r="B475" s="1572"/>
      <c r="C475" s="1572"/>
      <c r="D475" s="1570"/>
      <c r="E475" s="1571"/>
      <c r="F475" s="1587"/>
      <c r="G475" s="1604"/>
      <c r="H475" s="1587"/>
      <c r="I475" s="1572"/>
      <c r="J475" s="1573"/>
      <c r="K475" s="1572"/>
      <c r="L475" s="1587"/>
      <c r="M475" s="1569"/>
      <c r="N475" s="1569"/>
      <c r="O475" s="1587"/>
      <c r="P475" s="1587"/>
      <c r="Q475" s="1880"/>
      <c r="R475" s="1866">
        <f t="shared" si="7"/>
        <v>0</v>
      </c>
      <c r="S475" s="1882"/>
      <c r="T475" s="1602"/>
      <c r="U475" s="1602"/>
      <c r="V475" s="1602"/>
      <c r="W475" s="1602"/>
    </row>
    <row r="476" spans="1:23" ht="16" customHeight="1" x14ac:dyDescent="0.45">
      <c r="A476" s="1603"/>
      <c r="B476" s="1572"/>
      <c r="C476" s="1572"/>
      <c r="D476" s="1570"/>
      <c r="E476" s="1571"/>
      <c r="F476" s="1587"/>
      <c r="G476" s="1604"/>
      <c r="H476" s="1587"/>
      <c r="I476" s="1572"/>
      <c r="J476" s="1573"/>
      <c r="K476" s="1572"/>
      <c r="L476" s="1587"/>
      <c r="M476" s="1569"/>
      <c r="N476" s="1569"/>
      <c r="O476" s="1587"/>
      <c r="P476" s="1587"/>
      <c r="Q476" s="1880"/>
      <c r="R476" s="1866">
        <f t="shared" si="7"/>
        <v>0</v>
      </c>
      <c r="S476" s="1882"/>
      <c r="T476" s="1602"/>
      <c r="U476" s="1602"/>
      <c r="V476" s="1602"/>
      <c r="W476" s="1602"/>
    </row>
    <row r="477" spans="1:23" ht="16" customHeight="1" x14ac:dyDescent="0.45">
      <c r="A477" s="1603"/>
      <c r="B477" s="1572"/>
      <c r="C477" s="1572"/>
      <c r="D477" s="1570"/>
      <c r="E477" s="1571"/>
      <c r="F477" s="1587"/>
      <c r="G477" s="1604"/>
      <c r="H477" s="1587"/>
      <c r="I477" s="1572"/>
      <c r="J477" s="1573"/>
      <c r="K477" s="1572"/>
      <c r="L477" s="1587"/>
      <c r="M477" s="1569"/>
      <c r="N477" s="1569"/>
      <c r="O477" s="1587"/>
      <c r="P477" s="1587"/>
      <c r="Q477" s="1880"/>
      <c r="R477" s="1866">
        <f t="shared" si="7"/>
        <v>0</v>
      </c>
      <c r="S477" s="1882"/>
      <c r="T477" s="1602"/>
      <c r="U477" s="1602"/>
      <c r="V477" s="1602"/>
      <c r="W477" s="1602"/>
    </row>
    <row r="478" spans="1:23" ht="16" customHeight="1" x14ac:dyDescent="0.45">
      <c r="A478" s="1603"/>
      <c r="B478" s="1572"/>
      <c r="C478" s="1572"/>
      <c r="D478" s="1570"/>
      <c r="E478" s="1571"/>
      <c r="F478" s="1587"/>
      <c r="G478" s="1604"/>
      <c r="H478" s="1587"/>
      <c r="I478" s="1572"/>
      <c r="J478" s="1573"/>
      <c r="K478" s="1572"/>
      <c r="L478" s="1587"/>
      <c r="M478" s="1569"/>
      <c r="N478" s="1569"/>
      <c r="O478" s="1587"/>
      <c r="P478" s="1587"/>
      <c r="Q478" s="1880"/>
      <c r="R478" s="1866">
        <f t="shared" si="7"/>
        <v>0</v>
      </c>
      <c r="S478" s="1882"/>
      <c r="T478" s="1602"/>
      <c r="U478" s="1602"/>
      <c r="V478" s="1602"/>
      <c r="W478" s="1602"/>
    </row>
    <row r="479" spans="1:23" ht="16" customHeight="1" x14ac:dyDescent="0.45">
      <c r="A479" s="1603"/>
      <c r="B479" s="1572"/>
      <c r="C479" s="1572"/>
      <c r="D479" s="1570"/>
      <c r="E479" s="1571"/>
      <c r="F479" s="1587"/>
      <c r="G479" s="1604"/>
      <c r="H479" s="1587"/>
      <c r="I479" s="1572"/>
      <c r="J479" s="1573"/>
      <c r="K479" s="1572"/>
      <c r="L479" s="1587"/>
      <c r="M479" s="1569"/>
      <c r="N479" s="1569"/>
      <c r="O479" s="1587"/>
      <c r="P479" s="1587"/>
      <c r="Q479" s="1880"/>
      <c r="R479" s="1866">
        <f t="shared" si="7"/>
        <v>0</v>
      </c>
      <c r="S479" s="1882"/>
      <c r="T479" s="1602"/>
      <c r="U479" s="1602"/>
      <c r="V479" s="1602"/>
      <c r="W479" s="1602"/>
    </row>
    <row r="480" spans="1:23" ht="16" customHeight="1" x14ac:dyDescent="0.45">
      <c r="A480" s="1603"/>
      <c r="B480" s="1572"/>
      <c r="C480" s="1572"/>
      <c r="D480" s="1570"/>
      <c r="E480" s="1571"/>
      <c r="F480" s="1587"/>
      <c r="G480" s="1604"/>
      <c r="H480" s="1587"/>
      <c r="I480" s="1572"/>
      <c r="J480" s="1573"/>
      <c r="K480" s="1572"/>
      <c r="L480" s="1587"/>
      <c r="M480" s="1569"/>
      <c r="N480" s="1569"/>
      <c r="O480" s="1587"/>
      <c r="P480" s="1587"/>
      <c r="Q480" s="1880"/>
      <c r="R480" s="1866">
        <f t="shared" si="7"/>
        <v>0</v>
      </c>
      <c r="S480" s="1882"/>
      <c r="T480" s="1602"/>
      <c r="U480" s="1602"/>
      <c r="V480" s="1602"/>
      <c r="W480" s="1602"/>
    </row>
    <row r="481" spans="1:23" ht="16" customHeight="1" x14ac:dyDescent="0.45">
      <c r="A481" s="1603"/>
      <c r="B481" s="1572"/>
      <c r="C481" s="1572"/>
      <c r="D481" s="1570"/>
      <c r="E481" s="1571"/>
      <c r="F481" s="1587"/>
      <c r="G481" s="1604"/>
      <c r="H481" s="1587"/>
      <c r="I481" s="1572"/>
      <c r="J481" s="1573"/>
      <c r="K481" s="1572"/>
      <c r="L481" s="1587"/>
      <c r="M481" s="1569"/>
      <c r="N481" s="1569"/>
      <c r="O481" s="1587"/>
      <c r="P481" s="1587"/>
      <c r="Q481" s="1880"/>
      <c r="R481" s="1866">
        <f t="shared" si="7"/>
        <v>0</v>
      </c>
      <c r="S481" s="1882"/>
      <c r="T481" s="1602"/>
      <c r="U481" s="1602"/>
      <c r="V481" s="1602"/>
      <c r="W481" s="1602"/>
    </row>
    <row r="482" spans="1:23" ht="16" customHeight="1" x14ac:dyDescent="0.45">
      <c r="A482" s="1603"/>
      <c r="B482" s="1572"/>
      <c r="C482" s="1572"/>
      <c r="D482" s="1570"/>
      <c r="E482" s="1571"/>
      <c r="F482" s="1587"/>
      <c r="G482" s="1604"/>
      <c r="H482" s="1587"/>
      <c r="I482" s="1572"/>
      <c r="J482" s="1573"/>
      <c r="K482" s="1572"/>
      <c r="L482" s="1587"/>
      <c r="M482" s="1569"/>
      <c r="N482" s="1569"/>
      <c r="O482" s="1587"/>
      <c r="P482" s="1587"/>
      <c r="Q482" s="1880"/>
      <c r="R482" s="1866">
        <f t="shared" si="7"/>
        <v>0</v>
      </c>
      <c r="S482" s="1882"/>
      <c r="T482" s="1602"/>
      <c r="U482" s="1602"/>
      <c r="V482" s="1602"/>
      <c r="W482" s="1602"/>
    </row>
    <row r="483" spans="1:23" ht="16" customHeight="1" x14ac:dyDescent="0.45">
      <c r="A483" s="1603"/>
      <c r="B483" s="1572"/>
      <c r="C483" s="1572"/>
      <c r="D483" s="1570"/>
      <c r="E483" s="1571"/>
      <c r="F483" s="1587"/>
      <c r="G483" s="1604"/>
      <c r="H483" s="1587"/>
      <c r="I483" s="1572"/>
      <c r="J483" s="1573"/>
      <c r="K483" s="1572"/>
      <c r="L483" s="1587"/>
      <c r="M483" s="1569"/>
      <c r="N483" s="1569"/>
      <c r="O483" s="1587"/>
      <c r="P483" s="1587"/>
      <c r="Q483" s="1880"/>
      <c r="R483" s="1866">
        <f t="shared" si="7"/>
        <v>0</v>
      </c>
      <c r="S483" s="1882"/>
      <c r="T483" s="1602"/>
      <c r="U483" s="1602"/>
      <c r="V483" s="1602"/>
      <c r="W483" s="1602"/>
    </row>
    <row r="484" spans="1:23" ht="16" customHeight="1" x14ac:dyDescent="0.45">
      <c r="A484" s="1603"/>
      <c r="B484" s="1572"/>
      <c r="C484" s="1572"/>
      <c r="D484" s="1570"/>
      <c r="E484" s="1571"/>
      <c r="F484" s="1587"/>
      <c r="G484" s="1604"/>
      <c r="H484" s="1587"/>
      <c r="I484" s="1572"/>
      <c r="J484" s="1573"/>
      <c r="K484" s="1572"/>
      <c r="L484" s="1587"/>
      <c r="M484" s="1569"/>
      <c r="N484" s="1569"/>
      <c r="O484" s="1587"/>
      <c r="P484" s="1587"/>
      <c r="Q484" s="1880"/>
      <c r="R484" s="1866">
        <f t="shared" si="7"/>
        <v>0</v>
      </c>
      <c r="S484" s="1882"/>
      <c r="T484" s="1602"/>
      <c r="U484" s="1602"/>
      <c r="V484" s="1602"/>
      <c r="W484" s="1602"/>
    </row>
    <row r="485" spans="1:23" ht="16" customHeight="1" x14ac:dyDescent="0.45">
      <c r="A485" s="1603"/>
      <c r="B485" s="1572"/>
      <c r="C485" s="1572"/>
      <c r="D485" s="1570"/>
      <c r="E485" s="1571"/>
      <c r="F485" s="1587"/>
      <c r="G485" s="1604"/>
      <c r="H485" s="1587"/>
      <c r="I485" s="1572"/>
      <c r="J485" s="1573"/>
      <c r="K485" s="1572"/>
      <c r="L485" s="1587"/>
      <c r="M485" s="1569"/>
      <c r="N485" s="1569"/>
      <c r="O485" s="1587"/>
      <c r="P485" s="1587"/>
      <c r="Q485" s="1880"/>
      <c r="R485" s="1866">
        <f t="shared" si="7"/>
        <v>0</v>
      </c>
      <c r="S485" s="1882"/>
      <c r="T485" s="1602"/>
      <c r="U485" s="1602"/>
      <c r="V485" s="1602"/>
      <c r="W485" s="1602"/>
    </row>
    <row r="486" spans="1:23" ht="16" customHeight="1" x14ac:dyDescent="0.45">
      <c r="A486" s="1603"/>
      <c r="B486" s="1572"/>
      <c r="C486" s="1572"/>
      <c r="D486" s="1570"/>
      <c r="E486" s="1571"/>
      <c r="F486" s="1587"/>
      <c r="G486" s="1604"/>
      <c r="H486" s="1587"/>
      <c r="I486" s="1572"/>
      <c r="J486" s="1573"/>
      <c r="K486" s="1572"/>
      <c r="L486" s="1587"/>
      <c r="M486" s="1569"/>
      <c r="N486" s="1569"/>
      <c r="O486" s="1587"/>
      <c r="P486" s="1587"/>
      <c r="Q486" s="1880"/>
      <c r="R486" s="1866">
        <f t="shared" si="7"/>
        <v>0</v>
      </c>
      <c r="S486" s="1882"/>
      <c r="T486" s="1602"/>
      <c r="U486" s="1602"/>
      <c r="V486" s="1602"/>
      <c r="W486" s="1602"/>
    </row>
    <row r="487" spans="1:23" ht="16" customHeight="1" x14ac:dyDescent="0.45">
      <c r="A487" s="1603"/>
      <c r="B487" s="1572"/>
      <c r="C487" s="1572"/>
      <c r="D487" s="1570"/>
      <c r="E487" s="1571"/>
      <c r="F487" s="1587"/>
      <c r="G487" s="1604"/>
      <c r="H487" s="1587"/>
      <c r="I487" s="1572"/>
      <c r="J487" s="1573"/>
      <c r="K487" s="1572"/>
      <c r="L487" s="1587"/>
      <c r="M487" s="1569"/>
      <c r="N487" s="1569"/>
      <c r="O487" s="1587"/>
      <c r="P487" s="1587"/>
      <c r="Q487" s="1880"/>
      <c r="R487" s="1866">
        <f t="shared" si="7"/>
        <v>0</v>
      </c>
      <c r="S487" s="1882"/>
      <c r="T487" s="1602"/>
      <c r="U487" s="1602"/>
      <c r="V487" s="1602"/>
      <c r="W487" s="1602"/>
    </row>
    <row r="488" spans="1:23" ht="16" customHeight="1" x14ac:dyDescent="0.45">
      <c r="A488" s="1603"/>
      <c r="B488" s="1572"/>
      <c r="C488" s="1572"/>
      <c r="D488" s="1570"/>
      <c r="E488" s="1571"/>
      <c r="F488" s="1587"/>
      <c r="G488" s="1604"/>
      <c r="H488" s="1587"/>
      <c r="I488" s="1572"/>
      <c r="J488" s="1573"/>
      <c r="K488" s="1572"/>
      <c r="L488" s="1587"/>
      <c r="M488" s="1569"/>
      <c r="N488" s="1569"/>
      <c r="O488" s="1587"/>
      <c r="P488" s="1587"/>
      <c r="Q488" s="1880"/>
      <c r="R488" s="1866">
        <f t="shared" si="7"/>
        <v>0</v>
      </c>
      <c r="S488" s="1882"/>
      <c r="T488" s="1602"/>
      <c r="U488" s="1602"/>
      <c r="V488" s="1602"/>
      <c r="W488" s="1602"/>
    </row>
    <row r="489" spans="1:23" ht="16" customHeight="1" x14ac:dyDescent="0.45">
      <c r="A489" s="1603"/>
      <c r="B489" s="1572"/>
      <c r="C489" s="1572"/>
      <c r="D489" s="1570"/>
      <c r="E489" s="1571"/>
      <c r="F489" s="1587"/>
      <c r="G489" s="1604"/>
      <c r="H489" s="1587"/>
      <c r="I489" s="1572"/>
      <c r="J489" s="1573"/>
      <c r="K489" s="1572"/>
      <c r="L489" s="1587"/>
      <c r="M489" s="1569"/>
      <c r="N489" s="1569"/>
      <c r="O489" s="1587"/>
      <c r="P489" s="1587"/>
      <c r="Q489" s="1880"/>
      <c r="R489" s="1866">
        <f t="shared" si="7"/>
        <v>0</v>
      </c>
      <c r="S489" s="1882"/>
      <c r="T489" s="1602"/>
      <c r="U489" s="1602"/>
      <c r="V489" s="1602"/>
      <c r="W489" s="1602"/>
    </row>
    <row r="490" spans="1:23" ht="16" customHeight="1" x14ac:dyDescent="0.45">
      <c r="A490" s="1603"/>
      <c r="B490" s="1572"/>
      <c r="C490" s="1572"/>
      <c r="D490" s="1570"/>
      <c r="E490" s="1571"/>
      <c r="F490" s="1587"/>
      <c r="G490" s="1604"/>
      <c r="H490" s="1587"/>
      <c r="I490" s="1572"/>
      <c r="J490" s="1573"/>
      <c r="K490" s="1572"/>
      <c r="L490" s="1587"/>
      <c r="M490" s="1569"/>
      <c r="N490" s="1569"/>
      <c r="O490" s="1587"/>
      <c r="P490" s="1587"/>
      <c r="Q490" s="1880"/>
      <c r="R490" s="1866">
        <f t="shared" si="7"/>
        <v>0</v>
      </c>
      <c r="S490" s="1882"/>
      <c r="T490" s="1602"/>
      <c r="U490" s="1602"/>
      <c r="V490" s="1602"/>
      <c r="W490" s="1602"/>
    </row>
    <row r="491" spans="1:23" ht="16" customHeight="1" x14ac:dyDescent="0.45">
      <c r="A491" s="1603"/>
      <c r="B491" s="1572"/>
      <c r="C491" s="1572"/>
      <c r="D491" s="1570"/>
      <c r="E491" s="1571"/>
      <c r="F491" s="1587"/>
      <c r="G491" s="1604"/>
      <c r="H491" s="1587"/>
      <c r="I491" s="1572"/>
      <c r="J491" s="1573"/>
      <c r="K491" s="1572"/>
      <c r="L491" s="1587"/>
      <c r="M491" s="1569"/>
      <c r="N491" s="1569"/>
      <c r="O491" s="1587"/>
      <c r="P491" s="1587"/>
      <c r="Q491" s="1880"/>
      <c r="R491" s="1866">
        <f t="shared" si="7"/>
        <v>0</v>
      </c>
      <c r="S491" s="1882"/>
      <c r="T491" s="1602"/>
      <c r="U491" s="1602"/>
      <c r="V491" s="1602"/>
      <c r="W491" s="1602"/>
    </row>
    <row r="492" spans="1:23" ht="16" customHeight="1" x14ac:dyDescent="0.45">
      <c r="A492" s="1603"/>
      <c r="B492" s="1572"/>
      <c r="C492" s="1572"/>
      <c r="D492" s="1570"/>
      <c r="E492" s="1571"/>
      <c r="F492" s="1587"/>
      <c r="G492" s="1604"/>
      <c r="H492" s="1587"/>
      <c r="I492" s="1572"/>
      <c r="J492" s="1573"/>
      <c r="K492" s="1572"/>
      <c r="L492" s="1587"/>
      <c r="M492" s="1569"/>
      <c r="N492" s="1569"/>
      <c r="O492" s="1587"/>
      <c r="P492" s="1587"/>
      <c r="Q492" s="1880"/>
      <c r="R492" s="1866">
        <f t="shared" si="7"/>
        <v>0</v>
      </c>
      <c r="S492" s="1882"/>
      <c r="T492" s="1602"/>
      <c r="U492" s="1602"/>
      <c r="V492" s="1602"/>
      <c r="W492" s="1602"/>
    </row>
    <row r="493" spans="1:23" ht="16" customHeight="1" x14ac:dyDescent="0.45">
      <c r="A493" s="1603"/>
      <c r="B493" s="1572"/>
      <c r="C493" s="1572"/>
      <c r="D493" s="1570"/>
      <c r="E493" s="1571"/>
      <c r="F493" s="1587"/>
      <c r="G493" s="1604"/>
      <c r="H493" s="1587"/>
      <c r="I493" s="1572"/>
      <c r="J493" s="1573"/>
      <c r="K493" s="1572"/>
      <c r="L493" s="1587"/>
      <c r="M493" s="1569"/>
      <c r="N493" s="1569"/>
      <c r="O493" s="1587"/>
      <c r="P493" s="1587"/>
      <c r="Q493" s="1880"/>
      <c r="R493" s="1866">
        <f t="shared" si="7"/>
        <v>0</v>
      </c>
      <c r="S493" s="1882"/>
      <c r="T493" s="1602"/>
      <c r="U493" s="1602"/>
      <c r="V493" s="1602"/>
      <c r="W493" s="1602"/>
    </row>
    <row r="494" spans="1:23" ht="16" customHeight="1" x14ac:dyDescent="0.45">
      <c r="A494" s="1603"/>
      <c r="B494" s="1572"/>
      <c r="C494" s="1572"/>
      <c r="D494" s="1570"/>
      <c r="E494" s="1571"/>
      <c r="F494" s="1587"/>
      <c r="G494" s="1604"/>
      <c r="H494" s="1587"/>
      <c r="I494" s="1572"/>
      <c r="J494" s="1573"/>
      <c r="K494" s="1572"/>
      <c r="L494" s="1587"/>
      <c r="M494" s="1569"/>
      <c r="N494" s="1569"/>
      <c r="O494" s="1587"/>
      <c r="P494" s="1587"/>
      <c r="Q494" s="1880"/>
      <c r="R494" s="1866">
        <f t="shared" si="7"/>
        <v>0</v>
      </c>
      <c r="S494" s="1882"/>
      <c r="T494" s="1602"/>
      <c r="U494" s="1602"/>
      <c r="V494" s="1602"/>
      <c r="W494" s="1602"/>
    </row>
    <row r="495" spans="1:23" ht="16" customHeight="1" x14ac:dyDescent="0.45">
      <c r="A495" s="1603"/>
      <c r="B495" s="1572"/>
      <c r="C495" s="1572"/>
      <c r="D495" s="1570"/>
      <c r="E495" s="1571"/>
      <c r="F495" s="1587"/>
      <c r="G495" s="1604"/>
      <c r="H495" s="1587"/>
      <c r="I495" s="1572"/>
      <c r="J495" s="1573"/>
      <c r="K495" s="1572"/>
      <c r="L495" s="1587"/>
      <c r="M495" s="1569"/>
      <c r="N495" s="1569"/>
      <c r="O495" s="1587"/>
      <c r="P495" s="1587"/>
      <c r="Q495" s="1880"/>
      <c r="R495" s="1866">
        <f t="shared" si="7"/>
        <v>0</v>
      </c>
      <c r="S495" s="1882"/>
      <c r="T495" s="1602"/>
      <c r="U495" s="1602"/>
      <c r="V495" s="1602"/>
      <c r="W495" s="1602"/>
    </row>
    <row r="496" spans="1:23" ht="16" customHeight="1" x14ac:dyDescent="0.45">
      <c r="A496" s="1603"/>
      <c r="B496" s="1572"/>
      <c r="C496" s="1572"/>
      <c r="D496" s="1570"/>
      <c r="E496" s="1571"/>
      <c r="F496" s="1587"/>
      <c r="G496" s="1604"/>
      <c r="H496" s="1587"/>
      <c r="I496" s="1572"/>
      <c r="J496" s="1573"/>
      <c r="K496" s="1572"/>
      <c r="L496" s="1587"/>
      <c r="M496" s="1569"/>
      <c r="N496" s="1569"/>
      <c r="O496" s="1587"/>
      <c r="P496" s="1587"/>
      <c r="Q496" s="1880"/>
      <c r="R496" s="1866">
        <f t="shared" si="7"/>
        <v>0</v>
      </c>
      <c r="S496" s="1882"/>
      <c r="T496" s="1602"/>
      <c r="U496" s="1602"/>
      <c r="V496" s="1602"/>
      <c r="W496" s="1602"/>
    </row>
    <row r="497" spans="1:23" ht="16" customHeight="1" x14ac:dyDescent="0.45">
      <c r="A497" s="1603"/>
      <c r="B497" s="1572"/>
      <c r="C497" s="1572"/>
      <c r="D497" s="1570"/>
      <c r="E497" s="1571"/>
      <c r="F497" s="1587"/>
      <c r="G497" s="1604"/>
      <c r="H497" s="1587"/>
      <c r="I497" s="1572"/>
      <c r="J497" s="1573"/>
      <c r="K497" s="1572"/>
      <c r="L497" s="1587"/>
      <c r="M497" s="1569"/>
      <c r="N497" s="1569"/>
      <c r="O497" s="1587"/>
      <c r="P497" s="1587"/>
      <c r="Q497" s="1880"/>
      <c r="R497" s="1866">
        <f t="shared" si="7"/>
        <v>0</v>
      </c>
      <c r="S497" s="1882"/>
      <c r="T497" s="1602"/>
      <c r="U497" s="1602"/>
      <c r="V497" s="1602"/>
      <c r="W497" s="1602"/>
    </row>
    <row r="498" spans="1:23" ht="16" customHeight="1" x14ac:dyDescent="0.45">
      <c r="A498" s="1603"/>
      <c r="B498" s="1572"/>
      <c r="C498" s="1572"/>
      <c r="D498" s="1570"/>
      <c r="E498" s="1571"/>
      <c r="F498" s="1587"/>
      <c r="G498" s="1604"/>
      <c r="H498" s="1587"/>
      <c r="I498" s="1572"/>
      <c r="J498" s="1573"/>
      <c r="K498" s="1572"/>
      <c r="L498" s="1587"/>
      <c r="M498" s="1569"/>
      <c r="N498" s="1569"/>
      <c r="O498" s="1587"/>
      <c r="P498" s="1587"/>
      <c r="Q498" s="1880"/>
      <c r="R498" s="1866">
        <f t="shared" si="7"/>
        <v>0</v>
      </c>
      <c r="S498" s="1882"/>
      <c r="T498" s="1602"/>
      <c r="U498" s="1602"/>
      <c r="V498" s="1602"/>
      <c r="W498" s="1602"/>
    </row>
    <row r="499" spans="1:23" ht="16" customHeight="1" x14ac:dyDescent="0.45">
      <c r="A499" s="1603"/>
      <c r="B499" s="1572"/>
      <c r="C499" s="1572"/>
      <c r="D499" s="1570"/>
      <c r="E499" s="1571"/>
      <c r="F499" s="1587"/>
      <c r="G499" s="1604"/>
      <c r="H499" s="1587"/>
      <c r="I499" s="1572"/>
      <c r="J499" s="1573"/>
      <c r="K499" s="1572"/>
      <c r="L499" s="1587"/>
      <c r="M499" s="1569"/>
      <c r="N499" s="1569"/>
      <c r="O499" s="1587"/>
      <c r="P499" s="1587"/>
      <c r="Q499" s="1880"/>
      <c r="R499" s="1866">
        <f t="shared" si="7"/>
        <v>0</v>
      </c>
      <c r="S499" s="1882"/>
      <c r="T499" s="1602"/>
      <c r="U499" s="1602"/>
      <c r="V499" s="1602"/>
      <c r="W499" s="1602"/>
    </row>
    <row r="500" spans="1:23" ht="16" customHeight="1" x14ac:dyDescent="0.45">
      <c r="A500" s="1603"/>
      <c r="B500" s="1572"/>
      <c r="C500" s="1572"/>
      <c r="D500" s="1570"/>
      <c r="E500" s="1571"/>
      <c r="F500" s="1587"/>
      <c r="G500" s="1604"/>
      <c r="H500" s="1587"/>
      <c r="I500" s="1572"/>
      <c r="J500" s="1573"/>
      <c r="K500" s="1572"/>
      <c r="L500" s="1587"/>
      <c r="M500" s="1569"/>
      <c r="N500" s="1569"/>
      <c r="O500" s="1587"/>
      <c r="P500" s="1587"/>
      <c r="Q500" s="1880"/>
      <c r="R500" s="1866">
        <f t="shared" si="7"/>
        <v>0</v>
      </c>
      <c r="S500" s="1882"/>
      <c r="T500" s="1602"/>
      <c r="U500" s="1602"/>
      <c r="V500" s="1602"/>
      <c r="W500" s="1602"/>
    </row>
    <row r="501" spans="1:23" ht="16" customHeight="1" x14ac:dyDescent="0.45">
      <c r="A501" s="1603"/>
      <c r="B501" s="1572"/>
      <c r="C501" s="1572"/>
      <c r="D501" s="1570"/>
      <c r="E501" s="1571"/>
      <c r="F501" s="1587"/>
      <c r="G501" s="1604"/>
      <c r="H501" s="1587"/>
      <c r="I501" s="1572"/>
      <c r="J501" s="1573"/>
      <c r="K501" s="1572"/>
      <c r="L501" s="1587"/>
      <c r="M501" s="1569"/>
      <c r="N501" s="1569"/>
      <c r="O501" s="1587"/>
      <c r="P501" s="1587"/>
      <c r="Q501" s="1880"/>
      <c r="R501" s="1866">
        <f t="shared" si="7"/>
        <v>0</v>
      </c>
      <c r="S501" s="1882"/>
      <c r="T501" s="1602"/>
      <c r="U501" s="1602"/>
      <c r="V501" s="1602"/>
      <c r="W501" s="1602"/>
    </row>
    <row r="502" spans="1:23" ht="16" customHeight="1" x14ac:dyDescent="0.45">
      <c r="A502" s="1603"/>
      <c r="B502" s="1572"/>
      <c r="C502" s="1572"/>
      <c r="D502" s="1570"/>
      <c r="E502" s="1571"/>
      <c r="F502" s="1587"/>
      <c r="G502" s="1604"/>
      <c r="H502" s="1587"/>
      <c r="I502" s="1572"/>
      <c r="J502" s="1573"/>
      <c r="K502" s="1572"/>
      <c r="L502" s="1587"/>
      <c r="M502" s="1569"/>
      <c r="N502" s="1569"/>
      <c r="O502" s="1587"/>
      <c r="P502" s="1587"/>
      <c r="Q502" s="1880"/>
      <c r="R502" s="1866">
        <f t="shared" si="7"/>
        <v>0</v>
      </c>
      <c r="S502" s="1882"/>
      <c r="T502" s="1602"/>
      <c r="U502" s="1602"/>
      <c r="V502" s="1602"/>
      <c r="W502" s="1602"/>
    </row>
    <row r="503" spans="1:23" ht="16" customHeight="1" x14ac:dyDescent="0.45">
      <c r="A503" s="1603"/>
      <c r="B503" s="1572"/>
      <c r="C503" s="1572"/>
      <c r="D503" s="1570"/>
      <c r="E503" s="1571"/>
      <c r="F503" s="1587"/>
      <c r="G503" s="1604"/>
      <c r="H503" s="1587"/>
      <c r="I503" s="1572"/>
      <c r="J503" s="1573"/>
      <c r="K503" s="1572"/>
      <c r="L503" s="1587"/>
      <c r="M503" s="1569"/>
      <c r="N503" s="1569"/>
      <c r="O503" s="1587"/>
      <c r="P503" s="1587"/>
      <c r="Q503" s="1880"/>
      <c r="R503" s="1866">
        <f t="shared" si="7"/>
        <v>0</v>
      </c>
      <c r="S503" s="1882"/>
      <c r="T503" s="1602"/>
      <c r="U503" s="1602"/>
      <c r="V503" s="1602"/>
      <c r="W503" s="1602"/>
    </row>
    <row r="504" spans="1:23" ht="16" customHeight="1" x14ac:dyDescent="0.45">
      <c r="A504" s="1603"/>
      <c r="B504" s="1572"/>
      <c r="C504" s="1572"/>
      <c r="D504" s="1570"/>
      <c r="E504" s="1571"/>
      <c r="F504" s="1587"/>
      <c r="G504" s="1604"/>
      <c r="H504" s="1587"/>
      <c r="I504" s="1572"/>
      <c r="J504" s="1573"/>
      <c r="K504" s="1572"/>
      <c r="L504" s="1587"/>
      <c r="M504" s="1569"/>
      <c r="N504" s="1569"/>
      <c r="O504" s="1587"/>
      <c r="P504" s="1587"/>
      <c r="Q504" s="1880"/>
      <c r="R504" s="1866">
        <f t="shared" si="7"/>
        <v>0</v>
      </c>
      <c r="S504" s="1882"/>
      <c r="T504" s="1602"/>
      <c r="U504" s="1602"/>
      <c r="V504" s="1602"/>
      <c r="W504" s="1602"/>
    </row>
    <row r="505" spans="1:23" ht="16" customHeight="1" x14ac:dyDescent="0.45">
      <c r="A505" s="1603"/>
      <c r="B505" s="1572"/>
      <c r="C505" s="1572"/>
      <c r="D505" s="1570"/>
      <c r="E505" s="1571"/>
      <c r="F505" s="1587"/>
      <c r="G505" s="1604"/>
      <c r="H505" s="1587"/>
      <c r="I505" s="1572"/>
      <c r="J505" s="1573"/>
      <c r="K505" s="1572"/>
      <c r="L505" s="1587"/>
      <c r="M505" s="1569"/>
      <c r="N505" s="1569"/>
      <c r="O505" s="1587"/>
      <c r="P505" s="1587"/>
      <c r="Q505" s="1880"/>
      <c r="R505" s="1866">
        <f t="shared" si="7"/>
        <v>0</v>
      </c>
      <c r="S505" s="1882"/>
      <c r="T505" s="1602"/>
      <c r="U505" s="1602"/>
      <c r="V505" s="1602"/>
      <c r="W505" s="1602"/>
    </row>
    <row r="506" spans="1:23" ht="16" customHeight="1" x14ac:dyDescent="0.45">
      <c r="A506" s="1603"/>
      <c r="B506" s="1572"/>
      <c r="C506" s="1572"/>
      <c r="D506" s="1570"/>
      <c r="E506" s="1571"/>
      <c r="F506" s="1587"/>
      <c r="G506" s="1604"/>
      <c r="H506" s="1587"/>
      <c r="I506" s="1572"/>
      <c r="J506" s="1573"/>
      <c r="K506" s="1572"/>
      <c r="L506" s="1587"/>
      <c r="M506" s="1569"/>
      <c r="N506" s="1569"/>
      <c r="O506" s="1587"/>
      <c r="P506" s="1587"/>
      <c r="Q506" s="1880"/>
      <c r="R506" s="1866">
        <f t="shared" si="7"/>
        <v>0</v>
      </c>
      <c r="S506" s="1882"/>
      <c r="T506" s="1602"/>
      <c r="U506" s="1602"/>
      <c r="V506" s="1602"/>
      <c r="W506" s="1602"/>
    </row>
    <row r="507" spans="1:23" ht="16" customHeight="1" x14ac:dyDescent="0.45">
      <c r="A507" s="1603"/>
      <c r="B507" s="1572"/>
      <c r="C507" s="1572"/>
      <c r="D507" s="1570"/>
      <c r="E507" s="1571"/>
      <c r="F507" s="1587"/>
      <c r="G507" s="1604"/>
      <c r="H507" s="1587"/>
      <c r="I507" s="1572"/>
      <c r="J507" s="1573"/>
      <c r="K507" s="1572"/>
      <c r="L507" s="1587"/>
      <c r="M507" s="1569"/>
      <c r="N507" s="1569"/>
      <c r="O507" s="1587"/>
      <c r="P507" s="1587"/>
      <c r="Q507" s="1880"/>
      <c r="R507" s="1866">
        <f t="shared" si="7"/>
        <v>0</v>
      </c>
      <c r="S507" s="1882"/>
      <c r="T507" s="1602"/>
      <c r="U507" s="1602"/>
      <c r="V507" s="1602"/>
      <c r="W507" s="1602"/>
    </row>
    <row r="508" spans="1:23" ht="16" customHeight="1" x14ac:dyDescent="0.45">
      <c r="A508" s="1603"/>
      <c r="B508" s="1572"/>
      <c r="C508" s="1572"/>
      <c r="D508" s="1570"/>
      <c r="E508" s="1571"/>
      <c r="F508" s="1587"/>
      <c r="G508" s="1604"/>
      <c r="H508" s="1587"/>
      <c r="I508" s="1572"/>
      <c r="J508" s="1573"/>
      <c r="K508" s="1572"/>
      <c r="L508" s="1587"/>
      <c r="M508" s="1569"/>
      <c r="N508" s="1569"/>
      <c r="O508" s="1587"/>
      <c r="P508" s="1587"/>
      <c r="Q508" s="1880"/>
      <c r="R508" s="1866">
        <f t="shared" si="7"/>
        <v>0</v>
      </c>
      <c r="S508" s="1882"/>
      <c r="T508" s="1602"/>
      <c r="U508" s="1602"/>
      <c r="V508" s="1602"/>
      <c r="W508" s="1602"/>
    </row>
    <row r="509" spans="1:23" ht="16" customHeight="1" x14ac:dyDescent="0.45">
      <c r="A509" s="1603"/>
      <c r="B509" s="1572"/>
      <c r="C509" s="1572"/>
      <c r="D509" s="1570"/>
      <c r="E509" s="1571"/>
      <c r="F509" s="1587"/>
      <c r="G509" s="1604"/>
      <c r="H509" s="1587"/>
      <c r="I509" s="1572"/>
      <c r="J509" s="1573"/>
      <c r="K509" s="1572"/>
      <c r="L509" s="1587"/>
      <c r="M509" s="1569"/>
      <c r="N509" s="1569"/>
      <c r="O509" s="1587"/>
      <c r="P509" s="1587"/>
      <c r="Q509" s="1880"/>
      <c r="R509" s="1866">
        <f t="shared" si="7"/>
        <v>0</v>
      </c>
      <c r="S509" s="1882"/>
      <c r="T509" s="1602"/>
      <c r="U509" s="1602"/>
      <c r="V509" s="1602"/>
      <c r="W509" s="1602"/>
    </row>
    <row r="510" spans="1:23" ht="16" customHeight="1" x14ac:dyDescent="0.45">
      <c r="A510" s="1603"/>
      <c r="B510" s="1572"/>
      <c r="C510" s="1572"/>
      <c r="D510" s="1570"/>
      <c r="E510" s="1571"/>
      <c r="F510" s="1587"/>
      <c r="G510" s="1604"/>
      <c r="H510" s="1587"/>
      <c r="I510" s="1572"/>
      <c r="J510" s="1573"/>
      <c r="K510" s="1572"/>
      <c r="L510" s="1587"/>
      <c r="M510" s="1569"/>
      <c r="N510" s="1569"/>
      <c r="O510" s="1587"/>
      <c r="P510" s="1587"/>
      <c r="Q510" s="1880"/>
      <c r="R510" s="1866">
        <f t="shared" si="7"/>
        <v>0</v>
      </c>
      <c r="S510" s="1882"/>
      <c r="T510" s="1602"/>
      <c r="U510" s="1602"/>
      <c r="V510" s="1602"/>
      <c r="W510" s="1602"/>
    </row>
    <row r="511" spans="1:23" ht="16" customHeight="1" x14ac:dyDescent="0.45">
      <c r="A511" s="1603"/>
      <c r="B511" s="1572"/>
      <c r="C511" s="1572"/>
      <c r="D511" s="1570"/>
      <c r="E511" s="1571"/>
      <c r="F511" s="1587"/>
      <c r="G511" s="1604"/>
      <c r="H511" s="1587"/>
      <c r="I511" s="1572"/>
      <c r="J511" s="1573"/>
      <c r="K511" s="1572"/>
      <c r="L511" s="1587"/>
      <c r="M511" s="1569"/>
      <c r="N511" s="1569"/>
      <c r="O511" s="1587"/>
      <c r="P511" s="1587"/>
      <c r="Q511" s="1880"/>
      <c r="R511" s="1866">
        <f t="shared" si="7"/>
        <v>0</v>
      </c>
      <c r="S511" s="1882"/>
      <c r="T511" s="1602"/>
      <c r="U511" s="1602"/>
      <c r="V511" s="1602"/>
      <c r="W511" s="1602"/>
    </row>
    <row r="512" spans="1:23" ht="16" customHeight="1" x14ac:dyDescent="0.45">
      <c r="A512" s="1603"/>
      <c r="B512" s="1572"/>
      <c r="C512" s="1572"/>
      <c r="D512" s="1570"/>
      <c r="E512" s="1571"/>
      <c r="F512" s="1587"/>
      <c r="G512" s="1604"/>
      <c r="H512" s="1587"/>
      <c r="I512" s="1572"/>
      <c r="J512" s="1573"/>
      <c r="K512" s="1572"/>
      <c r="L512" s="1587"/>
      <c r="M512" s="1569"/>
      <c r="N512" s="1569"/>
      <c r="O512" s="1587"/>
      <c r="P512" s="1587"/>
      <c r="Q512" s="1880"/>
      <c r="R512" s="1866">
        <f t="shared" si="7"/>
        <v>0</v>
      </c>
      <c r="S512" s="1882"/>
      <c r="T512" s="1602"/>
      <c r="U512" s="1602"/>
      <c r="V512" s="1602"/>
      <c r="W512" s="1602"/>
    </row>
    <row r="513" spans="1:23" ht="16" customHeight="1" x14ac:dyDescent="0.45">
      <c r="A513" s="1603"/>
      <c r="B513" s="1572"/>
      <c r="C513" s="1572"/>
      <c r="D513" s="1570"/>
      <c r="E513" s="1571"/>
      <c r="F513" s="1587"/>
      <c r="G513" s="1604"/>
      <c r="H513" s="1587"/>
      <c r="I513" s="1572"/>
      <c r="J513" s="1573"/>
      <c r="K513" s="1572"/>
      <c r="L513" s="1587"/>
      <c r="M513" s="1569"/>
      <c r="N513" s="1569"/>
      <c r="O513" s="1587"/>
      <c r="P513" s="1587"/>
      <c r="Q513" s="1880"/>
      <c r="R513" s="1866">
        <f t="shared" si="7"/>
        <v>0</v>
      </c>
      <c r="S513" s="1882"/>
      <c r="T513" s="1602"/>
      <c r="U513" s="1602"/>
      <c r="V513" s="1602"/>
      <c r="W513" s="1602"/>
    </row>
    <row r="514" spans="1:23" ht="16" customHeight="1" x14ac:dyDescent="0.45">
      <c r="A514" s="1603"/>
      <c r="B514" s="1572"/>
      <c r="C514" s="1572"/>
      <c r="D514" s="1570"/>
      <c r="E514" s="1571"/>
      <c r="F514" s="1587"/>
      <c r="G514" s="1604"/>
      <c r="H514" s="1587"/>
      <c r="I514" s="1572"/>
      <c r="J514" s="1573"/>
      <c r="K514" s="1572"/>
      <c r="L514" s="1587"/>
      <c r="M514" s="1569"/>
      <c r="N514" s="1569"/>
      <c r="O514" s="1587"/>
      <c r="P514" s="1587"/>
      <c r="Q514" s="1880"/>
      <c r="R514" s="1866">
        <f t="shared" si="7"/>
        <v>0</v>
      </c>
      <c r="S514" s="1882"/>
      <c r="T514" s="1602"/>
      <c r="U514" s="1602"/>
      <c r="V514" s="1602"/>
      <c r="W514" s="1602"/>
    </row>
    <row r="515" spans="1:23" ht="16" customHeight="1" x14ac:dyDescent="0.45">
      <c r="A515" s="1603"/>
      <c r="B515" s="1572"/>
      <c r="C515" s="1572"/>
      <c r="D515" s="1570"/>
      <c r="E515" s="1571"/>
      <c r="F515" s="1587"/>
      <c r="G515" s="1604"/>
      <c r="H515" s="1587"/>
      <c r="I515" s="1572"/>
      <c r="J515" s="1573"/>
      <c r="K515" s="1572"/>
      <c r="L515" s="1587"/>
      <c r="M515" s="1569"/>
      <c r="N515" s="1569"/>
      <c r="O515" s="1587"/>
      <c r="P515" s="1587"/>
      <c r="Q515" s="1880"/>
      <c r="R515" s="1866">
        <f t="shared" si="7"/>
        <v>0</v>
      </c>
      <c r="S515" s="1882"/>
      <c r="T515" s="1602"/>
      <c r="U515" s="1602"/>
      <c r="V515" s="1602"/>
      <c r="W515" s="1602"/>
    </row>
    <row r="516" spans="1:23" ht="16" customHeight="1" x14ac:dyDescent="0.45">
      <c r="A516" s="1603"/>
      <c r="B516" s="1572"/>
      <c r="C516" s="1572"/>
      <c r="D516" s="1570"/>
      <c r="E516" s="1571"/>
      <c r="F516" s="1587"/>
      <c r="G516" s="1604"/>
      <c r="H516" s="1587"/>
      <c r="I516" s="1572"/>
      <c r="J516" s="1573"/>
      <c r="K516" s="1572"/>
      <c r="L516" s="1587"/>
      <c r="M516" s="1569"/>
      <c r="N516" s="1569"/>
      <c r="O516" s="1587"/>
      <c r="P516" s="1587"/>
      <c r="Q516" s="1880"/>
      <c r="R516" s="1866">
        <f t="shared" si="7"/>
        <v>0</v>
      </c>
      <c r="S516" s="1882"/>
      <c r="T516" s="1602"/>
      <c r="U516" s="1602"/>
      <c r="V516" s="1602"/>
      <c r="W516" s="1602"/>
    </row>
    <row r="517" spans="1:23" ht="16" customHeight="1" x14ac:dyDescent="0.45">
      <c r="A517" s="1603"/>
      <c r="B517" s="1572"/>
      <c r="C517" s="1572"/>
      <c r="D517" s="1570"/>
      <c r="E517" s="1571"/>
      <c r="F517" s="1587"/>
      <c r="G517" s="1604"/>
      <c r="H517" s="1587"/>
      <c r="I517" s="1572"/>
      <c r="J517" s="1573"/>
      <c r="K517" s="1572"/>
      <c r="L517" s="1587"/>
      <c r="M517" s="1569"/>
      <c r="N517" s="1569"/>
      <c r="O517" s="1587"/>
      <c r="P517" s="1587"/>
      <c r="Q517" s="1880"/>
      <c r="R517" s="1866">
        <f t="shared" si="7"/>
        <v>0</v>
      </c>
      <c r="S517" s="1882"/>
      <c r="T517" s="1602"/>
      <c r="U517" s="1602"/>
      <c r="V517" s="1602"/>
      <c r="W517" s="1602"/>
    </row>
    <row r="518" spans="1:23" ht="16" customHeight="1" x14ac:dyDescent="0.45">
      <c r="A518" s="1603"/>
      <c r="B518" s="1572"/>
      <c r="C518" s="1572"/>
      <c r="D518" s="1570"/>
      <c r="E518" s="1571"/>
      <c r="F518" s="1587"/>
      <c r="G518" s="1604"/>
      <c r="H518" s="1587"/>
      <c r="I518" s="1572"/>
      <c r="J518" s="1573"/>
      <c r="K518" s="1572"/>
      <c r="L518" s="1587"/>
      <c r="M518" s="1569"/>
      <c r="N518" s="1569"/>
      <c r="O518" s="1587"/>
      <c r="P518" s="1587"/>
      <c r="Q518" s="1880"/>
      <c r="R518" s="1866">
        <f t="shared" si="7"/>
        <v>0</v>
      </c>
      <c r="S518" s="1882"/>
      <c r="T518" s="1602"/>
      <c r="U518" s="1602"/>
      <c r="V518" s="1602"/>
      <c r="W518" s="1602"/>
    </row>
    <row r="519" spans="1:23" ht="16" customHeight="1" x14ac:dyDescent="0.45">
      <c r="A519" s="1603"/>
      <c r="B519" s="1572"/>
      <c r="C519" s="1572"/>
      <c r="D519" s="1570"/>
      <c r="E519" s="1571"/>
      <c r="F519" s="1587"/>
      <c r="G519" s="1604"/>
      <c r="H519" s="1587"/>
      <c r="I519" s="1572"/>
      <c r="J519" s="1573"/>
      <c r="K519" s="1572"/>
      <c r="L519" s="1587"/>
      <c r="M519" s="1569"/>
      <c r="N519" s="1569"/>
      <c r="O519" s="1587"/>
      <c r="P519" s="1587"/>
      <c r="Q519" s="1880"/>
      <c r="R519" s="1866">
        <f t="shared" si="7"/>
        <v>0</v>
      </c>
      <c r="S519" s="1882"/>
      <c r="T519" s="1602"/>
      <c r="U519" s="1602"/>
      <c r="V519" s="1602"/>
      <c r="W519" s="1602"/>
    </row>
    <row r="520" spans="1:23" ht="16" customHeight="1" x14ac:dyDescent="0.45">
      <c r="A520" s="1603"/>
      <c r="B520" s="1572"/>
      <c r="C520" s="1572"/>
      <c r="D520" s="1570"/>
      <c r="E520" s="1571"/>
      <c r="F520" s="1587"/>
      <c r="G520" s="1604"/>
      <c r="H520" s="1587"/>
      <c r="I520" s="1572"/>
      <c r="J520" s="1573"/>
      <c r="K520" s="1572"/>
      <c r="L520" s="1587"/>
      <c r="M520" s="1569"/>
      <c r="N520" s="1569"/>
      <c r="O520" s="1587"/>
      <c r="P520" s="1587"/>
      <c r="Q520" s="1880"/>
      <c r="R520" s="1866">
        <f t="shared" ref="R520:R583" si="8">$I520+$K520</f>
        <v>0</v>
      </c>
      <c r="S520" s="1882"/>
      <c r="T520" s="1602"/>
      <c r="U520" s="1602"/>
      <c r="V520" s="1602"/>
      <c r="W520" s="1602"/>
    </row>
    <row r="521" spans="1:23" ht="16" customHeight="1" x14ac:dyDescent="0.45">
      <c r="A521" s="1603"/>
      <c r="B521" s="1572"/>
      <c r="C521" s="1572"/>
      <c r="D521" s="1570"/>
      <c r="E521" s="1571"/>
      <c r="F521" s="1587"/>
      <c r="G521" s="1604"/>
      <c r="H521" s="1587"/>
      <c r="I521" s="1572"/>
      <c r="J521" s="1573"/>
      <c r="K521" s="1572"/>
      <c r="L521" s="1587"/>
      <c r="M521" s="1569"/>
      <c r="N521" s="1569"/>
      <c r="O521" s="1587"/>
      <c r="P521" s="1587"/>
      <c r="Q521" s="1880"/>
      <c r="R521" s="1866">
        <f t="shared" si="8"/>
        <v>0</v>
      </c>
      <c r="S521" s="1882"/>
      <c r="T521" s="1602"/>
      <c r="U521" s="1602"/>
      <c r="V521" s="1602"/>
      <c r="W521" s="1602"/>
    </row>
    <row r="522" spans="1:23" ht="16" customHeight="1" x14ac:dyDescent="0.45">
      <c r="A522" s="1603"/>
      <c r="B522" s="1572"/>
      <c r="C522" s="1572"/>
      <c r="D522" s="1570"/>
      <c r="E522" s="1571"/>
      <c r="F522" s="1587"/>
      <c r="G522" s="1604"/>
      <c r="H522" s="1587"/>
      <c r="I522" s="1572"/>
      <c r="J522" s="1573"/>
      <c r="K522" s="1572"/>
      <c r="L522" s="1587"/>
      <c r="M522" s="1569"/>
      <c r="N522" s="1569"/>
      <c r="O522" s="1587"/>
      <c r="P522" s="1587"/>
      <c r="Q522" s="1880"/>
      <c r="R522" s="1866">
        <f t="shared" si="8"/>
        <v>0</v>
      </c>
      <c r="S522" s="1882"/>
      <c r="T522" s="1602"/>
      <c r="U522" s="1602"/>
      <c r="V522" s="1602"/>
      <c r="W522" s="1602"/>
    </row>
    <row r="523" spans="1:23" ht="16" customHeight="1" x14ac:dyDescent="0.45">
      <c r="A523" s="1603"/>
      <c r="B523" s="1572"/>
      <c r="C523" s="1572"/>
      <c r="D523" s="1570"/>
      <c r="E523" s="1571"/>
      <c r="F523" s="1587"/>
      <c r="G523" s="1604"/>
      <c r="H523" s="1587"/>
      <c r="I523" s="1572"/>
      <c r="J523" s="1573"/>
      <c r="K523" s="1572"/>
      <c r="L523" s="1587"/>
      <c r="M523" s="1569"/>
      <c r="N523" s="1569"/>
      <c r="O523" s="1587"/>
      <c r="P523" s="1587"/>
      <c r="Q523" s="1880"/>
      <c r="R523" s="1866">
        <f t="shared" si="8"/>
        <v>0</v>
      </c>
      <c r="S523" s="1882"/>
      <c r="T523" s="1602"/>
      <c r="U523" s="1602"/>
      <c r="V523" s="1602"/>
      <c r="W523" s="1602"/>
    </row>
    <row r="524" spans="1:23" ht="16" customHeight="1" x14ac:dyDescent="0.45">
      <c r="A524" s="1603"/>
      <c r="B524" s="1572"/>
      <c r="C524" s="1572"/>
      <c r="D524" s="1570"/>
      <c r="E524" s="1571"/>
      <c r="F524" s="1587"/>
      <c r="G524" s="1604"/>
      <c r="H524" s="1587"/>
      <c r="I524" s="1572"/>
      <c r="J524" s="1573"/>
      <c r="K524" s="1572"/>
      <c r="L524" s="1587"/>
      <c r="M524" s="1569"/>
      <c r="N524" s="1569"/>
      <c r="O524" s="1587"/>
      <c r="P524" s="1587"/>
      <c r="Q524" s="1880"/>
      <c r="R524" s="1866">
        <f t="shared" si="8"/>
        <v>0</v>
      </c>
      <c r="S524" s="1882"/>
      <c r="T524" s="1602"/>
      <c r="U524" s="1602"/>
      <c r="V524" s="1602"/>
      <c r="W524" s="1602"/>
    </row>
    <row r="525" spans="1:23" ht="16" customHeight="1" x14ac:dyDescent="0.45">
      <c r="A525" s="1603"/>
      <c r="B525" s="1572"/>
      <c r="C525" s="1572"/>
      <c r="D525" s="1570"/>
      <c r="E525" s="1571"/>
      <c r="F525" s="1587"/>
      <c r="G525" s="1604"/>
      <c r="H525" s="1587"/>
      <c r="I525" s="1572"/>
      <c r="J525" s="1573"/>
      <c r="K525" s="1572"/>
      <c r="L525" s="1587"/>
      <c r="M525" s="1569"/>
      <c r="N525" s="1569"/>
      <c r="O525" s="1587"/>
      <c r="P525" s="1587"/>
      <c r="Q525" s="1880"/>
      <c r="R525" s="1866">
        <f t="shared" si="8"/>
        <v>0</v>
      </c>
      <c r="S525" s="1882"/>
      <c r="T525" s="1602"/>
      <c r="U525" s="1602"/>
      <c r="V525" s="1602"/>
      <c r="W525" s="1602"/>
    </row>
    <row r="526" spans="1:23" ht="16" customHeight="1" x14ac:dyDescent="0.45">
      <c r="A526" s="1603"/>
      <c r="B526" s="1572"/>
      <c r="C526" s="1572"/>
      <c r="D526" s="1570"/>
      <c r="E526" s="1571"/>
      <c r="F526" s="1587"/>
      <c r="G526" s="1604"/>
      <c r="H526" s="1587"/>
      <c r="I526" s="1572"/>
      <c r="J526" s="1573"/>
      <c r="K526" s="1572"/>
      <c r="L526" s="1587"/>
      <c r="M526" s="1569"/>
      <c r="N526" s="1569"/>
      <c r="O526" s="1587"/>
      <c r="P526" s="1587"/>
      <c r="Q526" s="1880"/>
      <c r="R526" s="1866">
        <f t="shared" si="8"/>
        <v>0</v>
      </c>
      <c r="S526" s="1882"/>
      <c r="T526" s="1602"/>
      <c r="U526" s="1602"/>
      <c r="V526" s="1602"/>
      <c r="W526" s="1602"/>
    </row>
    <row r="527" spans="1:23" ht="16" customHeight="1" x14ac:dyDescent="0.45">
      <c r="A527" s="1603"/>
      <c r="B527" s="1572"/>
      <c r="C527" s="1572"/>
      <c r="D527" s="1570"/>
      <c r="E527" s="1571"/>
      <c r="F527" s="1587"/>
      <c r="G527" s="1604"/>
      <c r="H527" s="1587"/>
      <c r="I527" s="1572"/>
      <c r="J527" s="1573"/>
      <c r="K527" s="1572"/>
      <c r="L527" s="1587"/>
      <c r="M527" s="1569"/>
      <c r="N527" s="1569"/>
      <c r="O527" s="1587"/>
      <c r="P527" s="1587"/>
      <c r="Q527" s="1880"/>
      <c r="R527" s="1866">
        <f t="shared" si="8"/>
        <v>0</v>
      </c>
      <c r="S527" s="1882"/>
      <c r="T527" s="1602"/>
      <c r="U527" s="1602"/>
      <c r="V527" s="1602"/>
      <c r="W527" s="1602"/>
    </row>
    <row r="528" spans="1:23" ht="16" customHeight="1" x14ac:dyDescent="0.45">
      <c r="A528" s="1603"/>
      <c r="B528" s="1572"/>
      <c r="C528" s="1572"/>
      <c r="D528" s="1570"/>
      <c r="E528" s="1571"/>
      <c r="F528" s="1587"/>
      <c r="G528" s="1604"/>
      <c r="H528" s="1587"/>
      <c r="I528" s="1572"/>
      <c r="J528" s="1573"/>
      <c r="K528" s="1572"/>
      <c r="L528" s="1587"/>
      <c r="M528" s="1569"/>
      <c r="N528" s="1569"/>
      <c r="O528" s="1587"/>
      <c r="P528" s="1587"/>
      <c r="Q528" s="1880"/>
      <c r="R528" s="1866">
        <f t="shared" si="8"/>
        <v>0</v>
      </c>
      <c r="S528" s="1882"/>
      <c r="T528" s="1602"/>
      <c r="U528" s="1602"/>
      <c r="V528" s="1602"/>
      <c r="W528" s="1602"/>
    </row>
    <row r="529" spans="1:23" ht="16" customHeight="1" x14ac:dyDescent="0.45">
      <c r="A529" s="1603"/>
      <c r="B529" s="1572"/>
      <c r="C529" s="1572"/>
      <c r="D529" s="1570"/>
      <c r="E529" s="1571"/>
      <c r="F529" s="1587"/>
      <c r="G529" s="1604"/>
      <c r="H529" s="1587"/>
      <c r="I529" s="1572"/>
      <c r="J529" s="1573"/>
      <c r="K529" s="1572"/>
      <c r="L529" s="1587"/>
      <c r="M529" s="1569"/>
      <c r="N529" s="1569"/>
      <c r="O529" s="1587"/>
      <c r="P529" s="1587"/>
      <c r="Q529" s="1880"/>
      <c r="R529" s="1866">
        <f t="shared" si="8"/>
        <v>0</v>
      </c>
      <c r="S529" s="1882"/>
      <c r="T529" s="1602"/>
      <c r="U529" s="1602"/>
      <c r="V529" s="1602"/>
      <c r="W529" s="1602"/>
    </row>
    <row r="530" spans="1:23" ht="16" customHeight="1" x14ac:dyDescent="0.45">
      <c r="A530" s="1603"/>
      <c r="B530" s="1572"/>
      <c r="C530" s="1572"/>
      <c r="D530" s="1570"/>
      <c r="E530" s="1571"/>
      <c r="F530" s="1587"/>
      <c r="G530" s="1604"/>
      <c r="H530" s="1587"/>
      <c r="I530" s="1572"/>
      <c r="J530" s="1573"/>
      <c r="K530" s="1572"/>
      <c r="L530" s="1587"/>
      <c r="M530" s="1569"/>
      <c r="N530" s="1569"/>
      <c r="O530" s="1587"/>
      <c r="P530" s="1587"/>
      <c r="Q530" s="1880"/>
      <c r="R530" s="1866">
        <f t="shared" si="8"/>
        <v>0</v>
      </c>
      <c r="S530" s="1882"/>
      <c r="T530" s="1602"/>
      <c r="U530" s="1602"/>
      <c r="V530" s="1602"/>
      <c r="W530" s="1602"/>
    </row>
    <row r="531" spans="1:23" ht="16" customHeight="1" x14ac:dyDescent="0.45">
      <c r="A531" s="1603"/>
      <c r="B531" s="1572"/>
      <c r="C531" s="1572"/>
      <c r="D531" s="1570"/>
      <c r="E531" s="1571"/>
      <c r="F531" s="1587"/>
      <c r="G531" s="1604"/>
      <c r="H531" s="1587"/>
      <c r="I531" s="1572"/>
      <c r="J531" s="1573"/>
      <c r="K531" s="1572"/>
      <c r="L531" s="1587"/>
      <c r="M531" s="1569"/>
      <c r="N531" s="1569"/>
      <c r="O531" s="1587"/>
      <c r="P531" s="1587"/>
      <c r="Q531" s="1880"/>
      <c r="R531" s="1866">
        <f t="shared" si="8"/>
        <v>0</v>
      </c>
      <c r="S531" s="1882"/>
      <c r="T531" s="1602"/>
      <c r="U531" s="1602"/>
      <c r="V531" s="1602"/>
      <c r="W531" s="1602"/>
    </row>
    <row r="532" spans="1:23" ht="16" customHeight="1" x14ac:dyDescent="0.45">
      <c r="A532" s="1603"/>
      <c r="B532" s="1572"/>
      <c r="C532" s="1572"/>
      <c r="D532" s="1570"/>
      <c r="E532" s="1571"/>
      <c r="F532" s="1587"/>
      <c r="G532" s="1604"/>
      <c r="H532" s="1587"/>
      <c r="I532" s="1572"/>
      <c r="J532" s="1573"/>
      <c r="K532" s="1572"/>
      <c r="L532" s="1587"/>
      <c r="M532" s="1569"/>
      <c r="N532" s="1569"/>
      <c r="O532" s="1587"/>
      <c r="P532" s="1587"/>
      <c r="Q532" s="1880"/>
      <c r="R532" s="1866">
        <f t="shared" si="8"/>
        <v>0</v>
      </c>
      <c r="S532" s="1882"/>
      <c r="T532" s="1602"/>
      <c r="U532" s="1602"/>
      <c r="V532" s="1602"/>
      <c r="W532" s="1602"/>
    </row>
    <row r="533" spans="1:23" ht="16" customHeight="1" x14ac:dyDescent="0.45">
      <c r="A533" s="1603"/>
      <c r="B533" s="1572"/>
      <c r="C533" s="1572"/>
      <c r="D533" s="1570"/>
      <c r="E533" s="1571"/>
      <c r="F533" s="1587"/>
      <c r="G533" s="1604"/>
      <c r="H533" s="1587"/>
      <c r="I533" s="1572"/>
      <c r="J533" s="1573"/>
      <c r="K533" s="1572"/>
      <c r="L533" s="1587"/>
      <c r="M533" s="1569"/>
      <c r="N533" s="1569"/>
      <c r="O533" s="1587"/>
      <c r="P533" s="1587"/>
      <c r="Q533" s="1880"/>
      <c r="R533" s="1866">
        <f t="shared" si="8"/>
        <v>0</v>
      </c>
      <c r="S533" s="1882"/>
      <c r="T533" s="1602"/>
      <c r="U533" s="1602"/>
      <c r="V533" s="1602"/>
      <c r="W533" s="1602"/>
    </row>
    <row r="534" spans="1:23" ht="16" customHeight="1" x14ac:dyDescent="0.45">
      <c r="A534" s="1603"/>
      <c r="B534" s="1572"/>
      <c r="C534" s="1572"/>
      <c r="D534" s="1570"/>
      <c r="E534" s="1571"/>
      <c r="F534" s="1587"/>
      <c r="G534" s="1604"/>
      <c r="H534" s="1587"/>
      <c r="I534" s="1572"/>
      <c r="J534" s="1573"/>
      <c r="K534" s="1572"/>
      <c r="L534" s="1587"/>
      <c r="M534" s="1569"/>
      <c r="N534" s="1569"/>
      <c r="O534" s="1587"/>
      <c r="P534" s="1587"/>
      <c r="Q534" s="1880"/>
      <c r="R534" s="1866">
        <f t="shared" si="8"/>
        <v>0</v>
      </c>
      <c r="S534" s="1882"/>
      <c r="T534" s="1602"/>
      <c r="U534" s="1602"/>
      <c r="V534" s="1602"/>
      <c r="W534" s="1602"/>
    </row>
    <row r="535" spans="1:23" ht="16" customHeight="1" x14ac:dyDescent="0.45">
      <c r="A535" s="1603"/>
      <c r="B535" s="1572"/>
      <c r="C535" s="1572"/>
      <c r="D535" s="1570"/>
      <c r="E535" s="1571"/>
      <c r="F535" s="1587"/>
      <c r="G535" s="1604"/>
      <c r="H535" s="1587"/>
      <c r="I535" s="1572"/>
      <c r="J535" s="1573"/>
      <c r="K535" s="1572"/>
      <c r="L535" s="1587"/>
      <c r="M535" s="1569"/>
      <c r="N535" s="1569"/>
      <c r="O535" s="1587"/>
      <c r="P535" s="1587"/>
      <c r="Q535" s="1880"/>
      <c r="R535" s="1866">
        <f t="shared" si="8"/>
        <v>0</v>
      </c>
      <c r="S535" s="1882"/>
      <c r="T535" s="1602"/>
      <c r="U535" s="1602"/>
      <c r="V535" s="1602"/>
      <c r="W535" s="1602"/>
    </row>
    <row r="536" spans="1:23" ht="16" customHeight="1" x14ac:dyDescent="0.45">
      <c r="A536" s="1603"/>
      <c r="B536" s="1572"/>
      <c r="C536" s="1572"/>
      <c r="D536" s="1570"/>
      <c r="E536" s="1571"/>
      <c r="F536" s="1587"/>
      <c r="G536" s="1604"/>
      <c r="H536" s="1587"/>
      <c r="I536" s="1572"/>
      <c r="J536" s="1573"/>
      <c r="K536" s="1572"/>
      <c r="L536" s="1587"/>
      <c r="M536" s="1569"/>
      <c r="N536" s="1569"/>
      <c r="O536" s="1587"/>
      <c r="P536" s="1587"/>
      <c r="Q536" s="1880"/>
      <c r="R536" s="1866">
        <f t="shared" si="8"/>
        <v>0</v>
      </c>
      <c r="S536" s="1882"/>
      <c r="T536" s="1602"/>
      <c r="U536" s="1602"/>
      <c r="V536" s="1602"/>
      <c r="W536" s="1602"/>
    </row>
    <row r="537" spans="1:23" ht="16" customHeight="1" x14ac:dyDescent="0.45">
      <c r="A537" s="1603"/>
      <c r="B537" s="1572"/>
      <c r="C537" s="1572"/>
      <c r="D537" s="1570"/>
      <c r="E537" s="1571"/>
      <c r="F537" s="1587"/>
      <c r="G537" s="1604"/>
      <c r="H537" s="1587"/>
      <c r="I537" s="1572"/>
      <c r="J537" s="1573"/>
      <c r="K537" s="1572"/>
      <c r="L537" s="1587"/>
      <c r="M537" s="1569"/>
      <c r="N537" s="1569"/>
      <c r="O537" s="1587"/>
      <c r="P537" s="1587"/>
      <c r="Q537" s="1880"/>
      <c r="R537" s="1866">
        <f t="shared" si="8"/>
        <v>0</v>
      </c>
      <c r="S537" s="1882"/>
      <c r="T537" s="1602"/>
      <c r="U537" s="1602"/>
      <c r="V537" s="1602"/>
      <c r="W537" s="1602"/>
    </row>
    <row r="538" spans="1:23" ht="16" customHeight="1" x14ac:dyDescent="0.45">
      <c r="A538" s="1603"/>
      <c r="B538" s="1572"/>
      <c r="C538" s="1572"/>
      <c r="D538" s="1570"/>
      <c r="E538" s="1571"/>
      <c r="F538" s="1587"/>
      <c r="G538" s="1604"/>
      <c r="H538" s="1587"/>
      <c r="I538" s="1572"/>
      <c r="J538" s="1573"/>
      <c r="K538" s="1572"/>
      <c r="L538" s="1587"/>
      <c r="M538" s="1569"/>
      <c r="N538" s="1569"/>
      <c r="O538" s="1587"/>
      <c r="P538" s="1587"/>
      <c r="Q538" s="1880"/>
      <c r="R538" s="1866">
        <f t="shared" si="8"/>
        <v>0</v>
      </c>
      <c r="S538" s="1882"/>
      <c r="T538" s="1602"/>
      <c r="U538" s="1602"/>
      <c r="V538" s="1602"/>
      <c r="W538" s="1602"/>
    </row>
    <row r="539" spans="1:23" ht="16" customHeight="1" x14ac:dyDescent="0.45">
      <c r="A539" s="1603"/>
      <c r="B539" s="1572"/>
      <c r="C539" s="1572"/>
      <c r="D539" s="1570"/>
      <c r="E539" s="1571"/>
      <c r="F539" s="1587"/>
      <c r="G539" s="1604"/>
      <c r="H539" s="1587"/>
      <c r="I539" s="1572"/>
      <c r="J539" s="1573"/>
      <c r="K539" s="1572"/>
      <c r="L539" s="1587"/>
      <c r="M539" s="1569"/>
      <c r="N539" s="1569"/>
      <c r="O539" s="1587"/>
      <c r="P539" s="1587"/>
      <c r="Q539" s="1880"/>
      <c r="R539" s="1866">
        <f t="shared" si="8"/>
        <v>0</v>
      </c>
      <c r="S539" s="1882"/>
      <c r="T539" s="1602"/>
      <c r="U539" s="1602"/>
      <c r="V539" s="1602"/>
      <c r="W539" s="1602"/>
    </row>
    <row r="540" spans="1:23" ht="16" customHeight="1" x14ac:dyDescent="0.45">
      <c r="A540" s="1603"/>
      <c r="B540" s="1572"/>
      <c r="C540" s="1572"/>
      <c r="D540" s="1570"/>
      <c r="E540" s="1571"/>
      <c r="F540" s="1587"/>
      <c r="G540" s="1604"/>
      <c r="H540" s="1587"/>
      <c r="I540" s="1572"/>
      <c r="J540" s="1573"/>
      <c r="K540" s="1572"/>
      <c r="L540" s="1587"/>
      <c r="M540" s="1569"/>
      <c r="N540" s="1569"/>
      <c r="O540" s="1587"/>
      <c r="P540" s="1587"/>
      <c r="Q540" s="1880"/>
      <c r="R540" s="1866">
        <f t="shared" si="8"/>
        <v>0</v>
      </c>
      <c r="S540" s="1882"/>
      <c r="T540" s="1602"/>
      <c r="U540" s="1602"/>
      <c r="V540" s="1602"/>
      <c r="W540" s="1602"/>
    </row>
    <row r="541" spans="1:23" ht="16" customHeight="1" x14ac:dyDescent="0.45">
      <c r="A541" s="1603"/>
      <c r="B541" s="1572"/>
      <c r="C541" s="1572"/>
      <c r="D541" s="1570"/>
      <c r="E541" s="1571"/>
      <c r="F541" s="1587"/>
      <c r="G541" s="1604"/>
      <c r="H541" s="1587"/>
      <c r="I541" s="1572"/>
      <c r="J541" s="1573"/>
      <c r="K541" s="1572"/>
      <c r="L541" s="1587"/>
      <c r="M541" s="1569"/>
      <c r="N541" s="1569"/>
      <c r="O541" s="1587"/>
      <c r="P541" s="1587"/>
      <c r="Q541" s="1880"/>
      <c r="R541" s="1866">
        <f t="shared" si="8"/>
        <v>0</v>
      </c>
      <c r="S541" s="1882"/>
      <c r="T541" s="1602"/>
      <c r="U541" s="1602"/>
      <c r="V541" s="1602"/>
      <c r="W541" s="1602"/>
    </row>
    <row r="542" spans="1:23" ht="16" customHeight="1" x14ac:dyDescent="0.45">
      <c r="A542" s="1603"/>
      <c r="B542" s="1572"/>
      <c r="C542" s="1572"/>
      <c r="D542" s="1570"/>
      <c r="E542" s="1571"/>
      <c r="F542" s="1587"/>
      <c r="G542" s="1604"/>
      <c r="H542" s="1587"/>
      <c r="I542" s="1572"/>
      <c r="J542" s="1573"/>
      <c r="K542" s="1572"/>
      <c r="L542" s="1587"/>
      <c r="M542" s="1569"/>
      <c r="N542" s="1569"/>
      <c r="O542" s="1587"/>
      <c r="P542" s="1587"/>
      <c r="Q542" s="1880"/>
      <c r="R542" s="1866">
        <f t="shared" si="8"/>
        <v>0</v>
      </c>
      <c r="S542" s="1882"/>
      <c r="T542" s="1602"/>
      <c r="U542" s="1602"/>
      <c r="V542" s="1602"/>
      <c r="W542" s="1602"/>
    </row>
    <row r="543" spans="1:23" ht="16" customHeight="1" x14ac:dyDescent="0.45">
      <c r="A543" s="1603"/>
      <c r="B543" s="1572"/>
      <c r="C543" s="1572"/>
      <c r="D543" s="1570"/>
      <c r="E543" s="1571"/>
      <c r="F543" s="1587"/>
      <c r="G543" s="1604"/>
      <c r="H543" s="1587"/>
      <c r="I543" s="1572"/>
      <c r="J543" s="1573"/>
      <c r="K543" s="1572"/>
      <c r="L543" s="1587"/>
      <c r="M543" s="1569"/>
      <c r="N543" s="1569"/>
      <c r="O543" s="1587"/>
      <c r="P543" s="1587"/>
      <c r="Q543" s="1880"/>
      <c r="R543" s="1866">
        <f t="shared" si="8"/>
        <v>0</v>
      </c>
      <c r="S543" s="1882"/>
      <c r="T543" s="1602"/>
      <c r="U543" s="1602"/>
      <c r="V543" s="1602"/>
      <c r="W543" s="1602"/>
    </row>
    <row r="544" spans="1:23" ht="16" customHeight="1" x14ac:dyDescent="0.45">
      <c r="A544" s="1603"/>
      <c r="B544" s="1572"/>
      <c r="C544" s="1572"/>
      <c r="D544" s="1570"/>
      <c r="E544" s="1571"/>
      <c r="F544" s="1587"/>
      <c r="G544" s="1604"/>
      <c r="H544" s="1587"/>
      <c r="I544" s="1572"/>
      <c r="J544" s="1573"/>
      <c r="K544" s="1572"/>
      <c r="L544" s="1587"/>
      <c r="M544" s="1569"/>
      <c r="N544" s="1569"/>
      <c r="O544" s="1587"/>
      <c r="P544" s="1587"/>
      <c r="Q544" s="1880"/>
      <c r="R544" s="1866">
        <f t="shared" si="8"/>
        <v>0</v>
      </c>
      <c r="S544" s="1882"/>
      <c r="T544" s="1602"/>
      <c r="U544" s="1602"/>
      <c r="V544" s="1602"/>
      <c r="W544" s="1602"/>
    </row>
    <row r="545" spans="1:23" ht="16" customHeight="1" x14ac:dyDescent="0.45">
      <c r="A545" s="1603"/>
      <c r="B545" s="1572"/>
      <c r="C545" s="1572"/>
      <c r="D545" s="1570"/>
      <c r="E545" s="1571"/>
      <c r="F545" s="1587"/>
      <c r="G545" s="1604"/>
      <c r="H545" s="1587"/>
      <c r="I545" s="1572"/>
      <c r="J545" s="1573"/>
      <c r="K545" s="1572"/>
      <c r="L545" s="1587"/>
      <c r="M545" s="1569"/>
      <c r="N545" s="1569"/>
      <c r="O545" s="1587"/>
      <c r="P545" s="1587"/>
      <c r="Q545" s="1880"/>
      <c r="R545" s="1866">
        <f t="shared" si="8"/>
        <v>0</v>
      </c>
      <c r="S545" s="1882"/>
      <c r="T545" s="1602"/>
      <c r="U545" s="1602"/>
      <c r="V545" s="1602"/>
      <c r="W545" s="1602"/>
    </row>
    <row r="546" spans="1:23" ht="16" customHeight="1" x14ac:dyDescent="0.45">
      <c r="A546" s="1603"/>
      <c r="B546" s="1572"/>
      <c r="C546" s="1572"/>
      <c r="D546" s="1570"/>
      <c r="E546" s="1571"/>
      <c r="F546" s="1587"/>
      <c r="G546" s="1604"/>
      <c r="H546" s="1587"/>
      <c r="I546" s="1572"/>
      <c r="J546" s="1573"/>
      <c r="K546" s="1572"/>
      <c r="L546" s="1587"/>
      <c r="M546" s="1569"/>
      <c r="N546" s="1569"/>
      <c r="O546" s="1587"/>
      <c r="P546" s="1587"/>
      <c r="Q546" s="1880"/>
      <c r="R546" s="1866">
        <f t="shared" si="8"/>
        <v>0</v>
      </c>
      <c r="S546" s="1882"/>
      <c r="T546" s="1602"/>
      <c r="U546" s="1602"/>
      <c r="V546" s="1602"/>
      <c r="W546" s="1602"/>
    </row>
    <row r="547" spans="1:23" ht="16" customHeight="1" x14ac:dyDescent="0.45">
      <c r="A547" s="1603"/>
      <c r="B547" s="1572"/>
      <c r="C547" s="1572"/>
      <c r="D547" s="1570"/>
      <c r="E547" s="1571"/>
      <c r="F547" s="1587"/>
      <c r="G547" s="1604"/>
      <c r="H547" s="1587"/>
      <c r="I547" s="1572"/>
      <c r="J547" s="1573"/>
      <c r="K547" s="1572"/>
      <c r="L547" s="1587"/>
      <c r="M547" s="1569"/>
      <c r="N547" s="1569"/>
      <c r="O547" s="1587"/>
      <c r="P547" s="1587"/>
      <c r="Q547" s="1880"/>
      <c r="R547" s="1866">
        <f t="shared" si="8"/>
        <v>0</v>
      </c>
      <c r="S547" s="1882"/>
      <c r="T547" s="1602"/>
      <c r="U547" s="1602"/>
      <c r="V547" s="1602"/>
      <c r="W547" s="1602"/>
    </row>
    <row r="548" spans="1:23" ht="16" customHeight="1" x14ac:dyDescent="0.45">
      <c r="A548" s="1603"/>
      <c r="B548" s="1572"/>
      <c r="C548" s="1572"/>
      <c r="D548" s="1570"/>
      <c r="E548" s="1571"/>
      <c r="F548" s="1587"/>
      <c r="G548" s="1604"/>
      <c r="H548" s="1587"/>
      <c r="I548" s="1572"/>
      <c r="J548" s="1573"/>
      <c r="K548" s="1572"/>
      <c r="L548" s="1587"/>
      <c r="M548" s="1569"/>
      <c r="N548" s="1569"/>
      <c r="O548" s="1587"/>
      <c r="P548" s="1587"/>
      <c r="Q548" s="1880"/>
      <c r="R548" s="1866">
        <f t="shared" si="8"/>
        <v>0</v>
      </c>
      <c r="S548" s="1882"/>
      <c r="T548" s="1602"/>
      <c r="U548" s="1602"/>
      <c r="V548" s="1602"/>
      <c r="W548" s="1602"/>
    </row>
    <row r="549" spans="1:23" ht="16" customHeight="1" x14ac:dyDescent="0.45">
      <c r="A549" s="1603"/>
      <c r="B549" s="1572"/>
      <c r="C549" s="1572"/>
      <c r="D549" s="1570"/>
      <c r="E549" s="1571"/>
      <c r="F549" s="1587"/>
      <c r="G549" s="1604"/>
      <c r="H549" s="1587"/>
      <c r="I549" s="1572"/>
      <c r="J549" s="1573"/>
      <c r="K549" s="1572"/>
      <c r="L549" s="1587"/>
      <c r="M549" s="1569"/>
      <c r="N549" s="1569"/>
      <c r="O549" s="1587"/>
      <c r="P549" s="1587"/>
      <c r="Q549" s="1880"/>
      <c r="R549" s="1866">
        <f t="shared" si="8"/>
        <v>0</v>
      </c>
      <c r="S549" s="1882"/>
      <c r="T549" s="1602"/>
      <c r="U549" s="1602"/>
      <c r="V549" s="1602"/>
      <c r="W549" s="1602"/>
    </row>
    <row r="550" spans="1:23" ht="16" customHeight="1" x14ac:dyDescent="0.45">
      <c r="A550" s="1603"/>
      <c r="B550" s="1572"/>
      <c r="C550" s="1572"/>
      <c r="D550" s="1570"/>
      <c r="E550" s="1571"/>
      <c r="F550" s="1587"/>
      <c r="G550" s="1604"/>
      <c r="H550" s="1587"/>
      <c r="I550" s="1572"/>
      <c r="J550" s="1573"/>
      <c r="K550" s="1572"/>
      <c r="L550" s="1587"/>
      <c r="M550" s="1569"/>
      <c r="N550" s="1569"/>
      <c r="O550" s="1587"/>
      <c r="P550" s="1587"/>
      <c r="Q550" s="1880"/>
      <c r="R550" s="1866">
        <f t="shared" si="8"/>
        <v>0</v>
      </c>
      <c r="S550" s="1882"/>
      <c r="T550" s="1602"/>
      <c r="U550" s="1602"/>
      <c r="V550" s="1602"/>
      <c r="W550" s="1602"/>
    </row>
    <row r="551" spans="1:23" ht="16" customHeight="1" x14ac:dyDescent="0.45">
      <c r="A551" s="1603"/>
      <c r="B551" s="1572"/>
      <c r="C551" s="1572"/>
      <c r="D551" s="1570"/>
      <c r="E551" s="1571"/>
      <c r="F551" s="1587"/>
      <c r="G551" s="1604"/>
      <c r="H551" s="1587"/>
      <c r="I551" s="1572"/>
      <c r="J551" s="1573"/>
      <c r="K551" s="1572"/>
      <c r="L551" s="1587"/>
      <c r="M551" s="1569"/>
      <c r="N551" s="1569"/>
      <c r="O551" s="1587"/>
      <c r="P551" s="1587"/>
      <c r="Q551" s="1880"/>
      <c r="R551" s="1866">
        <f t="shared" si="8"/>
        <v>0</v>
      </c>
      <c r="S551" s="1882"/>
      <c r="T551" s="1602"/>
      <c r="U551" s="1602"/>
      <c r="V551" s="1602"/>
      <c r="W551" s="1602"/>
    </row>
    <row r="552" spans="1:23" ht="16" customHeight="1" x14ac:dyDescent="0.45">
      <c r="A552" s="1603"/>
      <c r="B552" s="1572"/>
      <c r="C552" s="1572"/>
      <c r="D552" s="1570"/>
      <c r="E552" s="1571"/>
      <c r="F552" s="1587"/>
      <c r="G552" s="1604"/>
      <c r="H552" s="1587"/>
      <c r="I552" s="1572"/>
      <c r="J552" s="1573"/>
      <c r="K552" s="1572"/>
      <c r="L552" s="1587"/>
      <c r="M552" s="1569"/>
      <c r="N552" s="1569"/>
      <c r="O552" s="1587"/>
      <c r="P552" s="1587"/>
      <c r="Q552" s="1880"/>
      <c r="R552" s="1866">
        <f t="shared" si="8"/>
        <v>0</v>
      </c>
      <c r="S552" s="1882"/>
      <c r="T552" s="1602"/>
      <c r="U552" s="1602"/>
      <c r="V552" s="1602"/>
      <c r="W552" s="1602"/>
    </row>
    <row r="553" spans="1:23" ht="16" customHeight="1" x14ac:dyDescent="0.45">
      <c r="A553" s="1603"/>
      <c r="B553" s="1572"/>
      <c r="C553" s="1572"/>
      <c r="D553" s="1570"/>
      <c r="E553" s="1571"/>
      <c r="F553" s="1587"/>
      <c r="G553" s="1604"/>
      <c r="H553" s="1587"/>
      <c r="I553" s="1572"/>
      <c r="J553" s="1573"/>
      <c r="K553" s="1572"/>
      <c r="L553" s="1587"/>
      <c r="M553" s="1569"/>
      <c r="N553" s="1569"/>
      <c r="O553" s="1587"/>
      <c r="P553" s="1587"/>
      <c r="Q553" s="1880"/>
      <c r="R553" s="1866">
        <f t="shared" si="8"/>
        <v>0</v>
      </c>
      <c r="S553" s="1882"/>
      <c r="T553" s="1602"/>
      <c r="U553" s="1602"/>
      <c r="V553" s="1602"/>
      <c r="W553" s="1602"/>
    </row>
    <row r="554" spans="1:23" ht="16" customHeight="1" x14ac:dyDescent="0.45">
      <c r="A554" s="1603"/>
      <c r="B554" s="1572"/>
      <c r="C554" s="1572"/>
      <c r="D554" s="1570"/>
      <c r="E554" s="1571"/>
      <c r="F554" s="1587"/>
      <c r="G554" s="1604"/>
      <c r="H554" s="1587"/>
      <c r="I554" s="1572"/>
      <c r="J554" s="1573"/>
      <c r="K554" s="1572"/>
      <c r="L554" s="1587"/>
      <c r="M554" s="1569"/>
      <c r="N554" s="1569"/>
      <c r="O554" s="1587"/>
      <c r="P554" s="1587"/>
      <c r="Q554" s="1880"/>
      <c r="R554" s="1866">
        <f t="shared" si="8"/>
        <v>0</v>
      </c>
      <c r="S554" s="1882"/>
      <c r="T554" s="1602"/>
      <c r="U554" s="1602"/>
      <c r="V554" s="1602"/>
      <c r="W554" s="1602"/>
    </row>
    <row r="555" spans="1:23" ht="16" customHeight="1" x14ac:dyDescent="0.45">
      <c r="A555" s="1603"/>
      <c r="B555" s="1572"/>
      <c r="C555" s="1572"/>
      <c r="D555" s="1570"/>
      <c r="E555" s="1571"/>
      <c r="F555" s="1587"/>
      <c r="G555" s="1604"/>
      <c r="H555" s="1587"/>
      <c r="I555" s="1572"/>
      <c r="J555" s="1573"/>
      <c r="K555" s="1572"/>
      <c r="L555" s="1587"/>
      <c r="M555" s="1569"/>
      <c r="N555" s="1569"/>
      <c r="O555" s="1587"/>
      <c r="P555" s="1587"/>
      <c r="Q555" s="1880"/>
      <c r="R555" s="1866">
        <f t="shared" si="8"/>
        <v>0</v>
      </c>
      <c r="S555" s="1882"/>
      <c r="T555" s="1602"/>
      <c r="U555" s="1602"/>
      <c r="V555" s="1602"/>
      <c r="W555" s="1602"/>
    </row>
    <row r="556" spans="1:23" ht="16" customHeight="1" x14ac:dyDescent="0.45">
      <c r="A556" s="1603"/>
      <c r="B556" s="1572"/>
      <c r="C556" s="1572"/>
      <c r="D556" s="1570"/>
      <c r="E556" s="1571"/>
      <c r="F556" s="1587"/>
      <c r="G556" s="1604"/>
      <c r="H556" s="1587"/>
      <c r="I556" s="1572"/>
      <c r="J556" s="1573"/>
      <c r="K556" s="1572"/>
      <c r="L556" s="1587"/>
      <c r="M556" s="1569"/>
      <c r="N556" s="1569"/>
      <c r="O556" s="1587"/>
      <c r="P556" s="1587"/>
      <c r="Q556" s="1880"/>
      <c r="R556" s="1866">
        <f t="shared" si="8"/>
        <v>0</v>
      </c>
      <c r="S556" s="1882"/>
      <c r="T556" s="1602"/>
      <c r="U556" s="1602"/>
      <c r="V556" s="1602"/>
      <c r="W556" s="1602"/>
    </row>
    <row r="557" spans="1:23" ht="16" customHeight="1" x14ac:dyDescent="0.45">
      <c r="A557" s="1603"/>
      <c r="B557" s="1572"/>
      <c r="C557" s="1572"/>
      <c r="D557" s="1570"/>
      <c r="E557" s="1571"/>
      <c r="F557" s="1587"/>
      <c r="G557" s="1604"/>
      <c r="H557" s="1587"/>
      <c r="I557" s="1572"/>
      <c r="J557" s="1573"/>
      <c r="K557" s="1572"/>
      <c r="L557" s="1587"/>
      <c r="M557" s="1569"/>
      <c r="N557" s="1569"/>
      <c r="O557" s="1587"/>
      <c r="P557" s="1587"/>
      <c r="Q557" s="1880"/>
      <c r="R557" s="1866">
        <f t="shared" si="8"/>
        <v>0</v>
      </c>
      <c r="S557" s="1882"/>
      <c r="T557" s="1602"/>
      <c r="U557" s="1602"/>
      <c r="V557" s="1602"/>
      <c r="W557" s="1602"/>
    </row>
    <row r="558" spans="1:23" ht="16" customHeight="1" x14ac:dyDescent="0.45">
      <c r="A558" s="1603"/>
      <c r="B558" s="1572"/>
      <c r="C558" s="1572"/>
      <c r="D558" s="1570"/>
      <c r="E558" s="1571"/>
      <c r="F558" s="1587"/>
      <c r="G558" s="1604"/>
      <c r="H558" s="1587"/>
      <c r="I558" s="1572"/>
      <c r="J558" s="1573"/>
      <c r="K558" s="1572"/>
      <c r="L558" s="1587"/>
      <c r="M558" s="1569"/>
      <c r="N558" s="1569"/>
      <c r="O558" s="1587"/>
      <c r="P558" s="1587"/>
      <c r="Q558" s="1880"/>
      <c r="R558" s="1866">
        <f t="shared" si="8"/>
        <v>0</v>
      </c>
      <c r="S558" s="1882"/>
      <c r="T558" s="1602"/>
      <c r="U558" s="1602"/>
      <c r="V558" s="1602"/>
      <c r="W558" s="1602"/>
    </row>
    <row r="559" spans="1:23" ht="16" customHeight="1" x14ac:dyDescent="0.45">
      <c r="A559" s="1603"/>
      <c r="B559" s="1572"/>
      <c r="C559" s="1572"/>
      <c r="D559" s="1570"/>
      <c r="E559" s="1571"/>
      <c r="F559" s="1587"/>
      <c r="G559" s="1604"/>
      <c r="H559" s="1587"/>
      <c r="I559" s="1572"/>
      <c r="J559" s="1573"/>
      <c r="K559" s="1572"/>
      <c r="L559" s="1587"/>
      <c r="M559" s="1569"/>
      <c r="N559" s="1569"/>
      <c r="O559" s="1587"/>
      <c r="P559" s="1587"/>
      <c r="Q559" s="1880"/>
      <c r="R559" s="1866">
        <f t="shared" si="8"/>
        <v>0</v>
      </c>
      <c r="S559" s="1882"/>
      <c r="T559" s="1602"/>
      <c r="U559" s="1602"/>
      <c r="V559" s="1602"/>
      <c r="W559" s="1602"/>
    </row>
    <row r="560" spans="1:23" ht="16" customHeight="1" x14ac:dyDescent="0.45">
      <c r="A560" s="1603"/>
      <c r="B560" s="1572"/>
      <c r="C560" s="1572"/>
      <c r="D560" s="1570"/>
      <c r="E560" s="1571"/>
      <c r="F560" s="1587"/>
      <c r="G560" s="1604"/>
      <c r="H560" s="1587"/>
      <c r="I560" s="1572"/>
      <c r="J560" s="1573"/>
      <c r="K560" s="1572"/>
      <c r="L560" s="1587"/>
      <c r="M560" s="1569"/>
      <c r="N560" s="1569"/>
      <c r="O560" s="1587"/>
      <c r="P560" s="1587"/>
      <c r="Q560" s="1880"/>
      <c r="R560" s="1866">
        <f t="shared" si="8"/>
        <v>0</v>
      </c>
      <c r="S560" s="1882"/>
      <c r="T560" s="1602"/>
      <c r="U560" s="1602"/>
      <c r="V560" s="1602"/>
      <c r="W560" s="1602"/>
    </row>
    <row r="561" spans="1:23" ht="16" customHeight="1" x14ac:dyDescent="0.45">
      <c r="A561" s="1603"/>
      <c r="B561" s="1572"/>
      <c r="C561" s="1572"/>
      <c r="D561" s="1570"/>
      <c r="E561" s="1571"/>
      <c r="F561" s="1587"/>
      <c r="G561" s="1604"/>
      <c r="H561" s="1587"/>
      <c r="I561" s="1572"/>
      <c r="J561" s="1573"/>
      <c r="K561" s="1572"/>
      <c r="L561" s="1587"/>
      <c r="M561" s="1569"/>
      <c r="N561" s="1569"/>
      <c r="O561" s="1587"/>
      <c r="P561" s="1587"/>
      <c r="Q561" s="1880"/>
      <c r="R561" s="1866">
        <f t="shared" si="8"/>
        <v>0</v>
      </c>
      <c r="S561" s="1882"/>
      <c r="T561" s="1602"/>
      <c r="U561" s="1602"/>
      <c r="V561" s="1602"/>
      <c r="W561" s="1602"/>
    </row>
    <row r="562" spans="1:23" ht="16" customHeight="1" x14ac:dyDescent="0.45">
      <c r="A562" s="1603"/>
      <c r="B562" s="1572"/>
      <c r="C562" s="1572"/>
      <c r="D562" s="1570"/>
      <c r="E562" s="1571"/>
      <c r="F562" s="1587"/>
      <c r="G562" s="1604"/>
      <c r="H562" s="1587"/>
      <c r="I562" s="1572"/>
      <c r="J562" s="1573"/>
      <c r="K562" s="1572"/>
      <c r="L562" s="1587"/>
      <c r="M562" s="1569"/>
      <c r="N562" s="1569"/>
      <c r="O562" s="1587"/>
      <c r="P562" s="1587"/>
      <c r="Q562" s="1880"/>
      <c r="R562" s="1866">
        <f t="shared" si="8"/>
        <v>0</v>
      </c>
      <c r="S562" s="1882"/>
      <c r="T562" s="1602"/>
      <c r="U562" s="1602"/>
      <c r="V562" s="1602"/>
      <c r="W562" s="1602"/>
    </row>
    <row r="563" spans="1:23" ht="16" customHeight="1" x14ac:dyDescent="0.45">
      <c r="A563" s="1603"/>
      <c r="B563" s="1572"/>
      <c r="C563" s="1572"/>
      <c r="D563" s="1570"/>
      <c r="E563" s="1571"/>
      <c r="F563" s="1587"/>
      <c r="G563" s="1604"/>
      <c r="H563" s="1587"/>
      <c r="I563" s="1572"/>
      <c r="J563" s="1573"/>
      <c r="K563" s="1572"/>
      <c r="L563" s="1587"/>
      <c r="M563" s="1569"/>
      <c r="N563" s="1569"/>
      <c r="O563" s="1587"/>
      <c r="P563" s="1587"/>
      <c r="Q563" s="1880"/>
      <c r="R563" s="1866">
        <f t="shared" si="8"/>
        <v>0</v>
      </c>
      <c r="S563" s="1882"/>
      <c r="T563" s="1602"/>
      <c r="U563" s="1602"/>
      <c r="V563" s="1602"/>
      <c r="W563" s="1602"/>
    </row>
    <row r="564" spans="1:23" ht="16" customHeight="1" x14ac:dyDescent="0.45">
      <c r="A564" s="1603"/>
      <c r="B564" s="1572"/>
      <c r="C564" s="1572"/>
      <c r="D564" s="1570"/>
      <c r="E564" s="1571"/>
      <c r="F564" s="1587"/>
      <c r="G564" s="1604"/>
      <c r="H564" s="1587"/>
      <c r="I564" s="1572"/>
      <c r="J564" s="1573"/>
      <c r="K564" s="1572"/>
      <c r="L564" s="1587"/>
      <c r="M564" s="1569"/>
      <c r="N564" s="1569"/>
      <c r="O564" s="1587"/>
      <c r="P564" s="1587"/>
      <c r="Q564" s="1880"/>
      <c r="R564" s="1866">
        <f t="shared" si="8"/>
        <v>0</v>
      </c>
      <c r="S564" s="1882"/>
      <c r="T564" s="1602"/>
      <c r="U564" s="1602"/>
      <c r="V564" s="1602"/>
      <c r="W564" s="1602"/>
    </row>
    <row r="565" spans="1:23" ht="16" customHeight="1" x14ac:dyDescent="0.45">
      <c r="A565" s="1603"/>
      <c r="B565" s="1572"/>
      <c r="C565" s="1572"/>
      <c r="D565" s="1570"/>
      <c r="E565" s="1571"/>
      <c r="F565" s="1587"/>
      <c r="G565" s="1604"/>
      <c r="H565" s="1587"/>
      <c r="I565" s="1572"/>
      <c r="J565" s="1573"/>
      <c r="K565" s="1572"/>
      <c r="L565" s="1587"/>
      <c r="M565" s="1569"/>
      <c r="N565" s="1569"/>
      <c r="O565" s="1587"/>
      <c r="P565" s="1587"/>
      <c r="Q565" s="1880"/>
      <c r="R565" s="1866">
        <f t="shared" si="8"/>
        <v>0</v>
      </c>
      <c r="S565" s="1882"/>
      <c r="T565" s="1602"/>
      <c r="U565" s="1602"/>
      <c r="V565" s="1602"/>
      <c r="W565" s="1602"/>
    </row>
    <row r="566" spans="1:23" ht="16" customHeight="1" x14ac:dyDescent="0.45">
      <c r="A566" s="1603"/>
      <c r="B566" s="1572"/>
      <c r="C566" s="1572"/>
      <c r="D566" s="1570"/>
      <c r="E566" s="1571"/>
      <c r="F566" s="1587"/>
      <c r="G566" s="1604"/>
      <c r="H566" s="1587"/>
      <c r="I566" s="1572"/>
      <c r="J566" s="1573"/>
      <c r="K566" s="1572"/>
      <c r="L566" s="1587"/>
      <c r="M566" s="1569"/>
      <c r="N566" s="1569"/>
      <c r="O566" s="1587"/>
      <c r="P566" s="1587"/>
      <c r="Q566" s="1880"/>
      <c r="R566" s="1866">
        <f t="shared" si="8"/>
        <v>0</v>
      </c>
      <c r="S566" s="1882"/>
      <c r="T566" s="1602"/>
      <c r="U566" s="1602"/>
      <c r="V566" s="1602"/>
      <c r="W566" s="1602"/>
    </row>
    <row r="567" spans="1:23" ht="16" customHeight="1" x14ac:dyDescent="0.45">
      <c r="A567" s="1603"/>
      <c r="B567" s="1572"/>
      <c r="C567" s="1572"/>
      <c r="D567" s="1570"/>
      <c r="E567" s="1571"/>
      <c r="F567" s="1587"/>
      <c r="G567" s="1604"/>
      <c r="H567" s="1587"/>
      <c r="I567" s="1572"/>
      <c r="J567" s="1573"/>
      <c r="K567" s="1572"/>
      <c r="L567" s="1587"/>
      <c r="M567" s="1569"/>
      <c r="N567" s="1569"/>
      <c r="O567" s="1587"/>
      <c r="P567" s="1587"/>
      <c r="Q567" s="1880"/>
      <c r="R567" s="1866">
        <f t="shared" si="8"/>
        <v>0</v>
      </c>
      <c r="S567" s="1882"/>
      <c r="T567" s="1602"/>
      <c r="U567" s="1602"/>
      <c r="V567" s="1602"/>
      <c r="W567" s="1602"/>
    </row>
    <row r="568" spans="1:23" ht="16" customHeight="1" x14ac:dyDescent="0.45">
      <c r="A568" s="1603"/>
      <c r="B568" s="1572"/>
      <c r="C568" s="1572"/>
      <c r="D568" s="1570"/>
      <c r="E568" s="1571"/>
      <c r="F568" s="1587"/>
      <c r="G568" s="1604"/>
      <c r="H568" s="1587"/>
      <c r="I568" s="1572"/>
      <c r="J568" s="1573"/>
      <c r="K568" s="1572"/>
      <c r="L568" s="1587"/>
      <c r="M568" s="1569"/>
      <c r="N568" s="1569"/>
      <c r="O568" s="1587"/>
      <c r="P568" s="1587"/>
      <c r="Q568" s="1880"/>
      <c r="R568" s="1866">
        <f t="shared" si="8"/>
        <v>0</v>
      </c>
      <c r="S568" s="1882"/>
      <c r="T568" s="1602"/>
      <c r="U568" s="1602"/>
      <c r="V568" s="1602"/>
      <c r="W568" s="1602"/>
    </row>
    <row r="569" spans="1:23" ht="16" customHeight="1" x14ac:dyDescent="0.45">
      <c r="A569" s="1603"/>
      <c r="B569" s="1572"/>
      <c r="C569" s="1572"/>
      <c r="D569" s="1570"/>
      <c r="E569" s="1571"/>
      <c r="F569" s="1587"/>
      <c r="G569" s="1604"/>
      <c r="H569" s="1587"/>
      <c r="I569" s="1572"/>
      <c r="J569" s="1573"/>
      <c r="K569" s="1572"/>
      <c r="L569" s="1587"/>
      <c r="M569" s="1569"/>
      <c r="N569" s="1569"/>
      <c r="O569" s="1587"/>
      <c r="P569" s="1587"/>
      <c r="Q569" s="1880"/>
      <c r="R569" s="1866">
        <f t="shared" si="8"/>
        <v>0</v>
      </c>
      <c r="S569" s="1882"/>
      <c r="T569" s="1602"/>
      <c r="U569" s="1602"/>
      <c r="V569" s="1602"/>
      <c r="W569" s="1602"/>
    </row>
    <row r="570" spans="1:23" ht="16" customHeight="1" x14ac:dyDescent="0.45">
      <c r="A570" s="1603"/>
      <c r="B570" s="1572"/>
      <c r="C570" s="1572"/>
      <c r="D570" s="1570"/>
      <c r="E570" s="1571"/>
      <c r="F570" s="1587"/>
      <c r="G570" s="1604"/>
      <c r="H570" s="1587"/>
      <c r="I570" s="1572"/>
      <c r="J570" s="1573"/>
      <c r="K570" s="1572"/>
      <c r="L570" s="1587"/>
      <c r="M570" s="1569"/>
      <c r="N570" s="1569"/>
      <c r="O570" s="1587"/>
      <c r="P570" s="1587"/>
      <c r="Q570" s="1880"/>
      <c r="R570" s="1866">
        <f t="shared" si="8"/>
        <v>0</v>
      </c>
      <c r="S570" s="1882"/>
      <c r="T570" s="1602"/>
      <c r="U570" s="1602"/>
      <c r="V570" s="1602"/>
      <c r="W570" s="1602"/>
    </row>
    <row r="571" spans="1:23" ht="16" customHeight="1" x14ac:dyDescent="0.45">
      <c r="A571" s="1603"/>
      <c r="B571" s="1572"/>
      <c r="C571" s="1572"/>
      <c r="D571" s="1570"/>
      <c r="E571" s="1571"/>
      <c r="F571" s="1587"/>
      <c r="G571" s="1604"/>
      <c r="H571" s="1587"/>
      <c r="I571" s="1572"/>
      <c r="J571" s="1573"/>
      <c r="K571" s="1572"/>
      <c r="L571" s="1587"/>
      <c r="M571" s="1569"/>
      <c r="N571" s="1569"/>
      <c r="O571" s="1587"/>
      <c r="P571" s="1587"/>
      <c r="Q571" s="1880"/>
      <c r="R571" s="1866">
        <f t="shared" si="8"/>
        <v>0</v>
      </c>
      <c r="S571" s="1882"/>
      <c r="T571" s="1602"/>
      <c r="U571" s="1602"/>
      <c r="V571" s="1602"/>
      <c r="W571" s="1602"/>
    </row>
    <row r="572" spans="1:23" ht="16" customHeight="1" x14ac:dyDescent="0.45">
      <c r="A572" s="1603"/>
      <c r="B572" s="1572"/>
      <c r="C572" s="1572"/>
      <c r="D572" s="1570"/>
      <c r="E572" s="1571"/>
      <c r="F572" s="1587"/>
      <c r="G572" s="1604"/>
      <c r="H572" s="1587"/>
      <c r="I572" s="1572"/>
      <c r="J572" s="1573"/>
      <c r="K572" s="1572"/>
      <c r="L572" s="1587"/>
      <c r="M572" s="1569"/>
      <c r="N572" s="1569"/>
      <c r="O572" s="1587"/>
      <c r="P572" s="1587"/>
      <c r="Q572" s="1880"/>
      <c r="R572" s="1866">
        <f t="shared" si="8"/>
        <v>0</v>
      </c>
      <c r="S572" s="1882"/>
      <c r="T572" s="1602"/>
      <c r="U572" s="1602"/>
      <c r="V572" s="1602"/>
      <c r="W572" s="1602"/>
    </row>
    <row r="573" spans="1:23" ht="16" customHeight="1" x14ac:dyDescent="0.45">
      <c r="A573" s="1603"/>
      <c r="B573" s="1572"/>
      <c r="C573" s="1572"/>
      <c r="D573" s="1570"/>
      <c r="E573" s="1571"/>
      <c r="F573" s="1587"/>
      <c r="G573" s="1604"/>
      <c r="H573" s="1587"/>
      <c r="I573" s="1572"/>
      <c r="J573" s="1573"/>
      <c r="K573" s="1572"/>
      <c r="L573" s="1587"/>
      <c r="M573" s="1569"/>
      <c r="N573" s="1569"/>
      <c r="O573" s="1587"/>
      <c r="P573" s="1587"/>
      <c r="Q573" s="1880"/>
      <c r="R573" s="1866">
        <f t="shared" si="8"/>
        <v>0</v>
      </c>
      <c r="S573" s="1882"/>
      <c r="T573" s="1602"/>
      <c r="U573" s="1602"/>
      <c r="V573" s="1602"/>
      <c r="W573" s="1602"/>
    </row>
    <row r="574" spans="1:23" ht="16" customHeight="1" x14ac:dyDescent="0.45">
      <c r="A574" s="1603"/>
      <c r="B574" s="1572"/>
      <c r="C574" s="1572"/>
      <c r="D574" s="1570"/>
      <c r="E574" s="1571"/>
      <c r="F574" s="1587"/>
      <c r="G574" s="1604"/>
      <c r="H574" s="1587"/>
      <c r="I574" s="1572"/>
      <c r="J574" s="1573"/>
      <c r="K574" s="1572"/>
      <c r="L574" s="1587"/>
      <c r="M574" s="1569"/>
      <c r="N574" s="1569"/>
      <c r="O574" s="1587"/>
      <c r="P574" s="1587"/>
      <c r="Q574" s="1880"/>
      <c r="R574" s="1866">
        <f t="shared" si="8"/>
        <v>0</v>
      </c>
      <c r="S574" s="1882"/>
      <c r="T574" s="1602"/>
      <c r="U574" s="1602"/>
      <c r="V574" s="1602"/>
      <c r="W574" s="1602"/>
    </row>
    <row r="575" spans="1:23" ht="16" customHeight="1" x14ac:dyDescent="0.45">
      <c r="A575" s="1603"/>
      <c r="B575" s="1572"/>
      <c r="C575" s="1572"/>
      <c r="D575" s="1570"/>
      <c r="E575" s="1571"/>
      <c r="F575" s="1587"/>
      <c r="G575" s="1604"/>
      <c r="H575" s="1587"/>
      <c r="I575" s="1572"/>
      <c r="J575" s="1573"/>
      <c r="K575" s="1572"/>
      <c r="L575" s="1587"/>
      <c r="M575" s="1569"/>
      <c r="N575" s="1569"/>
      <c r="O575" s="1587"/>
      <c r="P575" s="1587"/>
      <c r="Q575" s="1880"/>
      <c r="R575" s="1866">
        <f t="shared" si="8"/>
        <v>0</v>
      </c>
      <c r="S575" s="1882"/>
      <c r="T575" s="1602"/>
      <c r="U575" s="1602"/>
      <c r="V575" s="1602"/>
      <c r="W575" s="1602"/>
    </row>
    <row r="576" spans="1:23" ht="16" customHeight="1" x14ac:dyDescent="0.45">
      <c r="A576" s="1603"/>
      <c r="B576" s="1572"/>
      <c r="C576" s="1572"/>
      <c r="D576" s="1570"/>
      <c r="E576" s="1571"/>
      <c r="F576" s="1587"/>
      <c r="G576" s="1604"/>
      <c r="H576" s="1587"/>
      <c r="I576" s="1572"/>
      <c r="J576" s="1573"/>
      <c r="K576" s="1572"/>
      <c r="L576" s="1587"/>
      <c r="M576" s="1569"/>
      <c r="N576" s="1569"/>
      <c r="O576" s="1587"/>
      <c r="P576" s="1587"/>
      <c r="Q576" s="1880"/>
      <c r="R576" s="1866">
        <f t="shared" si="8"/>
        <v>0</v>
      </c>
      <c r="S576" s="1882"/>
      <c r="T576" s="1602"/>
      <c r="U576" s="1602"/>
      <c r="V576" s="1602"/>
      <c r="W576" s="1602"/>
    </row>
    <row r="577" spans="1:23" ht="16" customHeight="1" x14ac:dyDescent="0.45">
      <c r="A577" s="1603"/>
      <c r="B577" s="1572"/>
      <c r="C577" s="1572"/>
      <c r="D577" s="1570"/>
      <c r="E577" s="1571"/>
      <c r="F577" s="1587"/>
      <c r="G577" s="1604"/>
      <c r="H577" s="1587"/>
      <c r="I577" s="1572"/>
      <c r="J577" s="1573"/>
      <c r="K577" s="1572"/>
      <c r="L577" s="1587"/>
      <c r="M577" s="1569"/>
      <c r="N577" s="1569"/>
      <c r="O577" s="1587"/>
      <c r="P577" s="1587"/>
      <c r="Q577" s="1880"/>
      <c r="R577" s="1866">
        <f t="shared" si="8"/>
        <v>0</v>
      </c>
      <c r="S577" s="1882"/>
      <c r="T577" s="1602"/>
      <c r="U577" s="1602"/>
      <c r="V577" s="1602"/>
      <c r="W577" s="1602"/>
    </row>
    <row r="578" spans="1:23" ht="16" customHeight="1" x14ac:dyDescent="0.45">
      <c r="A578" s="1603"/>
      <c r="B578" s="1572"/>
      <c r="C578" s="1572"/>
      <c r="D578" s="1570"/>
      <c r="E578" s="1571"/>
      <c r="F578" s="1587"/>
      <c r="G578" s="1604"/>
      <c r="H578" s="1587"/>
      <c r="I578" s="1572"/>
      <c r="J578" s="1573"/>
      <c r="K578" s="1572"/>
      <c r="L578" s="1587"/>
      <c r="M578" s="1569"/>
      <c r="N578" s="1569"/>
      <c r="O578" s="1587"/>
      <c r="P578" s="1587"/>
      <c r="Q578" s="1880"/>
      <c r="R578" s="1866">
        <f t="shared" si="8"/>
        <v>0</v>
      </c>
      <c r="S578" s="1882"/>
      <c r="T578" s="1602"/>
      <c r="U578" s="1602"/>
      <c r="V578" s="1602"/>
      <c r="W578" s="1602"/>
    </row>
    <row r="579" spans="1:23" ht="16" customHeight="1" x14ac:dyDescent="0.45">
      <c r="A579" s="1603"/>
      <c r="B579" s="1572"/>
      <c r="C579" s="1572"/>
      <c r="D579" s="1570"/>
      <c r="E579" s="1571"/>
      <c r="F579" s="1587"/>
      <c r="G579" s="1604"/>
      <c r="H579" s="1587"/>
      <c r="I579" s="1572"/>
      <c r="J579" s="1573"/>
      <c r="K579" s="1572"/>
      <c r="L579" s="1587"/>
      <c r="M579" s="1569"/>
      <c r="N579" s="1569"/>
      <c r="O579" s="1587"/>
      <c r="P579" s="1587"/>
      <c r="Q579" s="1880"/>
      <c r="R579" s="1866">
        <f t="shared" si="8"/>
        <v>0</v>
      </c>
      <c r="S579" s="1882"/>
      <c r="T579" s="1602"/>
      <c r="U579" s="1602"/>
      <c r="V579" s="1602"/>
      <c r="W579" s="1602"/>
    </row>
    <row r="580" spans="1:23" ht="16" customHeight="1" x14ac:dyDescent="0.45">
      <c r="A580" s="1603"/>
      <c r="B580" s="1572"/>
      <c r="C580" s="1572"/>
      <c r="D580" s="1570"/>
      <c r="E580" s="1571"/>
      <c r="F580" s="1587"/>
      <c r="G580" s="1604"/>
      <c r="H580" s="1587"/>
      <c r="I580" s="1572"/>
      <c r="J580" s="1573"/>
      <c r="K580" s="1572"/>
      <c r="L580" s="1587"/>
      <c r="M580" s="1569"/>
      <c r="N580" s="1569"/>
      <c r="O580" s="1587"/>
      <c r="P580" s="1587"/>
      <c r="Q580" s="1880"/>
      <c r="R580" s="1866">
        <f t="shared" si="8"/>
        <v>0</v>
      </c>
      <c r="S580" s="1882"/>
      <c r="T580" s="1602"/>
      <c r="U580" s="1602"/>
      <c r="V580" s="1602"/>
      <c r="W580" s="1602"/>
    </row>
    <row r="581" spans="1:23" ht="16" customHeight="1" x14ac:dyDescent="0.45">
      <c r="A581" s="1603"/>
      <c r="B581" s="1572"/>
      <c r="C581" s="1572"/>
      <c r="D581" s="1570"/>
      <c r="E581" s="1571"/>
      <c r="F581" s="1587"/>
      <c r="G581" s="1604"/>
      <c r="H581" s="1587"/>
      <c r="I581" s="1572"/>
      <c r="J581" s="1573"/>
      <c r="K581" s="1572"/>
      <c r="L581" s="1587"/>
      <c r="M581" s="1569"/>
      <c r="N581" s="1569"/>
      <c r="O581" s="1587"/>
      <c r="P581" s="1587"/>
      <c r="Q581" s="1880"/>
      <c r="R581" s="1866">
        <f t="shared" si="8"/>
        <v>0</v>
      </c>
      <c r="S581" s="1882"/>
      <c r="T581" s="1602"/>
      <c r="U581" s="1602"/>
      <c r="V581" s="1602"/>
      <c r="W581" s="1602"/>
    </row>
    <row r="582" spans="1:23" ht="16" customHeight="1" x14ac:dyDescent="0.45">
      <c r="A582" s="1603"/>
      <c r="B582" s="1572"/>
      <c r="C582" s="1572"/>
      <c r="D582" s="1570"/>
      <c r="E582" s="1571"/>
      <c r="F582" s="1587"/>
      <c r="G582" s="1604"/>
      <c r="H582" s="1587"/>
      <c r="I582" s="1572"/>
      <c r="J582" s="1573"/>
      <c r="K582" s="1572"/>
      <c r="L582" s="1587"/>
      <c r="M582" s="1569"/>
      <c r="N582" s="1569"/>
      <c r="O582" s="1587"/>
      <c r="P582" s="1587"/>
      <c r="Q582" s="1880"/>
      <c r="R582" s="1866">
        <f t="shared" si="8"/>
        <v>0</v>
      </c>
      <c r="S582" s="1882"/>
      <c r="T582" s="1602"/>
      <c r="U582" s="1602"/>
      <c r="V582" s="1602"/>
      <c r="W582" s="1602"/>
    </row>
    <row r="583" spans="1:23" ht="16" customHeight="1" x14ac:dyDescent="0.45">
      <c r="A583" s="1603"/>
      <c r="B583" s="1572"/>
      <c r="C583" s="1572"/>
      <c r="D583" s="1570"/>
      <c r="E583" s="1571"/>
      <c r="F583" s="1587"/>
      <c r="G583" s="1604"/>
      <c r="H583" s="1587"/>
      <c r="I583" s="1572"/>
      <c r="J583" s="1573"/>
      <c r="K583" s="1572"/>
      <c r="L583" s="1587"/>
      <c r="M583" s="1569"/>
      <c r="N583" s="1569"/>
      <c r="O583" s="1587"/>
      <c r="P583" s="1587"/>
      <c r="Q583" s="1880"/>
      <c r="R583" s="1866">
        <f t="shared" si="8"/>
        <v>0</v>
      </c>
      <c r="S583" s="1882"/>
      <c r="T583" s="1602"/>
      <c r="U583" s="1602"/>
      <c r="V583" s="1602"/>
      <c r="W583" s="1602"/>
    </row>
    <row r="584" spans="1:23" ht="16" customHeight="1" x14ac:dyDescent="0.45">
      <c r="A584" s="1603"/>
      <c r="B584" s="1572"/>
      <c r="C584" s="1572"/>
      <c r="D584" s="1570"/>
      <c r="E584" s="1571"/>
      <c r="F584" s="1587"/>
      <c r="G584" s="1604"/>
      <c r="H584" s="1587"/>
      <c r="I584" s="1572"/>
      <c r="J584" s="1573"/>
      <c r="K584" s="1572"/>
      <c r="L584" s="1587"/>
      <c r="M584" s="1569"/>
      <c r="N584" s="1569"/>
      <c r="O584" s="1587"/>
      <c r="P584" s="1587"/>
      <c r="Q584" s="1880"/>
      <c r="R584" s="1866">
        <f t="shared" ref="R584:R647" si="9">$I584+$K584</f>
        <v>0</v>
      </c>
      <c r="S584" s="1882"/>
      <c r="T584" s="1602"/>
      <c r="U584" s="1602"/>
      <c r="V584" s="1602"/>
      <c r="W584" s="1602"/>
    </row>
    <row r="585" spans="1:23" ht="16" customHeight="1" x14ac:dyDescent="0.45">
      <c r="A585" s="1603"/>
      <c r="B585" s="1572"/>
      <c r="C585" s="1572"/>
      <c r="D585" s="1570"/>
      <c r="E585" s="1571"/>
      <c r="F585" s="1587"/>
      <c r="G585" s="1604"/>
      <c r="H585" s="1587"/>
      <c r="I585" s="1572"/>
      <c r="J585" s="1573"/>
      <c r="K585" s="1572"/>
      <c r="L585" s="1587"/>
      <c r="M585" s="1569"/>
      <c r="N585" s="1569"/>
      <c r="O585" s="1587"/>
      <c r="P585" s="1587"/>
      <c r="Q585" s="1880"/>
      <c r="R585" s="1866">
        <f t="shared" si="9"/>
        <v>0</v>
      </c>
      <c r="S585" s="1882"/>
      <c r="T585" s="1602"/>
      <c r="U585" s="1602"/>
      <c r="V585" s="1602"/>
      <c r="W585" s="1602"/>
    </row>
    <row r="586" spans="1:23" ht="16" customHeight="1" x14ac:dyDescent="0.45">
      <c r="A586" s="1603"/>
      <c r="B586" s="1572"/>
      <c r="C586" s="1572"/>
      <c r="D586" s="1570"/>
      <c r="E586" s="1571"/>
      <c r="F586" s="1587"/>
      <c r="G586" s="1604"/>
      <c r="H586" s="1587"/>
      <c r="I586" s="1572"/>
      <c r="J586" s="1573"/>
      <c r="K586" s="1572"/>
      <c r="L586" s="1587"/>
      <c r="M586" s="1569"/>
      <c r="N586" s="1569"/>
      <c r="O586" s="1587"/>
      <c r="P586" s="1587"/>
      <c r="Q586" s="1880"/>
      <c r="R586" s="1866">
        <f t="shared" si="9"/>
        <v>0</v>
      </c>
      <c r="S586" s="1882"/>
      <c r="T586" s="1602"/>
      <c r="U586" s="1602"/>
      <c r="V586" s="1602"/>
      <c r="W586" s="1602"/>
    </row>
    <row r="587" spans="1:23" ht="16" customHeight="1" x14ac:dyDescent="0.45">
      <c r="A587" s="1603"/>
      <c r="B587" s="1572"/>
      <c r="C587" s="1572"/>
      <c r="D587" s="1570"/>
      <c r="E587" s="1571"/>
      <c r="F587" s="1587"/>
      <c r="G587" s="1604"/>
      <c r="H587" s="1587"/>
      <c r="I587" s="1572"/>
      <c r="J587" s="1573"/>
      <c r="K587" s="1572"/>
      <c r="L587" s="1587"/>
      <c r="M587" s="1569"/>
      <c r="N587" s="1569"/>
      <c r="O587" s="1587"/>
      <c r="P587" s="1587"/>
      <c r="Q587" s="1880"/>
      <c r="R587" s="1866">
        <f t="shared" si="9"/>
        <v>0</v>
      </c>
      <c r="S587" s="1882"/>
      <c r="T587" s="1602"/>
      <c r="U587" s="1602"/>
      <c r="V587" s="1602"/>
      <c r="W587" s="1602"/>
    </row>
    <row r="588" spans="1:23" ht="16" customHeight="1" x14ac:dyDescent="0.45">
      <c r="A588" s="1603"/>
      <c r="B588" s="1572"/>
      <c r="C588" s="1572"/>
      <c r="D588" s="1570"/>
      <c r="E588" s="1571"/>
      <c r="F588" s="1587"/>
      <c r="G588" s="1604"/>
      <c r="H588" s="1587"/>
      <c r="I588" s="1572"/>
      <c r="J588" s="1573"/>
      <c r="K588" s="1572"/>
      <c r="L588" s="1587"/>
      <c r="M588" s="1569"/>
      <c r="N588" s="1569"/>
      <c r="O588" s="1587"/>
      <c r="P588" s="1587"/>
      <c r="Q588" s="1880"/>
      <c r="R588" s="1866">
        <f t="shared" si="9"/>
        <v>0</v>
      </c>
      <c r="S588" s="1882"/>
      <c r="T588" s="1602"/>
      <c r="U588" s="1602"/>
      <c r="V588" s="1602"/>
      <c r="W588" s="1602"/>
    </row>
    <row r="589" spans="1:23" ht="16" customHeight="1" x14ac:dyDescent="0.45">
      <c r="A589" s="1603"/>
      <c r="B589" s="1572"/>
      <c r="C589" s="1572"/>
      <c r="D589" s="1570"/>
      <c r="E589" s="1571"/>
      <c r="F589" s="1587"/>
      <c r="G589" s="1604"/>
      <c r="H589" s="1587"/>
      <c r="I589" s="1572"/>
      <c r="J589" s="1573"/>
      <c r="K589" s="1572"/>
      <c r="L589" s="1587"/>
      <c r="M589" s="1569"/>
      <c r="N589" s="1569"/>
      <c r="O589" s="1587"/>
      <c r="P589" s="1587"/>
      <c r="Q589" s="1880"/>
      <c r="R589" s="1866">
        <f t="shared" si="9"/>
        <v>0</v>
      </c>
      <c r="S589" s="1882"/>
      <c r="T589" s="1602"/>
      <c r="U589" s="1602"/>
      <c r="V589" s="1602"/>
      <c r="W589" s="1602"/>
    </row>
    <row r="590" spans="1:23" ht="16" customHeight="1" x14ac:dyDescent="0.45">
      <c r="A590" s="1603"/>
      <c r="B590" s="1572"/>
      <c r="C590" s="1572"/>
      <c r="D590" s="1570"/>
      <c r="E590" s="1571"/>
      <c r="F590" s="1587"/>
      <c r="G590" s="1604"/>
      <c r="H590" s="1587"/>
      <c r="I590" s="1572"/>
      <c r="J590" s="1573"/>
      <c r="K590" s="1572"/>
      <c r="L590" s="1587"/>
      <c r="M590" s="1569"/>
      <c r="N590" s="1569"/>
      <c r="O590" s="1587"/>
      <c r="P590" s="1587"/>
      <c r="Q590" s="1880"/>
      <c r="R590" s="1866">
        <f t="shared" si="9"/>
        <v>0</v>
      </c>
      <c r="S590" s="1882"/>
      <c r="T590" s="1602"/>
      <c r="U590" s="1602"/>
      <c r="V590" s="1602"/>
      <c r="W590" s="1602"/>
    </row>
    <row r="591" spans="1:23" ht="16" customHeight="1" x14ac:dyDescent="0.45">
      <c r="A591" s="1603"/>
      <c r="B591" s="1572"/>
      <c r="C591" s="1572"/>
      <c r="D591" s="1570"/>
      <c r="E591" s="1571"/>
      <c r="F591" s="1587"/>
      <c r="G591" s="1604"/>
      <c r="H591" s="1587"/>
      <c r="I591" s="1572"/>
      <c r="J591" s="1573"/>
      <c r="K591" s="1572"/>
      <c r="L591" s="1587"/>
      <c r="M591" s="1569"/>
      <c r="N591" s="1569"/>
      <c r="O591" s="1587"/>
      <c r="P591" s="1587"/>
      <c r="Q591" s="1880"/>
      <c r="R591" s="1866">
        <f t="shared" si="9"/>
        <v>0</v>
      </c>
      <c r="S591" s="1882"/>
      <c r="T591" s="1602"/>
      <c r="U591" s="1602"/>
      <c r="V591" s="1602"/>
      <c r="W591" s="1602"/>
    </row>
    <row r="592" spans="1:23" ht="16" customHeight="1" x14ac:dyDescent="0.45">
      <c r="A592" s="1603"/>
      <c r="B592" s="1572"/>
      <c r="C592" s="1572"/>
      <c r="D592" s="1570"/>
      <c r="E592" s="1571"/>
      <c r="F592" s="1587"/>
      <c r="G592" s="1604"/>
      <c r="H592" s="1587"/>
      <c r="I592" s="1572"/>
      <c r="J592" s="1573"/>
      <c r="K592" s="1572"/>
      <c r="L592" s="1587"/>
      <c r="M592" s="1569"/>
      <c r="N592" s="1569"/>
      <c r="O592" s="1587"/>
      <c r="P592" s="1587"/>
      <c r="Q592" s="1880"/>
      <c r="R592" s="1866">
        <f t="shared" si="9"/>
        <v>0</v>
      </c>
      <c r="S592" s="1882"/>
      <c r="T592" s="1602"/>
      <c r="U592" s="1602"/>
      <c r="V592" s="1602"/>
      <c r="W592" s="1602"/>
    </row>
    <row r="593" spans="1:23" ht="16" customHeight="1" x14ac:dyDescent="0.45">
      <c r="A593" s="1603"/>
      <c r="B593" s="1572"/>
      <c r="C593" s="1572"/>
      <c r="D593" s="1570"/>
      <c r="E593" s="1571"/>
      <c r="F593" s="1587"/>
      <c r="G593" s="1604"/>
      <c r="H593" s="1587"/>
      <c r="I593" s="1572"/>
      <c r="J593" s="1573"/>
      <c r="K593" s="1572"/>
      <c r="L593" s="1587"/>
      <c r="M593" s="1569"/>
      <c r="N593" s="1569"/>
      <c r="O593" s="1587"/>
      <c r="P593" s="1587"/>
      <c r="Q593" s="1880"/>
      <c r="R593" s="1866">
        <f t="shared" si="9"/>
        <v>0</v>
      </c>
      <c r="S593" s="1882"/>
      <c r="T593" s="1602"/>
      <c r="U593" s="1602"/>
      <c r="V593" s="1602"/>
      <c r="W593" s="1602"/>
    </row>
    <row r="594" spans="1:23" ht="16" customHeight="1" x14ac:dyDescent="0.45">
      <c r="A594" s="1603"/>
      <c r="B594" s="1572"/>
      <c r="C594" s="1572"/>
      <c r="D594" s="1570"/>
      <c r="E594" s="1571"/>
      <c r="F594" s="1587"/>
      <c r="G594" s="1604"/>
      <c r="H594" s="1587"/>
      <c r="I594" s="1572"/>
      <c r="J594" s="1573"/>
      <c r="K594" s="1572"/>
      <c r="L594" s="1587"/>
      <c r="M594" s="1569"/>
      <c r="N594" s="1569"/>
      <c r="O594" s="1587"/>
      <c r="P594" s="1587"/>
      <c r="Q594" s="1880"/>
      <c r="R594" s="1866">
        <f t="shared" si="9"/>
        <v>0</v>
      </c>
      <c r="S594" s="1882"/>
      <c r="T594" s="1602"/>
      <c r="U594" s="1602"/>
      <c r="V594" s="1602"/>
      <c r="W594" s="1602"/>
    </row>
    <row r="595" spans="1:23" ht="16" customHeight="1" x14ac:dyDescent="0.45">
      <c r="A595" s="1603"/>
      <c r="B595" s="1572"/>
      <c r="C595" s="1572"/>
      <c r="D595" s="1570"/>
      <c r="E595" s="1571"/>
      <c r="F595" s="1587"/>
      <c r="G595" s="1604"/>
      <c r="H595" s="1587"/>
      <c r="I595" s="1572"/>
      <c r="J595" s="1573"/>
      <c r="K595" s="1572"/>
      <c r="L595" s="1587"/>
      <c r="M595" s="1569"/>
      <c r="N595" s="1569"/>
      <c r="O595" s="1587"/>
      <c r="P595" s="1587"/>
      <c r="Q595" s="1880"/>
      <c r="R595" s="1866">
        <f t="shared" si="9"/>
        <v>0</v>
      </c>
      <c r="S595" s="1882"/>
      <c r="T595" s="1602"/>
      <c r="U595" s="1602"/>
      <c r="V595" s="1602"/>
      <c r="W595" s="1602"/>
    </row>
    <row r="596" spans="1:23" ht="16" customHeight="1" x14ac:dyDescent="0.45">
      <c r="A596" s="1603"/>
      <c r="B596" s="1572"/>
      <c r="C596" s="1572"/>
      <c r="D596" s="1570"/>
      <c r="E596" s="1571"/>
      <c r="F596" s="1587"/>
      <c r="G596" s="1604"/>
      <c r="H596" s="1587"/>
      <c r="I596" s="1572"/>
      <c r="J596" s="1573"/>
      <c r="K596" s="1572"/>
      <c r="L596" s="1587"/>
      <c r="M596" s="1569"/>
      <c r="N596" s="1569"/>
      <c r="O596" s="1587"/>
      <c r="P596" s="1587"/>
      <c r="Q596" s="1880"/>
      <c r="R596" s="1866">
        <f t="shared" si="9"/>
        <v>0</v>
      </c>
      <c r="S596" s="1882"/>
      <c r="T596" s="1602"/>
      <c r="U596" s="1602"/>
      <c r="V596" s="1602"/>
      <c r="W596" s="1602"/>
    </row>
    <row r="597" spans="1:23" ht="16" customHeight="1" x14ac:dyDescent="0.45">
      <c r="A597" s="1603"/>
      <c r="B597" s="1572"/>
      <c r="C597" s="1572"/>
      <c r="D597" s="1570"/>
      <c r="E597" s="1571"/>
      <c r="F597" s="1587"/>
      <c r="G597" s="1604"/>
      <c r="H597" s="1587"/>
      <c r="I597" s="1572"/>
      <c r="J597" s="1573"/>
      <c r="K597" s="1572"/>
      <c r="L597" s="1587"/>
      <c r="M597" s="1569"/>
      <c r="N597" s="1569"/>
      <c r="O597" s="1587"/>
      <c r="P597" s="1587"/>
      <c r="Q597" s="1880"/>
      <c r="R597" s="1866">
        <f t="shared" si="9"/>
        <v>0</v>
      </c>
      <c r="S597" s="1882"/>
      <c r="T597" s="1602"/>
      <c r="U597" s="1602"/>
      <c r="V597" s="1602"/>
      <c r="W597" s="1602"/>
    </row>
    <row r="598" spans="1:23" ht="16" customHeight="1" x14ac:dyDescent="0.45">
      <c r="A598" s="1603"/>
      <c r="B598" s="1572"/>
      <c r="C598" s="1572"/>
      <c r="D598" s="1570"/>
      <c r="E598" s="1571"/>
      <c r="F598" s="1587"/>
      <c r="G598" s="1604"/>
      <c r="H598" s="1587"/>
      <c r="I598" s="1572"/>
      <c r="J598" s="1573"/>
      <c r="K598" s="1572"/>
      <c r="L598" s="1587"/>
      <c r="M598" s="1569"/>
      <c r="N598" s="1569"/>
      <c r="O598" s="1587"/>
      <c r="P598" s="1587"/>
      <c r="Q598" s="1880"/>
      <c r="R598" s="1866">
        <f t="shared" si="9"/>
        <v>0</v>
      </c>
      <c r="S598" s="1882"/>
      <c r="T598" s="1602"/>
      <c r="U598" s="1602"/>
      <c r="V598" s="1602"/>
      <c r="W598" s="1602"/>
    </row>
    <row r="599" spans="1:23" ht="16" customHeight="1" x14ac:dyDescent="0.45">
      <c r="A599" s="1603"/>
      <c r="B599" s="1572"/>
      <c r="C599" s="1572"/>
      <c r="D599" s="1570"/>
      <c r="E599" s="1571"/>
      <c r="F599" s="1587"/>
      <c r="G599" s="1604"/>
      <c r="H599" s="1587"/>
      <c r="I599" s="1572"/>
      <c r="J599" s="1573"/>
      <c r="K599" s="1572"/>
      <c r="L599" s="1587"/>
      <c r="M599" s="1569"/>
      <c r="N599" s="1569"/>
      <c r="O599" s="1587"/>
      <c r="P599" s="1587"/>
      <c r="Q599" s="1880"/>
      <c r="R599" s="1866">
        <f t="shared" si="9"/>
        <v>0</v>
      </c>
      <c r="S599" s="1882"/>
      <c r="T599" s="1602"/>
      <c r="U599" s="1602"/>
      <c r="V599" s="1602"/>
      <c r="W599" s="1602"/>
    </row>
    <row r="600" spans="1:23" ht="16" customHeight="1" x14ac:dyDescent="0.45">
      <c r="A600" s="1603"/>
      <c r="B600" s="1572"/>
      <c r="C600" s="1572"/>
      <c r="D600" s="1570"/>
      <c r="E600" s="1571"/>
      <c r="F600" s="1587"/>
      <c r="G600" s="1604"/>
      <c r="H600" s="1587"/>
      <c r="I600" s="1572"/>
      <c r="J600" s="1573"/>
      <c r="K600" s="1572"/>
      <c r="L600" s="1587"/>
      <c r="M600" s="1569"/>
      <c r="N600" s="1569"/>
      <c r="O600" s="1587"/>
      <c r="P600" s="1587"/>
      <c r="Q600" s="1880"/>
      <c r="R600" s="1866">
        <f t="shared" si="9"/>
        <v>0</v>
      </c>
      <c r="S600" s="1882"/>
      <c r="T600" s="1602"/>
      <c r="U600" s="1602"/>
      <c r="V600" s="1602"/>
      <c r="W600" s="1602"/>
    </row>
    <row r="601" spans="1:23" ht="16" customHeight="1" x14ac:dyDescent="0.45">
      <c r="A601" s="1603"/>
      <c r="B601" s="1572"/>
      <c r="C601" s="1572"/>
      <c r="D601" s="1570"/>
      <c r="E601" s="1571"/>
      <c r="F601" s="1587"/>
      <c r="G601" s="1604"/>
      <c r="H601" s="1587"/>
      <c r="I601" s="1572"/>
      <c r="J601" s="1573"/>
      <c r="K601" s="1572"/>
      <c r="L601" s="1587"/>
      <c r="M601" s="1569"/>
      <c r="N601" s="1569"/>
      <c r="O601" s="1587"/>
      <c r="P601" s="1587"/>
      <c r="Q601" s="1880"/>
      <c r="R601" s="1866">
        <f t="shared" si="9"/>
        <v>0</v>
      </c>
      <c r="S601" s="1882"/>
      <c r="T601" s="1602"/>
      <c r="U601" s="1602"/>
      <c r="V601" s="1602"/>
      <c r="W601" s="1602"/>
    </row>
    <row r="602" spans="1:23" ht="16" customHeight="1" x14ac:dyDescent="0.45">
      <c r="A602" s="1603"/>
      <c r="B602" s="1572"/>
      <c r="C602" s="1572"/>
      <c r="D602" s="1570"/>
      <c r="E602" s="1571"/>
      <c r="F602" s="1587"/>
      <c r="G602" s="1604"/>
      <c r="H602" s="1587"/>
      <c r="I602" s="1572"/>
      <c r="J602" s="1573"/>
      <c r="K602" s="1572"/>
      <c r="L602" s="1587"/>
      <c r="M602" s="1569"/>
      <c r="N602" s="1569"/>
      <c r="O602" s="1587"/>
      <c r="P602" s="1587"/>
      <c r="Q602" s="1880"/>
      <c r="R602" s="1866">
        <f t="shared" si="9"/>
        <v>0</v>
      </c>
      <c r="S602" s="1882"/>
      <c r="T602" s="1602"/>
      <c r="U602" s="1602"/>
      <c r="V602" s="1602"/>
      <c r="W602" s="1602"/>
    </row>
    <row r="603" spans="1:23" ht="16" customHeight="1" x14ac:dyDescent="0.45">
      <c r="A603" s="1603"/>
      <c r="B603" s="1572"/>
      <c r="C603" s="1572"/>
      <c r="D603" s="1570"/>
      <c r="E603" s="1571"/>
      <c r="F603" s="1587"/>
      <c r="G603" s="1604"/>
      <c r="H603" s="1587"/>
      <c r="I603" s="1572"/>
      <c r="J603" s="1573"/>
      <c r="K603" s="1572"/>
      <c r="L603" s="1587"/>
      <c r="M603" s="1569"/>
      <c r="N603" s="1569"/>
      <c r="O603" s="1587"/>
      <c r="P603" s="1587"/>
      <c r="Q603" s="1880"/>
      <c r="R603" s="1866">
        <f t="shared" si="9"/>
        <v>0</v>
      </c>
      <c r="S603" s="1882"/>
      <c r="T603" s="1602"/>
      <c r="U603" s="1602"/>
      <c r="V603" s="1602"/>
      <c r="W603" s="1602"/>
    </row>
    <row r="604" spans="1:23" ht="16" customHeight="1" x14ac:dyDescent="0.45">
      <c r="A604" s="1603"/>
      <c r="B604" s="1572"/>
      <c r="C604" s="1572"/>
      <c r="D604" s="1570"/>
      <c r="E604" s="1571"/>
      <c r="F604" s="1587"/>
      <c r="G604" s="1604"/>
      <c r="H604" s="1587"/>
      <c r="I604" s="1572"/>
      <c r="J604" s="1573"/>
      <c r="K604" s="1572"/>
      <c r="L604" s="1587"/>
      <c r="M604" s="1569"/>
      <c r="N604" s="1569"/>
      <c r="O604" s="1587"/>
      <c r="P604" s="1587"/>
      <c r="Q604" s="1880"/>
      <c r="R604" s="1866">
        <f t="shared" si="9"/>
        <v>0</v>
      </c>
      <c r="S604" s="1882"/>
      <c r="T604" s="1602"/>
      <c r="U604" s="1602"/>
      <c r="V604" s="1602"/>
      <c r="W604" s="1602"/>
    </row>
    <row r="605" spans="1:23" ht="16" customHeight="1" x14ac:dyDescent="0.45">
      <c r="A605" s="1603"/>
      <c r="B605" s="1572"/>
      <c r="C605" s="1572"/>
      <c r="D605" s="1570"/>
      <c r="E605" s="1571"/>
      <c r="F605" s="1587"/>
      <c r="G605" s="1604"/>
      <c r="H605" s="1587"/>
      <c r="I605" s="1572"/>
      <c r="J605" s="1573"/>
      <c r="K605" s="1572"/>
      <c r="L605" s="1587"/>
      <c r="M605" s="1569"/>
      <c r="N605" s="1569"/>
      <c r="O605" s="1587"/>
      <c r="P605" s="1587"/>
      <c r="Q605" s="1880"/>
      <c r="R605" s="1866">
        <f t="shared" si="9"/>
        <v>0</v>
      </c>
      <c r="S605" s="1882"/>
      <c r="T605" s="1602"/>
      <c r="U605" s="1602"/>
      <c r="V605" s="1602"/>
      <c r="W605" s="1602"/>
    </row>
    <row r="606" spans="1:23" ht="16" customHeight="1" x14ac:dyDescent="0.45">
      <c r="A606" s="1603"/>
      <c r="B606" s="1572"/>
      <c r="C606" s="1572"/>
      <c r="D606" s="1570"/>
      <c r="E606" s="1571"/>
      <c r="F606" s="1587"/>
      <c r="G606" s="1604"/>
      <c r="H606" s="1587"/>
      <c r="I606" s="1572"/>
      <c r="J606" s="1573"/>
      <c r="K606" s="1572"/>
      <c r="L606" s="1587"/>
      <c r="M606" s="1569"/>
      <c r="N606" s="1569"/>
      <c r="O606" s="1587"/>
      <c r="P606" s="1587"/>
      <c r="Q606" s="1880"/>
      <c r="R606" s="1866">
        <f t="shared" si="9"/>
        <v>0</v>
      </c>
      <c r="S606" s="1882"/>
      <c r="T606" s="1602"/>
      <c r="U606" s="1602"/>
      <c r="V606" s="1602"/>
      <c r="W606" s="1602"/>
    </row>
    <row r="607" spans="1:23" ht="16" customHeight="1" x14ac:dyDescent="0.45">
      <c r="A607" s="1603"/>
      <c r="B607" s="1572"/>
      <c r="C607" s="1572"/>
      <c r="D607" s="1570"/>
      <c r="E607" s="1571"/>
      <c r="F607" s="1587"/>
      <c r="G607" s="1604"/>
      <c r="H607" s="1587"/>
      <c r="I607" s="1572"/>
      <c r="J607" s="1573"/>
      <c r="K607" s="1572"/>
      <c r="L607" s="1587"/>
      <c r="M607" s="1569"/>
      <c r="N607" s="1569"/>
      <c r="O607" s="1587"/>
      <c r="P607" s="1587"/>
      <c r="Q607" s="1880"/>
      <c r="R607" s="1866">
        <f t="shared" si="9"/>
        <v>0</v>
      </c>
      <c r="S607" s="1882"/>
      <c r="T607" s="1602"/>
      <c r="U607" s="1602"/>
      <c r="V607" s="1602"/>
      <c r="W607" s="1602"/>
    </row>
    <row r="608" spans="1:23" ht="16" customHeight="1" x14ac:dyDescent="0.45">
      <c r="A608" s="1603"/>
      <c r="B608" s="1572"/>
      <c r="C608" s="1572"/>
      <c r="D608" s="1570"/>
      <c r="E608" s="1571"/>
      <c r="F608" s="1587"/>
      <c r="G608" s="1604"/>
      <c r="H608" s="1587"/>
      <c r="I608" s="1572"/>
      <c r="J608" s="1573"/>
      <c r="K608" s="1572"/>
      <c r="L608" s="1587"/>
      <c r="M608" s="1569"/>
      <c r="N608" s="1569"/>
      <c r="O608" s="1587"/>
      <c r="P608" s="1587"/>
      <c r="Q608" s="1880"/>
      <c r="R608" s="1866">
        <f t="shared" si="9"/>
        <v>0</v>
      </c>
      <c r="S608" s="1882"/>
      <c r="T608" s="1602"/>
      <c r="U608" s="1602"/>
      <c r="V608" s="1602"/>
      <c r="W608" s="1602"/>
    </row>
    <row r="609" spans="1:23" ht="16" customHeight="1" x14ac:dyDescent="0.45">
      <c r="A609" s="1603"/>
      <c r="B609" s="1572"/>
      <c r="C609" s="1572"/>
      <c r="D609" s="1570"/>
      <c r="E609" s="1571"/>
      <c r="F609" s="1587"/>
      <c r="G609" s="1604"/>
      <c r="H609" s="1587"/>
      <c r="I609" s="1572"/>
      <c r="J609" s="1573"/>
      <c r="K609" s="1572"/>
      <c r="L609" s="1587"/>
      <c r="M609" s="1569"/>
      <c r="N609" s="1569"/>
      <c r="O609" s="1587"/>
      <c r="P609" s="1587"/>
      <c r="Q609" s="1880"/>
      <c r="R609" s="1866">
        <f t="shared" si="9"/>
        <v>0</v>
      </c>
      <c r="S609" s="1882"/>
      <c r="T609" s="1602"/>
      <c r="U609" s="1602"/>
      <c r="V609" s="1602"/>
      <c r="W609" s="1602"/>
    </row>
    <row r="610" spans="1:23" ht="16" customHeight="1" x14ac:dyDescent="0.45">
      <c r="A610" s="1603"/>
      <c r="B610" s="1572"/>
      <c r="C610" s="1572"/>
      <c r="D610" s="1570"/>
      <c r="E610" s="1571"/>
      <c r="F610" s="1587"/>
      <c r="G610" s="1604"/>
      <c r="H610" s="1587"/>
      <c r="I610" s="1572"/>
      <c r="J610" s="1573"/>
      <c r="K610" s="1572"/>
      <c r="L610" s="1587"/>
      <c r="M610" s="1569"/>
      <c r="N610" s="1569"/>
      <c r="O610" s="1587"/>
      <c r="P610" s="1587"/>
      <c r="Q610" s="1880"/>
      <c r="R610" s="1866">
        <f t="shared" si="9"/>
        <v>0</v>
      </c>
      <c r="S610" s="1882"/>
      <c r="T610" s="1602"/>
      <c r="U610" s="1602"/>
      <c r="V610" s="1602"/>
      <c r="W610" s="1602"/>
    </row>
    <row r="611" spans="1:23" ht="16" customHeight="1" x14ac:dyDescent="0.45">
      <c r="A611" s="1603"/>
      <c r="B611" s="1572"/>
      <c r="C611" s="1572"/>
      <c r="D611" s="1570"/>
      <c r="E611" s="1571"/>
      <c r="F611" s="1587"/>
      <c r="G611" s="1604"/>
      <c r="H611" s="1587"/>
      <c r="I611" s="1572"/>
      <c r="J611" s="1573"/>
      <c r="K611" s="1572"/>
      <c r="L611" s="1587"/>
      <c r="M611" s="1569"/>
      <c r="N611" s="1569"/>
      <c r="O611" s="1587"/>
      <c r="P611" s="1587"/>
      <c r="Q611" s="1880"/>
      <c r="R611" s="1866">
        <f t="shared" si="9"/>
        <v>0</v>
      </c>
      <c r="S611" s="1882"/>
      <c r="T611" s="1602"/>
      <c r="U611" s="1602"/>
      <c r="V611" s="1602"/>
      <c r="W611" s="1602"/>
    </row>
    <row r="612" spans="1:23" ht="16" customHeight="1" x14ac:dyDescent="0.45">
      <c r="A612" s="1603"/>
      <c r="B612" s="1572"/>
      <c r="C612" s="1572"/>
      <c r="D612" s="1570"/>
      <c r="E612" s="1571"/>
      <c r="F612" s="1587"/>
      <c r="G612" s="1604"/>
      <c r="H612" s="1587"/>
      <c r="I612" s="1572"/>
      <c r="J612" s="1573"/>
      <c r="K612" s="1572"/>
      <c r="L612" s="1587"/>
      <c r="M612" s="1569"/>
      <c r="N612" s="1569"/>
      <c r="O612" s="1587"/>
      <c r="P612" s="1587"/>
      <c r="Q612" s="1880"/>
      <c r="R612" s="1866">
        <f t="shared" si="9"/>
        <v>0</v>
      </c>
      <c r="S612" s="1882"/>
      <c r="T612" s="1602"/>
      <c r="U612" s="1602"/>
      <c r="V612" s="1602"/>
      <c r="W612" s="1602"/>
    </row>
    <row r="613" spans="1:23" ht="16" customHeight="1" x14ac:dyDescent="0.45">
      <c r="A613" s="1603"/>
      <c r="B613" s="1572"/>
      <c r="C613" s="1572"/>
      <c r="D613" s="1570"/>
      <c r="E613" s="1571"/>
      <c r="F613" s="1587"/>
      <c r="G613" s="1604"/>
      <c r="H613" s="1587"/>
      <c r="I613" s="1572"/>
      <c r="J613" s="1573"/>
      <c r="K613" s="1572"/>
      <c r="L613" s="1587"/>
      <c r="M613" s="1569"/>
      <c r="N613" s="1569"/>
      <c r="O613" s="1587"/>
      <c r="P613" s="1587"/>
      <c r="Q613" s="1880"/>
      <c r="R613" s="1866">
        <f t="shared" si="9"/>
        <v>0</v>
      </c>
      <c r="S613" s="1882"/>
      <c r="T613" s="1602"/>
      <c r="U613" s="1602"/>
      <c r="V613" s="1602"/>
      <c r="W613" s="1602"/>
    </row>
    <row r="614" spans="1:23" ht="16" customHeight="1" x14ac:dyDescent="0.45">
      <c r="A614" s="1603"/>
      <c r="B614" s="1572"/>
      <c r="C614" s="1572"/>
      <c r="D614" s="1570"/>
      <c r="E614" s="1571"/>
      <c r="F614" s="1587"/>
      <c r="G614" s="1604"/>
      <c r="H614" s="1587"/>
      <c r="I614" s="1572"/>
      <c r="J614" s="1573"/>
      <c r="K614" s="1572"/>
      <c r="L614" s="1587"/>
      <c r="M614" s="1569"/>
      <c r="N614" s="1569"/>
      <c r="O614" s="1587"/>
      <c r="P614" s="1587"/>
      <c r="Q614" s="1880"/>
      <c r="R614" s="1866">
        <f t="shared" si="9"/>
        <v>0</v>
      </c>
      <c r="S614" s="1882"/>
      <c r="T614" s="1602"/>
      <c r="U614" s="1602"/>
      <c r="V614" s="1602"/>
      <c r="W614" s="1602"/>
    </row>
    <row r="615" spans="1:23" ht="16" customHeight="1" x14ac:dyDescent="0.45">
      <c r="A615" s="1603"/>
      <c r="B615" s="1572"/>
      <c r="C615" s="1572"/>
      <c r="D615" s="1570"/>
      <c r="E615" s="1571"/>
      <c r="F615" s="1587"/>
      <c r="G615" s="1604"/>
      <c r="H615" s="1587"/>
      <c r="I615" s="1572"/>
      <c r="J615" s="1573"/>
      <c r="K615" s="1572"/>
      <c r="L615" s="1587"/>
      <c r="M615" s="1569"/>
      <c r="N615" s="1569"/>
      <c r="O615" s="1587"/>
      <c r="P615" s="1587"/>
      <c r="Q615" s="1880"/>
      <c r="R615" s="1866">
        <f t="shared" si="9"/>
        <v>0</v>
      </c>
      <c r="S615" s="1882"/>
      <c r="T615" s="1602"/>
      <c r="U615" s="1602"/>
      <c r="V615" s="1602"/>
      <c r="W615" s="1602"/>
    </row>
    <row r="616" spans="1:23" ht="16" customHeight="1" x14ac:dyDescent="0.45">
      <c r="A616" s="1603"/>
      <c r="B616" s="1572"/>
      <c r="C616" s="1572"/>
      <c r="D616" s="1570"/>
      <c r="E616" s="1571"/>
      <c r="F616" s="1587"/>
      <c r="G616" s="1604"/>
      <c r="H616" s="1587"/>
      <c r="I616" s="1572"/>
      <c r="J616" s="1573"/>
      <c r="K616" s="1572"/>
      <c r="L616" s="1587"/>
      <c r="M616" s="1569"/>
      <c r="N616" s="1569"/>
      <c r="O616" s="1587"/>
      <c r="P616" s="1587"/>
      <c r="Q616" s="1880"/>
      <c r="R616" s="1866">
        <f t="shared" si="9"/>
        <v>0</v>
      </c>
      <c r="S616" s="1882"/>
      <c r="T616" s="1602"/>
      <c r="U616" s="1602"/>
      <c r="V616" s="1602"/>
      <c r="W616" s="1602"/>
    </row>
    <row r="617" spans="1:23" ht="16" customHeight="1" x14ac:dyDescent="0.45">
      <c r="A617" s="1603"/>
      <c r="B617" s="1572"/>
      <c r="C617" s="1572"/>
      <c r="D617" s="1570"/>
      <c r="E617" s="1571"/>
      <c r="F617" s="1587"/>
      <c r="G617" s="1604"/>
      <c r="H617" s="1587"/>
      <c r="I617" s="1572"/>
      <c r="J617" s="1573"/>
      <c r="K617" s="1572"/>
      <c r="L617" s="1587"/>
      <c r="M617" s="1569"/>
      <c r="N617" s="1569"/>
      <c r="O617" s="1587"/>
      <c r="P617" s="1587"/>
      <c r="Q617" s="1880"/>
      <c r="R617" s="1866">
        <f t="shared" si="9"/>
        <v>0</v>
      </c>
      <c r="S617" s="1882"/>
      <c r="T617" s="1602"/>
      <c r="U617" s="1602"/>
      <c r="V617" s="1602"/>
      <c r="W617" s="1602"/>
    </row>
    <row r="618" spans="1:23" ht="16" customHeight="1" x14ac:dyDescent="0.45">
      <c r="A618" s="1603"/>
      <c r="B618" s="1572"/>
      <c r="C618" s="1572"/>
      <c r="D618" s="1570"/>
      <c r="E618" s="1571"/>
      <c r="F618" s="1587"/>
      <c r="G618" s="1604"/>
      <c r="H618" s="1587"/>
      <c r="I618" s="1572"/>
      <c r="J618" s="1573"/>
      <c r="K618" s="1572"/>
      <c r="L618" s="1587"/>
      <c r="M618" s="1569"/>
      <c r="N618" s="1569"/>
      <c r="O618" s="1587"/>
      <c r="P618" s="1587"/>
      <c r="Q618" s="1880"/>
      <c r="R618" s="1866">
        <f t="shared" si="9"/>
        <v>0</v>
      </c>
      <c r="S618" s="1882"/>
      <c r="T618" s="1602"/>
      <c r="U618" s="1602"/>
      <c r="V618" s="1602"/>
      <c r="W618" s="1602"/>
    </row>
    <row r="619" spans="1:23" ht="16" customHeight="1" x14ac:dyDescent="0.45">
      <c r="A619" s="1603"/>
      <c r="B619" s="1572"/>
      <c r="C619" s="1572"/>
      <c r="D619" s="1570"/>
      <c r="E619" s="1571"/>
      <c r="F619" s="1587"/>
      <c r="G619" s="1604"/>
      <c r="H619" s="1587"/>
      <c r="I619" s="1572"/>
      <c r="J619" s="1573"/>
      <c r="K619" s="1572"/>
      <c r="L619" s="1587"/>
      <c r="M619" s="1569"/>
      <c r="N619" s="1569"/>
      <c r="O619" s="1587"/>
      <c r="P619" s="1587"/>
      <c r="Q619" s="1880"/>
      <c r="R619" s="1866">
        <f t="shared" si="9"/>
        <v>0</v>
      </c>
      <c r="S619" s="1882"/>
      <c r="T619" s="1602"/>
      <c r="U619" s="1602"/>
      <c r="V619" s="1602"/>
      <c r="W619" s="1602"/>
    </row>
    <row r="620" spans="1:23" ht="16" customHeight="1" x14ac:dyDescent="0.45">
      <c r="A620" s="1603"/>
      <c r="B620" s="1572"/>
      <c r="C620" s="1572"/>
      <c r="D620" s="1570"/>
      <c r="E620" s="1571"/>
      <c r="F620" s="1587"/>
      <c r="G620" s="1604"/>
      <c r="H620" s="1587"/>
      <c r="I620" s="1572"/>
      <c r="J620" s="1573"/>
      <c r="K620" s="1572"/>
      <c r="L620" s="1587"/>
      <c r="M620" s="1569"/>
      <c r="N620" s="1569"/>
      <c r="O620" s="1587"/>
      <c r="P620" s="1587"/>
      <c r="Q620" s="1880"/>
      <c r="R620" s="1866">
        <f t="shared" si="9"/>
        <v>0</v>
      </c>
      <c r="S620" s="1882"/>
      <c r="T620" s="1602"/>
      <c r="U620" s="1602"/>
      <c r="V620" s="1602"/>
      <c r="W620" s="1602"/>
    </row>
    <row r="621" spans="1:23" ht="16" customHeight="1" x14ac:dyDescent="0.45">
      <c r="A621" s="1603"/>
      <c r="B621" s="1572"/>
      <c r="C621" s="1572"/>
      <c r="D621" s="1570"/>
      <c r="E621" s="1571"/>
      <c r="F621" s="1587"/>
      <c r="G621" s="1604"/>
      <c r="H621" s="1587"/>
      <c r="I621" s="1572"/>
      <c r="J621" s="1573"/>
      <c r="K621" s="1572"/>
      <c r="L621" s="1587"/>
      <c r="M621" s="1569"/>
      <c r="N621" s="1569"/>
      <c r="O621" s="1587"/>
      <c r="P621" s="1587"/>
      <c r="Q621" s="1880"/>
      <c r="R621" s="1866">
        <f t="shared" si="9"/>
        <v>0</v>
      </c>
      <c r="S621" s="1882"/>
      <c r="T621" s="1602"/>
      <c r="U621" s="1602"/>
      <c r="V621" s="1602"/>
      <c r="W621" s="1602"/>
    </row>
    <row r="622" spans="1:23" ht="16" customHeight="1" x14ac:dyDescent="0.45">
      <c r="A622" s="1603"/>
      <c r="B622" s="1572"/>
      <c r="C622" s="1572"/>
      <c r="D622" s="1570"/>
      <c r="E622" s="1571"/>
      <c r="F622" s="1587"/>
      <c r="G622" s="1604"/>
      <c r="H622" s="1587"/>
      <c r="I622" s="1572"/>
      <c r="J622" s="1573"/>
      <c r="K622" s="1572"/>
      <c r="L622" s="1587"/>
      <c r="M622" s="1569"/>
      <c r="N622" s="1569"/>
      <c r="O622" s="1587"/>
      <c r="P622" s="1587"/>
      <c r="Q622" s="1880"/>
      <c r="R622" s="1866">
        <f t="shared" si="9"/>
        <v>0</v>
      </c>
      <c r="S622" s="1882"/>
      <c r="T622" s="1602"/>
      <c r="U622" s="1602"/>
      <c r="V622" s="1602"/>
      <c r="W622" s="1602"/>
    </row>
    <row r="623" spans="1:23" ht="16" customHeight="1" x14ac:dyDescent="0.45">
      <c r="A623" s="1603"/>
      <c r="B623" s="1572"/>
      <c r="C623" s="1572"/>
      <c r="D623" s="1570"/>
      <c r="E623" s="1571"/>
      <c r="F623" s="1587"/>
      <c r="G623" s="1604"/>
      <c r="H623" s="1587"/>
      <c r="I623" s="1572"/>
      <c r="J623" s="1573"/>
      <c r="K623" s="1572"/>
      <c r="L623" s="1587"/>
      <c r="M623" s="1569"/>
      <c r="N623" s="1569"/>
      <c r="O623" s="1587"/>
      <c r="P623" s="1587"/>
      <c r="Q623" s="1880"/>
      <c r="R623" s="1866">
        <f t="shared" si="9"/>
        <v>0</v>
      </c>
      <c r="S623" s="1882"/>
      <c r="T623" s="1602"/>
      <c r="U623" s="1602"/>
      <c r="V623" s="1602"/>
      <c r="W623" s="1602"/>
    </row>
    <row r="624" spans="1:23" ht="16" customHeight="1" x14ac:dyDescent="0.45">
      <c r="A624" s="1603"/>
      <c r="B624" s="1572"/>
      <c r="C624" s="1572"/>
      <c r="D624" s="1570"/>
      <c r="E624" s="1571"/>
      <c r="F624" s="1587"/>
      <c r="G624" s="1604"/>
      <c r="H624" s="1587"/>
      <c r="I624" s="1572"/>
      <c r="J624" s="1573"/>
      <c r="K624" s="1572"/>
      <c r="L624" s="1587"/>
      <c r="M624" s="1569"/>
      <c r="N624" s="1569"/>
      <c r="O624" s="1587"/>
      <c r="P624" s="1587"/>
      <c r="Q624" s="1880"/>
      <c r="R624" s="1866">
        <f t="shared" si="9"/>
        <v>0</v>
      </c>
      <c r="S624" s="1882"/>
      <c r="T624" s="1602"/>
      <c r="U624" s="1602"/>
      <c r="V624" s="1602"/>
      <c r="W624" s="1602"/>
    </row>
    <row r="625" spans="1:23" ht="16" customHeight="1" x14ac:dyDescent="0.45">
      <c r="A625" s="1603"/>
      <c r="B625" s="1572"/>
      <c r="C625" s="1572"/>
      <c r="D625" s="1570"/>
      <c r="E625" s="1571"/>
      <c r="F625" s="1587"/>
      <c r="G625" s="1604"/>
      <c r="H625" s="1587"/>
      <c r="I625" s="1572"/>
      <c r="J625" s="1573"/>
      <c r="K625" s="1572"/>
      <c r="L625" s="1587"/>
      <c r="M625" s="1569"/>
      <c r="N625" s="1569"/>
      <c r="O625" s="1587"/>
      <c r="P625" s="1587"/>
      <c r="Q625" s="1880"/>
      <c r="R625" s="1866">
        <f t="shared" si="9"/>
        <v>0</v>
      </c>
      <c r="S625" s="1882"/>
      <c r="T625" s="1602"/>
      <c r="U625" s="1602"/>
      <c r="V625" s="1602"/>
      <c r="W625" s="1602"/>
    </row>
    <row r="626" spans="1:23" ht="16" customHeight="1" x14ac:dyDescent="0.45">
      <c r="A626" s="1603"/>
      <c r="B626" s="1572"/>
      <c r="C626" s="1572"/>
      <c r="D626" s="1570"/>
      <c r="E626" s="1571"/>
      <c r="F626" s="1587"/>
      <c r="G626" s="1604"/>
      <c r="H626" s="1587"/>
      <c r="I626" s="1572"/>
      <c r="J626" s="1573"/>
      <c r="K626" s="1572"/>
      <c r="L626" s="1587"/>
      <c r="M626" s="1569"/>
      <c r="N626" s="1569"/>
      <c r="O626" s="1587"/>
      <c r="P626" s="1587"/>
      <c r="Q626" s="1880"/>
      <c r="R626" s="1866">
        <f t="shared" si="9"/>
        <v>0</v>
      </c>
      <c r="S626" s="1882"/>
      <c r="T626" s="1602"/>
      <c r="U626" s="1602"/>
      <c r="V626" s="1602"/>
      <c r="W626" s="1602"/>
    </row>
    <row r="627" spans="1:23" ht="16" customHeight="1" x14ac:dyDescent="0.45">
      <c r="A627" s="1603"/>
      <c r="B627" s="1572"/>
      <c r="C627" s="1572"/>
      <c r="D627" s="1570"/>
      <c r="E627" s="1571"/>
      <c r="F627" s="1587"/>
      <c r="G627" s="1604"/>
      <c r="H627" s="1587"/>
      <c r="I627" s="1572"/>
      <c r="J627" s="1573"/>
      <c r="K627" s="1572"/>
      <c r="L627" s="1587"/>
      <c r="M627" s="1569"/>
      <c r="N627" s="1569"/>
      <c r="O627" s="1587"/>
      <c r="P627" s="1587"/>
      <c r="Q627" s="1880"/>
      <c r="R627" s="1866">
        <f t="shared" si="9"/>
        <v>0</v>
      </c>
      <c r="S627" s="1882"/>
      <c r="T627" s="1602"/>
      <c r="U627" s="1602"/>
      <c r="V627" s="1602"/>
      <c r="W627" s="1602"/>
    </row>
    <row r="628" spans="1:23" ht="16" customHeight="1" x14ac:dyDescent="0.45">
      <c r="A628" s="1603"/>
      <c r="B628" s="1572"/>
      <c r="C628" s="1572"/>
      <c r="D628" s="1570"/>
      <c r="E628" s="1571"/>
      <c r="F628" s="1587"/>
      <c r="G628" s="1604"/>
      <c r="H628" s="1587"/>
      <c r="I628" s="1572"/>
      <c r="J628" s="1573"/>
      <c r="K628" s="1572"/>
      <c r="L628" s="1587"/>
      <c r="M628" s="1569"/>
      <c r="N628" s="1569"/>
      <c r="O628" s="1587"/>
      <c r="P628" s="1587"/>
      <c r="Q628" s="1880"/>
      <c r="R628" s="1866">
        <f t="shared" si="9"/>
        <v>0</v>
      </c>
      <c r="S628" s="1882"/>
      <c r="T628" s="1602"/>
      <c r="U628" s="1602"/>
      <c r="V628" s="1602"/>
      <c r="W628" s="1602"/>
    </row>
    <row r="629" spans="1:23" ht="16" customHeight="1" x14ac:dyDescent="0.45">
      <c r="A629" s="1603"/>
      <c r="B629" s="1572"/>
      <c r="C629" s="1572"/>
      <c r="D629" s="1570"/>
      <c r="E629" s="1571"/>
      <c r="F629" s="1587"/>
      <c r="G629" s="1604"/>
      <c r="H629" s="1587"/>
      <c r="I629" s="1572"/>
      <c r="J629" s="1573"/>
      <c r="K629" s="1572"/>
      <c r="L629" s="1587"/>
      <c r="M629" s="1569"/>
      <c r="N629" s="1569"/>
      <c r="O629" s="1587"/>
      <c r="P629" s="1587"/>
      <c r="Q629" s="1880"/>
      <c r="R629" s="1866">
        <f t="shared" si="9"/>
        <v>0</v>
      </c>
      <c r="S629" s="1882"/>
      <c r="T629" s="1602"/>
      <c r="U629" s="1602"/>
      <c r="V629" s="1602"/>
      <c r="W629" s="1602"/>
    </row>
    <row r="630" spans="1:23" ht="16" customHeight="1" x14ac:dyDescent="0.45">
      <c r="A630" s="1603"/>
      <c r="B630" s="1572"/>
      <c r="C630" s="1572"/>
      <c r="D630" s="1570"/>
      <c r="E630" s="1571"/>
      <c r="F630" s="1587"/>
      <c r="G630" s="1604"/>
      <c r="H630" s="1587"/>
      <c r="I630" s="1572"/>
      <c r="J630" s="1573"/>
      <c r="K630" s="1572"/>
      <c r="L630" s="1587"/>
      <c r="M630" s="1569"/>
      <c r="N630" s="1569"/>
      <c r="O630" s="1587"/>
      <c r="P630" s="1587"/>
      <c r="Q630" s="1880"/>
      <c r="R630" s="1866">
        <f t="shared" si="9"/>
        <v>0</v>
      </c>
      <c r="S630" s="1882"/>
      <c r="T630" s="1602"/>
      <c r="U630" s="1602"/>
      <c r="V630" s="1602"/>
      <c r="W630" s="1602"/>
    </row>
    <row r="631" spans="1:23" ht="16" customHeight="1" x14ac:dyDescent="0.45">
      <c r="A631" s="1603"/>
      <c r="B631" s="1572"/>
      <c r="C631" s="1572"/>
      <c r="D631" s="1570"/>
      <c r="E631" s="1571"/>
      <c r="F631" s="1587"/>
      <c r="G631" s="1604"/>
      <c r="H631" s="1587"/>
      <c r="I631" s="1572"/>
      <c r="J631" s="1573"/>
      <c r="K631" s="1572"/>
      <c r="L631" s="1587"/>
      <c r="M631" s="1569"/>
      <c r="N631" s="1569"/>
      <c r="O631" s="1587"/>
      <c r="P631" s="1587"/>
      <c r="Q631" s="1880"/>
      <c r="R631" s="1866">
        <f t="shared" si="9"/>
        <v>0</v>
      </c>
      <c r="S631" s="1882"/>
      <c r="T631" s="1602"/>
      <c r="U631" s="1602"/>
      <c r="V631" s="1602"/>
      <c r="W631" s="1602"/>
    </row>
    <row r="632" spans="1:23" ht="16" customHeight="1" x14ac:dyDescent="0.45">
      <c r="A632" s="1603"/>
      <c r="B632" s="1572"/>
      <c r="C632" s="1572"/>
      <c r="D632" s="1570"/>
      <c r="E632" s="1571"/>
      <c r="F632" s="1587"/>
      <c r="G632" s="1604"/>
      <c r="H632" s="1587"/>
      <c r="I632" s="1572"/>
      <c r="J632" s="1573"/>
      <c r="K632" s="1572"/>
      <c r="L632" s="1587"/>
      <c r="M632" s="1569"/>
      <c r="N632" s="1569"/>
      <c r="O632" s="1587"/>
      <c r="P632" s="1587"/>
      <c r="Q632" s="1880"/>
      <c r="R632" s="1866">
        <f t="shared" si="9"/>
        <v>0</v>
      </c>
      <c r="S632" s="1882"/>
      <c r="T632" s="1602"/>
      <c r="U632" s="1602"/>
      <c r="V632" s="1602"/>
      <c r="W632" s="1602"/>
    </row>
    <row r="633" spans="1:23" ht="16" customHeight="1" x14ac:dyDescent="0.45">
      <c r="A633" s="1603"/>
      <c r="B633" s="1572"/>
      <c r="C633" s="1572"/>
      <c r="D633" s="1570"/>
      <c r="E633" s="1571"/>
      <c r="F633" s="1587"/>
      <c r="G633" s="1604"/>
      <c r="H633" s="1587"/>
      <c r="I633" s="1572"/>
      <c r="J633" s="1573"/>
      <c r="K633" s="1572"/>
      <c r="L633" s="1587"/>
      <c r="M633" s="1569"/>
      <c r="N633" s="1569"/>
      <c r="O633" s="1587"/>
      <c r="P633" s="1587"/>
      <c r="Q633" s="1880"/>
      <c r="R633" s="1866">
        <f t="shared" si="9"/>
        <v>0</v>
      </c>
      <c r="S633" s="1882"/>
      <c r="T633" s="1602"/>
      <c r="U633" s="1602"/>
      <c r="V633" s="1602"/>
      <c r="W633" s="1602"/>
    </row>
    <row r="634" spans="1:23" ht="16" customHeight="1" x14ac:dyDescent="0.45">
      <c r="A634" s="1603"/>
      <c r="B634" s="1572"/>
      <c r="C634" s="1572"/>
      <c r="D634" s="1570"/>
      <c r="E634" s="1571"/>
      <c r="F634" s="1587"/>
      <c r="G634" s="1604"/>
      <c r="H634" s="1587"/>
      <c r="I634" s="1572"/>
      <c r="J634" s="1573"/>
      <c r="K634" s="1572"/>
      <c r="L634" s="1587"/>
      <c r="M634" s="1569"/>
      <c r="N634" s="1569"/>
      <c r="O634" s="1587"/>
      <c r="P634" s="1587"/>
      <c r="Q634" s="1880"/>
      <c r="R634" s="1866">
        <f t="shared" si="9"/>
        <v>0</v>
      </c>
      <c r="S634" s="1882"/>
      <c r="T634" s="1602"/>
      <c r="U634" s="1602"/>
      <c r="V634" s="1602"/>
      <c r="W634" s="1602"/>
    </row>
    <row r="635" spans="1:23" ht="16" customHeight="1" x14ac:dyDescent="0.45">
      <c r="A635" s="1603"/>
      <c r="B635" s="1572"/>
      <c r="C635" s="1572"/>
      <c r="D635" s="1570"/>
      <c r="E635" s="1571"/>
      <c r="F635" s="1587"/>
      <c r="G635" s="1604"/>
      <c r="H635" s="1587"/>
      <c r="I635" s="1572"/>
      <c r="J635" s="1573"/>
      <c r="K635" s="1572"/>
      <c r="L635" s="1587"/>
      <c r="M635" s="1569"/>
      <c r="N635" s="1569"/>
      <c r="O635" s="1587"/>
      <c r="P635" s="1587"/>
      <c r="Q635" s="1880"/>
      <c r="R635" s="1866">
        <f t="shared" si="9"/>
        <v>0</v>
      </c>
      <c r="S635" s="1882"/>
      <c r="T635" s="1602"/>
      <c r="U635" s="1602"/>
      <c r="V635" s="1602"/>
      <c r="W635" s="1602"/>
    </row>
    <row r="636" spans="1:23" ht="16" customHeight="1" x14ac:dyDescent="0.45">
      <c r="A636" s="1603"/>
      <c r="B636" s="1572"/>
      <c r="C636" s="1572"/>
      <c r="D636" s="1570"/>
      <c r="E636" s="1571"/>
      <c r="F636" s="1587"/>
      <c r="G636" s="1604"/>
      <c r="H636" s="1587"/>
      <c r="I636" s="1572"/>
      <c r="J636" s="1573"/>
      <c r="K636" s="1572"/>
      <c r="L636" s="1587"/>
      <c r="M636" s="1569"/>
      <c r="N636" s="1569"/>
      <c r="O636" s="1587"/>
      <c r="P636" s="1587"/>
      <c r="Q636" s="1880"/>
      <c r="R636" s="1866">
        <f t="shared" si="9"/>
        <v>0</v>
      </c>
      <c r="S636" s="1882"/>
      <c r="T636" s="1602"/>
      <c r="U636" s="1602"/>
      <c r="V636" s="1602"/>
      <c r="W636" s="1602"/>
    </row>
    <row r="637" spans="1:23" ht="16" customHeight="1" x14ac:dyDescent="0.45">
      <c r="A637" s="1603"/>
      <c r="B637" s="1572"/>
      <c r="C637" s="1572"/>
      <c r="D637" s="1570"/>
      <c r="E637" s="1571"/>
      <c r="F637" s="1587"/>
      <c r="G637" s="1604"/>
      <c r="H637" s="1587"/>
      <c r="I637" s="1572"/>
      <c r="J637" s="1573"/>
      <c r="K637" s="1572"/>
      <c r="L637" s="1587"/>
      <c r="M637" s="1569"/>
      <c r="N637" s="1569"/>
      <c r="O637" s="1587"/>
      <c r="P637" s="1587"/>
      <c r="Q637" s="1880"/>
      <c r="R637" s="1866">
        <f t="shared" si="9"/>
        <v>0</v>
      </c>
      <c r="S637" s="1882"/>
      <c r="T637" s="1602"/>
      <c r="U637" s="1602"/>
      <c r="V637" s="1602"/>
      <c r="W637" s="1602"/>
    </row>
    <row r="638" spans="1:23" ht="16" customHeight="1" x14ac:dyDescent="0.45">
      <c r="A638" s="1603"/>
      <c r="B638" s="1572"/>
      <c r="C638" s="1572"/>
      <c r="D638" s="1570"/>
      <c r="E638" s="1571"/>
      <c r="F638" s="1587"/>
      <c r="G638" s="1604"/>
      <c r="H638" s="1587"/>
      <c r="I638" s="1572"/>
      <c r="J638" s="1573"/>
      <c r="K638" s="1572"/>
      <c r="L638" s="1587"/>
      <c r="M638" s="1569"/>
      <c r="N638" s="1569"/>
      <c r="O638" s="1587"/>
      <c r="P638" s="1587"/>
      <c r="Q638" s="1880"/>
      <c r="R638" s="1866">
        <f t="shared" si="9"/>
        <v>0</v>
      </c>
      <c r="S638" s="1882"/>
      <c r="T638" s="1602"/>
      <c r="U638" s="1602"/>
      <c r="V638" s="1602"/>
      <c r="W638" s="1602"/>
    </row>
    <row r="639" spans="1:23" ht="16" customHeight="1" x14ac:dyDescent="0.45">
      <c r="A639" s="1603"/>
      <c r="B639" s="1572"/>
      <c r="C639" s="1572"/>
      <c r="D639" s="1570"/>
      <c r="E639" s="1571"/>
      <c r="F639" s="1587"/>
      <c r="G639" s="1604"/>
      <c r="H639" s="1587"/>
      <c r="I639" s="1572"/>
      <c r="J639" s="1573"/>
      <c r="K639" s="1572"/>
      <c r="L639" s="1587"/>
      <c r="M639" s="1569"/>
      <c r="N639" s="1569"/>
      <c r="O639" s="1587"/>
      <c r="P639" s="1587"/>
      <c r="Q639" s="1880"/>
      <c r="R639" s="1866">
        <f t="shared" si="9"/>
        <v>0</v>
      </c>
      <c r="S639" s="1882"/>
      <c r="T639" s="1602"/>
      <c r="U639" s="1602"/>
      <c r="V639" s="1602"/>
      <c r="W639" s="1602"/>
    </row>
    <row r="640" spans="1:23" ht="16" customHeight="1" x14ac:dyDescent="0.45">
      <c r="A640" s="1603"/>
      <c r="B640" s="1572"/>
      <c r="C640" s="1572"/>
      <c r="D640" s="1570"/>
      <c r="E640" s="1571"/>
      <c r="F640" s="1587"/>
      <c r="G640" s="1604"/>
      <c r="H640" s="1587"/>
      <c r="I640" s="1572"/>
      <c r="J640" s="1573"/>
      <c r="K640" s="1572"/>
      <c r="L640" s="1587"/>
      <c r="M640" s="1569"/>
      <c r="N640" s="1569"/>
      <c r="O640" s="1587"/>
      <c r="P640" s="1587"/>
      <c r="Q640" s="1880"/>
      <c r="R640" s="1866">
        <f t="shared" si="9"/>
        <v>0</v>
      </c>
      <c r="S640" s="1882"/>
      <c r="T640" s="1602"/>
      <c r="U640" s="1602"/>
      <c r="V640" s="1602"/>
      <c r="W640" s="1602"/>
    </row>
    <row r="641" spans="1:23" ht="16" customHeight="1" x14ac:dyDescent="0.45">
      <c r="A641" s="1603"/>
      <c r="B641" s="1572"/>
      <c r="C641" s="1572"/>
      <c r="D641" s="1570"/>
      <c r="E641" s="1571"/>
      <c r="F641" s="1587"/>
      <c r="G641" s="1604"/>
      <c r="H641" s="1587"/>
      <c r="I641" s="1572"/>
      <c r="J641" s="1573"/>
      <c r="K641" s="1572"/>
      <c r="L641" s="1587"/>
      <c r="M641" s="1569"/>
      <c r="N641" s="1569"/>
      <c r="O641" s="1587"/>
      <c r="P641" s="1587"/>
      <c r="Q641" s="1880"/>
      <c r="R641" s="1866">
        <f t="shared" si="9"/>
        <v>0</v>
      </c>
      <c r="S641" s="1882"/>
      <c r="T641" s="1602"/>
      <c r="U641" s="1602"/>
      <c r="V641" s="1602"/>
      <c r="W641" s="1602"/>
    </row>
    <row r="642" spans="1:23" ht="16" customHeight="1" x14ac:dyDescent="0.45">
      <c r="A642" s="1603"/>
      <c r="B642" s="1572"/>
      <c r="C642" s="1572"/>
      <c r="D642" s="1570"/>
      <c r="E642" s="1571"/>
      <c r="F642" s="1587"/>
      <c r="G642" s="1604"/>
      <c r="H642" s="1587"/>
      <c r="I642" s="1572"/>
      <c r="J642" s="1573"/>
      <c r="K642" s="1572"/>
      <c r="L642" s="1587"/>
      <c r="M642" s="1569"/>
      <c r="N642" s="1569"/>
      <c r="O642" s="1587"/>
      <c r="P642" s="1587"/>
      <c r="Q642" s="1880"/>
      <c r="R642" s="1866">
        <f t="shared" si="9"/>
        <v>0</v>
      </c>
      <c r="S642" s="1882"/>
      <c r="T642" s="1602"/>
      <c r="U642" s="1602"/>
      <c r="V642" s="1602"/>
      <c r="W642" s="1602"/>
    </row>
    <row r="643" spans="1:23" ht="16" customHeight="1" x14ac:dyDescent="0.45">
      <c r="A643" s="1603"/>
      <c r="B643" s="1572"/>
      <c r="C643" s="1572"/>
      <c r="D643" s="1570"/>
      <c r="E643" s="1571"/>
      <c r="F643" s="1587"/>
      <c r="G643" s="1604"/>
      <c r="H643" s="1587"/>
      <c r="I643" s="1572"/>
      <c r="J643" s="1573"/>
      <c r="K643" s="1572"/>
      <c r="L643" s="1587"/>
      <c r="M643" s="1569"/>
      <c r="N643" s="1569"/>
      <c r="O643" s="1587"/>
      <c r="P643" s="1587"/>
      <c r="Q643" s="1880"/>
      <c r="R643" s="1866">
        <f t="shared" si="9"/>
        <v>0</v>
      </c>
      <c r="S643" s="1882"/>
      <c r="T643" s="1602"/>
      <c r="U643" s="1602"/>
      <c r="V643" s="1602"/>
      <c r="W643" s="1602"/>
    </row>
    <row r="644" spans="1:23" ht="16" customHeight="1" x14ac:dyDescent="0.45">
      <c r="A644" s="1603"/>
      <c r="B644" s="1572"/>
      <c r="C644" s="1572"/>
      <c r="D644" s="1570"/>
      <c r="E644" s="1571"/>
      <c r="F644" s="1587"/>
      <c r="G644" s="1604"/>
      <c r="H644" s="1587"/>
      <c r="I644" s="1572"/>
      <c r="J644" s="1573"/>
      <c r="K644" s="1572"/>
      <c r="L644" s="1587"/>
      <c r="M644" s="1569"/>
      <c r="N644" s="1569"/>
      <c r="O644" s="1587"/>
      <c r="P644" s="1587"/>
      <c r="Q644" s="1880"/>
      <c r="R644" s="1866">
        <f t="shared" si="9"/>
        <v>0</v>
      </c>
      <c r="S644" s="1882"/>
      <c r="T644" s="1602"/>
      <c r="U644" s="1602"/>
      <c r="V644" s="1602"/>
      <c r="W644" s="1602"/>
    </row>
    <row r="645" spans="1:23" ht="16" customHeight="1" x14ac:dyDescent="0.45">
      <c r="A645" s="1603"/>
      <c r="B645" s="1572"/>
      <c r="C645" s="1572"/>
      <c r="D645" s="1570"/>
      <c r="E645" s="1571"/>
      <c r="F645" s="1587"/>
      <c r="G645" s="1604"/>
      <c r="H645" s="1587"/>
      <c r="I645" s="1572"/>
      <c r="J645" s="1573"/>
      <c r="K645" s="1572"/>
      <c r="L645" s="1587"/>
      <c r="M645" s="1569"/>
      <c r="N645" s="1569"/>
      <c r="O645" s="1587"/>
      <c r="P645" s="1587"/>
      <c r="Q645" s="1880"/>
      <c r="R645" s="1866">
        <f t="shared" si="9"/>
        <v>0</v>
      </c>
      <c r="S645" s="1882"/>
      <c r="T645" s="1602"/>
      <c r="U645" s="1602"/>
      <c r="V645" s="1602"/>
      <c r="W645" s="1602"/>
    </row>
    <row r="646" spans="1:23" ht="16" customHeight="1" x14ac:dyDescent="0.45">
      <c r="A646" s="1603"/>
      <c r="B646" s="1572"/>
      <c r="C646" s="1572"/>
      <c r="D646" s="1570"/>
      <c r="E646" s="1571"/>
      <c r="F646" s="1587"/>
      <c r="G646" s="1604"/>
      <c r="H646" s="1587"/>
      <c r="I646" s="1572"/>
      <c r="J646" s="1573"/>
      <c r="K646" s="1572"/>
      <c r="L646" s="1587"/>
      <c r="M646" s="1569"/>
      <c r="N646" s="1569"/>
      <c r="O646" s="1587"/>
      <c r="P646" s="1587"/>
      <c r="Q646" s="1880"/>
      <c r="R646" s="1866">
        <f t="shared" si="9"/>
        <v>0</v>
      </c>
      <c r="S646" s="1882"/>
      <c r="T646" s="1602"/>
      <c r="U646" s="1602"/>
      <c r="V646" s="1602"/>
      <c r="W646" s="1602"/>
    </row>
    <row r="647" spans="1:23" ht="16" customHeight="1" x14ac:dyDescent="0.45">
      <c r="A647" s="1603"/>
      <c r="B647" s="1572"/>
      <c r="C647" s="1572"/>
      <c r="D647" s="1570"/>
      <c r="E647" s="1571"/>
      <c r="F647" s="1587"/>
      <c r="G647" s="1604"/>
      <c r="H647" s="1587"/>
      <c r="I647" s="1572"/>
      <c r="J647" s="1573"/>
      <c r="K647" s="1572"/>
      <c r="L647" s="1587"/>
      <c r="M647" s="1569"/>
      <c r="N647" s="1569"/>
      <c r="O647" s="1587"/>
      <c r="P647" s="1587"/>
      <c r="Q647" s="1880"/>
      <c r="R647" s="1866">
        <f t="shared" si="9"/>
        <v>0</v>
      </c>
      <c r="S647" s="1882"/>
      <c r="T647" s="1602"/>
      <c r="U647" s="1602"/>
      <c r="V647" s="1602"/>
      <c r="W647" s="1602"/>
    </row>
    <row r="648" spans="1:23" ht="16" customHeight="1" x14ac:dyDescent="0.45">
      <c r="A648" s="1603"/>
      <c r="B648" s="1572"/>
      <c r="C648" s="1572"/>
      <c r="D648" s="1570"/>
      <c r="E648" s="1571"/>
      <c r="F648" s="1587"/>
      <c r="G648" s="1604"/>
      <c r="H648" s="1587"/>
      <c r="I648" s="1572"/>
      <c r="J648" s="1573"/>
      <c r="K648" s="1572"/>
      <c r="L648" s="1587"/>
      <c r="M648" s="1569"/>
      <c r="N648" s="1569"/>
      <c r="O648" s="1587"/>
      <c r="P648" s="1587"/>
      <c r="Q648" s="1880"/>
      <c r="R648" s="1866">
        <f t="shared" ref="R648:R711" si="10">$I648+$K648</f>
        <v>0</v>
      </c>
      <c r="S648" s="1882"/>
      <c r="T648" s="1602"/>
      <c r="U648" s="1602"/>
      <c r="V648" s="1602"/>
      <c r="W648" s="1602"/>
    </row>
    <row r="649" spans="1:23" ht="16" customHeight="1" x14ac:dyDescent="0.45">
      <c r="A649" s="1603"/>
      <c r="B649" s="1572"/>
      <c r="C649" s="1572"/>
      <c r="D649" s="1570"/>
      <c r="E649" s="1571"/>
      <c r="F649" s="1587"/>
      <c r="G649" s="1604"/>
      <c r="H649" s="1587"/>
      <c r="I649" s="1572"/>
      <c r="J649" s="1573"/>
      <c r="K649" s="1572"/>
      <c r="L649" s="1587"/>
      <c r="M649" s="1569"/>
      <c r="N649" s="1569"/>
      <c r="O649" s="1587"/>
      <c r="P649" s="1587"/>
      <c r="Q649" s="1880"/>
      <c r="R649" s="1866">
        <f t="shared" si="10"/>
        <v>0</v>
      </c>
      <c r="S649" s="1882"/>
      <c r="T649" s="1602"/>
      <c r="U649" s="1602"/>
      <c r="V649" s="1602"/>
      <c r="W649" s="1602"/>
    </row>
    <row r="650" spans="1:23" ht="16" customHeight="1" x14ac:dyDescent="0.45">
      <c r="A650" s="1603"/>
      <c r="B650" s="1572"/>
      <c r="C650" s="1572"/>
      <c r="D650" s="1570"/>
      <c r="E650" s="1571"/>
      <c r="F650" s="1587"/>
      <c r="G650" s="1604"/>
      <c r="H650" s="1587"/>
      <c r="I650" s="1572"/>
      <c r="J650" s="1573"/>
      <c r="K650" s="1572"/>
      <c r="L650" s="1587"/>
      <c r="M650" s="1569"/>
      <c r="N650" s="1569"/>
      <c r="O650" s="1587"/>
      <c r="P650" s="1587"/>
      <c r="Q650" s="1880"/>
      <c r="R650" s="1866">
        <f t="shared" si="10"/>
        <v>0</v>
      </c>
      <c r="S650" s="1882"/>
      <c r="T650" s="1602"/>
      <c r="U650" s="1602"/>
      <c r="V650" s="1602"/>
      <c r="W650" s="1602"/>
    </row>
    <row r="651" spans="1:23" ht="16" customHeight="1" x14ac:dyDescent="0.45">
      <c r="A651" s="1603"/>
      <c r="B651" s="1572"/>
      <c r="C651" s="1572"/>
      <c r="D651" s="1570"/>
      <c r="E651" s="1571"/>
      <c r="F651" s="1587"/>
      <c r="G651" s="1604"/>
      <c r="H651" s="1587"/>
      <c r="I651" s="1572"/>
      <c r="J651" s="1573"/>
      <c r="K651" s="1572"/>
      <c r="L651" s="1587"/>
      <c r="M651" s="1569"/>
      <c r="N651" s="1569"/>
      <c r="O651" s="1587"/>
      <c r="P651" s="1587"/>
      <c r="Q651" s="1880"/>
      <c r="R651" s="1866">
        <f t="shared" si="10"/>
        <v>0</v>
      </c>
      <c r="S651" s="1882"/>
      <c r="T651" s="1602"/>
      <c r="U651" s="1602"/>
      <c r="V651" s="1602"/>
      <c r="W651" s="1602"/>
    </row>
    <row r="652" spans="1:23" ht="16" customHeight="1" x14ac:dyDescent="0.45">
      <c r="A652" s="1603"/>
      <c r="B652" s="1572"/>
      <c r="C652" s="1572"/>
      <c r="D652" s="1570"/>
      <c r="E652" s="1571"/>
      <c r="F652" s="1587"/>
      <c r="G652" s="1604"/>
      <c r="H652" s="1587"/>
      <c r="I652" s="1572"/>
      <c r="J652" s="1573"/>
      <c r="K652" s="1572"/>
      <c r="L652" s="1587"/>
      <c r="M652" s="1569"/>
      <c r="N652" s="1569"/>
      <c r="O652" s="1587"/>
      <c r="P652" s="1587"/>
      <c r="Q652" s="1880"/>
      <c r="R652" s="1866">
        <f t="shared" si="10"/>
        <v>0</v>
      </c>
      <c r="S652" s="1882"/>
      <c r="T652" s="1602"/>
      <c r="U652" s="1602"/>
      <c r="V652" s="1602"/>
      <c r="W652" s="1602"/>
    </row>
    <row r="653" spans="1:23" ht="16" customHeight="1" x14ac:dyDescent="0.45">
      <c r="A653" s="1603"/>
      <c r="B653" s="1572"/>
      <c r="C653" s="1572"/>
      <c r="D653" s="1570"/>
      <c r="E653" s="1571"/>
      <c r="F653" s="1587"/>
      <c r="G653" s="1604"/>
      <c r="H653" s="1587"/>
      <c r="I653" s="1572"/>
      <c r="J653" s="1573"/>
      <c r="K653" s="1572"/>
      <c r="L653" s="1587"/>
      <c r="M653" s="1569"/>
      <c r="N653" s="1569"/>
      <c r="O653" s="1587"/>
      <c r="P653" s="1587"/>
      <c r="Q653" s="1880"/>
      <c r="R653" s="1866">
        <f t="shared" si="10"/>
        <v>0</v>
      </c>
      <c r="S653" s="1882"/>
      <c r="T653" s="1602"/>
      <c r="U653" s="1602"/>
      <c r="V653" s="1602"/>
      <c r="W653" s="1602"/>
    </row>
    <row r="654" spans="1:23" ht="16" customHeight="1" x14ac:dyDescent="0.45">
      <c r="A654" s="1603"/>
      <c r="B654" s="1572"/>
      <c r="C654" s="1572"/>
      <c r="D654" s="1570"/>
      <c r="E654" s="1571"/>
      <c r="F654" s="1587"/>
      <c r="G654" s="1604"/>
      <c r="H654" s="1587"/>
      <c r="I654" s="1572"/>
      <c r="J654" s="1573"/>
      <c r="K654" s="1572"/>
      <c r="L654" s="1587"/>
      <c r="M654" s="1569"/>
      <c r="N654" s="1569"/>
      <c r="O654" s="1587"/>
      <c r="P654" s="1587"/>
      <c r="Q654" s="1880"/>
      <c r="R654" s="1866">
        <f t="shared" si="10"/>
        <v>0</v>
      </c>
      <c r="S654" s="1882"/>
      <c r="T654" s="1602"/>
      <c r="U654" s="1602"/>
      <c r="V654" s="1602"/>
      <c r="W654" s="1602"/>
    </row>
    <row r="655" spans="1:23" ht="16" customHeight="1" x14ac:dyDescent="0.45">
      <c r="A655" s="1603"/>
      <c r="B655" s="1572"/>
      <c r="C655" s="1572"/>
      <c r="D655" s="1570"/>
      <c r="E655" s="1571"/>
      <c r="F655" s="1587"/>
      <c r="G655" s="1604"/>
      <c r="H655" s="1587"/>
      <c r="I655" s="1572"/>
      <c r="J655" s="1573"/>
      <c r="K655" s="1572"/>
      <c r="L655" s="1587"/>
      <c r="M655" s="1569"/>
      <c r="N655" s="1569"/>
      <c r="O655" s="1587"/>
      <c r="P655" s="1587"/>
      <c r="Q655" s="1880"/>
      <c r="R655" s="1866">
        <f t="shared" si="10"/>
        <v>0</v>
      </c>
      <c r="S655" s="1882"/>
      <c r="T655" s="1602"/>
      <c r="U655" s="1602"/>
      <c r="V655" s="1602"/>
      <c r="W655" s="1602"/>
    </row>
    <row r="656" spans="1:23" ht="16" customHeight="1" x14ac:dyDescent="0.45">
      <c r="A656" s="1603"/>
      <c r="B656" s="1572"/>
      <c r="C656" s="1572"/>
      <c r="D656" s="1570"/>
      <c r="E656" s="1571"/>
      <c r="F656" s="1587"/>
      <c r="G656" s="1604"/>
      <c r="H656" s="1587"/>
      <c r="I656" s="1572"/>
      <c r="J656" s="1573"/>
      <c r="K656" s="1572"/>
      <c r="L656" s="1587"/>
      <c r="M656" s="1569"/>
      <c r="N656" s="1569"/>
      <c r="O656" s="1587"/>
      <c r="P656" s="1587"/>
      <c r="Q656" s="1880"/>
      <c r="R656" s="1866">
        <f t="shared" si="10"/>
        <v>0</v>
      </c>
      <c r="S656" s="1882"/>
      <c r="T656" s="1602"/>
      <c r="U656" s="1602"/>
      <c r="V656" s="1602"/>
      <c r="W656" s="1602"/>
    </row>
    <row r="657" spans="1:23" ht="16" customHeight="1" x14ac:dyDescent="0.45">
      <c r="A657" s="1603"/>
      <c r="B657" s="1572"/>
      <c r="C657" s="1572"/>
      <c r="D657" s="1570"/>
      <c r="E657" s="1571"/>
      <c r="F657" s="1587"/>
      <c r="G657" s="1604"/>
      <c r="H657" s="1587"/>
      <c r="I657" s="1572"/>
      <c r="J657" s="1573"/>
      <c r="K657" s="1572"/>
      <c r="L657" s="1587"/>
      <c r="M657" s="1569"/>
      <c r="N657" s="1569"/>
      <c r="O657" s="1587"/>
      <c r="P657" s="1587"/>
      <c r="Q657" s="1880"/>
      <c r="R657" s="1866">
        <f t="shared" si="10"/>
        <v>0</v>
      </c>
      <c r="S657" s="1882"/>
      <c r="T657" s="1602"/>
      <c r="U657" s="1602"/>
      <c r="V657" s="1602"/>
      <c r="W657" s="1602"/>
    </row>
    <row r="658" spans="1:23" ht="16" customHeight="1" x14ac:dyDescent="0.45">
      <c r="A658" s="1603"/>
      <c r="B658" s="1572"/>
      <c r="C658" s="1572"/>
      <c r="D658" s="1570"/>
      <c r="E658" s="1571"/>
      <c r="F658" s="1587"/>
      <c r="G658" s="1604"/>
      <c r="H658" s="1587"/>
      <c r="I658" s="1572"/>
      <c r="J658" s="1573"/>
      <c r="K658" s="1572"/>
      <c r="L658" s="1587"/>
      <c r="M658" s="1569"/>
      <c r="N658" s="1569"/>
      <c r="O658" s="1587"/>
      <c r="P658" s="1587"/>
      <c r="Q658" s="1880"/>
      <c r="R658" s="1866">
        <f t="shared" si="10"/>
        <v>0</v>
      </c>
      <c r="S658" s="1882"/>
      <c r="T658" s="1602"/>
      <c r="U658" s="1602"/>
      <c r="V658" s="1602"/>
      <c r="W658" s="1602"/>
    </row>
    <row r="659" spans="1:23" ht="16" customHeight="1" x14ac:dyDescent="0.45">
      <c r="A659" s="1603"/>
      <c r="B659" s="1572"/>
      <c r="C659" s="1572"/>
      <c r="D659" s="1570"/>
      <c r="E659" s="1571"/>
      <c r="F659" s="1587"/>
      <c r="G659" s="1604"/>
      <c r="H659" s="1587"/>
      <c r="I659" s="1572"/>
      <c r="J659" s="1573"/>
      <c r="K659" s="1572"/>
      <c r="L659" s="1587"/>
      <c r="M659" s="1569"/>
      <c r="N659" s="1569"/>
      <c r="O659" s="1587"/>
      <c r="P659" s="1587"/>
      <c r="Q659" s="1880"/>
      <c r="R659" s="1866">
        <f t="shared" si="10"/>
        <v>0</v>
      </c>
      <c r="S659" s="1882"/>
      <c r="T659" s="1602"/>
      <c r="U659" s="1602"/>
      <c r="V659" s="1602"/>
      <c r="W659" s="1602"/>
    </row>
    <row r="660" spans="1:23" ht="16" customHeight="1" x14ac:dyDescent="0.45">
      <c r="A660" s="1603"/>
      <c r="B660" s="1572"/>
      <c r="C660" s="1572"/>
      <c r="D660" s="1570"/>
      <c r="E660" s="1571"/>
      <c r="F660" s="1587"/>
      <c r="G660" s="1604"/>
      <c r="H660" s="1587"/>
      <c r="I660" s="1572"/>
      <c r="J660" s="1573"/>
      <c r="K660" s="1572"/>
      <c r="L660" s="1587"/>
      <c r="M660" s="1569"/>
      <c r="N660" s="1569"/>
      <c r="O660" s="1587"/>
      <c r="P660" s="1587"/>
      <c r="Q660" s="1880"/>
      <c r="R660" s="1866">
        <f t="shared" si="10"/>
        <v>0</v>
      </c>
      <c r="S660" s="1882"/>
      <c r="T660" s="1602"/>
      <c r="U660" s="1602"/>
      <c r="V660" s="1602"/>
      <c r="W660" s="1602"/>
    </row>
    <row r="661" spans="1:23" ht="16" customHeight="1" x14ac:dyDescent="0.45">
      <c r="A661" s="1603"/>
      <c r="B661" s="1572"/>
      <c r="C661" s="1572"/>
      <c r="D661" s="1570"/>
      <c r="E661" s="1571"/>
      <c r="F661" s="1587"/>
      <c r="G661" s="1604"/>
      <c r="H661" s="1587"/>
      <c r="I661" s="1572"/>
      <c r="J661" s="1573"/>
      <c r="K661" s="1572"/>
      <c r="L661" s="1587"/>
      <c r="M661" s="1569"/>
      <c r="N661" s="1569"/>
      <c r="O661" s="1587"/>
      <c r="P661" s="1587"/>
      <c r="Q661" s="1880"/>
      <c r="R661" s="1866">
        <f t="shared" si="10"/>
        <v>0</v>
      </c>
      <c r="S661" s="1882"/>
      <c r="T661" s="1602"/>
      <c r="U661" s="1602"/>
      <c r="V661" s="1602"/>
      <c r="W661" s="1602"/>
    </row>
    <row r="662" spans="1:23" ht="16" customHeight="1" x14ac:dyDescent="0.45">
      <c r="A662" s="1603"/>
      <c r="B662" s="1572"/>
      <c r="C662" s="1572"/>
      <c r="D662" s="1570"/>
      <c r="E662" s="1571"/>
      <c r="F662" s="1587"/>
      <c r="G662" s="1604"/>
      <c r="H662" s="1587"/>
      <c r="I662" s="1572"/>
      <c r="J662" s="1573"/>
      <c r="K662" s="1572"/>
      <c r="L662" s="1587"/>
      <c r="M662" s="1569"/>
      <c r="N662" s="1569"/>
      <c r="O662" s="1587"/>
      <c r="P662" s="1587"/>
      <c r="Q662" s="1880"/>
      <c r="R662" s="1866">
        <f t="shared" si="10"/>
        <v>0</v>
      </c>
      <c r="S662" s="1882"/>
      <c r="T662" s="1602"/>
      <c r="U662" s="1602"/>
      <c r="V662" s="1602"/>
      <c r="W662" s="1602"/>
    </row>
    <row r="663" spans="1:23" ht="16" customHeight="1" x14ac:dyDescent="0.45">
      <c r="A663" s="1603"/>
      <c r="B663" s="1572"/>
      <c r="C663" s="1572"/>
      <c r="D663" s="1570"/>
      <c r="E663" s="1571"/>
      <c r="F663" s="1587"/>
      <c r="G663" s="1604"/>
      <c r="H663" s="1587"/>
      <c r="I663" s="1572"/>
      <c r="J663" s="1573"/>
      <c r="K663" s="1572"/>
      <c r="L663" s="1587"/>
      <c r="M663" s="1569"/>
      <c r="N663" s="1569"/>
      <c r="O663" s="1587"/>
      <c r="P663" s="1587"/>
      <c r="Q663" s="1880"/>
      <c r="R663" s="1866">
        <f t="shared" si="10"/>
        <v>0</v>
      </c>
      <c r="S663" s="1882"/>
      <c r="T663" s="1602"/>
      <c r="U663" s="1602"/>
      <c r="V663" s="1602"/>
      <c r="W663" s="1602"/>
    </row>
    <row r="664" spans="1:23" ht="16" customHeight="1" x14ac:dyDescent="0.45">
      <c r="A664" s="1603"/>
      <c r="B664" s="1572"/>
      <c r="C664" s="1572"/>
      <c r="D664" s="1570"/>
      <c r="E664" s="1571"/>
      <c r="F664" s="1587"/>
      <c r="G664" s="1604"/>
      <c r="H664" s="1587"/>
      <c r="I664" s="1572"/>
      <c r="J664" s="1573"/>
      <c r="K664" s="1572"/>
      <c r="L664" s="1587"/>
      <c r="M664" s="1569"/>
      <c r="N664" s="1569"/>
      <c r="O664" s="1587"/>
      <c r="P664" s="1587"/>
      <c r="Q664" s="1880"/>
      <c r="R664" s="1866">
        <f t="shared" si="10"/>
        <v>0</v>
      </c>
      <c r="S664" s="1882"/>
      <c r="T664" s="1602"/>
      <c r="U664" s="1602"/>
      <c r="V664" s="1602"/>
      <c r="W664" s="1602"/>
    </row>
    <row r="665" spans="1:23" ht="16" customHeight="1" x14ac:dyDescent="0.45">
      <c r="A665" s="1603"/>
      <c r="B665" s="1572"/>
      <c r="C665" s="1572"/>
      <c r="D665" s="1570"/>
      <c r="E665" s="1571"/>
      <c r="F665" s="1587"/>
      <c r="G665" s="1604"/>
      <c r="H665" s="1587"/>
      <c r="I665" s="1572"/>
      <c r="J665" s="1573"/>
      <c r="K665" s="1572"/>
      <c r="L665" s="1587"/>
      <c r="M665" s="1569"/>
      <c r="N665" s="1569"/>
      <c r="O665" s="1587"/>
      <c r="P665" s="1587"/>
      <c r="Q665" s="1880"/>
      <c r="R665" s="1866">
        <f t="shared" si="10"/>
        <v>0</v>
      </c>
      <c r="S665" s="1882"/>
      <c r="T665" s="1602"/>
      <c r="U665" s="1602"/>
      <c r="V665" s="1602"/>
      <c r="W665" s="1602"/>
    </row>
    <row r="666" spans="1:23" ht="16" customHeight="1" x14ac:dyDescent="0.45">
      <c r="A666" s="1603"/>
      <c r="B666" s="1572"/>
      <c r="C666" s="1572"/>
      <c r="D666" s="1570"/>
      <c r="E666" s="1571"/>
      <c r="F666" s="1587"/>
      <c r="G666" s="1604"/>
      <c r="H666" s="1587"/>
      <c r="I666" s="1572"/>
      <c r="J666" s="1573"/>
      <c r="K666" s="1572"/>
      <c r="L666" s="1587"/>
      <c r="M666" s="1569"/>
      <c r="N666" s="1569"/>
      <c r="O666" s="1587"/>
      <c r="P666" s="1587"/>
      <c r="Q666" s="1880"/>
      <c r="R666" s="1866">
        <f t="shared" si="10"/>
        <v>0</v>
      </c>
      <c r="S666" s="1882"/>
      <c r="T666" s="1602"/>
      <c r="U666" s="1602"/>
      <c r="V666" s="1602"/>
      <c r="W666" s="1602"/>
    </row>
    <row r="667" spans="1:23" ht="16" customHeight="1" x14ac:dyDescent="0.45">
      <c r="A667" s="1603"/>
      <c r="B667" s="1572"/>
      <c r="C667" s="1572"/>
      <c r="D667" s="1570"/>
      <c r="E667" s="1571"/>
      <c r="F667" s="1587"/>
      <c r="G667" s="1604"/>
      <c r="H667" s="1587"/>
      <c r="I667" s="1572"/>
      <c r="J667" s="1573"/>
      <c r="K667" s="1572"/>
      <c r="L667" s="1587"/>
      <c r="M667" s="1569"/>
      <c r="N667" s="1569"/>
      <c r="O667" s="1587"/>
      <c r="P667" s="1587"/>
      <c r="Q667" s="1880"/>
      <c r="R667" s="1866">
        <f t="shared" si="10"/>
        <v>0</v>
      </c>
      <c r="S667" s="1882"/>
      <c r="T667" s="1602"/>
      <c r="U667" s="1602"/>
      <c r="V667" s="1602"/>
      <c r="W667" s="1602"/>
    </row>
    <row r="668" spans="1:23" ht="16" customHeight="1" x14ac:dyDescent="0.45">
      <c r="A668" s="1603"/>
      <c r="B668" s="1572"/>
      <c r="C668" s="1572"/>
      <c r="D668" s="1570"/>
      <c r="E668" s="1571"/>
      <c r="F668" s="1587"/>
      <c r="G668" s="1604"/>
      <c r="H668" s="1587"/>
      <c r="I668" s="1572"/>
      <c r="J668" s="1573"/>
      <c r="K668" s="1572"/>
      <c r="L668" s="1587"/>
      <c r="M668" s="1569"/>
      <c r="N668" s="1569"/>
      <c r="O668" s="1587"/>
      <c r="P668" s="1587"/>
      <c r="Q668" s="1880"/>
      <c r="R668" s="1866">
        <f t="shared" si="10"/>
        <v>0</v>
      </c>
      <c r="S668" s="1882"/>
      <c r="T668" s="1602"/>
      <c r="U668" s="1602"/>
      <c r="V668" s="1602"/>
      <c r="W668" s="1602"/>
    </row>
    <row r="669" spans="1:23" ht="16" customHeight="1" x14ac:dyDescent="0.45">
      <c r="A669" s="1603"/>
      <c r="B669" s="1572"/>
      <c r="C669" s="1572"/>
      <c r="D669" s="1570"/>
      <c r="E669" s="1571"/>
      <c r="F669" s="1587"/>
      <c r="G669" s="1604"/>
      <c r="H669" s="1587"/>
      <c r="I669" s="1572"/>
      <c r="J669" s="1573"/>
      <c r="K669" s="1572"/>
      <c r="L669" s="1587"/>
      <c r="M669" s="1569"/>
      <c r="N669" s="1569"/>
      <c r="O669" s="1587"/>
      <c r="P669" s="1587"/>
      <c r="Q669" s="1880"/>
      <c r="R669" s="1866">
        <f t="shared" si="10"/>
        <v>0</v>
      </c>
      <c r="S669" s="1882"/>
      <c r="T669" s="1602"/>
      <c r="U669" s="1602"/>
      <c r="V669" s="1602"/>
      <c r="W669" s="1602"/>
    </row>
    <row r="670" spans="1:23" ht="16" customHeight="1" x14ac:dyDescent="0.45">
      <c r="A670" s="1603"/>
      <c r="B670" s="1572"/>
      <c r="C670" s="1572"/>
      <c r="D670" s="1570"/>
      <c r="E670" s="1571"/>
      <c r="F670" s="1587"/>
      <c r="G670" s="1604"/>
      <c r="H670" s="1587"/>
      <c r="I670" s="1572"/>
      <c r="J670" s="1573"/>
      <c r="K670" s="1572"/>
      <c r="L670" s="1587"/>
      <c r="M670" s="1569"/>
      <c r="N670" s="1569"/>
      <c r="O670" s="1587"/>
      <c r="P670" s="1587"/>
      <c r="Q670" s="1880"/>
      <c r="R670" s="1866">
        <f t="shared" si="10"/>
        <v>0</v>
      </c>
      <c r="S670" s="1882"/>
      <c r="T670" s="1602"/>
      <c r="U670" s="1602"/>
      <c r="V670" s="1602"/>
      <c r="W670" s="1602"/>
    </row>
    <row r="671" spans="1:23" ht="16" customHeight="1" x14ac:dyDescent="0.45">
      <c r="A671" s="1603"/>
      <c r="B671" s="1572"/>
      <c r="C671" s="1572"/>
      <c r="D671" s="1570"/>
      <c r="E671" s="1571"/>
      <c r="F671" s="1587"/>
      <c r="G671" s="1604"/>
      <c r="H671" s="1587"/>
      <c r="I671" s="1572"/>
      <c r="J671" s="1573"/>
      <c r="K671" s="1572"/>
      <c r="L671" s="1587"/>
      <c r="M671" s="1569"/>
      <c r="N671" s="1569"/>
      <c r="O671" s="1587"/>
      <c r="P671" s="1587"/>
      <c r="Q671" s="1880"/>
      <c r="R671" s="1866">
        <f t="shared" si="10"/>
        <v>0</v>
      </c>
      <c r="S671" s="1882"/>
      <c r="T671" s="1602"/>
      <c r="U671" s="1602"/>
      <c r="V671" s="1602"/>
      <c r="W671" s="1602"/>
    </row>
    <row r="672" spans="1:23" ht="16" customHeight="1" x14ac:dyDescent="0.45">
      <c r="A672" s="1603"/>
      <c r="B672" s="1572"/>
      <c r="C672" s="1572"/>
      <c r="D672" s="1570"/>
      <c r="E672" s="1571"/>
      <c r="F672" s="1587"/>
      <c r="G672" s="1604"/>
      <c r="H672" s="1587"/>
      <c r="I672" s="1572"/>
      <c r="J672" s="1573"/>
      <c r="K672" s="1572"/>
      <c r="L672" s="1587"/>
      <c r="M672" s="1569"/>
      <c r="N672" s="1569"/>
      <c r="O672" s="1587"/>
      <c r="P672" s="1587"/>
      <c r="Q672" s="1880"/>
      <c r="R672" s="1866">
        <f t="shared" si="10"/>
        <v>0</v>
      </c>
      <c r="S672" s="1882"/>
      <c r="T672" s="1602"/>
      <c r="U672" s="1602"/>
      <c r="V672" s="1602"/>
      <c r="W672" s="1602"/>
    </row>
    <row r="673" spans="1:23" ht="16" customHeight="1" x14ac:dyDescent="0.45">
      <c r="A673" s="1603"/>
      <c r="B673" s="1572"/>
      <c r="C673" s="1572"/>
      <c r="D673" s="1570"/>
      <c r="E673" s="1571"/>
      <c r="F673" s="1587"/>
      <c r="G673" s="1604"/>
      <c r="H673" s="1587"/>
      <c r="I673" s="1572"/>
      <c r="J673" s="1573"/>
      <c r="K673" s="1572"/>
      <c r="L673" s="1587"/>
      <c r="M673" s="1569"/>
      <c r="N673" s="1569"/>
      <c r="O673" s="1587"/>
      <c r="P673" s="1587"/>
      <c r="Q673" s="1880"/>
      <c r="R673" s="1866">
        <f t="shared" si="10"/>
        <v>0</v>
      </c>
      <c r="S673" s="1882"/>
      <c r="T673" s="1602"/>
      <c r="U673" s="1602"/>
      <c r="V673" s="1602"/>
      <c r="W673" s="1602"/>
    </row>
    <row r="674" spans="1:23" ht="16" customHeight="1" x14ac:dyDescent="0.45">
      <c r="A674" s="1603"/>
      <c r="B674" s="1572"/>
      <c r="C674" s="1572"/>
      <c r="D674" s="1570"/>
      <c r="E674" s="1571"/>
      <c r="F674" s="1587"/>
      <c r="G674" s="1604"/>
      <c r="H674" s="1587"/>
      <c r="I674" s="1572"/>
      <c r="J674" s="1573"/>
      <c r="K674" s="1572"/>
      <c r="L674" s="1587"/>
      <c r="M674" s="1569"/>
      <c r="N674" s="1569"/>
      <c r="O674" s="1587"/>
      <c r="P674" s="1587"/>
      <c r="Q674" s="1880"/>
      <c r="R674" s="1866">
        <f t="shared" si="10"/>
        <v>0</v>
      </c>
      <c r="S674" s="1882"/>
      <c r="T674" s="1602"/>
      <c r="U674" s="1602"/>
      <c r="V674" s="1602"/>
      <c r="W674" s="1602"/>
    </row>
    <row r="675" spans="1:23" ht="16" customHeight="1" x14ac:dyDescent="0.45">
      <c r="A675" s="1603"/>
      <c r="B675" s="1572"/>
      <c r="C675" s="1572"/>
      <c r="D675" s="1570"/>
      <c r="E675" s="1571"/>
      <c r="F675" s="1587"/>
      <c r="G675" s="1604"/>
      <c r="H675" s="1587"/>
      <c r="I675" s="1572"/>
      <c r="J675" s="1573"/>
      <c r="K675" s="1572"/>
      <c r="L675" s="1587"/>
      <c r="M675" s="1569"/>
      <c r="N675" s="1569"/>
      <c r="O675" s="1587"/>
      <c r="P675" s="1587"/>
      <c r="Q675" s="1880"/>
      <c r="R675" s="1866">
        <f t="shared" si="10"/>
        <v>0</v>
      </c>
      <c r="S675" s="1882"/>
      <c r="T675" s="1602"/>
      <c r="U675" s="1602"/>
      <c r="V675" s="1602"/>
      <c r="W675" s="1602"/>
    </row>
    <row r="676" spans="1:23" ht="16" customHeight="1" x14ac:dyDescent="0.45">
      <c r="A676" s="1603"/>
      <c r="B676" s="1572"/>
      <c r="C676" s="1572"/>
      <c r="D676" s="1570"/>
      <c r="E676" s="1571"/>
      <c r="F676" s="1587"/>
      <c r="G676" s="1604"/>
      <c r="H676" s="1587"/>
      <c r="I676" s="1572"/>
      <c r="J676" s="1573"/>
      <c r="K676" s="1572"/>
      <c r="L676" s="1587"/>
      <c r="M676" s="1569"/>
      <c r="N676" s="1569"/>
      <c r="O676" s="1587"/>
      <c r="P676" s="1587"/>
      <c r="Q676" s="1880"/>
      <c r="R676" s="1866">
        <f t="shared" si="10"/>
        <v>0</v>
      </c>
      <c r="S676" s="1882"/>
      <c r="T676" s="1602"/>
      <c r="U676" s="1602"/>
      <c r="V676" s="1602"/>
      <c r="W676" s="1602"/>
    </row>
    <row r="677" spans="1:23" ht="16" customHeight="1" x14ac:dyDescent="0.45">
      <c r="A677" s="1603"/>
      <c r="B677" s="1572"/>
      <c r="C677" s="1572"/>
      <c r="D677" s="1570"/>
      <c r="E677" s="1571"/>
      <c r="F677" s="1587"/>
      <c r="G677" s="1604"/>
      <c r="H677" s="1587"/>
      <c r="I677" s="1572"/>
      <c r="J677" s="1573"/>
      <c r="K677" s="1572"/>
      <c r="L677" s="1587"/>
      <c r="M677" s="1569"/>
      <c r="N677" s="1569"/>
      <c r="O677" s="1587"/>
      <c r="P677" s="1587"/>
      <c r="Q677" s="1880"/>
      <c r="R677" s="1866">
        <f t="shared" si="10"/>
        <v>0</v>
      </c>
      <c r="S677" s="1882"/>
      <c r="T677" s="1602"/>
      <c r="U677" s="1602"/>
      <c r="V677" s="1602"/>
      <c r="W677" s="1602"/>
    </row>
    <row r="678" spans="1:23" ht="16" customHeight="1" x14ac:dyDescent="0.45">
      <c r="A678" s="1603"/>
      <c r="B678" s="1572"/>
      <c r="C678" s="1572"/>
      <c r="D678" s="1570"/>
      <c r="E678" s="1571"/>
      <c r="F678" s="1587"/>
      <c r="G678" s="1604"/>
      <c r="H678" s="1587"/>
      <c r="I678" s="1572"/>
      <c r="J678" s="1573"/>
      <c r="K678" s="1572"/>
      <c r="L678" s="1587"/>
      <c r="M678" s="1569"/>
      <c r="N678" s="1569"/>
      <c r="O678" s="1587"/>
      <c r="P678" s="1587"/>
      <c r="Q678" s="1880"/>
      <c r="R678" s="1866">
        <f t="shared" si="10"/>
        <v>0</v>
      </c>
      <c r="S678" s="1882"/>
      <c r="T678" s="1602"/>
      <c r="U678" s="1602"/>
      <c r="V678" s="1602"/>
      <c r="W678" s="1602"/>
    </row>
    <row r="679" spans="1:23" ht="16" customHeight="1" x14ac:dyDescent="0.45">
      <c r="A679" s="1603"/>
      <c r="B679" s="1572"/>
      <c r="C679" s="1572"/>
      <c r="D679" s="1570"/>
      <c r="E679" s="1571"/>
      <c r="F679" s="1587"/>
      <c r="G679" s="1604"/>
      <c r="H679" s="1587"/>
      <c r="I679" s="1572"/>
      <c r="J679" s="1573"/>
      <c r="K679" s="1572"/>
      <c r="L679" s="1587"/>
      <c r="M679" s="1569"/>
      <c r="N679" s="1569"/>
      <c r="O679" s="1587"/>
      <c r="P679" s="1587"/>
      <c r="Q679" s="1880"/>
      <c r="R679" s="1866">
        <f t="shared" si="10"/>
        <v>0</v>
      </c>
      <c r="S679" s="1882"/>
      <c r="T679" s="1602"/>
      <c r="U679" s="1602"/>
      <c r="V679" s="1602"/>
      <c r="W679" s="1602"/>
    </row>
    <row r="680" spans="1:23" ht="16" customHeight="1" x14ac:dyDescent="0.45">
      <c r="A680" s="1603"/>
      <c r="B680" s="1572"/>
      <c r="C680" s="1572"/>
      <c r="D680" s="1570"/>
      <c r="E680" s="1571"/>
      <c r="F680" s="1587"/>
      <c r="G680" s="1604"/>
      <c r="H680" s="1587"/>
      <c r="I680" s="1572"/>
      <c r="J680" s="1573"/>
      <c r="K680" s="1572"/>
      <c r="L680" s="1587"/>
      <c r="M680" s="1569"/>
      <c r="N680" s="1569"/>
      <c r="O680" s="1587"/>
      <c r="P680" s="1587"/>
      <c r="Q680" s="1880"/>
      <c r="R680" s="1866">
        <f t="shared" si="10"/>
        <v>0</v>
      </c>
      <c r="S680" s="1882"/>
      <c r="T680" s="1602"/>
      <c r="U680" s="1602"/>
      <c r="V680" s="1602"/>
      <c r="W680" s="1602"/>
    </row>
    <row r="681" spans="1:23" ht="16" customHeight="1" x14ac:dyDescent="0.45">
      <c r="A681" s="1603"/>
      <c r="B681" s="1572"/>
      <c r="C681" s="1572"/>
      <c r="D681" s="1570"/>
      <c r="E681" s="1571"/>
      <c r="F681" s="1587"/>
      <c r="G681" s="1604"/>
      <c r="H681" s="1587"/>
      <c r="I681" s="1572"/>
      <c r="J681" s="1573"/>
      <c r="K681" s="1572"/>
      <c r="L681" s="1587"/>
      <c r="M681" s="1569"/>
      <c r="N681" s="1569"/>
      <c r="O681" s="1587"/>
      <c r="P681" s="1587"/>
      <c r="Q681" s="1880"/>
      <c r="R681" s="1866">
        <f t="shared" si="10"/>
        <v>0</v>
      </c>
      <c r="S681" s="1882"/>
      <c r="T681" s="1602"/>
      <c r="U681" s="1602"/>
      <c r="V681" s="1602"/>
      <c r="W681" s="1602"/>
    </row>
    <row r="682" spans="1:23" ht="16" customHeight="1" x14ac:dyDescent="0.45">
      <c r="A682" s="1603"/>
      <c r="B682" s="1572"/>
      <c r="C682" s="1572"/>
      <c r="D682" s="1570"/>
      <c r="E682" s="1571"/>
      <c r="F682" s="1587"/>
      <c r="G682" s="1604"/>
      <c r="H682" s="1587"/>
      <c r="I682" s="1572"/>
      <c r="J682" s="1573"/>
      <c r="K682" s="1572"/>
      <c r="L682" s="1587"/>
      <c r="M682" s="1569"/>
      <c r="N682" s="1569"/>
      <c r="O682" s="1587"/>
      <c r="P682" s="1587"/>
      <c r="Q682" s="1880"/>
      <c r="R682" s="1866">
        <f t="shared" si="10"/>
        <v>0</v>
      </c>
      <c r="S682" s="1882"/>
      <c r="T682" s="1602"/>
      <c r="U682" s="1602"/>
      <c r="V682" s="1602"/>
      <c r="W682" s="1602"/>
    </row>
    <row r="683" spans="1:23" ht="16" customHeight="1" x14ac:dyDescent="0.45">
      <c r="A683" s="1603"/>
      <c r="B683" s="1572"/>
      <c r="C683" s="1572"/>
      <c r="D683" s="1570"/>
      <c r="E683" s="1571"/>
      <c r="F683" s="1587"/>
      <c r="G683" s="1604"/>
      <c r="H683" s="1587"/>
      <c r="I683" s="1572"/>
      <c r="J683" s="1573"/>
      <c r="K683" s="1572"/>
      <c r="L683" s="1587"/>
      <c r="M683" s="1569"/>
      <c r="N683" s="1569"/>
      <c r="O683" s="1587"/>
      <c r="P683" s="1587"/>
      <c r="Q683" s="1880"/>
      <c r="R683" s="1866">
        <f t="shared" si="10"/>
        <v>0</v>
      </c>
      <c r="S683" s="1882"/>
      <c r="T683" s="1602"/>
      <c r="U683" s="1602"/>
      <c r="V683" s="1602"/>
      <c r="W683" s="1602"/>
    </row>
    <row r="684" spans="1:23" ht="16" customHeight="1" x14ac:dyDescent="0.45">
      <c r="A684" s="1603"/>
      <c r="B684" s="1572"/>
      <c r="C684" s="1572"/>
      <c r="D684" s="1570"/>
      <c r="E684" s="1571"/>
      <c r="F684" s="1587"/>
      <c r="G684" s="1604"/>
      <c r="H684" s="1587"/>
      <c r="I684" s="1572"/>
      <c r="J684" s="1573"/>
      <c r="K684" s="1572"/>
      <c r="L684" s="1587"/>
      <c r="M684" s="1569"/>
      <c r="N684" s="1569"/>
      <c r="O684" s="1587"/>
      <c r="P684" s="1587"/>
      <c r="Q684" s="1880"/>
      <c r="R684" s="1866">
        <f t="shared" si="10"/>
        <v>0</v>
      </c>
      <c r="S684" s="1882"/>
      <c r="T684" s="1602"/>
      <c r="U684" s="1602"/>
      <c r="V684" s="1602"/>
      <c r="W684" s="1602"/>
    </row>
    <row r="685" spans="1:23" ht="16" customHeight="1" x14ac:dyDescent="0.45">
      <c r="A685" s="1603"/>
      <c r="B685" s="1572"/>
      <c r="C685" s="1572"/>
      <c r="D685" s="1570"/>
      <c r="E685" s="1571"/>
      <c r="F685" s="1587"/>
      <c r="G685" s="1604"/>
      <c r="H685" s="1587"/>
      <c r="I685" s="1572"/>
      <c r="J685" s="1573"/>
      <c r="K685" s="1572"/>
      <c r="L685" s="1587"/>
      <c r="M685" s="1569"/>
      <c r="N685" s="1569"/>
      <c r="O685" s="1587"/>
      <c r="P685" s="1587"/>
      <c r="Q685" s="1880"/>
      <c r="R685" s="1866">
        <f t="shared" si="10"/>
        <v>0</v>
      </c>
      <c r="S685" s="1882"/>
      <c r="T685" s="1602"/>
      <c r="U685" s="1602"/>
      <c r="V685" s="1602"/>
      <c r="W685" s="1602"/>
    </row>
    <row r="686" spans="1:23" ht="16" customHeight="1" x14ac:dyDescent="0.45">
      <c r="A686" s="1603"/>
      <c r="B686" s="1572"/>
      <c r="C686" s="1572"/>
      <c r="D686" s="1570"/>
      <c r="E686" s="1571"/>
      <c r="F686" s="1587"/>
      <c r="G686" s="1604"/>
      <c r="H686" s="1587"/>
      <c r="I686" s="1572"/>
      <c r="J686" s="1573"/>
      <c r="K686" s="1572"/>
      <c r="L686" s="1587"/>
      <c r="M686" s="1569"/>
      <c r="N686" s="1569"/>
      <c r="O686" s="1587"/>
      <c r="P686" s="1587"/>
      <c r="Q686" s="1880"/>
      <c r="R686" s="1866">
        <f t="shared" si="10"/>
        <v>0</v>
      </c>
      <c r="S686" s="1882"/>
      <c r="T686" s="1602"/>
      <c r="U686" s="1602"/>
      <c r="V686" s="1602"/>
      <c r="W686" s="1602"/>
    </row>
    <row r="687" spans="1:23" ht="16" customHeight="1" x14ac:dyDescent="0.45">
      <c r="A687" s="1603"/>
      <c r="B687" s="1572"/>
      <c r="C687" s="1572"/>
      <c r="D687" s="1570"/>
      <c r="E687" s="1571"/>
      <c r="F687" s="1587"/>
      <c r="G687" s="1604"/>
      <c r="H687" s="1587"/>
      <c r="I687" s="1572"/>
      <c r="J687" s="1573"/>
      <c r="K687" s="1572"/>
      <c r="L687" s="1587"/>
      <c r="M687" s="1569"/>
      <c r="N687" s="1569"/>
      <c r="O687" s="1587"/>
      <c r="P687" s="1587"/>
      <c r="Q687" s="1880"/>
      <c r="R687" s="1866">
        <f t="shared" si="10"/>
        <v>0</v>
      </c>
      <c r="S687" s="1882"/>
      <c r="T687" s="1602"/>
      <c r="U687" s="1602"/>
      <c r="V687" s="1602"/>
      <c r="W687" s="1602"/>
    </row>
    <row r="688" spans="1:23" ht="16" customHeight="1" x14ac:dyDescent="0.45">
      <c r="A688" s="1603"/>
      <c r="B688" s="1572"/>
      <c r="C688" s="1572"/>
      <c r="D688" s="1570"/>
      <c r="E688" s="1571"/>
      <c r="F688" s="1587"/>
      <c r="G688" s="1604"/>
      <c r="H688" s="1587"/>
      <c r="I688" s="1572"/>
      <c r="J688" s="1573"/>
      <c r="K688" s="1572"/>
      <c r="L688" s="1587"/>
      <c r="M688" s="1569"/>
      <c r="N688" s="1569"/>
      <c r="O688" s="1587"/>
      <c r="P688" s="1587"/>
      <c r="Q688" s="1880"/>
      <c r="R688" s="1866">
        <f t="shared" si="10"/>
        <v>0</v>
      </c>
      <c r="S688" s="1882"/>
      <c r="T688" s="1602"/>
      <c r="U688" s="1602"/>
      <c r="V688" s="1602"/>
      <c r="W688" s="1602"/>
    </row>
    <row r="689" spans="1:23" ht="16" customHeight="1" x14ac:dyDescent="0.45">
      <c r="A689" s="1603"/>
      <c r="B689" s="1572"/>
      <c r="C689" s="1572"/>
      <c r="D689" s="1570"/>
      <c r="E689" s="1571"/>
      <c r="F689" s="1587"/>
      <c r="G689" s="1604"/>
      <c r="H689" s="1587"/>
      <c r="I689" s="1572"/>
      <c r="J689" s="1573"/>
      <c r="K689" s="1572"/>
      <c r="L689" s="1587"/>
      <c r="M689" s="1569"/>
      <c r="N689" s="1569"/>
      <c r="O689" s="1587"/>
      <c r="P689" s="1587"/>
      <c r="Q689" s="1880"/>
      <c r="R689" s="1866">
        <f t="shared" si="10"/>
        <v>0</v>
      </c>
      <c r="S689" s="1882"/>
      <c r="T689" s="1602"/>
      <c r="U689" s="1602"/>
      <c r="V689" s="1602"/>
      <c r="W689" s="1602"/>
    </row>
    <row r="690" spans="1:23" ht="16" customHeight="1" x14ac:dyDescent="0.45">
      <c r="A690" s="1603"/>
      <c r="B690" s="1572"/>
      <c r="C690" s="1572"/>
      <c r="D690" s="1570"/>
      <c r="E690" s="1571"/>
      <c r="F690" s="1587"/>
      <c r="G690" s="1604"/>
      <c r="H690" s="1587"/>
      <c r="I690" s="1572"/>
      <c r="J690" s="1573"/>
      <c r="K690" s="1572"/>
      <c r="L690" s="1587"/>
      <c r="M690" s="1569"/>
      <c r="N690" s="1569"/>
      <c r="O690" s="1587"/>
      <c r="P690" s="1587"/>
      <c r="Q690" s="1880"/>
      <c r="R690" s="1866">
        <f t="shared" si="10"/>
        <v>0</v>
      </c>
      <c r="S690" s="1882"/>
      <c r="T690" s="1602"/>
      <c r="U690" s="1602"/>
      <c r="V690" s="1602"/>
      <c r="W690" s="1602"/>
    </row>
    <row r="691" spans="1:23" ht="16" customHeight="1" x14ac:dyDescent="0.45">
      <c r="A691" s="1603"/>
      <c r="B691" s="1572"/>
      <c r="C691" s="1572"/>
      <c r="D691" s="1570"/>
      <c r="E691" s="1571"/>
      <c r="F691" s="1587"/>
      <c r="G691" s="1604"/>
      <c r="H691" s="1587"/>
      <c r="I691" s="1572"/>
      <c r="J691" s="1573"/>
      <c r="K691" s="1572"/>
      <c r="L691" s="1587"/>
      <c r="M691" s="1569"/>
      <c r="N691" s="1569"/>
      <c r="O691" s="1587"/>
      <c r="P691" s="1587"/>
      <c r="Q691" s="1880"/>
      <c r="R691" s="1866">
        <f t="shared" si="10"/>
        <v>0</v>
      </c>
      <c r="S691" s="1882"/>
      <c r="T691" s="1602"/>
      <c r="U691" s="1602"/>
      <c r="V691" s="1602"/>
      <c r="W691" s="1602"/>
    </row>
    <row r="692" spans="1:23" ht="16" customHeight="1" x14ac:dyDescent="0.45">
      <c r="A692" s="1603"/>
      <c r="B692" s="1572"/>
      <c r="C692" s="1572"/>
      <c r="D692" s="1570"/>
      <c r="E692" s="1571"/>
      <c r="F692" s="1587"/>
      <c r="G692" s="1604"/>
      <c r="H692" s="1587"/>
      <c r="I692" s="1572"/>
      <c r="J692" s="1573"/>
      <c r="K692" s="1572"/>
      <c r="L692" s="1587"/>
      <c r="M692" s="1569"/>
      <c r="N692" s="1569"/>
      <c r="O692" s="1587"/>
      <c r="P692" s="1587"/>
      <c r="Q692" s="1880"/>
      <c r="R692" s="1866">
        <f t="shared" si="10"/>
        <v>0</v>
      </c>
      <c r="S692" s="1882"/>
      <c r="T692" s="1602"/>
      <c r="U692" s="1602"/>
      <c r="V692" s="1602"/>
      <c r="W692" s="1602"/>
    </row>
    <row r="693" spans="1:23" ht="16" customHeight="1" x14ac:dyDescent="0.45">
      <c r="A693" s="1603"/>
      <c r="B693" s="1572"/>
      <c r="C693" s="1572"/>
      <c r="D693" s="1570"/>
      <c r="E693" s="1571"/>
      <c r="F693" s="1587"/>
      <c r="G693" s="1604"/>
      <c r="H693" s="1587"/>
      <c r="I693" s="1572"/>
      <c r="J693" s="1573"/>
      <c r="K693" s="1572"/>
      <c r="L693" s="1587"/>
      <c r="M693" s="1569"/>
      <c r="N693" s="1569"/>
      <c r="O693" s="1587"/>
      <c r="P693" s="1587"/>
      <c r="Q693" s="1880"/>
      <c r="R693" s="1866">
        <f t="shared" si="10"/>
        <v>0</v>
      </c>
      <c r="S693" s="1882"/>
      <c r="T693" s="1602"/>
      <c r="U693" s="1602"/>
      <c r="V693" s="1602"/>
      <c r="W693" s="1602"/>
    </row>
    <row r="694" spans="1:23" ht="16" customHeight="1" x14ac:dyDescent="0.45">
      <c r="A694" s="1603"/>
      <c r="B694" s="1572"/>
      <c r="C694" s="1572"/>
      <c r="D694" s="1570"/>
      <c r="E694" s="1571"/>
      <c r="F694" s="1587"/>
      <c r="G694" s="1604"/>
      <c r="H694" s="1587"/>
      <c r="I694" s="1572"/>
      <c r="J694" s="1573"/>
      <c r="K694" s="1572"/>
      <c r="L694" s="1587"/>
      <c r="M694" s="1569"/>
      <c r="N694" s="1569"/>
      <c r="O694" s="1587"/>
      <c r="P694" s="1587"/>
      <c r="Q694" s="1880"/>
      <c r="R694" s="1866">
        <f t="shared" si="10"/>
        <v>0</v>
      </c>
      <c r="S694" s="1882"/>
      <c r="T694" s="1602"/>
      <c r="U694" s="1602"/>
      <c r="V694" s="1602"/>
      <c r="W694" s="1602"/>
    </row>
    <row r="695" spans="1:23" ht="16" customHeight="1" x14ac:dyDescent="0.45">
      <c r="A695" s="1603"/>
      <c r="B695" s="1572"/>
      <c r="C695" s="1572"/>
      <c r="D695" s="1570"/>
      <c r="E695" s="1571"/>
      <c r="F695" s="1587"/>
      <c r="G695" s="1604"/>
      <c r="H695" s="1587"/>
      <c r="I695" s="1572"/>
      <c r="J695" s="1573"/>
      <c r="K695" s="1572"/>
      <c r="L695" s="1587"/>
      <c r="M695" s="1569"/>
      <c r="N695" s="1569"/>
      <c r="O695" s="1587"/>
      <c r="P695" s="1587"/>
      <c r="Q695" s="1880"/>
      <c r="R695" s="1866">
        <f t="shared" si="10"/>
        <v>0</v>
      </c>
      <c r="S695" s="1882"/>
      <c r="T695" s="1602"/>
      <c r="U695" s="1602"/>
      <c r="V695" s="1602"/>
      <c r="W695" s="1602"/>
    </row>
    <row r="696" spans="1:23" ht="16" customHeight="1" x14ac:dyDescent="0.45">
      <c r="A696" s="1603"/>
      <c r="B696" s="1572"/>
      <c r="C696" s="1572"/>
      <c r="D696" s="1570"/>
      <c r="E696" s="1571"/>
      <c r="F696" s="1587"/>
      <c r="G696" s="1604"/>
      <c r="H696" s="1587"/>
      <c r="I696" s="1572"/>
      <c r="J696" s="1573"/>
      <c r="K696" s="1572"/>
      <c r="L696" s="1587"/>
      <c r="M696" s="1569"/>
      <c r="N696" s="1569"/>
      <c r="O696" s="1587"/>
      <c r="P696" s="1587"/>
      <c r="Q696" s="1880"/>
      <c r="R696" s="1866">
        <f t="shared" si="10"/>
        <v>0</v>
      </c>
      <c r="S696" s="1882"/>
      <c r="T696" s="1602"/>
      <c r="U696" s="1602"/>
      <c r="V696" s="1602"/>
      <c r="W696" s="1602"/>
    </row>
    <row r="697" spans="1:23" ht="16" customHeight="1" x14ac:dyDescent="0.45">
      <c r="A697" s="1603"/>
      <c r="B697" s="1572"/>
      <c r="C697" s="1572"/>
      <c r="D697" s="1570"/>
      <c r="E697" s="1571"/>
      <c r="F697" s="1587"/>
      <c r="G697" s="1604"/>
      <c r="H697" s="1587"/>
      <c r="I697" s="1572"/>
      <c r="J697" s="1573"/>
      <c r="K697" s="1572"/>
      <c r="L697" s="1587"/>
      <c r="M697" s="1569"/>
      <c r="N697" s="1569"/>
      <c r="O697" s="1587"/>
      <c r="P697" s="1587"/>
      <c r="Q697" s="1880"/>
      <c r="R697" s="1866">
        <f t="shared" si="10"/>
        <v>0</v>
      </c>
      <c r="S697" s="1882"/>
      <c r="T697" s="1602"/>
      <c r="U697" s="1602"/>
      <c r="V697" s="1602"/>
      <c r="W697" s="1602"/>
    </row>
    <row r="698" spans="1:23" ht="16" customHeight="1" x14ac:dyDescent="0.45">
      <c r="A698" s="1603"/>
      <c r="B698" s="1572"/>
      <c r="C698" s="1572"/>
      <c r="D698" s="1570"/>
      <c r="E698" s="1571"/>
      <c r="F698" s="1587"/>
      <c r="G698" s="1604"/>
      <c r="H698" s="1587"/>
      <c r="I698" s="1572"/>
      <c r="J698" s="1573"/>
      <c r="K698" s="1572"/>
      <c r="L698" s="1587"/>
      <c r="M698" s="1569"/>
      <c r="N698" s="1569"/>
      <c r="O698" s="1587"/>
      <c r="P698" s="1587"/>
      <c r="Q698" s="1880"/>
      <c r="R698" s="1866">
        <f t="shared" si="10"/>
        <v>0</v>
      </c>
      <c r="S698" s="1882"/>
      <c r="T698" s="1602"/>
      <c r="U698" s="1602"/>
      <c r="V698" s="1602"/>
      <c r="W698" s="1602"/>
    </row>
    <row r="699" spans="1:23" ht="16" customHeight="1" x14ac:dyDescent="0.45">
      <c r="A699" s="1603"/>
      <c r="B699" s="1572"/>
      <c r="C699" s="1572"/>
      <c r="D699" s="1570"/>
      <c r="E699" s="1571"/>
      <c r="F699" s="1587"/>
      <c r="G699" s="1604"/>
      <c r="H699" s="1587"/>
      <c r="I699" s="1572"/>
      <c r="J699" s="1573"/>
      <c r="K699" s="1572"/>
      <c r="L699" s="1587"/>
      <c r="M699" s="1569"/>
      <c r="N699" s="1569"/>
      <c r="O699" s="1587"/>
      <c r="P699" s="1587"/>
      <c r="Q699" s="1880"/>
      <c r="R699" s="1866">
        <f t="shared" si="10"/>
        <v>0</v>
      </c>
      <c r="S699" s="1882"/>
      <c r="T699" s="1602"/>
      <c r="U699" s="1602"/>
      <c r="V699" s="1602"/>
      <c r="W699" s="1602"/>
    </row>
    <row r="700" spans="1:23" ht="16" customHeight="1" x14ac:dyDescent="0.45">
      <c r="A700" s="1603"/>
      <c r="B700" s="1572"/>
      <c r="C700" s="1572"/>
      <c r="D700" s="1570"/>
      <c r="E700" s="1571"/>
      <c r="F700" s="1587"/>
      <c r="G700" s="1604"/>
      <c r="H700" s="1587"/>
      <c r="I700" s="1572"/>
      <c r="J700" s="1573"/>
      <c r="K700" s="1572"/>
      <c r="L700" s="1587"/>
      <c r="M700" s="1569"/>
      <c r="N700" s="1569"/>
      <c r="O700" s="1587"/>
      <c r="P700" s="1587"/>
      <c r="Q700" s="1880"/>
      <c r="R700" s="1866">
        <f t="shared" si="10"/>
        <v>0</v>
      </c>
      <c r="S700" s="1882"/>
      <c r="T700" s="1602"/>
      <c r="U700" s="1602"/>
      <c r="V700" s="1602"/>
      <c r="W700" s="1602"/>
    </row>
    <row r="701" spans="1:23" ht="16" customHeight="1" x14ac:dyDescent="0.45">
      <c r="A701" s="1603"/>
      <c r="B701" s="1572"/>
      <c r="C701" s="1572"/>
      <c r="D701" s="1570"/>
      <c r="E701" s="1571"/>
      <c r="F701" s="1587"/>
      <c r="G701" s="1604"/>
      <c r="H701" s="1587"/>
      <c r="I701" s="1572"/>
      <c r="J701" s="1573"/>
      <c r="K701" s="1572"/>
      <c r="L701" s="1587"/>
      <c r="M701" s="1569"/>
      <c r="N701" s="1569"/>
      <c r="O701" s="1587"/>
      <c r="P701" s="1587"/>
      <c r="Q701" s="1880"/>
      <c r="R701" s="1866">
        <f t="shared" si="10"/>
        <v>0</v>
      </c>
      <c r="S701" s="1882"/>
      <c r="T701" s="1602"/>
      <c r="U701" s="1602"/>
      <c r="V701" s="1602"/>
      <c r="W701" s="1602"/>
    </row>
    <row r="702" spans="1:23" ht="16" customHeight="1" x14ac:dyDescent="0.45">
      <c r="A702" s="1603"/>
      <c r="B702" s="1572"/>
      <c r="C702" s="1572"/>
      <c r="D702" s="1570"/>
      <c r="E702" s="1571"/>
      <c r="F702" s="1587"/>
      <c r="G702" s="1604"/>
      <c r="H702" s="1587"/>
      <c r="I702" s="1572"/>
      <c r="J702" s="1573"/>
      <c r="K702" s="1572"/>
      <c r="L702" s="1587"/>
      <c r="M702" s="1569"/>
      <c r="N702" s="1569"/>
      <c r="O702" s="1587"/>
      <c r="P702" s="1587"/>
      <c r="Q702" s="1880"/>
      <c r="R702" s="1866">
        <f t="shared" si="10"/>
        <v>0</v>
      </c>
      <c r="S702" s="1882"/>
      <c r="T702" s="1602"/>
      <c r="U702" s="1602"/>
      <c r="V702" s="1602"/>
      <c r="W702" s="1602"/>
    </row>
    <row r="703" spans="1:23" ht="16" customHeight="1" x14ac:dyDescent="0.45">
      <c r="A703" s="1603"/>
      <c r="B703" s="1572"/>
      <c r="C703" s="1572"/>
      <c r="D703" s="1570"/>
      <c r="E703" s="1571"/>
      <c r="F703" s="1587"/>
      <c r="G703" s="1604"/>
      <c r="H703" s="1587"/>
      <c r="I703" s="1572"/>
      <c r="J703" s="1573"/>
      <c r="K703" s="1572"/>
      <c r="L703" s="1587"/>
      <c r="M703" s="1569"/>
      <c r="N703" s="1569"/>
      <c r="O703" s="1587"/>
      <c r="P703" s="1587"/>
      <c r="Q703" s="1880"/>
      <c r="R703" s="1866">
        <f t="shared" si="10"/>
        <v>0</v>
      </c>
      <c r="S703" s="1882"/>
      <c r="T703" s="1602"/>
      <c r="U703" s="1602"/>
      <c r="V703" s="1602"/>
      <c r="W703" s="1602"/>
    </row>
    <row r="704" spans="1:23" ht="16" customHeight="1" x14ac:dyDescent="0.45">
      <c r="A704" s="1603"/>
      <c r="B704" s="1572"/>
      <c r="C704" s="1572"/>
      <c r="D704" s="1570"/>
      <c r="E704" s="1571"/>
      <c r="F704" s="1587"/>
      <c r="G704" s="1604"/>
      <c r="H704" s="1587"/>
      <c r="I704" s="1572"/>
      <c r="J704" s="1573"/>
      <c r="K704" s="1572"/>
      <c r="L704" s="1587"/>
      <c r="M704" s="1569"/>
      <c r="N704" s="1569"/>
      <c r="O704" s="1587"/>
      <c r="P704" s="1587"/>
      <c r="Q704" s="1880"/>
      <c r="R704" s="1866">
        <f t="shared" si="10"/>
        <v>0</v>
      </c>
      <c r="S704" s="1882"/>
      <c r="T704" s="1602"/>
      <c r="U704" s="1602"/>
      <c r="V704" s="1602"/>
      <c r="W704" s="1602"/>
    </row>
    <row r="705" spans="1:23" ht="16" customHeight="1" x14ac:dyDescent="0.45">
      <c r="A705" s="1603"/>
      <c r="B705" s="1572"/>
      <c r="C705" s="1572"/>
      <c r="D705" s="1570"/>
      <c r="E705" s="1571"/>
      <c r="F705" s="1587"/>
      <c r="G705" s="1604"/>
      <c r="H705" s="1587"/>
      <c r="I705" s="1572"/>
      <c r="J705" s="1573"/>
      <c r="K705" s="1572"/>
      <c r="L705" s="1587"/>
      <c r="M705" s="1569"/>
      <c r="N705" s="1569"/>
      <c r="O705" s="1587"/>
      <c r="P705" s="1587"/>
      <c r="Q705" s="1880"/>
      <c r="R705" s="1866">
        <f t="shared" si="10"/>
        <v>0</v>
      </c>
      <c r="S705" s="1882"/>
      <c r="T705" s="1602"/>
      <c r="U705" s="1602"/>
      <c r="V705" s="1602"/>
      <c r="W705" s="1602"/>
    </row>
    <row r="706" spans="1:23" ht="16" customHeight="1" x14ac:dyDescent="0.45">
      <c r="A706" s="1603"/>
      <c r="B706" s="1572"/>
      <c r="C706" s="1572"/>
      <c r="D706" s="1570"/>
      <c r="E706" s="1571"/>
      <c r="F706" s="1587"/>
      <c r="G706" s="1604"/>
      <c r="H706" s="1587"/>
      <c r="I706" s="1572"/>
      <c r="J706" s="1573"/>
      <c r="K706" s="1572"/>
      <c r="L706" s="1587"/>
      <c r="M706" s="1569"/>
      <c r="N706" s="1569"/>
      <c r="O706" s="1587"/>
      <c r="P706" s="1587"/>
      <c r="Q706" s="1880"/>
      <c r="R706" s="1866">
        <f t="shared" si="10"/>
        <v>0</v>
      </c>
      <c r="S706" s="1882"/>
      <c r="T706" s="1602"/>
      <c r="U706" s="1602"/>
      <c r="V706" s="1602"/>
      <c r="W706" s="1602"/>
    </row>
    <row r="707" spans="1:23" ht="16" customHeight="1" x14ac:dyDescent="0.45">
      <c r="A707" s="1603"/>
      <c r="B707" s="1572"/>
      <c r="C707" s="1572"/>
      <c r="D707" s="1570"/>
      <c r="E707" s="1571"/>
      <c r="F707" s="1587"/>
      <c r="G707" s="1604"/>
      <c r="H707" s="1587"/>
      <c r="I707" s="1572"/>
      <c r="J707" s="1573"/>
      <c r="K707" s="1572"/>
      <c r="L707" s="1587"/>
      <c r="M707" s="1569"/>
      <c r="N707" s="1569"/>
      <c r="O707" s="1587"/>
      <c r="P707" s="1587"/>
      <c r="Q707" s="1880"/>
      <c r="R707" s="1866">
        <f t="shared" si="10"/>
        <v>0</v>
      </c>
      <c r="S707" s="1882"/>
      <c r="T707" s="1602"/>
      <c r="U707" s="1602"/>
      <c r="V707" s="1602"/>
      <c r="W707" s="1602"/>
    </row>
    <row r="708" spans="1:23" ht="16" customHeight="1" x14ac:dyDescent="0.45">
      <c r="A708" s="1603"/>
      <c r="B708" s="1572"/>
      <c r="C708" s="1572"/>
      <c r="D708" s="1570"/>
      <c r="E708" s="1571"/>
      <c r="F708" s="1587"/>
      <c r="G708" s="1604"/>
      <c r="H708" s="1587"/>
      <c r="I708" s="1572"/>
      <c r="J708" s="1573"/>
      <c r="K708" s="1572"/>
      <c r="L708" s="1587"/>
      <c r="M708" s="1569"/>
      <c r="N708" s="1569"/>
      <c r="O708" s="1587"/>
      <c r="P708" s="1587"/>
      <c r="Q708" s="1880"/>
      <c r="R708" s="1866">
        <f t="shared" si="10"/>
        <v>0</v>
      </c>
      <c r="S708" s="1882"/>
      <c r="T708" s="1602"/>
      <c r="U708" s="1602"/>
      <c r="V708" s="1602"/>
      <c r="W708" s="1602"/>
    </row>
    <row r="709" spans="1:23" ht="16" customHeight="1" x14ac:dyDescent="0.45">
      <c r="A709" s="1603"/>
      <c r="B709" s="1572"/>
      <c r="C709" s="1572"/>
      <c r="D709" s="1570"/>
      <c r="E709" s="1571"/>
      <c r="F709" s="1587"/>
      <c r="G709" s="1604"/>
      <c r="H709" s="1587"/>
      <c r="I709" s="1572"/>
      <c r="J709" s="1573"/>
      <c r="K709" s="1572"/>
      <c r="L709" s="1587"/>
      <c r="M709" s="1569"/>
      <c r="N709" s="1569"/>
      <c r="O709" s="1587"/>
      <c r="P709" s="1587"/>
      <c r="Q709" s="1880"/>
      <c r="R709" s="1866">
        <f t="shared" si="10"/>
        <v>0</v>
      </c>
      <c r="S709" s="1882"/>
      <c r="T709" s="1602"/>
      <c r="U709" s="1602"/>
      <c r="V709" s="1602"/>
      <c r="W709" s="1602"/>
    </row>
    <row r="710" spans="1:23" ht="16" customHeight="1" x14ac:dyDescent="0.45">
      <c r="A710" s="1603"/>
      <c r="B710" s="1572"/>
      <c r="C710" s="1572"/>
      <c r="D710" s="1570"/>
      <c r="E710" s="1571"/>
      <c r="F710" s="1587"/>
      <c r="G710" s="1604"/>
      <c r="H710" s="1587"/>
      <c r="I710" s="1572"/>
      <c r="J710" s="1573"/>
      <c r="K710" s="1572"/>
      <c r="L710" s="1587"/>
      <c r="M710" s="1569"/>
      <c r="N710" s="1569"/>
      <c r="O710" s="1587"/>
      <c r="P710" s="1587"/>
      <c r="Q710" s="1880"/>
      <c r="R710" s="1866">
        <f t="shared" si="10"/>
        <v>0</v>
      </c>
      <c r="S710" s="1882"/>
      <c r="T710" s="1602"/>
      <c r="U710" s="1602"/>
      <c r="V710" s="1602"/>
      <c r="W710" s="1602"/>
    </row>
    <row r="711" spans="1:23" ht="16" customHeight="1" x14ac:dyDescent="0.45">
      <c r="A711" s="1603"/>
      <c r="B711" s="1572"/>
      <c r="C711" s="1572"/>
      <c r="D711" s="1570"/>
      <c r="E711" s="1571"/>
      <c r="F711" s="1587"/>
      <c r="G711" s="1604"/>
      <c r="H711" s="1587"/>
      <c r="I711" s="1572"/>
      <c r="J711" s="1573"/>
      <c r="K711" s="1572"/>
      <c r="L711" s="1587"/>
      <c r="M711" s="1569"/>
      <c r="N711" s="1569"/>
      <c r="O711" s="1587"/>
      <c r="P711" s="1587"/>
      <c r="Q711" s="1880"/>
      <c r="R711" s="1866">
        <f t="shared" si="10"/>
        <v>0</v>
      </c>
      <c r="S711" s="1882"/>
      <c r="T711" s="1602"/>
      <c r="U711" s="1602"/>
      <c r="V711" s="1602"/>
      <c r="W711" s="1602"/>
    </row>
    <row r="712" spans="1:23" ht="16" customHeight="1" x14ac:dyDescent="0.45">
      <c r="A712" s="1603"/>
      <c r="B712" s="1572"/>
      <c r="C712" s="1572"/>
      <c r="D712" s="1570"/>
      <c r="E712" s="1571"/>
      <c r="F712" s="1587"/>
      <c r="G712" s="1604"/>
      <c r="H712" s="1587"/>
      <c r="I712" s="1572"/>
      <c r="J712" s="1573"/>
      <c r="K712" s="1572"/>
      <c r="L712" s="1587"/>
      <c r="M712" s="1569"/>
      <c r="N712" s="1569"/>
      <c r="O712" s="1587"/>
      <c r="P712" s="1587"/>
      <c r="Q712" s="1880"/>
      <c r="R712" s="1866">
        <f t="shared" ref="R712:R775" si="11">$I712+$K712</f>
        <v>0</v>
      </c>
      <c r="S712" s="1882"/>
      <c r="T712" s="1602"/>
      <c r="U712" s="1602"/>
      <c r="V712" s="1602"/>
      <c r="W712" s="1602"/>
    </row>
    <row r="713" spans="1:23" ht="16" customHeight="1" x14ac:dyDescent="0.45">
      <c r="A713" s="1603"/>
      <c r="B713" s="1572"/>
      <c r="C713" s="1572"/>
      <c r="D713" s="1570"/>
      <c r="E713" s="1571"/>
      <c r="F713" s="1587"/>
      <c r="G713" s="1604"/>
      <c r="H713" s="1587"/>
      <c r="I713" s="1572"/>
      <c r="J713" s="1573"/>
      <c r="K713" s="1572"/>
      <c r="L713" s="1587"/>
      <c r="M713" s="1569"/>
      <c r="N713" s="1569"/>
      <c r="O713" s="1587"/>
      <c r="P713" s="1587"/>
      <c r="Q713" s="1880"/>
      <c r="R713" s="1866">
        <f t="shared" si="11"/>
        <v>0</v>
      </c>
      <c r="S713" s="1882"/>
      <c r="T713" s="1602"/>
      <c r="U713" s="1602"/>
      <c r="V713" s="1602"/>
      <c r="W713" s="1602"/>
    </row>
    <row r="714" spans="1:23" ht="16" customHeight="1" x14ac:dyDescent="0.45">
      <c r="A714" s="1603"/>
      <c r="B714" s="1572"/>
      <c r="C714" s="1572"/>
      <c r="D714" s="1570"/>
      <c r="E714" s="1571"/>
      <c r="F714" s="1587"/>
      <c r="G714" s="1604"/>
      <c r="H714" s="1587"/>
      <c r="I714" s="1572"/>
      <c r="J714" s="1573"/>
      <c r="K714" s="1572"/>
      <c r="L714" s="1587"/>
      <c r="M714" s="1569"/>
      <c r="N714" s="1569"/>
      <c r="O714" s="1587"/>
      <c r="P714" s="1587"/>
      <c r="Q714" s="1880"/>
      <c r="R714" s="1866">
        <f t="shared" si="11"/>
        <v>0</v>
      </c>
      <c r="S714" s="1882"/>
      <c r="T714" s="1602"/>
      <c r="U714" s="1602"/>
      <c r="V714" s="1602"/>
      <c r="W714" s="1602"/>
    </row>
    <row r="715" spans="1:23" ht="16" customHeight="1" x14ac:dyDescent="0.45">
      <c r="A715" s="1603"/>
      <c r="B715" s="1572"/>
      <c r="C715" s="1572"/>
      <c r="D715" s="1570"/>
      <c r="E715" s="1571"/>
      <c r="F715" s="1587"/>
      <c r="G715" s="1604"/>
      <c r="H715" s="1587"/>
      <c r="I715" s="1572"/>
      <c r="J715" s="1573"/>
      <c r="K715" s="1572"/>
      <c r="L715" s="1587"/>
      <c r="M715" s="1569"/>
      <c r="N715" s="1569"/>
      <c r="O715" s="1587"/>
      <c r="P715" s="1587"/>
      <c r="Q715" s="1880"/>
      <c r="R715" s="1866">
        <f t="shared" si="11"/>
        <v>0</v>
      </c>
      <c r="S715" s="1882"/>
      <c r="T715" s="1602"/>
      <c r="U715" s="1602"/>
      <c r="V715" s="1602"/>
      <c r="W715" s="1602"/>
    </row>
    <row r="716" spans="1:23" ht="16" customHeight="1" x14ac:dyDescent="0.45">
      <c r="A716" s="1603"/>
      <c r="B716" s="1572"/>
      <c r="C716" s="1572"/>
      <c r="D716" s="1570"/>
      <c r="E716" s="1571"/>
      <c r="F716" s="1587"/>
      <c r="G716" s="1604"/>
      <c r="H716" s="1587"/>
      <c r="I716" s="1572"/>
      <c r="J716" s="1573"/>
      <c r="K716" s="1572"/>
      <c r="L716" s="1587"/>
      <c r="M716" s="1569"/>
      <c r="N716" s="1569"/>
      <c r="O716" s="1587"/>
      <c r="P716" s="1587"/>
      <c r="Q716" s="1880"/>
      <c r="R716" s="1866">
        <f t="shared" si="11"/>
        <v>0</v>
      </c>
      <c r="S716" s="1882"/>
      <c r="T716" s="1602"/>
      <c r="U716" s="1602"/>
      <c r="V716" s="1602"/>
      <c r="W716" s="1602"/>
    </row>
    <row r="717" spans="1:23" ht="16" customHeight="1" x14ac:dyDescent="0.45">
      <c r="A717" s="1603"/>
      <c r="B717" s="1572"/>
      <c r="C717" s="1572"/>
      <c r="D717" s="1570"/>
      <c r="E717" s="1571"/>
      <c r="F717" s="1587"/>
      <c r="G717" s="1604"/>
      <c r="H717" s="1587"/>
      <c r="I717" s="1572"/>
      <c r="J717" s="1573"/>
      <c r="K717" s="1572"/>
      <c r="L717" s="1587"/>
      <c r="M717" s="1569"/>
      <c r="N717" s="1569"/>
      <c r="O717" s="1587"/>
      <c r="P717" s="1587"/>
      <c r="Q717" s="1880"/>
      <c r="R717" s="1866">
        <f t="shared" si="11"/>
        <v>0</v>
      </c>
      <c r="S717" s="1882"/>
      <c r="T717" s="1602"/>
      <c r="U717" s="1602"/>
      <c r="V717" s="1602"/>
      <c r="W717" s="1602"/>
    </row>
    <row r="718" spans="1:23" ht="16" customHeight="1" x14ac:dyDescent="0.45">
      <c r="A718" s="1603"/>
      <c r="B718" s="1572"/>
      <c r="C718" s="1572"/>
      <c r="D718" s="1570"/>
      <c r="E718" s="1571"/>
      <c r="F718" s="1587"/>
      <c r="G718" s="1604"/>
      <c r="H718" s="1587"/>
      <c r="I718" s="1572"/>
      <c r="J718" s="1573"/>
      <c r="K718" s="1572"/>
      <c r="L718" s="1587"/>
      <c r="M718" s="1569"/>
      <c r="N718" s="1569"/>
      <c r="O718" s="1587"/>
      <c r="P718" s="1587"/>
      <c r="Q718" s="1880"/>
      <c r="R718" s="1866">
        <f t="shared" si="11"/>
        <v>0</v>
      </c>
      <c r="S718" s="1882"/>
      <c r="T718" s="1602"/>
      <c r="U718" s="1602"/>
      <c r="V718" s="1602"/>
      <c r="W718" s="1602"/>
    </row>
    <row r="719" spans="1:23" ht="16" customHeight="1" x14ac:dyDescent="0.45">
      <c r="A719" s="1603"/>
      <c r="B719" s="1572"/>
      <c r="C719" s="1572"/>
      <c r="D719" s="1570"/>
      <c r="E719" s="1571"/>
      <c r="F719" s="1587"/>
      <c r="G719" s="1604"/>
      <c r="H719" s="1587"/>
      <c r="I719" s="1572"/>
      <c r="J719" s="1573"/>
      <c r="K719" s="1572"/>
      <c r="L719" s="1587"/>
      <c r="M719" s="1569"/>
      <c r="N719" s="1569"/>
      <c r="O719" s="1587"/>
      <c r="P719" s="1587"/>
      <c r="Q719" s="1880"/>
      <c r="R719" s="1866">
        <f t="shared" si="11"/>
        <v>0</v>
      </c>
      <c r="S719" s="1882"/>
      <c r="T719" s="1602"/>
      <c r="U719" s="1602"/>
      <c r="V719" s="1602"/>
      <c r="W719" s="1602"/>
    </row>
    <row r="720" spans="1:23" ht="16" customHeight="1" x14ac:dyDescent="0.45">
      <c r="A720" s="1603"/>
      <c r="B720" s="1572"/>
      <c r="C720" s="1572"/>
      <c r="D720" s="1570"/>
      <c r="E720" s="1571"/>
      <c r="F720" s="1587"/>
      <c r="G720" s="1604"/>
      <c r="H720" s="1587"/>
      <c r="I720" s="1572"/>
      <c r="J720" s="1573"/>
      <c r="K720" s="1572"/>
      <c r="L720" s="1587"/>
      <c r="M720" s="1569"/>
      <c r="N720" s="1569"/>
      <c r="O720" s="1587"/>
      <c r="P720" s="1587"/>
      <c r="Q720" s="1880"/>
      <c r="R720" s="1866">
        <f t="shared" si="11"/>
        <v>0</v>
      </c>
      <c r="S720" s="1882"/>
      <c r="T720" s="1602"/>
      <c r="U720" s="1602"/>
      <c r="V720" s="1602"/>
      <c r="W720" s="1602"/>
    </row>
    <row r="721" spans="1:23" ht="16" customHeight="1" x14ac:dyDescent="0.45">
      <c r="A721" s="1603"/>
      <c r="B721" s="1572"/>
      <c r="C721" s="1572"/>
      <c r="D721" s="1570"/>
      <c r="E721" s="1571"/>
      <c r="F721" s="1587"/>
      <c r="G721" s="1604"/>
      <c r="H721" s="1587"/>
      <c r="I721" s="1572"/>
      <c r="J721" s="1573"/>
      <c r="K721" s="1572"/>
      <c r="L721" s="1587"/>
      <c r="M721" s="1569"/>
      <c r="N721" s="1569"/>
      <c r="O721" s="1587"/>
      <c r="P721" s="1587"/>
      <c r="Q721" s="1880"/>
      <c r="R721" s="1866">
        <f t="shared" si="11"/>
        <v>0</v>
      </c>
      <c r="S721" s="1882"/>
      <c r="T721" s="1602"/>
      <c r="U721" s="1602"/>
      <c r="V721" s="1602"/>
      <c r="W721" s="1602"/>
    </row>
    <row r="722" spans="1:23" ht="16" customHeight="1" x14ac:dyDescent="0.45">
      <c r="A722" s="1603"/>
      <c r="B722" s="1572"/>
      <c r="C722" s="1572"/>
      <c r="D722" s="1570"/>
      <c r="E722" s="1571"/>
      <c r="F722" s="1587"/>
      <c r="G722" s="1604"/>
      <c r="H722" s="1587"/>
      <c r="I722" s="1572"/>
      <c r="J722" s="1573"/>
      <c r="K722" s="1572"/>
      <c r="L722" s="1587"/>
      <c r="M722" s="1569"/>
      <c r="N722" s="1569"/>
      <c r="O722" s="1587"/>
      <c r="P722" s="1587"/>
      <c r="Q722" s="1880"/>
      <c r="R722" s="1866">
        <f t="shared" si="11"/>
        <v>0</v>
      </c>
      <c r="S722" s="1882"/>
      <c r="T722" s="1602"/>
      <c r="U722" s="1602"/>
      <c r="V722" s="1602"/>
      <c r="W722" s="1602"/>
    </row>
    <row r="723" spans="1:23" ht="16" customHeight="1" x14ac:dyDescent="0.45">
      <c r="A723" s="1603"/>
      <c r="B723" s="1572"/>
      <c r="C723" s="1572"/>
      <c r="D723" s="1570"/>
      <c r="E723" s="1571"/>
      <c r="F723" s="1587"/>
      <c r="G723" s="1604"/>
      <c r="H723" s="1587"/>
      <c r="I723" s="1572"/>
      <c r="J723" s="1573"/>
      <c r="K723" s="1572"/>
      <c r="L723" s="1587"/>
      <c r="M723" s="1569"/>
      <c r="N723" s="1569"/>
      <c r="O723" s="1587"/>
      <c r="P723" s="1587"/>
      <c r="Q723" s="1880"/>
      <c r="R723" s="1866">
        <f t="shared" si="11"/>
        <v>0</v>
      </c>
      <c r="S723" s="1882"/>
      <c r="T723" s="1602"/>
      <c r="U723" s="1602"/>
      <c r="V723" s="1602"/>
      <c r="W723" s="1602"/>
    </row>
    <row r="724" spans="1:23" ht="16" customHeight="1" x14ac:dyDescent="0.45">
      <c r="A724" s="1603"/>
      <c r="B724" s="1572"/>
      <c r="C724" s="1572"/>
      <c r="D724" s="1570"/>
      <c r="E724" s="1571"/>
      <c r="F724" s="1587"/>
      <c r="G724" s="1604"/>
      <c r="H724" s="1587"/>
      <c r="I724" s="1572"/>
      <c r="J724" s="1573"/>
      <c r="K724" s="1572"/>
      <c r="L724" s="1587"/>
      <c r="M724" s="1569"/>
      <c r="N724" s="1569"/>
      <c r="O724" s="1587"/>
      <c r="P724" s="1587"/>
      <c r="Q724" s="1880"/>
      <c r="R724" s="1866">
        <f t="shared" si="11"/>
        <v>0</v>
      </c>
      <c r="S724" s="1882"/>
      <c r="T724" s="1602"/>
      <c r="U724" s="1602"/>
      <c r="V724" s="1602"/>
      <c r="W724" s="1602"/>
    </row>
    <row r="725" spans="1:23" ht="16" customHeight="1" x14ac:dyDescent="0.45">
      <c r="A725" s="1603"/>
      <c r="B725" s="1572"/>
      <c r="C725" s="1572"/>
      <c r="D725" s="1570"/>
      <c r="E725" s="1571"/>
      <c r="F725" s="1587"/>
      <c r="G725" s="1604"/>
      <c r="H725" s="1587"/>
      <c r="I725" s="1572"/>
      <c r="J725" s="1573"/>
      <c r="K725" s="1572"/>
      <c r="L725" s="1587"/>
      <c r="M725" s="1569"/>
      <c r="N725" s="1569"/>
      <c r="O725" s="1587"/>
      <c r="P725" s="1587"/>
      <c r="Q725" s="1880"/>
      <c r="R725" s="1866">
        <f t="shared" si="11"/>
        <v>0</v>
      </c>
      <c r="S725" s="1882"/>
      <c r="T725" s="1602"/>
      <c r="U725" s="1602"/>
      <c r="V725" s="1602"/>
      <c r="W725" s="1602"/>
    </row>
    <row r="726" spans="1:23" ht="16" customHeight="1" x14ac:dyDescent="0.45">
      <c r="A726" s="1603"/>
      <c r="B726" s="1572"/>
      <c r="C726" s="1572"/>
      <c r="D726" s="1570"/>
      <c r="E726" s="1571"/>
      <c r="F726" s="1587"/>
      <c r="G726" s="1604"/>
      <c r="H726" s="1587"/>
      <c r="I726" s="1572"/>
      <c r="J726" s="1573"/>
      <c r="K726" s="1572"/>
      <c r="L726" s="1587"/>
      <c r="M726" s="1569"/>
      <c r="N726" s="1569"/>
      <c r="O726" s="1587"/>
      <c r="P726" s="1587"/>
      <c r="Q726" s="1880"/>
      <c r="R726" s="1866">
        <f t="shared" si="11"/>
        <v>0</v>
      </c>
      <c r="S726" s="1882"/>
      <c r="T726" s="1602"/>
      <c r="U726" s="1602"/>
      <c r="V726" s="1602"/>
      <c r="W726" s="1602"/>
    </row>
    <row r="727" spans="1:23" ht="16" customHeight="1" x14ac:dyDescent="0.45">
      <c r="A727" s="1603"/>
      <c r="B727" s="1572"/>
      <c r="C727" s="1572"/>
      <c r="D727" s="1570"/>
      <c r="E727" s="1571"/>
      <c r="F727" s="1587"/>
      <c r="G727" s="1604"/>
      <c r="H727" s="1587"/>
      <c r="I727" s="1572"/>
      <c r="J727" s="1573"/>
      <c r="K727" s="1572"/>
      <c r="L727" s="1587"/>
      <c r="M727" s="1569"/>
      <c r="N727" s="1569"/>
      <c r="O727" s="1587"/>
      <c r="P727" s="1587"/>
      <c r="Q727" s="1880"/>
      <c r="R727" s="1866">
        <f t="shared" si="11"/>
        <v>0</v>
      </c>
      <c r="S727" s="1882"/>
      <c r="T727" s="1602"/>
      <c r="U727" s="1602"/>
      <c r="V727" s="1602"/>
      <c r="W727" s="1602"/>
    </row>
    <row r="728" spans="1:23" ht="16" customHeight="1" x14ac:dyDescent="0.45">
      <c r="A728" s="1603"/>
      <c r="B728" s="1572"/>
      <c r="C728" s="1572"/>
      <c r="D728" s="1570"/>
      <c r="E728" s="1571"/>
      <c r="F728" s="1587"/>
      <c r="G728" s="1604"/>
      <c r="H728" s="1587"/>
      <c r="I728" s="1572"/>
      <c r="J728" s="1573"/>
      <c r="K728" s="1572"/>
      <c r="L728" s="1587"/>
      <c r="M728" s="1569"/>
      <c r="N728" s="1569"/>
      <c r="O728" s="1587"/>
      <c r="P728" s="1587"/>
      <c r="Q728" s="1880"/>
      <c r="R728" s="1866">
        <f t="shared" si="11"/>
        <v>0</v>
      </c>
      <c r="S728" s="1882"/>
      <c r="T728" s="1602"/>
      <c r="U728" s="1602"/>
      <c r="V728" s="1602"/>
      <c r="W728" s="1602"/>
    </row>
    <row r="729" spans="1:23" ht="16" customHeight="1" x14ac:dyDescent="0.45">
      <c r="A729" s="1603"/>
      <c r="B729" s="1572"/>
      <c r="C729" s="1572"/>
      <c r="D729" s="1570"/>
      <c r="E729" s="1571"/>
      <c r="F729" s="1587"/>
      <c r="G729" s="1604"/>
      <c r="H729" s="1587"/>
      <c r="I729" s="1572"/>
      <c r="J729" s="1573"/>
      <c r="K729" s="1572"/>
      <c r="L729" s="1587"/>
      <c r="M729" s="1569"/>
      <c r="N729" s="1569"/>
      <c r="O729" s="1587"/>
      <c r="P729" s="1587"/>
      <c r="Q729" s="1880"/>
      <c r="R729" s="1866">
        <f t="shared" si="11"/>
        <v>0</v>
      </c>
      <c r="S729" s="1882"/>
      <c r="T729" s="1602"/>
      <c r="U729" s="1602"/>
      <c r="V729" s="1602"/>
      <c r="W729" s="1602"/>
    </row>
    <row r="730" spans="1:23" ht="16" customHeight="1" x14ac:dyDescent="0.45">
      <c r="A730" s="1603"/>
      <c r="B730" s="1572"/>
      <c r="C730" s="1572"/>
      <c r="D730" s="1570"/>
      <c r="E730" s="1571"/>
      <c r="F730" s="1587"/>
      <c r="G730" s="1604"/>
      <c r="H730" s="1587"/>
      <c r="I730" s="1572"/>
      <c r="J730" s="1573"/>
      <c r="K730" s="1572"/>
      <c r="L730" s="1587"/>
      <c r="M730" s="1569"/>
      <c r="N730" s="1569"/>
      <c r="O730" s="1587"/>
      <c r="P730" s="1587"/>
      <c r="Q730" s="1880"/>
      <c r="R730" s="1866">
        <f t="shared" si="11"/>
        <v>0</v>
      </c>
      <c r="S730" s="1882"/>
      <c r="T730" s="1602"/>
      <c r="U730" s="1602"/>
      <c r="V730" s="1602"/>
      <c r="W730" s="1602"/>
    </row>
    <row r="731" spans="1:23" ht="16" customHeight="1" x14ac:dyDescent="0.45">
      <c r="A731" s="1603"/>
      <c r="B731" s="1572"/>
      <c r="C731" s="1572"/>
      <c r="D731" s="1570"/>
      <c r="E731" s="1571"/>
      <c r="F731" s="1587"/>
      <c r="G731" s="1604"/>
      <c r="H731" s="1587"/>
      <c r="I731" s="1572"/>
      <c r="J731" s="1573"/>
      <c r="K731" s="1572"/>
      <c r="L731" s="1587"/>
      <c r="M731" s="1569"/>
      <c r="N731" s="1569"/>
      <c r="O731" s="1587"/>
      <c r="P731" s="1587"/>
      <c r="Q731" s="1880"/>
      <c r="R731" s="1866">
        <f t="shared" si="11"/>
        <v>0</v>
      </c>
      <c r="S731" s="1882"/>
      <c r="T731" s="1602"/>
      <c r="U731" s="1602"/>
      <c r="V731" s="1602"/>
      <c r="W731" s="1602"/>
    </row>
    <row r="732" spans="1:23" ht="16" customHeight="1" x14ac:dyDescent="0.45">
      <c r="A732" s="1603"/>
      <c r="B732" s="1572"/>
      <c r="C732" s="1572"/>
      <c r="D732" s="1570"/>
      <c r="E732" s="1571"/>
      <c r="F732" s="1587"/>
      <c r="G732" s="1604"/>
      <c r="H732" s="1587"/>
      <c r="I732" s="1572"/>
      <c r="J732" s="1573"/>
      <c r="K732" s="1572"/>
      <c r="L732" s="1587"/>
      <c r="M732" s="1569"/>
      <c r="N732" s="1569"/>
      <c r="O732" s="1587"/>
      <c r="P732" s="1587"/>
      <c r="Q732" s="1880"/>
      <c r="R732" s="1866">
        <f t="shared" si="11"/>
        <v>0</v>
      </c>
      <c r="S732" s="1882"/>
      <c r="T732" s="1602"/>
      <c r="U732" s="1602"/>
      <c r="V732" s="1602"/>
      <c r="W732" s="1602"/>
    </row>
    <row r="733" spans="1:23" ht="16" customHeight="1" x14ac:dyDescent="0.45">
      <c r="A733" s="1603"/>
      <c r="B733" s="1572"/>
      <c r="C733" s="1572"/>
      <c r="D733" s="1570"/>
      <c r="E733" s="1571"/>
      <c r="F733" s="1587"/>
      <c r="G733" s="1604"/>
      <c r="H733" s="1587"/>
      <c r="I733" s="1572"/>
      <c r="J733" s="1573"/>
      <c r="K733" s="1572"/>
      <c r="L733" s="1587"/>
      <c r="M733" s="1569"/>
      <c r="N733" s="1569"/>
      <c r="O733" s="1587"/>
      <c r="P733" s="1587"/>
      <c r="Q733" s="1880"/>
      <c r="R733" s="1866">
        <f t="shared" si="11"/>
        <v>0</v>
      </c>
      <c r="S733" s="1882"/>
      <c r="T733" s="1602"/>
      <c r="U733" s="1602"/>
      <c r="V733" s="1602"/>
      <c r="W733" s="1602"/>
    </row>
    <row r="734" spans="1:23" ht="16" customHeight="1" x14ac:dyDescent="0.45">
      <c r="A734" s="1603"/>
      <c r="B734" s="1572"/>
      <c r="C734" s="1572"/>
      <c r="D734" s="1570"/>
      <c r="E734" s="1571"/>
      <c r="F734" s="1587"/>
      <c r="G734" s="1604"/>
      <c r="H734" s="1587"/>
      <c r="I734" s="1572"/>
      <c r="J734" s="1573"/>
      <c r="K734" s="1572"/>
      <c r="L734" s="1587"/>
      <c r="M734" s="1569"/>
      <c r="N734" s="1569"/>
      <c r="O734" s="1587"/>
      <c r="P734" s="1587"/>
      <c r="Q734" s="1880"/>
      <c r="R734" s="1866">
        <f t="shared" si="11"/>
        <v>0</v>
      </c>
      <c r="S734" s="1882"/>
      <c r="T734" s="1602"/>
      <c r="U734" s="1602"/>
      <c r="V734" s="1602"/>
      <c r="W734" s="1602"/>
    </row>
    <row r="735" spans="1:23" ht="16" customHeight="1" x14ac:dyDescent="0.45">
      <c r="A735" s="1603"/>
      <c r="B735" s="1572"/>
      <c r="C735" s="1572"/>
      <c r="D735" s="1570"/>
      <c r="E735" s="1571"/>
      <c r="F735" s="1587"/>
      <c r="G735" s="1604"/>
      <c r="H735" s="1587"/>
      <c r="I735" s="1572"/>
      <c r="J735" s="1573"/>
      <c r="K735" s="1572"/>
      <c r="L735" s="1587"/>
      <c r="M735" s="1569"/>
      <c r="N735" s="1569"/>
      <c r="O735" s="1587"/>
      <c r="P735" s="1587"/>
      <c r="Q735" s="1880"/>
      <c r="R735" s="1866">
        <f t="shared" si="11"/>
        <v>0</v>
      </c>
      <c r="S735" s="1882"/>
      <c r="T735" s="1602"/>
      <c r="U735" s="1602"/>
      <c r="V735" s="1602"/>
      <c r="W735" s="1602"/>
    </row>
    <row r="736" spans="1:23" ht="16" customHeight="1" x14ac:dyDescent="0.45">
      <c r="A736" s="1603"/>
      <c r="B736" s="1572"/>
      <c r="C736" s="1572"/>
      <c r="D736" s="1570"/>
      <c r="E736" s="1571"/>
      <c r="F736" s="1587"/>
      <c r="G736" s="1604"/>
      <c r="H736" s="1587"/>
      <c r="I736" s="1572"/>
      <c r="J736" s="1573"/>
      <c r="K736" s="1572"/>
      <c r="L736" s="1587"/>
      <c r="M736" s="1569"/>
      <c r="N736" s="1569"/>
      <c r="O736" s="1587"/>
      <c r="P736" s="1587"/>
      <c r="Q736" s="1880"/>
      <c r="R736" s="1866">
        <f t="shared" si="11"/>
        <v>0</v>
      </c>
      <c r="S736" s="1882"/>
      <c r="T736" s="1602"/>
      <c r="U736" s="1602"/>
      <c r="V736" s="1602"/>
      <c r="W736" s="1602"/>
    </row>
    <row r="737" spans="1:23" ht="16" customHeight="1" x14ac:dyDescent="0.45">
      <c r="A737" s="1603"/>
      <c r="B737" s="1572"/>
      <c r="C737" s="1572"/>
      <c r="D737" s="1570"/>
      <c r="E737" s="1571"/>
      <c r="F737" s="1587"/>
      <c r="G737" s="1604"/>
      <c r="H737" s="1587"/>
      <c r="I737" s="1572"/>
      <c r="J737" s="1573"/>
      <c r="K737" s="1572"/>
      <c r="L737" s="1587"/>
      <c r="M737" s="1569"/>
      <c r="N737" s="1569"/>
      <c r="O737" s="1587"/>
      <c r="P737" s="1587"/>
      <c r="Q737" s="1880"/>
      <c r="R737" s="1866">
        <f t="shared" si="11"/>
        <v>0</v>
      </c>
      <c r="S737" s="1882"/>
      <c r="T737" s="1602"/>
      <c r="U737" s="1602"/>
      <c r="V737" s="1602"/>
      <c r="W737" s="1602"/>
    </row>
    <row r="738" spans="1:23" ht="16" customHeight="1" x14ac:dyDescent="0.45">
      <c r="A738" s="1603"/>
      <c r="B738" s="1572"/>
      <c r="C738" s="1572"/>
      <c r="D738" s="1570"/>
      <c r="E738" s="1571"/>
      <c r="F738" s="1587"/>
      <c r="G738" s="1604"/>
      <c r="H738" s="1587"/>
      <c r="I738" s="1572"/>
      <c r="J738" s="1573"/>
      <c r="K738" s="1572"/>
      <c r="L738" s="1587"/>
      <c r="M738" s="1569"/>
      <c r="N738" s="1569"/>
      <c r="O738" s="1587"/>
      <c r="P738" s="1587"/>
      <c r="Q738" s="1880"/>
      <c r="R738" s="1866">
        <f t="shared" si="11"/>
        <v>0</v>
      </c>
      <c r="S738" s="1882"/>
      <c r="T738" s="1602"/>
      <c r="U738" s="1602"/>
      <c r="V738" s="1602"/>
      <c r="W738" s="1602"/>
    </row>
    <row r="739" spans="1:23" ht="16" customHeight="1" x14ac:dyDescent="0.45">
      <c r="A739" s="1603"/>
      <c r="B739" s="1572"/>
      <c r="C739" s="1572"/>
      <c r="D739" s="1570"/>
      <c r="E739" s="1571"/>
      <c r="F739" s="1587"/>
      <c r="G739" s="1604"/>
      <c r="H739" s="1587"/>
      <c r="I739" s="1572"/>
      <c r="J739" s="1573"/>
      <c r="K739" s="1572"/>
      <c r="L739" s="1587"/>
      <c r="M739" s="1569"/>
      <c r="N739" s="1569"/>
      <c r="O739" s="1587"/>
      <c r="P739" s="1587"/>
      <c r="Q739" s="1880"/>
      <c r="R739" s="1866">
        <f t="shared" si="11"/>
        <v>0</v>
      </c>
      <c r="S739" s="1882"/>
      <c r="T739" s="1602"/>
      <c r="U739" s="1602"/>
      <c r="V739" s="1602"/>
      <c r="W739" s="1602"/>
    </row>
    <row r="740" spans="1:23" ht="16" customHeight="1" x14ac:dyDescent="0.45">
      <c r="A740" s="1603"/>
      <c r="B740" s="1572"/>
      <c r="C740" s="1572"/>
      <c r="D740" s="1570"/>
      <c r="E740" s="1571"/>
      <c r="F740" s="1587"/>
      <c r="G740" s="1604"/>
      <c r="H740" s="1587"/>
      <c r="I740" s="1572"/>
      <c r="J740" s="1573"/>
      <c r="K740" s="1572"/>
      <c r="L740" s="1587"/>
      <c r="M740" s="1569"/>
      <c r="N740" s="1569"/>
      <c r="O740" s="1587"/>
      <c r="P740" s="1587"/>
      <c r="Q740" s="1880"/>
      <c r="R740" s="1866">
        <f t="shared" si="11"/>
        <v>0</v>
      </c>
      <c r="S740" s="1882"/>
      <c r="T740" s="1602"/>
      <c r="U740" s="1602"/>
      <c r="V740" s="1602"/>
      <c r="W740" s="1602"/>
    </row>
    <row r="741" spans="1:23" ht="16" customHeight="1" x14ac:dyDescent="0.45">
      <c r="A741" s="1603"/>
      <c r="B741" s="1572"/>
      <c r="C741" s="1572"/>
      <c r="D741" s="1570"/>
      <c r="E741" s="1571"/>
      <c r="F741" s="1587"/>
      <c r="G741" s="1604"/>
      <c r="H741" s="1587"/>
      <c r="I741" s="1572"/>
      <c r="J741" s="1573"/>
      <c r="K741" s="1572"/>
      <c r="L741" s="1587"/>
      <c r="M741" s="1569"/>
      <c r="N741" s="1569"/>
      <c r="O741" s="1587"/>
      <c r="P741" s="1587"/>
      <c r="Q741" s="1880"/>
      <c r="R741" s="1866">
        <f t="shared" si="11"/>
        <v>0</v>
      </c>
      <c r="S741" s="1882"/>
      <c r="T741" s="1602"/>
      <c r="U741" s="1602"/>
      <c r="V741" s="1602"/>
      <c r="W741" s="1602"/>
    </row>
    <row r="742" spans="1:23" ht="16" customHeight="1" x14ac:dyDescent="0.45">
      <c r="A742" s="1603"/>
      <c r="B742" s="1572"/>
      <c r="C742" s="1572"/>
      <c r="D742" s="1570"/>
      <c r="E742" s="1571"/>
      <c r="F742" s="1587"/>
      <c r="G742" s="1604"/>
      <c r="H742" s="1587"/>
      <c r="I742" s="1572"/>
      <c r="J742" s="1573"/>
      <c r="K742" s="1572"/>
      <c r="L742" s="1587"/>
      <c r="M742" s="1569"/>
      <c r="N742" s="1569"/>
      <c r="O742" s="1587"/>
      <c r="P742" s="1587"/>
      <c r="Q742" s="1880"/>
      <c r="R742" s="1866">
        <f t="shared" si="11"/>
        <v>0</v>
      </c>
      <c r="S742" s="1882"/>
      <c r="T742" s="1602"/>
      <c r="U742" s="1602"/>
      <c r="V742" s="1602"/>
      <c r="W742" s="1602"/>
    </row>
    <row r="743" spans="1:23" ht="16" customHeight="1" x14ac:dyDescent="0.45">
      <c r="A743" s="1603"/>
      <c r="B743" s="1572"/>
      <c r="C743" s="1572"/>
      <c r="D743" s="1570"/>
      <c r="E743" s="1571"/>
      <c r="F743" s="1587"/>
      <c r="G743" s="1604"/>
      <c r="H743" s="1587"/>
      <c r="I743" s="1572"/>
      <c r="J743" s="1573"/>
      <c r="K743" s="1572"/>
      <c r="L743" s="1587"/>
      <c r="M743" s="1569"/>
      <c r="N743" s="1569"/>
      <c r="O743" s="1587"/>
      <c r="P743" s="1587"/>
      <c r="Q743" s="1880"/>
      <c r="R743" s="1866">
        <f t="shared" si="11"/>
        <v>0</v>
      </c>
      <c r="S743" s="1882"/>
      <c r="T743" s="1602"/>
      <c r="U743" s="1602"/>
      <c r="V743" s="1602"/>
      <c r="W743" s="1602"/>
    </row>
    <row r="744" spans="1:23" ht="16" customHeight="1" x14ac:dyDescent="0.45">
      <c r="A744" s="1603"/>
      <c r="B744" s="1572"/>
      <c r="C744" s="1572"/>
      <c r="D744" s="1570"/>
      <c r="E744" s="1571"/>
      <c r="F744" s="1587"/>
      <c r="G744" s="1604"/>
      <c r="H744" s="1587"/>
      <c r="I744" s="1572"/>
      <c r="J744" s="1573"/>
      <c r="K744" s="1572"/>
      <c r="L744" s="1587"/>
      <c r="M744" s="1569"/>
      <c r="N744" s="1569"/>
      <c r="O744" s="1587"/>
      <c r="P744" s="1587"/>
      <c r="Q744" s="1880"/>
      <c r="R744" s="1866">
        <f t="shared" si="11"/>
        <v>0</v>
      </c>
      <c r="S744" s="1882"/>
      <c r="T744" s="1602"/>
      <c r="U744" s="1602"/>
      <c r="V744" s="1602"/>
      <c r="W744" s="1602"/>
    </row>
    <row r="745" spans="1:23" ht="16" customHeight="1" x14ac:dyDescent="0.45">
      <c r="A745" s="1603"/>
      <c r="B745" s="1572"/>
      <c r="C745" s="1572"/>
      <c r="D745" s="1570"/>
      <c r="E745" s="1571"/>
      <c r="F745" s="1587"/>
      <c r="G745" s="1604"/>
      <c r="H745" s="1587"/>
      <c r="I745" s="1572"/>
      <c r="J745" s="1573"/>
      <c r="K745" s="1572"/>
      <c r="L745" s="1587"/>
      <c r="M745" s="1569"/>
      <c r="N745" s="1569"/>
      <c r="O745" s="1587"/>
      <c r="P745" s="1587"/>
      <c r="Q745" s="1880"/>
      <c r="R745" s="1866">
        <f t="shared" si="11"/>
        <v>0</v>
      </c>
      <c r="S745" s="1882"/>
      <c r="T745" s="1602"/>
      <c r="U745" s="1602"/>
      <c r="V745" s="1602"/>
      <c r="W745" s="1602"/>
    </row>
    <row r="746" spans="1:23" ht="16" customHeight="1" x14ac:dyDescent="0.45">
      <c r="A746" s="1603"/>
      <c r="B746" s="1572"/>
      <c r="C746" s="1572"/>
      <c r="D746" s="1570"/>
      <c r="E746" s="1571"/>
      <c r="F746" s="1587"/>
      <c r="G746" s="1604"/>
      <c r="H746" s="1587"/>
      <c r="I746" s="1572"/>
      <c r="J746" s="1573"/>
      <c r="K746" s="1572"/>
      <c r="L746" s="1587"/>
      <c r="M746" s="1569"/>
      <c r="N746" s="1569"/>
      <c r="O746" s="1587"/>
      <c r="P746" s="1587"/>
      <c r="Q746" s="1880"/>
      <c r="R746" s="1866">
        <f t="shared" si="11"/>
        <v>0</v>
      </c>
      <c r="S746" s="1882"/>
      <c r="T746" s="1602"/>
      <c r="U746" s="1602"/>
      <c r="V746" s="1602"/>
      <c r="W746" s="1602"/>
    </row>
    <row r="747" spans="1:23" ht="16" customHeight="1" x14ac:dyDescent="0.45">
      <c r="A747" s="1603"/>
      <c r="B747" s="1572"/>
      <c r="C747" s="1572"/>
      <c r="D747" s="1570"/>
      <c r="E747" s="1571"/>
      <c r="F747" s="1587"/>
      <c r="G747" s="1604"/>
      <c r="H747" s="1587"/>
      <c r="I747" s="1572"/>
      <c r="J747" s="1573"/>
      <c r="K747" s="1572"/>
      <c r="L747" s="1587"/>
      <c r="M747" s="1569"/>
      <c r="N747" s="1569"/>
      <c r="O747" s="1587"/>
      <c r="P747" s="1587"/>
      <c r="Q747" s="1880"/>
      <c r="R747" s="1866">
        <f t="shared" si="11"/>
        <v>0</v>
      </c>
      <c r="S747" s="1882"/>
      <c r="T747" s="1602"/>
      <c r="U747" s="1602"/>
      <c r="V747" s="1602"/>
      <c r="W747" s="1602"/>
    </row>
    <row r="748" spans="1:23" ht="16" customHeight="1" x14ac:dyDescent="0.45">
      <c r="A748" s="1603"/>
      <c r="B748" s="1572"/>
      <c r="C748" s="1572"/>
      <c r="D748" s="1570"/>
      <c r="E748" s="1571"/>
      <c r="F748" s="1587"/>
      <c r="G748" s="1604"/>
      <c r="H748" s="1587"/>
      <c r="I748" s="1572"/>
      <c r="J748" s="1573"/>
      <c r="K748" s="1572"/>
      <c r="L748" s="1587"/>
      <c r="M748" s="1569"/>
      <c r="N748" s="1569"/>
      <c r="O748" s="1587"/>
      <c r="P748" s="1587"/>
      <c r="Q748" s="1880"/>
      <c r="R748" s="1866">
        <f t="shared" si="11"/>
        <v>0</v>
      </c>
      <c r="S748" s="1882"/>
      <c r="T748" s="1602"/>
      <c r="U748" s="1602"/>
      <c r="V748" s="1602"/>
      <c r="W748" s="1602"/>
    </row>
    <row r="749" spans="1:23" ht="16" customHeight="1" x14ac:dyDescent="0.45">
      <c r="A749" s="1603"/>
      <c r="B749" s="1572"/>
      <c r="C749" s="1572"/>
      <c r="D749" s="1570"/>
      <c r="E749" s="1571"/>
      <c r="F749" s="1587"/>
      <c r="G749" s="1604"/>
      <c r="H749" s="1587"/>
      <c r="I749" s="1572"/>
      <c r="J749" s="1573"/>
      <c r="K749" s="1572"/>
      <c r="L749" s="1587"/>
      <c r="M749" s="1569"/>
      <c r="N749" s="1569"/>
      <c r="O749" s="1587"/>
      <c r="P749" s="1587"/>
      <c r="Q749" s="1880"/>
      <c r="R749" s="1866">
        <f t="shared" si="11"/>
        <v>0</v>
      </c>
      <c r="S749" s="1882"/>
      <c r="T749" s="1602"/>
      <c r="U749" s="1602"/>
      <c r="V749" s="1602"/>
      <c r="W749" s="1602"/>
    </row>
    <row r="750" spans="1:23" ht="16" customHeight="1" x14ac:dyDescent="0.45">
      <c r="A750" s="1603"/>
      <c r="B750" s="1572"/>
      <c r="C750" s="1572"/>
      <c r="D750" s="1570"/>
      <c r="E750" s="1571"/>
      <c r="F750" s="1587"/>
      <c r="G750" s="1604"/>
      <c r="H750" s="1587"/>
      <c r="I750" s="1572"/>
      <c r="J750" s="1573"/>
      <c r="K750" s="1572"/>
      <c r="L750" s="1587"/>
      <c r="M750" s="1569"/>
      <c r="N750" s="1569"/>
      <c r="O750" s="1587"/>
      <c r="P750" s="1587"/>
      <c r="Q750" s="1880"/>
      <c r="R750" s="1866">
        <f t="shared" si="11"/>
        <v>0</v>
      </c>
      <c r="S750" s="1882"/>
      <c r="T750" s="1602"/>
      <c r="U750" s="1602"/>
      <c r="V750" s="1602"/>
      <c r="W750" s="1602"/>
    </row>
    <row r="751" spans="1:23" ht="16" customHeight="1" x14ac:dyDescent="0.45">
      <c r="A751" s="1603"/>
      <c r="B751" s="1572"/>
      <c r="C751" s="1572"/>
      <c r="D751" s="1570"/>
      <c r="E751" s="1571"/>
      <c r="F751" s="1587"/>
      <c r="G751" s="1604"/>
      <c r="H751" s="1587"/>
      <c r="I751" s="1572"/>
      <c r="J751" s="1573"/>
      <c r="K751" s="1572"/>
      <c r="L751" s="1587"/>
      <c r="M751" s="1569"/>
      <c r="N751" s="1569"/>
      <c r="O751" s="1587"/>
      <c r="P751" s="1587"/>
      <c r="Q751" s="1880"/>
      <c r="R751" s="1866">
        <f t="shared" si="11"/>
        <v>0</v>
      </c>
      <c r="S751" s="1882"/>
      <c r="T751" s="1602"/>
      <c r="U751" s="1602"/>
      <c r="V751" s="1602"/>
      <c r="W751" s="1602"/>
    </row>
    <row r="752" spans="1:23" ht="16" customHeight="1" x14ac:dyDescent="0.45">
      <c r="A752" s="1603"/>
      <c r="B752" s="1572"/>
      <c r="C752" s="1572"/>
      <c r="D752" s="1570"/>
      <c r="E752" s="1571"/>
      <c r="F752" s="1587"/>
      <c r="G752" s="1604"/>
      <c r="H752" s="1587"/>
      <c r="I752" s="1572"/>
      <c r="J752" s="1573"/>
      <c r="K752" s="1572"/>
      <c r="L752" s="1587"/>
      <c r="M752" s="1569"/>
      <c r="N752" s="1569"/>
      <c r="O752" s="1587"/>
      <c r="P752" s="1587"/>
      <c r="Q752" s="1880"/>
      <c r="R752" s="1866">
        <f t="shared" si="11"/>
        <v>0</v>
      </c>
      <c r="S752" s="1882"/>
      <c r="T752" s="1602"/>
      <c r="U752" s="1602"/>
      <c r="V752" s="1602"/>
      <c r="W752" s="1602"/>
    </row>
    <row r="753" spans="1:23" ht="16" customHeight="1" x14ac:dyDescent="0.45">
      <c r="A753" s="1603"/>
      <c r="B753" s="1572"/>
      <c r="C753" s="1572"/>
      <c r="D753" s="1570"/>
      <c r="E753" s="1571"/>
      <c r="F753" s="1587"/>
      <c r="G753" s="1604"/>
      <c r="H753" s="1587"/>
      <c r="I753" s="1572"/>
      <c r="J753" s="1573"/>
      <c r="K753" s="1572"/>
      <c r="L753" s="1587"/>
      <c r="M753" s="1569"/>
      <c r="N753" s="1569"/>
      <c r="O753" s="1587"/>
      <c r="P753" s="1587"/>
      <c r="Q753" s="1880"/>
      <c r="R753" s="1866">
        <f t="shared" si="11"/>
        <v>0</v>
      </c>
      <c r="S753" s="1882"/>
      <c r="T753" s="1602"/>
      <c r="U753" s="1602"/>
      <c r="V753" s="1602"/>
      <c r="W753" s="1602"/>
    </row>
    <row r="754" spans="1:23" ht="16" customHeight="1" x14ac:dyDescent="0.45">
      <c r="A754" s="1603"/>
      <c r="B754" s="1572"/>
      <c r="C754" s="1572"/>
      <c r="D754" s="1570"/>
      <c r="E754" s="1571"/>
      <c r="F754" s="1587"/>
      <c r="G754" s="1604"/>
      <c r="H754" s="1587"/>
      <c r="I754" s="1572"/>
      <c r="J754" s="1573"/>
      <c r="K754" s="1572"/>
      <c r="L754" s="1587"/>
      <c r="M754" s="1569"/>
      <c r="N754" s="1569"/>
      <c r="O754" s="1587"/>
      <c r="P754" s="1587"/>
      <c r="Q754" s="1880"/>
      <c r="R754" s="1866">
        <f t="shared" si="11"/>
        <v>0</v>
      </c>
      <c r="S754" s="1882"/>
      <c r="T754" s="1602"/>
      <c r="U754" s="1602"/>
      <c r="V754" s="1602"/>
      <c r="W754" s="1602"/>
    </row>
    <row r="755" spans="1:23" ht="16" customHeight="1" x14ac:dyDescent="0.45">
      <c r="A755" s="1603"/>
      <c r="B755" s="1572"/>
      <c r="C755" s="1572"/>
      <c r="D755" s="1570"/>
      <c r="E755" s="1571"/>
      <c r="F755" s="1587"/>
      <c r="G755" s="1604"/>
      <c r="H755" s="1587"/>
      <c r="I755" s="1572"/>
      <c r="J755" s="1573"/>
      <c r="K755" s="1572"/>
      <c r="L755" s="1587"/>
      <c r="M755" s="1569"/>
      <c r="N755" s="1569"/>
      <c r="O755" s="1587"/>
      <c r="P755" s="1587"/>
      <c r="Q755" s="1880"/>
      <c r="R755" s="1866">
        <f t="shared" si="11"/>
        <v>0</v>
      </c>
      <c r="S755" s="1882"/>
      <c r="T755" s="1602"/>
      <c r="U755" s="1602"/>
      <c r="V755" s="1602"/>
      <c r="W755" s="1602"/>
    </row>
    <row r="756" spans="1:23" ht="16" customHeight="1" x14ac:dyDescent="0.45">
      <c r="A756" s="1603"/>
      <c r="B756" s="1572"/>
      <c r="C756" s="1572"/>
      <c r="D756" s="1570"/>
      <c r="E756" s="1571"/>
      <c r="F756" s="1587"/>
      <c r="G756" s="1604"/>
      <c r="H756" s="1587"/>
      <c r="I756" s="1572"/>
      <c r="J756" s="1573"/>
      <c r="K756" s="1572"/>
      <c r="L756" s="1587"/>
      <c r="M756" s="1569"/>
      <c r="N756" s="1569"/>
      <c r="O756" s="1587"/>
      <c r="P756" s="1587"/>
      <c r="Q756" s="1880"/>
      <c r="R756" s="1866">
        <f t="shared" si="11"/>
        <v>0</v>
      </c>
      <c r="S756" s="1882"/>
      <c r="T756" s="1602"/>
      <c r="U756" s="1602"/>
      <c r="V756" s="1602"/>
      <c r="W756" s="1602"/>
    </row>
    <row r="757" spans="1:23" ht="16" customHeight="1" x14ac:dyDescent="0.45">
      <c r="A757" s="1603"/>
      <c r="B757" s="1572"/>
      <c r="C757" s="1572"/>
      <c r="D757" s="1570"/>
      <c r="E757" s="1571"/>
      <c r="F757" s="1587"/>
      <c r="G757" s="1604"/>
      <c r="H757" s="1587"/>
      <c r="I757" s="1572"/>
      <c r="J757" s="1573"/>
      <c r="K757" s="1572"/>
      <c r="L757" s="1587"/>
      <c r="M757" s="1569"/>
      <c r="N757" s="1569"/>
      <c r="O757" s="1587"/>
      <c r="P757" s="1587"/>
      <c r="Q757" s="1880"/>
      <c r="R757" s="1866">
        <f t="shared" si="11"/>
        <v>0</v>
      </c>
      <c r="S757" s="1882"/>
      <c r="T757" s="1602"/>
      <c r="U757" s="1602"/>
      <c r="V757" s="1602"/>
      <c r="W757" s="1602"/>
    </row>
    <row r="758" spans="1:23" ht="16" customHeight="1" x14ac:dyDescent="0.45">
      <c r="A758" s="1603"/>
      <c r="B758" s="1572"/>
      <c r="C758" s="1572"/>
      <c r="D758" s="1570"/>
      <c r="E758" s="1571"/>
      <c r="F758" s="1587"/>
      <c r="G758" s="1604"/>
      <c r="H758" s="1587"/>
      <c r="I758" s="1572"/>
      <c r="J758" s="1573"/>
      <c r="K758" s="1572"/>
      <c r="L758" s="1587"/>
      <c r="M758" s="1569"/>
      <c r="N758" s="1569"/>
      <c r="O758" s="1587"/>
      <c r="P758" s="1587"/>
      <c r="Q758" s="1880"/>
      <c r="R758" s="1866">
        <f t="shared" si="11"/>
        <v>0</v>
      </c>
      <c r="S758" s="1882"/>
      <c r="T758" s="1602"/>
      <c r="U758" s="1602"/>
      <c r="V758" s="1602"/>
      <c r="W758" s="1602"/>
    </row>
    <row r="759" spans="1:23" ht="16" customHeight="1" x14ac:dyDescent="0.45">
      <c r="A759" s="1603"/>
      <c r="B759" s="1572"/>
      <c r="C759" s="1572"/>
      <c r="D759" s="1570"/>
      <c r="E759" s="1571"/>
      <c r="F759" s="1587"/>
      <c r="G759" s="1604"/>
      <c r="H759" s="1587"/>
      <c r="I759" s="1572"/>
      <c r="J759" s="1573"/>
      <c r="K759" s="1572"/>
      <c r="L759" s="1587"/>
      <c r="M759" s="1569"/>
      <c r="N759" s="1569"/>
      <c r="O759" s="1587"/>
      <c r="P759" s="1587"/>
      <c r="Q759" s="1880"/>
      <c r="R759" s="1866">
        <f t="shared" si="11"/>
        <v>0</v>
      </c>
      <c r="S759" s="1882"/>
      <c r="T759" s="1602"/>
      <c r="U759" s="1602"/>
      <c r="V759" s="1602"/>
      <c r="W759" s="1602"/>
    </row>
    <row r="760" spans="1:23" ht="16" customHeight="1" x14ac:dyDescent="0.45">
      <c r="A760" s="1603"/>
      <c r="B760" s="1572"/>
      <c r="C760" s="1572"/>
      <c r="D760" s="1570"/>
      <c r="E760" s="1571"/>
      <c r="F760" s="1587"/>
      <c r="G760" s="1604"/>
      <c r="H760" s="1587"/>
      <c r="I760" s="1572"/>
      <c r="J760" s="1573"/>
      <c r="K760" s="1572"/>
      <c r="L760" s="1587"/>
      <c r="M760" s="1569"/>
      <c r="N760" s="1569"/>
      <c r="O760" s="1587"/>
      <c r="P760" s="1587"/>
      <c r="Q760" s="1880"/>
      <c r="R760" s="1866">
        <f t="shared" si="11"/>
        <v>0</v>
      </c>
      <c r="S760" s="1882"/>
      <c r="T760" s="1602"/>
      <c r="U760" s="1602"/>
      <c r="V760" s="1602"/>
      <c r="W760" s="1602"/>
    </row>
    <row r="761" spans="1:23" ht="16" customHeight="1" x14ac:dyDescent="0.45">
      <c r="A761" s="1603"/>
      <c r="B761" s="1572"/>
      <c r="C761" s="1572"/>
      <c r="D761" s="1570"/>
      <c r="E761" s="1571"/>
      <c r="F761" s="1587"/>
      <c r="G761" s="1604"/>
      <c r="H761" s="1587"/>
      <c r="I761" s="1572"/>
      <c r="J761" s="1573"/>
      <c r="K761" s="1572"/>
      <c r="L761" s="1587"/>
      <c r="M761" s="1569"/>
      <c r="N761" s="1569"/>
      <c r="O761" s="1587"/>
      <c r="P761" s="1587"/>
      <c r="Q761" s="1880"/>
      <c r="R761" s="1866">
        <f t="shared" si="11"/>
        <v>0</v>
      </c>
      <c r="S761" s="1882"/>
      <c r="T761" s="1602"/>
      <c r="U761" s="1602"/>
      <c r="V761" s="1602"/>
      <c r="W761" s="1602"/>
    </row>
    <row r="762" spans="1:23" ht="16" customHeight="1" x14ac:dyDescent="0.45">
      <c r="A762" s="1603"/>
      <c r="B762" s="1572"/>
      <c r="C762" s="1572"/>
      <c r="D762" s="1570"/>
      <c r="E762" s="1571"/>
      <c r="F762" s="1587"/>
      <c r="G762" s="1604"/>
      <c r="H762" s="1587"/>
      <c r="I762" s="1572"/>
      <c r="J762" s="1573"/>
      <c r="K762" s="1572"/>
      <c r="L762" s="1587"/>
      <c r="M762" s="1569"/>
      <c r="N762" s="1569"/>
      <c r="O762" s="1587"/>
      <c r="P762" s="1587"/>
      <c r="Q762" s="1880"/>
      <c r="R762" s="1866">
        <f t="shared" si="11"/>
        <v>0</v>
      </c>
      <c r="S762" s="1882"/>
      <c r="T762" s="1602"/>
      <c r="U762" s="1602"/>
      <c r="V762" s="1602"/>
      <c r="W762" s="1602"/>
    </row>
    <row r="763" spans="1:23" ht="16" customHeight="1" x14ac:dyDescent="0.45">
      <c r="A763" s="1603"/>
      <c r="B763" s="1572"/>
      <c r="C763" s="1572"/>
      <c r="D763" s="1570"/>
      <c r="E763" s="1571"/>
      <c r="F763" s="1587"/>
      <c r="G763" s="1604"/>
      <c r="H763" s="1587"/>
      <c r="I763" s="1572"/>
      <c r="J763" s="1573"/>
      <c r="K763" s="1572"/>
      <c r="L763" s="1587"/>
      <c r="M763" s="1569"/>
      <c r="N763" s="1569"/>
      <c r="O763" s="1587"/>
      <c r="P763" s="1587"/>
      <c r="Q763" s="1880"/>
      <c r="R763" s="1866">
        <f t="shared" si="11"/>
        <v>0</v>
      </c>
      <c r="S763" s="1882"/>
      <c r="T763" s="1602"/>
      <c r="U763" s="1602"/>
      <c r="V763" s="1602"/>
      <c r="W763" s="1602"/>
    </row>
    <row r="764" spans="1:23" ht="16" customHeight="1" x14ac:dyDescent="0.45">
      <c r="A764" s="1603"/>
      <c r="B764" s="1572"/>
      <c r="C764" s="1572"/>
      <c r="D764" s="1570"/>
      <c r="E764" s="1571"/>
      <c r="F764" s="1587"/>
      <c r="G764" s="1604"/>
      <c r="H764" s="1587"/>
      <c r="I764" s="1572"/>
      <c r="J764" s="1573"/>
      <c r="K764" s="1572"/>
      <c r="L764" s="1587"/>
      <c r="M764" s="1569"/>
      <c r="N764" s="1569"/>
      <c r="O764" s="1587"/>
      <c r="P764" s="1587"/>
      <c r="Q764" s="1880"/>
      <c r="R764" s="1866">
        <f t="shared" si="11"/>
        <v>0</v>
      </c>
      <c r="S764" s="1882"/>
      <c r="T764" s="1602"/>
      <c r="U764" s="1602"/>
      <c r="V764" s="1602"/>
      <c r="W764" s="1602"/>
    </row>
    <row r="765" spans="1:23" ht="16" customHeight="1" x14ac:dyDescent="0.45">
      <c r="A765" s="1603"/>
      <c r="B765" s="1572"/>
      <c r="C765" s="1572"/>
      <c r="D765" s="1570"/>
      <c r="E765" s="1571"/>
      <c r="F765" s="1587"/>
      <c r="G765" s="1604"/>
      <c r="H765" s="1587"/>
      <c r="I765" s="1572"/>
      <c r="J765" s="1573"/>
      <c r="K765" s="1572"/>
      <c r="L765" s="1587"/>
      <c r="M765" s="1569"/>
      <c r="N765" s="1569"/>
      <c r="O765" s="1587"/>
      <c r="P765" s="1587"/>
      <c r="Q765" s="1880"/>
      <c r="R765" s="1866">
        <f t="shared" si="11"/>
        <v>0</v>
      </c>
      <c r="S765" s="1882"/>
      <c r="T765" s="1602"/>
      <c r="U765" s="1602"/>
      <c r="V765" s="1602"/>
      <c r="W765" s="1602"/>
    </row>
    <row r="766" spans="1:23" ht="16" customHeight="1" x14ac:dyDescent="0.45">
      <c r="A766" s="1603"/>
      <c r="B766" s="1572"/>
      <c r="C766" s="1572"/>
      <c r="D766" s="1570"/>
      <c r="E766" s="1571"/>
      <c r="F766" s="1587"/>
      <c r="G766" s="1604"/>
      <c r="H766" s="1587"/>
      <c r="I766" s="1572"/>
      <c r="J766" s="1573"/>
      <c r="K766" s="1572"/>
      <c r="L766" s="1587"/>
      <c r="M766" s="1569"/>
      <c r="N766" s="1569"/>
      <c r="O766" s="1587"/>
      <c r="P766" s="1587"/>
      <c r="Q766" s="1880"/>
      <c r="R766" s="1866">
        <f t="shared" si="11"/>
        <v>0</v>
      </c>
      <c r="S766" s="1882"/>
      <c r="T766" s="1602"/>
      <c r="U766" s="1602"/>
      <c r="V766" s="1602"/>
      <c r="W766" s="1602"/>
    </row>
    <row r="767" spans="1:23" ht="16" customHeight="1" x14ac:dyDescent="0.45">
      <c r="A767" s="1603"/>
      <c r="B767" s="1572"/>
      <c r="C767" s="1572"/>
      <c r="D767" s="1570"/>
      <c r="E767" s="1571"/>
      <c r="F767" s="1587"/>
      <c r="G767" s="1604"/>
      <c r="H767" s="1587"/>
      <c r="I767" s="1572"/>
      <c r="J767" s="1573"/>
      <c r="K767" s="1572"/>
      <c r="L767" s="1587"/>
      <c r="M767" s="1569"/>
      <c r="N767" s="1569"/>
      <c r="O767" s="1587"/>
      <c r="P767" s="1587"/>
      <c r="Q767" s="1880"/>
      <c r="R767" s="1866">
        <f t="shared" si="11"/>
        <v>0</v>
      </c>
      <c r="S767" s="1882"/>
      <c r="T767" s="1602"/>
      <c r="U767" s="1602"/>
      <c r="V767" s="1602"/>
      <c r="W767" s="1602"/>
    </row>
    <row r="768" spans="1:23" ht="16" customHeight="1" x14ac:dyDescent="0.45">
      <c r="A768" s="1603"/>
      <c r="B768" s="1572"/>
      <c r="C768" s="1572"/>
      <c r="D768" s="1570"/>
      <c r="E768" s="1571"/>
      <c r="F768" s="1587"/>
      <c r="G768" s="1604"/>
      <c r="H768" s="1587"/>
      <c r="I768" s="1572"/>
      <c r="J768" s="1573"/>
      <c r="K768" s="1572"/>
      <c r="L768" s="1587"/>
      <c r="M768" s="1569"/>
      <c r="N768" s="1569"/>
      <c r="O768" s="1587"/>
      <c r="P768" s="1587"/>
      <c r="Q768" s="1880"/>
      <c r="R768" s="1866">
        <f t="shared" si="11"/>
        <v>0</v>
      </c>
      <c r="S768" s="1882"/>
      <c r="T768" s="1602"/>
      <c r="U768" s="1602"/>
      <c r="V768" s="1602"/>
      <c r="W768" s="1602"/>
    </row>
    <row r="769" spans="1:23" ht="16" customHeight="1" x14ac:dyDescent="0.45">
      <c r="A769" s="1603"/>
      <c r="B769" s="1572"/>
      <c r="C769" s="1572"/>
      <c r="D769" s="1570"/>
      <c r="E769" s="1571"/>
      <c r="F769" s="1587"/>
      <c r="G769" s="1604"/>
      <c r="H769" s="1587"/>
      <c r="I769" s="1572"/>
      <c r="J769" s="1573"/>
      <c r="K769" s="1572"/>
      <c r="L769" s="1587"/>
      <c r="M769" s="1569"/>
      <c r="N769" s="1569"/>
      <c r="O769" s="1587"/>
      <c r="P769" s="1587"/>
      <c r="Q769" s="1880"/>
      <c r="R769" s="1866">
        <f t="shared" si="11"/>
        <v>0</v>
      </c>
      <c r="S769" s="1882"/>
      <c r="T769" s="1602"/>
      <c r="U769" s="1602"/>
      <c r="V769" s="1602"/>
      <c r="W769" s="1602"/>
    </row>
    <row r="770" spans="1:23" ht="16" customHeight="1" x14ac:dyDescent="0.45">
      <c r="A770" s="1603"/>
      <c r="B770" s="1572"/>
      <c r="C770" s="1572"/>
      <c r="D770" s="1570"/>
      <c r="E770" s="1571"/>
      <c r="F770" s="1587"/>
      <c r="G770" s="1604"/>
      <c r="H770" s="1587"/>
      <c r="I770" s="1572"/>
      <c r="J770" s="1573"/>
      <c r="K770" s="1572"/>
      <c r="L770" s="1587"/>
      <c r="M770" s="1569"/>
      <c r="N770" s="1569"/>
      <c r="O770" s="1587"/>
      <c r="P770" s="1587"/>
      <c r="Q770" s="1880"/>
      <c r="R770" s="1866">
        <f t="shared" si="11"/>
        <v>0</v>
      </c>
      <c r="S770" s="1882"/>
      <c r="T770" s="1602"/>
      <c r="U770" s="1602"/>
      <c r="V770" s="1602"/>
      <c r="W770" s="1602"/>
    </row>
    <row r="771" spans="1:23" ht="16" customHeight="1" x14ac:dyDescent="0.45">
      <c r="A771" s="1603"/>
      <c r="B771" s="1572"/>
      <c r="C771" s="1572"/>
      <c r="D771" s="1570"/>
      <c r="E771" s="1571"/>
      <c r="F771" s="1587"/>
      <c r="G771" s="1604"/>
      <c r="H771" s="1587"/>
      <c r="I771" s="1572"/>
      <c r="J771" s="1573"/>
      <c r="K771" s="1572"/>
      <c r="L771" s="1587"/>
      <c r="M771" s="1569"/>
      <c r="N771" s="1569"/>
      <c r="O771" s="1587"/>
      <c r="P771" s="1587"/>
      <c r="Q771" s="1880"/>
      <c r="R771" s="1866">
        <f t="shared" si="11"/>
        <v>0</v>
      </c>
      <c r="S771" s="1882"/>
      <c r="T771" s="1602"/>
      <c r="U771" s="1602"/>
      <c r="V771" s="1602"/>
      <c r="W771" s="1602"/>
    </row>
    <row r="772" spans="1:23" ht="16" customHeight="1" x14ac:dyDescent="0.45">
      <c r="A772" s="1603"/>
      <c r="B772" s="1572"/>
      <c r="C772" s="1572"/>
      <c r="D772" s="1570"/>
      <c r="E772" s="1571"/>
      <c r="F772" s="1587"/>
      <c r="G772" s="1604"/>
      <c r="H772" s="1587"/>
      <c r="I772" s="1572"/>
      <c r="J772" s="1573"/>
      <c r="K772" s="1572"/>
      <c r="L772" s="1587"/>
      <c r="M772" s="1569"/>
      <c r="N772" s="1569"/>
      <c r="O772" s="1587"/>
      <c r="P772" s="1587"/>
      <c r="Q772" s="1880"/>
      <c r="R772" s="1866">
        <f t="shared" si="11"/>
        <v>0</v>
      </c>
      <c r="S772" s="1882"/>
      <c r="T772" s="1602"/>
      <c r="U772" s="1602"/>
      <c r="V772" s="1602"/>
      <c r="W772" s="1602"/>
    </row>
    <row r="773" spans="1:23" ht="16" customHeight="1" x14ac:dyDescent="0.45">
      <c r="A773" s="1603"/>
      <c r="B773" s="1572"/>
      <c r="C773" s="1572"/>
      <c r="D773" s="1570"/>
      <c r="E773" s="1571"/>
      <c r="F773" s="1587"/>
      <c r="G773" s="1604"/>
      <c r="H773" s="1587"/>
      <c r="I773" s="1572"/>
      <c r="J773" s="1573"/>
      <c r="K773" s="1572"/>
      <c r="L773" s="1587"/>
      <c r="M773" s="1569"/>
      <c r="N773" s="1569"/>
      <c r="O773" s="1587"/>
      <c r="P773" s="1587"/>
      <c r="Q773" s="1880"/>
      <c r="R773" s="1866">
        <f t="shared" si="11"/>
        <v>0</v>
      </c>
      <c r="S773" s="1882"/>
      <c r="T773" s="1602"/>
      <c r="U773" s="1602"/>
      <c r="V773" s="1602"/>
      <c r="W773" s="1602"/>
    </row>
    <row r="774" spans="1:23" ht="16" customHeight="1" x14ac:dyDescent="0.45">
      <c r="A774" s="1603"/>
      <c r="B774" s="1572"/>
      <c r="C774" s="1572"/>
      <c r="D774" s="1570"/>
      <c r="E774" s="1571"/>
      <c r="F774" s="1587"/>
      <c r="G774" s="1604"/>
      <c r="H774" s="1587"/>
      <c r="I774" s="1572"/>
      <c r="J774" s="1573"/>
      <c r="K774" s="1572"/>
      <c r="L774" s="1587"/>
      <c r="M774" s="1569"/>
      <c r="N774" s="1569"/>
      <c r="O774" s="1587"/>
      <c r="P774" s="1587"/>
      <c r="Q774" s="1880"/>
      <c r="R774" s="1866">
        <f t="shared" si="11"/>
        <v>0</v>
      </c>
      <c r="S774" s="1882"/>
      <c r="T774" s="1602"/>
      <c r="U774" s="1602"/>
      <c r="V774" s="1602"/>
      <c r="W774" s="1602"/>
    </row>
    <row r="775" spans="1:23" ht="16" customHeight="1" x14ac:dyDescent="0.45">
      <c r="A775" s="1603"/>
      <c r="B775" s="1572"/>
      <c r="C775" s="1572"/>
      <c r="D775" s="1570"/>
      <c r="E775" s="1571"/>
      <c r="F775" s="1587"/>
      <c r="G775" s="1604"/>
      <c r="H775" s="1587"/>
      <c r="I775" s="1572"/>
      <c r="J775" s="1573"/>
      <c r="K775" s="1572"/>
      <c r="L775" s="1587"/>
      <c r="M775" s="1569"/>
      <c r="N775" s="1569"/>
      <c r="O775" s="1587"/>
      <c r="P775" s="1587"/>
      <c r="Q775" s="1880"/>
      <c r="R775" s="1866">
        <f t="shared" si="11"/>
        <v>0</v>
      </c>
      <c r="S775" s="1882"/>
      <c r="T775" s="1602"/>
      <c r="U775" s="1602"/>
      <c r="V775" s="1602"/>
      <c r="W775" s="1602"/>
    </row>
    <row r="776" spans="1:23" ht="16" customHeight="1" x14ac:dyDescent="0.45">
      <c r="A776" s="1603"/>
      <c r="B776" s="1572"/>
      <c r="C776" s="1572"/>
      <c r="D776" s="1570"/>
      <c r="E776" s="1571"/>
      <c r="F776" s="1587"/>
      <c r="G776" s="1604"/>
      <c r="H776" s="1587"/>
      <c r="I776" s="1572"/>
      <c r="J776" s="1573"/>
      <c r="K776" s="1572"/>
      <c r="L776" s="1587"/>
      <c r="M776" s="1569"/>
      <c r="N776" s="1569"/>
      <c r="O776" s="1587"/>
      <c r="P776" s="1587"/>
      <c r="Q776" s="1880"/>
      <c r="R776" s="1866">
        <f t="shared" ref="R776:R839" si="12">$I776+$K776</f>
        <v>0</v>
      </c>
      <c r="S776" s="1882"/>
      <c r="T776" s="1602"/>
      <c r="U776" s="1602"/>
      <c r="V776" s="1602"/>
      <c r="W776" s="1602"/>
    </row>
    <row r="777" spans="1:23" ht="16" customHeight="1" x14ac:dyDescent="0.45">
      <c r="A777" s="1603"/>
      <c r="B777" s="1572"/>
      <c r="C777" s="1572"/>
      <c r="D777" s="1570"/>
      <c r="E777" s="1571"/>
      <c r="F777" s="1587"/>
      <c r="G777" s="1604"/>
      <c r="H777" s="1587"/>
      <c r="I777" s="1572"/>
      <c r="J777" s="1573"/>
      <c r="K777" s="1572"/>
      <c r="L777" s="1587"/>
      <c r="M777" s="1569"/>
      <c r="N777" s="1569"/>
      <c r="O777" s="1587"/>
      <c r="P777" s="1587"/>
      <c r="Q777" s="1880"/>
      <c r="R777" s="1866">
        <f t="shared" si="12"/>
        <v>0</v>
      </c>
      <c r="S777" s="1882"/>
      <c r="T777" s="1602"/>
      <c r="U777" s="1602"/>
      <c r="V777" s="1602"/>
      <c r="W777" s="1602"/>
    </row>
    <row r="778" spans="1:23" ht="16" customHeight="1" x14ac:dyDescent="0.45">
      <c r="A778" s="1603"/>
      <c r="B778" s="1572"/>
      <c r="C778" s="1572"/>
      <c r="D778" s="1570"/>
      <c r="E778" s="1571"/>
      <c r="F778" s="1587"/>
      <c r="G778" s="1604"/>
      <c r="H778" s="1587"/>
      <c r="I778" s="1572"/>
      <c r="J778" s="1573"/>
      <c r="K778" s="1572"/>
      <c r="L778" s="1587"/>
      <c r="M778" s="1569"/>
      <c r="N778" s="1569"/>
      <c r="O778" s="1587"/>
      <c r="P778" s="1587"/>
      <c r="Q778" s="1880"/>
      <c r="R778" s="1866">
        <f t="shared" si="12"/>
        <v>0</v>
      </c>
      <c r="S778" s="1882"/>
      <c r="T778" s="1602"/>
      <c r="U778" s="1602"/>
      <c r="V778" s="1602"/>
      <c r="W778" s="1602"/>
    </row>
    <row r="779" spans="1:23" ht="16" customHeight="1" x14ac:dyDescent="0.45">
      <c r="A779" s="1603"/>
      <c r="B779" s="1572"/>
      <c r="C779" s="1572"/>
      <c r="D779" s="1570"/>
      <c r="E779" s="1571"/>
      <c r="F779" s="1587"/>
      <c r="G779" s="1604"/>
      <c r="H779" s="1587"/>
      <c r="I779" s="1572"/>
      <c r="J779" s="1573"/>
      <c r="K779" s="1572"/>
      <c r="L779" s="1587"/>
      <c r="M779" s="1569"/>
      <c r="N779" s="1569"/>
      <c r="O779" s="1587"/>
      <c r="P779" s="1587"/>
      <c r="Q779" s="1880"/>
      <c r="R779" s="1866">
        <f t="shared" si="12"/>
        <v>0</v>
      </c>
      <c r="S779" s="1882"/>
      <c r="T779" s="1602"/>
      <c r="U779" s="1602"/>
      <c r="V779" s="1602"/>
      <c r="W779" s="1602"/>
    </row>
    <row r="780" spans="1:23" ht="16" customHeight="1" x14ac:dyDescent="0.45">
      <c r="A780" s="1603"/>
      <c r="B780" s="1572"/>
      <c r="C780" s="1572"/>
      <c r="D780" s="1570"/>
      <c r="E780" s="1571"/>
      <c r="F780" s="1587"/>
      <c r="G780" s="1604"/>
      <c r="H780" s="1587"/>
      <c r="I780" s="1572"/>
      <c r="J780" s="1573"/>
      <c r="K780" s="1572"/>
      <c r="L780" s="1587"/>
      <c r="M780" s="1569"/>
      <c r="N780" s="1569"/>
      <c r="O780" s="1587"/>
      <c r="P780" s="1587"/>
      <c r="Q780" s="1880"/>
      <c r="R780" s="1866">
        <f t="shared" si="12"/>
        <v>0</v>
      </c>
      <c r="S780" s="1882"/>
      <c r="T780" s="1602"/>
      <c r="U780" s="1602"/>
      <c r="V780" s="1602"/>
      <c r="W780" s="1602"/>
    </row>
    <row r="781" spans="1:23" ht="16" customHeight="1" x14ac:dyDescent="0.45">
      <c r="A781" s="1603"/>
      <c r="B781" s="1572"/>
      <c r="C781" s="1572"/>
      <c r="D781" s="1570"/>
      <c r="E781" s="1571"/>
      <c r="F781" s="1587"/>
      <c r="G781" s="1604"/>
      <c r="H781" s="1587"/>
      <c r="I781" s="1572"/>
      <c r="J781" s="1573"/>
      <c r="K781" s="1572"/>
      <c r="L781" s="1587"/>
      <c r="M781" s="1569"/>
      <c r="N781" s="1569"/>
      <c r="O781" s="1587"/>
      <c r="P781" s="1587"/>
      <c r="Q781" s="1880"/>
      <c r="R781" s="1866">
        <f t="shared" si="12"/>
        <v>0</v>
      </c>
      <c r="S781" s="1882"/>
      <c r="T781" s="1602"/>
      <c r="U781" s="1602"/>
      <c r="V781" s="1602"/>
      <c r="W781" s="1602"/>
    </row>
    <row r="782" spans="1:23" ht="16" customHeight="1" x14ac:dyDescent="0.45">
      <c r="A782" s="1603"/>
      <c r="B782" s="1572"/>
      <c r="C782" s="1572"/>
      <c r="D782" s="1570"/>
      <c r="E782" s="1571"/>
      <c r="F782" s="1587"/>
      <c r="G782" s="1604"/>
      <c r="H782" s="1587"/>
      <c r="I782" s="1572"/>
      <c r="J782" s="1573"/>
      <c r="K782" s="1572"/>
      <c r="L782" s="1587"/>
      <c r="M782" s="1569"/>
      <c r="N782" s="1569"/>
      <c r="O782" s="1587"/>
      <c r="P782" s="1587"/>
      <c r="Q782" s="1880"/>
      <c r="R782" s="1866">
        <f t="shared" si="12"/>
        <v>0</v>
      </c>
      <c r="S782" s="1882"/>
      <c r="T782" s="1602"/>
      <c r="U782" s="1602"/>
      <c r="V782" s="1602"/>
      <c r="W782" s="1602"/>
    </row>
    <row r="783" spans="1:23" ht="16" customHeight="1" x14ac:dyDescent="0.45">
      <c r="A783" s="1603"/>
      <c r="B783" s="1572"/>
      <c r="C783" s="1572"/>
      <c r="D783" s="1570"/>
      <c r="E783" s="1571"/>
      <c r="F783" s="1587"/>
      <c r="G783" s="1604"/>
      <c r="H783" s="1587"/>
      <c r="I783" s="1572"/>
      <c r="J783" s="1573"/>
      <c r="K783" s="1572"/>
      <c r="L783" s="1587"/>
      <c r="M783" s="1569"/>
      <c r="N783" s="1569"/>
      <c r="O783" s="1587"/>
      <c r="P783" s="1587"/>
      <c r="Q783" s="1880"/>
      <c r="R783" s="1866">
        <f t="shared" si="12"/>
        <v>0</v>
      </c>
      <c r="S783" s="1882"/>
      <c r="T783" s="1602"/>
      <c r="U783" s="1602"/>
      <c r="V783" s="1602"/>
      <c r="W783" s="1602"/>
    </row>
    <row r="784" spans="1:23" ht="16" customHeight="1" x14ac:dyDescent="0.45">
      <c r="A784" s="1603"/>
      <c r="B784" s="1572"/>
      <c r="C784" s="1572"/>
      <c r="D784" s="1570"/>
      <c r="E784" s="1571"/>
      <c r="F784" s="1587"/>
      <c r="G784" s="1604"/>
      <c r="H784" s="1587"/>
      <c r="I784" s="1572"/>
      <c r="J784" s="1573"/>
      <c r="K784" s="1572"/>
      <c r="L784" s="1587"/>
      <c r="M784" s="1569"/>
      <c r="N784" s="1569"/>
      <c r="O784" s="1587"/>
      <c r="P784" s="1587"/>
      <c r="Q784" s="1880"/>
      <c r="R784" s="1866">
        <f t="shared" si="12"/>
        <v>0</v>
      </c>
      <c r="S784" s="1882"/>
      <c r="T784" s="1602"/>
      <c r="U784" s="1602"/>
      <c r="V784" s="1602"/>
      <c r="W784" s="1602"/>
    </row>
    <row r="785" spans="1:23" ht="16" customHeight="1" x14ac:dyDescent="0.45">
      <c r="A785" s="1603"/>
      <c r="B785" s="1572"/>
      <c r="C785" s="1572"/>
      <c r="D785" s="1570"/>
      <c r="E785" s="1571"/>
      <c r="F785" s="1587"/>
      <c r="G785" s="1604"/>
      <c r="H785" s="1587"/>
      <c r="I785" s="1572"/>
      <c r="J785" s="1573"/>
      <c r="K785" s="1572"/>
      <c r="L785" s="1587"/>
      <c r="M785" s="1569"/>
      <c r="N785" s="1569"/>
      <c r="O785" s="1587"/>
      <c r="P785" s="1587"/>
      <c r="Q785" s="1880"/>
      <c r="R785" s="1866">
        <f t="shared" si="12"/>
        <v>0</v>
      </c>
      <c r="S785" s="1882"/>
      <c r="T785" s="1602"/>
      <c r="U785" s="1602"/>
      <c r="V785" s="1602"/>
      <c r="W785" s="1602"/>
    </row>
    <row r="786" spans="1:23" ht="16" customHeight="1" x14ac:dyDescent="0.45">
      <c r="A786" s="1603"/>
      <c r="B786" s="1572"/>
      <c r="C786" s="1572"/>
      <c r="D786" s="1570"/>
      <c r="E786" s="1571"/>
      <c r="F786" s="1587"/>
      <c r="G786" s="1604"/>
      <c r="H786" s="1587"/>
      <c r="I786" s="1572"/>
      <c r="J786" s="1573"/>
      <c r="K786" s="1572"/>
      <c r="L786" s="1587"/>
      <c r="M786" s="1569"/>
      <c r="N786" s="1569"/>
      <c r="O786" s="1587"/>
      <c r="P786" s="1587"/>
      <c r="Q786" s="1880"/>
      <c r="R786" s="1866">
        <f t="shared" si="12"/>
        <v>0</v>
      </c>
      <c r="S786" s="1882"/>
      <c r="T786" s="1602"/>
      <c r="U786" s="1602"/>
      <c r="V786" s="1602"/>
      <c r="W786" s="1602"/>
    </row>
    <row r="787" spans="1:23" ht="16" customHeight="1" x14ac:dyDescent="0.45">
      <c r="A787" s="1603"/>
      <c r="B787" s="1572"/>
      <c r="C787" s="1572"/>
      <c r="D787" s="1570"/>
      <c r="E787" s="1571"/>
      <c r="F787" s="1587"/>
      <c r="G787" s="1604"/>
      <c r="H787" s="1587"/>
      <c r="I787" s="1572"/>
      <c r="J787" s="1573"/>
      <c r="K787" s="1572"/>
      <c r="L787" s="1587"/>
      <c r="M787" s="1569"/>
      <c r="N787" s="1569"/>
      <c r="O787" s="1587"/>
      <c r="P787" s="1587"/>
      <c r="Q787" s="1880"/>
      <c r="R787" s="1866">
        <f t="shared" si="12"/>
        <v>0</v>
      </c>
      <c r="S787" s="1882"/>
      <c r="T787" s="1602"/>
      <c r="U787" s="1602"/>
      <c r="V787" s="1602"/>
      <c r="W787" s="1602"/>
    </row>
    <row r="788" spans="1:23" ht="16" customHeight="1" x14ac:dyDescent="0.45">
      <c r="A788" s="1603"/>
      <c r="B788" s="1572"/>
      <c r="C788" s="1572"/>
      <c r="D788" s="1570"/>
      <c r="E788" s="1571"/>
      <c r="F788" s="1587"/>
      <c r="G788" s="1604"/>
      <c r="H788" s="1587"/>
      <c r="I788" s="1572"/>
      <c r="J788" s="1573"/>
      <c r="K788" s="1572"/>
      <c r="L788" s="1587"/>
      <c r="M788" s="1569"/>
      <c r="N788" s="1569"/>
      <c r="O788" s="1587"/>
      <c r="P788" s="1587"/>
      <c r="Q788" s="1880"/>
      <c r="R788" s="1866">
        <f t="shared" si="12"/>
        <v>0</v>
      </c>
      <c r="S788" s="1882"/>
      <c r="T788" s="1602"/>
      <c r="U788" s="1602"/>
      <c r="V788" s="1602"/>
      <c r="W788" s="1602"/>
    </row>
    <row r="789" spans="1:23" ht="16" customHeight="1" x14ac:dyDescent="0.45">
      <c r="A789" s="1603"/>
      <c r="B789" s="1572"/>
      <c r="C789" s="1572"/>
      <c r="D789" s="1570"/>
      <c r="E789" s="1571"/>
      <c r="F789" s="1587"/>
      <c r="G789" s="1604"/>
      <c r="H789" s="1587"/>
      <c r="I789" s="1572"/>
      <c r="J789" s="1573"/>
      <c r="K789" s="1572"/>
      <c r="L789" s="1587"/>
      <c r="M789" s="1569"/>
      <c r="N789" s="1569"/>
      <c r="O789" s="1587"/>
      <c r="P789" s="1587"/>
      <c r="Q789" s="1880"/>
      <c r="R789" s="1866">
        <f t="shared" si="12"/>
        <v>0</v>
      </c>
      <c r="S789" s="1882"/>
      <c r="T789" s="1602"/>
      <c r="U789" s="1602"/>
      <c r="V789" s="1602"/>
      <c r="W789" s="1602"/>
    </row>
    <row r="790" spans="1:23" ht="16" customHeight="1" x14ac:dyDescent="0.45">
      <c r="A790" s="1603"/>
      <c r="B790" s="1572"/>
      <c r="C790" s="1572"/>
      <c r="D790" s="1570"/>
      <c r="E790" s="1571"/>
      <c r="F790" s="1587"/>
      <c r="G790" s="1604"/>
      <c r="H790" s="1587"/>
      <c r="I790" s="1572"/>
      <c r="J790" s="1573"/>
      <c r="K790" s="1572"/>
      <c r="L790" s="1587"/>
      <c r="M790" s="1569"/>
      <c r="N790" s="1569"/>
      <c r="O790" s="1587"/>
      <c r="P790" s="1587"/>
      <c r="Q790" s="1880"/>
      <c r="R790" s="1866">
        <f t="shared" si="12"/>
        <v>0</v>
      </c>
      <c r="S790" s="1882"/>
      <c r="T790" s="1602"/>
      <c r="U790" s="1602"/>
      <c r="V790" s="1602"/>
      <c r="W790" s="1602"/>
    </row>
    <row r="791" spans="1:23" ht="16" customHeight="1" x14ac:dyDescent="0.45">
      <c r="A791" s="1603"/>
      <c r="B791" s="1572"/>
      <c r="C791" s="1572"/>
      <c r="D791" s="1570"/>
      <c r="E791" s="1571"/>
      <c r="F791" s="1587"/>
      <c r="G791" s="1604"/>
      <c r="H791" s="1587"/>
      <c r="I791" s="1572"/>
      <c r="J791" s="1573"/>
      <c r="K791" s="1572"/>
      <c r="L791" s="1587"/>
      <c r="M791" s="1569"/>
      <c r="N791" s="1569"/>
      <c r="O791" s="1587"/>
      <c r="P791" s="1587"/>
      <c r="Q791" s="1880"/>
      <c r="R791" s="1866">
        <f t="shared" si="12"/>
        <v>0</v>
      </c>
      <c r="S791" s="1882"/>
      <c r="T791" s="1602"/>
      <c r="U791" s="1602"/>
      <c r="V791" s="1602"/>
      <c r="W791" s="1602"/>
    </row>
    <row r="792" spans="1:23" ht="16" customHeight="1" x14ac:dyDescent="0.45">
      <c r="A792" s="1603"/>
      <c r="B792" s="1572"/>
      <c r="C792" s="1572"/>
      <c r="D792" s="1570"/>
      <c r="E792" s="1571"/>
      <c r="F792" s="1587"/>
      <c r="G792" s="1604"/>
      <c r="H792" s="1587"/>
      <c r="I792" s="1572"/>
      <c r="J792" s="1573"/>
      <c r="K792" s="1572"/>
      <c r="L792" s="1587"/>
      <c r="M792" s="1569"/>
      <c r="N792" s="1569"/>
      <c r="O792" s="1587"/>
      <c r="P792" s="1587"/>
      <c r="Q792" s="1880"/>
      <c r="R792" s="1866">
        <f t="shared" si="12"/>
        <v>0</v>
      </c>
      <c r="S792" s="1882"/>
      <c r="T792" s="1602"/>
      <c r="U792" s="1602"/>
      <c r="V792" s="1602"/>
      <c r="W792" s="1602"/>
    </row>
    <row r="793" spans="1:23" ht="16" customHeight="1" x14ac:dyDescent="0.45">
      <c r="A793" s="1603"/>
      <c r="B793" s="1572"/>
      <c r="C793" s="1572"/>
      <c r="D793" s="1570"/>
      <c r="E793" s="1571"/>
      <c r="F793" s="1587"/>
      <c r="G793" s="1604"/>
      <c r="H793" s="1587"/>
      <c r="I793" s="1572"/>
      <c r="J793" s="1573"/>
      <c r="K793" s="1572"/>
      <c r="L793" s="1587"/>
      <c r="M793" s="1569"/>
      <c r="N793" s="1569"/>
      <c r="O793" s="1587"/>
      <c r="P793" s="1587"/>
      <c r="Q793" s="1880"/>
      <c r="R793" s="1866">
        <f t="shared" si="12"/>
        <v>0</v>
      </c>
      <c r="S793" s="1882"/>
      <c r="T793" s="1602"/>
      <c r="U793" s="1602"/>
      <c r="V793" s="1602"/>
      <c r="W793" s="1602"/>
    </row>
    <row r="794" spans="1:23" ht="16" customHeight="1" x14ac:dyDescent="0.45">
      <c r="A794" s="1603"/>
      <c r="B794" s="1572"/>
      <c r="C794" s="1572"/>
      <c r="D794" s="1570"/>
      <c r="E794" s="1571"/>
      <c r="F794" s="1587"/>
      <c r="G794" s="1604"/>
      <c r="H794" s="1587"/>
      <c r="I794" s="1572"/>
      <c r="J794" s="1573"/>
      <c r="K794" s="1572"/>
      <c r="L794" s="1587"/>
      <c r="M794" s="1569"/>
      <c r="N794" s="1569"/>
      <c r="O794" s="1587"/>
      <c r="P794" s="1587"/>
      <c r="Q794" s="1880"/>
      <c r="R794" s="1866">
        <f t="shared" si="12"/>
        <v>0</v>
      </c>
      <c r="S794" s="1882"/>
      <c r="T794" s="1602"/>
      <c r="U794" s="1602"/>
      <c r="V794" s="1602"/>
      <c r="W794" s="1602"/>
    </row>
    <row r="795" spans="1:23" ht="16" customHeight="1" x14ac:dyDescent="0.45">
      <c r="A795" s="1603"/>
      <c r="B795" s="1572"/>
      <c r="C795" s="1572"/>
      <c r="D795" s="1570"/>
      <c r="E795" s="1571"/>
      <c r="F795" s="1587"/>
      <c r="G795" s="1604"/>
      <c r="H795" s="1587"/>
      <c r="I795" s="1572"/>
      <c r="J795" s="1573"/>
      <c r="K795" s="1572"/>
      <c r="L795" s="1587"/>
      <c r="M795" s="1569"/>
      <c r="N795" s="1569"/>
      <c r="O795" s="1587"/>
      <c r="P795" s="1587"/>
      <c r="Q795" s="1880"/>
      <c r="R795" s="1866">
        <f t="shared" si="12"/>
        <v>0</v>
      </c>
      <c r="S795" s="1882"/>
      <c r="T795" s="1602"/>
      <c r="U795" s="1602"/>
      <c r="V795" s="1602"/>
      <c r="W795" s="1602"/>
    </row>
    <row r="796" spans="1:23" ht="16" customHeight="1" x14ac:dyDescent="0.45">
      <c r="A796" s="1603"/>
      <c r="B796" s="1572"/>
      <c r="C796" s="1572"/>
      <c r="D796" s="1570"/>
      <c r="E796" s="1571"/>
      <c r="F796" s="1587"/>
      <c r="G796" s="1604"/>
      <c r="H796" s="1587"/>
      <c r="I796" s="1572"/>
      <c r="J796" s="1573"/>
      <c r="K796" s="1572"/>
      <c r="L796" s="1587"/>
      <c r="M796" s="1569"/>
      <c r="N796" s="1569"/>
      <c r="O796" s="1587"/>
      <c r="P796" s="1587"/>
      <c r="Q796" s="1880"/>
      <c r="R796" s="1866">
        <f t="shared" si="12"/>
        <v>0</v>
      </c>
      <c r="S796" s="1882"/>
      <c r="T796" s="1602"/>
      <c r="U796" s="1602"/>
      <c r="V796" s="1602"/>
      <c r="W796" s="1602"/>
    </row>
    <row r="797" spans="1:23" ht="16" customHeight="1" x14ac:dyDescent="0.45">
      <c r="A797" s="1603"/>
      <c r="B797" s="1572"/>
      <c r="C797" s="1572"/>
      <c r="D797" s="1570"/>
      <c r="E797" s="1571"/>
      <c r="F797" s="1587"/>
      <c r="G797" s="1604"/>
      <c r="H797" s="1587"/>
      <c r="I797" s="1572"/>
      <c r="J797" s="1573"/>
      <c r="K797" s="1572"/>
      <c r="L797" s="1587"/>
      <c r="M797" s="1569"/>
      <c r="N797" s="1569"/>
      <c r="O797" s="1587"/>
      <c r="P797" s="1587"/>
      <c r="Q797" s="1880"/>
      <c r="R797" s="1866">
        <f t="shared" si="12"/>
        <v>0</v>
      </c>
      <c r="S797" s="1882"/>
      <c r="T797" s="1602"/>
      <c r="U797" s="1602"/>
      <c r="V797" s="1602"/>
      <c r="W797" s="1602"/>
    </row>
    <row r="798" spans="1:23" ht="16" customHeight="1" x14ac:dyDescent="0.45">
      <c r="A798" s="1603"/>
      <c r="B798" s="1572"/>
      <c r="C798" s="1572"/>
      <c r="D798" s="1570"/>
      <c r="E798" s="1571"/>
      <c r="F798" s="1587"/>
      <c r="G798" s="1604"/>
      <c r="H798" s="1587"/>
      <c r="I798" s="1572"/>
      <c r="J798" s="1573"/>
      <c r="K798" s="1572"/>
      <c r="L798" s="1587"/>
      <c r="M798" s="1569"/>
      <c r="N798" s="1569"/>
      <c r="O798" s="1587"/>
      <c r="P798" s="1587"/>
      <c r="Q798" s="1880"/>
      <c r="R798" s="1866">
        <f t="shared" si="12"/>
        <v>0</v>
      </c>
      <c r="S798" s="1882"/>
      <c r="T798" s="1602"/>
      <c r="U798" s="1602"/>
      <c r="V798" s="1602"/>
      <c r="W798" s="1602"/>
    </row>
    <row r="799" spans="1:23" ht="16" customHeight="1" x14ac:dyDescent="0.45">
      <c r="A799" s="1603"/>
      <c r="B799" s="1572"/>
      <c r="C799" s="1572"/>
      <c r="D799" s="1570"/>
      <c r="E799" s="1571"/>
      <c r="F799" s="1587"/>
      <c r="G799" s="1604"/>
      <c r="H799" s="1587"/>
      <c r="I799" s="1572"/>
      <c r="J799" s="1573"/>
      <c r="K799" s="1572"/>
      <c r="L799" s="1587"/>
      <c r="M799" s="1569"/>
      <c r="N799" s="1569"/>
      <c r="O799" s="1587"/>
      <c r="P799" s="1587"/>
      <c r="Q799" s="1880"/>
      <c r="R799" s="1866">
        <f t="shared" si="12"/>
        <v>0</v>
      </c>
      <c r="S799" s="1882"/>
      <c r="T799" s="1602"/>
      <c r="U799" s="1602"/>
      <c r="V799" s="1602"/>
      <c r="W799" s="1602"/>
    </row>
    <row r="800" spans="1:23" ht="16" customHeight="1" x14ac:dyDescent="0.45">
      <c r="A800" s="1603"/>
      <c r="B800" s="1572"/>
      <c r="C800" s="1572"/>
      <c r="D800" s="1570"/>
      <c r="E800" s="1571"/>
      <c r="F800" s="1587"/>
      <c r="G800" s="1604"/>
      <c r="H800" s="1587"/>
      <c r="I800" s="1572"/>
      <c r="J800" s="1573"/>
      <c r="K800" s="1572"/>
      <c r="L800" s="1587"/>
      <c r="M800" s="1569"/>
      <c r="N800" s="1569"/>
      <c r="O800" s="1587"/>
      <c r="P800" s="1587"/>
      <c r="Q800" s="1880"/>
      <c r="R800" s="1866">
        <f t="shared" si="12"/>
        <v>0</v>
      </c>
      <c r="S800" s="1882"/>
      <c r="T800" s="1602"/>
      <c r="U800" s="1602"/>
      <c r="V800" s="1602"/>
      <c r="W800" s="1602"/>
    </row>
    <row r="801" spans="1:23" ht="16" customHeight="1" x14ac:dyDescent="0.45">
      <c r="A801" s="1603"/>
      <c r="B801" s="1572"/>
      <c r="C801" s="1572"/>
      <c r="D801" s="1570"/>
      <c r="E801" s="1571"/>
      <c r="F801" s="1587"/>
      <c r="G801" s="1604"/>
      <c r="H801" s="1587"/>
      <c r="I801" s="1572"/>
      <c r="J801" s="1573"/>
      <c r="K801" s="1572"/>
      <c r="L801" s="1587"/>
      <c r="M801" s="1569"/>
      <c r="N801" s="1569"/>
      <c r="O801" s="1587"/>
      <c r="P801" s="1587"/>
      <c r="Q801" s="1880"/>
      <c r="R801" s="1866">
        <f t="shared" si="12"/>
        <v>0</v>
      </c>
      <c r="S801" s="1882"/>
      <c r="T801" s="1602"/>
      <c r="U801" s="1602"/>
      <c r="V801" s="1602"/>
      <c r="W801" s="1602"/>
    </row>
    <row r="802" spans="1:23" ht="16" customHeight="1" x14ac:dyDescent="0.45">
      <c r="A802" s="1603"/>
      <c r="B802" s="1572"/>
      <c r="C802" s="1572"/>
      <c r="D802" s="1570"/>
      <c r="E802" s="1571"/>
      <c r="F802" s="1587"/>
      <c r="G802" s="1604"/>
      <c r="H802" s="1587"/>
      <c r="I802" s="1572"/>
      <c r="J802" s="1573"/>
      <c r="K802" s="1572"/>
      <c r="L802" s="1587"/>
      <c r="M802" s="1569"/>
      <c r="N802" s="1569"/>
      <c r="O802" s="1587"/>
      <c r="P802" s="1587"/>
      <c r="Q802" s="1880"/>
      <c r="R802" s="1866">
        <f t="shared" si="12"/>
        <v>0</v>
      </c>
      <c r="S802" s="1882"/>
      <c r="T802" s="1602"/>
      <c r="U802" s="1602"/>
      <c r="V802" s="1602"/>
      <c r="W802" s="1602"/>
    </row>
    <row r="803" spans="1:23" ht="16" customHeight="1" x14ac:dyDescent="0.45">
      <c r="A803" s="1603"/>
      <c r="B803" s="1572"/>
      <c r="C803" s="1572"/>
      <c r="D803" s="1570"/>
      <c r="E803" s="1571"/>
      <c r="F803" s="1587"/>
      <c r="G803" s="1604"/>
      <c r="H803" s="1587"/>
      <c r="I803" s="1572"/>
      <c r="J803" s="1573"/>
      <c r="K803" s="1572"/>
      <c r="L803" s="1587"/>
      <c r="M803" s="1569"/>
      <c r="N803" s="1569"/>
      <c r="O803" s="1587"/>
      <c r="P803" s="1587"/>
      <c r="Q803" s="1880"/>
      <c r="R803" s="1866">
        <f t="shared" si="12"/>
        <v>0</v>
      </c>
      <c r="S803" s="1882"/>
      <c r="T803" s="1602"/>
      <c r="U803" s="1602"/>
      <c r="V803" s="1602"/>
      <c r="W803" s="1602"/>
    </row>
    <row r="804" spans="1:23" ht="16" customHeight="1" x14ac:dyDescent="0.45">
      <c r="A804" s="1603"/>
      <c r="B804" s="1572"/>
      <c r="C804" s="1572"/>
      <c r="D804" s="1570"/>
      <c r="E804" s="1571"/>
      <c r="F804" s="1587"/>
      <c r="G804" s="1604"/>
      <c r="H804" s="1587"/>
      <c r="I804" s="1572"/>
      <c r="J804" s="1573"/>
      <c r="K804" s="1572"/>
      <c r="L804" s="1587"/>
      <c r="M804" s="1569"/>
      <c r="N804" s="1569"/>
      <c r="O804" s="1587"/>
      <c r="P804" s="1587"/>
      <c r="Q804" s="1880"/>
      <c r="R804" s="1866">
        <f t="shared" si="12"/>
        <v>0</v>
      </c>
      <c r="S804" s="1882"/>
      <c r="T804" s="1602"/>
      <c r="U804" s="1602"/>
      <c r="V804" s="1602"/>
      <c r="W804" s="1602"/>
    </row>
    <row r="805" spans="1:23" ht="16" customHeight="1" x14ac:dyDescent="0.45">
      <c r="A805" s="1603"/>
      <c r="B805" s="1572"/>
      <c r="C805" s="1572"/>
      <c r="D805" s="1570"/>
      <c r="E805" s="1571"/>
      <c r="F805" s="1587"/>
      <c r="G805" s="1604"/>
      <c r="H805" s="1587"/>
      <c r="I805" s="1572"/>
      <c r="J805" s="1573"/>
      <c r="K805" s="1572"/>
      <c r="L805" s="1587"/>
      <c r="M805" s="1569"/>
      <c r="N805" s="1569"/>
      <c r="O805" s="1587"/>
      <c r="P805" s="1587"/>
      <c r="Q805" s="1880"/>
      <c r="R805" s="1866">
        <f t="shared" si="12"/>
        <v>0</v>
      </c>
      <c r="S805" s="1882"/>
      <c r="T805" s="1602"/>
      <c r="U805" s="1602"/>
      <c r="V805" s="1602"/>
      <c r="W805" s="1602"/>
    </row>
    <row r="806" spans="1:23" ht="16" customHeight="1" x14ac:dyDescent="0.45">
      <c r="A806" s="1603"/>
      <c r="B806" s="1572"/>
      <c r="C806" s="1572"/>
      <c r="D806" s="1570"/>
      <c r="E806" s="1571"/>
      <c r="F806" s="1587"/>
      <c r="G806" s="1604"/>
      <c r="H806" s="1587"/>
      <c r="I806" s="1572"/>
      <c r="J806" s="1573"/>
      <c r="K806" s="1572"/>
      <c r="L806" s="1587"/>
      <c r="M806" s="1569"/>
      <c r="N806" s="1569"/>
      <c r="O806" s="1587"/>
      <c r="P806" s="1587"/>
      <c r="Q806" s="1880"/>
      <c r="R806" s="1866">
        <f t="shared" si="12"/>
        <v>0</v>
      </c>
      <c r="S806" s="1882"/>
      <c r="T806" s="1602"/>
      <c r="U806" s="1602"/>
      <c r="V806" s="1602"/>
      <c r="W806" s="1602"/>
    </row>
    <row r="807" spans="1:23" ht="16" customHeight="1" x14ac:dyDescent="0.45">
      <c r="A807" s="1603"/>
      <c r="B807" s="1572"/>
      <c r="C807" s="1572"/>
      <c r="D807" s="1570"/>
      <c r="E807" s="1571"/>
      <c r="F807" s="1587"/>
      <c r="G807" s="1604"/>
      <c r="H807" s="1587"/>
      <c r="I807" s="1572"/>
      <c r="J807" s="1573"/>
      <c r="K807" s="1572"/>
      <c r="L807" s="1587"/>
      <c r="M807" s="1569"/>
      <c r="N807" s="1569"/>
      <c r="O807" s="1587"/>
      <c r="P807" s="1587"/>
      <c r="Q807" s="1880"/>
      <c r="R807" s="1866">
        <f t="shared" si="12"/>
        <v>0</v>
      </c>
      <c r="S807" s="1882"/>
      <c r="T807" s="1602"/>
      <c r="U807" s="1602"/>
      <c r="V807" s="1602"/>
      <c r="W807" s="1602"/>
    </row>
    <row r="808" spans="1:23" ht="16" customHeight="1" x14ac:dyDescent="0.45">
      <c r="A808" s="1603"/>
      <c r="B808" s="1572"/>
      <c r="C808" s="1572"/>
      <c r="D808" s="1570"/>
      <c r="E808" s="1571"/>
      <c r="F808" s="1587"/>
      <c r="G808" s="1604"/>
      <c r="H808" s="1587"/>
      <c r="I808" s="1572"/>
      <c r="J808" s="1573"/>
      <c r="K808" s="1572"/>
      <c r="L808" s="1587"/>
      <c r="M808" s="1569"/>
      <c r="N808" s="1569"/>
      <c r="O808" s="1587"/>
      <c r="P808" s="1587"/>
      <c r="Q808" s="1880"/>
      <c r="R808" s="1866">
        <f t="shared" si="12"/>
        <v>0</v>
      </c>
      <c r="S808" s="1882"/>
      <c r="T808" s="1602"/>
      <c r="U808" s="1602"/>
      <c r="V808" s="1602"/>
      <c r="W808" s="1602"/>
    </row>
    <row r="809" spans="1:23" ht="16" customHeight="1" x14ac:dyDescent="0.45">
      <c r="A809" s="1603"/>
      <c r="B809" s="1572"/>
      <c r="C809" s="1572"/>
      <c r="D809" s="1570"/>
      <c r="E809" s="1571"/>
      <c r="F809" s="1587"/>
      <c r="G809" s="1604"/>
      <c r="H809" s="1587"/>
      <c r="I809" s="1572"/>
      <c r="J809" s="1573"/>
      <c r="K809" s="1572"/>
      <c r="L809" s="1587"/>
      <c r="M809" s="1569"/>
      <c r="N809" s="1569"/>
      <c r="O809" s="1587"/>
      <c r="P809" s="1587"/>
      <c r="Q809" s="1880"/>
      <c r="R809" s="1866">
        <f t="shared" si="12"/>
        <v>0</v>
      </c>
      <c r="S809" s="1882"/>
      <c r="T809" s="1602"/>
      <c r="U809" s="1602"/>
      <c r="V809" s="1602"/>
      <c r="W809" s="1602"/>
    </row>
    <row r="810" spans="1:23" ht="16" customHeight="1" x14ac:dyDescent="0.45">
      <c r="A810" s="1603"/>
      <c r="B810" s="1572"/>
      <c r="C810" s="1572"/>
      <c r="D810" s="1570"/>
      <c r="E810" s="1571"/>
      <c r="F810" s="1587"/>
      <c r="G810" s="1604"/>
      <c r="H810" s="1587"/>
      <c r="I810" s="1572"/>
      <c r="J810" s="1573"/>
      <c r="K810" s="1572"/>
      <c r="L810" s="1587"/>
      <c r="M810" s="1569"/>
      <c r="N810" s="1569"/>
      <c r="O810" s="1587"/>
      <c r="P810" s="1587"/>
      <c r="Q810" s="1880"/>
      <c r="R810" s="1866">
        <f t="shared" si="12"/>
        <v>0</v>
      </c>
      <c r="S810" s="1882"/>
      <c r="T810" s="1602"/>
      <c r="U810" s="1602"/>
      <c r="V810" s="1602"/>
      <c r="W810" s="1602"/>
    </row>
    <row r="811" spans="1:23" ht="16" customHeight="1" x14ac:dyDescent="0.45">
      <c r="A811" s="1603"/>
      <c r="B811" s="1572"/>
      <c r="C811" s="1572"/>
      <c r="D811" s="1570"/>
      <c r="E811" s="1571"/>
      <c r="F811" s="1587"/>
      <c r="G811" s="1604"/>
      <c r="H811" s="1587"/>
      <c r="I811" s="1572"/>
      <c r="J811" s="1573"/>
      <c r="K811" s="1572"/>
      <c r="L811" s="1587"/>
      <c r="M811" s="1569"/>
      <c r="N811" s="1569"/>
      <c r="O811" s="1587"/>
      <c r="P811" s="1587"/>
      <c r="Q811" s="1880"/>
      <c r="R811" s="1866">
        <f t="shared" si="12"/>
        <v>0</v>
      </c>
      <c r="S811" s="1882"/>
      <c r="T811" s="1602"/>
      <c r="U811" s="1602"/>
      <c r="V811" s="1602"/>
      <c r="W811" s="1602"/>
    </row>
    <row r="812" spans="1:23" ht="16" customHeight="1" x14ac:dyDescent="0.45">
      <c r="A812" s="1603"/>
      <c r="B812" s="1572"/>
      <c r="C812" s="1572"/>
      <c r="D812" s="1570"/>
      <c r="E812" s="1571"/>
      <c r="F812" s="1587"/>
      <c r="G812" s="1604"/>
      <c r="H812" s="1587"/>
      <c r="I812" s="1572"/>
      <c r="J812" s="1573"/>
      <c r="K812" s="1572"/>
      <c r="L812" s="1587"/>
      <c r="M812" s="1569"/>
      <c r="N812" s="1569"/>
      <c r="O812" s="1587"/>
      <c r="P812" s="1587"/>
      <c r="Q812" s="1880"/>
      <c r="R812" s="1866">
        <f t="shared" si="12"/>
        <v>0</v>
      </c>
      <c r="S812" s="1882"/>
      <c r="T812" s="1602"/>
      <c r="U812" s="1602"/>
      <c r="V812" s="1602"/>
      <c r="W812" s="1602"/>
    </row>
    <row r="813" spans="1:23" ht="16" customHeight="1" x14ac:dyDescent="0.45">
      <c r="A813" s="1603"/>
      <c r="B813" s="1572"/>
      <c r="C813" s="1572"/>
      <c r="D813" s="1570"/>
      <c r="E813" s="1571"/>
      <c r="F813" s="1587"/>
      <c r="G813" s="1604"/>
      <c r="H813" s="1587"/>
      <c r="I813" s="1572"/>
      <c r="J813" s="1573"/>
      <c r="K813" s="1572"/>
      <c r="L813" s="1587"/>
      <c r="M813" s="1569"/>
      <c r="N813" s="1569"/>
      <c r="O813" s="1587"/>
      <c r="P813" s="1587"/>
      <c r="Q813" s="1880"/>
      <c r="R813" s="1866">
        <f t="shared" si="12"/>
        <v>0</v>
      </c>
      <c r="S813" s="1882"/>
      <c r="T813" s="1602"/>
      <c r="U813" s="1602"/>
      <c r="V813" s="1602"/>
      <c r="W813" s="1602"/>
    </row>
    <row r="814" spans="1:23" ht="16" customHeight="1" x14ac:dyDescent="0.45">
      <c r="A814" s="1603"/>
      <c r="B814" s="1572"/>
      <c r="C814" s="1572"/>
      <c r="D814" s="1570"/>
      <c r="E814" s="1571"/>
      <c r="F814" s="1587"/>
      <c r="G814" s="1604"/>
      <c r="H814" s="1587"/>
      <c r="I814" s="1572"/>
      <c r="J814" s="1573"/>
      <c r="K814" s="1572"/>
      <c r="L814" s="1587"/>
      <c r="M814" s="1569"/>
      <c r="N814" s="1569"/>
      <c r="O814" s="1587"/>
      <c r="P814" s="1587"/>
      <c r="Q814" s="1880"/>
      <c r="R814" s="1866">
        <f t="shared" si="12"/>
        <v>0</v>
      </c>
      <c r="S814" s="1882"/>
      <c r="T814" s="1602"/>
      <c r="U814" s="1602"/>
      <c r="V814" s="1602"/>
      <c r="W814" s="1602"/>
    </row>
    <row r="815" spans="1:23" ht="16" customHeight="1" x14ac:dyDescent="0.45">
      <c r="A815" s="1603"/>
      <c r="B815" s="1572"/>
      <c r="C815" s="1572"/>
      <c r="D815" s="1570"/>
      <c r="E815" s="1571"/>
      <c r="F815" s="1587"/>
      <c r="G815" s="1604"/>
      <c r="H815" s="1587"/>
      <c r="I815" s="1572"/>
      <c r="J815" s="1573"/>
      <c r="K815" s="1572"/>
      <c r="L815" s="1587"/>
      <c r="M815" s="1569"/>
      <c r="N815" s="1569"/>
      <c r="O815" s="1587"/>
      <c r="P815" s="1587"/>
      <c r="Q815" s="1880"/>
      <c r="R815" s="1866">
        <f t="shared" si="12"/>
        <v>0</v>
      </c>
      <c r="S815" s="1882"/>
      <c r="T815" s="1602"/>
      <c r="U815" s="1602"/>
      <c r="V815" s="1602"/>
      <c r="W815" s="1602"/>
    </row>
    <row r="816" spans="1:23" ht="16" customHeight="1" x14ac:dyDescent="0.45">
      <c r="A816" s="1603"/>
      <c r="B816" s="1572"/>
      <c r="C816" s="1572"/>
      <c r="D816" s="1570"/>
      <c r="E816" s="1571"/>
      <c r="F816" s="1587"/>
      <c r="G816" s="1604"/>
      <c r="H816" s="1587"/>
      <c r="I816" s="1572"/>
      <c r="J816" s="1573"/>
      <c r="K816" s="1572"/>
      <c r="L816" s="1587"/>
      <c r="M816" s="1569"/>
      <c r="N816" s="1569"/>
      <c r="O816" s="1587"/>
      <c r="P816" s="1587"/>
      <c r="Q816" s="1880"/>
      <c r="R816" s="1866">
        <f t="shared" si="12"/>
        <v>0</v>
      </c>
      <c r="S816" s="1882"/>
      <c r="T816" s="1602"/>
      <c r="U816" s="1602"/>
      <c r="V816" s="1602"/>
      <c r="W816" s="1602"/>
    </row>
    <row r="817" spans="1:23" ht="16" customHeight="1" x14ac:dyDescent="0.45">
      <c r="A817" s="1603"/>
      <c r="B817" s="1572"/>
      <c r="C817" s="1572"/>
      <c r="D817" s="1570"/>
      <c r="E817" s="1571"/>
      <c r="F817" s="1587"/>
      <c r="G817" s="1604"/>
      <c r="H817" s="1587"/>
      <c r="I817" s="1572"/>
      <c r="J817" s="1573"/>
      <c r="K817" s="1572"/>
      <c r="L817" s="1587"/>
      <c r="M817" s="1569"/>
      <c r="N817" s="1569"/>
      <c r="O817" s="1587"/>
      <c r="P817" s="1587"/>
      <c r="Q817" s="1880"/>
      <c r="R817" s="1866">
        <f t="shared" si="12"/>
        <v>0</v>
      </c>
      <c r="S817" s="1882"/>
      <c r="T817" s="1602"/>
      <c r="U817" s="1602"/>
      <c r="V817" s="1602"/>
      <c r="W817" s="1602"/>
    </row>
    <row r="818" spans="1:23" ht="16" customHeight="1" x14ac:dyDescent="0.45">
      <c r="A818" s="1603"/>
      <c r="B818" s="1572"/>
      <c r="C818" s="1572"/>
      <c r="D818" s="1570"/>
      <c r="E818" s="1571"/>
      <c r="F818" s="1587"/>
      <c r="G818" s="1604"/>
      <c r="H818" s="1587"/>
      <c r="I818" s="1572"/>
      <c r="J818" s="1573"/>
      <c r="K818" s="1572"/>
      <c r="L818" s="1587"/>
      <c r="M818" s="1569"/>
      <c r="N818" s="1569"/>
      <c r="O818" s="1587"/>
      <c r="P818" s="1587"/>
      <c r="Q818" s="1880"/>
      <c r="R818" s="1866">
        <f t="shared" si="12"/>
        <v>0</v>
      </c>
      <c r="S818" s="1882"/>
      <c r="T818" s="1602"/>
      <c r="U818" s="1602"/>
      <c r="V818" s="1602"/>
      <c r="W818" s="1602"/>
    </row>
    <row r="819" spans="1:23" ht="16" customHeight="1" x14ac:dyDescent="0.45">
      <c r="A819" s="1603"/>
      <c r="B819" s="1572"/>
      <c r="C819" s="1572"/>
      <c r="D819" s="1570"/>
      <c r="E819" s="1571"/>
      <c r="F819" s="1587"/>
      <c r="G819" s="1604"/>
      <c r="H819" s="1587"/>
      <c r="I819" s="1572"/>
      <c r="J819" s="1573"/>
      <c r="K819" s="1572"/>
      <c r="L819" s="1587"/>
      <c r="M819" s="1569"/>
      <c r="N819" s="1569"/>
      <c r="O819" s="1587"/>
      <c r="P819" s="1587"/>
      <c r="Q819" s="1880"/>
      <c r="R819" s="1866">
        <f t="shared" si="12"/>
        <v>0</v>
      </c>
      <c r="S819" s="1882"/>
      <c r="T819" s="1602"/>
      <c r="U819" s="1602"/>
      <c r="V819" s="1602"/>
      <c r="W819" s="1602"/>
    </row>
    <row r="820" spans="1:23" ht="16" customHeight="1" x14ac:dyDescent="0.45">
      <c r="A820" s="1603"/>
      <c r="B820" s="1572"/>
      <c r="C820" s="1572"/>
      <c r="D820" s="1570"/>
      <c r="E820" s="1571"/>
      <c r="F820" s="1587"/>
      <c r="G820" s="1604"/>
      <c r="H820" s="1587"/>
      <c r="I820" s="1572"/>
      <c r="J820" s="1573"/>
      <c r="K820" s="1572"/>
      <c r="L820" s="1587"/>
      <c r="M820" s="1569"/>
      <c r="N820" s="1569"/>
      <c r="O820" s="1587"/>
      <c r="P820" s="1587"/>
      <c r="Q820" s="1880"/>
      <c r="R820" s="1866">
        <f t="shared" si="12"/>
        <v>0</v>
      </c>
      <c r="S820" s="1882"/>
      <c r="T820" s="1602"/>
      <c r="U820" s="1602"/>
      <c r="V820" s="1602"/>
      <c r="W820" s="1602"/>
    </row>
    <row r="821" spans="1:23" ht="16" customHeight="1" x14ac:dyDescent="0.45">
      <c r="A821" s="1603"/>
      <c r="B821" s="1572"/>
      <c r="C821" s="1572"/>
      <c r="D821" s="1570"/>
      <c r="E821" s="1571"/>
      <c r="F821" s="1587"/>
      <c r="G821" s="1604"/>
      <c r="H821" s="1587"/>
      <c r="I821" s="1572"/>
      <c r="J821" s="1573"/>
      <c r="K821" s="1572"/>
      <c r="L821" s="1587"/>
      <c r="M821" s="1569"/>
      <c r="N821" s="1569"/>
      <c r="O821" s="1587"/>
      <c r="P821" s="1587"/>
      <c r="Q821" s="1880"/>
      <c r="R821" s="1866">
        <f t="shared" si="12"/>
        <v>0</v>
      </c>
      <c r="S821" s="1882"/>
      <c r="T821" s="1602"/>
      <c r="U821" s="1602"/>
      <c r="V821" s="1602"/>
      <c r="W821" s="1602"/>
    </row>
    <row r="822" spans="1:23" ht="16" customHeight="1" x14ac:dyDescent="0.45">
      <c r="A822" s="1603"/>
      <c r="B822" s="1572"/>
      <c r="C822" s="1572"/>
      <c r="D822" s="1570"/>
      <c r="E822" s="1571"/>
      <c r="F822" s="1587"/>
      <c r="G822" s="1604"/>
      <c r="H822" s="1587"/>
      <c r="I822" s="1572"/>
      <c r="J822" s="1573"/>
      <c r="K822" s="1572"/>
      <c r="L822" s="1587"/>
      <c r="M822" s="1569"/>
      <c r="N822" s="1569"/>
      <c r="O822" s="1587"/>
      <c r="P822" s="1587"/>
      <c r="Q822" s="1880"/>
      <c r="R822" s="1866">
        <f t="shared" si="12"/>
        <v>0</v>
      </c>
      <c r="S822" s="1882"/>
      <c r="T822" s="1602"/>
      <c r="U822" s="1602"/>
      <c r="V822" s="1602"/>
      <c r="W822" s="1602"/>
    </row>
    <row r="823" spans="1:23" ht="16" customHeight="1" x14ac:dyDescent="0.45">
      <c r="A823" s="1603"/>
      <c r="B823" s="1572"/>
      <c r="C823" s="1572"/>
      <c r="D823" s="1570"/>
      <c r="E823" s="1571"/>
      <c r="F823" s="1587"/>
      <c r="G823" s="1604"/>
      <c r="H823" s="1587"/>
      <c r="I823" s="1572"/>
      <c r="J823" s="1573"/>
      <c r="K823" s="1572"/>
      <c r="L823" s="1587"/>
      <c r="M823" s="1569"/>
      <c r="N823" s="1569"/>
      <c r="O823" s="1587"/>
      <c r="P823" s="1587"/>
      <c r="Q823" s="1880"/>
      <c r="R823" s="1866">
        <f t="shared" si="12"/>
        <v>0</v>
      </c>
      <c r="S823" s="1882"/>
      <c r="T823" s="1602"/>
      <c r="U823" s="1602"/>
      <c r="V823" s="1602"/>
      <c r="W823" s="1602"/>
    </row>
    <row r="824" spans="1:23" ht="16" customHeight="1" x14ac:dyDescent="0.45">
      <c r="A824" s="1603"/>
      <c r="B824" s="1572"/>
      <c r="C824" s="1572"/>
      <c r="D824" s="1570"/>
      <c r="E824" s="1571"/>
      <c r="F824" s="1587"/>
      <c r="G824" s="1604"/>
      <c r="H824" s="1587"/>
      <c r="I824" s="1572"/>
      <c r="J824" s="1573"/>
      <c r="K824" s="1572"/>
      <c r="L824" s="1587"/>
      <c r="M824" s="1569"/>
      <c r="N824" s="1569"/>
      <c r="O824" s="1587"/>
      <c r="P824" s="1587"/>
      <c r="Q824" s="1880"/>
      <c r="R824" s="1866">
        <f t="shared" si="12"/>
        <v>0</v>
      </c>
      <c r="S824" s="1882"/>
      <c r="T824" s="1602"/>
      <c r="U824" s="1602"/>
      <c r="V824" s="1602"/>
      <c r="W824" s="1602"/>
    </row>
    <row r="825" spans="1:23" ht="16" customHeight="1" x14ac:dyDescent="0.45">
      <c r="A825" s="1603"/>
      <c r="B825" s="1572"/>
      <c r="C825" s="1572"/>
      <c r="D825" s="1570"/>
      <c r="E825" s="1571"/>
      <c r="F825" s="1587"/>
      <c r="G825" s="1604"/>
      <c r="H825" s="1587"/>
      <c r="I825" s="1572"/>
      <c r="J825" s="1573"/>
      <c r="K825" s="1572"/>
      <c r="L825" s="1587"/>
      <c r="M825" s="1569"/>
      <c r="N825" s="1569"/>
      <c r="O825" s="1587"/>
      <c r="P825" s="1587"/>
      <c r="Q825" s="1880"/>
      <c r="R825" s="1866">
        <f t="shared" si="12"/>
        <v>0</v>
      </c>
      <c r="S825" s="1882"/>
      <c r="T825" s="1602"/>
      <c r="U825" s="1602"/>
      <c r="V825" s="1602"/>
      <c r="W825" s="1602"/>
    </row>
    <row r="826" spans="1:23" ht="16" customHeight="1" x14ac:dyDescent="0.45">
      <c r="A826" s="1603"/>
      <c r="B826" s="1572"/>
      <c r="C826" s="1572"/>
      <c r="D826" s="1570"/>
      <c r="E826" s="1571"/>
      <c r="F826" s="1587"/>
      <c r="G826" s="1604"/>
      <c r="H826" s="1587"/>
      <c r="I826" s="1572"/>
      <c r="J826" s="1573"/>
      <c r="K826" s="1572"/>
      <c r="L826" s="1587"/>
      <c r="M826" s="1569"/>
      <c r="N826" s="1569"/>
      <c r="O826" s="1587"/>
      <c r="P826" s="1587"/>
      <c r="Q826" s="1880"/>
      <c r="R826" s="1866">
        <f t="shared" si="12"/>
        <v>0</v>
      </c>
      <c r="S826" s="1882"/>
      <c r="T826" s="1602"/>
      <c r="U826" s="1602"/>
      <c r="V826" s="1602"/>
      <c r="W826" s="1602"/>
    </row>
    <row r="827" spans="1:23" ht="16" customHeight="1" x14ac:dyDescent="0.45">
      <c r="A827" s="1603"/>
      <c r="B827" s="1572"/>
      <c r="C827" s="1572"/>
      <c r="D827" s="1570"/>
      <c r="E827" s="1571"/>
      <c r="F827" s="1587"/>
      <c r="G827" s="1604"/>
      <c r="H827" s="1587"/>
      <c r="I827" s="1572"/>
      <c r="J827" s="1573"/>
      <c r="K827" s="1572"/>
      <c r="L827" s="1587"/>
      <c r="M827" s="1569"/>
      <c r="N827" s="1569"/>
      <c r="O827" s="1587"/>
      <c r="P827" s="1587"/>
      <c r="Q827" s="1880"/>
      <c r="R827" s="1866">
        <f t="shared" si="12"/>
        <v>0</v>
      </c>
      <c r="S827" s="1882"/>
      <c r="T827" s="1602"/>
      <c r="U827" s="1602"/>
      <c r="V827" s="1602"/>
      <c r="W827" s="1602"/>
    </row>
    <row r="828" spans="1:23" ht="16" customHeight="1" x14ac:dyDescent="0.45">
      <c r="A828" s="1603"/>
      <c r="B828" s="1572"/>
      <c r="C828" s="1572"/>
      <c r="D828" s="1570"/>
      <c r="E828" s="1571"/>
      <c r="F828" s="1587"/>
      <c r="G828" s="1604"/>
      <c r="H828" s="1587"/>
      <c r="I828" s="1572"/>
      <c r="J828" s="1573"/>
      <c r="K828" s="1572"/>
      <c r="L828" s="1587"/>
      <c r="M828" s="1569"/>
      <c r="N828" s="1569"/>
      <c r="O828" s="1587"/>
      <c r="P828" s="1587"/>
      <c r="Q828" s="1880"/>
      <c r="R828" s="1866">
        <f t="shared" si="12"/>
        <v>0</v>
      </c>
      <c r="S828" s="1882"/>
      <c r="T828" s="1602"/>
      <c r="U828" s="1602"/>
      <c r="V828" s="1602"/>
      <c r="W828" s="1602"/>
    </row>
    <row r="829" spans="1:23" ht="16" customHeight="1" x14ac:dyDescent="0.45">
      <c r="A829" s="1603"/>
      <c r="B829" s="1572"/>
      <c r="C829" s="1572"/>
      <c r="D829" s="1570"/>
      <c r="E829" s="1571"/>
      <c r="F829" s="1587"/>
      <c r="G829" s="1604"/>
      <c r="H829" s="1587"/>
      <c r="I829" s="1572"/>
      <c r="J829" s="1573"/>
      <c r="K829" s="1572"/>
      <c r="L829" s="1587"/>
      <c r="M829" s="1569"/>
      <c r="N829" s="1569"/>
      <c r="O829" s="1587"/>
      <c r="P829" s="1587"/>
      <c r="Q829" s="1880"/>
      <c r="R829" s="1866">
        <f t="shared" si="12"/>
        <v>0</v>
      </c>
      <c r="S829" s="1882"/>
      <c r="T829" s="1602"/>
      <c r="U829" s="1602"/>
      <c r="V829" s="1602"/>
      <c r="W829" s="1602"/>
    </row>
    <row r="830" spans="1:23" ht="16" customHeight="1" x14ac:dyDescent="0.45">
      <c r="A830" s="1603"/>
      <c r="B830" s="1572"/>
      <c r="C830" s="1572"/>
      <c r="D830" s="1570"/>
      <c r="E830" s="1571"/>
      <c r="F830" s="1587"/>
      <c r="G830" s="1604"/>
      <c r="H830" s="1587"/>
      <c r="I830" s="1572"/>
      <c r="J830" s="1573"/>
      <c r="K830" s="1572"/>
      <c r="L830" s="1587"/>
      <c r="M830" s="1569"/>
      <c r="N830" s="1569"/>
      <c r="O830" s="1587"/>
      <c r="P830" s="1587"/>
      <c r="Q830" s="1880"/>
      <c r="R830" s="1866">
        <f t="shared" si="12"/>
        <v>0</v>
      </c>
      <c r="S830" s="1882"/>
      <c r="T830" s="1602"/>
      <c r="U830" s="1602"/>
      <c r="V830" s="1602"/>
      <c r="W830" s="1602"/>
    </row>
    <row r="831" spans="1:23" ht="16" customHeight="1" x14ac:dyDescent="0.45">
      <c r="A831" s="1603"/>
      <c r="B831" s="1572"/>
      <c r="C831" s="1572"/>
      <c r="D831" s="1570"/>
      <c r="E831" s="1571"/>
      <c r="F831" s="1587"/>
      <c r="G831" s="1604"/>
      <c r="H831" s="1587"/>
      <c r="I831" s="1572"/>
      <c r="J831" s="1573"/>
      <c r="K831" s="1572"/>
      <c r="L831" s="1587"/>
      <c r="M831" s="1569"/>
      <c r="N831" s="1569"/>
      <c r="O831" s="1587"/>
      <c r="P831" s="1587"/>
      <c r="Q831" s="1880"/>
      <c r="R831" s="1866">
        <f t="shared" si="12"/>
        <v>0</v>
      </c>
      <c r="S831" s="1882"/>
      <c r="T831" s="1602"/>
      <c r="U831" s="1602"/>
      <c r="V831" s="1602"/>
      <c r="W831" s="1602"/>
    </row>
    <row r="832" spans="1:23" ht="16" customHeight="1" x14ac:dyDescent="0.45">
      <c r="A832" s="1603"/>
      <c r="B832" s="1572"/>
      <c r="C832" s="1572"/>
      <c r="D832" s="1570"/>
      <c r="E832" s="1571"/>
      <c r="F832" s="1587"/>
      <c r="G832" s="1604"/>
      <c r="H832" s="1587"/>
      <c r="I832" s="1572"/>
      <c r="J832" s="1573"/>
      <c r="K832" s="1572"/>
      <c r="L832" s="1587"/>
      <c r="M832" s="1569"/>
      <c r="N832" s="1569"/>
      <c r="O832" s="1587"/>
      <c r="P832" s="1587"/>
      <c r="Q832" s="1880"/>
      <c r="R832" s="1866">
        <f t="shared" si="12"/>
        <v>0</v>
      </c>
      <c r="S832" s="1882"/>
      <c r="T832" s="1602"/>
      <c r="U832" s="1602"/>
      <c r="V832" s="1602"/>
      <c r="W832" s="1602"/>
    </row>
    <row r="833" spans="1:23" ht="16" customHeight="1" x14ac:dyDescent="0.45">
      <c r="A833" s="1603"/>
      <c r="B833" s="1572"/>
      <c r="C833" s="1572"/>
      <c r="D833" s="1570"/>
      <c r="E833" s="1571"/>
      <c r="F833" s="1587"/>
      <c r="G833" s="1604"/>
      <c r="H833" s="1587"/>
      <c r="I833" s="1572"/>
      <c r="J833" s="1573"/>
      <c r="K833" s="1572"/>
      <c r="L833" s="1587"/>
      <c r="M833" s="1569"/>
      <c r="N833" s="1569"/>
      <c r="O833" s="1587"/>
      <c r="P833" s="1587"/>
      <c r="Q833" s="1880"/>
      <c r="R833" s="1866">
        <f t="shared" si="12"/>
        <v>0</v>
      </c>
      <c r="S833" s="1882"/>
      <c r="T833" s="1602"/>
      <c r="U833" s="1602"/>
      <c r="V833" s="1602"/>
      <c r="W833" s="1602"/>
    </row>
    <row r="834" spans="1:23" ht="16" customHeight="1" x14ac:dyDescent="0.45">
      <c r="A834" s="1603"/>
      <c r="B834" s="1572"/>
      <c r="C834" s="1572"/>
      <c r="D834" s="1570"/>
      <c r="E834" s="1571"/>
      <c r="F834" s="1587"/>
      <c r="G834" s="1604"/>
      <c r="H834" s="1587"/>
      <c r="I834" s="1572"/>
      <c r="J834" s="1573"/>
      <c r="K834" s="1572"/>
      <c r="L834" s="1587"/>
      <c r="M834" s="1569"/>
      <c r="N834" s="1569"/>
      <c r="O834" s="1587"/>
      <c r="P834" s="1587"/>
      <c r="Q834" s="1880"/>
      <c r="R834" s="1866">
        <f t="shared" si="12"/>
        <v>0</v>
      </c>
      <c r="S834" s="1882"/>
      <c r="T834" s="1602"/>
      <c r="U834" s="1602"/>
      <c r="V834" s="1602"/>
      <c r="W834" s="1602"/>
    </row>
    <row r="835" spans="1:23" ht="16" customHeight="1" x14ac:dyDescent="0.45">
      <c r="A835" s="1603"/>
      <c r="B835" s="1572"/>
      <c r="C835" s="1572"/>
      <c r="D835" s="1570"/>
      <c r="E835" s="1571"/>
      <c r="F835" s="1587"/>
      <c r="G835" s="1604"/>
      <c r="H835" s="1587"/>
      <c r="I835" s="1572"/>
      <c r="J835" s="1573"/>
      <c r="K835" s="1572"/>
      <c r="L835" s="1587"/>
      <c r="M835" s="1569"/>
      <c r="N835" s="1569"/>
      <c r="O835" s="1587"/>
      <c r="P835" s="1587"/>
      <c r="Q835" s="1880"/>
      <c r="R835" s="1866">
        <f t="shared" si="12"/>
        <v>0</v>
      </c>
      <c r="S835" s="1882"/>
      <c r="T835" s="1602"/>
      <c r="U835" s="1602"/>
      <c r="V835" s="1602"/>
      <c r="W835" s="1602"/>
    </row>
    <row r="836" spans="1:23" ht="16" customHeight="1" x14ac:dyDescent="0.45">
      <c r="A836" s="1603"/>
      <c r="B836" s="1572"/>
      <c r="C836" s="1572"/>
      <c r="D836" s="1570"/>
      <c r="E836" s="1571"/>
      <c r="F836" s="1587"/>
      <c r="G836" s="1604"/>
      <c r="H836" s="1587"/>
      <c r="I836" s="1572"/>
      <c r="J836" s="1573"/>
      <c r="K836" s="1572"/>
      <c r="L836" s="1587"/>
      <c r="M836" s="1569"/>
      <c r="N836" s="1569"/>
      <c r="O836" s="1587"/>
      <c r="P836" s="1587"/>
      <c r="Q836" s="1880"/>
      <c r="R836" s="1866">
        <f t="shared" si="12"/>
        <v>0</v>
      </c>
      <c r="S836" s="1882"/>
      <c r="T836" s="1602"/>
      <c r="U836" s="1602"/>
      <c r="V836" s="1602"/>
      <c r="W836" s="1602"/>
    </row>
    <row r="837" spans="1:23" ht="16" customHeight="1" x14ac:dyDescent="0.45">
      <c r="A837" s="1603"/>
      <c r="B837" s="1572"/>
      <c r="C837" s="1572"/>
      <c r="D837" s="1570"/>
      <c r="E837" s="1571"/>
      <c r="F837" s="1587"/>
      <c r="G837" s="1604"/>
      <c r="H837" s="1587"/>
      <c r="I837" s="1572"/>
      <c r="J837" s="1573"/>
      <c r="K837" s="1572"/>
      <c r="L837" s="1587"/>
      <c r="M837" s="1569"/>
      <c r="N837" s="1569"/>
      <c r="O837" s="1587"/>
      <c r="P837" s="1587"/>
      <c r="Q837" s="1880"/>
      <c r="R837" s="1866">
        <f t="shared" si="12"/>
        <v>0</v>
      </c>
      <c r="S837" s="1882"/>
      <c r="T837" s="1602"/>
      <c r="U837" s="1602"/>
      <c r="V837" s="1602"/>
      <c r="W837" s="1602"/>
    </row>
    <row r="838" spans="1:23" ht="16" customHeight="1" x14ac:dyDescent="0.45">
      <c r="A838" s="1603"/>
      <c r="B838" s="1572"/>
      <c r="C838" s="1572"/>
      <c r="D838" s="1570"/>
      <c r="E838" s="1571"/>
      <c r="F838" s="1587"/>
      <c r="G838" s="1604"/>
      <c r="H838" s="1587"/>
      <c r="I838" s="1572"/>
      <c r="J838" s="1573"/>
      <c r="K838" s="1572"/>
      <c r="L838" s="1587"/>
      <c r="M838" s="1569"/>
      <c r="N838" s="1569"/>
      <c r="O838" s="1587"/>
      <c r="P838" s="1587"/>
      <c r="Q838" s="1880"/>
      <c r="R838" s="1866">
        <f t="shared" si="12"/>
        <v>0</v>
      </c>
      <c r="S838" s="1882"/>
      <c r="T838" s="1602"/>
      <c r="U838" s="1602"/>
      <c r="V838" s="1602"/>
      <c r="W838" s="1602"/>
    </row>
    <row r="839" spans="1:23" ht="16" customHeight="1" x14ac:dyDescent="0.45">
      <c r="A839" s="1603"/>
      <c r="B839" s="1572"/>
      <c r="C839" s="1572"/>
      <c r="D839" s="1570"/>
      <c r="E839" s="1571"/>
      <c r="F839" s="1587"/>
      <c r="G839" s="1604"/>
      <c r="H839" s="1587"/>
      <c r="I839" s="1572"/>
      <c r="J839" s="1573"/>
      <c r="K839" s="1572"/>
      <c r="L839" s="1587"/>
      <c r="M839" s="1569"/>
      <c r="N839" s="1569"/>
      <c r="O839" s="1587"/>
      <c r="P839" s="1587"/>
      <c r="Q839" s="1880"/>
      <c r="R839" s="1866">
        <f t="shared" si="12"/>
        <v>0</v>
      </c>
      <c r="S839" s="1882"/>
      <c r="T839" s="1602"/>
      <c r="U839" s="1602"/>
      <c r="V839" s="1602"/>
      <c r="W839" s="1602"/>
    </row>
    <row r="840" spans="1:23" ht="16" customHeight="1" x14ac:dyDescent="0.45">
      <c r="A840" s="1603"/>
      <c r="B840" s="1572"/>
      <c r="C840" s="1572"/>
      <c r="D840" s="1570"/>
      <c r="E840" s="1571"/>
      <c r="F840" s="1587"/>
      <c r="G840" s="1604"/>
      <c r="H840" s="1587"/>
      <c r="I840" s="1572"/>
      <c r="J840" s="1573"/>
      <c r="K840" s="1572"/>
      <c r="L840" s="1587"/>
      <c r="M840" s="1569"/>
      <c r="N840" s="1569"/>
      <c r="O840" s="1587"/>
      <c r="P840" s="1587"/>
      <c r="Q840" s="1880"/>
      <c r="R840" s="1866">
        <f t="shared" ref="R840:R903" si="13">$I840+$K840</f>
        <v>0</v>
      </c>
      <c r="S840" s="1882"/>
      <c r="T840" s="1602"/>
      <c r="U840" s="1602"/>
      <c r="V840" s="1602"/>
      <c r="W840" s="1602"/>
    </row>
    <row r="841" spans="1:23" ht="16" customHeight="1" x14ac:dyDescent="0.45">
      <c r="A841" s="1603"/>
      <c r="B841" s="1572"/>
      <c r="C841" s="1572"/>
      <c r="D841" s="1570"/>
      <c r="E841" s="1571"/>
      <c r="F841" s="1587"/>
      <c r="G841" s="1604"/>
      <c r="H841" s="1587"/>
      <c r="I841" s="1572"/>
      <c r="J841" s="1573"/>
      <c r="K841" s="1572"/>
      <c r="L841" s="1587"/>
      <c r="M841" s="1569"/>
      <c r="N841" s="1569"/>
      <c r="O841" s="1587"/>
      <c r="P841" s="1587"/>
      <c r="Q841" s="1880"/>
      <c r="R841" s="1866">
        <f t="shared" si="13"/>
        <v>0</v>
      </c>
      <c r="S841" s="1882"/>
      <c r="T841" s="1602"/>
      <c r="U841" s="1602"/>
      <c r="V841" s="1602"/>
      <c r="W841" s="1602"/>
    </row>
    <row r="842" spans="1:23" ht="16" customHeight="1" x14ac:dyDescent="0.45">
      <c r="A842" s="1603"/>
      <c r="B842" s="1572"/>
      <c r="C842" s="1572"/>
      <c r="D842" s="1570"/>
      <c r="E842" s="1571"/>
      <c r="F842" s="1587"/>
      <c r="G842" s="1604"/>
      <c r="H842" s="1587"/>
      <c r="I842" s="1572"/>
      <c r="J842" s="1573"/>
      <c r="K842" s="1572"/>
      <c r="L842" s="1587"/>
      <c r="M842" s="1569"/>
      <c r="N842" s="1569"/>
      <c r="O842" s="1587"/>
      <c r="P842" s="1587"/>
      <c r="Q842" s="1880"/>
      <c r="R842" s="1866">
        <f t="shared" si="13"/>
        <v>0</v>
      </c>
      <c r="S842" s="1882"/>
      <c r="T842" s="1602"/>
      <c r="U842" s="1602"/>
      <c r="V842" s="1602"/>
      <c r="W842" s="1602"/>
    </row>
    <row r="843" spans="1:23" ht="16" customHeight="1" x14ac:dyDescent="0.45">
      <c r="A843" s="1603"/>
      <c r="B843" s="1572"/>
      <c r="C843" s="1572"/>
      <c r="D843" s="1570"/>
      <c r="E843" s="1571"/>
      <c r="F843" s="1587"/>
      <c r="G843" s="1604"/>
      <c r="H843" s="1587"/>
      <c r="I843" s="1572"/>
      <c r="J843" s="1573"/>
      <c r="K843" s="1572"/>
      <c r="L843" s="1587"/>
      <c r="M843" s="1569"/>
      <c r="N843" s="1569"/>
      <c r="O843" s="1587"/>
      <c r="P843" s="1587"/>
      <c r="Q843" s="1880"/>
      <c r="R843" s="1866">
        <f t="shared" si="13"/>
        <v>0</v>
      </c>
      <c r="S843" s="1882"/>
      <c r="T843" s="1602"/>
      <c r="U843" s="1602"/>
      <c r="V843" s="1602"/>
      <c r="W843" s="1602"/>
    </row>
    <row r="844" spans="1:23" ht="16" customHeight="1" x14ac:dyDescent="0.45">
      <c r="A844" s="1603"/>
      <c r="B844" s="1572"/>
      <c r="C844" s="1572"/>
      <c r="D844" s="1570"/>
      <c r="E844" s="1571"/>
      <c r="F844" s="1587"/>
      <c r="G844" s="1604"/>
      <c r="H844" s="1587"/>
      <c r="I844" s="1572"/>
      <c r="J844" s="1573"/>
      <c r="K844" s="1572"/>
      <c r="L844" s="1587"/>
      <c r="M844" s="1569"/>
      <c r="N844" s="1569"/>
      <c r="O844" s="1587"/>
      <c r="P844" s="1587"/>
      <c r="Q844" s="1880"/>
      <c r="R844" s="1866">
        <f t="shared" si="13"/>
        <v>0</v>
      </c>
      <c r="S844" s="1882"/>
      <c r="T844" s="1602"/>
      <c r="U844" s="1602"/>
      <c r="V844" s="1602"/>
      <c r="W844" s="1602"/>
    </row>
    <row r="845" spans="1:23" ht="16" customHeight="1" x14ac:dyDescent="0.45">
      <c r="A845" s="1603"/>
      <c r="B845" s="1572"/>
      <c r="C845" s="1572"/>
      <c r="D845" s="1570"/>
      <c r="E845" s="1571"/>
      <c r="F845" s="1587"/>
      <c r="G845" s="1604"/>
      <c r="H845" s="1587"/>
      <c r="I845" s="1572"/>
      <c r="J845" s="1573"/>
      <c r="K845" s="1572"/>
      <c r="L845" s="1587"/>
      <c r="M845" s="1569"/>
      <c r="N845" s="1569"/>
      <c r="O845" s="1587"/>
      <c r="P845" s="1587"/>
      <c r="Q845" s="1880"/>
      <c r="R845" s="1866">
        <f t="shared" si="13"/>
        <v>0</v>
      </c>
      <c r="S845" s="1882"/>
      <c r="T845" s="1602"/>
      <c r="U845" s="1602"/>
      <c r="V845" s="1602"/>
      <c r="W845" s="1602"/>
    </row>
    <row r="846" spans="1:23" ht="16" customHeight="1" x14ac:dyDescent="0.45">
      <c r="A846" s="1603"/>
      <c r="B846" s="1572"/>
      <c r="C846" s="1572"/>
      <c r="D846" s="1570"/>
      <c r="E846" s="1571"/>
      <c r="F846" s="1587"/>
      <c r="G846" s="1604"/>
      <c r="H846" s="1587"/>
      <c r="I846" s="1572"/>
      <c r="J846" s="1573"/>
      <c r="K846" s="1572"/>
      <c r="L846" s="1587"/>
      <c r="M846" s="1569"/>
      <c r="N846" s="1569"/>
      <c r="O846" s="1587"/>
      <c r="P846" s="1587"/>
      <c r="Q846" s="1880"/>
      <c r="R846" s="1866">
        <f t="shared" si="13"/>
        <v>0</v>
      </c>
      <c r="S846" s="1882"/>
      <c r="T846" s="1602"/>
      <c r="U846" s="1602"/>
      <c r="V846" s="1602"/>
      <c r="W846" s="1602"/>
    </row>
    <row r="847" spans="1:23" ht="16" customHeight="1" x14ac:dyDescent="0.45">
      <c r="A847" s="1603"/>
      <c r="B847" s="1572"/>
      <c r="C847" s="1572"/>
      <c r="D847" s="1570"/>
      <c r="E847" s="1571"/>
      <c r="F847" s="1587"/>
      <c r="G847" s="1604"/>
      <c r="H847" s="1587"/>
      <c r="I847" s="1572"/>
      <c r="J847" s="1573"/>
      <c r="K847" s="1572"/>
      <c r="L847" s="1587"/>
      <c r="M847" s="1569"/>
      <c r="N847" s="1569"/>
      <c r="O847" s="1587"/>
      <c r="P847" s="1587"/>
      <c r="Q847" s="1880"/>
      <c r="R847" s="1866">
        <f t="shared" si="13"/>
        <v>0</v>
      </c>
      <c r="S847" s="1882"/>
      <c r="T847" s="1602"/>
      <c r="U847" s="1602"/>
      <c r="V847" s="1602"/>
      <c r="W847" s="1602"/>
    </row>
    <row r="848" spans="1:23" ht="16" customHeight="1" x14ac:dyDescent="0.45">
      <c r="A848" s="1603"/>
      <c r="B848" s="1572"/>
      <c r="C848" s="1572"/>
      <c r="D848" s="1570"/>
      <c r="E848" s="1571"/>
      <c r="F848" s="1587"/>
      <c r="G848" s="1604"/>
      <c r="H848" s="1587"/>
      <c r="I848" s="1572"/>
      <c r="J848" s="1573"/>
      <c r="K848" s="1572"/>
      <c r="L848" s="1587"/>
      <c r="M848" s="1569"/>
      <c r="N848" s="1569"/>
      <c r="O848" s="1587"/>
      <c r="P848" s="1587"/>
      <c r="Q848" s="1880"/>
      <c r="R848" s="1866">
        <f t="shared" si="13"/>
        <v>0</v>
      </c>
      <c r="S848" s="1882"/>
      <c r="T848" s="1602"/>
      <c r="U848" s="1602"/>
      <c r="V848" s="1602"/>
      <c r="W848" s="1602"/>
    </row>
    <row r="849" spans="1:23" ht="16" customHeight="1" x14ac:dyDescent="0.45">
      <c r="A849" s="1603"/>
      <c r="B849" s="1572"/>
      <c r="C849" s="1572"/>
      <c r="D849" s="1570"/>
      <c r="E849" s="1571"/>
      <c r="F849" s="1587"/>
      <c r="G849" s="1604"/>
      <c r="H849" s="1587"/>
      <c r="I849" s="1572"/>
      <c r="J849" s="1573"/>
      <c r="K849" s="1572"/>
      <c r="L849" s="1587"/>
      <c r="M849" s="1569"/>
      <c r="N849" s="1569"/>
      <c r="O849" s="1587"/>
      <c r="P849" s="1587"/>
      <c r="Q849" s="1880"/>
      <c r="R849" s="1866">
        <f t="shared" si="13"/>
        <v>0</v>
      </c>
      <c r="S849" s="1882"/>
      <c r="T849" s="1602"/>
      <c r="U849" s="1602"/>
      <c r="V849" s="1602"/>
      <c r="W849" s="1602"/>
    </row>
    <row r="850" spans="1:23" ht="16" customHeight="1" x14ac:dyDescent="0.45">
      <c r="A850" s="1603"/>
      <c r="B850" s="1572"/>
      <c r="C850" s="1572"/>
      <c r="D850" s="1570"/>
      <c r="E850" s="1571"/>
      <c r="F850" s="1587"/>
      <c r="G850" s="1604"/>
      <c r="H850" s="1587"/>
      <c r="I850" s="1572"/>
      <c r="J850" s="1573"/>
      <c r="K850" s="1572"/>
      <c r="L850" s="1587"/>
      <c r="M850" s="1569"/>
      <c r="N850" s="1569"/>
      <c r="O850" s="1587"/>
      <c r="P850" s="1587"/>
      <c r="Q850" s="1880"/>
      <c r="R850" s="1866">
        <f t="shared" si="13"/>
        <v>0</v>
      </c>
      <c r="S850" s="1882"/>
      <c r="T850" s="1602"/>
      <c r="U850" s="1602"/>
      <c r="V850" s="1602"/>
      <c r="W850" s="1602"/>
    </row>
    <row r="851" spans="1:23" ht="16" customHeight="1" x14ac:dyDescent="0.45">
      <c r="A851" s="1603"/>
      <c r="B851" s="1572"/>
      <c r="C851" s="1572"/>
      <c r="D851" s="1570"/>
      <c r="E851" s="1571"/>
      <c r="F851" s="1587"/>
      <c r="G851" s="1604"/>
      <c r="H851" s="1587"/>
      <c r="I851" s="1572"/>
      <c r="J851" s="1573"/>
      <c r="K851" s="1572"/>
      <c r="L851" s="1587"/>
      <c r="M851" s="1569"/>
      <c r="N851" s="1569"/>
      <c r="O851" s="1587"/>
      <c r="P851" s="1587"/>
      <c r="Q851" s="1880"/>
      <c r="R851" s="1866">
        <f t="shared" si="13"/>
        <v>0</v>
      </c>
      <c r="S851" s="1882"/>
      <c r="T851" s="1602"/>
      <c r="U851" s="1602"/>
      <c r="V851" s="1602"/>
      <c r="W851" s="1602"/>
    </row>
    <row r="852" spans="1:23" ht="16" customHeight="1" x14ac:dyDescent="0.45">
      <c r="A852" s="1603"/>
      <c r="B852" s="1572"/>
      <c r="C852" s="1572"/>
      <c r="D852" s="1570"/>
      <c r="E852" s="1571"/>
      <c r="F852" s="1587"/>
      <c r="G852" s="1604"/>
      <c r="H852" s="1587"/>
      <c r="I852" s="1572"/>
      <c r="J852" s="1573"/>
      <c r="K852" s="1572"/>
      <c r="L852" s="1587"/>
      <c r="M852" s="1569"/>
      <c r="N852" s="1569"/>
      <c r="O852" s="1587"/>
      <c r="P852" s="1587"/>
      <c r="Q852" s="1880"/>
      <c r="R852" s="1866">
        <f t="shared" si="13"/>
        <v>0</v>
      </c>
      <c r="S852" s="1882"/>
      <c r="T852" s="1602"/>
      <c r="U852" s="1602"/>
      <c r="V852" s="1602"/>
      <c r="W852" s="1602"/>
    </row>
    <row r="853" spans="1:23" ht="16" customHeight="1" x14ac:dyDescent="0.45">
      <c r="A853" s="1603"/>
      <c r="B853" s="1572"/>
      <c r="C853" s="1572"/>
      <c r="D853" s="1570"/>
      <c r="E853" s="1571"/>
      <c r="F853" s="1587"/>
      <c r="G853" s="1604"/>
      <c r="H853" s="1587"/>
      <c r="I853" s="1572"/>
      <c r="J853" s="1573"/>
      <c r="K853" s="1572"/>
      <c r="L853" s="1587"/>
      <c r="M853" s="1569"/>
      <c r="N853" s="1569"/>
      <c r="O853" s="1587"/>
      <c r="P853" s="1587"/>
      <c r="Q853" s="1880"/>
      <c r="R853" s="1866">
        <f t="shared" si="13"/>
        <v>0</v>
      </c>
      <c r="S853" s="1882"/>
      <c r="T853" s="1602"/>
      <c r="U853" s="1602"/>
      <c r="V853" s="1602"/>
      <c r="W853" s="1602"/>
    </row>
    <row r="854" spans="1:23" ht="16" customHeight="1" x14ac:dyDescent="0.45">
      <c r="A854" s="1603"/>
      <c r="B854" s="1572"/>
      <c r="C854" s="1572"/>
      <c r="D854" s="1570"/>
      <c r="E854" s="1571"/>
      <c r="F854" s="1587"/>
      <c r="G854" s="1604"/>
      <c r="H854" s="1587"/>
      <c r="I854" s="1572"/>
      <c r="J854" s="1573"/>
      <c r="K854" s="1572"/>
      <c r="L854" s="1587"/>
      <c r="M854" s="1569"/>
      <c r="N854" s="1569"/>
      <c r="O854" s="1587"/>
      <c r="P854" s="1587"/>
      <c r="Q854" s="1880"/>
      <c r="R854" s="1866">
        <f t="shared" si="13"/>
        <v>0</v>
      </c>
      <c r="S854" s="1882"/>
      <c r="T854" s="1602"/>
      <c r="U854" s="1602"/>
      <c r="V854" s="1602"/>
      <c r="W854" s="1602"/>
    </row>
    <row r="855" spans="1:23" ht="16" customHeight="1" x14ac:dyDescent="0.45">
      <c r="A855" s="1603"/>
      <c r="B855" s="1572"/>
      <c r="C855" s="1572"/>
      <c r="D855" s="1570"/>
      <c r="E855" s="1571"/>
      <c r="F855" s="1587"/>
      <c r="G855" s="1604"/>
      <c r="H855" s="1587"/>
      <c r="I855" s="1572"/>
      <c r="J855" s="1573"/>
      <c r="K855" s="1572"/>
      <c r="L855" s="1587"/>
      <c r="M855" s="1569"/>
      <c r="N855" s="1569"/>
      <c r="O855" s="1587"/>
      <c r="P855" s="1587"/>
      <c r="Q855" s="1880"/>
      <c r="R855" s="1866">
        <f t="shared" si="13"/>
        <v>0</v>
      </c>
      <c r="S855" s="1882"/>
      <c r="T855" s="1602"/>
      <c r="U855" s="1602"/>
      <c r="V855" s="1602"/>
      <c r="W855" s="1602"/>
    </row>
    <row r="856" spans="1:23" ht="16" customHeight="1" x14ac:dyDescent="0.45">
      <c r="A856" s="1603"/>
      <c r="B856" s="1572"/>
      <c r="C856" s="1572"/>
      <c r="D856" s="1570"/>
      <c r="E856" s="1571"/>
      <c r="F856" s="1587"/>
      <c r="G856" s="1604"/>
      <c r="H856" s="1587"/>
      <c r="I856" s="1572"/>
      <c r="J856" s="1573"/>
      <c r="K856" s="1572"/>
      <c r="L856" s="1587"/>
      <c r="M856" s="1569"/>
      <c r="N856" s="1569"/>
      <c r="O856" s="1587"/>
      <c r="P856" s="1587"/>
      <c r="Q856" s="1880"/>
      <c r="R856" s="1866">
        <f t="shared" si="13"/>
        <v>0</v>
      </c>
      <c r="S856" s="1882"/>
      <c r="T856" s="1602"/>
      <c r="U856" s="1602"/>
      <c r="V856" s="1602"/>
      <c r="W856" s="1602"/>
    </row>
    <row r="857" spans="1:23" ht="16" customHeight="1" x14ac:dyDescent="0.45">
      <c r="A857" s="1603"/>
      <c r="B857" s="1572"/>
      <c r="C857" s="1572"/>
      <c r="D857" s="1570"/>
      <c r="E857" s="1571"/>
      <c r="F857" s="1587"/>
      <c r="G857" s="1604"/>
      <c r="H857" s="1587"/>
      <c r="I857" s="1572"/>
      <c r="J857" s="1573"/>
      <c r="K857" s="1572"/>
      <c r="L857" s="1587"/>
      <c r="M857" s="1569"/>
      <c r="N857" s="1569"/>
      <c r="O857" s="1587"/>
      <c r="P857" s="1587"/>
      <c r="Q857" s="1880"/>
      <c r="R857" s="1866">
        <f t="shared" si="13"/>
        <v>0</v>
      </c>
      <c r="S857" s="1882"/>
      <c r="T857" s="1602"/>
      <c r="U857" s="1602"/>
      <c r="V857" s="1602"/>
      <c r="W857" s="1602"/>
    </row>
    <row r="858" spans="1:23" ht="16" customHeight="1" x14ac:dyDescent="0.45">
      <c r="A858" s="1603"/>
      <c r="B858" s="1572"/>
      <c r="C858" s="1572"/>
      <c r="D858" s="1570"/>
      <c r="E858" s="1571"/>
      <c r="F858" s="1587"/>
      <c r="G858" s="1604"/>
      <c r="H858" s="1587"/>
      <c r="I858" s="1572"/>
      <c r="J858" s="1573"/>
      <c r="K858" s="1572"/>
      <c r="L858" s="1587"/>
      <c r="M858" s="1569"/>
      <c r="N858" s="1569"/>
      <c r="O858" s="1587"/>
      <c r="P858" s="1587"/>
      <c r="Q858" s="1880"/>
      <c r="R858" s="1866">
        <f t="shared" si="13"/>
        <v>0</v>
      </c>
      <c r="S858" s="1882"/>
      <c r="T858" s="1602"/>
      <c r="U858" s="1602"/>
      <c r="V858" s="1602"/>
      <c r="W858" s="1602"/>
    </row>
    <row r="859" spans="1:23" ht="16" customHeight="1" x14ac:dyDescent="0.45">
      <c r="A859" s="1603"/>
      <c r="B859" s="1572"/>
      <c r="C859" s="1572"/>
      <c r="D859" s="1570"/>
      <c r="E859" s="1571"/>
      <c r="F859" s="1587"/>
      <c r="G859" s="1604"/>
      <c r="H859" s="1587"/>
      <c r="I859" s="1572"/>
      <c r="J859" s="1573"/>
      <c r="K859" s="1572"/>
      <c r="L859" s="1587"/>
      <c r="M859" s="1569"/>
      <c r="N859" s="1569"/>
      <c r="O859" s="1587"/>
      <c r="P859" s="1587"/>
      <c r="Q859" s="1880"/>
      <c r="R859" s="1866">
        <f t="shared" si="13"/>
        <v>0</v>
      </c>
      <c r="S859" s="1882"/>
      <c r="T859" s="1602"/>
      <c r="U859" s="1602"/>
      <c r="V859" s="1602"/>
      <c r="W859" s="1602"/>
    </row>
    <row r="860" spans="1:23" ht="16" customHeight="1" x14ac:dyDescent="0.45">
      <c r="A860" s="1603"/>
      <c r="B860" s="1572"/>
      <c r="C860" s="1572"/>
      <c r="D860" s="1570"/>
      <c r="E860" s="1571"/>
      <c r="F860" s="1587"/>
      <c r="G860" s="1604"/>
      <c r="H860" s="1587"/>
      <c r="I860" s="1572"/>
      <c r="J860" s="1573"/>
      <c r="K860" s="1572"/>
      <c r="L860" s="1587"/>
      <c r="M860" s="1569"/>
      <c r="N860" s="1569"/>
      <c r="O860" s="1587"/>
      <c r="P860" s="1587"/>
      <c r="Q860" s="1880"/>
      <c r="R860" s="1866">
        <f t="shared" si="13"/>
        <v>0</v>
      </c>
      <c r="S860" s="1882"/>
      <c r="T860" s="1602"/>
      <c r="U860" s="1602"/>
      <c r="V860" s="1602"/>
      <c r="W860" s="1602"/>
    </row>
    <row r="861" spans="1:23" ht="16" customHeight="1" x14ac:dyDescent="0.45">
      <c r="A861" s="1603"/>
      <c r="B861" s="1572"/>
      <c r="C861" s="1572"/>
      <c r="D861" s="1570"/>
      <c r="E861" s="1571"/>
      <c r="F861" s="1587"/>
      <c r="G861" s="1604"/>
      <c r="H861" s="1587"/>
      <c r="I861" s="1572"/>
      <c r="J861" s="1573"/>
      <c r="K861" s="1572"/>
      <c r="L861" s="1587"/>
      <c r="M861" s="1569"/>
      <c r="N861" s="1569"/>
      <c r="O861" s="1587"/>
      <c r="P861" s="1587"/>
      <c r="Q861" s="1880"/>
      <c r="R861" s="1866">
        <f t="shared" si="13"/>
        <v>0</v>
      </c>
      <c r="S861" s="1882"/>
      <c r="T861" s="1602"/>
      <c r="U861" s="1602"/>
      <c r="V861" s="1602"/>
      <c r="W861" s="1602"/>
    </row>
    <row r="862" spans="1:23" ht="16" customHeight="1" x14ac:dyDescent="0.45">
      <c r="A862" s="1603"/>
      <c r="B862" s="1572"/>
      <c r="C862" s="1572"/>
      <c r="D862" s="1570"/>
      <c r="E862" s="1571"/>
      <c r="F862" s="1587"/>
      <c r="G862" s="1604"/>
      <c r="H862" s="1587"/>
      <c r="I862" s="1572"/>
      <c r="J862" s="1573"/>
      <c r="K862" s="1572"/>
      <c r="L862" s="1587"/>
      <c r="M862" s="1569"/>
      <c r="N862" s="1569"/>
      <c r="O862" s="1587"/>
      <c r="P862" s="1587"/>
      <c r="Q862" s="1880"/>
      <c r="R862" s="1866">
        <f t="shared" si="13"/>
        <v>0</v>
      </c>
      <c r="S862" s="1882"/>
      <c r="T862" s="1602"/>
      <c r="U862" s="1602"/>
      <c r="V862" s="1602"/>
      <c r="W862" s="1602"/>
    </row>
    <row r="863" spans="1:23" ht="16" customHeight="1" x14ac:dyDescent="0.45">
      <c r="A863" s="1603"/>
      <c r="B863" s="1572"/>
      <c r="C863" s="1572"/>
      <c r="D863" s="1570"/>
      <c r="E863" s="1571"/>
      <c r="F863" s="1587"/>
      <c r="G863" s="1604"/>
      <c r="H863" s="1587"/>
      <c r="I863" s="1572"/>
      <c r="J863" s="1573"/>
      <c r="K863" s="1572"/>
      <c r="L863" s="1587"/>
      <c r="M863" s="1569"/>
      <c r="N863" s="1569"/>
      <c r="O863" s="1587"/>
      <c r="P863" s="1587"/>
      <c r="Q863" s="1880"/>
      <c r="R863" s="1866">
        <f t="shared" si="13"/>
        <v>0</v>
      </c>
      <c r="S863" s="1882"/>
      <c r="T863" s="1602"/>
      <c r="U863" s="1602"/>
      <c r="V863" s="1602"/>
      <c r="W863" s="1602"/>
    </row>
    <row r="864" spans="1:23" ht="16" customHeight="1" x14ac:dyDescent="0.45">
      <c r="A864" s="1603"/>
      <c r="B864" s="1572"/>
      <c r="C864" s="1572"/>
      <c r="D864" s="1570"/>
      <c r="E864" s="1571"/>
      <c r="F864" s="1587"/>
      <c r="G864" s="1604"/>
      <c r="H864" s="1587"/>
      <c r="I864" s="1572"/>
      <c r="J864" s="1573"/>
      <c r="K864" s="1572"/>
      <c r="L864" s="1587"/>
      <c r="M864" s="1569"/>
      <c r="N864" s="1569"/>
      <c r="O864" s="1587"/>
      <c r="P864" s="1587"/>
      <c r="Q864" s="1880"/>
      <c r="R864" s="1866">
        <f t="shared" si="13"/>
        <v>0</v>
      </c>
      <c r="S864" s="1882"/>
      <c r="T864" s="1602"/>
      <c r="U864" s="1602"/>
      <c r="V864" s="1602"/>
      <c r="W864" s="1602"/>
    </row>
    <row r="865" spans="1:23" ht="16" customHeight="1" x14ac:dyDescent="0.45">
      <c r="A865" s="1603"/>
      <c r="B865" s="1572"/>
      <c r="C865" s="1572"/>
      <c r="D865" s="1570"/>
      <c r="E865" s="1571"/>
      <c r="F865" s="1587"/>
      <c r="G865" s="1604"/>
      <c r="H865" s="1587"/>
      <c r="I865" s="1572"/>
      <c r="J865" s="1573"/>
      <c r="K865" s="1572"/>
      <c r="L865" s="1587"/>
      <c r="M865" s="1569"/>
      <c r="N865" s="1569"/>
      <c r="O865" s="1587"/>
      <c r="P865" s="1587"/>
      <c r="Q865" s="1880"/>
      <c r="R865" s="1866">
        <f t="shared" si="13"/>
        <v>0</v>
      </c>
      <c r="S865" s="1882"/>
      <c r="T865" s="1602"/>
      <c r="U865" s="1602"/>
      <c r="V865" s="1602"/>
      <c r="W865" s="1602"/>
    </row>
    <row r="866" spans="1:23" ht="16" customHeight="1" x14ac:dyDescent="0.45">
      <c r="A866" s="1603"/>
      <c r="B866" s="1572"/>
      <c r="C866" s="1572"/>
      <c r="D866" s="1570"/>
      <c r="E866" s="1571"/>
      <c r="F866" s="1587"/>
      <c r="G866" s="1604"/>
      <c r="H866" s="1587"/>
      <c r="I866" s="1572"/>
      <c r="J866" s="1573"/>
      <c r="K866" s="1572"/>
      <c r="L866" s="1587"/>
      <c r="M866" s="1569"/>
      <c r="N866" s="1569"/>
      <c r="O866" s="1587"/>
      <c r="P866" s="1587"/>
      <c r="Q866" s="1880"/>
      <c r="R866" s="1866">
        <f t="shared" si="13"/>
        <v>0</v>
      </c>
      <c r="S866" s="1882"/>
      <c r="T866" s="1602"/>
      <c r="U866" s="1602"/>
      <c r="V866" s="1602"/>
      <c r="W866" s="1602"/>
    </row>
    <row r="867" spans="1:23" ht="16" customHeight="1" x14ac:dyDescent="0.45">
      <c r="A867" s="1603"/>
      <c r="B867" s="1572"/>
      <c r="C867" s="1572"/>
      <c r="D867" s="1570"/>
      <c r="E867" s="1571"/>
      <c r="F867" s="1587"/>
      <c r="G867" s="1604"/>
      <c r="H867" s="1587"/>
      <c r="I867" s="1572"/>
      <c r="J867" s="1573"/>
      <c r="K867" s="1572"/>
      <c r="L867" s="1587"/>
      <c r="M867" s="1569"/>
      <c r="N867" s="1569"/>
      <c r="O867" s="1587"/>
      <c r="P867" s="1587"/>
      <c r="Q867" s="1880"/>
      <c r="R867" s="1866">
        <f t="shared" si="13"/>
        <v>0</v>
      </c>
      <c r="S867" s="1882"/>
      <c r="T867" s="1602"/>
      <c r="U867" s="1602"/>
      <c r="V867" s="1602"/>
      <c r="W867" s="1602"/>
    </row>
    <row r="868" spans="1:23" ht="16" customHeight="1" x14ac:dyDescent="0.45">
      <c r="A868" s="1603"/>
      <c r="B868" s="1572"/>
      <c r="C868" s="1572"/>
      <c r="D868" s="1570"/>
      <c r="E868" s="1571"/>
      <c r="F868" s="1587"/>
      <c r="G868" s="1604"/>
      <c r="H868" s="1587"/>
      <c r="I868" s="1572"/>
      <c r="J868" s="1573"/>
      <c r="K868" s="1572"/>
      <c r="L868" s="1587"/>
      <c r="M868" s="1569"/>
      <c r="N868" s="1569"/>
      <c r="O868" s="1587"/>
      <c r="P868" s="1587"/>
      <c r="Q868" s="1880"/>
      <c r="R868" s="1866">
        <f t="shared" si="13"/>
        <v>0</v>
      </c>
      <c r="S868" s="1882"/>
      <c r="T868" s="1602"/>
      <c r="U868" s="1602"/>
      <c r="V868" s="1602"/>
      <c r="W868" s="1602"/>
    </row>
    <row r="869" spans="1:23" ht="16" customHeight="1" x14ac:dyDescent="0.45">
      <c r="A869" s="1603"/>
      <c r="B869" s="1572"/>
      <c r="C869" s="1572"/>
      <c r="D869" s="1570"/>
      <c r="E869" s="1571"/>
      <c r="F869" s="1587"/>
      <c r="G869" s="1604"/>
      <c r="H869" s="1587"/>
      <c r="I869" s="1572"/>
      <c r="J869" s="1573"/>
      <c r="K869" s="1572"/>
      <c r="L869" s="1587"/>
      <c r="M869" s="1569"/>
      <c r="N869" s="1569"/>
      <c r="O869" s="1587"/>
      <c r="P869" s="1587"/>
      <c r="Q869" s="1880"/>
      <c r="R869" s="1866">
        <f t="shared" si="13"/>
        <v>0</v>
      </c>
      <c r="S869" s="1882"/>
      <c r="T869" s="1602"/>
      <c r="U869" s="1602"/>
      <c r="V869" s="1602"/>
      <c r="W869" s="1602"/>
    </row>
    <row r="870" spans="1:23" ht="16" customHeight="1" x14ac:dyDescent="0.45">
      <c r="A870" s="1603"/>
      <c r="B870" s="1572"/>
      <c r="C870" s="1572"/>
      <c r="D870" s="1570"/>
      <c r="E870" s="1571"/>
      <c r="F870" s="1587"/>
      <c r="G870" s="1604"/>
      <c r="H870" s="1587"/>
      <c r="I870" s="1572"/>
      <c r="J870" s="1573"/>
      <c r="K870" s="1572"/>
      <c r="L870" s="1587"/>
      <c r="M870" s="1569"/>
      <c r="N870" s="1569"/>
      <c r="O870" s="1587"/>
      <c r="P870" s="1587"/>
      <c r="Q870" s="1880"/>
      <c r="R870" s="1866">
        <f t="shared" si="13"/>
        <v>0</v>
      </c>
      <c r="S870" s="1882"/>
      <c r="T870" s="1602"/>
      <c r="U870" s="1602"/>
      <c r="V870" s="1602"/>
      <c r="W870" s="1602"/>
    </row>
    <row r="871" spans="1:23" ht="16" customHeight="1" x14ac:dyDescent="0.45">
      <c r="A871" s="1603"/>
      <c r="B871" s="1572"/>
      <c r="C871" s="1572"/>
      <c r="D871" s="1570"/>
      <c r="E871" s="1571"/>
      <c r="F871" s="1587"/>
      <c r="G871" s="1604"/>
      <c r="H871" s="1587"/>
      <c r="I871" s="1572"/>
      <c r="J871" s="1573"/>
      <c r="K871" s="1572"/>
      <c r="L871" s="1587"/>
      <c r="M871" s="1569"/>
      <c r="N871" s="1569"/>
      <c r="O871" s="1587"/>
      <c r="P871" s="1587"/>
      <c r="Q871" s="1880"/>
      <c r="R871" s="1866">
        <f t="shared" si="13"/>
        <v>0</v>
      </c>
      <c r="S871" s="1882"/>
      <c r="T871" s="1602"/>
      <c r="U871" s="1602"/>
      <c r="V871" s="1602"/>
      <c r="W871" s="1602"/>
    </row>
    <row r="872" spans="1:23" ht="16" customHeight="1" x14ac:dyDescent="0.45">
      <c r="A872" s="1603"/>
      <c r="B872" s="1572"/>
      <c r="C872" s="1572"/>
      <c r="D872" s="1570"/>
      <c r="E872" s="1571"/>
      <c r="F872" s="1587"/>
      <c r="G872" s="1604"/>
      <c r="H872" s="1587"/>
      <c r="I872" s="1572"/>
      <c r="J872" s="1573"/>
      <c r="K872" s="1572"/>
      <c r="L872" s="1587"/>
      <c r="M872" s="1569"/>
      <c r="N872" s="1569"/>
      <c r="O872" s="1587"/>
      <c r="P872" s="1587"/>
      <c r="Q872" s="1880"/>
      <c r="R872" s="1866">
        <f t="shared" si="13"/>
        <v>0</v>
      </c>
      <c r="S872" s="1882"/>
      <c r="T872" s="1602"/>
      <c r="U872" s="1602"/>
      <c r="V872" s="1602"/>
      <c r="W872" s="1602"/>
    </row>
    <row r="873" spans="1:23" ht="16" customHeight="1" x14ac:dyDescent="0.45">
      <c r="A873" s="1603"/>
      <c r="B873" s="1572"/>
      <c r="C873" s="1572"/>
      <c r="D873" s="1570"/>
      <c r="E873" s="1571"/>
      <c r="F873" s="1587"/>
      <c r="G873" s="1604"/>
      <c r="H873" s="1587"/>
      <c r="I873" s="1572"/>
      <c r="J873" s="1573"/>
      <c r="K873" s="1572"/>
      <c r="L873" s="1587"/>
      <c r="M873" s="1569"/>
      <c r="N873" s="1569"/>
      <c r="O873" s="1587"/>
      <c r="P873" s="1587"/>
      <c r="Q873" s="1880"/>
      <c r="R873" s="1866">
        <f t="shared" si="13"/>
        <v>0</v>
      </c>
      <c r="S873" s="1882"/>
      <c r="T873" s="1602"/>
      <c r="U873" s="1602"/>
      <c r="V873" s="1602"/>
      <c r="W873" s="1602"/>
    </row>
    <row r="874" spans="1:23" ht="16" customHeight="1" x14ac:dyDescent="0.45">
      <c r="A874" s="1603"/>
      <c r="B874" s="1572"/>
      <c r="C874" s="1572"/>
      <c r="D874" s="1570"/>
      <c r="E874" s="1571"/>
      <c r="F874" s="1587"/>
      <c r="G874" s="1604"/>
      <c r="H874" s="1587"/>
      <c r="I874" s="1572"/>
      <c r="J874" s="1573"/>
      <c r="K874" s="1572"/>
      <c r="L874" s="1587"/>
      <c r="M874" s="1569"/>
      <c r="N874" s="1569"/>
      <c r="O874" s="1587"/>
      <c r="P874" s="1587"/>
      <c r="Q874" s="1880"/>
      <c r="R874" s="1866">
        <f t="shared" si="13"/>
        <v>0</v>
      </c>
      <c r="S874" s="1882"/>
      <c r="T874" s="1602"/>
      <c r="U874" s="1602"/>
      <c r="V874" s="1602"/>
      <c r="W874" s="1602"/>
    </row>
    <row r="875" spans="1:23" ht="16" customHeight="1" x14ac:dyDescent="0.45">
      <c r="A875" s="1603"/>
      <c r="B875" s="1572"/>
      <c r="C875" s="1572"/>
      <c r="D875" s="1570"/>
      <c r="E875" s="1571"/>
      <c r="F875" s="1587"/>
      <c r="G875" s="1604"/>
      <c r="H875" s="1587"/>
      <c r="I875" s="1572"/>
      <c r="J875" s="1573"/>
      <c r="K875" s="1572"/>
      <c r="L875" s="1587"/>
      <c r="M875" s="1569"/>
      <c r="N875" s="1569"/>
      <c r="O875" s="1587"/>
      <c r="P875" s="1587"/>
      <c r="Q875" s="1880"/>
      <c r="R875" s="1866">
        <f t="shared" si="13"/>
        <v>0</v>
      </c>
      <c r="S875" s="1882"/>
      <c r="T875" s="1602"/>
      <c r="U875" s="1602"/>
      <c r="V875" s="1602"/>
      <c r="W875" s="1602"/>
    </row>
    <row r="876" spans="1:23" ht="16" customHeight="1" x14ac:dyDescent="0.45">
      <c r="A876" s="1603"/>
      <c r="B876" s="1572"/>
      <c r="C876" s="1572"/>
      <c r="D876" s="1570"/>
      <c r="E876" s="1571"/>
      <c r="F876" s="1587"/>
      <c r="G876" s="1604"/>
      <c r="H876" s="1587"/>
      <c r="I876" s="1572"/>
      <c r="J876" s="1573"/>
      <c r="K876" s="1572"/>
      <c r="L876" s="1587"/>
      <c r="M876" s="1569"/>
      <c r="N876" s="1569"/>
      <c r="O876" s="1587"/>
      <c r="P876" s="1587"/>
      <c r="Q876" s="1880"/>
      <c r="R876" s="1866">
        <f t="shared" si="13"/>
        <v>0</v>
      </c>
      <c r="S876" s="1882"/>
      <c r="T876" s="1602"/>
      <c r="U876" s="1602"/>
      <c r="V876" s="1602"/>
      <c r="W876" s="1602"/>
    </row>
    <row r="877" spans="1:23" ht="16" customHeight="1" x14ac:dyDescent="0.45">
      <c r="A877" s="1603"/>
      <c r="B877" s="1572"/>
      <c r="C877" s="1572"/>
      <c r="D877" s="1570"/>
      <c r="E877" s="1571"/>
      <c r="F877" s="1587"/>
      <c r="G877" s="1604"/>
      <c r="H877" s="1587"/>
      <c r="I877" s="1572"/>
      <c r="J877" s="1573"/>
      <c r="K877" s="1572"/>
      <c r="L877" s="1587"/>
      <c r="M877" s="1569"/>
      <c r="N877" s="1569"/>
      <c r="O877" s="1587"/>
      <c r="P877" s="1587"/>
      <c r="Q877" s="1880"/>
      <c r="R877" s="1866">
        <f t="shared" si="13"/>
        <v>0</v>
      </c>
      <c r="S877" s="1882"/>
      <c r="T877" s="1602"/>
      <c r="U877" s="1602"/>
      <c r="V877" s="1602"/>
      <c r="W877" s="1602"/>
    </row>
    <row r="878" spans="1:23" ht="16" customHeight="1" x14ac:dyDescent="0.45">
      <c r="A878" s="1603"/>
      <c r="B878" s="1572"/>
      <c r="C878" s="1572"/>
      <c r="D878" s="1570"/>
      <c r="E878" s="1571"/>
      <c r="F878" s="1587"/>
      <c r="G878" s="1604"/>
      <c r="H878" s="1587"/>
      <c r="I878" s="1572"/>
      <c r="J878" s="1573"/>
      <c r="K878" s="1572"/>
      <c r="L878" s="1587"/>
      <c r="M878" s="1569"/>
      <c r="N878" s="1569"/>
      <c r="O878" s="1587"/>
      <c r="P878" s="1587"/>
      <c r="Q878" s="1880"/>
      <c r="R878" s="1866">
        <f t="shared" si="13"/>
        <v>0</v>
      </c>
      <c r="S878" s="1882"/>
      <c r="T878" s="1602"/>
      <c r="U878" s="1602"/>
      <c r="V878" s="1602"/>
      <c r="W878" s="1602"/>
    </row>
    <row r="879" spans="1:23" ht="16" customHeight="1" x14ac:dyDescent="0.45">
      <c r="A879" s="1603"/>
      <c r="B879" s="1572"/>
      <c r="C879" s="1572"/>
      <c r="D879" s="1570"/>
      <c r="E879" s="1571"/>
      <c r="F879" s="1587"/>
      <c r="G879" s="1604"/>
      <c r="H879" s="1587"/>
      <c r="I879" s="1572"/>
      <c r="J879" s="1573"/>
      <c r="K879" s="1572"/>
      <c r="L879" s="1587"/>
      <c r="M879" s="1569"/>
      <c r="N879" s="1569"/>
      <c r="O879" s="1587"/>
      <c r="P879" s="1587"/>
      <c r="Q879" s="1880"/>
      <c r="R879" s="1866">
        <f t="shared" si="13"/>
        <v>0</v>
      </c>
      <c r="S879" s="1882"/>
      <c r="T879" s="1602"/>
      <c r="U879" s="1602"/>
      <c r="V879" s="1602"/>
      <c r="W879" s="1602"/>
    </row>
    <row r="880" spans="1:23" ht="16" customHeight="1" x14ac:dyDescent="0.45">
      <c r="A880" s="1603"/>
      <c r="B880" s="1572"/>
      <c r="C880" s="1572"/>
      <c r="D880" s="1570"/>
      <c r="E880" s="1571"/>
      <c r="F880" s="1587"/>
      <c r="G880" s="1604"/>
      <c r="H880" s="1587"/>
      <c r="I880" s="1572"/>
      <c r="J880" s="1573"/>
      <c r="K880" s="1572"/>
      <c r="L880" s="1587"/>
      <c r="M880" s="1569"/>
      <c r="N880" s="1569"/>
      <c r="O880" s="1587"/>
      <c r="P880" s="1587"/>
      <c r="Q880" s="1880"/>
      <c r="R880" s="1866">
        <f t="shared" si="13"/>
        <v>0</v>
      </c>
      <c r="S880" s="1882"/>
      <c r="T880" s="1602"/>
      <c r="U880" s="1602"/>
      <c r="V880" s="1602"/>
      <c r="W880" s="1602"/>
    </row>
    <row r="881" spans="1:23" ht="16" customHeight="1" x14ac:dyDescent="0.45">
      <c r="A881" s="1603"/>
      <c r="B881" s="1572"/>
      <c r="C881" s="1572"/>
      <c r="D881" s="1570"/>
      <c r="E881" s="1571"/>
      <c r="F881" s="1587"/>
      <c r="G881" s="1604"/>
      <c r="H881" s="1587"/>
      <c r="I881" s="1572"/>
      <c r="J881" s="1573"/>
      <c r="K881" s="1572"/>
      <c r="L881" s="1587"/>
      <c r="M881" s="1569"/>
      <c r="N881" s="1569"/>
      <c r="O881" s="1587"/>
      <c r="P881" s="1587"/>
      <c r="Q881" s="1880"/>
      <c r="R881" s="1866">
        <f t="shared" si="13"/>
        <v>0</v>
      </c>
      <c r="S881" s="1882"/>
      <c r="T881" s="1602"/>
      <c r="U881" s="1602"/>
      <c r="V881" s="1602"/>
      <c r="W881" s="1602"/>
    </row>
    <row r="882" spans="1:23" ht="16" customHeight="1" x14ac:dyDescent="0.45">
      <c r="A882" s="1603"/>
      <c r="B882" s="1572"/>
      <c r="C882" s="1572"/>
      <c r="D882" s="1570"/>
      <c r="E882" s="1571"/>
      <c r="F882" s="1587"/>
      <c r="G882" s="1604"/>
      <c r="H882" s="1587"/>
      <c r="I882" s="1572"/>
      <c r="J882" s="1573"/>
      <c r="K882" s="1572"/>
      <c r="L882" s="1587"/>
      <c r="M882" s="1569"/>
      <c r="N882" s="1569"/>
      <c r="O882" s="1587"/>
      <c r="P882" s="1587"/>
      <c r="Q882" s="1880"/>
      <c r="R882" s="1866">
        <f t="shared" si="13"/>
        <v>0</v>
      </c>
      <c r="S882" s="1882"/>
      <c r="T882" s="1602"/>
      <c r="U882" s="1602"/>
      <c r="V882" s="1602"/>
      <c r="W882" s="1602"/>
    </row>
    <row r="883" spans="1:23" ht="16" customHeight="1" x14ac:dyDescent="0.45">
      <c r="A883" s="1603"/>
      <c r="B883" s="1572"/>
      <c r="C883" s="1572"/>
      <c r="D883" s="1570"/>
      <c r="E883" s="1571"/>
      <c r="F883" s="1587"/>
      <c r="G883" s="1604"/>
      <c r="H883" s="1587"/>
      <c r="I883" s="1572"/>
      <c r="J883" s="1573"/>
      <c r="K883" s="1572"/>
      <c r="L883" s="1587"/>
      <c r="M883" s="1569"/>
      <c r="N883" s="1569"/>
      <c r="O883" s="1587"/>
      <c r="P883" s="1587"/>
      <c r="Q883" s="1880"/>
      <c r="R883" s="1866">
        <f t="shared" si="13"/>
        <v>0</v>
      </c>
      <c r="S883" s="1882"/>
      <c r="T883" s="1602"/>
      <c r="U883" s="1602"/>
      <c r="V883" s="1602"/>
      <c r="W883" s="1602"/>
    </row>
    <row r="884" spans="1:23" ht="16" customHeight="1" x14ac:dyDescent="0.45">
      <c r="A884" s="1603"/>
      <c r="B884" s="1572"/>
      <c r="C884" s="1572"/>
      <c r="D884" s="1570"/>
      <c r="E884" s="1571"/>
      <c r="F884" s="1587"/>
      <c r="G884" s="1604"/>
      <c r="H884" s="1587"/>
      <c r="I884" s="1572"/>
      <c r="J884" s="1573"/>
      <c r="K884" s="1572"/>
      <c r="L884" s="1587"/>
      <c r="M884" s="1569"/>
      <c r="N884" s="1569"/>
      <c r="O884" s="1587"/>
      <c r="P884" s="1587"/>
      <c r="Q884" s="1880"/>
      <c r="R884" s="1866">
        <f t="shared" si="13"/>
        <v>0</v>
      </c>
      <c r="S884" s="1882"/>
      <c r="T884" s="1602"/>
      <c r="U884" s="1602"/>
      <c r="V884" s="1602"/>
      <c r="W884" s="1602"/>
    </row>
    <row r="885" spans="1:23" ht="16" customHeight="1" x14ac:dyDescent="0.45">
      <c r="A885" s="1603"/>
      <c r="B885" s="1572"/>
      <c r="C885" s="1572"/>
      <c r="D885" s="1570"/>
      <c r="E885" s="1571"/>
      <c r="F885" s="1587"/>
      <c r="G885" s="1604"/>
      <c r="H885" s="1587"/>
      <c r="I885" s="1572"/>
      <c r="J885" s="1573"/>
      <c r="K885" s="1572"/>
      <c r="L885" s="1587"/>
      <c r="M885" s="1569"/>
      <c r="N885" s="1569"/>
      <c r="O885" s="1587"/>
      <c r="P885" s="1587"/>
      <c r="Q885" s="1880"/>
      <c r="R885" s="1866">
        <f t="shared" si="13"/>
        <v>0</v>
      </c>
      <c r="S885" s="1882"/>
      <c r="T885" s="1602"/>
      <c r="U885" s="1602"/>
      <c r="V885" s="1602"/>
      <c r="W885" s="1602"/>
    </row>
    <row r="886" spans="1:23" ht="16" customHeight="1" x14ac:dyDescent="0.45">
      <c r="A886" s="1603"/>
      <c r="B886" s="1572"/>
      <c r="C886" s="1572"/>
      <c r="D886" s="1570"/>
      <c r="E886" s="1571"/>
      <c r="F886" s="1587"/>
      <c r="G886" s="1604"/>
      <c r="H886" s="1587"/>
      <c r="I886" s="1572"/>
      <c r="J886" s="1573"/>
      <c r="K886" s="1572"/>
      <c r="L886" s="1587"/>
      <c r="M886" s="1569"/>
      <c r="N886" s="1569"/>
      <c r="O886" s="1587"/>
      <c r="P886" s="1587"/>
      <c r="Q886" s="1880"/>
      <c r="R886" s="1866">
        <f t="shared" si="13"/>
        <v>0</v>
      </c>
      <c r="S886" s="1882"/>
      <c r="T886" s="1602"/>
      <c r="U886" s="1602"/>
      <c r="V886" s="1602"/>
      <c r="W886" s="1602"/>
    </row>
    <row r="887" spans="1:23" ht="16" customHeight="1" x14ac:dyDescent="0.45">
      <c r="A887" s="1603"/>
      <c r="B887" s="1572"/>
      <c r="C887" s="1572"/>
      <c r="D887" s="1570"/>
      <c r="E887" s="1571"/>
      <c r="F887" s="1587"/>
      <c r="G887" s="1604"/>
      <c r="H887" s="1587"/>
      <c r="I887" s="1572"/>
      <c r="J887" s="1573"/>
      <c r="K887" s="1572"/>
      <c r="L887" s="1587"/>
      <c r="M887" s="1569"/>
      <c r="N887" s="1569"/>
      <c r="O887" s="1587"/>
      <c r="P887" s="1587"/>
      <c r="Q887" s="1880"/>
      <c r="R887" s="1866">
        <f t="shared" si="13"/>
        <v>0</v>
      </c>
      <c r="S887" s="1882"/>
      <c r="T887" s="1602"/>
      <c r="U887" s="1602"/>
      <c r="V887" s="1602"/>
      <c r="W887" s="1602"/>
    </row>
    <row r="888" spans="1:23" ht="16" customHeight="1" x14ac:dyDescent="0.45">
      <c r="A888" s="1603"/>
      <c r="B888" s="1572"/>
      <c r="C888" s="1572"/>
      <c r="D888" s="1570"/>
      <c r="E888" s="1571"/>
      <c r="F888" s="1587"/>
      <c r="G888" s="1604"/>
      <c r="H888" s="1587"/>
      <c r="I888" s="1572"/>
      <c r="J888" s="1573"/>
      <c r="K888" s="1572"/>
      <c r="L888" s="1587"/>
      <c r="M888" s="1569"/>
      <c r="N888" s="1569"/>
      <c r="O888" s="1587"/>
      <c r="P888" s="1587"/>
      <c r="Q888" s="1880"/>
      <c r="R888" s="1866">
        <f t="shared" si="13"/>
        <v>0</v>
      </c>
      <c r="S888" s="1882"/>
      <c r="T888" s="1602"/>
      <c r="U888" s="1602"/>
      <c r="V888" s="1602"/>
      <c r="W888" s="1602"/>
    </row>
    <row r="889" spans="1:23" ht="16" customHeight="1" x14ac:dyDescent="0.45">
      <c r="A889" s="1603"/>
      <c r="B889" s="1572"/>
      <c r="C889" s="1572"/>
      <c r="D889" s="1570"/>
      <c r="E889" s="1571"/>
      <c r="F889" s="1587"/>
      <c r="G889" s="1604"/>
      <c r="H889" s="1587"/>
      <c r="I889" s="1572"/>
      <c r="J889" s="1573"/>
      <c r="K889" s="1572"/>
      <c r="L889" s="1587"/>
      <c r="M889" s="1569"/>
      <c r="N889" s="1569"/>
      <c r="O889" s="1587"/>
      <c r="P889" s="1587"/>
      <c r="Q889" s="1880"/>
      <c r="R889" s="1866">
        <f t="shared" si="13"/>
        <v>0</v>
      </c>
      <c r="S889" s="1882"/>
      <c r="T889" s="1602"/>
      <c r="U889" s="1602"/>
      <c r="V889" s="1602"/>
      <c r="W889" s="1602"/>
    </row>
    <row r="890" spans="1:23" ht="16" customHeight="1" x14ac:dyDescent="0.45">
      <c r="A890" s="1603"/>
      <c r="B890" s="1572"/>
      <c r="C890" s="1572"/>
      <c r="D890" s="1570"/>
      <c r="E890" s="1571"/>
      <c r="F890" s="1587"/>
      <c r="G890" s="1604"/>
      <c r="H890" s="1587"/>
      <c r="I890" s="1572"/>
      <c r="J890" s="1573"/>
      <c r="K890" s="1572"/>
      <c r="L890" s="1587"/>
      <c r="M890" s="1569"/>
      <c r="N890" s="1569"/>
      <c r="O890" s="1587"/>
      <c r="P890" s="1587"/>
      <c r="Q890" s="1880"/>
      <c r="R890" s="1866">
        <f t="shared" si="13"/>
        <v>0</v>
      </c>
      <c r="S890" s="1882"/>
      <c r="T890" s="1602"/>
      <c r="U890" s="1602"/>
      <c r="V890" s="1602"/>
      <c r="W890" s="1602"/>
    </row>
    <row r="891" spans="1:23" ht="16" customHeight="1" x14ac:dyDescent="0.45">
      <c r="A891" s="1603"/>
      <c r="B891" s="1572"/>
      <c r="C891" s="1572"/>
      <c r="D891" s="1570"/>
      <c r="E891" s="1571"/>
      <c r="F891" s="1587"/>
      <c r="G891" s="1604"/>
      <c r="H891" s="1587"/>
      <c r="I891" s="1572"/>
      <c r="J891" s="1573"/>
      <c r="K891" s="1572"/>
      <c r="L891" s="1587"/>
      <c r="M891" s="1569"/>
      <c r="N891" s="1569"/>
      <c r="O891" s="1587"/>
      <c r="P891" s="1587"/>
      <c r="Q891" s="1880"/>
      <c r="R891" s="1866">
        <f t="shared" si="13"/>
        <v>0</v>
      </c>
      <c r="S891" s="1882"/>
      <c r="T891" s="1602"/>
      <c r="U891" s="1602"/>
      <c r="V891" s="1602"/>
      <c r="W891" s="1602"/>
    </row>
    <row r="892" spans="1:23" ht="16" customHeight="1" x14ac:dyDescent="0.45">
      <c r="A892" s="1603"/>
      <c r="B892" s="1572"/>
      <c r="C892" s="1572"/>
      <c r="D892" s="1570"/>
      <c r="E892" s="1571"/>
      <c r="F892" s="1587"/>
      <c r="G892" s="1604"/>
      <c r="H892" s="1587"/>
      <c r="I892" s="1572"/>
      <c r="J892" s="1573"/>
      <c r="K892" s="1572"/>
      <c r="L892" s="1587"/>
      <c r="M892" s="1569"/>
      <c r="N892" s="1569"/>
      <c r="O892" s="1587"/>
      <c r="P892" s="1587"/>
      <c r="Q892" s="1880"/>
      <c r="R892" s="1866">
        <f t="shared" si="13"/>
        <v>0</v>
      </c>
      <c r="S892" s="1882"/>
      <c r="T892" s="1602"/>
      <c r="U892" s="1602"/>
      <c r="V892" s="1602"/>
      <c r="W892" s="1602"/>
    </row>
    <row r="893" spans="1:23" ht="16" customHeight="1" x14ac:dyDescent="0.45">
      <c r="A893" s="1603"/>
      <c r="B893" s="1572"/>
      <c r="C893" s="1572"/>
      <c r="D893" s="1570"/>
      <c r="E893" s="1571"/>
      <c r="F893" s="1587"/>
      <c r="G893" s="1604"/>
      <c r="H893" s="1587"/>
      <c r="I893" s="1572"/>
      <c r="J893" s="1573"/>
      <c r="K893" s="1572"/>
      <c r="L893" s="1587"/>
      <c r="M893" s="1569"/>
      <c r="N893" s="1569"/>
      <c r="O893" s="1587"/>
      <c r="P893" s="1587"/>
      <c r="Q893" s="1880"/>
      <c r="R893" s="1866">
        <f t="shared" si="13"/>
        <v>0</v>
      </c>
      <c r="S893" s="1882"/>
      <c r="T893" s="1602"/>
      <c r="U893" s="1602"/>
      <c r="V893" s="1602"/>
      <c r="W893" s="1602"/>
    </row>
    <row r="894" spans="1:23" ht="16" customHeight="1" x14ac:dyDescent="0.45">
      <c r="A894" s="1603"/>
      <c r="B894" s="1572"/>
      <c r="C894" s="1572"/>
      <c r="D894" s="1570"/>
      <c r="E894" s="1571"/>
      <c r="F894" s="1587"/>
      <c r="G894" s="1604"/>
      <c r="H894" s="1587"/>
      <c r="I894" s="1572"/>
      <c r="J894" s="1573"/>
      <c r="K894" s="1572"/>
      <c r="L894" s="1587"/>
      <c r="M894" s="1569"/>
      <c r="N894" s="1569"/>
      <c r="O894" s="1587"/>
      <c r="P894" s="1587"/>
      <c r="Q894" s="1880"/>
      <c r="R894" s="1866">
        <f t="shared" si="13"/>
        <v>0</v>
      </c>
      <c r="S894" s="1882"/>
      <c r="T894" s="1602"/>
      <c r="U894" s="1602"/>
      <c r="V894" s="1602"/>
      <c r="W894" s="1602"/>
    </row>
    <row r="895" spans="1:23" ht="16" customHeight="1" x14ac:dyDescent="0.45">
      <c r="A895" s="1603"/>
      <c r="B895" s="1572"/>
      <c r="C895" s="1572"/>
      <c r="D895" s="1570"/>
      <c r="E895" s="1571"/>
      <c r="F895" s="1587"/>
      <c r="G895" s="1604"/>
      <c r="H895" s="1587"/>
      <c r="I895" s="1572"/>
      <c r="J895" s="1573"/>
      <c r="K895" s="1572"/>
      <c r="L895" s="1587"/>
      <c r="M895" s="1569"/>
      <c r="N895" s="1569"/>
      <c r="O895" s="1587"/>
      <c r="P895" s="1587"/>
      <c r="Q895" s="1880"/>
      <c r="R895" s="1866">
        <f t="shared" si="13"/>
        <v>0</v>
      </c>
      <c r="S895" s="1882"/>
      <c r="T895" s="1602"/>
      <c r="U895" s="1602"/>
      <c r="V895" s="1602"/>
      <c r="W895" s="1602"/>
    </row>
    <row r="896" spans="1:23" ht="16" customHeight="1" x14ac:dyDescent="0.45">
      <c r="A896" s="1603"/>
      <c r="B896" s="1572"/>
      <c r="C896" s="1572"/>
      <c r="D896" s="1570"/>
      <c r="E896" s="1571"/>
      <c r="F896" s="1587"/>
      <c r="G896" s="1604"/>
      <c r="H896" s="1587"/>
      <c r="I896" s="1572"/>
      <c r="J896" s="1573"/>
      <c r="K896" s="1572"/>
      <c r="L896" s="1587"/>
      <c r="M896" s="1569"/>
      <c r="N896" s="1569"/>
      <c r="O896" s="1587"/>
      <c r="P896" s="1587"/>
      <c r="Q896" s="1880"/>
      <c r="R896" s="1866">
        <f t="shared" si="13"/>
        <v>0</v>
      </c>
      <c r="S896" s="1882"/>
      <c r="T896" s="1602"/>
      <c r="U896" s="1602"/>
      <c r="V896" s="1602"/>
      <c r="W896" s="1602"/>
    </row>
    <row r="897" spans="1:23" ht="16" customHeight="1" x14ac:dyDescent="0.45">
      <c r="A897" s="1603"/>
      <c r="B897" s="1572"/>
      <c r="C897" s="1572"/>
      <c r="D897" s="1570"/>
      <c r="E897" s="1571"/>
      <c r="F897" s="1587"/>
      <c r="G897" s="1604"/>
      <c r="H897" s="1587"/>
      <c r="I897" s="1572"/>
      <c r="J897" s="1573"/>
      <c r="K897" s="1572"/>
      <c r="L897" s="1587"/>
      <c r="M897" s="1569"/>
      <c r="N897" s="1569"/>
      <c r="O897" s="1587"/>
      <c r="P897" s="1587"/>
      <c r="Q897" s="1880"/>
      <c r="R897" s="1866">
        <f t="shared" si="13"/>
        <v>0</v>
      </c>
      <c r="S897" s="1882"/>
      <c r="T897" s="1602"/>
      <c r="U897" s="1602"/>
      <c r="V897" s="1602"/>
      <c r="W897" s="1602"/>
    </row>
    <row r="898" spans="1:23" ht="16" customHeight="1" x14ac:dyDescent="0.45">
      <c r="A898" s="1603"/>
      <c r="B898" s="1572"/>
      <c r="C898" s="1572"/>
      <c r="D898" s="1570"/>
      <c r="E898" s="1571"/>
      <c r="F898" s="1587"/>
      <c r="G898" s="1604"/>
      <c r="H898" s="1587"/>
      <c r="I898" s="1572"/>
      <c r="J898" s="1573"/>
      <c r="K898" s="1572"/>
      <c r="L898" s="1587"/>
      <c r="M898" s="1569"/>
      <c r="N898" s="1569"/>
      <c r="O898" s="1587"/>
      <c r="P898" s="1587"/>
      <c r="Q898" s="1880"/>
      <c r="R898" s="1866">
        <f t="shared" si="13"/>
        <v>0</v>
      </c>
      <c r="S898" s="1882"/>
      <c r="T898" s="1602"/>
      <c r="U898" s="1602"/>
      <c r="V898" s="1602"/>
      <c r="W898" s="1602"/>
    </row>
    <row r="899" spans="1:23" ht="16" customHeight="1" x14ac:dyDescent="0.45">
      <c r="A899" s="1603"/>
      <c r="B899" s="1572"/>
      <c r="C899" s="1572"/>
      <c r="D899" s="1570"/>
      <c r="E899" s="1571"/>
      <c r="F899" s="1587"/>
      <c r="G899" s="1604"/>
      <c r="H899" s="1587"/>
      <c r="I899" s="1572"/>
      <c r="J899" s="1573"/>
      <c r="K899" s="1572"/>
      <c r="L899" s="1587"/>
      <c r="M899" s="1569"/>
      <c r="N899" s="1569"/>
      <c r="O899" s="1587"/>
      <c r="P899" s="1587"/>
      <c r="Q899" s="1880"/>
      <c r="R899" s="1866">
        <f t="shared" si="13"/>
        <v>0</v>
      </c>
      <c r="S899" s="1882"/>
      <c r="T899" s="1602"/>
      <c r="U899" s="1602"/>
      <c r="V899" s="1602"/>
      <c r="W899" s="1602"/>
    </row>
    <row r="900" spans="1:23" ht="16" customHeight="1" x14ac:dyDescent="0.45">
      <c r="A900" s="1603"/>
      <c r="B900" s="1572"/>
      <c r="C900" s="1572"/>
      <c r="D900" s="1570"/>
      <c r="E900" s="1571"/>
      <c r="F900" s="1587"/>
      <c r="G900" s="1604"/>
      <c r="H900" s="1587"/>
      <c r="I900" s="1572"/>
      <c r="J900" s="1573"/>
      <c r="K900" s="1572"/>
      <c r="L900" s="1587"/>
      <c r="M900" s="1569"/>
      <c r="N900" s="1569"/>
      <c r="O900" s="1587"/>
      <c r="P900" s="1587"/>
      <c r="Q900" s="1880"/>
      <c r="R900" s="1866">
        <f t="shared" si="13"/>
        <v>0</v>
      </c>
      <c r="S900" s="1882"/>
      <c r="T900" s="1602"/>
      <c r="U900" s="1602"/>
      <c r="V900" s="1602"/>
      <c r="W900" s="1602"/>
    </row>
    <row r="901" spans="1:23" ht="16" customHeight="1" x14ac:dyDescent="0.45">
      <c r="A901" s="1603"/>
      <c r="B901" s="1572"/>
      <c r="C901" s="1572"/>
      <c r="D901" s="1570"/>
      <c r="E901" s="1571"/>
      <c r="F901" s="1587"/>
      <c r="G901" s="1604"/>
      <c r="H901" s="1587"/>
      <c r="I901" s="1572"/>
      <c r="J901" s="1573"/>
      <c r="K901" s="1572"/>
      <c r="L901" s="1587"/>
      <c r="M901" s="1569"/>
      <c r="N901" s="1569"/>
      <c r="O901" s="1587"/>
      <c r="P901" s="1587"/>
      <c r="Q901" s="1880"/>
      <c r="R901" s="1866">
        <f t="shared" si="13"/>
        <v>0</v>
      </c>
      <c r="S901" s="1882"/>
      <c r="T901" s="1602"/>
      <c r="U901" s="1602"/>
      <c r="V901" s="1602"/>
      <c r="W901" s="1602"/>
    </row>
    <row r="902" spans="1:23" ht="16" customHeight="1" x14ac:dyDescent="0.45">
      <c r="A902" s="1603"/>
      <c r="B902" s="1572"/>
      <c r="C902" s="1572"/>
      <c r="D902" s="1570"/>
      <c r="E902" s="1571"/>
      <c r="F902" s="1587"/>
      <c r="G902" s="1604"/>
      <c r="H902" s="1587"/>
      <c r="I902" s="1572"/>
      <c r="J902" s="1573"/>
      <c r="K902" s="1572"/>
      <c r="L902" s="1587"/>
      <c r="M902" s="1569"/>
      <c r="N902" s="1569"/>
      <c r="O902" s="1587"/>
      <c r="P902" s="1587"/>
      <c r="Q902" s="1880"/>
      <c r="R902" s="1866">
        <f t="shared" si="13"/>
        <v>0</v>
      </c>
      <c r="S902" s="1882"/>
      <c r="T902" s="1602"/>
      <c r="U902" s="1602"/>
      <c r="V902" s="1602"/>
      <c r="W902" s="1602"/>
    </row>
    <row r="903" spans="1:23" ht="16" customHeight="1" x14ac:dyDescent="0.45">
      <c r="A903" s="1603"/>
      <c r="B903" s="1572"/>
      <c r="C903" s="1572"/>
      <c r="D903" s="1570"/>
      <c r="E903" s="1571"/>
      <c r="F903" s="1587"/>
      <c r="G903" s="1604"/>
      <c r="H903" s="1587"/>
      <c r="I903" s="1572"/>
      <c r="J903" s="1573"/>
      <c r="K903" s="1572"/>
      <c r="L903" s="1587"/>
      <c r="M903" s="1569"/>
      <c r="N903" s="1569"/>
      <c r="O903" s="1587"/>
      <c r="P903" s="1587"/>
      <c r="Q903" s="1880"/>
      <c r="R903" s="1866">
        <f t="shared" si="13"/>
        <v>0</v>
      </c>
      <c r="S903" s="1882"/>
      <c r="T903" s="1602"/>
      <c r="U903" s="1602"/>
      <c r="V903" s="1602"/>
      <c r="W903" s="1602"/>
    </row>
    <row r="904" spans="1:23" ht="16" customHeight="1" x14ac:dyDescent="0.45">
      <c r="A904" s="1603"/>
      <c r="B904" s="1572"/>
      <c r="C904" s="1572"/>
      <c r="D904" s="1570"/>
      <c r="E904" s="1571"/>
      <c r="F904" s="1587"/>
      <c r="G904" s="1604"/>
      <c r="H904" s="1587"/>
      <c r="I904" s="1572"/>
      <c r="J904" s="1573"/>
      <c r="K904" s="1572"/>
      <c r="L904" s="1587"/>
      <c r="M904" s="1569"/>
      <c r="N904" s="1569"/>
      <c r="O904" s="1587"/>
      <c r="P904" s="1587"/>
      <c r="Q904" s="1880"/>
      <c r="R904" s="1866">
        <f t="shared" ref="R904:R967" si="14">$I904+$K904</f>
        <v>0</v>
      </c>
      <c r="S904" s="1882"/>
      <c r="T904" s="1602"/>
      <c r="U904" s="1602"/>
      <c r="V904" s="1602"/>
      <c r="W904" s="1602"/>
    </row>
    <row r="905" spans="1:23" ht="16" customHeight="1" x14ac:dyDescent="0.45">
      <c r="A905" s="1603"/>
      <c r="B905" s="1572"/>
      <c r="C905" s="1572"/>
      <c r="D905" s="1570"/>
      <c r="E905" s="1571"/>
      <c r="F905" s="1587"/>
      <c r="G905" s="1604"/>
      <c r="H905" s="1587"/>
      <c r="I905" s="1572"/>
      <c r="J905" s="1573"/>
      <c r="K905" s="1572"/>
      <c r="L905" s="1587"/>
      <c r="M905" s="1569"/>
      <c r="N905" s="1569"/>
      <c r="O905" s="1587"/>
      <c r="P905" s="1587"/>
      <c r="Q905" s="1880"/>
      <c r="R905" s="1866">
        <f t="shared" si="14"/>
        <v>0</v>
      </c>
      <c r="S905" s="1882"/>
      <c r="T905" s="1602"/>
      <c r="U905" s="1602"/>
      <c r="V905" s="1602"/>
      <c r="W905" s="1602"/>
    </row>
    <row r="906" spans="1:23" ht="16" customHeight="1" x14ac:dyDescent="0.45">
      <c r="A906" s="1603"/>
      <c r="B906" s="1572"/>
      <c r="C906" s="1572"/>
      <c r="D906" s="1570"/>
      <c r="E906" s="1571"/>
      <c r="F906" s="1587"/>
      <c r="G906" s="1604"/>
      <c r="H906" s="1587"/>
      <c r="I906" s="1572"/>
      <c r="J906" s="1573"/>
      <c r="K906" s="1572"/>
      <c r="L906" s="1587"/>
      <c r="M906" s="1569"/>
      <c r="N906" s="1569"/>
      <c r="O906" s="1587"/>
      <c r="P906" s="1587"/>
      <c r="Q906" s="1880"/>
      <c r="R906" s="1866">
        <f t="shared" si="14"/>
        <v>0</v>
      </c>
      <c r="S906" s="1882"/>
      <c r="T906" s="1602"/>
      <c r="U906" s="1602"/>
      <c r="V906" s="1602"/>
      <c r="W906" s="1602"/>
    </row>
    <row r="907" spans="1:23" ht="16" customHeight="1" x14ac:dyDescent="0.45">
      <c r="A907" s="1603"/>
      <c r="B907" s="1572"/>
      <c r="C907" s="1572"/>
      <c r="D907" s="1570"/>
      <c r="E907" s="1571"/>
      <c r="F907" s="1587"/>
      <c r="G907" s="1604"/>
      <c r="H907" s="1587"/>
      <c r="I907" s="1572"/>
      <c r="J907" s="1573"/>
      <c r="K907" s="1572"/>
      <c r="L907" s="1587"/>
      <c r="M907" s="1569"/>
      <c r="N907" s="1569"/>
      <c r="O907" s="1587"/>
      <c r="P907" s="1587"/>
      <c r="Q907" s="1880"/>
      <c r="R907" s="1866">
        <f t="shared" si="14"/>
        <v>0</v>
      </c>
      <c r="S907" s="1882"/>
      <c r="T907" s="1602"/>
      <c r="U907" s="1602"/>
      <c r="V907" s="1602"/>
      <c r="W907" s="1602"/>
    </row>
    <row r="908" spans="1:23" ht="16" customHeight="1" x14ac:dyDescent="0.45">
      <c r="A908" s="1603"/>
      <c r="B908" s="1572"/>
      <c r="C908" s="1572"/>
      <c r="D908" s="1570"/>
      <c r="E908" s="1571"/>
      <c r="F908" s="1587"/>
      <c r="G908" s="1604"/>
      <c r="H908" s="1587"/>
      <c r="I908" s="1572"/>
      <c r="J908" s="1573"/>
      <c r="K908" s="1572"/>
      <c r="L908" s="1587"/>
      <c r="M908" s="1569"/>
      <c r="N908" s="1569"/>
      <c r="O908" s="1587"/>
      <c r="P908" s="1587"/>
      <c r="Q908" s="1880"/>
      <c r="R908" s="1866">
        <f t="shared" si="14"/>
        <v>0</v>
      </c>
      <c r="S908" s="1882"/>
      <c r="T908" s="1602"/>
      <c r="U908" s="1602"/>
      <c r="V908" s="1602"/>
      <c r="W908" s="1602"/>
    </row>
    <row r="909" spans="1:23" ht="16" customHeight="1" x14ac:dyDescent="0.45">
      <c r="A909" s="1603"/>
      <c r="B909" s="1572"/>
      <c r="C909" s="1572"/>
      <c r="D909" s="1570"/>
      <c r="E909" s="1571"/>
      <c r="F909" s="1587"/>
      <c r="G909" s="1604"/>
      <c r="H909" s="1587"/>
      <c r="I909" s="1572"/>
      <c r="J909" s="1573"/>
      <c r="K909" s="1572"/>
      <c r="L909" s="1587"/>
      <c r="M909" s="1569"/>
      <c r="N909" s="1569"/>
      <c r="O909" s="1587"/>
      <c r="P909" s="1587"/>
      <c r="Q909" s="1880"/>
      <c r="R909" s="1866">
        <f t="shared" si="14"/>
        <v>0</v>
      </c>
      <c r="S909" s="1882"/>
      <c r="T909" s="1602"/>
      <c r="U909" s="1602"/>
      <c r="V909" s="1602"/>
      <c r="W909" s="1602"/>
    </row>
    <row r="910" spans="1:23" ht="16" customHeight="1" x14ac:dyDescent="0.45">
      <c r="A910" s="1603"/>
      <c r="B910" s="1572"/>
      <c r="C910" s="1572"/>
      <c r="D910" s="1570"/>
      <c r="E910" s="1571"/>
      <c r="F910" s="1587"/>
      <c r="G910" s="1604"/>
      <c r="H910" s="1587"/>
      <c r="I910" s="1572"/>
      <c r="J910" s="1573"/>
      <c r="K910" s="1572"/>
      <c r="L910" s="1587"/>
      <c r="M910" s="1569"/>
      <c r="N910" s="1569"/>
      <c r="O910" s="1587"/>
      <c r="P910" s="1587"/>
      <c r="Q910" s="1880"/>
      <c r="R910" s="1866">
        <f t="shared" si="14"/>
        <v>0</v>
      </c>
      <c r="S910" s="1882"/>
      <c r="T910" s="1602"/>
      <c r="U910" s="1602"/>
      <c r="V910" s="1602"/>
      <c r="W910" s="1602"/>
    </row>
    <row r="911" spans="1:23" ht="16" customHeight="1" x14ac:dyDescent="0.45">
      <c r="A911" s="1603"/>
      <c r="B911" s="1572"/>
      <c r="C911" s="1572"/>
      <c r="D911" s="1570"/>
      <c r="E911" s="1571"/>
      <c r="F911" s="1587"/>
      <c r="G911" s="1604"/>
      <c r="H911" s="1587"/>
      <c r="I911" s="1572"/>
      <c r="J911" s="1573"/>
      <c r="K911" s="1572"/>
      <c r="L911" s="1587"/>
      <c r="M911" s="1569"/>
      <c r="N911" s="1569"/>
      <c r="O911" s="1587"/>
      <c r="P911" s="1587"/>
      <c r="Q911" s="1880"/>
      <c r="R911" s="1866">
        <f t="shared" si="14"/>
        <v>0</v>
      </c>
      <c r="S911" s="1882"/>
      <c r="T911" s="1602"/>
      <c r="U911" s="1602"/>
      <c r="V911" s="1602"/>
      <c r="W911" s="1602"/>
    </row>
    <row r="912" spans="1:23" ht="16" customHeight="1" x14ac:dyDescent="0.45">
      <c r="A912" s="1603"/>
      <c r="B912" s="1572"/>
      <c r="C912" s="1572"/>
      <c r="D912" s="1570"/>
      <c r="E912" s="1571"/>
      <c r="F912" s="1587"/>
      <c r="G912" s="1604"/>
      <c r="H912" s="1587"/>
      <c r="I912" s="1572"/>
      <c r="J912" s="1573"/>
      <c r="K912" s="1572"/>
      <c r="L912" s="1587"/>
      <c r="M912" s="1569"/>
      <c r="N912" s="1569"/>
      <c r="O912" s="1587"/>
      <c r="P912" s="1587"/>
      <c r="Q912" s="1880"/>
      <c r="R912" s="1866">
        <f t="shared" si="14"/>
        <v>0</v>
      </c>
      <c r="S912" s="1882"/>
      <c r="T912" s="1602"/>
      <c r="U912" s="1602"/>
      <c r="V912" s="1602"/>
      <c r="W912" s="1602"/>
    </row>
    <row r="913" spans="1:23" ht="16" customHeight="1" x14ac:dyDescent="0.45">
      <c r="A913" s="1603"/>
      <c r="B913" s="1572"/>
      <c r="C913" s="1572"/>
      <c r="D913" s="1570"/>
      <c r="E913" s="1571"/>
      <c r="F913" s="1587"/>
      <c r="G913" s="1604"/>
      <c r="H913" s="1587"/>
      <c r="I913" s="1572"/>
      <c r="J913" s="1573"/>
      <c r="K913" s="1572"/>
      <c r="L913" s="1587"/>
      <c r="M913" s="1569"/>
      <c r="N913" s="1569"/>
      <c r="O913" s="1587"/>
      <c r="P913" s="1587"/>
      <c r="Q913" s="1880"/>
      <c r="R913" s="1866">
        <f t="shared" si="14"/>
        <v>0</v>
      </c>
      <c r="S913" s="1882"/>
      <c r="T913" s="1602"/>
      <c r="U913" s="1602"/>
      <c r="V913" s="1602"/>
      <c r="W913" s="1602"/>
    </row>
    <row r="914" spans="1:23" ht="16" customHeight="1" x14ac:dyDescent="0.45">
      <c r="A914" s="1603"/>
      <c r="B914" s="1572"/>
      <c r="C914" s="1572"/>
      <c r="D914" s="1570"/>
      <c r="E914" s="1571"/>
      <c r="F914" s="1587"/>
      <c r="G914" s="1604"/>
      <c r="H914" s="1587"/>
      <c r="I914" s="1572"/>
      <c r="J914" s="1573"/>
      <c r="K914" s="1572"/>
      <c r="L914" s="1587"/>
      <c r="M914" s="1569"/>
      <c r="N914" s="1569"/>
      <c r="O914" s="1587"/>
      <c r="P914" s="1587"/>
      <c r="Q914" s="1880"/>
      <c r="R914" s="1866">
        <f t="shared" si="14"/>
        <v>0</v>
      </c>
      <c r="S914" s="1882"/>
      <c r="T914" s="1602"/>
      <c r="U914" s="1602"/>
      <c r="V914" s="1602"/>
      <c r="W914" s="1602"/>
    </row>
    <row r="915" spans="1:23" ht="16" customHeight="1" x14ac:dyDescent="0.45">
      <c r="A915" s="1603"/>
      <c r="B915" s="1572"/>
      <c r="C915" s="1572"/>
      <c r="D915" s="1570"/>
      <c r="E915" s="1571"/>
      <c r="F915" s="1587"/>
      <c r="G915" s="1604"/>
      <c r="H915" s="1587"/>
      <c r="I915" s="1572"/>
      <c r="J915" s="1573"/>
      <c r="K915" s="1572"/>
      <c r="L915" s="1587"/>
      <c r="M915" s="1569"/>
      <c r="N915" s="1569"/>
      <c r="O915" s="1587"/>
      <c r="P915" s="1587"/>
      <c r="Q915" s="1880"/>
      <c r="R915" s="1866">
        <f t="shared" si="14"/>
        <v>0</v>
      </c>
      <c r="S915" s="1882"/>
      <c r="T915" s="1602"/>
      <c r="U915" s="1602"/>
      <c r="V915" s="1602"/>
      <c r="W915" s="1602"/>
    </row>
    <row r="916" spans="1:23" ht="16" customHeight="1" x14ac:dyDescent="0.45">
      <c r="A916" s="1603"/>
      <c r="B916" s="1572"/>
      <c r="C916" s="1572"/>
      <c r="D916" s="1570"/>
      <c r="E916" s="1571"/>
      <c r="F916" s="1587"/>
      <c r="G916" s="1604"/>
      <c r="H916" s="1587"/>
      <c r="I916" s="1572"/>
      <c r="J916" s="1573"/>
      <c r="K916" s="1572"/>
      <c r="L916" s="1587"/>
      <c r="M916" s="1569"/>
      <c r="N916" s="1569"/>
      <c r="O916" s="1587"/>
      <c r="P916" s="1587"/>
      <c r="Q916" s="1880"/>
      <c r="R916" s="1866">
        <f t="shared" si="14"/>
        <v>0</v>
      </c>
      <c r="S916" s="1882"/>
      <c r="T916" s="1602"/>
      <c r="U916" s="1602"/>
      <c r="V916" s="1602"/>
      <c r="W916" s="1602"/>
    </row>
    <row r="917" spans="1:23" ht="16" customHeight="1" x14ac:dyDescent="0.45">
      <c r="A917" s="1603"/>
      <c r="B917" s="1572"/>
      <c r="C917" s="1572"/>
      <c r="D917" s="1570"/>
      <c r="E917" s="1571"/>
      <c r="F917" s="1587"/>
      <c r="G917" s="1604"/>
      <c r="H917" s="1587"/>
      <c r="I917" s="1572"/>
      <c r="J917" s="1573"/>
      <c r="K917" s="1572"/>
      <c r="L917" s="1587"/>
      <c r="M917" s="1569"/>
      <c r="N917" s="1569"/>
      <c r="O917" s="1587"/>
      <c r="P917" s="1587"/>
      <c r="Q917" s="1880"/>
      <c r="R917" s="1866">
        <f t="shared" si="14"/>
        <v>0</v>
      </c>
      <c r="S917" s="1882"/>
      <c r="T917" s="1602"/>
      <c r="U917" s="1602"/>
      <c r="V917" s="1602"/>
      <c r="W917" s="1602"/>
    </row>
    <row r="918" spans="1:23" ht="16" customHeight="1" x14ac:dyDescent="0.45">
      <c r="A918" s="1603"/>
      <c r="B918" s="1572"/>
      <c r="C918" s="1572"/>
      <c r="D918" s="1570"/>
      <c r="E918" s="1571"/>
      <c r="F918" s="1587"/>
      <c r="G918" s="1604"/>
      <c r="H918" s="1587"/>
      <c r="I918" s="1572"/>
      <c r="J918" s="1573"/>
      <c r="K918" s="1572"/>
      <c r="L918" s="1587"/>
      <c r="M918" s="1569"/>
      <c r="N918" s="1569"/>
      <c r="O918" s="1587"/>
      <c r="P918" s="1587"/>
      <c r="Q918" s="1880"/>
      <c r="R918" s="1866">
        <f t="shared" si="14"/>
        <v>0</v>
      </c>
      <c r="S918" s="1882"/>
      <c r="T918" s="1602"/>
      <c r="U918" s="1602"/>
      <c r="V918" s="1602"/>
      <c r="W918" s="1602"/>
    </row>
    <row r="919" spans="1:23" ht="16" customHeight="1" x14ac:dyDescent="0.45">
      <c r="A919" s="1603"/>
      <c r="B919" s="1572"/>
      <c r="C919" s="1572"/>
      <c r="D919" s="1570"/>
      <c r="E919" s="1571"/>
      <c r="F919" s="1587"/>
      <c r="G919" s="1604"/>
      <c r="H919" s="1587"/>
      <c r="I919" s="1572"/>
      <c r="J919" s="1573"/>
      <c r="K919" s="1572"/>
      <c r="L919" s="1587"/>
      <c r="M919" s="1569"/>
      <c r="N919" s="1569"/>
      <c r="O919" s="1587"/>
      <c r="P919" s="1587"/>
      <c r="Q919" s="1880"/>
      <c r="R919" s="1866">
        <f t="shared" si="14"/>
        <v>0</v>
      </c>
      <c r="S919" s="1882"/>
      <c r="T919" s="1602"/>
      <c r="U919" s="1602"/>
      <c r="V919" s="1602"/>
      <c r="W919" s="1602"/>
    </row>
    <row r="920" spans="1:23" ht="16" customHeight="1" x14ac:dyDescent="0.45">
      <c r="A920" s="1603"/>
      <c r="B920" s="1572"/>
      <c r="C920" s="1572"/>
      <c r="D920" s="1570"/>
      <c r="E920" s="1571"/>
      <c r="F920" s="1587"/>
      <c r="G920" s="1604"/>
      <c r="H920" s="1587"/>
      <c r="I920" s="1572"/>
      <c r="J920" s="1573"/>
      <c r="K920" s="1572"/>
      <c r="L920" s="1587"/>
      <c r="M920" s="1569"/>
      <c r="N920" s="1569"/>
      <c r="O920" s="1587"/>
      <c r="P920" s="1587"/>
      <c r="Q920" s="1880"/>
      <c r="R920" s="1866">
        <f t="shared" si="14"/>
        <v>0</v>
      </c>
      <c r="S920" s="1882"/>
      <c r="T920" s="1602"/>
      <c r="U920" s="1602"/>
      <c r="V920" s="1602"/>
      <c r="W920" s="1602"/>
    </row>
    <row r="921" spans="1:23" ht="16" customHeight="1" x14ac:dyDescent="0.45">
      <c r="A921" s="1603"/>
      <c r="B921" s="1572"/>
      <c r="C921" s="1572"/>
      <c r="D921" s="1570"/>
      <c r="E921" s="1571"/>
      <c r="F921" s="1587"/>
      <c r="G921" s="1604"/>
      <c r="H921" s="1587"/>
      <c r="I921" s="1572"/>
      <c r="J921" s="1573"/>
      <c r="K921" s="1572"/>
      <c r="L921" s="1587"/>
      <c r="M921" s="1569"/>
      <c r="N921" s="1569"/>
      <c r="O921" s="1587"/>
      <c r="P921" s="1587"/>
      <c r="Q921" s="1880"/>
      <c r="R921" s="1866">
        <f t="shared" si="14"/>
        <v>0</v>
      </c>
      <c r="S921" s="1882"/>
      <c r="T921" s="1602"/>
      <c r="U921" s="1602"/>
      <c r="V921" s="1602"/>
      <c r="W921" s="1602"/>
    </row>
    <row r="922" spans="1:23" ht="16" customHeight="1" x14ac:dyDescent="0.45">
      <c r="A922" s="1603"/>
      <c r="B922" s="1572"/>
      <c r="C922" s="1572"/>
      <c r="D922" s="1570"/>
      <c r="E922" s="1571"/>
      <c r="F922" s="1587"/>
      <c r="G922" s="1604"/>
      <c r="H922" s="1587"/>
      <c r="I922" s="1572"/>
      <c r="J922" s="1573"/>
      <c r="K922" s="1572"/>
      <c r="L922" s="1587"/>
      <c r="M922" s="1569"/>
      <c r="N922" s="1569"/>
      <c r="O922" s="1587"/>
      <c r="P922" s="1587"/>
      <c r="Q922" s="1880"/>
      <c r="R922" s="1866">
        <f t="shared" si="14"/>
        <v>0</v>
      </c>
      <c r="S922" s="1882"/>
      <c r="T922" s="1602"/>
      <c r="U922" s="1602"/>
      <c r="V922" s="1602"/>
      <c r="W922" s="1602"/>
    </row>
    <row r="923" spans="1:23" ht="16" customHeight="1" x14ac:dyDescent="0.45">
      <c r="A923" s="1603"/>
      <c r="B923" s="1572"/>
      <c r="C923" s="1572"/>
      <c r="D923" s="1570"/>
      <c r="E923" s="1571"/>
      <c r="F923" s="1587"/>
      <c r="G923" s="1604"/>
      <c r="H923" s="1587"/>
      <c r="I923" s="1572"/>
      <c r="J923" s="1573"/>
      <c r="K923" s="1572"/>
      <c r="L923" s="1587"/>
      <c r="M923" s="1569"/>
      <c r="N923" s="1569"/>
      <c r="O923" s="1587"/>
      <c r="P923" s="1587"/>
      <c r="Q923" s="1880"/>
      <c r="R923" s="1866">
        <f t="shared" si="14"/>
        <v>0</v>
      </c>
      <c r="S923" s="1882"/>
      <c r="T923" s="1602"/>
      <c r="U923" s="1602"/>
      <c r="V923" s="1602"/>
      <c r="W923" s="1602"/>
    </row>
    <row r="924" spans="1:23" ht="16" customHeight="1" x14ac:dyDescent="0.45">
      <c r="A924" s="1603"/>
      <c r="B924" s="1572"/>
      <c r="C924" s="1572"/>
      <c r="D924" s="1570"/>
      <c r="E924" s="1571"/>
      <c r="F924" s="1587"/>
      <c r="G924" s="1604"/>
      <c r="H924" s="1587"/>
      <c r="I924" s="1572"/>
      <c r="J924" s="1573"/>
      <c r="K924" s="1572"/>
      <c r="L924" s="1587"/>
      <c r="M924" s="1569"/>
      <c r="N924" s="1569"/>
      <c r="O924" s="1587"/>
      <c r="P924" s="1587"/>
      <c r="Q924" s="1880"/>
      <c r="R924" s="1866">
        <f t="shared" si="14"/>
        <v>0</v>
      </c>
      <c r="S924" s="1882"/>
      <c r="T924" s="1602"/>
      <c r="U924" s="1602"/>
      <c r="V924" s="1602"/>
      <c r="W924" s="1602"/>
    </row>
    <row r="925" spans="1:23" ht="16" customHeight="1" x14ac:dyDescent="0.45">
      <c r="A925" s="1603"/>
      <c r="B925" s="1572"/>
      <c r="C925" s="1572"/>
      <c r="D925" s="1570"/>
      <c r="E925" s="1571"/>
      <c r="F925" s="1587"/>
      <c r="G925" s="1604"/>
      <c r="H925" s="1587"/>
      <c r="I925" s="1572"/>
      <c r="J925" s="1573"/>
      <c r="K925" s="1572"/>
      <c r="L925" s="1587"/>
      <c r="M925" s="1569"/>
      <c r="N925" s="1569"/>
      <c r="O925" s="1587"/>
      <c r="P925" s="1587"/>
      <c r="Q925" s="1880"/>
      <c r="R925" s="1866">
        <f t="shared" si="14"/>
        <v>0</v>
      </c>
      <c r="S925" s="1882"/>
      <c r="T925" s="1602"/>
      <c r="U925" s="1602"/>
      <c r="V925" s="1602"/>
      <c r="W925" s="1602"/>
    </row>
    <row r="926" spans="1:23" ht="16" customHeight="1" x14ac:dyDescent="0.45">
      <c r="A926" s="1603"/>
      <c r="B926" s="1572"/>
      <c r="C926" s="1572"/>
      <c r="D926" s="1570"/>
      <c r="E926" s="1571"/>
      <c r="F926" s="1587"/>
      <c r="G926" s="1604"/>
      <c r="H926" s="1587"/>
      <c r="I926" s="1572"/>
      <c r="J926" s="1573"/>
      <c r="K926" s="1572"/>
      <c r="L926" s="1587"/>
      <c r="M926" s="1569"/>
      <c r="N926" s="1569"/>
      <c r="O926" s="1587"/>
      <c r="P926" s="1587"/>
      <c r="Q926" s="1880"/>
      <c r="R926" s="1866">
        <f t="shared" si="14"/>
        <v>0</v>
      </c>
      <c r="S926" s="1882"/>
      <c r="T926" s="1602"/>
      <c r="U926" s="1602"/>
      <c r="V926" s="1602"/>
      <c r="W926" s="1602"/>
    </row>
    <row r="927" spans="1:23" ht="16" customHeight="1" x14ac:dyDescent="0.45">
      <c r="A927" s="1603"/>
      <c r="B927" s="1572"/>
      <c r="C927" s="1572"/>
      <c r="D927" s="1570"/>
      <c r="E927" s="1571"/>
      <c r="F927" s="1587"/>
      <c r="G927" s="1604"/>
      <c r="H927" s="1587"/>
      <c r="I927" s="1572"/>
      <c r="J927" s="1573"/>
      <c r="K927" s="1572"/>
      <c r="L927" s="1587"/>
      <c r="M927" s="1569"/>
      <c r="N927" s="1569"/>
      <c r="O927" s="1587"/>
      <c r="P927" s="1587"/>
      <c r="Q927" s="1880"/>
      <c r="R927" s="1866">
        <f t="shared" si="14"/>
        <v>0</v>
      </c>
      <c r="S927" s="1882"/>
      <c r="T927" s="1602"/>
      <c r="U927" s="1602"/>
      <c r="V927" s="1602"/>
      <c r="W927" s="1602"/>
    </row>
    <row r="928" spans="1:23" ht="16" customHeight="1" x14ac:dyDescent="0.45">
      <c r="A928" s="1603"/>
      <c r="B928" s="1572"/>
      <c r="C928" s="1572"/>
      <c r="D928" s="1570"/>
      <c r="E928" s="1571"/>
      <c r="F928" s="1587"/>
      <c r="G928" s="1604"/>
      <c r="H928" s="1587"/>
      <c r="I928" s="1572"/>
      <c r="J928" s="1573"/>
      <c r="K928" s="1572"/>
      <c r="L928" s="1587"/>
      <c r="M928" s="1569"/>
      <c r="N928" s="1569"/>
      <c r="O928" s="1587"/>
      <c r="P928" s="1587"/>
      <c r="Q928" s="1880"/>
      <c r="R928" s="1866">
        <f t="shared" si="14"/>
        <v>0</v>
      </c>
      <c r="S928" s="1882"/>
      <c r="T928" s="1602"/>
      <c r="U928" s="1602"/>
      <c r="V928" s="1602"/>
      <c r="W928" s="1602"/>
    </row>
    <row r="929" spans="1:23" ht="16" customHeight="1" x14ac:dyDescent="0.45">
      <c r="A929" s="1603"/>
      <c r="B929" s="1572"/>
      <c r="C929" s="1572"/>
      <c r="D929" s="1570"/>
      <c r="E929" s="1571"/>
      <c r="F929" s="1587"/>
      <c r="G929" s="1604"/>
      <c r="H929" s="1587"/>
      <c r="I929" s="1572"/>
      <c r="J929" s="1573"/>
      <c r="K929" s="1572"/>
      <c r="L929" s="1587"/>
      <c r="M929" s="1569"/>
      <c r="N929" s="1569"/>
      <c r="O929" s="1587"/>
      <c r="P929" s="1587"/>
      <c r="Q929" s="1880"/>
      <c r="R929" s="1866">
        <f t="shared" si="14"/>
        <v>0</v>
      </c>
      <c r="S929" s="1882"/>
      <c r="T929" s="1602"/>
      <c r="U929" s="1602"/>
      <c r="V929" s="1602"/>
      <c r="W929" s="1602"/>
    </row>
    <row r="930" spans="1:23" ht="16" customHeight="1" x14ac:dyDescent="0.45">
      <c r="A930" s="1603"/>
      <c r="B930" s="1572"/>
      <c r="C930" s="1572"/>
      <c r="D930" s="1570"/>
      <c r="E930" s="1571"/>
      <c r="F930" s="1587"/>
      <c r="G930" s="1604"/>
      <c r="H930" s="1587"/>
      <c r="I930" s="1572"/>
      <c r="J930" s="1573"/>
      <c r="K930" s="1572"/>
      <c r="L930" s="1587"/>
      <c r="M930" s="1569"/>
      <c r="N930" s="1569"/>
      <c r="O930" s="1587"/>
      <c r="P930" s="1587"/>
      <c r="Q930" s="1880"/>
      <c r="R930" s="1866">
        <f t="shared" si="14"/>
        <v>0</v>
      </c>
      <c r="S930" s="1882"/>
      <c r="T930" s="1602"/>
      <c r="U930" s="1602"/>
      <c r="V930" s="1602"/>
      <c r="W930" s="1602"/>
    </row>
    <row r="931" spans="1:23" ht="16" customHeight="1" x14ac:dyDescent="0.45">
      <c r="A931" s="1603"/>
      <c r="B931" s="1572"/>
      <c r="C931" s="1572"/>
      <c r="D931" s="1570"/>
      <c r="E931" s="1571"/>
      <c r="F931" s="1587"/>
      <c r="G931" s="1604"/>
      <c r="H931" s="1587"/>
      <c r="I931" s="1572"/>
      <c r="J931" s="1573"/>
      <c r="K931" s="1572"/>
      <c r="L931" s="1587"/>
      <c r="M931" s="1569"/>
      <c r="N931" s="1569"/>
      <c r="O931" s="1587"/>
      <c r="P931" s="1587"/>
      <c r="Q931" s="1880"/>
      <c r="R931" s="1866">
        <f t="shared" si="14"/>
        <v>0</v>
      </c>
      <c r="S931" s="1882"/>
      <c r="T931" s="1602"/>
      <c r="U931" s="1602"/>
      <c r="V931" s="1602"/>
      <c r="W931" s="1602"/>
    </row>
    <row r="932" spans="1:23" ht="16" customHeight="1" x14ac:dyDescent="0.45">
      <c r="A932" s="1603"/>
      <c r="B932" s="1572"/>
      <c r="C932" s="1572"/>
      <c r="D932" s="1570"/>
      <c r="E932" s="1571"/>
      <c r="F932" s="1587"/>
      <c r="G932" s="1604"/>
      <c r="H932" s="1587"/>
      <c r="I932" s="1572"/>
      <c r="J932" s="1573"/>
      <c r="K932" s="1572"/>
      <c r="L932" s="1587"/>
      <c r="M932" s="1569"/>
      <c r="N932" s="1569"/>
      <c r="O932" s="1587"/>
      <c r="P932" s="1587"/>
      <c r="Q932" s="1880"/>
      <c r="R932" s="1866">
        <f t="shared" si="14"/>
        <v>0</v>
      </c>
      <c r="S932" s="1882"/>
      <c r="T932" s="1602"/>
      <c r="U932" s="1602"/>
      <c r="V932" s="1602"/>
      <c r="W932" s="1602"/>
    </row>
    <row r="933" spans="1:23" ht="16" customHeight="1" x14ac:dyDescent="0.45">
      <c r="A933" s="1603"/>
      <c r="B933" s="1572"/>
      <c r="C933" s="1572"/>
      <c r="D933" s="1570"/>
      <c r="E933" s="1571"/>
      <c r="F933" s="1587"/>
      <c r="G933" s="1604"/>
      <c r="H933" s="1587"/>
      <c r="I933" s="1572"/>
      <c r="J933" s="1573"/>
      <c r="K933" s="1572"/>
      <c r="L933" s="1587"/>
      <c r="M933" s="1569"/>
      <c r="N933" s="1569"/>
      <c r="O933" s="1587"/>
      <c r="P933" s="1587"/>
      <c r="Q933" s="1880"/>
      <c r="R933" s="1866">
        <f t="shared" si="14"/>
        <v>0</v>
      </c>
      <c r="S933" s="1882"/>
      <c r="T933" s="1602"/>
      <c r="U933" s="1602"/>
      <c r="V933" s="1602"/>
      <c r="W933" s="1602"/>
    </row>
    <row r="934" spans="1:23" ht="16" customHeight="1" x14ac:dyDescent="0.45">
      <c r="A934" s="1603"/>
      <c r="B934" s="1572"/>
      <c r="C934" s="1572"/>
      <c r="D934" s="1570"/>
      <c r="E934" s="1571"/>
      <c r="F934" s="1587"/>
      <c r="G934" s="1604"/>
      <c r="H934" s="1587"/>
      <c r="I934" s="1572"/>
      <c r="J934" s="1573"/>
      <c r="K934" s="1572"/>
      <c r="L934" s="1587"/>
      <c r="M934" s="1569"/>
      <c r="N934" s="1569"/>
      <c r="O934" s="1587"/>
      <c r="P934" s="1587"/>
      <c r="Q934" s="1880"/>
      <c r="R934" s="1866">
        <f t="shared" si="14"/>
        <v>0</v>
      </c>
      <c r="S934" s="1882"/>
      <c r="T934" s="1602"/>
      <c r="U934" s="1602"/>
      <c r="V934" s="1602"/>
      <c r="W934" s="1602"/>
    </row>
    <row r="935" spans="1:23" ht="16" customHeight="1" x14ac:dyDescent="0.45">
      <c r="A935" s="1603"/>
      <c r="B935" s="1572"/>
      <c r="C935" s="1572"/>
      <c r="D935" s="1570"/>
      <c r="E935" s="1571"/>
      <c r="F935" s="1587"/>
      <c r="G935" s="1604"/>
      <c r="H935" s="1587"/>
      <c r="I935" s="1572"/>
      <c r="J935" s="1573"/>
      <c r="K935" s="1572"/>
      <c r="L935" s="1587"/>
      <c r="M935" s="1569"/>
      <c r="N935" s="1569"/>
      <c r="O935" s="1587"/>
      <c r="P935" s="1587"/>
      <c r="Q935" s="1880"/>
      <c r="R935" s="1866">
        <f t="shared" si="14"/>
        <v>0</v>
      </c>
      <c r="S935" s="1882"/>
      <c r="T935" s="1602"/>
      <c r="U935" s="1602"/>
      <c r="V935" s="1602"/>
      <c r="W935" s="1602"/>
    </row>
    <row r="936" spans="1:23" ht="16" customHeight="1" x14ac:dyDescent="0.45">
      <c r="A936" s="1603"/>
      <c r="B936" s="1572"/>
      <c r="C936" s="1572"/>
      <c r="D936" s="1570"/>
      <c r="E936" s="1571"/>
      <c r="F936" s="1587"/>
      <c r="G936" s="1604"/>
      <c r="H936" s="1587"/>
      <c r="I936" s="1572"/>
      <c r="J936" s="1573"/>
      <c r="K936" s="1572"/>
      <c r="L936" s="1587"/>
      <c r="M936" s="1569"/>
      <c r="N936" s="1569"/>
      <c r="O936" s="1587"/>
      <c r="P936" s="1587"/>
      <c r="Q936" s="1880"/>
      <c r="R936" s="1866">
        <f t="shared" si="14"/>
        <v>0</v>
      </c>
      <c r="S936" s="1882"/>
      <c r="T936" s="1602"/>
      <c r="U936" s="1602"/>
      <c r="V936" s="1602"/>
      <c r="W936" s="1602"/>
    </row>
    <row r="937" spans="1:23" ht="16" customHeight="1" x14ac:dyDescent="0.45">
      <c r="A937" s="1603"/>
      <c r="B937" s="1572"/>
      <c r="C937" s="1572"/>
      <c r="D937" s="1570"/>
      <c r="E937" s="1571"/>
      <c r="F937" s="1587"/>
      <c r="G937" s="1604"/>
      <c r="H937" s="1587"/>
      <c r="I937" s="1572"/>
      <c r="J937" s="1573"/>
      <c r="K937" s="1572"/>
      <c r="L937" s="1587"/>
      <c r="M937" s="1569"/>
      <c r="N937" s="1569"/>
      <c r="O937" s="1587"/>
      <c r="P937" s="1587"/>
      <c r="Q937" s="1880"/>
      <c r="R937" s="1866">
        <f t="shared" si="14"/>
        <v>0</v>
      </c>
      <c r="S937" s="1882"/>
      <c r="T937" s="1602"/>
      <c r="U937" s="1602"/>
      <c r="V937" s="1602"/>
      <c r="W937" s="1602"/>
    </row>
    <row r="938" spans="1:23" ht="16" customHeight="1" x14ac:dyDescent="0.45">
      <c r="A938" s="1603"/>
      <c r="B938" s="1572"/>
      <c r="C938" s="1572"/>
      <c r="D938" s="1570"/>
      <c r="E938" s="1571"/>
      <c r="F938" s="1587"/>
      <c r="G938" s="1604"/>
      <c r="H938" s="1587"/>
      <c r="I938" s="1572"/>
      <c r="J938" s="1573"/>
      <c r="K938" s="1572"/>
      <c r="L938" s="1587"/>
      <c r="M938" s="1569"/>
      <c r="N938" s="1569"/>
      <c r="O938" s="1587"/>
      <c r="P938" s="1587"/>
      <c r="Q938" s="1880"/>
      <c r="R938" s="1866">
        <f t="shared" si="14"/>
        <v>0</v>
      </c>
      <c r="S938" s="1882"/>
      <c r="T938" s="1602"/>
      <c r="U938" s="1602"/>
      <c r="V938" s="1602"/>
      <c r="W938" s="1602"/>
    </row>
    <row r="939" spans="1:23" ht="16" customHeight="1" x14ac:dyDescent="0.45">
      <c r="A939" s="1603"/>
      <c r="B939" s="1572"/>
      <c r="C939" s="1572"/>
      <c r="D939" s="1570"/>
      <c r="E939" s="1571"/>
      <c r="F939" s="1587"/>
      <c r="G939" s="1604"/>
      <c r="H939" s="1587"/>
      <c r="I939" s="1572"/>
      <c r="J939" s="1573"/>
      <c r="K939" s="1572"/>
      <c r="L939" s="1587"/>
      <c r="M939" s="1569"/>
      <c r="N939" s="1569"/>
      <c r="O939" s="1587"/>
      <c r="P939" s="1587"/>
      <c r="Q939" s="1880"/>
      <c r="R939" s="1866">
        <f t="shared" si="14"/>
        <v>0</v>
      </c>
      <c r="S939" s="1882"/>
      <c r="T939" s="1602"/>
      <c r="U939" s="1602"/>
      <c r="V939" s="1602"/>
      <c r="W939" s="1602"/>
    </row>
    <row r="940" spans="1:23" ht="16" customHeight="1" x14ac:dyDescent="0.45">
      <c r="A940" s="1603"/>
      <c r="B940" s="1572"/>
      <c r="C940" s="1572"/>
      <c r="D940" s="1570"/>
      <c r="E940" s="1571"/>
      <c r="F940" s="1587"/>
      <c r="G940" s="1604"/>
      <c r="H940" s="1587"/>
      <c r="I940" s="1572"/>
      <c r="J940" s="1573"/>
      <c r="K940" s="1572"/>
      <c r="L940" s="1587"/>
      <c r="M940" s="1569"/>
      <c r="N940" s="1569"/>
      <c r="O940" s="1587"/>
      <c r="P940" s="1587"/>
      <c r="Q940" s="1880"/>
      <c r="R940" s="1866">
        <f t="shared" si="14"/>
        <v>0</v>
      </c>
      <c r="S940" s="1882"/>
      <c r="T940" s="1602"/>
      <c r="U940" s="1602"/>
      <c r="V940" s="1602"/>
      <c r="W940" s="1602"/>
    </row>
    <row r="941" spans="1:23" ht="16" customHeight="1" x14ac:dyDescent="0.45">
      <c r="A941" s="1603"/>
      <c r="B941" s="1572"/>
      <c r="C941" s="1572"/>
      <c r="D941" s="1570"/>
      <c r="E941" s="1571"/>
      <c r="F941" s="1587"/>
      <c r="G941" s="1604"/>
      <c r="H941" s="1587"/>
      <c r="I941" s="1572"/>
      <c r="J941" s="1573"/>
      <c r="K941" s="1572"/>
      <c r="L941" s="1587"/>
      <c r="M941" s="1569"/>
      <c r="N941" s="1569"/>
      <c r="O941" s="1587"/>
      <c r="P941" s="1587"/>
      <c r="Q941" s="1880"/>
      <c r="R941" s="1866">
        <f t="shared" si="14"/>
        <v>0</v>
      </c>
      <c r="S941" s="1882"/>
      <c r="T941" s="1602"/>
      <c r="U941" s="1602"/>
      <c r="V941" s="1602"/>
      <c r="W941" s="1602"/>
    </row>
    <row r="942" spans="1:23" ht="16" customHeight="1" x14ac:dyDescent="0.45">
      <c r="A942" s="1603"/>
      <c r="B942" s="1572"/>
      <c r="C942" s="1572"/>
      <c r="D942" s="1570"/>
      <c r="E942" s="1571"/>
      <c r="F942" s="1587"/>
      <c r="G942" s="1604"/>
      <c r="H942" s="1587"/>
      <c r="I942" s="1572"/>
      <c r="J942" s="1573"/>
      <c r="K942" s="1572"/>
      <c r="L942" s="1587"/>
      <c r="M942" s="1569"/>
      <c r="N942" s="1569"/>
      <c r="O942" s="1587"/>
      <c r="P942" s="1587"/>
      <c r="Q942" s="1880"/>
      <c r="R942" s="1866">
        <f t="shared" si="14"/>
        <v>0</v>
      </c>
      <c r="S942" s="1882"/>
      <c r="T942" s="1602"/>
      <c r="U942" s="1602"/>
      <c r="V942" s="1602"/>
      <c r="W942" s="1602"/>
    </row>
    <row r="943" spans="1:23" ht="16" customHeight="1" x14ac:dyDescent="0.45">
      <c r="A943" s="1603"/>
      <c r="B943" s="1572"/>
      <c r="C943" s="1572"/>
      <c r="D943" s="1570"/>
      <c r="E943" s="1571"/>
      <c r="F943" s="1587"/>
      <c r="G943" s="1604"/>
      <c r="H943" s="1587"/>
      <c r="I943" s="1572"/>
      <c r="J943" s="1573"/>
      <c r="K943" s="1572"/>
      <c r="L943" s="1587"/>
      <c r="M943" s="1569"/>
      <c r="N943" s="1569"/>
      <c r="O943" s="1587"/>
      <c r="P943" s="1587"/>
      <c r="Q943" s="1880"/>
      <c r="R943" s="1866">
        <f t="shared" si="14"/>
        <v>0</v>
      </c>
      <c r="S943" s="1882"/>
      <c r="T943" s="1602"/>
      <c r="U943" s="1602"/>
      <c r="V943" s="1602"/>
      <c r="W943" s="1602"/>
    </row>
    <row r="944" spans="1:23" ht="16" customHeight="1" x14ac:dyDescent="0.45">
      <c r="A944" s="1603"/>
      <c r="B944" s="1572"/>
      <c r="C944" s="1572"/>
      <c r="D944" s="1570"/>
      <c r="E944" s="1571"/>
      <c r="F944" s="1587"/>
      <c r="G944" s="1604"/>
      <c r="H944" s="1587"/>
      <c r="I944" s="1572"/>
      <c r="J944" s="1573"/>
      <c r="K944" s="1572"/>
      <c r="L944" s="1587"/>
      <c r="M944" s="1569"/>
      <c r="N944" s="1569"/>
      <c r="O944" s="1587"/>
      <c r="P944" s="1587"/>
      <c r="Q944" s="1880"/>
      <c r="R944" s="1866">
        <f t="shared" si="14"/>
        <v>0</v>
      </c>
      <c r="S944" s="1882"/>
      <c r="T944" s="1602"/>
      <c r="U944" s="1602"/>
      <c r="V944" s="1602"/>
      <c r="W944" s="1602"/>
    </row>
    <row r="945" spans="1:23" ht="16" customHeight="1" x14ac:dyDescent="0.45">
      <c r="A945" s="1603"/>
      <c r="B945" s="1572"/>
      <c r="C945" s="1572"/>
      <c r="D945" s="1570"/>
      <c r="E945" s="1571"/>
      <c r="F945" s="1587"/>
      <c r="G945" s="1604"/>
      <c r="H945" s="1587"/>
      <c r="I945" s="1572"/>
      <c r="J945" s="1573"/>
      <c r="K945" s="1572"/>
      <c r="L945" s="1587"/>
      <c r="M945" s="1569"/>
      <c r="N945" s="1569"/>
      <c r="O945" s="1587"/>
      <c r="P945" s="1587"/>
      <c r="Q945" s="1880"/>
      <c r="R945" s="1866">
        <f t="shared" si="14"/>
        <v>0</v>
      </c>
      <c r="S945" s="1882"/>
      <c r="T945" s="1602"/>
      <c r="U945" s="1602"/>
      <c r="V945" s="1602"/>
      <c r="W945" s="1602"/>
    </row>
    <row r="946" spans="1:23" ht="16" customHeight="1" x14ac:dyDescent="0.45">
      <c r="A946" s="1603"/>
      <c r="B946" s="1572"/>
      <c r="C946" s="1572"/>
      <c r="D946" s="1570"/>
      <c r="E946" s="1571"/>
      <c r="F946" s="1587"/>
      <c r="G946" s="1604"/>
      <c r="H946" s="1587"/>
      <c r="I946" s="1572"/>
      <c r="J946" s="1573"/>
      <c r="K946" s="1572"/>
      <c r="L946" s="1587"/>
      <c r="M946" s="1569"/>
      <c r="N946" s="1569"/>
      <c r="O946" s="1587"/>
      <c r="P946" s="1587"/>
      <c r="Q946" s="1880"/>
      <c r="R946" s="1866">
        <f t="shared" si="14"/>
        <v>0</v>
      </c>
      <c r="S946" s="1882"/>
      <c r="T946" s="1602"/>
      <c r="U946" s="1602"/>
      <c r="V946" s="1602"/>
      <c r="W946" s="1602"/>
    </row>
    <row r="947" spans="1:23" ht="16" customHeight="1" x14ac:dyDescent="0.45">
      <c r="A947" s="1603"/>
      <c r="B947" s="1572"/>
      <c r="C947" s="1572"/>
      <c r="D947" s="1570"/>
      <c r="E947" s="1571"/>
      <c r="F947" s="1587"/>
      <c r="G947" s="1604"/>
      <c r="H947" s="1587"/>
      <c r="I947" s="1572"/>
      <c r="J947" s="1573"/>
      <c r="K947" s="1572"/>
      <c r="L947" s="1587"/>
      <c r="M947" s="1569"/>
      <c r="N947" s="1569"/>
      <c r="O947" s="1587"/>
      <c r="P947" s="1587"/>
      <c r="Q947" s="1880"/>
      <c r="R947" s="1866">
        <f t="shared" si="14"/>
        <v>0</v>
      </c>
      <c r="S947" s="1882"/>
      <c r="T947" s="1602"/>
      <c r="U947" s="1602"/>
      <c r="V947" s="1602"/>
      <c r="W947" s="1602"/>
    </row>
    <row r="948" spans="1:23" ht="16" customHeight="1" x14ac:dyDescent="0.45">
      <c r="A948" s="1603"/>
      <c r="B948" s="1572"/>
      <c r="C948" s="1572"/>
      <c r="D948" s="1570"/>
      <c r="E948" s="1571"/>
      <c r="F948" s="1587"/>
      <c r="G948" s="1604"/>
      <c r="H948" s="1587"/>
      <c r="I948" s="1572"/>
      <c r="J948" s="1573"/>
      <c r="K948" s="1572"/>
      <c r="L948" s="1587"/>
      <c r="M948" s="1569"/>
      <c r="N948" s="1569"/>
      <c r="O948" s="1587"/>
      <c r="P948" s="1587"/>
      <c r="Q948" s="1880"/>
      <c r="R948" s="1866">
        <f t="shared" si="14"/>
        <v>0</v>
      </c>
      <c r="S948" s="1882"/>
      <c r="T948" s="1602"/>
      <c r="U948" s="1602"/>
      <c r="V948" s="1602"/>
      <c r="W948" s="1602"/>
    </row>
    <row r="949" spans="1:23" ht="16" customHeight="1" x14ac:dyDescent="0.45">
      <c r="A949" s="1603"/>
      <c r="B949" s="1572"/>
      <c r="C949" s="1572"/>
      <c r="D949" s="1570"/>
      <c r="E949" s="1571"/>
      <c r="F949" s="1587"/>
      <c r="G949" s="1604"/>
      <c r="H949" s="1587"/>
      <c r="I949" s="1572"/>
      <c r="J949" s="1573"/>
      <c r="K949" s="1572"/>
      <c r="L949" s="1587"/>
      <c r="M949" s="1569"/>
      <c r="N949" s="1569"/>
      <c r="O949" s="1587"/>
      <c r="P949" s="1587"/>
      <c r="Q949" s="1880"/>
      <c r="R949" s="1866">
        <f t="shared" si="14"/>
        <v>0</v>
      </c>
      <c r="S949" s="1882"/>
      <c r="T949" s="1602"/>
      <c r="U949" s="1602"/>
      <c r="V949" s="1602"/>
      <c r="W949" s="1602"/>
    </row>
    <row r="950" spans="1:23" ht="16" customHeight="1" x14ac:dyDescent="0.45">
      <c r="A950" s="1603"/>
      <c r="B950" s="1572"/>
      <c r="C950" s="1572"/>
      <c r="D950" s="1570"/>
      <c r="E950" s="1571"/>
      <c r="F950" s="1587"/>
      <c r="G950" s="1604"/>
      <c r="H950" s="1587"/>
      <c r="I950" s="1572"/>
      <c r="J950" s="1573"/>
      <c r="K950" s="1572"/>
      <c r="L950" s="1587"/>
      <c r="M950" s="1569"/>
      <c r="N950" s="1569"/>
      <c r="O950" s="1587"/>
      <c r="P950" s="1587"/>
      <c r="Q950" s="1880"/>
      <c r="R950" s="1866">
        <f t="shared" si="14"/>
        <v>0</v>
      </c>
      <c r="S950" s="1882"/>
      <c r="T950" s="1602"/>
      <c r="U950" s="1602"/>
      <c r="V950" s="1602"/>
      <c r="W950" s="1602"/>
    </row>
    <row r="951" spans="1:23" ht="16" customHeight="1" x14ac:dyDescent="0.45">
      <c r="A951" s="1603"/>
      <c r="B951" s="1572"/>
      <c r="C951" s="1572"/>
      <c r="D951" s="1570"/>
      <c r="E951" s="1571"/>
      <c r="F951" s="1587"/>
      <c r="G951" s="1604"/>
      <c r="H951" s="1587"/>
      <c r="I951" s="1572"/>
      <c r="J951" s="1573"/>
      <c r="K951" s="1572"/>
      <c r="L951" s="1587"/>
      <c r="M951" s="1569"/>
      <c r="N951" s="1569"/>
      <c r="O951" s="1587"/>
      <c r="P951" s="1587"/>
      <c r="Q951" s="1880"/>
      <c r="R951" s="1866">
        <f t="shared" si="14"/>
        <v>0</v>
      </c>
      <c r="S951" s="1882"/>
      <c r="T951" s="1602"/>
      <c r="U951" s="1602"/>
      <c r="V951" s="1602"/>
      <c r="W951" s="1602"/>
    </row>
    <row r="952" spans="1:23" ht="16" customHeight="1" x14ac:dyDescent="0.45">
      <c r="A952" s="1603"/>
      <c r="B952" s="1572"/>
      <c r="C952" s="1572"/>
      <c r="D952" s="1570"/>
      <c r="E952" s="1571"/>
      <c r="F952" s="1587"/>
      <c r="G952" s="1604"/>
      <c r="H952" s="1587"/>
      <c r="I952" s="1572"/>
      <c r="J952" s="1573"/>
      <c r="K952" s="1572"/>
      <c r="L952" s="1587"/>
      <c r="M952" s="1569"/>
      <c r="N952" s="1569"/>
      <c r="O952" s="1587"/>
      <c r="P952" s="1587"/>
      <c r="Q952" s="1880"/>
      <c r="R952" s="1866">
        <f t="shared" si="14"/>
        <v>0</v>
      </c>
      <c r="S952" s="1882"/>
      <c r="T952" s="1602"/>
      <c r="U952" s="1602"/>
      <c r="V952" s="1602"/>
      <c r="W952" s="1602"/>
    </row>
    <row r="953" spans="1:23" ht="16" customHeight="1" x14ac:dyDescent="0.45">
      <c r="A953" s="1603"/>
      <c r="B953" s="1572"/>
      <c r="C953" s="1572"/>
      <c r="D953" s="1570"/>
      <c r="E953" s="1571"/>
      <c r="F953" s="1587"/>
      <c r="G953" s="1604"/>
      <c r="H953" s="1587"/>
      <c r="I953" s="1572"/>
      <c r="J953" s="1573"/>
      <c r="K953" s="1572"/>
      <c r="L953" s="1587"/>
      <c r="M953" s="1569"/>
      <c r="N953" s="1569"/>
      <c r="O953" s="1587"/>
      <c r="P953" s="1587"/>
      <c r="Q953" s="1880"/>
      <c r="R953" s="1866">
        <f t="shared" si="14"/>
        <v>0</v>
      </c>
      <c r="S953" s="1882"/>
      <c r="T953" s="1602"/>
      <c r="U953" s="1602"/>
      <c r="V953" s="1602"/>
      <c r="W953" s="1602"/>
    </row>
    <row r="954" spans="1:23" ht="16" customHeight="1" x14ac:dyDescent="0.45">
      <c r="A954" s="1603"/>
      <c r="B954" s="1572"/>
      <c r="C954" s="1572"/>
      <c r="D954" s="1570"/>
      <c r="E954" s="1571"/>
      <c r="F954" s="1587"/>
      <c r="G954" s="1604"/>
      <c r="H954" s="1587"/>
      <c r="I954" s="1572"/>
      <c r="J954" s="1573"/>
      <c r="K954" s="1572"/>
      <c r="L954" s="1587"/>
      <c r="M954" s="1569"/>
      <c r="N954" s="1569"/>
      <c r="O954" s="1587"/>
      <c r="P954" s="1587"/>
      <c r="Q954" s="1880"/>
      <c r="R954" s="1866">
        <f t="shared" si="14"/>
        <v>0</v>
      </c>
      <c r="S954" s="1882"/>
      <c r="T954" s="1602"/>
      <c r="U954" s="1602"/>
      <c r="V954" s="1602"/>
      <c r="W954" s="1602"/>
    </row>
    <row r="955" spans="1:23" ht="16" customHeight="1" x14ac:dyDescent="0.45">
      <c r="A955" s="1603"/>
      <c r="B955" s="1572"/>
      <c r="C955" s="1572"/>
      <c r="D955" s="1570"/>
      <c r="E955" s="1571"/>
      <c r="F955" s="1587"/>
      <c r="G955" s="1604"/>
      <c r="H955" s="1587"/>
      <c r="I955" s="1572"/>
      <c r="J955" s="1573"/>
      <c r="K955" s="1572"/>
      <c r="L955" s="1587"/>
      <c r="M955" s="1569"/>
      <c r="N955" s="1569"/>
      <c r="O955" s="1587"/>
      <c r="P955" s="1587"/>
      <c r="Q955" s="1880"/>
      <c r="R955" s="1866">
        <f t="shared" si="14"/>
        <v>0</v>
      </c>
      <c r="S955" s="1882"/>
      <c r="T955" s="1602"/>
      <c r="U955" s="1602"/>
      <c r="V955" s="1602"/>
      <c r="W955" s="1602"/>
    </row>
    <row r="956" spans="1:23" ht="16" customHeight="1" x14ac:dyDescent="0.45">
      <c r="A956" s="1603"/>
      <c r="B956" s="1572"/>
      <c r="C956" s="1572"/>
      <c r="D956" s="1570"/>
      <c r="E956" s="1571"/>
      <c r="F956" s="1587"/>
      <c r="G956" s="1604"/>
      <c r="H956" s="1587"/>
      <c r="I956" s="1572"/>
      <c r="J956" s="1573"/>
      <c r="K956" s="1572"/>
      <c r="L956" s="1587"/>
      <c r="M956" s="1569"/>
      <c r="N956" s="1569"/>
      <c r="O956" s="1587"/>
      <c r="P956" s="1587"/>
      <c r="Q956" s="1880"/>
      <c r="R956" s="1866">
        <f t="shared" si="14"/>
        <v>0</v>
      </c>
      <c r="S956" s="1882"/>
      <c r="T956" s="1602"/>
      <c r="U956" s="1602"/>
      <c r="V956" s="1602"/>
      <c r="W956" s="1602"/>
    </row>
    <row r="957" spans="1:23" ht="16" customHeight="1" x14ac:dyDescent="0.45">
      <c r="A957" s="1603"/>
      <c r="B957" s="1572"/>
      <c r="C957" s="1572"/>
      <c r="D957" s="1570"/>
      <c r="E957" s="1571"/>
      <c r="F957" s="1587"/>
      <c r="G957" s="1604"/>
      <c r="H957" s="1587"/>
      <c r="I957" s="1572"/>
      <c r="J957" s="1573"/>
      <c r="K957" s="1572"/>
      <c r="L957" s="1587"/>
      <c r="M957" s="1569"/>
      <c r="N957" s="1569"/>
      <c r="O957" s="1587"/>
      <c r="P957" s="1587"/>
      <c r="Q957" s="1880"/>
      <c r="R957" s="1866">
        <f t="shared" si="14"/>
        <v>0</v>
      </c>
      <c r="S957" s="1882"/>
      <c r="T957" s="1602"/>
      <c r="U957" s="1602"/>
      <c r="V957" s="1602"/>
      <c r="W957" s="1602"/>
    </row>
    <row r="958" spans="1:23" ht="16" customHeight="1" x14ac:dyDescent="0.45">
      <c r="A958" s="1603"/>
      <c r="B958" s="1572"/>
      <c r="C958" s="1572"/>
      <c r="D958" s="1570"/>
      <c r="E958" s="1571"/>
      <c r="F958" s="1587"/>
      <c r="G958" s="1604"/>
      <c r="H958" s="1587"/>
      <c r="I958" s="1572"/>
      <c r="J958" s="1573"/>
      <c r="K958" s="1572"/>
      <c r="L958" s="1587"/>
      <c r="M958" s="1569"/>
      <c r="N958" s="1569"/>
      <c r="O958" s="1587"/>
      <c r="P958" s="1587"/>
      <c r="Q958" s="1880"/>
      <c r="R958" s="1866">
        <f t="shared" si="14"/>
        <v>0</v>
      </c>
      <c r="S958" s="1882"/>
      <c r="T958" s="1602"/>
      <c r="U958" s="1602"/>
      <c r="V958" s="1602"/>
      <c r="W958" s="1602"/>
    </row>
    <row r="959" spans="1:23" ht="16" customHeight="1" x14ac:dyDescent="0.45">
      <c r="A959" s="1603"/>
      <c r="B959" s="1572"/>
      <c r="C959" s="1572"/>
      <c r="D959" s="1570"/>
      <c r="E959" s="1571"/>
      <c r="F959" s="1587"/>
      <c r="G959" s="1604"/>
      <c r="H959" s="1587"/>
      <c r="I959" s="1572"/>
      <c r="J959" s="1573"/>
      <c r="K959" s="1572"/>
      <c r="L959" s="1587"/>
      <c r="M959" s="1569"/>
      <c r="N959" s="1569"/>
      <c r="O959" s="1587"/>
      <c r="P959" s="1587"/>
      <c r="Q959" s="1880"/>
      <c r="R959" s="1866">
        <f t="shared" si="14"/>
        <v>0</v>
      </c>
      <c r="S959" s="1882"/>
      <c r="T959" s="1602"/>
      <c r="U959" s="1602"/>
      <c r="V959" s="1602"/>
      <c r="W959" s="1602"/>
    </row>
    <row r="960" spans="1:23" ht="16" customHeight="1" x14ac:dyDescent="0.45">
      <c r="A960" s="1603"/>
      <c r="B960" s="1572"/>
      <c r="C960" s="1572"/>
      <c r="D960" s="1570"/>
      <c r="E960" s="1571"/>
      <c r="F960" s="1587"/>
      <c r="G960" s="1604"/>
      <c r="H960" s="1587"/>
      <c r="I960" s="1572"/>
      <c r="J960" s="1573"/>
      <c r="K960" s="1572"/>
      <c r="L960" s="1587"/>
      <c r="M960" s="1569"/>
      <c r="N960" s="1569"/>
      <c r="O960" s="1587"/>
      <c r="P960" s="1587"/>
      <c r="Q960" s="1880"/>
      <c r="R960" s="1866">
        <f t="shared" si="14"/>
        <v>0</v>
      </c>
      <c r="S960" s="1882"/>
      <c r="T960" s="1602"/>
      <c r="U960" s="1602"/>
      <c r="V960" s="1602"/>
      <c r="W960" s="1602"/>
    </row>
    <row r="961" spans="1:23" ht="16" customHeight="1" x14ac:dyDescent="0.45">
      <c r="A961" s="1603"/>
      <c r="B961" s="1572"/>
      <c r="C961" s="1572"/>
      <c r="D961" s="1570"/>
      <c r="E961" s="1571"/>
      <c r="F961" s="1587"/>
      <c r="G961" s="1604"/>
      <c r="H961" s="1587"/>
      <c r="I961" s="1572"/>
      <c r="J961" s="1573"/>
      <c r="K961" s="1572"/>
      <c r="L961" s="1587"/>
      <c r="M961" s="1569"/>
      <c r="N961" s="1569"/>
      <c r="O961" s="1587"/>
      <c r="P961" s="1587"/>
      <c r="Q961" s="1880"/>
      <c r="R961" s="1866">
        <f t="shared" si="14"/>
        <v>0</v>
      </c>
      <c r="S961" s="1882"/>
      <c r="T961" s="1602"/>
      <c r="U961" s="1602"/>
      <c r="V961" s="1602"/>
      <c r="W961" s="1602"/>
    </row>
    <row r="962" spans="1:23" ht="16" customHeight="1" x14ac:dyDescent="0.45">
      <c r="A962" s="1603"/>
      <c r="B962" s="1572"/>
      <c r="C962" s="1572"/>
      <c r="D962" s="1570"/>
      <c r="E962" s="1571"/>
      <c r="F962" s="1587"/>
      <c r="G962" s="1604"/>
      <c r="H962" s="1587"/>
      <c r="I962" s="1572"/>
      <c r="J962" s="1573"/>
      <c r="K962" s="1572"/>
      <c r="L962" s="1587"/>
      <c r="M962" s="1569"/>
      <c r="N962" s="1569"/>
      <c r="O962" s="1587"/>
      <c r="P962" s="1587"/>
      <c r="Q962" s="1880"/>
      <c r="R962" s="1866">
        <f t="shared" si="14"/>
        <v>0</v>
      </c>
      <c r="S962" s="1882"/>
      <c r="T962" s="1602"/>
      <c r="U962" s="1602"/>
      <c r="V962" s="1602"/>
      <c r="W962" s="1602"/>
    </row>
    <row r="963" spans="1:23" ht="16" customHeight="1" x14ac:dyDescent="0.45">
      <c r="A963" s="1603"/>
      <c r="B963" s="1572"/>
      <c r="C963" s="1572"/>
      <c r="D963" s="1570"/>
      <c r="E963" s="1571"/>
      <c r="F963" s="1587"/>
      <c r="G963" s="1604"/>
      <c r="H963" s="1587"/>
      <c r="I963" s="1572"/>
      <c r="J963" s="1573"/>
      <c r="K963" s="1572"/>
      <c r="L963" s="1587"/>
      <c r="M963" s="1569"/>
      <c r="N963" s="1569"/>
      <c r="O963" s="1587"/>
      <c r="P963" s="1587"/>
      <c r="Q963" s="1880"/>
      <c r="R963" s="1866">
        <f t="shared" si="14"/>
        <v>0</v>
      </c>
      <c r="S963" s="1882"/>
      <c r="T963" s="1602"/>
      <c r="U963" s="1602"/>
      <c r="V963" s="1602"/>
      <c r="W963" s="1602"/>
    </row>
    <row r="964" spans="1:23" ht="16" customHeight="1" x14ac:dyDescent="0.45">
      <c r="A964" s="1603"/>
      <c r="B964" s="1572"/>
      <c r="C964" s="1572"/>
      <c r="D964" s="1570"/>
      <c r="E964" s="1571"/>
      <c r="F964" s="1587"/>
      <c r="G964" s="1604"/>
      <c r="H964" s="1587"/>
      <c r="I964" s="1572"/>
      <c r="J964" s="1573"/>
      <c r="K964" s="1572"/>
      <c r="L964" s="1587"/>
      <c r="M964" s="1569"/>
      <c r="N964" s="1569"/>
      <c r="O964" s="1587"/>
      <c r="P964" s="1587"/>
      <c r="Q964" s="1880"/>
      <c r="R964" s="1866">
        <f t="shared" si="14"/>
        <v>0</v>
      </c>
      <c r="S964" s="1882"/>
      <c r="T964" s="1602"/>
      <c r="U964" s="1602"/>
      <c r="V964" s="1602"/>
      <c r="W964" s="1602"/>
    </row>
    <row r="965" spans="1:23" ht="16" customHeight="1" x14ac:dyDescent="0.45">
      <c r="A965" s="1603"/>
      <c r="B965" s="1572"/>
      <c r="C965" s="1572"/>
      <c r="D965" s="1570"/>
      <c r="E965" s="1571"/>
      <c r="F965" s="1587"/>
      <c r="G965" s="1604"/>
      <c r="H965" s="1587"/>
      <c r="I965" s="1572"/>
      <c r="J965" s="1573"/>
      <c r="K965" s="1572"/>
      <c r="L965" s="1587"/>
      <c r="M965" s="1569"/>
      <c r="N965" s="1569"/>
      <c r="O965" s="1587"/>
      <c r="P965" s="1587"/>
      <c r="Q965" s="1880"/>
      <c r="R965" s="1866">
        <f t="shared" si="14"/>
        <v>0</v>
      </c>
      <c r="S965" s="1882"/>
      <c r="T965" s="1602"/>
      <c r="U965" s="1602"/>
      <c r="V965" s="1602"/>
      <c r="W965" s="1602"/>
    </row>
    <row r="966" spans="1:23" ht="16" customHeight="1" x14ac:dyDescent="0.45">
      <c r="A966" s="1603"/>
      <c r="B966" s="1572"/>
      <c r="C966" s="1572"/>
      <c r="D966" s="1570"/>
      <c r="E966" s="1571"/>
      <c r="F966" s="1587"/>
      <c r="G966" s="1604"/>
      <c r="H966" s="1587"/>
      <c r="I966" s="1572"/>
      <c r="J966" s="1573"/>
      <c r="K966" s="1572"/>
      <c r="L966" s="1587"/>
      <c r="M966" s="1569"/>
      <c r="N966" s="1569"/>
      <c r="O966" s="1587"/>
      <c r="P966" s="1587"/>
      <c r="Q966" s="1880"/>
      <c r="R966" s="1866">
        <f t="shared" si="14"/>
        <v>0</v>
      </c>
      <c r="S966" s="1882"/>
      <c r="T966" s="1602"/>
      <c r="U966" s="1602"/>
      <c r="V966" s="1602"/>
      <c r="W966" s="1602"/>
    </row>
    <row r="967" spans="1:23" ht="16" customHeight="1" x14ac:dyDescent="0.45">
      <c r="A967" s="1603"/>
      <c r="B967" s="1572"/>
      <c r="C967" s="1572"/>
      <c r="D967" s="1570"/>
      <c r="E967" s="1571"/>
      <c r="F967" s="1587"/>
      <c r="G967" s="1604"/>
      <c r="H967" s="1587"/>
      <c r="I967" s="1572"/>
      <c r="J967" s="1573"/>
      <c r="K967" s="1572"/>
      <c r="L967" s="1587"/>
      <c r="M967" s="1569"/>
      <c r="N967" s="1569"/>
      <c r="O967" s="1587"/>
      <c r="P967" s="1587"/>
      <c r="Q967" s="1880"/>
      <c r="R967" s="1866">
        <f t="shared" si="14"/>
        <v>0</v>
      </c>
      <c r="S967" s="1882"/>
      <c r="T967" s="1602"/>
      <c r="U967" s="1602"/>
      <c r="V967" s="1602"/>
      <c r="W967" s="1602"/>
    </row>
    <row r="968" spans="1:23" ht="16" customHeight="1" x14ac:dyDescent="0.45">
      <c r="A968" s="1603"/>
      <c r="B968" s="1572"/>
      <c r="C968" s="1572"/>
      <c r="D968" s="1570"/>
      <c r="E968" s="1571"/>
      <c r="F968" s="1587"/>
      <c r="G968" s="1604"/>
      <c r="H968" s="1587"/>
      <c r="I968" s="1572"/>
      <c r="J968" s="1573"/>
      <c r="K968" s="1572"/>
      <c r="L968" s="1587"/>
      <c r="M968" s="1569"/>
      <c r="N968" s="1569"/>
      <c r="O968" s="1587"/>
      <c r="P968" s="1587"/>
      <c r="Q968" s="1880"/>
      <c r="R968" s="1866">
        <f t="shared" ref="R968:R1031" si="15">$I968+$K968</f>
        <v>0</v>
      </c>
      <c r="S968" s="1882"/>
      <c r="T968" s="1602"/>
      <c r="U968" s="1602"/>
      <c r="V968" s="1602"/>
      <c r="W968" s="1602"/>
    </row>
    <row r="969" spans="1:23" ht="16" customHeight="1" x14ac:dyDescent="0.45">
      <c r="A969" s="1603"/>
      <c r="B969" s="1572"/>
      <c r="C969" s="1572"/>
      <c r="D969" s="1570"/>
      <c r="E969" s="1571"/>
      <c r="F969" s="1587"/>
      <c r="G969" s="1604"/>
      <c r="H969" s="1587"/>
      <c r="I969" s="1572"/>
      <c r="J969" s="1573"/>
      <c r="K969" s="1572"/>
      <c r="L969" s="1587"/>
      <c r="M969" s="1569"/>
      <c r="N969" s="1569"/>
      <c r="O969" s="1587"/>
      <c r="P969" s="1587"/>
      <c r="Q969" s="1880"/>
      <c r="R969" s="1866">
        <f t="shared" si="15"/>
        <v>0</v>
      </c>
      <c r="S969" s="1882"/>
      <c r="T969" s="1602"/>
      <c r="U969" s="1602"/>
      <c r="V969" s="1602"/>
      <c r="W969" s="1602"/>
    </row>
    <row r="970" spans="1:23" ht="16" customHeight="1" x14ac:dyDescent="0.45">
      <c r="A970" s="1603"/>
      <c r="B970" s="1572"/>
      <c r="C970" s="1572"/>
      <c r="D970" s="1570"/>
      <c r="E970" s="1571"/>
      <c r="F970" s="1587"/>
      <c r="G970" s="1604"/>
      <c r="H970" s="1587"/>
      <c r="I970" s="1572"/>
      <c r="J970" s="1573"/>
      <c r="K970" s="1572"/>
      <c r="L970" s="1587"/>
      <c r="M970" s="1569"/>
      <c r="N970" s="1569"/>
      <c r="O970" s="1587"/>
      <c r="P970" s="1587"/>
      <c r="Q970" s="1880"/>
      <c r="R970" s="1866">
        <f t="shared" si="15"/>
        <v>0</v>
      </c>
      <c r="S970" s="1882"/>
      <c r="T970" s="1602"/>
      <c r="U970" s="1602"/>
      <c r="V970" s="1602"/>
      <c r="W970" s="1602"/>
    </row>
    <row r="971" spans="1:23" ht="16" customHeight="1" x14ac:dyDescent="0.45">
      <c r="A971" s="1603"/>
      <c r="B971" s="1572"/>
      <c r="C971" s="1572"/>
      <c r="D971" s="1570"/>
      <c r="E971" s="1571"/>
      <c r="F971" s="1587"/>
      <c r="G971" s="1604"/>
      <c r="H971" s="1587"/>
      <c r="I971" s="1572"/>
      <c r="J971" s="1573"/>
      <c r="K971" s="1572"/>
      <c r="L971" s="1587"/>
      <c r="M971" s="1569"/>
      <c r="N971" s="1569"/>
      <c r="O971" s="1587"/>
      <c r="P971" s="1587"/>
      <c r="Q971" s="1880"/>
      <c r="R971" s="1866">
        <f t="shared" si="15"/>
        <v>0</v>
      </c>
      <c r="S971" s="1882"/>
      <c r="T971" s="1602"/>
      <c r="U971" s="1602"/>
      <c r="V971" s="1602"/>
      <c r="W971" s="1602"/>
    </row>
    <row r="972" spans="1:23" ht="16" customHeight="1" x14ac:dyDescent="0.45">
      <c r="A972" s="1603"/>
      <c r="B972" s="1572"/>
      <c r="C972" s="1572"/>
      <c r="D972" s="1570"/>
      <c r="E972" s="1571"/>
      <c r="F972" s="1587"/>
      <c r="G972" s="1604"/>
      <c r="H972" s="1587"/>
      <c r="I972" s="1572"/>
      <c r="J972" s="1573"/>
      <c r="K972" s="1572"/>
      <c r="L972" s="1587"/>
      <c r="M972" s="1569"/>
      <c r="N972" s="1569"/>
      <c r="O972" s="1587"/>
      <c r="P972" s="1587"/>
      <c r="Q972" s="1880"/>
      <c r="R972" s="1866">
        <f t="shared" si="15"/>
        <v>0</v>
      </c>
      <c r="S972" s="1882"/>
      <c r="T972" s="1602"/>
      <c r="U972" s="1602"/>
      <c r="V972" s="1602"/>
      <c r="W972" s="1602"/>
    </row>
    <row r="973" spans="1:23" ht="16" customHeight="1" x14ac:dyDescent="0.45">
      <c r="A973" s="1603"/>
      <c r="B973" s="1572"/>
      <c r="C973" s="1572"/>
      <c r="D973" s="1570"/>
      <c r="E973" s="1571"/>
      <c r="F973" s="1587"/>
      <c r="G973" s="1604"/>
      <c r="H973" s="1587"/>
      <c r="I973" s="1572"/>
      <c r="J973" s="1573"/>
      <c r="K973" s="1572"/>
      <c r="L973" s="1587"/>
      <c r="M973" s="1569"/>
      <c r="N973" s="1569"/>
      <c r="O973" s="1587"/>
      <c r="P973" s="1587"/>
      <c r="Q973" s="1880"/>
      <c r="R973" s="1866">
        <f t="shared" si="15"/>
        <v>0</v>
      </c>
      <c r="S973" s="1882"/>
      <c r="T973" s="1602"/>
      <c r="U973" s="1602"/>
      <c r="V973" s="1602"/>
      <c r="W973" s="1602"/>
    </row>
    <row r="974" spans="1:23" ht="16" customHeight="1" x14ac:dyDescent="0.45">
      <c r="A974" s="1603"/>
      <c r="B974" s="1572"/>
      <c r="C974" s="1572"/>
      <c r="D974" s="1570"/>
      <c r="E974" s="1571"/>
      <c r="F974" s="1587"/>
      <c r="G974" s="1604"/>
      <c r="H974" s="1587"/>
      <c r="I974" s="1572"/>
      <c r="J974" s="1573"/>
      <c r="K974" s="1572"/>
      <c r="L974" s="1587"/>
      <c r="M974" s="1569"/>
      <c r="N974" s="1569"/>
      <c r="O974" s="1587"/>
      <c r="P974" s="1587"/>
      <c r="Q974" s="1880"/>
      <c r="R974" s="1866">
        <f t="shared" si="15"/>
        <v>0</v>
      </c>
      <c r="S974" s="1882"/>
      <c r="T974" s="1602"/>
      <c r="U974" s="1602"/>
      <c r="V974" s="1602"/>
      <c r="W974" s="1602"/>
    </row>
    <row r="975" spans="1:23" ht="16" customHeight="1" x14ac:dyDescent="0.45">
      <c r="A975" s="1603"/>
      <c r="B975" s="1572"/>
      <c r="C975" s="1572"/>
      <c r="D975" s="1570"/>
      <c r="E975" s="1571"/>
      <c r="F975" s="1587"/>
      <c r="G975" s="1604"/>
      <c r="H975" s="1587"/>
      <c r="I975" s="1572"/>
      <c r="J975" s="1573"/>
      <c r="K975" s="1572"/>
      <c r="L975" s="1587"/>
      <c r="M975" s="1569"/>
      <c r="N975" s="1569"/>
      <c r="O975" s="1587"/>
      <c r="P975" s="1587"/>
      <c r="Q975" s="1880"/>
      <c r="R975" s="1866">
        <f t="shared" si="15"/>
        <v>0</v>
      </c>
      <c r="S975" s="1882"/>
      <c r="T975" s="1602"/>
      <c r="U975" s="1602"/>
      <c r="V975" s="1602"/>
      <c r="W975" s="1602"/>
    </row>
    <row r="976" spans="1:23" ht="16" customHeight="1" x14ac:dyDescent="0.45">
      <c r="A976" s="1603"/>
      <c r="B976" s="1572"/>
      <c r="C976" s="1572"/>
      <c r="D976" s="1570"/>
      <c r="E976" s="1571"/>
      <c r="F976" s="1587"/>
      <c r="G976" s="1604"/>
      <c r="H976" s="1587"/>
      <c r="I976" s="1572"/>
      <c r="J976" s="1573"/>
      <c r="K976" s="1572"/>
      <c r="L976" s="1587"/>
      <c r="M976" s="1569"/>
      <c r="N976" s="1569"/>
      <c r="O976" s="1587"/>
      <c r="P976" s="1587"/>
      <c r="Q976" s="1880"/>
      <c r="R976" s="1866">
        <f t="shared" si="15"/>
        <v>0</v>
      </c>
      <c r="S976" s="1882"/>
      <c r="T976" s="1602"/>
      <c r="U976" s="1602"/>
      <c r="V976" s="1602"/>
      <c r="W976" s="1602"/>
    </row>
    <row r="977" spans="1:23" ht="16" customHeight="1" x14ac:dyDescent="0.45">
      <c r="A977" s="1603"/>
      <c r="B977" s="1572"/>
      <c r="C977" s="1572"/>
      <c r="D977" s="1570"/>
      <c r="E977" s="1571"/>
      <c r="F977" s="1587"/>
      <c r="G977" s="1604"/>
      <c r="H977" s="1587"/>
      <c r="I977" s="1572"/>
      <c r="J977" s="1573"/>
      <c r="K977" s="1572"/>
      <c r="L977" s="1587"/>
      <c r="M977" s="1569"/>
      <c r="N977" s="1569"/>
      <c r="O977" s="1587"/>
      <c r="P977" s="1587"/>
      <c r="Q977" s="1880"/>
      <c r="R977" s="1866">
        <f t="shared" si="15"/>
        <v>0</v>
      </c>
      <c r="S977" s="1882"/>
      <c r="T977" s="1602"/>
      <c r="U977" s="1602"/>
      <c r="V977" s="1602"/>
      <c r="W977" s="1602"/>
    </row>
    <row r="978" spans="1:23" ht="16" customHeight="1" x14ac:dyDescent="0.45">
      <c r="A978" s="1603"/>
      <c r="B978" s="1572"/>
      <c r="C978" s="1572"/>
      <c r="D978" s="1570"/>
      <c r="E978" s="1571"/>
      <c r="F978" s="1587"/>
      <c r="G978" s="1604"/>
      <c r="H978" s="1587"/>
      <c r="I978" s="1572"/>
      <c r="J978" s="1573"/>
      <c r="K978" s="1572"/>
      <c r="L978" s="1587"/>
      <c r="M978" s="1569"/>
      <c r="N978" s="1569"/>
      <c r="O978" s="1587"/>
      <c r="P978" s="1587"/>
      <c r="Q978" s="1880"/>
      <c r="R978" s="1866">
        <f t="shared" si="15"/>
        <v>0</v>
      </c>
      <c r="S978" s="1882"/>
      <c r="T978" s="1602"/>
      <c r="U978" s="1602"/>
      <c r="V978" s="1602"/>
      <c r="W978" s="1602"/>
    </row>
    <row r="979" spans="1:23" ht="16" customHeight="1" x14ac:dyDescent="0.45">
      <c r="A979" s="1603"/>
      <c r="B979" s="1572"/>
      <c r="C979" s="1572"/>
      <c r="D979" s="1570"/>
      <c r="E979" s="1571"/>
      <c r="F979" s="1587"/>
      <c r="G979" s="1604"/>
      <c r="H979" s="1587"/>
      <c r="I979" s="1572"/>
      <c r="J979" s="1573"/>
      <c r="K979" s="1572"/>
      <c r="L979" s="1587"/>
      <c r="M979" s="1569"/>
      <c r="N979" s="1569"/>
      <c r="O979" s="1587"/>
      <c r="P979" s="1587"/>
      <c r="Q979" s="1880"/>
      <c r="R979" s="1866">
        <f t="shared" si="15"/>
        <v>0</v>
      </c>
      <c r="S979" s="1882"/>
      <c r="T979" s="1602"/>
      <c r="U979" s="1602"/>
      <c r="V979" s="1602"/>
      <c r="W979" s="1602"/>
    </row>
    <row r="980" spans="1:23" ht="16" customHeight="1" x14ac:dyDescent="0.45">
      <c r="A980" s="1603"/>
      <c r="B980" s="1572"/>
      <c r="C980" s="1572"/>
      <c r="D980" s="1570"/>
      <c r="E980" s="1571"/>
      <c r="F980" s="1587"/>
      <c r="G980" s="1604"/>
      <c r="H980" s="1587"/>
      <c r="I980" s="1572"/>
      <c r="J980" s="1573"/>
      <c r="K980" s="1572"/>
      <c r="L980" s="1587"/>
      <c r="M980" s="1569"/>
      <c r="N980" s="1569"/>
      <c r="O980" s="1587"/>
      <c r="P980" s="1587"/>
      <c r="Q980" s="1880"/>
      <c r="R980" s="1866">
        <f t="shared" si="15"/>
        <v>0</v>
      </c>
      <c r="S980" s="1882"/>
      <c r="T980" s="1602"/>
      <c r="U980" s="1602"/>
      <c r="V980" s="1602"/>
      <c r="W980" s="1602"/>
    </row>
    <row r="981" spans="1:23" ht="16" customHeight="1" x14ac:dyDescent="0.45">
      <c r="A981" s="1603"/>
      <c r="B981" s="1572"/>
      <c r="C981" s="1572"/>
      <c r="D981" s="1570"/>
      <c r="E981" s="1571"/>
      <c r="F981" s="1587"/>
      <c r="G981" s="1604"/>
      <c r="H981" s="1587"/>
      <c r="I981" s="1572"/>
      <c r="J981" s="1573"/>
      <c r="K981" s="1572"/>
      <c r="L981" s="1587"/>
      <c r="M981" s="1569"/>
      <c r="N981" s="1569"/>
      <c r="O981" s="1587"/>
      <c r="P981" s="1587"/>
      <c r="Q981" s="1880"/>
      <c r="R981" s="1866">
        <f t="shared" si="15"/>
        <v>0</v>
      </c>
      <c r="S981" s="1882"/>
      <c r="T981" s="1602"/>
      <c r="U981" s="1602"/>
      <c r="V981" s="1602"/>
      <c r="W981" s="1602"/>
    </row>
    <row r="982" spans="1:23" ht="16" customHeight="1" x14ac:dyDescent="0.45">
      <c r="A982" s="1603"/>
      <c r="B982" s="1572"/>
      <c r="C982" s="1572"/>
      <c r="D982" s="1570"/>
      <c r="E982" s="1571"/>
      <c r="F982" s="1587"/>
      <c r="G982" s="1604"/>
      <c r="H982" s="1587"/>
      <c r="I982" s="1572"/>
      <c r="J982" s="1573"/>
      <c r="K982" s="1572"/>
      <c r="L982" s="1587"/>
      <c r="M982" s="1569"/>
      <c r="N982" s="1569"/>
      <c r="O982" s="1587"/>
      <c r="P982" s="1587"/>
      <c r="Q982" s="1880"/>
      <c r="R982" s="1866">
        <f t="shared" si="15"/>
        <v>0</v>
      </c>
      <c r="S982" s="1882"/>
      <c r="T982" s="1602"/>
      <c r="U982" s="1602"/>
      <c r="V982" s="1602"/>
      <c r="W982" s="1602"/>
    </row>
    <row r="983" spans="1:23" ht="16" customHeight="1" x14ac:dyDescent="0.45">
      <c r="A983" s="1603"/>
      <c r="B983" s="1572"/>
      <c r="C983" s="1572"/>
      <c r="D983" s="1570"/>
      <c r="E983" s="1571"/>
      <c r="F983" s="1587"/>
      <c r="G983" s="1604"/>
      <c r="H983" s="1587"/>
      <c r="I983" s="1572"/>
      <c r="J983" s="1573"/>
      <c r="K983" s="1572"/>
      <c r="L983" s="1587"/>
      <c r="M983" s="1569"/>
      <c r="N983" s="1569"/>
      <c r="O983" s="1587"/>
      <c r="P983" s="1587"/>
      <c r="Q983" s="1880"/>
      <c r="R983" s="1866">
        <f t="shared" si="15"/>
        <v>0</v>
      </c>
      <c r="S983" s="1882"/>
      <c r="T983" s="1602"/>
      <c r="U983" s="1602"/>
      <c r="V983" s="1602"/>
      <c r="W983" s="1602"/>
    </row>
    <row r="984" spans="1:23" ht="16" customHeight="1" x14ac:dyDescent="0.45">
      <c r="A984" s="1603"/>
      <c r="B984" s="1572"/>
      <c r="C984" s="1572"/>
      <c r="D984" s="1570"/>
      <c r="E984" s="1571"/>
      <c r="F984" s="1587"/>
      <c r="G984" s="1604"/>
      <c r="H984" s="1587"/>
      <c r="I984" s="1572"/>
      <c r="J984" s="1573"/>
      <c r="K984" s="1572"/>
      <c r="L984" s="1587"/>
      <c r="M984" s="1569"/>
      <c r="N984" s="1569"/>
      <c r="O984" s="1587"/>
      <c r="P984" s="1587"/>
      <c r="Q984" s="1880"/>
      <c r="R984" s="1866">
        <f t="shared" si="15"/>
        <v>0</v>
      </c>
      <c r="S984" s="1882"/>
      <c r="T984" s="1602"/>
      <c r="U984" s="1602"/>
      <c r="V984" s="1602"/>
      <c r="W984" s="1602"/>
    </row>
    <row r="985" spans="1:23" ht="16" customHeight="1" x14ac:dyDescent="0.45">
      <c r="A985" s="1603"/>
      <c r="B985" s="1572"/>
      <c r="C985" s="1572"/>
      <c r="D985" s="1570"/>
      <c r="E985" s="1571"/>
      <c r="F985" s="1587"/>
      <c r="G985" s="1604"/>
      <c r="H985" s="1587"/>
      <c r="I985" s="1572"/>
      <c r="J985" s="1573"/>
      <c r="K985" s="1572"/>
      <c r="L985" s="1587"/>
      <c r="M985" s="1569"/>
      <c r="N985" s="1569"/>
      <c r="O985" s="1587"/>
      <c r="P985" s="1587"/>
      <c r="Q985" s="1880"/>
      <c r="R985" s="1866">
        <f t="shared" si="15"/>
        <v>0</v>
      </c>
      <c r="S985" s="1882"/>
      <c r="T985" s="1602"/>
      <c r="U985" s="1602"/>
      <c r="V985" s="1602"/>
      <c r="W985" s="1602"/>
    </row>
    <row r="986" spans="1:23" ht="16" customHeight="1" x14ac:dyDescent="0.45">
      <c r="A986" s="1603"/>
      <c r="B986" s="1572"/>
      <c r="C986" s="1572"/>
      <c r="D986" s="1570"/>
      <c r="E986" s="1571"/>
      <c r="F986" s="1587"/>
      <c r="G986" s="1604"/>
      <c r="H986" s="1587"/>
      <c r="I986" s="1572"/>
      <c r="J986" s="1573"/>
      <c r="K986" s="1572"/>
      <c r="L986" s="1587"/>
      <c r="M986" s="1569"/>
      <c r="N986" s="1569"/>
      <c r="O986" s="1587"/>
      <c r="P986" s="1587"/>
      <c r="Q986" s="1880"/>
      <c r="R986" s="1866">
        <f t="shared" si="15"/>
        <v>0</v>
      </c>
      <c r="S986" s="1882"/>
      <c r="T986" s="1602"/>
      <c r="U986" s="1602"/>
      <c r="V986" s="1602"/>
      <c r="W986" s="1602"/>
    </row>
    <row r="987" spans="1:23" ht="16" customHeight="1" x14ac:dyDescent="0.45">
      <c r="A987" s="1603"/>
      <c r="B987" s="1572"/>
      <c r="C987" s="1572"/>
      <c r="D987" s="1570"/>
      <c r="E987" s="1571"/>
      <c r="F987" s="1587"/>
      <c r="G987" s="1604"/>
      <c r="H987" s="1587"/>
      <c r="I987" s="1572"/>
      <c r="J987" s="1573"/>
      <c r="K987" s="1572"/>
      <c r="L987" s="1587"/>
      <c r="M987" s="1569"/>
      <c r="N987" s="1569"/>
      <c r="O987" s="1587"/>
      <c r="P987" s="1587"/>
      <c r="Q987" s="1880"/>
      <c r="R987" s="1866">
        <f t="shared" si="15"/>
        <v>0</v>
      </c>
      <c r="S987" s="1882"/>
      <c r="T987" s="1602"/>
      <c r="U987" s="1602"/>
      <c r="V987" s="1602"/>
      <c r="W987" s="1602"/>
    </row>
    <row r="988" spans="1:23" ht="16" customHeight="1" x14ac:dyDescent="0.45">
      <c r="A988" s="1603"/>
      <c r="B988" s="1572"/>
      <c r="C988" s="1572"/>
      <c r="D988" s="1570"/>
      <c r="E988" s="1571"/>
      <c r="F988" s="1587"/>
      <c r="G988" s="1604"/>
      <c r="H988" s="1587"/>
      <c r="I988" s="1572"/>
      <c r="J988" s="1573"/>
      <c r="K988" s="1572"/>
      <c r="L988" s="1587"/>
      <c r="M988" s="1569"/>
      <c r="N988" s="1569"/>
      <c r="O988" s="1587"/>
      <c r="P988" s="1587"/>
      <c r="Q988" s="1880"/>
      <c r="R988" s="1866">
        <f t="shared" si="15"/>
        <v>0</v>
      </c>
      <c r="S988" s="1882"/>
      <c r="T988" s="1602"/>
      <c r="U988" s="1602"/>
      <c r="V988" s="1602"/>
      <c r="W988" s="1602"/>
    </row>
    <row r="989" spans="1:23" ht="16" customHeight="1" x14ac:dyDescent="0.45">
      <c r="A989" s="1603"/>
      <c r="B989" s="1572"/>
      <c r="C989" s="1572"/>
      <c r="D989" s="1570"/>
      <c r="E989" s="1571"/>
      <c r="F989" s="1587"/>
      <c r="G989" s="1604"/>
      <c r="H989" s="1587"/>
      <c r="I989" s="1572"/>
      <c r="J989" s="1573"/>
      <c r="K989" s="1572"/>
      <c r="L989" s="1587"/>
      <c r="M989" s="1569"/>
      <c r="N989" s="1569"/>
      <c r="O989" s="1587"/>
      <c r="P989" s="1587"/>
      <c r="Q989" s="1880"/>
      <c r="R989" s="1866">
        <f t="shared" si="15"/>
        <v>0</v>
      </c>
      <c r="S989" s="1882"/>
      <c r="T989" s="1602"/>
      <c r="U989" s="1602"/>
      <c r="V989" s="1602"/>
      <c r="W989" s="1602"/>
    </row>
    <row r="990" spans="1:23" ht="16" customHeight="1" x14ac:dyDescent="0.45">
      <c r="A990" s="1603"/>
      <c r="B990" s="1572"/>
      <c r="C990" s="1572"/>
      <c r="D990" s="1570"/>
      <c r="E990" s="1571"/>
      <c r="F990" s="1587"/>
      <c r="G990" s="1604"/>
      <c r="H990" s="1587"/>
      <c r="I990" s="1572"/>
      <c r="J990" s="1573"/>
      <c r="K990" s="1572"/>
      <c r="L990" s="1587"/>
      <c r="M990" s="1569"/>
      <c r="N990" s="1569"/>
      <c r="O990" s="1587"/>
      <c r="P990" s="1587"/>
      <c r="Q990" s="1880"/>
      <c r="R990" s="1866">
        <f t="shared" si="15"/>
        <v>0</v>
      </c>
      <c r="S990" s="1882"/>
      <c r="T990" s="1602"/>
      <c r="U990" s="1602"/>
      <c r="V990" s="1602"/>
      <c r="W990" s="1602"/>
    </row>
    <row r="991" spans="1:23" ht="16" customHeight="1" x14ac:dyDescent="0.45">
      <c r="A991" s="1603"/>
      <c r="B991" s="1572"/>
      <c r="C991" s="1572"/>
      <c r="D991" s="1570"/>
      <c r="E991" s="1571"/>
      <c r="F991" s="1587"/>
      <c r="G991" s="1604"/>
      <c r="H991" s="1587"/>
      <c r="I991" s="1572"/>
      <c r="J991" s="1573"/>
      <c r="K991" s="1572"/>
      <c r="L991" s="1587"/>
      <c r="M991" s="1569"/>
      <c r="N991" s="1569"/>
      <c r="O991" s="1587"/>
      <c r="P991" s="1587"/>
      <c r="Q991" s="1880"/>
      <c r="R991" s="1866">
        <f t="shared" si="15"/>
        <v>0</v>
      </c>
      <c r="S991" s="1882"/>
      <c r="T991" s="1602"/>
      <c r="U991" s="1602"/>
      <c r="V991" s="1602"/>
      <c r="W991" s="1602"/>
    </row>
    <row r="992" spans="1:23" ht="16" customHeight="1" x14ac:dyDescent="0.45">
      <c r="A992" s="1603"/>
      <c r="B992" s="1572"/>
      <c r="C992" s="1572"/>
      <c r="D992" s="1570"/>
      <c r="E992" s="1571"/>
      <c r="F992" s="1587"/>
      <c r="G992" s="1604"/>
      <c r="H992" s="1587"/>
      <c r="I992" s="1572"/>
      <c r="J992" s="1573"/>
      <c r="K992" s="1572"/>
      <c r="L992" s="1587"/>
      <c r="M992" s="1569"/>
      <c r="N992" s="1569"/>
      <c r="O992" s="1587"/>
      <c r="P992" s="1587"/>
      <c r="Q992" s="1880"/>
      <c r="R992" s="1866">
        <f t="shared" si="15"/>
        <v>0</v>
      </c>
      <c r="S992" s="1882"/>
      <c r="T992" s="1602"/>
      <c r="U992" s="1602"/>
      <c r="V992" s="1602"/>
      <c r="W992" s="1602"/>
    </row>
    <row r="993" spans="1:23" ht="16" customHeight="1" x14ac:dyDescent="0.45">
      <c r="A993" s="1603"/>
      <c r="B993" s="1572"/>
      <c r="C993" s="1572"/>
      <c r="D993" s="1570"/>
      <c r="E993" s="1571"/>
      <c r="F993" s="1587"/>
      <c r="G993" s="1604"/>
      <c r="H993" s="1587"/>
      <c r="I993" s="1572"/>
      <c r="J993" s="1573"/>
      <c r="K993" s="1572"/>
      <c r="L993" s="1587"/>
      <c r="M993" s="1569"/>
      <c r="N993" s="1569"/>
      <c r="O993" s="1587"/>
      <c r="P993" s="1587"/>
      <c r="Q993" s="1880"/>
      <c r="R993" s="1866">
        <f t="shared" si="15"/>
        <v>0</v>
      </c>
      <c r="S993" s="1882"/>
      <c r="T993" s="1602"/>
      <c r="U993" s="1602"/>
      <c r="V993" s="1602"/>
      <c r="W993" s="1602"/>
    </row>
    <row r="994" spans="1:23" ht="16" customHeight="1" x14ac:dyDescent="0.45">
      <c r="A994" s="1603"/>
      <c r="B994" s="1572"/>
      <c r="C994" s="1572"/>
      <c r="D994" s="1570"/>
      <c r="E994" s="1571"/>
      <c r="F994" s="1587"/>
      <c r="G994" s="1604"/>
      <c r="H994" s="1587"/>
      <c r="I994" s="1572"/>
      <c r="J994" s="1573"/>
      <c r="K994" s="1572"/>
      <c r="L994" s="1587"/>
      <c r="M994" s="1569"/>
      <c r="N994" s="1569"/>
      <c r="O994" s="1587"/>
      <c r="P994" s="1587"/>
      <c r="Q994" s="1880"/>
      <c r="R994" s="1866">
        <f t="shared" si="15"/>
        <v>0</v>
      </c>
      <c r="S994" s="1882"/>
      <c r="T994" s="1602"/>
      <c r="U994" s="1602"/>
      <c r="V994" s="1602"/>
      <c r="W994" s="1602"/>
    </row>
    <row r="995" spans="1:23" ht="16" customHeight="1" x14ac:dyDescent="0.45">
      <c r="A995" s="1603"/>
      <c r="B995" s="1572"/>
      <c r="C995" s="1572"/>
      <c r="D995" s="1570"/>
      <c r="E995" s="1571"/>
      <c r="F995" s="1587"/>
      <c r="G995" s="1604"/>
      <c r="H995" s="1587"/>
      <c r="I995" s="1572"/>
      <c r="J995" s="1573"/>
      <c r="K995" s="1572"/>
      <c r="L995" s="1587"/>
      <c r="M995" s="1569"/>
      <c r="N995" s="1569"/>
      <c r="O995" s="1587"/>
      <c r="P995" s="1587"/>
      <c r="Q995" s="1880"/>
      <c r="R995" s="1866">
        <f t="shared" si="15"/>
        <v>0</v>
      </c>
      <c r="S995" s="1882"/>
      <c r="T995" s="1602"/>
      <c r="U995" s="1602"/>
      <c r="V995" s="1602"/>
      <c r="W995" s="1602"/>
    </row>
    <row r="996" spans="1:23" ht="16" customHeight="1" x14ac:dyDescent="0.45">
      <c r="A996" s="1603"/>
      <c r="B996" s="1572"/>
      <c r="C996" s="1572"/>
      <c r="D996" s="1570"/>
      <c r="E996" s="1571"/>
      <c r="F996" s="1587"/>
      <c r="G996" s="1604"/>
      <c r="H996" s="1587"/>
      <c r="I996" s="1572"/>
      <c r="J996" s="1573"/>
      <c r="K996" s="1572"/>
      <c r="L996" s="1587"/>
      <c r="M996" s="1569"/>
      <c r="N996" s="1569"/>
      <c r="O996" s="1587"/>
      <c r="P996" s="1587"/>
      <c r="Q996" s="1880"/>
      <c r="R996" s="1866">
        <f t="shared" si="15"/>
        <v>0</v>
      </c>
      <c r="S996" s="1882"/>
      <c r="T996" s="1602"/>
      <c r="U996" s="1602"/>
      <c r="V996" s="1602"/>
      <c r="W996" s="1602"/>
    </row>
    <row r="997" spans="1:23" ht="16" customHeight="1" x14ac:dyDescent="0.45">
      <c r="A997" s="1603"/>
      <c r="B997" s="1572"/>
      <c r="C997" s="1572"/>
      <c r="D997" s="1570"/>
      <c r="E997" s="1571"/>
      <c r="F997" s="1587"/>
      <c r="G997" s="1604"/>
      <c r="H997" s="1587"/>
      <c r="I997" s="1572"/>
      <c r="J997" s="1573"/>
      <c r="K997" s="1572"/>
      <c r="L997" s="1587"/>
      <c r="M997" s="1569"/>
      <c r="N997" s="1569"/>
      <c r="O997" s="1587"/>
      <c r="P997" s="1587"/>
      <c r="Q997" s="1880"/>
      <c r="R997" s="1866">
        <f t="shared" si="15"/>
        <v>0</v>
      </c>
      <c r="S997" s="1882"/>
      <c r="T997" s="1602"/>
      <c r="U997" s="1602"/>
      <c r="V997" s="1602"/>
      <c r="W997" s="1602"/>
    </row>
    <row r="998" spans="1:23" ht="16" customHeight="1" x14ac:dyDescent="0.45">
      <c r="A998" s="1603"/>
      <c r="B998" s="1572"/>
      <c r="C998" s="1572"/>
      <c r="D998" s="1570"/>
      <c r="E998" s="1571"/>
      <c r="F998" s="1587"/>
      <c r="G998" s="1604"/>
      <c r="H998" s="1587"/>
      <c r="I998" s="1572"/>
      <c r="J998" s="1573"/>
      <c r="K998" s="1572"/>
      <c r="L998" s="1587"/>
      <c r="M998" s="1569"/>
      <c r="N998" s="1569"/>
      <c r="O998" s="1587"/>
      <c r="P998" s="1587"/>
      <c r="Q998" s="1880"/>
      <c r="R998" s="1866">
        <f t="shared" si="15"/>
        <v>0</v>
      </c>
      <c r="S998" s="1882"/>
      <c r="T998" s="1602"/>
      <c r="U998" s="1602"/>
      <c r="V998" s="1602"/>
      <c r="W998" s="1602"/>
    </row>
    <row r="999" spans="1:23" ht="16" customHeight="1" x14ac:dyDescent="0.45">
      <c r="A999" s="1603"/>
      <c r="B999" s="1572"/>
      <c r="C999" s="1572"/>
      <c r="D999" s="1570"/>
      <c r="E999" s="1571"/>
      <c r="F999" s="1587"/>
      <c r="G999" s="1604"/>
      <c r="H999" s="1587"/>
      <c r="I999" s="1572"/>
      <c r="J999" s="1573"/>
      <c r="K999" s="1572"/>
      <c r="L999" s="1587"/>
      <c r="M999" s="1569"/>
      <c r="N999" s="1569"/>
      <c r="O999" s="1587"/>
      <c r="P999" s="1587"/>
      <c r="Q999" s="1880"/>
      <c r="R999" s="1866">
        <f t="shared" si="15"/>
        <v>0</v>
      </c>
      <c r="S999" s="1882"/>
      <c r="T999" s="1602"/>
      <c r="U999" s="1602"/>
      <c r="V999" s="1602"/>
      <c r="W999" s="1602"/>
    </row>
    <row r="1000" spans="1:23" ht="16" customHeight="1" x14ac:dyDescent="0.45">
      <c r="A1000" s="1603"/>
      <c r="B1000" s="1572"/>
      <c r="C1000" s="1572"/>
      <c r="D1000" s="1570"/>
      <c r="E1000" s="1571"/>
      <c r="F1000" s="1587"/>
      <c r="G1000" s="1604"/>
      <c r="H1000" s="1587"/>
      <c r="I1000" s="1572"/>
      <c r="J1000" s="1573"/>
      <c r="K1000" s="1572"/>
      <c r="L1000" s="1587"/>
      <c r="M1000" s="1569"/>
      <c r="N1000" s="1569"/>
      <c r="O1000" s="1587"/>
      <c r="P1000" s="1587"/>
      <c r="Q1000" s="1880"/>
      <c r="R1000" s="1866">
        <f t="shared" si="15"/>
        <v>0</v>
      </c>
      <c r="S1000" s="1882"/>
      <c r="T1000" s="1602"/>
      <c r="U1000" s="1602"/>
      <c r="V1000" s="1602"/>
      <c r="W1000" s="1602"/>
    </row>
    <row r="1001" spans="1:23" ht="16" customHeight="1" x14ac:dyDescent="0.45">
      <c r="A1001" s="1603"/>
      <c r="B1001" s="1572"/>
      <c r="C1001" s="1572"/>
      <c r="D1001" s="1570"/>
      <c r="E1001" s="1571"/>
      <c r="F1001" s="1587"/>
      <c r="G1001" s="1604"/>
      <c r="H1001" s="1587"/>
      <c r="I1001" s="1572"/>
      <c r="J1001" s="1573"/>
      <c r="K1001" s="1572"/>
      <c r="L1001" s="1587"/>
      <c r="M1001" s="1569"/>
      <c r="N1001" s="1569"/>
      <c r="O1001" s="1587"/>
      <c r="P1001" s="1587"/>
      <c r="Q1001" s="1880"/>
      <c r="R1001" s="1866">
        <f t="shared" si="15"/>
        <v>0</v>
      </c>
      <c r="S1001" s="1882"/>
      <c r="T1001" s="1602"/>
      <c r="U1001" s="1602"/>
      <c r="V1001" s="1602"/>
      <c r="W1001" s="1602"/>
    </row>
    <row r="1002" spans="1:23" ht="16" customHeight="1" x14ac:dyDescent="0.45">
      <c r="A1002" s="1603"/>
      <c r="B1002" s="1572"/>
      <c r="C1002" s="1572"/>
      <c r="D1002" s="1570"/>
      <c r="E1002" s="1571"/>
      <c r="F1002" s="1587"/>
      <c r="G1002" s="1604"/>
      <c r="H1002" s="1587"/>
      <c r="I1002" s="1572"/>
      <c r="J1002" s="1573"/>
      <c r="K1002" s="1572"/>
      <c r="L1002" s="1587"/>
      <c r="M1002" s="1569"/>
      <c r="N1002" s="1569"/>
      <c r="O1002" s="1587"/>
      <c r="P1002" s="1587"/>
      <c r="Q1002" s="1880"/>
      <c r="R1002" s="1866">
        <f t="shared" si="15"/>
        <v>0</v>
      </c>
      <c r="S1002" s="1882"/>
      <c r="T1002" s="1602"/>
      <c r="U1002" s="1602"/>
      <c r="V1002" s="1602"/>
      <c r="W1002" s="1602"/>
    </row>
    <row r="1003" spans="1:23" ht="16" customHeight="1" x14ac:dyDescent="0.45">
      <c r="A1003" s="1603"/>
      <c r="B1003" s="1572"/>
      <c r="C1003" s="1572"/>
      <c r="D1003" s="1570"/>
      <c r="E1003" s="1571"/>
      <c r="F1003" s="1587"/>
      <c r="G1003" s="1604"/>
      <c r="H1003" s="1587"/>
      <c r="I1003" s="1572"/>
      <c r="J1003" s="1573"/>
      <c r="K1003" s="1572"/>
      <c r="L1003" s="1587"/>
      <c r="M1003" s="1569"/>
      <c r="N1003" s="1569"/>
      <c r="O1003" s="1587"/>
      <c r="P1003" s="1587"/>
      <c r="Q1003" s="1880"/>
      <c r="R1003" s="1866">
        <f t="shared" si="15"/>
        <v>0</v>
      </c>
      <c r="S1003" s="1882"/>
      <c r="T1003" s="1602"/>
      <c r="U1003" s="1602"/>
      <c r="V1003" s="1602"/>
      <c r="W1003" s="1602"/>
    </row>
    <row r="1004" spans="1:23" ht="16" customHeight="1" x14ac:dyDescent="0.45">
      <c r="A1004" s="1603"/>
      <c r="B1004" s="1572"/>
      <c r="C1004" s="1572"/>
      <c r="D1004" s="1570"/>
      <c r="E1004" s="1571"/>
      <c r="F1004" s="1587"/>
      <c r="G1004" s="1604"/>
      <c r="H1004" s="1587"/>
      <c r="I1004" s="1572"/>
      <c r="J1004" s="1573"/>
      <c r="K1004" s="1572"/>
      <c r="L1004" s="1587"/>
      <c r="M1004" s="1569"/>
      <c r="N1004" s="1569"/>
      <c r="O1004" s="1587"/>
      <c r="P1004" s="1587"/>
      <c r="Q1004" s="1880"/>
      <c r="R1004" s="1866">
        <f t="shared" si="15"/>
        <v>0</v>
      </c>
      <c r="S1004" s="1882"/>
      <c r="T1004" s="1602"/>
      <c r="U1004" s="1602"/>
      <c r="V1004" s="1602"/>
      <c r="W1004" s="1602"/>
    </row>
    <row r="1005" spans="1:23" ht="16" customHeight="1" x14ac:dyDescent="0.45">
      <c r="A1005" s="1603"/>
      <c r="B1005" s="1572"/>
      <c r="C1005" s="1572"/>
      <c r="D1005" s="1570"/>
      <c r="E1005" s="1571"/>
      <c r="F1005" s="1587"/>
      <c r="G1005" s="1604"/>
      <c r="H1005" s="1587"/>
      <c r="I1005" s="1572"/>
      <c r="J1005" s="1573"/>
      <c r="K1005" s="1572"/>
      <c r="L1005" s="1587"/>
      <c r="M1005" s="1569"/>
      <c r="N1005" s="1569"/>
      <c r="O1005" s="1587"/>
      <c r="P1005" s="1587"/>
      <c r="Q1005" s="1880"/>
      <c r="R1005" s="1866">
        <f t="shared" si="15"/>
        <v>0</v>
      </c>
      <c r="S1005" s="1882"/>
      <c r="T1005" s="1602"/>
      <c r="U1005" s="1602"/>
      <c r="V1005" s="1602"/>
      <c r="W1005" s="1602"/>
    </row>
    <row r="1006" spans="1:23" ht="16" customHeight="1" x14ac:dyDescent="0.45">
      <c r="A1006" s="1603"/>
      <c r="B1006" s="1572"/>
      <c r="C1006" s="1572"/>
      <c r="D1006" s="1570"/>
      <c r="E1006" s="1571"/>
      <c r="F1006" s="1587"/>
      <c r="G1006" s="1604"/>
      <c r="H1006" s="1587"/>
      <c r="I1006" s="1572"/>
      <c r="J1006" s="1573"/>
      <c r="K1006" s="1572"/>
      <c r="L1006" s="1587"/>
      <c r="M1006" s="1569"/>
      <c r="N1006" s="1569"/>
      <c r="O1006" s="1587"/>
      <c r="P1006" s="1587"/>
      <c r="Q1006" s="1880"/>
      <c r="R1006" s="1866">
        <f t="shared" si="15"/>
        <v>0</v>
      </c>
      <c r="S1006" s="1882"/>
      <c r="T1006" s="1602"/>
      <c r="U1006" s="1602"/>
      <c r="V1006" s="1602"/>
      <c r="W1006" s="1602"/>
    </row>
    <row r="1007" spans="1:23" ht="16" customHeight="1" x14ac:dyDescent="0.45">
      <c r="A1007" s="1603"/>
      <c r="B1007" s="1572"/>
      <c r="C1007" s="1572"/>
      <c r="D1007" s="1570"/>
      <c r="E1007" s="1571"/>
      <c r="F1007" s="1587"/>
      <c r="G1007" s="1604"/>
      <c r="H1007" s="1587"/>
      <c r="I1007" s="1572"/>
      <c r="J1007" s="1573"/>
      <c r="K1007" s="1572"/>
      <c r="L1007" s="1587"/>
      <c r="M1007" s="1569"/>
      <c r="N1007" s="1569"/>
      <c r="O1007" s="1587"/>
      <c r="P1007" s="1587"/>
      <c r="Q1007" s="1880"/>
      <c r="R1007" s="1866">
        <f t="shared" si="15"/>
        <v>0</v>
      </c>
      <c r="S1007" s="1882"/>
      <c r="T1007" s="1602"/>
      <c r="U1007" s="1602"/>
      <c r="V1007" s="1602"/>
      <c r="W1007" s="1602"/>
    </row>
    <row r="1008" spans="1:23" ht="16" customHeight="1" x14ac:dyDescent="0.45">
      <c r="A1008" s="1603"/>
      <c r="B1008" s="1572"/>
      <c r="C1008" s="1572"/>
      <c r="D1008" s="1570"/>
      <c r="E1008" s="1571"/>
      <c r="F1008" s="1587"/>
      <c r="G1008" s="1604"/>
      <c r="H1008" s="1587"/>
      <c r="I1008" s="1572"/>
      <c r="J1008" s="1573"/>
      <c r="K1008" s="1572"/>
      <c r="L1008" s="1587"/>
      <c r="M1008" s="1569"/>
      <c r="N1008" s="1569"/>
      <c r="O1008" s="1587"/>
      <c r="P1008" s="1587"/>
      <c r="Q1008" s="1880"/>
      <c r="R1008" s="1866">
        <f t="shared" si="15"/>
        <v>0</v>
      </c>
      <c r="S1008" s="1882"/>
      <c r="T1008" s="1602"/>
      <c r="U1008" s="1602"/>
      <c r="V1008" s="1602"/>
      <c r="W1008" s="1602"/>
    </row>
    <row r="1009" spans="1:23" ht="16" customHeight="1" x14ac:dyDescent="0.45">
      <c r="A1009" s="1603"/>
      <c r="B1009" s="1572"/>
      <c r="C1009" s="1572"/>
      <c r="D1009" s="1570"/>
      <c r="E1009" s="1571"/>
      <c r="F1009" s="1587"/>
      <c r="G1009" s="1604"/>
      <c r="H1009" s="1587"/>
      <c r="I1009" s="1572"/>
      <c r="J1009" s="1573"/>
      <c r="K1009" s="1572"/>
      <c r="L1009" s="1587"/>
      <c r="M1009" s="1569"/>
      <c r="N1009" s="1569"/>
      <c r="O1009" s="1587"/>
      <c r="P1009" s="1587"/>
      <c r="Q1009" s="1880"/>
      <c r="R1009" s="1866">
        <f t="shared" si="15"/>
        <v>0</v>
      </c>
      <c r="S1009" s="1882"/>
      <c r="T1009" s="1602"/>
      <c r="U1009" s="1602"/>
      <c r="V1009" s="1602"/>
      <c r="W1009" s="1602"/>
    </row>
    <row r="1010" spans="1:23" ht="16" customHeight="1" x14ac:dyDescent="0.45">
      <c r="A1010" s="1603"/>
      <c r="B1010" s="1572"/>
      <c r="C1010" s="1572"/>
      <c r="D1010" s="1570"/>
      <c r="E1010" s="1571"/>
      <c r="F1010" s="1587"/>
      <c r="G1010" s="1604"/>
      <c r="H1010" s="1587"/>
      <c r="I1010" s="1572"/>
      <c r="J1010" s="1573"/>
      <c r="K1010" s="1572"/>
      <c r="L1010" s="1587"/>
      <c r="M1010" s="1569"/>
      <c r="N1010" s="1569"/>
      <c r="O1010" s="1587"/>
      <c r="P1010" s="1587"/>
      <c r="Q1010" s="1880"/>
      <c r="R1010" s="1866">
        <f t="shared" si="15"/>
        <v>0</v>
      </c>
      <c r="S1010" s="1882"/>
      <c r="T1010" s="1602"/>
      <c r="U1010" s="1602"/>
      <c r="V1010" s="1602"/>
      <c r="W1010" s="1602"/>
    </row>
    <row r="1011" spans="1:23" ht="16" customHeight="1" x14ac:dyDescent="0.45">
      <c r="A1011" s="1603"/>
      <c r="B1011" s="1572"/>
      <c r="C1011" s="1572"/>
      <c r="D1011" s="1570"/>
      <c r="E1011" s="1571"/>
      <c r="F1011" s="1587"/>
      <c r="G1011" s="1604"/>
      <c r="H1011" s="1587"/>
      <c r="I1011" s="1572"/>
      <c r="J1011" s="1573"/>
      <c r="K1011" s="1572"/>
      <c r="L1011" s="1587"/>
      <c r="M1011" s="1569"/>
      <c r="N1011" s="1569"/>
      <c r="O1011" s="1587"/>
      <c r="P1011" s="1587"/>
      <c r="Q1011" s="1880"/>
      <c r="R1011" s="1866">
        <f t="shared" si="15"/>
        <v>0</v>
      </c>
      <c r="S1011" s="1882"/>
      <c r="T1011" s="1602"/>
      <c r="U1011" s="1602"/>
      <c r="V1011" s="1602"/>
      <c r="W1011" s="1602"/>
    </row>
    <row r="1012" spans="1:23" ht="16" customHeight="1" x14ac:dyDescent="0.45">
      <c r="A1012" s="1603"/>
      <c r="B1012" s="1572"/>
      <c r="C1012" s="1572"/>
      <c r="D1012" s="1570"/>
      <c r="E1012" s="1571"/>
      <c r="F1012" s="1587"/>
      <c r="G1012" s="1604"/>
      <c r="H1012" s="1587"/>
      <c r="I1012" s="1572"/>
      <c r="J1012" s="1573"/>
      <c r="K1012" s="1572"/>
      <c r="L1012" s="1587"/>
      <c r="M1012" s="1569"/>
      <c r="N1012" s="1569"/>
      <c r="O1012" s="1587"/>
      <c r="P1012" s="1587"/>
      <c r="Q1012" s="1880"/>
      <c r="R1012" s="1866">
        <f t="shared" si="15"/>
        <v>0</v>
      </c>
      <c r="S1012" s="1882"/>
      <c r="T1012" s="1602"/>
      <c r="U1012" s="1602"/>
      <c r="V1012" s="1602"/>
      <c r="W1012" s="1602"/>
    </row>
    <row r="1013" spans="1:23" ht="16" customHeight="1" x14ac:dyDescent="0.45">
      <c r="A1013" s="1603"/>
      <c r="B1013" s="1572"/>
      <c r="C1013" s="1572"/>
      <c r="D1013" s="1570"/>
      <c r="E1013" s="1571"/>
      <c r="F1013" s="1587"/>
      <c r="G1013" s="1604"/>
      <c r="H1013" s="1587"/>
      <c r="I1013" s="1572"/>
      <c r="J1013" s="1573"/>
      <c r="K1013" s="1572"/>
      <c r="L1013" s="1587"/>
      <c r="M1013" s="1569"/>
      <c r="N1013" s="1569"/>
      <c r="O1013" s="1587"/>
      <c r="P1013" s="1587"/>
      <c r="Q1013" s="1880"/>
      <c r="R1013" s="1866">
        <f t="shared" si="15"/>
        <v>0</v>
      </c>
      <c r="S1013" s="1882"/>
      <c r="T1013" s="1602"/>
      <c r="U1013" s="1602"/>
      <c r="V1013" s="1602"/>
      <c r="W1013" s="1602"/>
    </row>
    <row r="1014" spans="1:23" ht="16" customHeight="1" x14ac:dyDescent="0.45">
      <c r="A1014" s="1603"/>
      <c r="B1014" s="1572"/>
      <c r="C1014" s="1572"/>
      <c r="D1014" s="1570"/>
      <c r="E1014" s="1571"/>
      <c r="F1014" s="1587"/>
      <c r="G1014" s="1604"/>
      <c r="H1014" s="1587"/>
      <c r="I1014" s="1572"/>
      <c r="J1014" s="1573"/>
      <c r="K1014" s="1572"/>
      <c r="L1014" s="1587"/>
      <c r="M1014" s="1569"/>
      <c r="N1014" s="1569"/>
      <c r="O1014" s="1587"/>
      <c r="P1014" s="1587"/>
      <c r="Q1014" s="1880"/>
      <c r="R1014" s="1866">
        <f t="shared" si="15"/>
        <v>0</v>
      </c>
      <c r="S1014" s="1882"/>
      <c r="T1014" s="1602"/>
      <c r="U1014" s="1602"/>
      <c r="V1014" s="1602"/>
      <c r="W1014" s="1602"/>
    </row>
    <row r="1015" spans="1:23" ht="16" customHeight="1" x14ac:dyDescent="0.45">
      <c r="A1015" s="1603"/>
      <c r="B1015" s="1572"/>
      <c r="C1015" s="1572"/>
      <c r="D1015" s="1570"/>
      <c r="E1015" s="1571"/>
      <c r="F1015" s="1587"/>
      <c r="G1015" s="1604"/>
      <c r="H1015" s="1587"/>
      <c r="I1015" s="1572"/>
      <c r="J1015" s="1573"/>
      <c r="K1015" s="1572"/>
      <c r="L1015" s="1587"/>
      <c r="M1015" s="1569"/>
      <c r="N1015" s="1569"/>
      <c r="O1015" s="1587"/>
      <c r="P1015" s="1587"/>
      <c r="Q1015" s="1880"/>
      <c r="R1015" s="1866">
        <f t="shared" si="15"/>
        <v>0</v>
      </c>
      <c r="S1015" s="1882"/>
      <c r="T1015" s="1602"/>
      <c r="U1015" s="1602"/>
      <c r="V1015" s="1602"/>
      <c r="W1015" s="1602"/>
    </row>
    <row r="1016" spans="1:23" ht="16" customHeight="1" x14ac:dyDescent="0.45">
      <c r="A1016" s="1603"/>
      <c r="B1016" s="1572"/>
      <c r="C1016" s="1572"/>
      <c r="D1016" s="1570"/>
      <c r="E1016" s="1571"/>
      <c r="F1016" s="1587"/>
      <c r="G1016" s="1604"/>
      <c r="H1016" s="1587"/>
      <c r="I1016" s="1572"/>
      <c r="J1016" s="1573"/>
      <c r="K1016" s="1572"/>
      <c r="L1016" s="1587"/>
      <c r="M1016" s="1569"/>
      <c r="N1016" s="1569"/>
      <c r="O1016" s="1587"/>
      <c r="P1016" s="1587"/>
      <c r="Q1016" s="1880"/>
      <c r="R1016" s="1866">
        <f t="shared" si="15"/>
        <v>0</v>
      </c>
      <c r="S1016" s="1882"/>
      <c r="T1016" s="1602"/>
      <c r="U1016" s="1602"/>
      <c r="V1016" s="1602"/>
      <c r="W1016" s="1602"/>
    </row>
    <row r="1017" spans="1:23" ht="16" customHeight="1" x14ac:dyDescent="0.45">
      <c r="A1017" s="1603"/>
      <c r="B1017" s="1572"/>
      <c r="C1017" s="1572"/>
      <c r="D1017" s="1570"/>
      <c r="E1017" s="1571"/>
      <c r="F1017" s="1587"/>
      <c r="G1017" s="1604"/>
      <c r="H1017" s="1587"/>
      <c r="I1017" s="1572"/>
      <c r="J1017" s="1573"/>
      <c r="K1017" s="1572"/>
      <c r="L1017" s="1587"/>
      <c r="M1017" s="1569"/>
      <c r="N1017" s="1569"/>
      <c r="O1017" s="1587"/>
      <c r="P1017" s="1587"/>
      <c r="Q1017" s="1880"/>
      <c r="R1017" s="1866">
        <f t="shared" si="15"/>
        <v>0</v>
      </c>
      <c r="S1017" s="1882"/>
      <c r="T1017" s="1602"/>
      <c r="U1017" s="1602"/>
      <c r="V1017" s="1602"/>
      <c r="W1017" s="1602"/>
    </row>
    <row r="1018" spans="1:23" ht="16" customHeight="1" x14ac:dyDescent="0.45">
      <c r="A1018" s="1603"/>
      <c r="B1018" s="1572"/>
      <c r="C1018" s="1572"/>
      <c r="D1018" s="1570"/>
      <c r="E1018" s="1571"/>
      <c r="F1018" s="1587"/>
      <c r="G1018" s="1604"/>
      <c r="H1018" s="1587"/>
      <c r="I1018" s="1572"/>
      <c r="J1018" s="1573"/>
      <c r="K1018" s="1572"/>
      <c r="L1018" s="1587"/>
      <c r="M1018" s="1569"/>
      <c r="N1018" s="1569"/>
      <c r="O1018" s="1587"/>
      <c r="P1018" s="1587"/>
      <c r="Q1018" s="1880"/>
      <c r="R1018" s="1866">
        <f t="shared" si="15"/>
        <v>0</v>
      </c>
      <c r="S1018" s="1882"/>
      <c r="T1018" s="1602"/>
      <c r="U1018" s="1602"/>
      <c r="V1018" s="1602"/>
      <c r="W1018" s="1602"/>
    </row>
    <row r="1019" spans="1:23" ht="16" customHeight="1" x14ac:dyDescent="0.45">
      <c r="A1019" s="1603"/>
      <c r="B1019" s="1572"/>
      <c r="C1019" s="1572"/>
      <c r="D1019" s="1570"/>
      <c r="E1019" s="1571"/>
      <c r="F1019" s="1587"/>
      <c r="G1019" s="1604"/>
      <c r="H1019" s="1587"/>
      <c r="I1019" s="1572"/>
      <c r="J1019" s="1573"/>
      <c r="K1019" s="1572"/>
      <c r="L1019" s="1587"/>
      <c r="M1019" s="1569"/>
      <c r="N1019" s="1569"/>
      <c r="O1019" s="1587"/>
      <c r="P1019" s="1587"/>
      <c r="Q1019" s="1880"/>
      <c r="R1019" s="1866">
        <f t="shared" si="15"/>
        <v>0</v>
      </c>
      <c r="S1019" s="1882"/>
      <c r="T1019" s="1602"/>
      <c r="U1019" s="1602"/>
      <c r="V1019" s="1602"/>
      <c r="W1019" s="1602"/>
    </row>
    <row r="1020" spans="1:23" ht="16" customHeight="1" x14ac:dyDescent="0.45">
      <c r="A1020" s="1603"/>
      <c r="B1020" s="1572"/>
      <c r="C1020" s="1572"/>
      <c r="D1020" s="1570"/>
      <c r="E1020" s="1571"/>
      <c r="F1020" s="1587"/>
      <c r="G1020" s="1604"/>
      <c r="H1020" s="1587"/>
      <c r="I1020" s="1572"/>
      <c r="J1020" s="1573"/>
      <c r="K1020" s="1572"/>
      <c r="L1020" s="1587"/>
      <c r="M1020" s="1569"/>
      <c r="N1020" s="1569"/>
      <c r="O1020" s="1587"/>
      <c r="P1020" s="1587"/>
      <c r="Q1020" s="1880"/>
      <c r="R1020" s="1866">
        <f t="shared" si="15"/>
        <v>0</v>
      </c>
      <c r="S1020" s="1882"/>
      <c r="T1020" s="1602"/>
      <c r="U1020" s="1602"/>
      <c r="V1020" s="1602"/>
      <c r="W1020" s="1602"/>
    </row>
    <row r="1021" spans="1:23" ht="16" customHeight="1" x14ac:dyDescent="0.45">
      <c r="A1021" s="1603"/>
      <c r="B1021" s="1572"/>
      <c r="C1021" s="1572"/>
      <c r="D1021" s="1570"/>
      <c r="E1021" s="1571"/>
      <c r="F1021" s="1587"/>
      <c r="G1021" s="1604"/>
      <c r="H1021" s="1587"/>
      <c r="I1021" s="1572"/>
      <c r="J1021" s="1573"/>
      <c r="K1021" s="1572"/>
      <c r="L1021" s="1587"/>
      <c r="M1021" s="1569"/>
      <c r="N1021" s="1569"/>
      <c r="O1021" s="1587"/>
      <c r="P1021" s="1587"/>
      <c r="Q1021" s="1880"/>
      <c r="R1021" s="1866">
        <f t="shared" si="15"/>
        <v>0</v>
      </c>
      <c r="S1021" s="1882"/>
      <c r="T1021" s="1602"/>
      <c r="U1021" s="1602"/>
      <c r="V1021" s="1602"/>
      <c r="W1021" s="1602"/>
    </row>
    <row r="1022" spans="1:23" ht="16" customHeight="1" x14ac:dyDescent="0.45">
      <c r="A1022" s="1603"/>
      <c r="B1022" s="1572"/>
      <c r="C1022" s="1572"/>
      <c r="D1022" s="1570"/>
      <c r="E1022" s="1571"/>
      <c r="F1022" s="1587"/>
      <c r="G1022" s="1604"/>
      <c r="H1022" s="1587"/>
      <c r="I1022" s="1572"/>
      <c r="J1022" s="1573"/>
      <c r="K1022" s="1572"/>
      <c r="L1022" s="1587"/>
      <c r="M1022" s="1569"/>
      <c r="N1022" s="1569"/>
      <c r="O1022" s="1587"/>
      <c r="P1022" s="1587"/>
      <c r="Q1022" s="1880"/>
      <c r="R1022" s="1866">
        <f t="shared" si="15"/>
        <v>0</v>
      </c>
      <c r="S1022" s="1882"/>
      <c r="T1022" s="1602"/>
      <c r="U1022" s="1602"/>
      <c r="V1022" s="1602"/>
      <c r="W1022" s="1602"/>
    </row>
    <row r="1023" spans="1:23" ht="16" customHeight="1" x14ac:dyDescent="0.45">
      <c r="A1023" s="1603"/>
      <c r="B1023" s="1572"/>
      <c r="C1023" s="1572"/>
      <c r="D1023" s="1570"/>
      <c r="E1023" s="1571"/>
      <c r="F1023" s="1587"/>
      <c r="G1023" s="1604"/>
      <c r="H1023" s="1587"/>
      <c r="I1023" s="1572"/>
      <c r="J1023" s="1573"/>
      <c r="K1023" s="1572"/>
      <c r="L1023" s="1587"/>
      <c r="M1023" s="1569"/>
      <c r="N1023" s="1569"/>
      <c r="O1023" s="1587"/>
      <c r="P1023" s="1587"/>
      <c r="Q1023" s="1880"/>
      <c r="R1023" s="1866">
        <f t="shared" si="15"/>
        <v>0</v>
      </c>
      <c r="S1023" s="1882"/>
      <c r="T1023" s="1602"/>
      <c r="U1023" s="1602"/>
      <c r="V1023" s="1602"/>
      <c r="W1023" s="1602"/>
    </row>
    <row r="1024" spans="1:23" ht="16" customHeight="1" x14ac:dyDescent="0.45">
      <c r="A1024" s="1603"/>
      <c r="B1024" s="1572"/>
      <c r="C1024" s="1572"/>
      <c r="D1024" s="1570"/>
      <c r="E1024" s="1571"/>
      <c r="F1024" s="1587"/>
      <c r="G1024" s="1604"/>
      <c r="H1024" s="1587"/>
      <c r="I1024" s="1572"/>
      <c r="J1024" s="1573"/>
      <c r="K1024" s="1572"/>
      <c r="L1024" s="1587"/>
      <c r="M1024" s="1569"/>
      <c r="N1024" s="1569"/>
      <c r="O1024" s="1587"/>
      <c r="P1024" s="1587"/>
      <c r="Q1024" s="1880"/>
      <c r="R1024" s="1866">
        <f t="shared" si="15"/>
        <v>0</v>
      </c>
      <c r="S1024" s="1882"/>
      <c r="T1024" s="1602"/>
      <c r="U1024" s="1602"/>
      <c r="V1024" s="1602"/>
      <c r="W1024" s="1602"/>
    </row>
    <row r="1025" spans="1:23" ht="16" customHeight="1" x14ac:dyDescent="0.45">
      <c r="A1025" s="1603"/>
      <c r="B1025" s="1572"/>
      <c r="C1025" s="1572"/>
      <c r="D1025" s="1570"/>
      <c r="E1025" s="1571"/>
      <c r="F1025" s="1587"/>
      <c r="G1025" s="1604"/>
      <c r="H1025" s="1587"/>
      <c r="I1025" s="1572"/>
      <c r="J1025" s="1573"/>
      <c r="K1025" s="1572"/>
      <c r="L1025" s="1587"/>
      <c r="M1025" s="1569"/>
      <c r="N1025" s="1569"/>
      <c r="O1025" s="1587"/>
      <c r="P1025" s="1587"/>
      <c r="Q1025" s="1880"/>
      <c r="R1025" s="1866">
        <f t="shared" si="15"/>
        <v>0</v>
      </c>
      <c r="S1025" s="1882"/>
      <c r="T1025" s="1602"/>
      <c r="U1025" s="1602"/>
      <c r="V1025" s="1602"/>
      <c r="W1025" s="1602"/>
    </row>
    <row r="1026" spans="1:23" ht="16" customHeight="1" x14ac:dyDescent="0.45">
      <c r="A1026" s="1603"/>
      <c r="B1026" s="1572"/>
      <c r="C1026" s="1572"/>
      <c r="D1026" s="1570"/>
      <c r="E1026" s="1571"/>
      <c r="F1026" s="1587"/>
      <c r="G1026" s="1604"/>
      <c r="H1026" s="1587"/>
      <c r="I1026" s="1572"/>
      <c r="J1026" s="1573"/>
      <c r="K1026" s="1572"/>
      <c r="L1026" s="1587"/>
      <c r="M1026" s="1569"/>
      <c r="N1026" s="1569"/>
      <c r="O1026" s="1587"/>
      <c r="P1026" s="1587"/>
      <c r="Q1026" s="1880"/>
      <c r="R1026" s="1866">
        <f t="shared" si="15"/>
        <v>0</v>
      </c>
      <c r="S1026" s="1882"/>
      <c r="T1026" s="1602"/>
      <c r="U1026" s="1602"/>
      <c r="V1026" s="1602"/>
      <c r="W1026" s="1602"/>
    </row>
    <row r="1027" spans="1:23" ht="16" customHeight="1" x14ac:dyDescent="0.45">
      <c r="A1027" s="1603"/>
      <c r="B1027" s="1572"/>
      <c r="C1027" s="1572"/>
      <c r="D1027" s="1570"/>
      <c r="E1027" s="1571"/>
      <c r="F1027" s="1587"/>
      <c r="G1027" s="1604"/>
      <c r="H1027" s="1587"/>
      <c r="I1027" s="1572"/>
      <c r="J1027" s="1573"/>
      <c r="K1027" s="1572"/>
      <c r="L1027" s="1587"/>
      <c r="M1027" s="1569"/>
      <c r="N1027" s="1569"/>
      <c r="O1027" s="1587"/>
      <c r="P1027" s="1587"/>
      <c r="Q1027" s="1880"/>
      <c r="R1027" s="1866">
        <f t="shared" si="15"/>
        <v>0</v>
      </c>
      <c r="S1027" s="1882"/>
      <c r="T1027" s="1602"/>
      <c r="U1027" s="1602"/>
      <c r="V1027" s="1602"/>
      <c r="W1027" s="1602"/>
    </row>
    <row r="1028" spans="1:23" ht="16" customHeight="1" x14ac:dyDescent="0.45">
      <c r="A1028" s="1603"/>
      <c r="B1028" s="1572"/>
      <c r="C1028" s="1572"/>
      <c r="D1028" s="1570"/>
      <c r="E1028" s="1571"/>
      <c r="F1028" s="1587"/>
      <c r="G1028" s="1604"/>
      <c r="H1028" s="1587"/>
      <c r="I1028" s="1572"/>
      <c r="J1028" s="1573"/>
      <c r="K1028" s="1572"/>
      <c r="L1028" s="1587"/>
      <c r="M1028" s="1569"/>
      <c r="N1028" s="1569"/>
      <c r="O1028" s="1587"/>
      <c r="P1028" s="1587"/>
      <c r="Q1028" s="1880"/>
      <c r="R1028" s="1866">
        <f t="shared" si="15"/>
        <v>0</v>
      </c>
      <c r="S1028" s="1882"/>
      <c r="T1028" s="1602"/>
      <c r="U1028" s="1602"/>
      <c r="V1028" s="1602"/>
      <c r="W1028" s="1602"/>
    </row>
    <row r="1029" spans="1:23" ht="16" customHeight="1" x14ac:dyDescent="0.45">
      <c r="A1029" s="1603"/>
      <c r="B1029" s="1572"/>
      <c r="C1029" s="1572"/>
      <c r="D1029" s="1570"/>
      <c r="E1029" s="1571"/>
      <c r="F1029" s="1587"/>
      <c r="G1029" s="1604"/>
      <c r="H1029" s="1587"/>
      <c r="I1029" s="1572"/>
      <c r="J1029" s="1573"/>
      <c r="K1029" s="1572"/>
      <c r="L1029" s="1587"/>
      <c r="M1029" s="1569"/>
      <c r="N1029" s="1569"/>
      <c r="O1029" s="1587"/>
      <c r="P1029" s="1587"/>
      <c r="Q1029" s="1880"/>
      <c r="R1029" s="1866">
        <f t="shared" si="15"/>
        <v>0</v>
      </c>
      <c r="S1029" s="1882"/>
      <c r="T1029" s="1602"/>
      <c r="U1029" s="1602"/>
      <c r="V1029" s="1602"/>
      <c r="W1029" s="1602"/>
    </row>
    <row r="1030" spans="1:23" ht="16" customHeight="1" x14ac:dyDescent="0.45">
      <c r="A1030" s="1603"/>
      <c r="B1030" s="1572"/>
      <c r="C1030" s="1572"/>
      <c r="D1030" s="1570"/>
      <c r="E1030" s="1571"/>
      <c r="F1030" s="1587"/>
      <c r="G1030" s="1604"/>
      <c r="H1030" s="1587"/>
      <c r="I1030" s="1572"/>
      <c r="J1030" s="1573"/>
      <c r="K1030" s="1572"/>
      <c r="L1030" s="1587"/>
      <c r="M1030" s="1569"/>
      <c r="N1030" s="1569"/>
      <c r="O1030" s="1587"/>
      <c r="P1030" s="1587"/>
      <c r="Q1030" s="1880"/>
      <c r="R1030" s="1866">
        <f t="shared" si="15"/>
        <v>0</v>
      </c>
      <c r="S1030" s="1882"/>
      <c r="T1030" s="1602"/>
      <c r="U1030" s="1602"/>
      <c r="V1030" s="1602"/>
      <c r="W1030" s="1602"/>
    </row>
    <row r="1031" spans="1:23" ht="16" customHeight="1" x14ac:dyDescent="0.45">
      <c r="A1031" s="1603"/>
      <c r="B1031" s="1572"/>
      <c r="C1031" s="1572"/>
      <c r="D1031" s="1570"/>
      <c r="E1031" s="1571"/>
      <c r="F1031" s="1587"/>
      <c r="G1031" s="1604"/>
      <c r="H1031" s="1587"/>
      <c r="I1031" s="1572"/>
      <c r="J1031" s="1573"/>
      <c r="K1031" s="1572"/>
      <c r="L1031" s="1587"/>
      <c r="M1031" s="1569"/>
      <c r="N1031" s="1569"/>
      <c r="O1031" s="1587"/>
      <c r="P1031" s="1587"/>
      <c r="Q1031" s="1880"/>
      <c r="R1031" s="1866">
        <f t="shared" si="15"/>
        <v>0</v>
      </c>
      <c r="S1031" s="1882"/>
      <c r="T1031" s="1602"/>
      <c r="U1031" s="1602"/>
      <c r="V1031" s="1602"/>
      <c r="W1031" s="1602"/>
    </row>
    <row r="1032" spans="1:23" ht="16" customHeight="1" x14ac:dyDescent="0.45">
      <c r="A1032" s="1603"/>
      <c r="B1032" s="1572"/>
      <c r="C1032" s="1572"/>
      <c r="D1032" s="1570"/>
      <c r="E1032" s="1571"/>
      <c r="F1032" s="1587"/>
      <c r="G1032" s="1604"/>
      <c r="H1032" s="1587"/>
      <c r="I1032" s="1572"/>
      <c r="J1032" s="1573"/>
      <c r="K1032" s="1572"/>
      <c r="L1032" s="1587"/>
      <c r="M1032" s="1569"/>
      <c r="N1032" s="1569"/>
      <c r="O1032" s="1587"/>
      <c r="P1032" s="1587"/>
      <c r="Q1032" s="1880"/>
      <c r="R1032" s="1866">
        <f t="shared" ref="R1032:R1095" si="16">$I1032+$K1032</f>
        <v>0</v>
      </c>
      <c r="S1032" s="1882"/>
      <c r="T1032" s="1602"/>
      <c r="U1032" s="1602"/>
      <c r="V1032" s="1602"/>
      <c r="W1032" s="1602"/>
    </row>
    <row r="1033" spans="1:23" ht="16" customHeight="1" x14ac:dyDescent="0.45">
      <c r="A1033" s="1603"/>
      <c r="B1033" s="1572"/>
      <c r="C1033" s="1572"/>
      <c r="D1033" s="1570"/>
      <c r="E1033" s="1571"/>
      <c r="F1033" s="1587"/>
      <c r="G1033" s="1604"/>
      <c r="H1033" s="1587"/>
      <c r="I1033" s="1572"/>
      <c r="J1033" s="1573"/>
      <c r="K1033" s="1572"/>
      <c r="L1033" s="1587"/>
      <c r="M1033" s="1569"/>
      <c r="N1033" s="1569"/>
      <c r="O1033" s="1587"/>
      <c r="P1033" s="1587"/>
      <c r="Q1033" s="1880"/>
      <c r="R1033" s="1866">
        <f t="shared" si="16"/>
        <v>0</v>
      </c>
      <c r="S1033" s="1882"/>
      <c r="T1033" s="1602"/>
      <c r="U1033" s="1602"/>
      <c r="V1033" s="1602"/>
      <c r="W1033" s="1602"/>
    </row>
    <row r="1034" spans="1:23" ht="16" customHeight="1" x14ac:dyDescent="0.45">
      <c r="A1034" s="1603"/>
      <c r="B1034" s="1572"/>
      <c r="C1034" s="1572"/>
      <c r="D1034" s="1570"/>
      <c r="E1034" s="1571"/>
      <c r="F1034" s="1587"/>
      <c r="G1034" s="1604"/>
      <c r="H1034" s="1587"/>
      <c r="I1034" s="1572"/>
      <c r="J1034" s="1573"/>
      <c r="K1034" s="1572"/>
      <c r="L1034" s="1587"/>
      <c r="M1034" s="1569"/>
      <c r="N1034" s="1569"/>
      <c r="O1034" s="1587"/>
      <c r="P1034" s="1587"/>
      <c r="Q1034" s="1880"/>
      <c r="R1034" s="1866">
        <f t="shared" si="16"/>
        <v>0</v>
      </c>
      <c r="S1034" s="1882"/>
      <c r="T1034" s="1602"/>
      <c r="U1034" s="1602"/>
      <c r="V1034" s="1602"/>
      <c r="W1034" s="1602"/>
    </row>
    <row r="1035" spans="1:23" ht="16" customHeight="1" x14ac:dyDescent="0.45">
      <c r="A1035" s="1603"/>
      <c r="B1035" s="1572"/>
      <c r="C1035" s="1572"/>
      <c r="D1035" s="1570"/>
      <c r="E1035" s="1571"/>
      <c r="F1035" s="1587"/>
      <c r="G1035" s="1604"/>
      <c r="H1035" s="1587"/>
      <c r="I1035" s="1572"/>
      <c r="J1035" s="1573"/>
      <c r="K1035" s="1572"/>
      <c r="L1035" s="1587"/>
      <c r="M1035" s="1569"/>
      <c r="N1035" s="1569"/>
      <c r="O1035" s="1587"/>
      <c r="P1035" s="1587"/>
      <c r="Q1035" s="1880"/>
      <c r="R1035" s="1866">
        <f t="shared" si="16"/>
        <v>0</v>
      </c>
      <c r="S1035" s="1882"/>
      <c r="T1035" s="1602"/>
      <c r="U1035" s="1602"/>
      <c r="V1035" s="1602"/>
      <c r="W1035" s="1602"/>
    </row>
    <row r="1036" spans="1:23" ht="16" customHeight="1" x14ac:dyDescent="0.45">
      <c r="A1036" s="1603"/>
      <c r="B1036" s="1572"/>
      <c r="C1036" s="1572"/>
      <c r="D1036" s="1570"/>
      <c r="E1036" s="1571"/>
      <c r="F1036" s="1587"/>
      <c r="G1036" s="1604"/>
      <c r="H1036" s="1587"/>
      <c r="I1036" s="1572"/>
      <c r="J1036" s="1573"/>
      <c r="K1036" s="1572"/>
      <c r="L1036" s="1587"/>
      <c r="M1036" s="1569"/>
      <c r="N1036" s="1569"/>
      <c r="O1036" s="1587"/>
      <c r="P1036" s="1587"/>
      <c r="Q1036" s="1880"/>
      <c r="R1036" s="1866">
        <f t="shared" si="16"/>
        <v>0</v>
      </c>
      <c r="S1036" s="1882"/>
      <c r="T1036" s="1602"/>
      <c r="U1036" s="1602"/>
      <c r="V1036" s="1602"/>
      <c r="W1036" s="1602"/>
    </row>
    <row r="1037" spans="1:23" ht="16" customHeight="1" x14ac:dyDescent="0.45">
      <c r="A1037" s="1603"/>
      <c r="B1037" s="1572"/>
      <c r="C1037" s="1572"/>
      <c r="D1037" s="1570"/>
      <c r="E1037" s="1571"/>
      <c r="F1037" s="1587"/>
      <c r="G1037" s="1604"/>
      <c r="H1037" s="1587"/>
      <c r="I1037" s="1572"/>
      <c r="J1037" s="1573"/>
      <c r="K1037" s="1572"/>
      <c r="L1037" s="1587"/>
      <c r="M1037" s="1569"/>
      <c r="N1037" s="1569"/>
      <c r="O1037" s="1587"/>
      <c r="P1037" s="1587"/>
      <c r="Q1037" s="1880"/>
      <c r="R1037" s="1866">
        <f t="shared" si="16"/>
        <v>0</v>
      </c>
      <c r="S1037" s="1882"/>
      <c r="T1037" s="1602"/>
      <c r="U1037" s="1602"/>
      <c r="V1037" s="1602"/>
      <c r="W1037" s="1602"/>
    </row>
    <row r="1038" spans="1:23" ht="16" customHeight="1" x14ac:dyDescent="0.45">
      <c r="A1038" s="1603"/>
      <c r="B1038" s="1572"/>
      <c r="C1038" s="1572"/>
      <c r="D1038" s="1570"/>
      <c r="E1038" s="1571"/>
      <c r="F1038" s="1587"/>
      <c r="G1038" s="1604"/>
      <c r="H1038" s="1587"/>
      <c r="I1038" s="1572"/>
      <c r="J1038" s="1573"/>
      <c r="K1038" s="1572"/>
      <c r="L1038" s="1587"/>
      <c r="M1038" s="1569"/>
      <c r="N1038" s="1569"/>
      <c r="O1038" s="1587"/>
      <c r="P1038" s="1587"/>
      <c r="Q1038" s="1880"/>
      <c r="R1038" s="1866">
        <f t="shared" si="16"/>
        <v>0</v>
      </c>
      <c r="S1038" s="1882"/>
      <c r="T1038" s="1602"/>
      <c r="U1038" s="1602"/>
      <c r="V1038" s="1602"/>
      <c r="W1038" s="1602"/>
    </row>
    <row r="1039" spans="1:23" ht="16" customHeight="1" x14ac:dyDescent="0.45">
      <c r="A1039" s="1603"/>
      <c r="B1039" s="1572"/>
      <c r="C1039" s="1572"/>
      <c r="D1039" s="1570"/>
      <c r="E1039" s="1571"/>
      <c r="F1039" s="1587"/>
      <c r="G1039" s="1604"/>
      <c r="H1039" s="1587"/>
      <c r="I1039" s="1572"/>
      <c r="J1039" s="1573"/>
      <c r="K1039" s="1572"/>
      <c r="L1039" s="1587"/>
      <c r="M1039" s="1569"/>
      <c r="N1039" s="1569"/>
      <c r="O1039" s="1587"/>
      <c r="P1039" s="1587"/>
      <c r="Q1039" s="1880"/>
      <c r="R1039" s="1866">
        <f t="shared" si="16"/>
        <v>0</v>
      </c>
      <c r="S1039" s="1882"/>
      <c r="T1039" s="1602"/>
      <c r="U1039" s="1602"/>
      <c r="V1039" s="1602"/>
      <c r="W1039" s="1602"/>
    </row>
    <row r="1040" spans="1:23" ht="16" customHeight="1" x14ac:dyDescent="0.45">
      <c r="A1040" s="1603"/>
      <c r="B1040" s="1572"/>
      <c r="C1040" s="1572"/>
      <c r="D1040" s="1570"/>
      <c r="E1040" s="1571"/>
      <c r="F1040" s="1587"/>
      <c r="G1040" s="1604"/>
      <c r="H1040" s="1587"/>
      <c r="I1040" s="1572"/>
      <c r="J1040" s="1573"/>
      <c r="K1040" s="1572"/>
      <c r="L1040" s="1587"/>
      <c r="M1040" s="1569"/>
      <c r="N1040" s="1569"/>
      <c r="O1040" s="1587"/>
      <c r="P1040" s="1587"/>
      <c r="Q1040" s="1880"/>
      <c r="R1040" s="1866">
        <f t="shared" si="16"/>
        <v>0</v>
      </c>
      <c r="S1040" s="1882"/>
      <c r="T1040" s="1602"/>
      <c r="U1040" s="1602"/>
      <c r="V1040" s="1602"/>
      <c r="W1040" s="1602"/>
    </row>
    <row r="1041" spans="1:23" ht="16" customHeight="1" x14ac:dyDescent="0.45">
      <c r="A1041" s="1603"/>
      <c r="B1041" s="1572"/>
      <c r="C1041" s="1572"/>
      <c r="D1041" s="1570"/>
      <c r="E1041" s="1571"/>
      <c r="F1041" s="1587"/>
      <c r="G1041" s="1604"/>
      <c r="H1041" s="1587"/>
      <c r="I1041" s="1572"/>
      <c r="J1041" s="1573"/>
      <c r="K1041" s="1572"/>
      <c r="L1041" s="1587"/>
      <c r="M1041" s="1569"/>
      <c r="N1041" s="1569"/>
      <c r="O1041" s="1587"/>
      <c r="P1041" s="1587"/>
      <c r="Q1041" s="1880"/>
      <c r="R1041" s="1866">
        <f t="shared" si="16"/>
        <v>0</v>
      </c>
      <c r="S1041" s="1882"/>
      <c r="T1041" s="1602"/>
      <c r="U1041" s="1602"/>
      <c r="V1041" s="1602"/>
      <c r="W1041" s="1602"/>
    </row>
    <row r="1042" spans="1:23" ht="16" customHeight="1" x14ac:dyDescent="0.45">
      <c r="A1042" s="1603"/>
      <c r="B1042" s="1572"/>
      <c r="C1042" s="1572"/>
      <c r="D1042" s="1570"/>
      <c r="E1042" s="1571"/>
      <c r="F1042" s="1587"/>
      <c r="G1042" s="1604"/>
      <c r="H1042" s="1587"/>
      <c r="I1042" s="1572"/>
      <c r="J1042" s="1573"/>
      <c r="K1042" s="1572"/>
      <c r="L1042" s="1587"/>
      <c r="M1042" s="1569"/>
      <c r="N1042" s="1569"/>
      <c r="O1042" s="1587"/>
      <c r="P1042" s="1587"/>
      <c r="Q1042" s="1880"/>
      <c r="R1042" s="1866">
        <f t="shared" si="16"/>
        <v>0</v>
      </c>
      <c r="S1042" s="1882"/>
      <c r="T1042" s="1602"/>
      <c r="U1042" s="1602"/>
      <c r="V1042" s="1602"/>
      <c r="W1042" s="1602"/>
    </row>
    <row r="1043" spans="1:23" ht="16" customHeight="1" x14ac:dyDescent="0.45">
      <c r="A1043" s="1603"/>
      <c r="B1043" s="1572"/>
      <c r="C1043" s="1572"/>
      <c r="D1043" s="1570"/>
      <c r="E1043" s="1571"/>
      <c r="F1043" s="1587"/>
      <c r="G1043" s="1604"/>
      <c r="H1043" s="1587"/>
      <c r="I1043" s="1572"/>
      <c r="J1043" s="1573"/>
      <c r="K1043" s="1572"/>
      <c r="L1043" s="1587"/>
      <c r="M1043" s="1569"/>
      <c r="N1043" s="1569"/>
      <c r="O1043" s="1587"/>
      <c r="P1043" s="1587"/>
      <c r="Q1043" s="1880"/>
      <c r="R1043" s="1866">
        <f t="shared" si="16"/>
        <v>0</v>
      </c>
      <c r="S1043" s="1882"/>
      <c r="T1043" s="1602"/>
      <c r="U1043" s="1602"/>
      <c r="V1043" s="1602"/>
      <c r="W1043" s="1602"/>
    </row>
    <row r="1044" spans="1:23" ht="16" customHeight="1" x14ac:dyDescent="0.45">
      <c r="A1044" s="1603"/>
      <c r="B1044" s="1572"/>
      <c r="C1044" s="1572"/>
      <c r="D1044" s="1570"/>
      <c r="E1044" s="1571"/>
      <c r="F1044" s="1587"/>
      <c r="G1044" s="1604"/>
      <c r="H1044" s="1587"/>
      <c r="I1044" s="1572"/>
      <c r="J1044" s="1573"/>
      <c r="K1044" s="1572"/>
      <c r="L1044" s="1587"/>
      <c r="M1044" s="1569"/>
      <c r="N1044" s="1569"/>
      <c r="O1044" s="1587"/>
      <c r="P1044" s="1587"/>
      <c r="Q1044" s="1880"/>
      <c r="R1044" s="1866">
        <f t="shared" si="16"/>
        <v>0</v>
      </c>
      <c r="S1044" s="1882"/>
      <c r="T1044" s="1602"/>
      <c r="U1044" s="1602"/>
      <c r="V1044" s="1602"/>
      <c r="W1044" s="1602"/>
    </row>
    <row r="1045" spans="1:23" ht="16" customHeight="1" x14ac:dyDescent="0.45">
      <c r="A1045" s="1603"/>
      <c r="B1045" s="1572"/>
      <c r="C1045" s="1572"/>
      <c r="D1045" s="1570"/>
      <c r="E1045" s="1571"/>
      <c r="F1045" s="1587"/>
      <c r="G1045" s="1604"/>
      <c r="H1045" s="1587"/>
      <c r="I1045" s="1572"/>
      <c r="J1045" s="1573"/>
      <c r="K1045" s="1572"/>
      <c r="L1045" s="1587"/>
      <c r="M1045" s="1569"/>
      <c r="N1045" s="1569"/>
      <c r="O1045" s="1587"/>
      <c r="P1045" s="1587"/>
      <c r="Q1045" s="1880"/>
      <c r="R1045" s="1866">
        <f t="shared" si="16"/>
        <v>0</v>
      </c>
      <c r="S1045" s="1882"/>
      <c r="T1045" s="1602"/>
      <c r="U1045" s="1602"/>
      <c r="V1045" s="1602"/>
      <c r="W1045" s="1602"/>
    </row>
    <row r="1046" spans="1:23" ht="16" customHeight="1" x14ac:dyDescent="0.45">
      <c r="A1046" s="1603"/>
      <c r="B1046" s="1572"/>
      <c r="C1046" s="1572"/>
      <c r="D1046" s="1570"/>
      <c r="E1046" s="1571"/>
      <c r="F1046" s="1587"/>
      <c r="G1046" s="1604"/>
      <c r="H1046" s="1587"/>
      <c r="I1046" s="1572"/>
      <c r="J1046" s="1573"/>
      <c r="K1046" s="1572"/>
      <c r="L1046" s="1587"/>
      <c r="M1046" s="1569"/>
      <c r="N1046" s="1569"/>
      <c r="O1046" s="1587"/>
      <c r="P1046" s="1587"/>
      <c r="Q1046" s="1880"/>
      <c r="R1046" s="1866">
        <f t="shared" si="16"/>
        <v>0</v>
      </c>
      <c r="S1046" s="1882"/>
      <c r="T1046" s="1602"/>
      <c r="U1046" s="1602"/>
      <c r="V1046" s="1602"/>
      <c r="W1046" s="1602"/>
    </row>
    <row r="1047" spans="1:23" ht="16" customHeight="1" x14ac:dyDescent="0.45">
      <c r="A1047" s="1603"/>
      <c r="B1047" s="1572"/>
      <c r="C1047" s="1572"/>
      <c r="D1047" s="1570"/>
      <c r="E1047" s="1571"/>
      <c r="F1047" s="1587"/>
      <c r="G1047" s="1604"/>
      <c r="H1047" s="1587"/>
      <c r="I1047" s="1572"/>
      <c r="J1047" s="1573"/>
      <c r="K1047" s="1572"/>
      <c r="L1047" s="1587"/>
      <c r="M1047" s="1569"/>
      <c r="N1047" s="1569"/>
      <c r="O1047" s="1587"/>
      <c r="P1047" s="1587"/>
      <c r="Q1047" s="1880"/>
      <c r="R1047" s="1866">
        <f t="shared" si="16"/>
        <v>0</v>
      </c>
      <c r="S1047" s="1882"/>
      <c r="T1047" s="1602"/>
      <c r="U1047" s="1602"/>
      <c r="V1047" s="1602"/>
      <c r="W1047" s="1602"/>
    </row>
    <row r="1048" spans="1:23" ht="16" customHeight="1" x14ac:dyDescent="0.45">
      <c r="A1048" s="1603"/>
      <c r="B1048" s="1572"/>
      <c r="C1048" s="1572"/>
      <c r="D1048" s="1570"/>
      <c r="E1048" s="1571"/>
      <c r="F1048" s="1587"/>
      <c r="G1048" s="1604"/>
      <c r="H1048" s="1587"/>
      <c r="I1048" s="1572"/>
      <c r="J1048" s="1573"/>
      <c r="K1048" s="1572"/>
      <c r="L1048" s="1587"/>
      <c r="M1048" s="1569"/>
      <c r="N1048" s="1569"/>
      <c r="O1048" s="1587"/>
      <c r="P1048" s="1587"/>
      <c r="Q1048" s="1880"/>
      <c r="R1048" s="1866">
        <f t="shared" si="16"/>
        <v>0</v>
      </c>
      <c r="S1048" s="1882"/>
      <c r="T1048" s="1602"/>
      <c r="U1048" s="1602"/>
      <c r="V1048" s="1602"/>
      <c r="W1048" s="1602"/>
    </row>
    <row r="1049" spans="1:23" ht="16" customHeight="1" x14ac:dyDescent="0.45">
      <c r="A1049" s="1603"/>
      <c r="B1049" s="1572"/>
      <c r="C1049" s="1572"/>
      <c r="D1049" s="1570"/>
      <c r="E1049" s="1571"/>
      <c r="F1049" s="1587"/>
      <c r="G1049" s="1604"/>
      <c r="H1049" s="1587"/>
      <c r="I1049" s="1572"/>
      <c r="J1049" s="1573"/>
      <c r="K1049" s="1572"/>
      <c r="L1049" s="1587"/>
      <c r="M1049" s="1569"/>
      <c r="N1049" s="1569"/>
      <c r="O1049" s="1587"/>
      <c r="P1049" s="1587"/>
      <c r="Q1049" s="1880"/>
      <c r="R1049" s="1866">
        <f t="shared" si="16"/>
        <v>0</v>
      </c>
      <c r="S1049" s="1882"/>
      <c r="T1049" s="1602"/>
      <c r="U1049" s="1602"/>
      <c r="V1049" s="1602"/>
      <c r="W1049" s="1602"/>
    </row>
    <row r="1050" spans="1:23" ht="16" customHeight="1" x14ac:dyDescent="0.45">
      <c r="A1050" s="1603"/>
      <c r="B1050" s="1572"/>
      <c r="C1050" s="1572"/>
      <c r="D1050" s="1570"/>
      <c r="E1050" s="1571"/>
      <c r="F1050" s="1587"/>
      <c r="G1050" s="1604"/>
      <c r="H1050" s="1587"/>
      <c r="I1050" s="1572"/>
      <c r="J1050" s="1573"/>
      <c r="K1050" s="1572"/>
      <c r="L1050" s="1587"/>
      <c r="M1050" s="1569"/>
      <c r="N1050" s="1569"/>
      <c r="O1050" s="1587"/>
      <c r="P1050" s="1587"/>
      <c r="Q1050" s="1880"/>
      <c r="R1050" s="1866">
        <f t="shared" si="16"/>
        <v>0</v>
      </c>
      <c r="S1050" s="1882"/>
      <c r="T1050" s="1602"/>
      <c r="U1050" s="1602"/>
      <c r="V1050" s="1602"/>
      <c r="W1050" s="1602"/>
    </row>
    <row r="1051" spans="1:23" ht="16" customHeight="1" x14ac:dyDescent="0.45">
      <c r="A1051" s="1603"/>
      <c r="B1051" s="1572"/>
      <c r="C1051" s="1572"/>
      <c r="D1051" s="1570"/>
      <c r="E1051" s="1571"/>
      <c r="F1051" s="1587"/>
      <c r="G1051" s="1604"/>
      <c r="H1051" s="1587"/>
      <c r="I1051" s="1572"/>
      <c r="J1051" s="1573"/>
      <c r="K1051" s="1572"/>
      <c r="L1051" s="1587"/>
      <c r="M1051" s="1569"/>
      <c r="N1051" s="1569"/>
      <c r="O1051" s="1587"/>
      <c r="P1051" s="1587"/>
      <c r="Q1051" s="1880"/>
      <c r="R1051" s="1866">
        <f t="shared" si="16"/>
        <v>0</v>
      </c>
      <c r="S1051" s="1882"/>
      <c r="T1051" s="1602"/>
      <c r="U1051" s="1602"/>
      <c r="V1051" s="1602"/>
      <c r="W1051" s="1602"/>
    </row>
    <row r="1052" spans="1:23" ht="16" customHeight="1" x14ac:dyDescent="0.45">
      <c r="A1052" s="1603"/>
      <c r="B1052" s="1572"/>
      <c r="C1052" s="1572"/>
      <c r="D1052" s="1570"/>
      <c r="E1052" s="1571"/>
      <c r="F1052" s="1587"/>
      <c r="G1052" s="1604"/>
      <c r="H1052" s="1587"/>
      <c r="I1052" s="1572"/>
      <c r="J1052" s="1573"/>
      <c r="K1052" s="1572"/>
      <c r="L1052" s="1587"/>
      <c r="M1052" s="1569"/>
      <c r="N1052" s="1569"/>
      <c r="O1052" s="1587"/>
      <c r="P1052" s="1587"/>
      <c r="Q1052" s="1880"/>
      <c r="R1052" s="1866">
        <f t="shared" si="16"/>
        <v>0</v>
      </c>
      <c r="S1052" s="1882"/>
      <c r="T1052" s="1602"/>
      <c r="U1052" s="1602"/>
      <c r="V1052" s="1602"/>
      <c r="W1052" s="1602"/>
    </row>
    <row r="1053" spans="1:23" ht="16" customHeight="1" x14ac:dyDescent="0.45">
      <c r="A1053" s="1603"/>
      <c r="B1053" s="1572"/>
      <c r="C1053" s="1572"/>
      <c r="D1053" s="1570"/>
      <c r="E1053" s="1571"/>
      <c r="F1053" s="1587"/>
      <c r="G1053" s="1604"/>
      <c r="H1053" s="1587"/>
      <c r="I1053" s="1572"/>
      <c r="J1053" s="1573"/>
      <c r="K1053" s="1572"/>
      <c r="L1053" s="1587"/>
      <c r="M1053" s="1569"/>
      <c r="N1053" s="1569"/>
      <c r="O1053" s="1587"/>
      <c r="P1053" s="1587"/>
      <c r="Q1053" s="1880"/>
      <c r="R1053" s="1866">
        <f t="shared" si="16"/>
        <v>0</v>
      </c>
      <c r="S1053" s="1882"/>
      <c r="T1053" s="1602"/>
      <c r="U1053" s="1602"/>
      <c r="V1053" s="1602"/>
      <c r="W1053" s="1602"/>
    </row>
    <row r="1054" spans="1:23" ht="16" customHeight="1" x14ac:dyDescent="0.45">
      <c r="A1054" s="1603"/>
      <c r="B1054" s="1572"/>
      <c r="C1054" s="1572"/>
      <c r="D1054" s="1570"/>
      <c r="E1054" s="1571"/>
      <c r="F1054" s="1587"/>
      <c r="G1054" s="1604"/>
      <c r="H1054" s="1587"/>
      <c r="I1054" s="1572"/>
      <c r="J1054" s="1573"/>
      <c r="K1054" s="1572"/>
      <c r="L1054" s="1587"/>
      <c r="M1054" s="1569"/>
      <c r="N1054" s="1569"/>
      <c r="O1054" s="1587"/>
      <c r="P1054" s="1587"/>
      <c r="Q1054" s="1880"/>
      <c r="R1054" s="1866">
        <f t="shared" si="16"/>
        <v>0</v>
      </c>
      <c r="S1054" s="1882"/>
      <c r="T1054" s="1602"/>
      <c r="U1054" s="1602"/>
      <c r="V1054" s="1602"/>
      <c r="W1054" s="1602"/>
    </row>
    <row r="1055" spans="1:23" ht="16" customHeight="1" x14ac:dyDescent="0.45">
      <c r="A1055" s="1603"/>
      <c r="B1055" s="1572"/>
      <c r="C1055" s="1572"/>
      <c r="D1055" s="1570"/>
      <c r="E1055" s="1571"/>
      <c r="F1055" s="1587"/>
      <c r="G1055" s="1604"/>
      <c r="H1055" s="1587"/>
      <c r="I1055" s="1572"/>
      <c r="J1055" s="1573"/>
      <c r="K1055" s="1572"/>
      <c r="L1055" s="1587"/>
      <c r="M1055" s="1569"/>
      <c r="N1055" s="1569"/>
      <c r="O1055" s="1587"/>
      <c r="P1055" s="1587"/>
      <c r="Q1055" s="1880"/>
      <c r="R1055" s="1866">
        <f t="shared" si="16"/>
        <v>0</v>
      </c>
      <c r="S1055" s="1882"/>
      <c r="T1055" s="1602"/>
      <c r="U1055" s="1602"/>
      <c r="V1055" s="1602"/>
      <c r="W1055" s="1602"/>
    </row>
    <row r="1056" spans="1:23" ht="16" customHeight="1" x14ac:dyDescent="0.45">
      <c r="A1056" s="1603"/>
      <c r="B1056" s="1572"/>
      <c r="C1056" s="1572"/>
      <c r="D1056" s="1570"/>
      <c r="E1056" s="1571"/>
      <c r="F1056" s="1587"/>
      <c r="G1056" s="1604"/>
      <c r="H1056" s="1587"/>
      <c r="I1056" s="1572"/>
      <c r="J1056" s="1573"/>
      <c r="K1056" s="1572"/>
      <c r="L1056" s="1587"/>
      <c r="M1056" s="1569"/>
      <c r="N1056" s="1569"/>
      <c r="O1056" s="1587"/>
      <c r="P1056" s="1587"/>
      <c r="Q1056" s="1880"/>
      <c r="R1056" s="1866">
        <f t="shared" si="16"/>
        <v>0</v>
      </c>
      <c r="S1056" s="1882"/>
      <c r="T1056" s="1602"/>
      <c r="U1056" s="1602"/>
      <c r="V1056" s="1602"/>
      <c r="W1056" s="1602"/>
    </row>
    <row r="1057" spans="1:23" ht="16" customHeight="1" x14ac:dyDescent="0.45">
      <c r="A1057" s="1603"/>
      <c r="B1057" s="1572"/>
      <c r="C1057" s="1572"/>
      <c r="D1057" s="1570"/>
      <c r="E1057" s="1571"/>
      <c r="F1057" s="1587"/>
      <c r="G1057" s="1604"/>
      <c r="H1057" s="1587"/>
      <c r="I1057" s="1572"/>
      <c r="J1057" s="1573"/>
      <c r="K1057" s="1572"/>
      <c r="L1057" s="1587"/>
      <c r="M1057" s="1569"/>
      <c r="N1057" s="1569"/>
      <c r="O1057" s="1587"/>
      <c r="P1057" s="1587"/>
      <c r="Q1057" s="1880"/>
      <c r="R1057" s="1866">
        <f t="shared" si="16"/>
        <v>0</v>
      </c>
      <c r="S1057" s="1882"/>
      <c r="T1057" s="1602"/>
      <c r="U1057" s="1602"/>
      <c r="V1057" s="1602"/>
      <c r="W1057" s="1602"/>
    </row>
    <row r="1058" spans="1:23" ht="16" customHeight="1" x14ac:dyDescent="0.45">
      <c r="A1058" s="1603"/>
      <c r="B1058" s="1572"/>
      <c r="C1058" s="1572"/>
      <c r="D1058" s="1570"/>
      <c r="E1058" s="1571"/>
      <c r="F1058" s="1587"/>
      <c r="G1058" s="1604"/>
      <c r="H1058" s="1587"/>
      <c r="I1058" s="1572"/>
      <c r="J1058" s="1573"/>
      <c r="K1058" s="1572"/>
      <c r="L1058" s="1587"/>
      <c r="M1058" s="1569"/>
      <c r="N1058" s="1569"/>
      <c r="O1058" s="1587"/>
      <c r="P1058" s="1587"/>
      <c r="Q1058" s="1880"/>
      <c r="R1058" s="1866">
        <f t="shared" si="16"/>
        <v>0</v>
      </c>
      <c r="S1058" s="1882"/>
      <c r="T1058" s="1602"/>
      <c r="U1058" s="1602"/>
      <c r="V1058" s="1602"/>
      <c r="W1058" s="1602"/>
    </row>
    <row r="1059" spans="1:23" ht="16" customHeight="1" x14ac:dyDescent="0.45">
      <c r="A1059" s="1603"/>
      <c r="B1059" s="1572"/>
      <c r="C1059" s="1572"/>
      <c r="D1059" s="1570"/>
      <c r="E1059" s="1571"/>
      <c r="F1059" s="1587"/>
      <c r="G1059" s="1604"/>
      <c r="H1059" s="1587"/>
      <c r="I1059" s="1572"/>
      <c r="J1059" s="1573"/>
      <c r="K1059" s="1572"/>
      <c r="L1059" s="1587"/>
      <c r="M1059" s="1569"/>
      <c r="N1059" s="1569"/>
      <c r="O1059" s="1587"/>
      <c r="P1059" s="1587"/>
      <c r="Q1059" s="1880"/>
      <c r="R1059" s="1866">
        <f t="shared" si="16"/>
        <v>0</v>
      </c>
      <c r="S1059" s="1882"/>
      <c r="T1059" s="1602"/>
      <c r="U1059" s="1602"/>
      <c r="V1059" s="1602"/>
      <c r="W1059" s="1602"/>
    </row>
    <row r="1060" spans="1:23" ht="16" customHeight="1" x14ac:dyDescent="0.45">
      <c r="A1060" s="1603"/>
      <c r="B1060" s="1572"/>
      <c r="C1060" s="1572"/>
      <c r="D1060" s="1570"/>
      <c r="E1060" s="1571"/>
      <c r="F1060" s="1587"/>
      <c r="G1060" s="1604"/>
      <c r="H1060" s="1587"/>
      <c r="I1060" s="1572"/>
      <c r="J1060" s="1573"/>
      <c r="K1060" s="1572"/>
      <c r="L1060" s="1587"/>
      <c r="M1060" s="1569"/>
      <c r="N1060" s="1569"/>
      <c r="O1060" s="1587"/>
      <c r="P1060" s="1587"/>
      <c r="Q1060" s="1880"/>
      <c r="R1060" s="1866">
        <f t="shared" si="16"/>
        <v>0</v>
      </c>
      <c r="S1060" s="1882"/>
      <c r="T1060" s="1602"/>
      <c r="U1060" s="1602"/>
      <c r="V1060" s="1602"/>
      <c r="W1060" s="1602"/>
    </row>
    <row r="1061" spans="1:23" ht="16" customHeight="1" x14ac:dyDescent="0.45">
      <c r="A1061" s="1603"/>
      <c r="B1061" s="1572"/>
      <c r="C1061" s="1572"/>
      <c r="D1061" s="1570"/>
      <c r="E1061" s="1571"/>
      <c r="F1061" s="1587"/>
      <c r="G1061" s="1604"/>
      <c r="H1061" s="1587"/>
      <c r="I1061" s="1572"/>
      <c r="J1061" s="1573"/>
      <c r="K1061" s="1572"/>
      <c r="L1061" s="1587"/>
      <c r="M1061" s="1569"/>
      <c r="N1061" s="1569"/>
      <c r="O1061" s="1587"/>
      <c r="P1061" s="1587"/>
      <c r="Q1061" s="1880"/>
      <c r="R1061" s="1866">
        <f t="shared" si="16"/>
        <v>0</v>
      </c>
      <c r="S1061" s="1882"/>
      <c r="T1061" s="1602"/>
      <c r="U1061" s="1602"/>
      <c r="V1061" s="1602"/>
      <c r="W1061" s="1602"/>
    </row>
    <row r="1062" spans="1:23" ht="16" customHeight="1" x14ac:dyDescent="0.45">
      <c r="A1062" s="1603"/>
      <c r="B1062" s="1572"/>
      <c r="C1062" s="1572"/>
      <c r="D1062" s="1570"/>
      <c r="E1062" s="1571"/>
      <c r="F1062" s="1587"/>
      <c r="G1062" s="1604"/>
      <c r="H1062" s="1587"/>
      <c r="I1062" s="1572"/>
      <c r="J1062" s="1573"/>
      <c r="K1062" s="1572"/>
      <c r="L1062" s="1587"/>
      <c r="M1062" s="1569"/>
      <c r="N1062" s="1569"/>
      <c r="O1062" s="1587"/>
      <c r="P1062" s="1587"/>
      <c r="Q1062" s="1880"/>
      <c r="R1062" s="1866">
        <f t="shared" si="16"/>
        <v>0</v>
      </c>
      <c r="S1062" s="1882"/>
      <c r="T1062" s="1602"/>
      <c r="U1062" s="1602"/>
      <c r="V1062" s="1602"/>
      <c r="W1062" s="1602"/>
    </row>
    <row r="1063" spans="1:23" ht="16" customHeight="1" x14ac:dyDescent="0.45">
      <c r="A1063" s="1603"/>
      <c r="B1063" s="1572"/>
      <c r="C1063" s="1572"/>
      <c r="D1063" s="1570"/>
      <c r="E1063" s="1571"/>
      <c r="F1063" s="1587"/>
      <c r="G1063" s="1604"/>
      <c r="H1063" s="1587"/>
      <c r="I1063" s="1572"/>
      <c r="J1063" s="1573"/>
      <c r="K1063" s="1572"/>
      <c r="L1063" s="1587"/>
      <c r="M1063" s="1569"/>
      <c r="N1063" s="1569"/>
      <c r="O1063" s="1587"/>
      <c r="P1063" s="1587"/>
      <c r="Q1063" s="1880"/>
      <c r="R1063" s="1866">
        <f t="shared" si="16"/>
        <v>0</v>
      </c>
      <c r="S1063" s="1882"/>
      <c r="T1063" s="1602"/>
      <c r="U1063" s="1602"/>
      <c r="V1063" s="1602"/>
      <c r="W1063" s="1602"/>
    </row>
    <row r="1064" spans="1:23" ht="16" customHeight="1" x14ac:dyDescent="0.45">
      <c r="A1064" s="1603"/>
      <c r="B1064" s="1572"/>
      <c r="C1064" s="1572"/>
      <c r="D1064" s="1570"/>
      <c r="E1064" s="1571"/>
      <c r="F1064" s="1587"/>
      <c r="G1064" s="1604"/>
      <c r="H1064" s="1587"/>
      <c r="I1064" s="1572"/>
      <c r="J1064" s="1573"/>
      <c r="K1064" s="1572"/>
      <c r="L1064" s="1587"/>
      <c r="M1064" s="1569"/>
      <c r="N1064" s="1569"/>
      <c r="O1064" s="1587"/>
      <c r="P1064" s="1587"/>
      <c r="Q1064" s="1880"/>
      <c r="R1064" s="1866">
        <f t="shared" si="16"/>
        <v>0</v>
      </c>
      <c r="S1064" s="1882"/>
      <c r="T1064" s="1602"/>
      <c r="U1064" s="1602"/>
      <c r="V1064" s="1602"/>
      <c r="W1064" s="1602"/>
    </row>
    <row r="1065" spans="1:23" ht="16" customHeight="1" x14ac:dyDescent="0.45">
      <c r="A1065" s="1603"/>
      <c r="B1065" s="1572"/>
      <c r="C1065" s="1572"/>
      <c r="D1065" s="1570"/>
      <c r="E1065" s="1571"/>
      <c r="F1065" s="1587"/>
      <c r="G1065" s="1604"/>
      <c r="H1065" s="1587"/>
      <c r="I1065" s="1572"/>
      <c r="J1065" s="1573"/>
      <c r="K1065" s="1572"/>
      <c r="L1065" s="1587"/>
      <c r="M1065" s="1569"/>
      <c r="N1065" s="1569"/>
      <c r="O1065" s="1587"/>
      <c r="P1065" s="1587"/>
      <c r="Q1065" s="1880"/>
      <c r="R1065" s="1866">
        <f t="shared" si="16"/>
        <v>0</v>
      </c>
      <c r="S1065" s="1882"/>
      <c r="T1065" s="1602"/>
      <c r="U1065" s="1602"/>
      <c r="V1065" s="1602"/>
      <c r="W1065" s="1602"/>
    </row>
    <row r="1066" spans="1:23" ht="16" customHeight="1" x14ac:dyDescent="0.45">
      <c r="A1066" s="1603"/>
      <c r="B1066" s="1572"/>
      <c r="C1066" s="1572"/>
      <c r="D1066" s="1570"/>
      <c r="E1066" s="1571"/>
      <c r="F1066" s="1587"/>
      <c r="G1066" s="1604"/>
      <c r="H1066" s="1587"/>
      <c r="I1066" s="1572"/>
      <c r="J1066" s="1573"/>
      <c r="K1066" s="1572"/>
      <c r="L1066" s="1587"/>
      <c r="M1066" s="1569"/>
      <c r="N1066" s="1569"/>
      <c r="O1066" s="1587"/>
      <c r="P1066" s="1587"/>
      <c r="Q1066" s="1880"/>
      <c r="R1066" s="1866">
        <f t="shared" si="16"/>
        <v>0</v>
      </c>
      <c r="S1066" s="1882"/>
      <c r="T1066" s="1602"/>
      <c r="U1066" s="1602"/>
      <c r="V1066" s="1602"/>
      <c r="W1066" s="1602"/>
    </row>
    <row r="1067" spans="1:23" ht="16" customHeight="1" x14ac:dyDescent="0.45">
      <c r="A1067" s="1603"/>
      <c r="B1067" s="1572"/>
      <c r="C1067" s="1572"/>
      <c r="D1067" s="1570"/>
      <c r="E1067" s="1571"/>
      <c r="F1067" s="1587"/>
      <c r="G1067" s="1604"/>
      <c r="H1067" s="1587"/>
      <c r="I1067" s="1572"/>
      <c r="J1067" s="1573"/>
      <c r="K1067" s="1572"/>
      <c r="L1067" s="1587"/>
      <c r="M1067" s="1569"/>
      <c r="N1067" s="1569"/>
      <c r="O1067" s="1587"/>
      <c r="P1067" s="1587"/>
      <c r="Q1067" s="1880"/>
      <c r="R1067" s="1866">
        <f t="shared" si="16"/>
        <v>0</v>
      </c>
      <c r="S1067" s="1882"/>
      <c r="T1067" s="1602"/>
      <c r="U1067" s="1602"/>
      <c r="V1067" s="1602"/>
      <c r="W1067" s="1602"/>
    </row>
    <row r="1068" spans="1:23" ht="16" customHeight="1" x14ac:dyDescent="0.45">
      <c r="A1068" s="1603"/>
      <c r="B1068" s="1572"/>
      <c r="C1068" s="1572"/>
      <c r="D1068" s="1570"/>
      <c r="E1068" s="1571"/>
      <c r="F1068" s="1587"/>
      <c r="G1068" s="1604"/>
      <c r="H1068" s="1587"/>
      <c r="I1068" s="1572"/>
      <c r="J1068" s="1573"/>
      <c r="K1068" s="1572"/>
      <c r="L1068" s="1587"/>
      <c r="M1068" s="1569"/>
      <c r="N1068" s="1569"/>
      <c r="O1068" s="1587"/>
      <c r="P1068" s="1587"/>
      <c r="Q1068" s="1880"/>
      <c r="R1068" s="1866">
        <f t="shared" si="16"/>
        <v>0</v>
      </c>
      <c r="S1068" s="1882"/>
      <c r="T1068" s="1602"/>
      <c r="U1068" s="1602"/>
      <c r="V1068" s="1602"/>
      <c r="W1068" s="1602"/>
    </row>
    <row r="1069" spans="1:23" ht="16" customHeight="1" x14ac:dyDescent="0.45">
      <c r="A1069" s="1603"/>
      <c r="B1069" s="1572"/>
      <c r="C1069" s="1572"/>
      <c r="D1069" s="1570"/>
      <c r="E1069" s="1571"/>
      <c r="F1069" s="1587"/>
      <c r="G1069" s="1604"/>
      <c r="H1069" s="1587"/>
      <c r="I1069" s="1572"/>
      <c r="J1069" s="1573"/>
      <c r="K1069" s="1572"/>
      <c r="L1069" s="1587"/>
      <c r="M1069" s="1569"/>
      <c r="N1069" s="1569"/>
      <c r="O1069" s="1587"/>
      <c r="P1069" s="1587"/>
      <c r="Q1069" s="1880"/>
      <c r="R1069" s="1866">
        <f t="shared" si="16"/>
        <v>0</v>
      </c>
      <c r="S1069" s="1882"/>
      <c r="T1069" s="1602"/>
      <c r="U1069" s="1602"/>
      <c r="V1069" s="1602"/>
      <c r="W1069" s="1602"/>
    </row>
    <row r="1070" spans="1:23" ht="16" customHeight="1" x14ac:dyDescent="0.45">
      <c r="A1070" s="1603"/>
      <c r="B1070" s="1572"/>
      <c r="C1070" s="1572"/>
      <c r="D1070" s="1570"/>
      <c r="E1070" s="1571"/>
      <c r="F1070" s="1587"/>
      <c r="G1070" s="1604"/>
      <c r="H1070" s="1587"/>
      <c r="I1070" s="1572"/>
      <c r="J1070" s="1573"/>
      <c r="K1070" s="1572"/>
      <c r="L1070" s="1587"/>
      <c r="M1070" s="1569"/>
      <c r="N1070" s="1569"/>
      <c r="O1070" s="1587"/>
      <c r="P1070" s="1587"/>
      <c r="Q1070" s="1880"/>
      <c r="R1070" s="1866">
        <f t="shared" si="16"/>
        <v>0</v>
      </c>
      <c r="S1070" s="1882"/>
      <c r="T1070" s="1602"/>
      <c r="U1070" s="1602"/>
      <c r="V1070" s="1602"/>
      <c r="W1070" s="1602"/>
    </row>
    <row r="1071" spans="1:23" ht="16" customHeight="1" x14ac:dyDescent="0.45">
      <c r="A1071" s="1603"/>
      <c r="B1071" s="1572"/>
      <c r="C1071" s="1572"/>
      <c r="D1071" s="1570"/>
      <c r="E1071" s="1571"/>
      <c r="F1071" s="1587"/>
      <c r="G1071" s="1604"/>
      <c r="H1071" s="1587"/>
      <c r="I1071" s="1572"/>
      <c r="J1071" s="1573"/>
      <c r="K1071" s="1572"/>
      <c r="L1071" s="1587"/>
      <c r="M1071" s="1569"/>
      <c r="N1071" s="1569"/>
      <c r="O1071" s="1587"/>
      <c r="P1071" s="1587"/>
      <c r="Q1071" s="1880"/>
      <c r="R1071" s="1866">
        <f t="shared" si="16"/>
        <v>0</v>
      </c>
      <c r="S1071" s="1882"/>
      <c r="T1071" s="1602"/>
      <c r="U1071" s="1602"/>
      <c r="V1071" s="1602"/>
      <c r="W1071" s="1602"/>
    </row>
    <row r="1072" spans="1:23" ht="16" customHeight="1" x14ac:dyDescent="0.45">
      <c r="A1072" s="1603"/>
      <c r="B1072" s="1572"/>
      <c r="C1072" s="1572"/>
      <c r="D1072" s="1570"/>
      <c r="E1072" s="1571"/>
      <c r="F1072" s="1587"/>
      <c r="G1072" s="1604"/>
      <c r="H1072" s="1587"/>
      <c r="I1072" s="1572"/>
      <c r="J1072" s="1573"/>
      <c r="K1072" s="1572"/>
      <c r="L1072" s="1587"/>
      <c r="M1072" s="1569"/>
      <c r="N1072" s="1569"/>
      <c r="O1072" s="1587"/>
      <c r="P1072" s="1587"/>
      <c r="Q1072" s="1880"/>
      <c r="R1072" s="1866">
        <f t="shared" si="16"/>
        <v>0</v>
      </c>
      <c r="S1072" s="1882"/>
      <c r="T1072" s="1602"/>
      <c r="U1072" s="1602"/>
      <c r="V1072" s="1602"/>
      <c r="W1072" s="1602"/>
    </row>
    <row r="1073" spans="1:23" ht="16" customHeight="1" x14ac:dyDescent="0.45">
      <c r="A1073" s="1603"/>
      <c r="B1073" s="1572"/>
      <c r="C1073" s="1572"/>
      <c r="D1073" s="1570"/>
      <c r="E1073" s="1571"/>
      <c r="F1073" s="1587"/>
      <c r="G1073" s="1604"/>
      <c r="H1073" s="1587"/>
      <c r="I1073" s="1572"/>
      <c r="J1073" s="1573"/>
      <c r="K1073" s="1572"/>
      <c r="L1073" s="1587"/>
      <c r="M1073" s="1569"/>
      <c r="N1073" s="1569"/>
      <c r="O1073" s="1587"/>
      <c r="P1073" s="1587"/>
      <c r="Q1073" s="1880"/>
      <c r="R1073" s="1866">
        <f t="shared" si="16"/>
        <v>0</v>
      </c>
      <c r="S1073" s="1882"/>
      <c r="T1073" s="1602"/>
      <c r="U1073" s="1602"/>
      <c r="V1073" s="1602"/>
      <c r="W1073" s="1602"/>
    </row>
    <row r="1074" spans="1:23" ht="16" customHeight="1" x14ac:dyDescent="0.45">
      <c r="A1074" s="1603"/>
      <c r="B1074" s="1572"/>
      <c r="C1074" s="1572"/>
      <c r="D1074" s="1570"/>
      <c r="E1074" s="1571"/>
      <c r="F1074" s="1587"/>
      <c r="G1074" s="1604"/>
      <c r="H1074" s="1587"/>
      <c r="I1074" s="1572"/>
      <c r="J1074" s="1573"/>
      <c r="K1074" s="1572"/>
      <c r="L1074" s="1587"/>
      <c r="M1074" s="1569"/>
      <c r="N1074" s="1569"/>
      <c r="O1074" s="1587"/>
      <c r="P1074" s="1587"/>
      <c r="Q1074" s="1880"/>
      <c r="R1074" s="1866">
        <f t="shared" si="16"/>
        <v>0</v>
      </c>
      <c r="S1074" s="1882"/>
      <c r="T1074" s="1602"/>
      <c r="U1074" s="1602"/>
      <c r="V1074" s="1602"/>
      <c r="W1074" s="1602"/>
    </row>
    <row r="1075" spans="1:23" ht="16" customHeight="1" x14ac:dyDescent="0.45">
      <c r="A1075" s="1603"/>
      <c r="B1075" s="1572"/>
      <c r="C1075" s="1572"/>
      <c r="D1075" s="1570"/>
      <c r="E1075" s="1571"/>
      <c r="F1075" s="1587"/>
      <c r="G1075" s="1604"/>
      <c r="H1075" s="1587"/>
      <c r="I1075" s="1572"/>
      <c r="J1075" s="1573"/>
      <c r="K1075" s="1572"/>
      <c r="L1075" s="1587"/>
      <c r="M1075" s="1569"/>
      <c r="N1075" s="1569"/>
      <c r="O1075" s="1587"/>
      <c r="P1075" s="1587"/>
      <c r="Q1075" s="1880"/>
      <c r="R1075" s="1866">
        <f t="shared" si="16"/>
        <v>0</v>
      </c>
      <c r="S1075" s="1882"/>
      <c r="T1075" s="1602"/>
      <c r="U1075" s="1602"/>
      <c r="V1075" s="1602"/>
      <c r="W1075" s="1602"/>
    </row>
    <row r="1076" spans="1:23" ht="16" customHeight="1" x14ac:dyDescent="0.45">
      <c r="A1076" s="1603"/>
      <c r="B1076" s="1572"/>
      <c r="C1076" s="1572"/>
      <c r="D1076" s="1570"/>
      <c r="E1076" s="1571"/>
      <c r="F1076" s="1587"/>
      <c r="G1076" s="1604"/>
      <c r="H1076" s="1587"/>
      <c r="I1076" s="1572"/>
      <c r="J1076" s="1573"/>
      <c r="K1076" s="1572"/>
      <c r="L1076" s="1587"/>
      <c r="M1076" s="1569"/>
      <c r="N1076" s="1569"/>
      <c r="O1076" s="1587"/>
      <c r="P1076" s="1587"/>
      <c r="Q1076" s="1880"/>
      <c r="R1076" s="1866">
        <f t="shared" si="16"/>
        <v>0</v>
      </c>
      <c r="S1076" s="1882"/>
      <c r="T1076" s="1602"/>
      <c r="U1076" s="1602"/>
      <c r="V1076" s="1602"/>
      <c r="W1076" s="1602"/>
    </row>
    <row r="1077" spans="1:23" ht="16" customHeight="1" x14ac:dyDescent="0.45">
      <c r="A1077" s="1603"/>
      <c r="B1077" s="1572"/>
      <c r="C1077" s="1572"/>
      <c r="D1077" s="1570"/>
      <c r="E1077" s="1571"/>
      <c r="F1077" s="1587"/>
      <c r="G1077" s="1604"/>
      <c r="H1077" s="1587"/>
      <c r="I1077" s="1572"/>
      <c r="J1077" s="1573"/>
      <c r="K1077" s="1572"/>
      <c r="L1077" s="1587"/>
      <c r="M1077" s="1569"/>
      <c r="N1077" s="1569"/>
      <c r="O1077" s="1587"/>
      <c r="P1077" s="1587"/>
      <c r="Q1077" s="1880"/>
      <c r="R1077" s="1866">
        <f t="shared" si="16"/>
        <v>0</v>
      </c>
      <c r="S1077" s="1882"/>
      <c r="T1077" s="1602"/>
      <c r="U1077" s="1602"/>
      <c r="V1077" s="1602"/>
      <c r="W1077" s="1602"/>
    </row>
    <row r="1078" spans="1:23" ht="16" customHeight="1" x14ac:dyDescent="0.45">
      <c r="A1078" s="1603"/>
      <c r="B1078" s="1572"/>
      <c r="C1078" s="1572"/>
      <c r="D1078" s="1570"/>
      <c r="E1078" s="1571"/>
      <c r="F1078" s="1587"/>
      <c r="G1078" s="1604"/>
      <c r="H1078" s="1587"/>
      <c r="I1078" s="1572"/>
      <c r="J1078" s="1573"/>
      <c r="K1078" s="1572"/>
      <c r="L1078" s="1587"/>
      <c r="M1078" s="1569"/>
      <c r="N1078" s="1569"/>
      <c r="O1078" s="1587"/>
      <c r="P1078" s="1587"/>
      <c r="Q1078" s="1880"/>
      <c r="R1078" s="1866">
        <f t="shared" si="16"/>
        <v>0</v>
      </c>
      <c r="S1078" s="1882"/>
      <c r="T1078" s="1602"/>
      <c r="U1078" s="1602"/>
      <c r="V1078" s="1602"/>
      <c r="W1078" s="1602"/>
    </row>
    <row r="1079" spans="1:23" ht="16" customHeight="1" x14ac:dyDescent="0.45">
      <c r="A1079" s="1603"/>
      <c r="B1079" s="1572"/>
      <c r="C1079" s="1572"/>
      <c r="D1079" s="1570"/>
      <c r="E1079" s="1571"/>
      <c r="F1079" s="1587"/>
      <c r="G1079" s="1604"/>
      <c r="H1079" s="1587"/>
      <c r="I1079" s="1572"/>
      <c r="J1079" s="1573"/>
      <c r="K1079" s="1572"/>
      <c r="L1079" s="1587"/>
      <c r="M1079" s="1569"/>
      <c r="N1079" s="1569"/>
      <c r="O1079" s="1587"/>
      <c r="P1079" s="1587"/>
      <c r="Q1079" s="1880"/>
      <c r="R1079" s="1866">
        <f t="shared" si="16"/>
        <v>0</v>
      </c>
      <c r="S1079" s="1882"/>
      <c r="T1079" s="1602"/>
      <c r="U1079" s="1602"/>
      <c r="V1079" s="1602"/>
      <c r="W1079" s="1602"/>
    </row>
    <row r="1080" spans="1:23" ht="16" customHeight="1" x14ac:dyDescent="0.45">
      <c r="A1080" s="1603"/>
      <c r="B1080" s="1572"/>
      <c r="C1080" s="1572"/>
      <c r="D1080" s="1570"/>
      <c r="E1080" s="1571"/>
      <c r="F1080" s="1587"/>
      <c r="G1080" s="1604"/>
      <c r="H1080" s="1587"/>
      <c r="I1080" s="1572"/>
      <c r="J1080" s="1573"/>
      <c r="K1080" s="1572"/>
      <c r="L1080" s="1587"/>
      <c r="M1080" s="1569"/>
      <c r="N1080" s="1569"/>
      <c r="O1080" s="1587"/>
      <c r="P1080" s="1587"/>
      <c r="Q1080" s="1880"/>
      <c r="R1080" s="1866">
        <f t="shared" si="16"/>
        <v>0</v>
      </c>
      <c r="S1080" s="1882"/>
      <c r="T1080" s="1602"/>
      <c r="U1080" s="1602"/>
      <c r="V1080" s="1602"/>
      <c r="W1080" s="1602"/>
    </row>
    <row r="1081" spans="1:23" ht="16" customHeight="1" x14ac:dyDescent="0.45">
      <c r="A1081" s="1603"/>
      <c r="B1081" s="1572"/>
      <c r="C1081" s="1572"/>
      <c r="D1081" s="1570"/>
      <c r="E1081" s="1571"/>
      <c r="F1081" s="1587"/>
      <c r="G1081" s="1604"/>
      <c r="H1081" s="1587"/>
      <c r="I1081" s="1572"/>
      <c r="J1081" s="1573"/>
      <c r="K1081" s="1572"/>
      <c r="L1081" s="1587"/>
      <c r="M1081" s="1569"/>
      <c r="N1081" s="1569"/>
      <c r="O1081" s="1587"/>
      <c r="P1081" s="1587"/>
      <c r="Q1081" s="1880"/>
      <c r="R1081" s="1866">
        <f t="shared" si="16"/>
        <v>0</v>
      </c>
      <c r="S1081" s="1882"/>
      <c r="T1081" s="1602"/>
      <c r="U1081" s="1602"/>
      <c r="V1081" s="1602"/>
      <c r="W1081" s="1602"/>
    </row>
    <row r="1082" spans="1:23" ht="16" customHeight="1" x14ac:dyDescent="0.45">
      <c r="A1082" s="1603"/>
      <c r="B1082" s="1572"/>
      <c r="C1082" s="1572"/>
      <c r="D1082" s="1570"/>
      <c r="E1082" s="1571"/>
      <c r="F1082" s="1587"/>
      <c r="G1082" s="1604"/>
      <c r="H1082" s="1587"/>
      <c r="I1082" s="1572"/>
      <c r="J1082" s="1573"/>
      <c r="K1082" s="1572"/>
      <c r="L1082" s="1587"/>
      <c r="M1082" s="1569"/>
      <c r="N1082" s="1569"/>
      <c r="O1082" s="1587"/>
      <c r="P1082" s="1587"/>
      <c r="Q1082" s="1880"/>
      <c r="R1082" s="1866">
        <f t="shared" si="16"/>
        <v>0</v>
      </c>
      <c r="S1082" s="1882"/>
      <c r="T1082" s="1602"/>
      <c r="U1082" s="1602"/>
      <c r="V1082" s="1602"/>
      <c r="W1082" s="1602"/>
    </row>
    <row r="1083" spans="1:23" ht="16" customHeight="1" x14ac:dyDescent="0.45">
      <c r="A1083" s="1603"/>
      <c r="B1083" s="1572"/>
      <c r="C1083" s="1572"/>
      <c r="D1083" s="1570"/>
      <c r="E1083" s="1571"/>
      <c r="F1083" s="1587"/>
      <c r="G1083" s="1604"/>
      <c r="H1083" s="1587"/>
      <c r="I1083" s="1572"/>
      <c r="J1083" s="1573"/>
      <c r="K1083" s="1572"/>
      <c r="L1083" s="1587"/>
      <c r="M1083" s="1569"/>
      <c r="N1083" s="1569"/>
      <c r="O1083" s="1587"/>
      <c r="P1083" s="1587"/>
      <c r="Q1083" s="1880"/>
      <c r="R1083" s="1866">
        <f t="shared" si="16"/>
        <v>0</v>
      </c>
      <c r="S1083" s="1882"/>
      <c r="T1083" s="1602"/>
      <c r="U1083" s="1602"/>
      <c r="V1083" s="1602"/>
      <c r="W1083" s="1602"/>
    </row>
    <row r="1084" spans="1:23" ht="16" customHeight="1" x14ac:dyDescent="0.45">
      <c r="A1084" s="1603"/>
      <c r="B1084" s="1572"/>
      <c r="C1084" s="1572"/>
      <c r="D1084" s="1570"/>
      <c r="E1084" s="1571"/>
      <c r="F1084" s="1587"/>
      <c r="G1084" s="1604"/>
      <c r="H1084" s="1587"/>
      <c r="I1084" s="1572"/>
      <c r="J1084" s="1573"/>
      <c r="K1084" s="1572"/>
      <c r="L1084" s="1587"/>
      <c r="M1084" s="1569"/>
      <c r="N1084" s="1569"/>
      <c r="O1084" s="1587"/>
      <c r="P1084" s="1587"/>
      <c r="Q1084" s="1880"/>
      <c r="R1084" s="1866">
        <f t="shared" si="16"/>
        <v>0</v>
      </c>
      <c r="S1084" s="1882"/>
      <c r="T1084" s="1602"/>
      <c r="U1084" s="1602"/>
      <c r="V1084" s="1602"/>
      <c r="W1084" s="1602"/>
    </row>
    <row r="1085" spans="1:23" ht="16" customHeight="1" x14ac:dyDescent="0.45">
      <c r="A1085" s="1603"/>
      <c r="B1085" s="1572"/>
      <c r="C1085" s="1572"/>
      <c r="D1085" s="1570"/>
      <c r="E1085" s="1571"/>
      <c r="F1085" s="1587"/>
      <c r="G1085" s="1604"/>
      <c r="H1085" s="1587"/>
      <c r="I1085" s="1572"/>
      <c r="J1085" s="1573"/>
      <c r="K1085" s="1572"/>
      <c r="L1085" s="1587"/>
      <c r="M1085" s="1569"/>
      <c r="N1085" s="1569"/>
      <c r="O1085" s="1587"/>
      <c r="P1085" s="1587"/>
      <c r="Q1085" s="1880"/>
      <c r="R1085" s="1866">
        <f t="shared" si="16"/>
        <v>0</v>
      </c>
      <c r="S1085" s="1882"/>
      <c r="T1085" s="1602"/>
      <c r="U1085" s="1602"/>
      <c r="V1085" s="1602"/>
      <c r="W1085" s="1602"/>
    </row>
    <row r="1086" spans="1:23" ht="16" customHeight="1" x14ac:dyDescent="0.45">
      <c r="A1086" s="1603"/>
      <c r="B1086" s="1572"/>
      <c r="C1086" s="1572"/>
      <c r="D1086" s="1570"/>
      <c r="E1086" s="1571"/>
      <c r="F1086" s="1587"/>
      <c r="G1086" s="1604"/>
      <c r="H1086" s="1587"/>
      <c r="I1086" s="1572"/>
      <c r="J1086" s="1573"/>
      <c r="K1086" s="1572"/>
      <c r="L1086" s="1587"/>
      <c r="M1086" s="1569"/>
      <c r="N1086" s="1569"/>
      <c r="O1086" s="1587"/>
      <c r="P1086" s="1587"/>
      <c r="Q1086" s="1880"/>
      <c r="R1086" s="1866">
        <f t="shared" si="16"/>
        <v>0</v>
      </c>
      <c r="S1086" s="1882"/>
      <c r="T1086" s="1602"/>
      <c r="U1086" s="1602"/>
      <c r="V1086" s="1602"/>
      <c r="W1086" s="1602"/>
    </row>
    <row r="1087" spans="1:23" ht="16" customHeight="1" x14ac:dyDescent="0.45">
      <c r="A1087" s="1603"/>
      <c r="B1087" s="1572"/>
      <c r="C1087" s="1572"/>
      <c r="D1087" s="1570"/>
      <c r="E1087" s="1571"/>
      <c r="F1087" s="1587"/>
      <c r="G1087" s="1604"/>
      <c r="H1087" s="1587"/>
      <c r="I1087" s="1572"/>
      <c r="J1087" s="1573"/>
      <c r="K1087" s="1572"/>
      <c r="L1087" s="1587"/>
      <c r="M1087" s="1569"/>
      <c r="N1087" s="1569"/>
      <c r="O1087" s="1587"/>
      <c r="P1087" s="1587"/>
      <c r="Q1087" s="1880"/>
      <c r="R1087" s="1866">
        <f t="shared" si="16"/>
        <v>0</v>
      </c>
      <c r="S1087" s="1882"/>
      <c r="T1087" s="1602"/>
      <c r="U1087" s="1602"/>
      <c r="V1087" s="1602"/>
      <c r="W1087" s="1602"/>
    </row>
    <row r="1088" spans="1:23" ht="16" customHeight="1" x14ac:dyDescent="0.45">
      <c r="A1088" s="1603"/>
      <c r="B1088" s="1572"/>
      <c r="C1088" s="1572"/>
      <c r="D1088" s="1570"/>
      <c r="E1088" s="1571"/>
      <c r="F1088" s="1587"/>
      <c r="G1088" s="1604"/>
      <c r="H1088" s="1587"/>
      <c r="I1088" s="1572"/>
      <c r="J1088" s="1573"/>
      <c r="K1088" s="1572"/>
      <c r="L1088" s="1587"/>
      <c r="M1088" s="1569"/>
      <c r="N1088" s="1569"/>
      <c r="O1088" s="1587"/>
      <c r="P1088" s="1587"/>
      <c r="Q1088" s="1880"/>
      <c r="R1088" s="1866">
        <f t="shared" si="16"/>
        <v>0</v>
      </c>
      <c r="S1088" s="1882"/>
      <c r="T1088" s="1602"/>
      <c r="U1088" s="1602"/>
      <c r="V1088" s="1602"/>
      <c r="W1088" s="1602"/>
    </row>
    <row r="1089" spans="1:23" ht="16" customHeight="1" x14ac:dyDescent="0.45">
      <c r="A1089" s="1603"/>
      <c r="B1089" s="1572"/>
      <c r="C1089" s="1572"/>
      <c r="D1089" s="1570"/>
      <c r="E1089" s="1571"/>
      <c r="F1089" s="1587"/>
      <c r="G1089" s="1604"/>
      <c r="H1089" s="1587"/>
      <c r="I1089" s="1572"/>
      <c r="J1089" s="1573"/>
      <c r="K1089" s="1572"/>
      <c r="L1089" s="1587"/>
      <c r="M1089" s="1569"/>
      <c r="N1089" s="1569"/>
      <c r="O1089" s="1587"/>
      <c r="P1089" s="1587"/>
      <c r="Q1089" s="1880"/>
      <c r="R1089" s="1866">
        <f t="shared" si="16"/>
        <v>0</v>
      </c>
      <c r="S1089" s="1882"/>
      <c r="T1089" s="1602"/>
      <c r="U1089" s="1602"/>
      <c r="V1089" s="1602"/>
      <c r="W1089" s="1602"/>
    </row>
    <row r="1090" spans="1:23" ht="16" customHeight="1" x14ac:dyDescent="0.45">
      <c r="A1090" s="1603"/>
      <c r="B1090" s="1572"/>
      <c r="C1090" s="1572"/>
      <c r="D1090" s="1570"/>
      <c r="E1090" s="1571"/>
      <c r="F1090" s="1587"/>
      <c r="G1090" s="1604"/>
      <c r="H1090" s="1587"/>
      <c r="I1090" s="1572"/>
      <c r="J1090" s="1573"/>
      <c r="K1090" s="1572"/>
      <c r="L1090" s="1587"/>
      <c r="M1090" s="1569"/>
      <c r="N1090" s="1569"/>
      <c r="O1090" s="1587"/>
      <c r="P1090" s="1587"/>
      <c r="Q1090" s="1880"/>
      <c r="R1090" s="1866">
        <f t="shared" si="16"/>
        <v>0</v>
      </c>
      <c r="S1090" s="1882"/>
      <c r="T1090" s="1602"/>
      <c r="U1090" s="1602"/>
      <c r="V1090" s="1602"/>
      <c r="W1090" s="1602"/>
    </row>
    <row r="1091" spans="1:23" ht="16" customHeight="1" x14ac:dyDescent="0.45">
      <c r="A1091" s="1603"/>
      <c r="B1091" s="1572"/>
      <c r="C1091" s="1572"/>
      <c r="D1091" s="1570"/>
      <c r="E1091" s="1571"/>
      <c r="F1091" s="1587"/>
      <c r="G1091" s="1604"/>
      <c r="H1091" s="1587"/>
      <c r="I1091" s="1572"/>
      <c r="J1091" s="1573"/>
      <c r="K1091" s="1572"/>
      <c r="L1091" s="1587"/>
      <c r="M1091" s="1569"/>
      <c r="N1091" s="1569"/>
      <c r="O1091" s="1587"/>
      <c r="P1091" s="1587"/>
      <c r="Q1091" s="1880"/>
      <c r="R1091" s="1866">
        <f t="shared" si="16"/>
        <v>0</v>
      </c>
      <c r="S1091" s="1882"/>
      <c r="T1091" s="1602"/>
      <c r="U1091" s="1602"/>
      <c r="V1091" s="1602"/>
      <c r="W1091" s="1602"/>
    </row>
    <row r="1092" spans="1:23" ht="16" customHeight="1" x14ac:dyDescent="0.45">
      <c r="A1092" s="1603"/>
      <c r="B1092" s="1572"/>
      <c r="C1092" s="1572"/>
      <c r="D1092" s="1570"/>
      <c r="E1092" s="1571"/>
      <c r="F1092" s="1587"/>
      <c r="G1092" s="1604"/>
      <c r="H1092" s="1587"/>
      <c r="I1092" s="1572"/>
      <c r="J1092" s="1573"/>
      <c r="K1092" s="1572"/>
      <c r="L1092" s="1587"/>
      <c r="M1092" s="1569"/>
      <c r="N1092" s="1569"/>
      <c r="O1092" s="1587"/>
      <c r="P1092" s="1587"/>
      <c r="Q1092" s="1880"/>
      <c r="R1092" s="1866">
        <f t="shared" si="16"/>
        <v>0</v>
      </c>
      <c r="S1092" s="1882"/>
      <c r="T1092" s="1602"/>
      <c r="U1092" s="1602"/>
      <c r="V1092" s="1602"/>
      <c r="W1092" s="1602"/>
    </row>
    <row r="1093" spans="1:23" ht="16" customHeight="1" x14ac:dyDescent="0.45">
      <c r="A1093" s="1603"/>
      <c r="B1093" s="1572"/>
      <c r="C1093" s="1572"/>
      <c r="D1093" s="1570"/>
      <c r="E1093" s="1571"/>
      <c r="F1093" s="1587"/>
      <c r="G1093" s="1604"/>
      <c r="H1093" s="1587"/>
      <c r="I1093" s="1572"/>
      <c r="J1093" s="1573"/>
      <c r="K1093" s="1572"/>
      <c r="L1093" s="1587"/>
      <c r="M1093" s="1569"/>
      <c r="N1093" s="1569"/>
      <c r="O1093" s="1587"/>
      <c r="P1093" s="1587"/>
      <c r="Q1093" s="1880"/>
      <c r="R1093" s="1866">
        <f t="shared" si="16"/>
        <v>0</v>
      </c>
      <c r="S1093" s="1882"/>
      <c r="T1093" s="1602"/>
      <c r="U1093" s="1602"/>
      <c r="V1093" s="1602"/>
      <c r="W1093" s="1602"/>
    </row>
    <row r="1094" spans="1:23" ht="16" customHeight="1" x14ac:dyDescent="0.45">
      <c r="A1094" s="1603"/>
      <c r="B1094" s="1572"/>
      <c r="C1094" s="1572"/>
      <c r="D1094" s="1570"/>
      <c r="E1094" s="1571"/>
      <c r="F1094" s="1587"/>
      <c r="G1094" s="1604"/>
      <c r="H1094" s="1587"/>
      <c r="I1094" s="1572"/>
      <c r="J1094" s="1573"/>
      <c r="K1094" s="1572"/>
      <c r="L1094" s="1587"/>
      <c r="M1094" s="1569"/>
      <c r="N1094" s="1569"/>
      <c r="O1094" s="1587"/>
      <c r="P1094" s="1587"/>
      <c r="Q1094" s="1880"/>
      <c r="R1094" s="1866">
        <f t="shared" si="16"/>
        <v>0</v>
      </c>
      <c r="S1094" s="1882"/>
      <c r="T1094" s="1602"/>
      <c r="U1094" s="1602"/>
      <c r="V1094" s="1602"/>
      <c r="W1094" s="1602"/>
    </row>
    <row r="1095" spans="1:23" ht="16" customHeight="1" x14ac:dyDescent="0.45">
      <c r="A1095" s="1603"/>
      <c r="B1095" s="1572"/>
      <c r="C1095" s="1572"/>
      <c r="D1095" s="1570"/>
      <c r="E1095" s="1571"/>
      <c r="F1095" s="1587"/>
      <c r="G1095" s="1604"/>
      <c r="H1095" s="1587"/>
      <c r="I1095" s="1572"/>
      <c r="J1095" s="1573"/>
      <c r="K1095" s="1572"/>
      <c r="L1095" s="1587"/>
      <c r="M1095" s="1569"/>
      <c r="N1095" s="1569"/>
      <c r="O1095" s="1587"/>
      <c r="P1095" s="1587"/>
      <c r="Q1095" s="1880"/>
      <c r="R1095" s="1866">
        <f t="shared" si="16"/>
        <v>0</v>
      </c>
      <c r="S1095" s="1882"/>
      <c r="T1095" s="1602"/>
      <c r="U1095" s="1602"/>
      <c r="V1095" s="1602"/>
      <c r="W1095" s="1602"/>
    </row>
    <row r="1096" spans="1:23" ht="16" customHeight="1" x14ac:dyDescent="0.45">
      <c r="A1096" s="1603"/>
      <c r="B1096" s="1572"/>
      <c r="C1096" s="1572"/>
      <c r="D1096" s="1570"/>
      <c r="E1096" s="1571"/>
      <c r="F1096" s="1587"/>
      <c r="G1096" s="1604"/>
      <c r="H1096" s="1587"/>
      <c r="I1096" s="1572"/>
      <c r="J1096" s="1573"/>
      <c r="K1096" s="1572"/>
      <c r="L1096" s="1587"/>
      <c r="M1096" s="1569"/>
      <c r="N1096" s="1569"/>
      <c r="O1096" s="1587"/>
      <c r="P1096" s="1587"/>
      <c r="Q1096" s="1880"/>
      <c r="R1096" s="1866">
        <f t="shared" ref="R1096:R1159" si="17">$I1096+$K1096</f>
        <v>0</v>
      </c>
      <c r="S1096" s="1882"/>
      <c r="T1096" s="1602"/>
      <c r="U1096" s="1602"/>
      <c r="V1096" s="1602"/>
      <c r="W1096" s="1602"/>
    </row>
    <row r="1097" spans="1:23" ht="16" customHeight="1" x14ac:dyDescent="0.45">
      <c r="A1097" s="1603"/>
      <c r="B1097" s="1572"/>
      <c r="C1097" s="1572"/>
      <c r="D1097" s="1570"/>
      <c r="E1097" s="1571"/>
      <c r="F1097" s="1587"/>
      <c r="G1097" s="1604"/>
      <c r="H1097" s="1587"/>
      <c r="I1097" s="1572"/>
      <c r="J1097" s="1573"/>
      <c r="K1097" s="1572"/>
      <c r="L1097" s="1587"/>
      <c r="M1097" s="1569"/>
      <c r="N1097" s="1569"/>
      <c r="O1097" s="1587"/>
      <c r="P1097" s="1587"/>
      <c r="Q1097" s="1880"/>
      <c r="R1097" s="1866">
        <f t="shared" si="17"/>
        <v>0</v>
      </c>
      <c r="S1097" s="1882"/>
      <c r="T1097" s="1602"/>
      <c r="U1097" s="1602"/>
      <c r="V1097" s="1602"/>
      <c r="W1097" s="1602"/>
    </row>
    <row r="1098" spans="1:23" ht="16" customHeight="1" x14ac:dyDescent="0.45">
      <c r="A1098" s="1603"/>
      <c r="B1098" s="1572"/>
      <c r="C1098" s="1572"/>
      <c r="D1098" s="1570"/>
      <c r="E1098" s="1571"/>
      <c r="F1098" s="1587"/>
      <c r="G1098" s="1604"/>
      <c r="H1098" s="1587"/>
      <c r="I1098" s="1572"/>
      <c r="J1098" s="1573"/>
      <c r="K1098" s="1572"/>
      <c r="L1098" s="1587"/>
      <c r="M1098" s="1569"/>
      <c r="N1098" s="1569"/>
      <c r="O1098" s="1587"/>
      <c r="P1098" s="1587"/>
      <c r="Q1098" s="1880"/>
      <c r="R1098" s="1866">
        <f t="shared" si="17"/>
        <v>0</v>
      </c>
      <c r="S1098" s="1882"/>
      <c r="T1098" s="1602"/>
      <c r="U1098" s="1602"/>
      <c r="V1098" s="1602"/>
      <c r="W1098" s="1602"/>
    </row>
    <row r="1099" spans="1:23" ht="16" customHeight="1" x14ac:dyDescent="0.45">
      <c r="A1099" s="1603"/>
      <c r="B1099" s="1572"/>
      <c r="C1099" s="1572"/>
      <c r="D1099" s="1570"/>
      <c r="E1099" s="1571"/>
      <c r="F1099" s="1587"/>
      <c r="G1099" s="1604"/>
      <c r="H1099" s="1587"/>
      <c r="I1099" s="1572"/>
      <c r="J1099" s="1573"/>
      <c r="K1099" s="1572"/>
      <c r="L1099" s="1587"/>
      <c r="M1099" s="1569"/>
      <c r="N1099" s="1569"/>
      <c r="O1099" s="1587"/>
      <c r="P1099" s="1587"/>
      <c r="Q1099" s="1880"/>
      <c r="R1099" s="1866">
        <f t="shared" si="17"/>
        <v>0</v>
      </c>
      <c r="S1099" s="1882"/>
      <c r="T1099" s="1602"/>
      <c r="U1099" s="1602"/>
      <c r="V1099" s="1602"/>
      <c r="W1099" s="1602"/>
    </row>
    <row r="1100" spans="1:23" ht="16" customHeight="1" x14ac:dyDescent="0.45">
      <c r="A1100" s="1603"/>
      <c r="B1100" s="1572"/>
      <c r="C1100" s="1572"/>
      <c r="D1100" s="1570"/>
      <c r="E1100" s="1571"/>
      <c r="F1100" s="1587"/>
      <c r="G1100" s="1604"/>
      <c r="H1100" s="1587"/>
      <c r="I1100" s="1572"/>
      <c r="J1100" s="1573"/>
      <c r="K1100" s="1572"/>
      <c r="L1100" s="1587"/>
      <c r="M1100" s="1569"/>
      <c r="N1100" s="1569"/>
      <c r="O1100" s="1587"/>
      <c r="P1100" s="1587"/>
      <c r="Q1100" s="1880"/>
      <c r="R1100" s="1866">
        <f t="shared" si="17"/>
        <v>0</v>
      </c>
      <c r="S1100" s="1882"/>
      <c r="T1100" s="1602"/>
      <c r="U1100" s="1602"/>
      <c r="V1100" s="1602"/>
      <c r="W1100" s="1602"/>
    </row>
    <row r="1101" spans="1:23" ht="16" customHeight="1" x14ac:dyDescent="0.45">
      <c r="A1101" s="1603"/>
      <c r="B1101" s="1572"/>
      <c r="C1101" s="1572"/>
      <c r="D1101" s="1570"/>
      <c r="E1101" s="1571"/>
      <c r="F1101" s="1587"/>
      <c r="G1101" s="1604"/>
      <c r="H1101" s="1587"/>
      <c r="I1101" s="1572"/>
      <c r="J1101" s="1573"/>
      <c r="K1101" s="1572"/>
      <c r="L1101" s="1587"/>
      <c r="M1101" s="1569"/>
      <c r="N1101" s="1569"/>
      <c r="O1101" s="1587"/>
      <c r="P1101" s="1587"/>
      <c r="Q1101" s="1880"/>
      <c r="R1101" s="1866">
        <f t="shared" si="17"/>
        <v>0</v>
      </c>
      <c r="S1101" s="1882"/>
      <c r="T1101" s="1602"/>
      <c r="U1101" s="1602"/>
      <c r="V1101" s="1602"/>
      <c r="W1101" s="1602"/>
    </row>
    <row r="1102" spans="1:23" ht="16" customHeight="1" x14ac:dyDescent="0.45">
      <c r="A1102" s="1603"/>
      <c r="B1102" s="1572"/>
      <c r="C1102" s="1572"/>
      <c r="D1102" s="1570"/>
      <c r="E1102" s="1571"/>
      <c r="F1102" s="1587"/>
      <c r="G1102" s="1604"/>
      <c r="H1102" s="1587"/>
      <c r="I1102" s="1572"/>
      <c r="J1102" s="1573"/>
      <c r="K1102" s="1572"/>
      <c r="L1102" s="1587"/>
      <c r="M1102" s="1569"/>
      <c r="N1102" s="1569"/>
      <c r="O1102" s="1587"/>
      <c r="P1102" s="1587"/>
      <c r="Q1102" s="1880"/>
      <c r="R1102" s="1866">
        <f t="shared" si="17"/>
        <v>0</v>
      </c>
      <c r="S1102" s="1882"/>
      <c r="T1102" s="1602"/>
      <c r="U1102" s="1602"/>
      <c r="V1102" s="1602"/>
      <c r="W1102" s="1602"/>
    </row>
    <row r="1103" spans="1:23" ht="16" customHeight="1" x14ac:dyDescent="0.45">
      <c r="A1103" s="1603"/>
      <c r="B1103" s="1572"/>
      <c r="C1103" s="1572"/>
      <c r="D1103" s="1570"/>
      <c r="E1103" s="1571"/>
      <c r="F1103" s="1587"/>
      <c r="G1103" s="1604"/>
      <c r="H1103" s="1587"/>
      <c r="I1103" s="1572"/>
      <c r="J1103" s="1573"/>
      <c r="K1103" s="1572"/>
      <c r="L1103" s="1587"/>
      <c r="M1103" s="1569"/>
      <c r="N1103" s="1569"/>
      <c r="O1103" s="1587"/>
      <c r="P1103" s="1587"/>
      <c r="Q1103" s="1880"/>
      <c r="R1103" s="1866">
        <f t="shared" si="17"/>
        <v>0</v>
      </c>
      <c r="S1103" s="1882"/>
      <c r="T1103" s="1602"/>
      <c r="U1103" s="1602"/>
      <c r="V1103" s="1602"/>
      <c r="W1103" s="1602"/>
    </row>
    <row r="1104" spans="1:23" ht="16" customHeight="1" x14ac:dyDescent="0.45">
      <c r="A1104" s="1603"/>
      <c r="B1104" s="1572"/>
      <c r="C1104" s="1572"/>
      <c r="D1104" s="1570"/>
      <c r="E1104" s="1571"/>
      <c r="F1104" s="1587"/>
      <c r="G1104" s="1604"/>
      <c r="H1104" s="1587"/>
      <c r="I1104" s="1572"/>
      <c r="J1104" s="1573"/>
      <c r="K1104" s="1572"/>
      <c r="L1104" s="1587"/>
      <c r="M1104" s="1569"/>
      <c r="N1104" s="1569"/>
      <c r="O1104" s="1587"/>
      <c r="P1104" s="1587"/>
      <c r="Q1104" s="1880"/>
      <c r="R1104" s="1866">
        <f t="shared" si="17"/>
        <v>0</v>
      </c>
      <c r="S1104" s="1882"/>
      <c r="T1104" s="1602"/>
      <c r="U1104" s="1602"/>
      <c r="V1104" s="1602"/>
      <c r="W1104" s="1602"/>
    </row>
    <row r="1105" spans="1:23" ht="16" customHeight="1" x14ac:dyDescent="0.45">
      <c r="A1105" s="1603"/>
      <c r="B1105" s="1572"/>
      <c r="C1105" s="1572"/>
      <c r="D1105" s="1570"/>
      <c r="E1105" s="1571"/>
      <c r="F1105" s="1587"/>
      <c r="G1105" s="1604"/>
      <c r="H1105" s="1587"/>
      <c r="I1105" s="1572"/>
      <c r="J1105" s="1573"/>
      <c r="K1105" s="1572"/>
      <c r="L1105" s="1587"/>
      <c r="M1105" s="1569"/>
      <c r="N1105" s="1569"/>
      <c r="O1105" s="1587"/>
      <c r="P1105" s="1587"/>
      <c r="Q1105" s="1880"/>
      <c r="R1105" s="1866">
        <f t="shared" si="17"/>
        <v>0</v>
      </c>
      <c r="S1105" s="1882"/>
      <c r="T1105" s="1602"/>
      <c r="U1105" s="1602"/>
      <c r="V1105" s="1602"/>
      <c r="W1105" s="1602"/>
    </row>
    <row r="1106" spans="1:23" ht="16" customHeight="1" x14ac:dyDescent="0.45">
      <c r="A1106" s="1603"/>
      <c r="B1106" s="1572"/>
      <c r="C1106" s="1572"/>
      <c r="D1106" s="1570"/>
      <c r="E1106" s="1571"/>
      <c r="F1106" s="1587"/>
      <c r="G1106" s="1604"/>
      <c r="H1106" s="1587"/>
      <c r="I1106" s="1572"/>
      <c r="J1106" s="1573"/>
      <c r="K1106" s="1572"/>
      <c r="L1106" s="1587"/>
      <c r="M1106" s="1569"/>
      <c r="N1106" s="1569"/>
      <c r="O1106" s="1587"/>
      <c r="P1106" s="1587"/>
      <c r="Q1106" s="1880"/>
      <c r="R1106" s="1866">
        <f t="shared" si="17"/>
        <v>0</v>
      </c>
      <c r="S1106" s="1882"/>
      <c r="T1106" s="1602"/>
      <c r="U1106" s="1602"/>
      <c r="V1106" s="1602"/>
      <c r="W1106" s="1602"/>
    </row>
    <row r="1107" spans="1:23" ht="16" customHeight="1" x14ac:dyDescent="0.45">
      <c r="A1107" s="1603"/>
      <c r="B1107" s="1572"/>
      <c r="C1107" s="1572"/>
      <c r="D1107" s="1570"/>
      <c r="E1107" s="1571"/>
      <c r="F1107" s="1587"/>
      <c r="G1107" s="1604"/>
      <c r="H1107" s="1587"/>
      <c r="I1107" s="1572"/>
      <c r="J1107" s="1573"/>
      <c r="K1107" s="1572"/>
      <c r="L1107" s="1587"/>
      <c r="M1107" s="1569"/>
      <c r="N1107" s="1569"/>
      <c r="O1107" s="1587"/>
      <c r="P1107" s="1587"/>
      <c r="Q1107" s="1880"/>
      <c r="R1107" s="1866">
        <f t="shared" si="17"/>
        <v>0</v>
      </c>
      <c r="S1107" s="1882"/>
      <c r="T1107" s="1602"/>
      <c r="U1107" s="1602"/>
      <c r="V1107" s="1602"/>
      <c r="W1107" s="1602"/>
    </row>
    <row r="1108" spans="1:23" ht="16" customHeight="1" x14ac:dyDescent="0.45">
      <c r="A1108" s="1603"/>
      <c r="B1108" s="1572"/>
      <c r="C1108" s="1572"/>
      <c r="D1108" s="1570"/>
      <c r="E1108" s="1571"/>
      <c r="F1108" s="1587"/>
      <c r="G1108" s="1604"/>
      <c r="H1108" s="1587"/>
      <c r="I1108" s="1572"/>
      <c r="J1108" s="1573"/>
      <c r="K1108" s="1572"/>
      <c r="L1108" s="1587"/>
      <c r="M1108" s="1569"/>
      <c r="N1108" s="1569"/>
      <c r="O1108" s="1587"/>
      <c r="P1108" s="1587"/>
      <c r="Q1108" s="1880"/>
      <c r="R1108" s="1866">
        <f t="shared" si="17"/>
        <v>0</v>
      </c>
      <c r="S1108" s="1882"/>
      <c r="T1108" s="1602"/>
      <c r="U1108" s="1602"/>
      <c r="V1108" s="1602"/>
      <c r="W1108" s="1602"/>
    </row>
    <row r="1109" spans="1:23" ht="16" customHeight="1" x14ac:dyDescent="0.45">
      <c r="A1109" s="1603"/>
      <c r="B1109" s="1572"/>
      <c r="C1109" s="1572"/>
      <c r="D1109" s="1570"/>
      <c r="E1109" s="1571"/>
      <c r="F1109" s="1587"/>
      <c r="G1109" s="1604"/>
      <c r="H1109" s="1587"/>
      <c r="I1109" s="1572"/>
      <c r="J1109" s="1573"/>
      <c r="K1109" s="1572"/>
      <c r="L1109" s="1587"/>
      <c r="M1109" s="1569"/>
      <c r="N1109" s="1569"/>
      <c r="O1109" s="1587"/>
      <c r="P1109" s="1587"/>
      <c r="Q1109" s="1880"/>
      <c r="R1109" s="1866">
        <f t="shared" si="17"/>
        <v>0</v>
      </c>
      <c r="S1109" s="1882"/>
      <c r="T1109" s="1602"/>
      <c r="U1109" s="1602"/>
      <c r="V1109" s="1602"/>
      <c r="W1109" s="1602"/>
    </row>
    <row r="1110" spans="1:23" ht="16" customHeight="1" x14ac:dyDescent="0.45">
      <c r="A1110" s="1603"/>
      <c r="B1110" s="1572"/>
      <c r="C1110" s="1572"/>
      <c r="D1110" s="1570"/>
      <c r="E1110" s="1571"/>
      <c r="F1110" s="1587"/>
      <c r="G1110" s="1604"/>
      <c r="H1110" s="1587"/>
      <c r="I1110" s="1572"/>
      <c r="J1110" s="1573"/>
      <c r="K1110" s="1572"/>
      <c r="L1110" s="1587"/>
      <c r="M1110" s="1569"/>
      <c r="N1110" s="1569"/>
      <c r="O1110" s="1587"/>
      <c r="P1110" s="1587"/>
      <c r="Q1110" s="1880"/>
      <c r="R1110" s="1866">
        <f t="shared" si="17"/>
        <v>0</v>
      </c>
      <c r="S1110" s="1882"/>
      <c r="T1110" s="1602"/>
      <c r="U1110" s="1602"/>
      <c r="V1110" s="1602"/>
      <c r="W1110" s="1602"/>
    </row>
    <row r="1111" spans="1:23" ht="16" customHeight="1" x14ac:dyDescent="0.45">
      <c r="A1111" s="1603"/>
      <c r="B1111" s="1572"/>
      <c r="C1111" s="1572"/>
      <c r="D1111" s="1570"/>
      <c r="E1111" s="1571"/>
      <c r="F1111" s="1587"/>
      <c r="G1111" s="1604"/>
      <c r="H1111" s="1587"/>
      <c r="I1111" s="1572"/>
      <c r="J1111" s="1573"/>
      <c r="K1111" s="1572"/>
      <c r="L1111" s="1587"/>
      <c r="M1111" s="1569"/>
      <c r="N1111" s="1569"/>
      <c r="O1111" s="1587"/>
      <c r="P1111" s="1587"/>
      <c r="Q1111" s="1880"/>
      <c r="R1111" s="1866">
        <f t="shared" si="17"/>
        <v>0</v>
      </c>
      <c r="S1111" s="1882"/>
      <c r="T1111" s="1602"/>
      <c r="U1111" s="1602"/>
      <c r="V1111" s="1602"/>
      <c r="W1111" s="1602"/>
    </row>
    <row r="1112" spans="1:23" ht="16" customHeight="1" x14ac:dyDescent="0.45">
      <c r="A1112" s="1603"/>
      <c r="B1112" s="1572"/>
      <c r="C1112" s="1572"/>
      <c r="D1112" s="1570"/>
      <c r="E1112" s="1571"/>
      <c r="F1112" s="1587"/>
      <c r="G1112" s="1604"/>
      <c r="H1112" s="1587"/>
      <c r="I1112" s="1572"/>
      <c r="J1112" s="1573"/>
      <c r="K1112" s="1572"/>
      <c r="L1112" s="1587"/>
      <c r="M1112" s="1569"/>
      <c r="N1112" s="1569"/>
      <c r="O1112" s="1587"/>
      <c r="P1112" s="1587"/>
      <c r="Q1112" s="1880"/>
      <c r="R1112" s="1866">
        <f t="shared" si="17"/>
        <v>0</v>
      </c>
      <c r="S1112" s="1882"/>
      <c r="T1112" s="1602"/>
      <c r="U1112" s="1602"/>
      <c r="V1112" s="1602"/>
      <c r="W1112" s="1602"/>
    </row>
    <row r="1113" spans="1:23" ht="16" customHeight="1" x14ac:dyDescent="0.45">
      <c r="A1113" s="1603"/>
      <c r="B1113" s="1572"/>
      <c r="C1113" s="1572"/>
      <c r="D1113" s="1570"/>
      <c r="E1113" s="1571"/>
      <c r="F1113" s="1587"/>
      <c r="G1113" s="1604"/>
      <c r="H1113" s="1587"/>
      <c r="I1113" s="1572"/>
      <c r="J1113" s="1573"/>
      <c r="K1113" s="1572"/>
      <c r="L1113" s="1587"/>
      <c r="M1113" s="1569"/>
      <c r="N1113" s="1569"/>
      <c r="O1113" s="1587"/>
      <c r="P1113" s="1587"/>
      <c r="Q1113" s="1880"/>
      <c r="R1113" s="1866">
        <f t="shared" si="17"/>
        <v>0</v>
      </c>
      <c r="S1113" s="1882"/>
      <c r="T1113" s="1602"/>
      <c r="U1113" s="1602"/>
      <c r="V1113" s="1602"/>
      <c r="W1113" s="1602"/>
    </row>
    <row r="1114" spans="1:23" ht="16" customHeight="1" x14ac:dyDescent="0.45">
      <c r="A1114" s="1603"/>
      <c r="B1114" s="1572"/>
      <c r="C1114" s="1572"/>
      <c r="D1114" s="1570"/>
      <c r="E1114" s="1571"/>
      <c r="F1114" s="1587"/>
      <c r="G1114" s="1604"/>
      <c r="H1114" s="1587"/>
      <c r="I1114" s="1572"/>
      <c r="J1114" s="1573"/>
      <c r="K1114" s="1572"/>
      <c r="L1114" s="1587"/>
      <c r="M1114" s="1569"/>
      <c r="N1114" s="1569"/>
      <c r="O1114" s="1587"/>
      <c r="P1114" s="1587"/>
      <c r="Q1114" s="1880"/>
      <c r="R1114" s="1866">
        <f t="shared" si="17"/>
        <v>0</v>
      </c>
      <c r="S1114" s="1882"/>
      <c r="T1114" s="1602"/>
      <c r="U1114" s="1602"/>
      <c r="V1114" s="1602"/>
      <c r="W1114" s="1602"/>
    </row>
    <row r="1115" spans="1:23" ht="16" customHeight="1" x14ac:dyDescent="0.45">
      <c r="A1115" s="1603"/>
      <c r="B1115" s="1572"/>
      <c r="C1115" s="1572"/>
      <c r="D1115" s="1570"/>
      <c r="E1115" s="1571"/>
      <c r="F1115" s="1587"/>
      <c r="G1115" s="1604"/>
      <c r="H1115" s="1587"/>
      <c r="I1115" s="1572"/>
      <c r="J1115" s="1573"/>
      <c r="K1115" s="1572"/>
      <c r="L1115" s="1587"/>
      <c r="M1115" s="1569"/>
      <c r="N1115" s="1569"/>
      <c r="O1115" s="1587"/>
      <c r="P1115" s="1587"/>
      <c r="Q1115" s="1880"/>
      <c r="R1115" s="1866">
        <f t="shared" si="17"/>
        <v>0</v>
      </c>
      <c r="S1115" s="1882"/>
      <c r="T1115" s="1602"/>
      <c r="U1115" s="1602"/>
      <c r="V1115" s="1602"/>
      <c r="W1115" s="1602"/>
    </row>
    <row r="1116" spans="1:23" ht="16" customHeight="1" x14ac:dyDescent="0.45">
      <c r="A1116" s="1603"/>
      <c r="B1116" s="1572"/>
      <c r="C1116" s="1572"/>
      <c r="D1116" s="1570"/>
      <c r="E1116" s="1571"/>
      <c r="F1116" s="1587"/>
      <c r="G1116" s="1604"/>
      <c r="H1116" s="1587"/>
      <c r="I1116" s="1572"/>
      <c r="J1116" s="1573"/>
      <c r="K1116" s="1572"/>
      <c r="L1116" s="1587"/>
      <c r="M1116" s="1569"/>
      <c r="N1116" s="1569"/>
      <c r="O1116" s="1587"/>
      <c r="P1116" s="1587"/>
      <c r="Q1116" s="1880"/>
      <c r="R1116" s="1866">
        <f t="shared" si="17"/>
        <v>0</v>
      </c>
      <c r="S1116" s="1882"/>
      <c r="T1116" s="1602"/>
      <c r="U1116" s="1602"/>
      <c r="V1116" s="1602"/>
      <c r="W1116" s="1602"/>
    </row>
    <row r="1117" spans="1:23" ht="16" customHeight="1" x14ac:dyDescent="0.45">
      <c r="A1117" s="1603"/>
      <c r="B1117" s="1572"/>
      <c r="C1117" s="1572"/>
      <c r="D1117" s="1570"/>
      <c r="E1117" s="1571"/>
      <c r="F1117" s="1587"/>
      <c r="G1117" s="1604"/>
      <c r="H1117" s="1587"/>
      <c r="I1117" s="1572"/>
      <c r="J1117" s="1573"/>
      <c r="K1117" s="1572"/>
      <c r="L1117" s="1587"/>
      <c r="M1117" s="1569"/>
      <c r="N1117" s="1569"/>
      <c r="O1117" s="1587"/>
      <c r="P1117" s="1587"/>
      <c r="Q1117" s="1880"/>
      <c r="R1117" s="1866">
        <f t="shared" si="17"/>
        <v>0</v>
      </c>
      <c r="S1117" s="1882"/>
      <c r="T1117" s="1602"/>
      <c r="U1117" s="1602"/>
      <c r="V1117" s="1602"/>
      <c r="W1117" s="1602"/>
    </row>
    <row r="1118" spans="1:23" ht="16" customHeight="1" x14ac:dyDescent="0.45">
      <c r="A1118" s="1603"/>
      <c r="B1118" s="1572"/>
      <c r="C1118" s="1572"/>
      <c r="D1118" s="1570"/>
      <c r="E1118" s="1571"/>
      <c r="F1118" s="1587"/>
      <c r="G1118" s="1604"/>
      <c r="H1118" s="1587"/>
      <c r="I1118" s="1572"/>
      <c r="J1118" s="1573"/>
      <c r="K1118" s="1572"/>
      <c r="L1118" s="1587"/>
      <c r="M1118" s="1569"/>
      <c r="N1118" s="1569"/>
      <c r="O1118" s="1587"/>
      <c r="P1118" s="1587"/>
      <c r="Q1118" s="1880"/>
      <c r="R1118" s="1866">
        <f t="shared" si="17"/>
        <v>0</v>
      </c>
      <c r="S1118" s="1882"/>
      <c r="T1118" s="1602"/>
      <c r="U1118" s="1602"/>
      <c r="V1118" s="1602"/>
      <c r="W1118" s="1602"/>
    </row>
    <row r="1119" spans="1:23" ht="16" customHeight="1" x14ac:dyDescent="0.45">
      <c r="A1119" s="1603"/>
      <c r="B1119" s="1572"/>
      <c r="C1119" s="1572"/>
      <c r="D1119" s="1570"/>
      <c r="E1119" s="1571"/>
      <c r="F1119" s="1587"/>
      <c r="G1119" s="1604"/>
      <c r="H1119" s="1587"/>
      <c r="I1119" s="1572"/>
      <c r="J1119" s="1573"/>
      <c r="K1119" s="1572"/>
      <c r="L1119" s="1587"/>
      <c r="M1119" s="1569"/>
      <c r="N1119" s="1569"/>
      <c r="O1119" s="1587"/>
      <c r="P1119" s="1587"/>
      <c r="Q1119" s="1880"/>
      <c r="R1119" s="1866">
        <f t="shared" si="17"/>
        <v>0</v>
      </c>
      <c r="S1119" s="1882"/>
      <c r="T1119" s="1602"/>
      <c r="U1119" s="1602"/>
      <c r="V1119" s="1602"/>
      <c r="W1119" s="1602"/>
    </row>
    <row r="1120" spans="1:23" ht="16" customHeight="1" x14ac:dyDescent="0.45">
      <c r="A1120" s="1603"/>
      <c r="B1120" s="1572"/>
      <c r="C1120" s="1572"/>
      <c r="D1120" s="1570"/>
      <c r="E1120" s="1571"/>
      <c r="F1120" s="1587"/>
      <c r="G1120" s="1604"/>
      <c r="H1120" s="1587"/>
      <c r="I1120" s="1572"/>
      <c r="J1120" s="1573"/>
      <c r="K1120" s="1572"/>
      <c r="L1120" s="1587"/>
      <c r="M1120" s="1569"/>
      <c r="N1120" s="1569"/>
      <c r="O1120" s="1587"/>
      <c r="P1120" s="1587"/>
      <c r="Q1120" s="1880"/>
      <c r="R1120" s="1866">
        <f t="shared" si="17"/>
        <v>0</v>
      </c>
      <c r="S1120" s="1882"/>
      <c r="T1120" s="1602"/>
      <c r="U1120" s="1602"/>
      <c r="V1120" s="1602"/>
      <c r="W1120" s="1602"/>
    </row>
    <row r="1121" spans="1:23" ht="16" customHeight="1" x14ac:dyDescent="0.45">
      <c r="A1121" s="1603"/>
      <c r="B1121" s="1572"/>
      <c r="C1121" s="1572"/>
      <c r="D1121" s="1570"/>
      <c r="E1121" s="1571"/>
      <c r="F1121" s="1587"/>
      <c r="G1121" s="1604"/>
      <c r="H1121" s="1587"/>
      <c r="I1121" s="1572"/>
      <c r="J1121" s="1573"/>
      <c r="K1121" s="1572"/>
      <c r="L1121" s="1587"/>
      <c r="M1121" s="1569"/>
      <c r="N1121" s="1569"/>
      <c r="O1121" s="1587"/>
      <c r="P1121" s="1587"/>
      <c r="Q1121" s="1880"/>
      <c r="R1121" s="1866">
        <f t="shared" si="17"/>
        <v>0</v>
      </c>
      <c r="S1121" s="1882"/>
      <c r="T1121" s="1602"/>
      <c r="U1121" s="1602"/>
      <c r="V1121" s="1602"/>
      <c r="W1121" s="1602"/>
    </row>
    <row r="1122" spans="1:23" ht="16" customHeight="1" x14ac:dyDescent="0.45">
      <c r="A1122" s="1603"/>
      <c r="B1122" s="1572"/>
      <c r="C1122" s="1572"/>
      <c r="D1122" s="1570"/>
      <c r="E1122" s="1571"/>
      <c r="F1122" s="1587"/>
      <c r="G1122" s="1604"/>
      <c r="H1122" s="1587"/>
      <c r="I1122" s="1572"/>
      <c r="J1122" s="1573"/>
      <c r="K1122" s="1572"/>
      <c r="L1122" s="1587"/>
      <c r="M1122" s="1569"/>
      <c r="N1122" s="1569"/>
      <c r="O1122" s="1587"/>
      <c r="P1122" s="1587"/>
      <c r="Q1122" s="1880"/>
      <c r="R1122" s="1866">
        <f t="shared" si="17"/>
        <v>0</v>
      </c>
      <c r="S1122" s="1882"/>
      <c r="T1122" s="1602"/>
      <c r="U1122" s="1602"/>
      <c r="V1122" s="1602"/>
      <c r="W1122" s="1602"/>
    </row>
    <row r="1123" spans="1:23" ht="16" customHeight="1" x14ac:dyDescent="0.45">
      <c r="A1123" s="1603"/>
      <c r="B1123" s="1572"/>
      <c r="C1123" s="1572"/>
      <c r="D1123" s="1570"/>
      <c r="E1123" s="1571"/>
      <c r="F1123" s="1587"/>
      <c r="G1123" s="1604"/>
      <c r="H1123" s="1587"/>
      <c r="I1123" s="1572"/>
      <c r="J1123" s="1573"/>
      <c r="K1123" s="1572"/>
      <c r="L1123" s="1587"/>
      <c r="M1123" s="1569"/>
      <c r="N1123" s="1569"/>
      <c r="O1123" s="1587"/>
      <c r="P1123" s="1587"/>
      <c r="Q1123" s="1880"/>
      <c r="R1123" s="1866">
        <f t="shared" si="17"/>
        <v>0</v>
      </c>
      <c r="S1123" s="1882"/>
      <c r="T1123" s="1602"/>
      <c r="U1123" s="1602"/>
      <c r="V1123" s="1602"/>
      <c r="W1123" s="1602"/>
    </row>
    <row r="1124" spans="1:23" ht="16" customHeight="1" x14ac:dyDescent="0.45">
      <c r="A1124" s="1603"/>
      <c r="B1124" s="1572"/>
      <c r="C1124" s="1572"/>
      <c r="D1124" s="1570"/>
      <c r="E1124" s="1571"/>
      <c r="F1124" s="1587"/>
      <c r="G1124" s="1604"/>
      <c r="H1124" s="1587"/>
      <c r="I1124" s="1572"/>
      <c r="J1124" s="1573"/>
      <c r="K1124" s="1572"/>
      <c r="L1124" s="1587"/>
      <c r="M1124" s="1569"/>
      <c r="N1124" s="1569"/>
      <c r="O1124" s="1587"/>
      <c r="P1124" s="1587"/>
      <c r="Q1124" s="1880"/>
      <c r="R1124" s="1866">
        <f t="shared" si="17"/>
        <v>0</v>
      </c>
      <c r="S1124" s="1882"/>
      <c r="T1124" s="1602"/>
      <c r="U1124" s="1602"/>
      <c r="V1124" s="1602"/>
      <c r="W1124" s="1602"/>
    </row>
    <row r="1125" spans="1:23" ht="16" customHeight="1" x14ac:dyDescent="0.45">
      <c r="A1125" s="1603"/>
      <c r="B1125" s="1572"/>
      <c r="C1125" s="1572"/>
      <c r="D1125" s="1570"/>
      <c r="E1125" s="1571"/>
      <c r="F1125" s="1587"/>
      <c r="G1125" s="1604"/>
      <c r="H1125" s="1587"/>
      <c r="I1125" s="1572"/>
      <c r="J1125" s="1573"/>
      <c r="K1125" s="1572"/>
      <c r="L1125" s="1587"/>
      <c r="M1125" s="1569"/>
      <c r="N1125" s="1569"/>
      <c r="O1125" s="1587"/>
      <c r="P1125" s="1587"/>
      <c r="Q1125" s="1880"/>
      <c r="R1125" s="1866">
        <f t="shared" si="17"/>
        <v>0</v>
      </c>
      <c r="S1125" s="1882"/>
      <c r="T1125" s="1602"/>
      <c r="U1125" s="1602"/>
      <c r="V1125" s="1602"/>
      <c r="W1125" s="1602"/>
    </row>
    <row r="1126" spans="1:23" ht="16" customHeight="1" x14ac:dyDescent="0.45">
      <c r="A1126" s="1603"/>
      <c r="B1126" s="1572"/>
      <c r="C1126" s="1572"/>
      <c r="D1126" s="1570"/>
      <c r="E1126" s="1571"/>
      <c r="F1126" s="1587"/>
      <c r="G1126" s="1604"/>
      <c r="H1126" s="1587"/>
      <c r="I1126" s="1572"/>
      <c r="J1126" s="1573"/>
      <c r="K1126" s="1572"/>
      <c r="L1126" s="1587"/>
      <c r="M1126" s="1569"/>
      <c r="N1126" s="1569"/>
      <c r="O1126" s="1587"/>
      <c r="P1126" s="1587"/>
      <c r="Q1126" s="1880"/>
      <c r="R1126" s="1866">
        <f t="shared" si="17"/>
        <v>0</v>
      </c>
      <c r="S1126" s="1882"/>
      <c r="T1126" s="1602"/>
      <c r="U1126" s="1602"/>
      <c r="V1126" s="1602"/>
      <c r="W1126" s="1602"/>
    </row>
    <row r="1127" spans="1:23" ht="16" customHeight="1" x14ac:dyDescent="0.45">
      <c r="A1127" s="1603"/>
      <c r="B1127" s="1572"/>
      <c r="C1127" s="1572"/>
      <c r="D1127" s="1570"/>
      <c r="E1127" s="1571"/>
      <c r="F1127" s="1587"/>
      <c r="G1127" s="1604"/>
      <c r="H1127" s="1587"/>
      <c r="I1127" s="1572"/>
      <c r="J1127" s="1573"/>
      <c r="K1127" s="1572"/>
      <c r="L1127" s="1587"/>
      <c r="M1127" s="1569"/>
      <c r="N1127" s="1569"/>
      <c r="O1127" s="1587"/>
      <c r="P1127" s="1587"/>
      <c r="Q1127" s="1880"/>
      <c r="R1127" s="1866">
        <f t="shared" si="17"/>
        <v>0</v>
      </c>
      <c r="S1127" s="1882"/>
      <c r="T1127" s="1602"/>
      <c r="U1127" s="1602"/>
      <c r="V1127" s="1602"/>
      <c r="W1127" s="1602"/>
    </row>
    <row r="1128" spans="1:23" ht="16" customHeight="1" x14ac:dyDescent="0.45">
      <c r="A1128" s="1603"/>
      <c r="B1128" s="1572"/>
      <c r="C1128" s="1572"/>
      <c r="D1128" s="1570"/>
      <c r="E1128" s="1571"/>
      <c r="F1128" s="1587"/>
      <c r="G1128" s="1604"/>
      <c r="H1128" s="1587"/>
      <c r="I1128" s="1572"/>
      <c r="J1128" s="1573"/>
      <c r="K1128" s="1572"/>
      <c r="L1128" s="1587"/>
      <c r="M1128" s="1569"/>
      <c r="N1128" s="1569"/>
      <c r="O1128" s="1587"/>
      <c r="P1128" s="1587"/>
      <c r="Q1128" s="1880"/>
      <c r="R1128" s="1866">
        <f t="shared" si="17"/>
        <v>0</v>
      </c>
      <c r="S1128" s="1882"/>
      <c r="T1128" s="1602"/>
      <c r="U1128" s="1602"/>
      <c r="V1128" s="1602"/>
      <c r="W1128" s="1602"/>
    </row>
    <row r="1129" spans="1:23" ht="16" customHeight="1" x14ac:dyDescent="0.45">
      <c r="A1129" s="1603"/>
      <c r="B1129" s="1572"/>
      <c r="C1129" s="1572"/>
      <c r="D1129" s="1570"/>
      <c r="E1129" s="1571"/>
      <c r="F1129" s="1587"/>
      <c r="G1129" s="1604"/>
      <c r="H1129" s="1587"/>
      <c r="I1129" s="1572"/>
      <c r="J1129" s="1573"/>
      <c r="K1129" s="1572"/>
      <c r="L1129" s="1587"/>
      <c r="M1129" s="1569"/>
      <c r="N1129" s="1569"/>
      <c r="O1129" s="1587"/>
      <c r="P1129" s="1587"/>
      <c r="Q1129" s="1880"/>
      <c r="R1129" s="1866">
        <f t="shared" si="17"/>
        <v>0</v>
      </c>
      <c r="S1129" s="1882"/>
      <c r="T1129" s="1602"/>
      <c r="U1129" s="1602"/>
      <c r="V1129" s="1602"/>
      <c r="W1129" s="1602"/>
    </row>
    <row r="1130" spans="1:23" ht="16" customHeight="1" x14ac:dyDescent="0.45">
      <c r="A1130" s="1603"/>
      <c r="B1130" s="1572"/>
      <c r="C1130" s="1572"/>
      <c r="D1130" s="1570"/>
      <c r="E1130" s="1571"/>
      <c r="F1130" s="1587"/>
      <c r="G1130" s="1604"/>
      <c r="H1130" s="1587"/>
      <c r="I1130" s="1572"/>
      <c r="J1130" s="1573"/>
      <c r="K1130" s="1572"/>
      <c r="L1130" s="1587"/>
      <c r="M1130" s="1569"/>
      <c r="N1130" s="1569"/>
      <c r="O1130" s="1587"/>
      <c r="P1130" s="1587"/>
      <c r="Q1130" s="1880"/>
      <c r="R1130" s="1866">
        <f t="shared" si="17"/>
        <v>0</v>
      </c>
      <c r="S1130" s="1882"/>
      <c r="T1130" s="1602"/>
      <c r="U1130" s="1602"/>
      <c r="V1130" s="1602"/>
      <c r="W1130" s="1602"/>
    </row>
    <row r="1131" spans="1:23" ht="16" customHeight="1" x14ac:dyDescent="0.45">
      <c r="A1131" s="1603"/>
      <c r="B1131" s="1572"/>
      <c r="C1131" s="1572"/>
      <c r="D1131" s="1570"/>
      <c r="E1131" s="1571"/>
      <c r="F1131" s="1587"/>
      <c r="G1131" s="1604"/>
      <c r="H1131" s="1587"/>
      <c r="I1131" s="1572"/>
      <c r="J1131" s="1573"/>
      <c r="K1131" s="1572"/>
      <c r="L1131" s="1587"/>
      <c r="M1131" s="1569"/>
      <c r="N1131" s="1569"/>
      <c r="O1131" s="1587"/>
      <c r="P1131" s="1587"/>
      <c r="Q1131" s="1880"/>
      <c r="R1131" s="1866">
        <f t="shared" si="17"/>
        <v>0</v>
      </c>
      <c r="S1131" s="1882"/>
      <c r="T1131" s="1602"/>
      <c r="U1131" s="1602"/>
      <c r="V1131" s="1602"/>
      <c r="W1131" s="1602"/>
    </row>
    <row r="1132" spans="1:23" ht="16" customHeight="1" x14ac:dyDescent="0.45">
      <c r="A1132" s="1603"/>
      <c r="B1132" s="1572"/>
      <c r="C1132" s="1572"/>
      <c r="D1132" s="1570"/>
      <c r="E1132" s="1571"/>
      <c r="F1132" s="1587"/>
      <c r="G1132" s="1604"/>
      <c r="H1132" s="1587"/>
      <c r="I1132" s="1572"/>
      <c r="J1132" s="1573"/>
      <c r="K1132" s="1572"/>
      <c r="L1132" s="1587"/>
      <c r="M1132" s="1569"/>
      <c r="N1132" s="1569"/>
      <c r="O1132" s="1587"/>
      <c r="P1132" s="1587"/>
      <c r="Q1132" s="1880"/>
      <c r="R1132" s="1866">
        <f t="shared" si="17"/>
        <v>0</v>
      </c>
      <c r="S1132" s="1882"/>
      <c r="T1132" s="1602"/>
      <c r="U1132" s="1602"/>
      <c r="V1132" s="1602"/>
      <c r="W1132" s="1602"/>
    </row>
    <row r="1133" spans="1:23" ht="16" customHeight="1" x14ac:dyDescent="0.45">
      <c r="A1133" s="1603"/>
      <c r="B1133" s="1572"/>
      <c r="C1133" s="1572"/>
      <c r="D1133" s="1570"/>
      <c r="E1133" s="1571"/>
      <c r="F1133" s="1587"/>
      <c r="G1133" s="1604"/>
      <c r="H1133" s="1587"/>
      <c r="I1133" s="1572"/>
      <c r="J1133" s="1573"/>
      <c r="K1133" s="1572"/>
      <c r="L1133" s="1587"/>
      <c r="M1133" s="1569"/>
      <c r="N1133" s="1569"/>
      <c r="O1133" s="1587"/>
      <c r="P1133" s="1587"/>
      <c r="Q1133" s="1880"/>
      <c r="R1133" s="1866">
        <f t="shared" si="17"/>
        <v>0</v>
      </c>
      <c r="S1133" s="1882"/>
      <c r="T1133" s="1602"/>
      <c r="U1133" s="1602"/>
      <c r="V1133" s="1602"/>
      <c r="W1133" s="1602"/>
    </row>
    <row r="1134" spans="1:23" ht="16" customHeight="1" x14ac:dyDescent="0.45">
      <c r="A1134" s="1603"/>
      <c r="B1134" s="1572"/>
      <c r="C1134" s="1572"/>
      <c r="D1134" s="1570"/>
      <c r="E1134" s="1571"/>
      <c r="F1134" s="1587"/>
      <c r="G1134" s="1604"/>
      <c r="H1134" s="1587"/>
      <c r="I1134" s="1572"/>
      <c r="J1134" s="1573"/>
      <c r="K1134" s="1572"/>
      <c r="L1134" s="1587"/>
      <c r="M1134" s="1569"/>
      <c r="N1134" s="1569"/>
      <c r="O1134" s="1587"/>
      <c r="P1134" s="1587"/>
      <c r="Q1134" s="1880"/>
      <c r="R1134" s="1866">
        <f t="shared" si="17"/>
        <v>0</v>
      </c>
      <c r="S1134" s="1882"/>
      <c r="T1134" s="1602"/>
      <c r="U1134" s="1602"/>
      <c r="V1134" s="1602"/>
      <c r="W1134" s="1602"/>
    </row>
    <row r="1135" spans="1:23" ht="16" customHeight="1" x14ac:dyDescent="0.45">
      <c r="A1135" s="1603"/>
      <c r="B1135" s="1572"/>
      <c r="C1135" s="1572"/>
      <c r="D1135" s="1570"/>
      <c r="E1135" s="1571"/>
      <c r="F1135" s="1587"/>
      <c r="G1135" s="1604"/>
      <c r="H1135" s="1587"/>
      <c r="I1135" s="1572"/>
      <c r="J1135" s="1573"/>
      <c r="K1135" s="1572"/>
      <c r="L1135" s="1587"/>
      <c r="M1135" s="1569"/>
      <c r="N1135" s="1569"/>
      <c r="O1135" s="1587"/>
      <c r="P1135" s="1587"/>
      <c r="Q1135" s="1880"/>
      <c r="R1135" s="1866">
        <f t="shared" si="17"/>
        <v>0</v>
      </c>
      <c r="S1135" s="1882"/>
      <c r="T1135" s="1602"/>
      <c r="U1135" s="1602"/>
      <c r="V1135" s="1602"/>
      <c r="W1135" s="1602"/>
    </row>
    <row r="1136" spans="1:23" ht="16" customHeight="1" x14ac:dyDescent="0.45">
      <c r="A1136" s="1603"/>
      <c r="B1136" s="1572"/>
      <c r="C1136" s="1572"/>
      <c r="D1136" s="1570"/>
      <c r="E1136" s="1571"/>
      <c r="F1136" s="1587"/>
      <c r="G1136" s="1604"/>
      <c r="H1136" s="1587"/>
      <c r="I1136" s="1572"/>
      <c r="J1136" s="1573"/>
      <c r="K1136" s="1572"/>
      <c r="L1136" s="1587"/>
      <c r="M1136" s="1569"/>
      <c r="N1136" s="1569"/>
      <c r="O1136" s="1587"/>
      <c r="P1136" s="1587"/>
      <c r="Q1136" s="1880"/>
      <c r="R1136" s="1866">
        <f t="shared" si="17"/>
        <v>0</v>
      </c>
      <c r="S1136" s="1882"/>
      <c r="T1136" s="1602"/>
      <c r="U1136" s="1602"/>
      <c r="V1136" s="1602"/>
      <c r="W1136" s="1602"/>
    </row>
    <row r="1137" spans="1:23" ht="16" customHeight="1" x14ac:dyDescent="0.45">
      <c r="A1137" s="1603"/>
      <c r="B1137" s="1572"/>
      <c r="C1137" s="1572"/>
      <c r="D1137" s="1570"/>
      <c r="E1137" s="1571"/>
      <c r="F1137" s="1587"/>
      <c r="G1137" s="1604"/>
      <c r="H1137" s="1587"/>
      <c r="I1137" s="1572"/>
      <c r="J1137" s="1573"/>
      <c r="K1137" s="1572"/>
      <c r="L1137" s="1587"/>
      <c r="M1137" s="1569"/>
      <c r="N1137" s="1569"/>
      <c r="O1137" s="1587"/>
      <c r="P1137" s="1587"/>
      <c r="Q1137" s="1880"/>
      <c r="R1137" s="1866">
        <f t="shared" si="17"/>
        <v>0</v>
      </c>
      <c r="S1137" s="1882"/>
      <c r="T1137" s="1602"/>
      <c r="U1137" s="1602"/>
      <c r="V1137" s="1602"/>
      <c r="W1137" s="1602"/>
    </row>
    <row r="1138" spans="1:23" ht="16" customHeight="1" x14ac:dyDescent="0.45">
      <c r="A1138" s="1603"/>
      <c r="B1138" s="1572"/>
      <c r="C1138" s="1572"/>
      <c r="D1138" s="1570"/>
      <c r="E1138" s="1571"/>
      <c r="F1138" s="1587"/>
      <c r="G1138" s="1604"/>
      <c r="H1138" s="1587"/>
      <c r="I1138" s="1572"/>
      <c r="J1138" s="1573"/>
      <c r="K1138" s="1572"/>
      <c r="L1138" s="1587"/>
      <c r="M1138" s="1569"/>
      <c r="N1138" s="1569"/>
      <c r="O1138" s="1587"/>
      <c r="P1138" s="1587"/>
      <c r="Q1138" s="1880"/>
      <c r="R1138" s="1866">
        <f t="shared" si="17"/>
        <v>0</v>
      </c>
      <c r="S1138" s="1882"/>
      <c r="T1138" s="1602"/>
      <c r="U1138" s="1602"/>
      <c r="V1138" s="1602"/>
      <c r="W1138" s="1602"/>
    </row>
    <row r="1139" spans="1:23" ht="16" customHeight="1" x14ac:dyDescent="0.45">
      <c r="A1139" s="1603"/>
      <c r="B1139" s="1572"/>
      <c r="C1139" s="1572"/>
      <c r="D1139" s="1570"/>
      <c r="E1139" s="1571"/>
      <c r="F1139" s="1587"/>
      <c r="G1139" s="1604"/>
      <c r="H1139" s="1587"/>
      <c r="I1139" s="1572"/>
      <c r="J1139" s="1573"/>
      <c r="K1139" s="1572"/>
      <c r="L1139" s="1587"/>
      <c r="M1139" s="1569"/>
      <c r="N1139" s="1569"/>
      <c r="O1139" s="1587"/>
      <c r="P1139" s="1587"/>
      <c r="Q1139" s="1880"/>
      <c r="R1139" s="1866">
        <f t="shared" si="17"/>
        <v>0</v>
      </c>
      <c r="S1139" s="1882"/>
      <c r="T1139" s="1602"/>
      <c r="U1139" s="1602"/>
      <c r="V1139" s="1602"/>
      <c r="W1139" s="1602"/>
    </row>
    <row r="1140" spans="1:23" ht="16" customHeight="1" x14ac:dyDescent="0.45">
      <c r="A1140" s="1603"/>
      <c r="B1140" s="1572"/>
      <c r="C1140" s="1572"/>
      <c r="D1140" s="1570"/>
      <c r="E1140" s="1571"/>
      <c r="F1140" s="1587"/>
      <c r="G1140" s="1604"/>
      <c r="H1140" s="1587"/>
      <c r="I1140" s="1572"/>
      <c r="J1140" s="1573"/>
      <c r="K1140" s="1572"/>
      <c r="L1140" s="1587"/>
      <c r="M1140" s="1569"/>
      <c r="N1140" s="1569"/>
      <c r="O1140" s="1587"/>
      <c r="P1140" s="1587"/>
      <c r="Q1140" s="1880"/>
      <c r="R1140" s="1866">
        <f t="shared" si="17"/>
        <v>0</v>
      </c>
      <c r="S1140" s="1882"/>
      <c r="T1140" s="1602"/>
      <c r="U1140" s="1602"/>
      <c r="V1140" s="1602"/>
      <c r="W1140" s="1602"/>
    </row>
    <row r="1141" spans="1:23" ht="16" customHeight="1" x14ac:dyDescent="0.45">
      <c r="A1141" s="1603"/>
      <c r="B1141" s="1572"/>
      <c r="C1141" s="1572"/>
      <c r="D1141" s="1570"/>
      <c r="E1141" s="1571"/>
      <c r="F1141" s="1587"/>
      <c r="G1141" s="1604"/>
      <c r="H1141" s="1587"/>
      <c r="I1141" s="1572"/>
      <c r="J1141" s="1573"/>
      <c r="K1141" s="1572"/>
      <c r="L1141" s="1587"/>
      <c r="M1141" s="1569"/>
      <c r="N1141" s="1569"/>
      <c r="O1141" s="1587"/>
      <c r="P1141" s="1587"/>
      <c r="Q1141" s="1880"/>
      <c r="R1141" s="1866">
        <f t="shared" si="17"/>
        <v>0</v>
      </c>
      <c r="S1141" s="1882"/>
      <c r="T1141" s="1602"/>
      <c r="U1141" s="1602"/>
      <c r="V1141" s="1602"/>
      <c r="W1141" s="1602"/>
    </row>
    <row r="1142" spans="1:23" ht="16" customHeight="1" x14ac:dyDescent="0.45">
      <c r="A1142" s="1603"/>
      <c r="B1142" s="1572"/>
      <c r="C1142" s="1572"/>
      <c r="D1142" s="1570"/>
      <c r="E1142" s="1571"/>
      <c r="F1142" s="1587"/>
      <c r="G1142" s="1604"/>
      <c r="H1142" s="1587"/>
      <c r="I1142" s="1572"/>
      <c r="J1142" s="1573"/>
      <c r="K1142" s="1572"/>
      <c r="L1142" s="1587"/>
      <c r="M1142" s="1569"/>
      <c r="N1142" s="1569"/>
      <c r="O1142" s="1587"/>
      <c r="P1142" s="1587"/>
      <c r="Q1142" s="1880"/>
      <c r="R1142" s="1866">
        <f t="shared" si="17"/>
        <v>0</v>
      </c>
      <c r="S1142" s="1882"/>
      <c r="T1142" s="1602"/>
      <c r="U1142" s="1602"/>
      <c r="V1142" s="1602"/>
      <c r="W1142" s="1602"/>
    </row>
    <row r="1143" spans="1:23" ht="16" customHeight="1" x14ac:dyDescent="0.45">
      <c r="A1143" s="1603"/>
      <c r="B1143" s="1572"/>
      <c r="C1143" s="1572"/>
      <c r="D1143" s="1570"/>
      <c r="E1143" s="1571"/>
      <c r="F1143" s="1587"/>
      <c r="G1143" s="1604"/>
      <c r="H1143" s="1587"/>
      <c r="I1143" s="1572"/>
      <c r="J1143" s="1573"/>
      <c r="K1143" s="1572"/>
      <c r="L1143" s="1587"/>
      <c r="M1143" s="1569"/>
      <c r="N1143" s="1569"/>
      <c r="O1143" s="1587"/>
      <c r="P1143" s="1587"/>
      <c r="Q1143" s="1880"/>
      <c r="R1143" s="1866">
        <f t="shared" si="17"/>
        <v>0</v>
      </c>
      <c r="S1143" s="1882"/>
      <c r="T1143" s="1602"/>
      <c r="U1143" s="1602"/>
      <c r="V1143" s="1602"/>
      <c r="W1143" s="1602"/>
    </row>
    <row r="1144" spans="1:23" ht="16" customHeight="1" x14ac:dyDescent="0.45">
      <c r="A1144" s="1603"/>
      <c r="B1144" s="1572"/>
      <c r="C1144" s="1572"/>
      <c r="D1144" s="1570"/>
      <c r="E1144" s="1571"/>
      <c r="F1144" s="1587"/>
      <c r="G1144" s="1604"/>
      <c r="H1144" s="1587"/>
      <c r="I1144" s="1572"/>
      <c r="J1144" s="1573"/>
      <c r="K1144" s="1572"/>
      <c r="L1144" s="1587"/>
      <c r="M1144" s="1569"/>
      <c r="N1144" s="1569"/>
      <c r="O1144" s="1587"/>
      <c r="P1144" s="1587"/>
      <c r="Q1144" s="1880"/>
      <c r="R1144" s="1866">
        <f t="shared" si="17"/>
        <v>0</v>
      </c>
      <c r="S1144" s="1882"/>
      <c r="T1144" s="1602"/>
      <c r="U1144" s="1602"/>
      <c r="V1144" s="1602"/>
      <c r="W1144" s="1602"/>
    </row>
    <row r="1145" spans="1:23" ht="16" customHeight="1" x14ac:dyDescent="0.45">
      <c r="A1145" s="1603"/>
      <c r="B1145" s="1572"/>
      <c r="C1145" s="1572"/>
      <c r="D1145" s="1570"/>
      <c r="E1145" s="1571"/>
      <c r="F1145" s="1587"/>
      <c r="G1145" s="1604"/>
      <c r="H1145" s="1587"/>
      <c r="I1145" s="1572"/>
      <c r="J1145" s="1573"/>
      <c r="K1145" s="1572"/>
      <c r="L1145" s="1587"/>
      <c r="M1145" s="1569"/>
      <c r="N1145" s="1569"/>
      <c r="O1145" s="1587"/>
      <c r="P1145" s="1587"/>
      <c r="Q1145" s="1880"/>
      <c r="R1145" s="1866">
        <f t="shared" si="17"/>
        <v>0</v>
      </c>
      <c r="S1145" s="1882"/>
      <c r="T1145" s="1602"/>
      <c r="U1145" s="1602"/>
      <c r="V1145" s="1602"/>
      <c r="W1145" s="1602"/>
    </row>
    <row r="1146" spans="1:23" ht="16" customHeight="1" x14ac:dyDescent="0.45">
      <c r="A1146" s="1603"/>
      <c r="B1146" s="1572"/>
      <c r="C1146" s="1572"/>
      <c r="D1146" s="1570"/>
      <c r="E1146" s="1571"/>
      <c r="F1146" s="1587"/>
      <c r="G1146" s="1604"/>
      <c r="H1146" s="1587"/>
      <c r="I1146" s="1572"/>
      <c r="J1146" s="1573"/>
      <c r="K1146" s="1572"/>
      <c r="L1146" s="1587"/>
      <c r="M1146" s="1569"/>
      <c r="N1146" s="1569"/>
      <c r="O1146" s="1587"/>
      <c r="P1146" s="1587"/>
      <c r="Q1146" s="1880"/>
      <c r="R1146" s="1866">
        <f t="shared" si="17"/>
        <v>0</v>
      </c>
      <c r="S1146" s="1882"/>
      <c r="T1146" s="1602"/>
      <c r="U1146" s="1602"/>
      <c r="V1146" s="1602"/>
      <c r="W1146" s="1602"/>
    </row>
    <row r="1147" spans="1:23" ht="16" customHeight="1" x14ac:dyDescent="0.45">
      <c r="A1147" s="1603"/>
      <c r="B1147" s="1572"/>
      <c r="C1147" s="1572"/>
      <c r="D1147" s="1570"/>
      <c r="E1147" s="1571"/>
      <c r="F1147" s="1587"/>
      <c r="G1147" s="1604"/>
      <c r="H1147" s="1587"/>
      <c r="I1147" s="1572"/>
      <c r="J1147" s="1573"/>
      <c r="K1147" s="1572"/>
      <c r="L1147" s="1587"/>
      <c r="M1147" s="1569"/>
      <c r="N1147" s="1569"/>
      <c r="O1147" s="1587"/>
      <c r="P1147" s="1587"/>
      <c r="Q1147" s="1880"/>
      <c r="R1147" s="1866">
        <f t="shared" si="17"/>
        <v>0</v>
      </c>
      <c r="S1147" s="1882"/>
      <c r="T1147" s="1602"/>
      <c r="U1147" s="1602"/>
      <c r="V1147" s="1602"/>
      <c r="W1147" s="1602"/>
    </row>
    <row r="1148" spans="1:23" ht="16" customHeight="1" x14ac:dyDescent="0.45">
      <c r="A1148" s="1603"/>
      <c r="B1148" s="1572"/>
      <c r="C1148" s="1572"/>
      <c r="D1148" s="1570"/>
      <c r="E1148" s="1571"/>
      <c r="F1148" s="1587"/>
      <c r="G1148" s="1604"/>
      <c r="H1148" s="1587"/>
      <c r="I1148" s="1572"/>
      <c r="J1148" s="1573"/>
      <c r="K1148" s="1572"/>
      <c r="L1148" s="1587"/>
      <c r="M1148" s="1569"/>
      <c r="N1148" s="1569"/>
      <c r="O1148" s="1587"/>
      <c r="P1148" s="1587"/>
      <c r="Q1148" s="1880"/>
      <c r="R1148" s="1866">
        <f t="shared" si="17"/>
        <v>0</v>
      </c>
      <c r="S1148" s="1882"/>
      <c r="T1148" s="1602"/>
      <c r="U1148" s="1602"/>
      <c r="V1148" s="1602"/>
      <c r="W1148" s="1602"/>
    </row>
    <row r="1149" spans="1:23" ht="16" customHeight="1" x14ac:dyDescent="0.45">
      <c r="A1149" s="1603"/>
      <c r="B1149" s="1572"/>
      <c r="C1149" s="1572"/>
      <c r="D1149" s="1570"/>
      <c r="E1149" s="1571"/>
      <c r="F1149" s="1587"/>
      <c r="G1149" s="1604"/>
      <c r="H1149" s="1587"/>
      <c r="I1149" s="1572"/>
      <c r="J1149" s="1573"/>
      <c r="K1149" s="1572"/>
      <c r="L1149" s="1587"/>
      <c r="M1149" s="1569"/>
      <c r="N1149" s="1569"/>
      <c r="O1149" s="1587"/>
      <c r="P1149" s="1587"/>
      <c r="Q1149" s="1880"/>
      <c r="R1149" s="1866">
        <f t="shared" si="17"/>
        <v>0</v>
      </c>
      <c r="S1149" s="1882"/>
      <c r="T1149" s="1602"/>
      <c r="U1149" s="1602"/>
      <c r="V1149" s="1602"/>
      <c r="W1149" s="1602"/>
    </row>
    <row r="1150" spans="1:23" ht="16" customHeight="1" x14ac:dyDescent="0.45">
      <c r="A1150" s="1603"/>
      <c r="B1150" s="1572"/>
      <c r="C1150" s="1572"/>
      <c r="D1150" s="1570"/>
      <c r="E1150" s="1571"/>
      <c r="F1150" s="1587"/>
      <c r="G1150" s="1604"/>
      <c r="H1150" s="1587"/>
      <c r="I1150" s="1572"/>
      <c r="J1150" s="1573"/>
      <c r="K1150" s="1572"/>
      <c r="L1150" s="1587"/>
      <c r="M1150" s="1569"/>
      <c r="N1150" s="1569"/>
      <c r="O1150" s="1587"/>
      <c r="P1150" s="1587"/>
      <c r="Q1150" s="1880"/>
      <c r="R1150" s="1866">
        <f t="shared" si="17"/>
        <v>0</v>
      </c>
      <c r="S1150" s="1882"/>
      <c r="T1150" s="1602"/>
      <c r="U1150" s="1602"/>
      <c r="V1150" s="1602"/>
      <c r="W1150" s="1602"/>
    </row>
    <row r="1151" spans="1:23" ht="16" customHeight="1" x14ac:dyDescent="0.45">
      <c r="A1151" s="1603"/>
      <c r="B1151" s="1572"/>
      <c r="C1151" s="1572"/>
      <c r="D1151" s="1570"/>
      <c r="E1151" s="1571"/>
      <c r="F1151" s="1587"/>
      <c r="G1151" s="1604"/>
      <c r="H1151" s="1587"/>
      <c r="I1151" s="1572"/>
      <c r="J1151" s="1573"/>
      <c r="K1151" s="1572"/>
      <c r="L1151" s="1587"/>
      <c r="M1151" s="1569"/>
      <c r="N1151" s="1569"/>
      <c r="O1151" s="1587"/>
      <c r="P1151" s="1587"/>
      <c r="Q1151" s="1880"/>
      <c r="R1151" s="1866">
        <f t="shared" si="17"/>
        <v>0</v>
      </c>
      <c r="S1151" s="1882"/>
      <c r="T1151" s="1602"/>
      <c r="U1151" s="1602"/>
      <c r="V1151" s="1602"/>
      <c r="W1151" s="1602"/>
    </row>
    <row r="1152" spans="1:23" ht="16" customHeight="1" x14ac:dyDescent="0.45">
      <c r="A1152" s="1603"/>
      <c r="B1152" s="1572"/>
      <c r="C1152" s="1572"/>
      <c r="D1152" s="1570"/>
      <c r="E1152" s="1571"/>
      <c r="F1152" s="1587"/>
      <c r="G1152" s="1604"/>
      <c r="H1152" s="1587"/>
      <c r="I1152" s="1572"/>
      <c r="J1152" s="1573"/>
      <c r="K1152" s="1572"/>
      <c r="L1152" s="1587"/>
      <c r="M1152" s="1569"/>
      <c r="N1152" s="1569"/>
      <c r="O1152" s="1587"/>
      <c r="P1152" s="1587"/>
      <c r="Q1152" s="1880"/>
      <c r="R1152" s="1866">
        <f t="shared" si="17"/>
        <v>0</v>
      </c>
      <c r="S1152" s="1882"/>
      <c r="T1152" s="1602"/>
      <c r="U1152" s="1602"/>
      <c r="V1152" s="1602"/>
      <c r="W1152" s="1602"/>
    </row>
    <row r="1153" spans="1:23" ht="16" customHeight="1" x14ac:dyDescent="0.45">
      <c r="A1153" s="1603"/>
      <c r="B1153" s="1572"/>
      <c r="C1153" s="1572"/>
      <c r="D1153" s="1570"/>
      <c r="E1153" s="1571"/>
      <c r="F1153" s="1587"/>
      <c r="G1153" s="1604"/>
      <c r="H1153" s="1587"/>
      <c r="I1153" s="1572"/>
      <c r="J1153" s="1573"/>
      <c r="K1153" s="1572"/>
      <c r="L1153" s="1587"/>
      <c r="M1153" s="1569"/>
      <c r="N1153" s="1569"/>
      <c r="O1153" s="1587"/>
      <c r="P1153" s="1587"/>
      <c r="Q1153" s="1880"/>
      <c r="R1153" s="1866">
        <f t="shared" si="17"/>
        <v>0</v>
      </c>
      <c r="S1153" s="1882"/>
      <c r="T1153" s="1602"/>
      <c r="U1153" s="1602"/>
      <c r="V1153" s="1602"/>
      <c r="W1153" s="1602"/>
    </row>
    <row r="1154" spans="1:23" ht="16" customHeight="1" x14ac:dyDescent="0.45">
      <c r="A1154" s="1603"/>
      <c r="B1154" s="1572"/>
      <c r="C1154" s="1572"/>
      <c r="D1154" s="1570"/>
      <c r="E1154" s="1571"/>
      <c r="F1154" s="1587"/>
      <c r="G1154" s="1604"/>
      <c r="H1154" s="1587"/>
      <c r="I1154" s="1572"/>
      <c r="J1154" s="1573"/>
      <c r="K1154" s="1572"/>
      <c r="L1154" s="1587"/>
      <c r="M1154" s="1569"/>
      <c r="N1154" s="1569"/>
      <c r="O1154" s="1587"/>
      <c r="P1154" s="1587"/>
      <c r="Q1154" s="1880"/>
      <c r="R1154" s="1866">
        <f t="shared" si="17"/>
        <v>0</v>
      </c>
      <c r="S1154" s="1882"/>
      <c r="T1154" s="1602"/>
      <c r="U1154" s="1602"/>
      <c r="V1154" s="1602"/>
      <c r="W1154" s="1602"/>
    </row>
    <row r="1155" spans="1:23" ht="16" customHeight="1" x14ac:dyDescent="0.45">
      <c r="A1155" s="1603"/>
      <c r="B1155" s="1572"/>
      <c r="C1155" s="1572"/>
      <c r="D1155" s="1570"/>
      <c r="E1155" s="1571"/>
      <c r="F1155" s="1587"/>
      <c r="G1155" s="1604"/>
      <c r="H1155" s="1587"/>
      <c r="I1155" s="1572"/>
      <c r="J1155" s="1573"/>
      <c r="K1155" s="1572"/>
      <c r="L1155" s="1587"/>
      <c r="M1155" s="1569"/>
      <c r="N1155" s="1569"/>
      <c r="O1155" s="1587"/>
      <c r="P1155" s="1587"/>
      <c r="Q1155" s="1880"/>
      <c r="R1155" s="1866">
        <f t="shared" si="17"/>
        <v>0</v>
      </c>
      <c r="S1155" s="1882"/>
      <c r="T1155" s="1602"/>
      <c r="U1155" s="1602"/>
      <c r="V1155" s="1602"/>
      <c r="W1155" s="1602"/>
    </row>
    <row r="1156" spans="1:23" ht="16" customHeight="1" x14ac:dyDescent="0.45">
      <c r="A1156" s="1603"/>
      <c r="B1156" s="1572"/>
      <c r="C1156" s="1572"/>
      <c r="D1156" s="1570"/>
      <c r="E1156" s="1571"/>
      <c r="F1156" s="1587"/>
      <c r="G1156" s="1604"/>
      <c r="H1156" s="1587"/>
      <c r="I1156" s="1572"/>
      <c r="J1156" s="1573"/>
      <c r="K1156" s="1572"/>
      <c r="L1156" s="1587"/>
      <c r="M1156" s="1569"/>
      <c r="N1156" s="1569"/>
      <c r="O1156" s="1587"/>
      <c r="P1156" s="1587"/>
      <c r="Q1156" s="1880"/>
      <c r="R1156" s="1866">
        <f t="shared" si="17"/>
        <v>0</v>
      </c>
      <c r="S1156" s="1882"/>
      <c r="T1156" s="1602"/>
      <c r="U1156" s="1602"/>
      <c r="V1156" s="1602"/>
      <c r="W1156" s="1602"/>
    </row>
    <row r="1157" spans="1:23" ht="16" customHeight="1" x14ac:dyDescent="0.45">
      <c r="A1157" s="1603"/>
      <c r="B1157" s="1572"/>
      <c r="C1157" s="1572"/>
      <c r="D1157" s="1570"/>
      <c r="E1157" s="1571"/>
      <c r="F1157" s="1587"/>
      <c r="G1157" s="1604"/>
      <c r="H1157" s="1587"/>
      <c r="I1157" s="1572"/>
      <c r="J1157" s="1573"/>
      <c r="K1157" s="1572"/>
      <c r="L1157" s="1587"/>
      <c r="M1157" s="1569"/>
      <c r="N1157" s="1569"/>
      <c r="O1157" s="1587"/>
      <c r="P1157" s="1587"/>
      <c r="Q1157" s="1880"/>
      <c r="R1157" s="1866">
        <f t="shared" si="17"/>
        <v>0</v>
      </c>
      <c r="S1157" s="1882"/>
      <c r="T1157" s="1602"/>
      <c r="U1157" s="1602"/>
      <c r="V1157" s="1602"/>
      <c r="W1157" s="1602"/>
    </row>
    <row r="1158" spans="1:23" ht="16" customHeight="1" x14ac:dyDescent="0.45">
      <c r="A1158" s="1603"/>
      <c r="B1158" s="1572"/>
      <c r="C1158" s="1572"/>
      <c r="D1158" s="1570"/>
      <c r="E1158" s="1571"/>
      <c r="F1158" s="1587"/>
      <c r="G1158" s="1604"/>
      <c r="H1158" s="1587"/>
      <c r="I1158" s="1572"/>
      <c r="J1158" s="1573"/>
      <c r="K1158" s="1572"/>
      <c r="L1158" s="1587"/>
      <c r="M1158" s="1569"/>
      <c r="N1158" s="1569"/>
      <c r="O1158" s="1587"/>
      <c r="P1158" s="1587"/>
      <c r="Q1158" s="1880"/>
      <c r="R1158" s="1866">
        <f t="shared" si="17"/>
        <v>0</v>
      </c>
      <c r="S1158" s="1882"/>
      <c r="T1158" s="1602"/>
      <c r="U1158" s="1602"/>
      <c r="V1158" s="1602"/>
      <c r="W1158" s="1602"/>
    </row>
    <row r="1159" spans="1:23" ht="16" customHeight="1" x14ac:dyDescent="0.45">
      <c r="A1159" s="1603"/>
      <c r="B1159" s="1572"/>
      <c r="C1159" s="1572"/>
      <c r="D1159" s="1570"/>
      <c r="E1159" s="1571"/>
      <c r="F1159" s="1587"/>
      <c r="G1159" s="1604"/>
      <c r="H1159" s="1587"/>
      <c r="I1159" s="1572"/>
      <c r="J1159" s="1573"/>
      <c r="K1159" s="1572"/>
      <c r="L1159" s="1587"/>
      <c r="M1159" s="1569"/>
      <c r="N1159" s="1569"/>
      <c r="O1159" s="1587"/>
      <c r="P1159" s="1587"/>
      <c r="Q1159" s="1880"/>
      <c r="R1159" s="1866">
        <f t="shared" si="17"/>
        <v>0</v>
      </c>
      <c r="S1159" s="1882"/>
      <c r="T1159" s="1602"/>
      <c r="U1159" s="1602"/>
      <c r="V1159" s="1602"/>
      <c r="W1159" s="1602"/>
    </row>
    <row r="1160" spans="1:23" ht="16" customHeight="1" x14ac:dyDescent="0.45">
      <c r="A1160" s="1603"/>
      <c r="B1160" s="1572"/>
      <c r="C1160" s="1572"/>
      <c r="D1160" s="1570"/>
      <c r="E1160" s="1571"/>
      <c r="F1160" s="1587"/>
      <c r="G1160" s="1604"/>
      <c r="H1160" s="1587"/>
      <c r="I1160" s="1572"/>
      <c r="J1160" s="1573"/>
      <c r="K1160" s="1572"/>
      <c r="L1160" s="1587"/>
      <c r="M1160" s="1569"/>
      <c r="N1160" s="1569"/>
      <c r="O1160" s="1587"/>
      <c r="P1160" s="1587"/>
      <c r="Q1160" s="1880"/>
      <c r="R1160" s="1866">
        <f t="shared" ref="R1160:R1223" si="18">$I1160+$K1160</f>
        <v>0</v>
      </c>
      <c r="S1160" s="1882"/>
      <c r="T1160" s="1602"/>
      <c r="U1160" s="1602"/>
      <c r="V1160" s="1602"/>
      <c r="W1160" s="1602"/>
    </row>
    <row r="1161" spans="1:23" ht="16" customHeight="1" x14ac:dyDescent="0.45">
      <c r="A1161" s="1603"/>
      <c r="B1161" s="1572"/>
      <c r="C1161" s="1572"/>
      <c r="D1161" s="1570"/>
      <c r="E1161" s="1571"/>
      <c r="F1161" s="1587"/>
      <c r="G1161" s="1604"/>
      <c r="H1161" s="1587"/>
      <c r="I1161" s="1572"/>
      <c r="J1161" s="1573"/>
      <c r="K1161" s="1572"/>
      <c r="L1161" s="1587"/>
      <c r="M1161" s="1569"/>
      <c r="N1161" s="1569"/>
      <c r="O1161" s="1587"/>
      <c r="P1161" s="1587"/>
      <c r="Q1161" s="1880"/>
      <c r="R1161" s="1866">
        <f t="shared" si="18"/>
        <v>0</v>
      </c>
      <c r="S1161" s="1882"/>
      <c r="T1161" s="1602"/>
      <c r="U1161" s="1602"/>
      <c r="V1161" s="1602"/>
      <c r="W1161" s="1602"/>
    </row>
    <row r="1162" spans="1:23" ht="16" customHeight="1" x14ac:dyDescent="0.45">
      <c r="A1162" s="1603"/>
      <c r="B1162" s="1572"/>
      <c r="C1162" s="1572"/>
      <c r="D1162" s="1570"/>
      <c r="E1162" s="1571"/>
      <c r="F1162" s="1587"/>
      <c r="G1162" s="1604"/>
      <c r="H1162" s="1587"/>
      <c r="I1162" s="1572"/>
      <c r="J1162" s="1573"/>
      <c r="K1162" s="1572"/>
      <c r="L1162" s="1587"/>
      <c r="M1162" s="1569"/>
      <c r="N1162" s="1569"/>
      <c r="O1162" s="1587"/>
      <c r="P1162" s="1587"/>
      <c r="Q1162" s="1880"/>
      <c r="R1162" s="1866">
        <f t="shared" si="18"/>
        <v>0</v>
      </c>
      <c r="S1162" s="1882"/>
      <c r="T1162" s="1602"/>
      <c r="U1162" s="1602"/>
      <c r="V1162" s="1602"/>
      <c r="W1162" s="1602"/>
    </row>
    <row r="1163" spans="1:23" ht="16" customHeight="1" x14ac:dyDescent="0.45">
      <c r="A1163" s="1603"/>
      <c r="B1163" s="1572"/>
      <c r="C1163" s="1572"/>
      <c r="D1163" s="1570"/>
      <c r="E1163" s="1571"/>
      <c r="F1163" s="1587"/>
      <c r="G1163" s="1604"/>
      <c r="H1163" s="1587"/>
      <c r="I1163" s="1572"/>
      <c r="J1163" s="1573"/>
      <c r="K1163" s="1572"/>
      <c r="L1163" s="1587"/>
      <c r="M1163" s="1569"/>
      <c r="N1163" s="1569"/>
      <c r="O1163" s="1587"/>
      <c r="P1163" s="1587"/>
      <c r="Q1163" s="1880"/>
      <c r="R1163" s="1866">
        <f t="shared" si="18"/>
        <v>0</v>
      </c>
      <c r="S1163" s="1882"/>
      <c r="T1163" s="1602"/>
      <c r="U1163" s="1602"/>
      <c r="V1163" s="1602"/>
      <c r="W1163" s="1602"/>
    </row>
    <row r="1164" spans="1:23" ht="16" customHeight="1" x14ac:dyDescent="0.45">
      <c r="A1164" s="1603"/>
      <c r="B1164" s="1572"/>
      <c r="C1164" s="1572"/>
      <c r="D1164" s="1570"/>
      <c r="E1164" s="1571"/>
      <c r="F1164" s="1587"/>
      <c r="G1164" s="1604"/>
      <c r="H1164" s="1587"/>
      <c r="I1164" s="1572"/>
      <c r="J1164" s="1573"/>
      <c r="K1164" s="1572"/>
      <c r="L1164" s="1587"/>
      <c r="M1164" s="1569"/>
      <c r="N1164" s="1569"/>
      <c r="O1164" s="1587"/>
      <c r="P1164" s="1587"/>
      <c r="Q1164" s="1880"/>
      <c r="R1164" s="1866">
        <f t="shared" si="18"/>
        <v>0</v>
      </c>
      <c r="S1164" s="1882"/>
      <c r="T1164" s="1602"/>
      <c r="U1164" s="1602"/>
      <c r="V1164" s="1602"/>
      <c r="W1164" s="1602"/>
    </row>
    <row r="1165" spans="1:23" ht="16" customHeight="1" x14ac:dyDescent="0.45">
      <c r="A1165" s="1603"/>
      <c r="B1165" s="1572"/>
      <c r="C1165" s="1572"/>
      <c r="D1165" s="1570"/>
      <c r="E1165" s="1571"/>
      <c r="F1165" s="1587"/>
      <c r="G1165" s="1604"/>
      <c r="H1165" s="1587"/>
      <c r="I1165" s="1572"/>
      <c r="J1165" s="1573"/>
      <c r="K1165" s="1572"/>
      <c r="L1165" s="1587"/>
      <c r="M1165" s="1569"/>
      <c r="N1165" s="1569"/>
      <c r="O1165" s="1587"/>
      <c r="P1165" s="1587"/>
      <c r="Q1165" s="1880"/>
      <c r="R1165" s="1866">
        <f t="shared" si="18"/>
        <v>0</v>
      </c>
      <c r="S1165" s="1882"/>
      <c r="T1165" s="1602"/>
      <c r="U1165" s="1602"/>
      <c r="V1165" s="1602"/>
      <c r="W1165" s="1602"/>
    </row>
    <row r="1166" spans="1:23" ht="16" customHeight="1" x14ac:dyDescent="0.45">
      <c r="A1166" s="1603"/>
      <c r="B1166" s="1572"/>
      <c r="C1166" s="1572"/>
      <c r="D1166" s="1570"/>
      <c r="E1166" s="1571"/>
      <c r="F1166" s="1587"/>
      <c r="G1166" s="1604"/>
      <c r="H1166" s="1587"/>
      <c r="I1166" s="1572"/>
      <c r="J1166" s="1573"/>
      <c r="K1166" s="1572"/>
      <c r="L1166" s="1587"/>
      <c r="M1166" s="1569"/>
      <c r="N1166" s="1569"/>
      <c r="O1166" s="1587"/>
      <c r="P1166" s="1587"/>
      <c r="Q1166" s="1880"/>
      <c r="R1166" s="1866">
        <f t="shared" si="18"/>
        <v>0</v>
      </c>
      <c r="S1166" s="1882"/>
      <c r="T1166" s="1602"/>
      <c r="U1166" s="1602"/>
      <c r="V1166" s="1602"/>
      <c r="W1166" s="1602"/>
    </row>
    <row r="1167" spans="1:23" ht="16" customHeight="1" x14ac:dyDescent="0.45">
      <c r="A1167" s="1603"/>
      <c r="B1167" s="1572"/>
      <c r="C1167" s="1572"/>
      <c r="D1167" s="1570"/>
      <c r="E1167" s="1571"/>
      <c r="F1167" s="1587"/>
      <c r="G1167" s="1604"/>
      <c r="H1167" s="1587"/>
      <c r="I1167" s="1572"/>
      <c r="J1167" s="1573"/>
      <c r="K1167" s="1572"/>
      <c r="L1167" s="1587"/>
      <c r="M1167" s="1569"/>
      <c r="N1167" s="1569"/>
      <c r="O1167" s="1587"/>
      <c r="P1167" s="1587"/>
      <c r="Q1167" s="1880"/>
      <c r="R1167" s="1866">
        <f t="shared" si="18"/>
        <v>0</v>
      </c>
      <c r="S1167" s="1882"/>
      <c r="T1167" s="1602"/>
      <c r="U1167" s="1602"/>
      <c r="V1167" s="1602"/>
      <c r="W1167" s="1602"/>
    </row>
    <row r="1168" spans="1:23" ht="16" customHeight="1" x14ac:dyDescent="0.45">
      <c r="A1168" s="1603"/>
      <c r="B1168" s="1572"/>
      <c r="C1168" s="1572"/>
      <c r="D1168" s="1570"/>
      <c r="E1168" s="1571"/>
      <c r="F1168" s="1587"/>
      <c r="G1168" s="1604"/>
      <c r="H1168" s="1587"/>
      <c r="I1168" s="1572"/>
      <c r="J1168" s="1573"/>
      <c r="K1168" s="1572"/>
      <c r="L1168" s="1587"/>
      <c r="M1168" s="1569"/>
      <c r="N1168" s="1569"/>
      <c r="O1168" s="1587"/>
      <c r="P1168" s="1587"/>
      <c r="Q1168" s="1880"/>
      <c r="R1168" s="1866">
        <f t="shared" si="18"/>
        <v>0</v>
      </c>
      <c r="S1168" s="1882"/>
      <c r="T1168" s="1602"/>
      <c r="U1168" s="1602"/>
      <c r="V1168" s="1602"/>
      <c r="W1168" s="1602"/>
    </row>
    <row r="1169" spans="1:23" ht="16" customHeight="1" x14ac:dyDescent="0.45">
      <c r="A1169" s="1603"/>
      <c r="B1169" s="1572"/>
      <c r="C1169" s="1572"/>
      <c r="D1169" s="1570"/>
      <c r="E1169" s="1571"/>
      <c r="F1169" s="1587"/>
      <c r="G1169" s="1604"/>
      <c r="H1169" s="1587"/>
      <c r="I1169" s="1572"/>
      <c r="J1169" s="1573"/>
      <c r="K1169" s="1572"/>
      <c r="L1169" s="1587"/>
      <c r="M1169" s="1569"/>
      <c r="N1169" s="1569"/>
      <c r="O1169" s="1587"/>
      <c r="P1169" s="1587"/>
      <c r="Q1169" s="1880"/>
      <c r="R1169" s="1866">
        <f t="shared" si="18"/>
        <v>0</v>
      </c>
      <c r="S1169" s="1882"/>
      <c r="T1169" s="1602"/>
      <c r="U1169" s="1602"/>
      <c r="V1169" s="1602"/>
      <c r="W1169" s="1602"/>
    </row>
    <row r="1170" spans="1:23" ht="16" customHeight="1" x14ac:dyDescent="0.45">
      <c r="A1170" s="1603"/>
      <c r="B1170" s="1572"/>
      <c r="C1170" s="1572"/>
      <c r="D1170" s="1570"/>
      <c r="E1170" s="1571"/>
      <c r="F1170" s="1587"/>
      <c r="G1170" s="1604"/>
      <c r="H1170" s="1587"/>
      <c r="I1170" s="1572"/>
      <c r="J1170" s="1573"/>
      <c r="K1170" s="1572"/>
      <c r="L1170" s="1587"/>
      <c r="M1170" s="1569"/>
      <c r="N1170" s="1569"/>
      <c r="O1170" s="1587"/>
      <c r="P1170" s="1587"/>
      <c r="Q1170" s="1880"/>
      <c r="R1170" s="1866">
        <f t="shared" si="18"/>
        <v>0</v>
      </c>
      <c r="S1170" s="1882"/>
      <c r="T1170" s="1602"/>
      <c r="U1170" s="1602"/>
      <c r="V1170" s="1602"/>
      <c r="W1170" s="1602"/>
    </row>
    <row r="1171" spans="1:23" ht="16" customHeight="1" x14ac:dyDescent="0.45">
      <c r="A1171" s="1603"/>
      <c r="B1171" s="1572"/>
      <c r="C1171" s="1572"/>
      <c r="D1171" s="1570"/>
      <c r="E1171" s="1571"/>
      <c r="F1171" s="1587"/>
      <c r="G1171" s="1604"/>
      <c r="H1171" s="1587"/>
      <c r="I1171" s="1572"/>
      <c r="J1171" s="1573"/>
      <c r="K1171" s="1572"/>
      <c r="L1171" s="1587"/>
      <c r="M1171" s="1569"/>
      <c r="N1171" s="1569"/>
      <c r="O1171" s="1587"/>
      <c r="P1171" s="1587"/>
      <c r="Q1171" s="1880"/>
      <c r="R1171" s="1866">
        <f t="shared" si="18"/>
        <v>0</v>
      </c>
      <c r="S1171" s="1882"/>
      <c r="T1171" s="1602"/>
      <c r="U1171" s="1602"/>
      <c r="V1171" s="1602"/>
      <c r="W1171" s="1602"/>
    </row>
    <row r="1172" spans="1:23" ht="16" customHeight="1" x14ac:dyDescent="0.45">
      <c r="A1172" s="1603"/>
      <c r="B1172" s="1572"/>
      <c r="C1172" s="1572"/>
      <c r="D1172" s="1570"/>
      <c r="E1172" s="1571"/>
      <c r="F1172" s="1587"/>
      <c r="G1172" s="1604"/>
      <c r="H1172" s="1587"/>
      <c r="I1172" s="1572"/>
      <c r="J1172" s="1573"/>
      <c r="K1172" s="1572"/>
      <c r="L1172" s="1587"/>
      <c r="M1172" s="1569"/>
      <c r="N1172" s="1569"/>
      <c r="O1172" s="1587"/>
      <c r="P1172" s="1587"/>
      <c r="Q1172" s="1880"/>
      <c r="R1172" s="1866">
        <f t="shared" si="18"/>
        <v>0</v>
      </c>
      <c r="S1172" s="1882"/>
      <c r="T1172" s="1602"/>
      <c r="U1172" s="1602"/>
      <c r="V1172" s="1602"/>
      <c r="W1172" s="1602"/>
    </row>
    <row r="1173" spans="1:23" ht="16" customHeight="1" x14ac:dyDescent="0.45">
      <c r="A1173" s="1603"/>
      <c r="B1173" s="1572"/>
      <c r="C1173" s="1572"/>
      <c r="D1173" s="1570"/>
      <c r="E1173" s="1571"/>
      <c r="F1173" s="1587"/>
      <c r="G1173" s="1604"/>
      <c r="H1173" s="1587"/>
      <c r="I1173" s="1572"/>
      <c r="J1173" s="1573"/>
      <c r="K1173" s="1572"/>
      <c r="L1173" s="1587"/>
      <c r="M1173" s="1569"/>
      <c r="N1173" s="1569"/>
      <c r="O1173" s="1587"/>
      <c r="P1173" s="1587"/>
      <c r="Q1173" s="1880"/>
      <c r="R1173" s="1866">
        <f t="shared" si="18"/>
        <v>0</v>
      </c>
      <c r="S1173" s="1882"/>
      <c r="T1173" s="1602"/>
      <c r="U1173" s="1602"/>
      <c r="V1173" s="1602"/>
      <c r="W1173" s="1602"/>
    </row>
    <row r="1174" spans="1:23" ht="16" customHeight="1" x14ac:dyDescent="0.45">
      <c r="A1174" s="1603"/>
      <c r="B1174" s="1572"/>
      <c r="C1174" s="1572"/>
      <c r="D1174" s="1570"/>
      <c r="E1174" s="1571"/>
      <c r="F1174" s="1587"/>
      <c r="G1174" s="1604"/>
      <c r="H1174" s="1587"/>
      <c r="I1174" s="1572"/>
      <c r="J1174" s="1573"/>
      <c r="K1174" s="1572"/>
      <c r="L1174" s="1587"/>
      <c r="M1174" s="1569"/>
      <c r="N1174" s="1569"/>
      <c r="O1174" s="1587"/>
      <c r="P1174" s="1587"/>
      <c r="Q1174" s="1880"/>
      <c r="R1174" s="1866">
        <f t="shared" si="18"/>
        <v>0</v>
      </c>
      <c r="S1174" s="1882"/>
      <c r="T1174" s="1602"/>
      <c r="U1174" s="1602"/>
      <c r="V1174" s="1602"/>
      <c r="W1174" s="1602"/>
    </row>
    <row r="1175" spans="1:23" ht="16" customHeight="1" x14ac:dyDescent="0.45">
      <c r="A1175" s="1603"/>
      <c r="B1175" s="1572"/>
      <c r="C1175" s="1572"/>
      <c r="D1175" s="1570"/>
      <c r="E1175" s="1571"/>
      <c r="F1175" s="1587"/>
      <c r="G1175" s="1604"/>
      <c r="H1175" s="1587"/>
      <c r="I1175" s="1572"/>
      <c r="J1175" s="1573"/>
      <c r="K1175" s="1572"/>
      <c r="L1175" s="1587"/>
      <c r="M1175" s="1569"/>
      <c r="N1175" s="1569"/>
      <c r="O1175" s="1587"/>
      <c r="P1175" s="1587"/>
      <c r="Q1175" s="1880"/>
      <c r="R1175" s="1866">
        <f t="shared" si="18"/>
        <v>0</v>
      </c>
      <c r="S1175" s="1882"/>
      <c r="T1175" s="1602"/>
      <c r="U1175" s="1602"/>
      <c r="V1175" s="1602"/>
      <c r="W1175" s="1602"/>
    </row>
    <row r="1176" spans="1:23" ht="16" customHeight="1" x14ac:dyDescent="0.45">
      <c r="A1176" s="1603"/>
      <c r="B1176" s="1572"/>
      <c r="C1176" s="1572"/>
      <c r="D1176" s="1570"/>
      <c r="E1176" s="1571"/>
      <c r="F1176" s="1587"/>
      <c r="G1176" s="1604"/>
      <c r="H1176" s="1587"/>
      <c r="I1176" s="1572"/>
      <c r="J1176" s="1573"/>
      <c r="K1176" s="1572"/>
      <c r="L1176" s="1587"/>
      <c r="M1176" s="1569"/>
      <c r="N1176" s="1569"/>
      <c r="O1176" s="1587"/>
      <c r="P1176" s="1587"/>
      <c r="Q1176" s="1880"/>
      <c r="R1176" s="1866">
        <f t="shared" si="18"/>
        <v>0</v>
      </c>
      <c r="S1176" s="1882"/>
      <c r="T1176" s="1602"/>
      <c r="U1176" s="1602"/>
      <c r="V1176" s="1602"/>
      <c r="W1176" s="1602"/>
    </row>
    <row r="1177" spans="1:23" ht="16" customHeight="1" x14ac:dyDescent="0.45">
      <c r="A1177" s="1603"/>
      <c r="B1177" s="1572"/>
      <c r="C1177" s="1572"/>
      <c r="D1177" s="1570"/>
      <c r="E1177" s="1571"/>
      <c r="F1177" s="1587"/>
      <c r="G1177" s="1604"/>
      <c r="H1177" s="1587"/>
      <c r="I1177" s="1572"/>
      <c r="J1177" s="1573"/>
      <c r="K1177" s="1572"/>
      <c r="L1177" s="1587"/>
      <c r="M1177" s="1569"/>
      <c r="N1177" s="1569"/>
      <c r="O1177" s="1587"/>
      <c r="P1177" s="1587"/>
      <c r="Q1177" s="1880"/>
      <c r="R1177" s="1866">
        <f t="shared" si="18"/>
        <v>0</v>
      </c>
      <c r="S1177" s="1882"/>
      <c r="T1177" s="1602"/>
      <c r="U1177" s="1602"/>
      <c r="V1177" s="1602"/>
      <c r="W1177" s="1602"/>
    </row>
    <row r="1178" spans="1:23" ht="16" customHeight="1" x14ac:dyDescent="0.45">
      <c r="A1178" s="1603"/>
      <c r="B1178" s="1572"/>
      <c r="C1178" s="1572"/>
      <c r="D1178" s="1570"/>
      <c r="E1178" s="1571"/>
      <c r="F1178" s="1587"/>
      <c r="G1178" s="1604"/>
      <c r="H1178" s="1587"/>
      <c r="I1178" s="1572"/>
      <c r="J1178" s="1573"/>
      <c r="K1178" s="1572"/>
      <c r="L1178" s="1587"/>
      <c r="M1178" s="1569"/>
      <c r="N1178" s="1569"/>
      <c r="O1178" s="1587"/>
      <c r="P1178" s="1587"/>
      <c r="Q1178" s="1880"/>
      <c r="R1178" s="1866">
        <f t="shared" si="18"/>
        <v>0</v>
      </c>
      <c r="S1178" s="1882"/>
      <c r="T1178" s="1602"/>
      <c r="U1178" s="1602"/>
      <c r="V1178" s="1602"/>
      <c r="W1178" s="1602"/>
    </row>
    <row r="1179" spans="1:23" ht="16" customHeight="1" x14ac:dyDescent="0.45">
      <c r="A1179" s="1603"/>
      <c r="B1179" s="1572"/>
      <c r="C1179" s="1572"/>
      <c r="D1179" s="1570"/>
      <c r="E1179" s="1571"/>
      <c r="F1179" s="1587"/>
      <c r="G1179" s="1604"/>
      <c r="H1179" s="1587"/>
      <c r="I1179" s="1572"/>
      <c r="J1179" s="1573"/>
      <c r="K1179" s="1572"/>
      <c r="L1179" s="1587"/>
      <c r="M1179" s="1569"/>
      <c r="N1179" s="1569"/>
      <c r="O1179" s="1587"/>
      <c r="P1179" s="1587"/>
      <c r="Q1179" s="1880"/>
      <c r="R1179" s="1866">
        <f t="shared" si="18"/>
        <v>0</v>
      </c>
      <c r="S1179" s="1882"/>
      <c r="T1179" s="1602"/>
      <c r="U1179" s="1602"/>
      <c r="V1179" s="1602"/>
      <c r="W1179" s="1602"/>
    </row>
    <row r="1180" spans="1:23" ht="16" customHeight="1" x14ac:dyDescent="0.45">
      <c r="A1180" s="1603"/>
      <c r="B1180" s="1572"/>
      <c r="C1180" s="1572"/>
      <c r="D1180" s="1570"/>
      <c r="E1180" s="1571"/>
      <c r="F1180" s="1587"/>
      <c r="G1180" s="1604"/>
      <c r="H1180" s="1587"/>
      <c r="I1180" s="1572"/>
      <c r="J1180" s="1573"/>
      <c r="K1180" s="1572"/>
      <c r="L1180" s="1587"/>
      <c r="M1180" s="1569"/>
      <c r="N1180" s="1569"/>
      <c r="O1180" s="1587"/>
      <c r="P1180" s="1587"/>
      <c r="Q1180" s="1880"/>
      <c r="R1180" s="1866">
        <f t="shared" si="18"/>
        <v>0</v>
      </c>
      <c r="S1180" s="1882"/>
      <c r="T1180" s="1602"/>
      <c r="U1180" s="1602"/>
      <c r="V1180" s="1602"/>
      <c r="W1180" s="1602"/>
    </row>
    <row r="1181" spans="1:23" ht="16" customHeight="1" x14ac:dyDescent="0.45">
      <c r="A1181" s="1603"/>
      <c r="B1181" s="1572"/>
      <c r="C1181" s="1572"/>
      <c r="D1181" s="1570"/>
      <c r="E1181" s="1571"/>
      <c r="F1181" s="1587"/>
      <c r="G1181" s="1604"/>
      <c r="H1181" s="1587"/>
      <c r="I1181" s="1572"/>
      <c r="J1181" s="1573"/>
      <c r="K1181" s="1572"/>
      <c r="L1181" s="1587"/>
      <c r="M1181" s="1569"/>
      <c r="N1181" s="1569"/>
      <c r="O1181" s="1587"/>
      <c r="P1181" s="1587"/>
      <c r="Q1181" s="1880"/>
      <c r="R1181" s="1866">
        <f t="shared" si="18"/>
        <v>0</v>
      </c>
      <c r="S1181" s="1882"/>
      <c r="T1181" s="1602"/>
      <c r="U1181" s="1602"/>
      <c r="V1181" s="1602"/>
      <c r="W1181" s="1602"/>
    </row>
    <row r="1182" spans="1:23" ht="16" customHeight="1" x14ac:dyDescent="0.45">
      <c r="A1182" s="1603"/>
      <c r="B1182" s="1572"/>
      <c r="C1182" s="1572"/>
      <c r="D1182" s="1570"/>
      <c r="E1182" s="1571"/>
      <c r="F1182" s="1587"/>
      <c r="G1182" s="1604"/>
      <c r="H1182" s="1587"/>
      <c r="I1182" s="1572"/>
      <c r="J1182" s="1573"/>
      <c r="K1182" s="1572"/>
      <c r="L1182" s="1587"/>
      <c r="M1182" s="1569"/>
      <c r="N1182" s="1569"/>
      <c r="O1182" s="1587"/>
      <c r="P1182" s="1587"/>
      <c r="Q1182" s="1880"/>
      <c r="R1182" s="1866">
        <f t="shared" si="18"/>
        <v>0</v>
      </c>
      <c r="S1182" s="1882"/>
      <c r="T1182" s="1602"/>
      <c r="U1182" s="1602"/>
      <c r="V1182" s="1602"/>
      <c r="W1182" s="1602"/>
    </row>
    <row r="1183" spans="1:23" ht="16" customHeight="1" x14ac:dyDescent="0.45">
      <c r="A1183" s="1603"/>
      <c r="B1183" s="1572"/>
      <c r="C1183" s="1572"/>
      <c r="D1183" s="1570"/>
      <c r="E1183" s="1571"/>
      <c r="F1183" s="1587"/>
      <c r="G1183" s="1604"/>
      <c r="H1183" s="1587"/>
      <c r="I1183" s="1572"/>
      <c r="J1183" s="1573"/>
      <c r="K1183" s="1572"/>
      <c r="L1183" s="1587"/>
      <c r="M1183" s="1569"/>
      <c r="N1183" s="1569"/>
      <c r="O1183" s="1587"/>
      <c r="P1183" s="1587"/>
      <c r="Q1183" s="1880"/>
      <c r="R1183" s="1866">
        <f t="shared" si="18"/>
        <v>0</v>
      </c>
      <c r="S1183" s="1882"/>
      <c r="T1183" s="1602"/>
      <c r="U1183" s="1602"/>
      <c r="V1183" s="1602"/>
      <c r="W1183" s="1602"/>
    </row>
    <row r="1184" spans="1:23" ht="16" customHeight="1" x14ac:dyDescent="0.45">
      <c r="A1184" s="1603"/>
      <c r="B1184" s="1572"/>
      <c r="C1184" s="1572"/>
      <c r="D1184" s="1570"/>
      <c r="E1184" s="1571"/>
      <c r="F1184" s="1587"/>
      <c r="G1184" s="1604"/>
      <c r="H1184" s="1587"/>
      <c r="I1184" s="1572"/>
      <c r="J1184" s="1573"/>
      <c r="K1184" s="1572"/>
      <c r="L1184" s="1587"/>
      <c r="M1184" s="1569"/>
      <c r="N1184" s="1569"/>
      <c r="O1184" s="1587"/>
      <c r="P1184" s="1587"/>
      <c r="Q1184" s="1880"/>
      <c r="R1184" s="1866">
        <f t="shared" si="18"/>
        <v>0</v>
      </c>
      <c r="S1184" s="1882"/>
      <c r="T1184" s="1602"/>
      <c r="U1184" s="1602"/>
      <c r="V1184" s="1602"/>
      <c r="W1184" s="1602"/>
    </row>
    <row r="1185" spans="1:23" ht="16" customHeight="1" x14ac:dyDescent="0.45">
      <c r="A1185" s="1603"/>
      <c r="B1185" s="1572"/>
      <c r="C1185" s="1572"/>
      <c r="D1185" s="1570"/>
      <c r="E1185" s="1571"/>
      <c r="F1185" s="1587"/>
      <c r="G1185" s="1604"/>
      <c r="H1185" s="1587"/>
      <c r="I1185" s="1572"/>
      <c r="J1185" s="1573"/>
      <c r="K1185" s="1572"/>
      <c r="L1185" s="1587"/>
      <c r="M1185" s="1569"/>
      <c r="N1185" s="1569"/>
      <c r="O1185" s="1587"/>
      <c r="P1185" s="1587"/>
      <c r="Q1185" s="1880"/>
      <c r="R1185" s="1866">
        <f t="shared" si="18"/>
        <v>0</v>
      </c>
      <c r="S1185" s="1882"/>
      <c r="T1185" s="1602"/>
      <c r="U1185" s="1602"/>
      <c r="V1185" s="1602"/>
      <c r="W1185" s="1602"/>
    </row>
    <row r="1186" spans="1:23" ht="16" customHeight="1" x14ac:dyDescent="0.45">
      <c r="A1186" s="1603"/>
      <c r="B1186" s="1572"/>
      <c r="C1186" s="1572"/>
      <c r="D1186" s="1570"/>
      <c r="E1186" s="1571"/>
      <c r="F1186" s="1587"/>
      <c r="G1186" s="1604"/>
      <c r="H1186" s="1587"/>
      <c r="I1186" s="1572"/>
      <c r="J1186" s="1573"/>
      <c r="K1186" s="1572"/>
      <c r="L1186" s="1587"/>
      <c r="M1186" s="1569"/>
      <c r="N1186" s="1569"/>
      <c r="O1186" s="1587"/>
      <c r="P1186" s="1587"/>
      <c r="Q1186" s="1880"/>
      <c r="R1186" s="1866">
        <f t="shared" si="18"/>
        <v>0</v>
      </c>
      <c r="S1186" s="1882"/>
      <c r="T1186" s="1602"/>
      <c r="U1186" s="1602"/>
      <c r="V1186" s="1602"/>
      <c r="W1186" s="1602"/>
    </row>
    <row r="1187" spans="1:23" ht="16" customHeight="1" x14ac:dyDescent="0.45">
      <c r="A1187" s="1603"/>
      <c r="B1187" s="1572"/>
      <c r="C1187" s="1572"/>
      <c r="D1187" s="1570"/>
      <c r="E1187" s="1571"/>
      <c r="F1187" s="1587"/>
      <c r="G1187" s="1604"/>
      <c r="H1187" s="1587"/>
      <c r="I1187" s="1572"/>
      <c r="J1187" s="1573"/>
      <c r="K1187" s="1572"/>
      <c r="L1187" s="1587"/>
      <c r="M1187" s="1569"/>
      <c r="N1187" s="1569"/>
      <c r="O1187" s="1587"/>
      <c r="P1187" s="1587"/>
      <c r="Q1187" s="1880"/>
      <c r="R1187" s="1866">
        <f t="shared" si="18"/>
        <v>0</v>
      </c>
      <c r="S1187" s="1882"/>
      <c r="T1187" s="1602"/>
      <c r="U1187" s="1602"/>
      <c r="V1187" s="1602"/>
      <c r="W1187" s="1602"/>
    </row>
    <row r="1188" spans="1:23" ht="16" customHeight="1" x14ac:dyDescent="0.45">
      <c r="A1188" s="1603"/>
      <c r="B1188" s="1572"/>
      <c r="C1188" s="1572"/>
      <c r="D1188" s="1570"/>
      <c r="E1188" s="1571"/>
      <c r="F1188" s="1587"/>
      <c r="G1188" s="1604"/>
      <c r="H1188" s="1587"/>
      <c r="I1188" s="1572"/>
      <c r="J1188" s="1573"/>
      <c r="K1188" s="1572"/>
      <c r="L1188" s="1587"/>
      <c r="M1188" s="1569"/>
      <c r="N1188" s="1569"/>
      <c r="O1188" s="1587"/>
      <c r="P1188" s="1587"/>
      <c r="Q1188" s="1880"/>
      <c r="R1188" s="1866">
        <f t="shared" si="18"/>
        <v>0</v>
      </c>
      <c r="S1188" s="1882"/>
      <c r="T1188" s="1602"/>
      <c r="U1188" s="1602"/>
      <c r="V1188" s="1602"/>
      <c r="W1188" s="1602"/>
    </row>
    <row r="1189" spans="1:23" ht="16" customHeight="1" x14ac:dyDescent="0.45">
      <c r="A1189" s="1603"/>
      <c r="B1189" s="1572"/>
      <c r="C1189" s="1572"/>
      <c r="D1189" s="1570"/>
      <c r="E1189" s="1571"/>
      <c r="F1189" s="1587"/>
      <c r="G1189" s="1604"/>
      <c r="H1189" s="1587"/>
      <c r="I1189" s="1572"/>
      <c r="J1189" s="1573"/>
      <c r="K1189" s="1572"/>
      <c r="L1189" s="1587"/>
      <c r="M1189" s="1569"/>
      <c r="N1189" s="1569"/>
      <c r="O1189" s="1587"/>
      <c r="P1189" s="1587"/>
      <c r="Q1189" s="1880"/>
      <c r="R1189" s="1866">
        <f t="shared" si="18"/>
        <v>0</v>
      </c>
      <c r="S1189" s="1882"/>
      <c r="T1189" s="1602"/>
      <c r="U1189" s="1602"/>
      <c r="V1189" s="1602"/>
      <c r="W1189" s="1602"/>
    </row>
    <row r="1190" spans="1:23" ht="16" customHeight="1" x14ac:dyDescent="0.45">
      <c r="A1190" s="1603"/>
      <c r="B1190" s="1572"/>
      <c r="C1190" s="1572"/>
      <c r="D1190" s="1570"/>
      <c r="E1190" s="1571"/>
      <c r="F1190" s="1587"/>
      <c r="G1190" s="1604"/>
      <c r="H1190" s="1587"/>
      <c r="I1190" s="1572"/>
      <c r="J1190" s="1573"/>
      <c r="K1190" s="1572"/>
      <c r="L1190" s="1587"/>
      <c r="M1190" s="1569"/>
      <c r="N1190" s="1569"/>
      <c r="O1190" s="1587"/>
      <c r="P1190" s="1587"/>
      <c r="Q1190" s="1880"/>
      <c r="R1190" s="1866">
        <f t="shared" si="18"/>
        <v>0</v>
      </c>
      <c r="S1190" s="1882"/>
      <c r="T1190" s="1602"/>
      <c r="U1190" s="1602"/>
      <c r="V1190" s="1602"/>
      <c r="W1190" s="1602"/>
    </row>
    <row r="1191" spans="1:23" ht="16" customHeight="1" x14ac:dyDescent="0.45">
      <c r="A1191" s="1603"/>
      <c r="B1191" s="1572"/>
      <c r="C1191" s="1572"/>
      <c r="D1191" s="1570"/>
      <c r="E1191" s="1571"/>
      <c r="F1191" s="1587"/>
      <c r="G1191" s="1604"/>
      <c r="H1191" s="1587"/>
      <c r="I1191" s="1572"/>
      <c r="J1191" s="1573"/>
      <c r="K1191" s="1572"/>
      <c r="L1191" s="1587"/>
      <c r="M1191" s="1569"/>
      <c r="N1191" s="1569"/>
      <c r="O1191" s="1587"/>
      <c r="P1191" s="1587"/>
      <c r="Q1191" s="1880"/>
      <c r="R1191" s="1866">
        <f t="shared" si="18"/>
        <v>0</v>
      </c>
      <c r="S1191" s="1882"/>
      <c r="T1191" s="1602"/>
      <c r="U1191" s="1602"/>
      <c r="V1191" s="1602"/>
      <c r="W1191" s="1602"/>
    </row>
    <row r="1192" spans="1:23" ht="16" customHeight="1" x14ac:dyDescent="0.45">
      <c r="A1192" s="1603"/>
      <c r="B1192" s="1572"/>
      <c r="C1192" s="1572"/>
      <c r="D1192" s="1570"/>
      <c r="E1192" s="1571"/>
      <c r="F1192" s="1587"/>
      <c r="G1192" s="1604"/>
      <c r="H1192" s="1587"/>
      <c r="I1192" s="1572"/>
      <c r="J1192" s="1573"/>
      <c r="K1192" s="1572"/>
      <c r="L1192" s="1587"/>
      <c r="M1192" s="1569"/>
      <c r="N1192" s="1569"/>
      <c r="O1192" s="1587"/>
      <c r="P1192" s="1587"/>
      <c r="Q1192" s="1880"/>
      <c r="R1192" s="1866">
        <f t="shared" si="18"/>
        <v>0</v>
      </c>
      <c r="S1192" s="1882"/>
      <c r="T1192" s="1602"/>
      <c r="U1192" s="1602"/>
      <c r="V1192" s="1602"/>
      <c r="W1192" s="1602"/>
    </row>
    <row r="1193" spans="1:23" ht="16" customHeight="1" x14ac:dyDescent="0.45">
      <c r="A1193" s="1603"/>
      <c r="B1193" s="1572"/>
      <c r="C1193" s="1572"/>
      <c r="D1193" s="1570"/>
      <c r="E1193" s="1571"/>
      <c r="F1193" s="1587"/>
      <c r="G1193" s="1604"/>
      <c r="H1193" s="1587"/>
      <c r="I1193" s="1572"/>
      <c r="J1193" s="1573"/>
      <c r="K1193" s="1572"/>
      <c r="L1193" s="1587"/>
      <c r="M1193" s="1569"/>
      <c r="N1193" s="1569"/>
      <c r="O1193" s="1587"/>
      <c r="P1193" s="1587"/>
      <c r="Q1193" s="1880"/>
      <c r="R1193" s="1866">
        <f t="shared" si="18"/>
        <v>0</v>
      </c>
      <c r="S1193" s="1882"/>
      <c r="T1193" s="1602"/>
      <c r="U1193" s="1602"/>
      <c r="V1193" s="1602"/>
      <c r="W1193" s="1602"/>
    </row>
    <row r="1194" spans="1:23" ht="16" customHeight="1" x14ac:dyDescent="0.45">
      <c r="A1194" s="1603"/>
      <c r="B1194" s="1572"/>
      <c r="C1194" s="1572"/>
      <c r="D1194" s="1570"/>
      <c r="E1194" s="1571"/>
      <c r="F1194" s="1587"/>
      <c r="G1194" s="1604"/>
      <c r="H1194" s="1587"/>
      <c r="I1194" s="1572"/>
      <c r="J1194" s="1573"/>
      <c r="K1194" s="1572"/>
      <c r="L1194" s="1587"/>
      <c r="M1194" s="1569"/>
      <c r="N1194" s="1569"/>
      <c r="O1194" s="1587"/>
      <c r="P1194" s="1587"/>
      <c r="Q1194" s="1880"/>
      <c r="R1194" s="1866">
        <f t="shared" si="18"/>
        <v>0</v>
      </c>
      <c r="S1194" s="1882"/>
      <c r="T1194" s="1602"/>
      <c r="U1194" s="1602"/>
      <c r="V1194" s="1602"/>
      <c r="W1194" s="1602"/>
    </row>
    <row r="1195" spans="1:23" ht="16" customHeight="1" x14ac:dyDescent="0.45">
      <c r="A1195" s="1603"/>
      <c r="B1195" s="1572"/>
      <c r="C1195" s="1572"/>
      <c r="D1195" s="1570"/>
      <c r="E1195" s="1571"/>
      <c r="F1195" s="1587"/>
      <c r="G1195" s="1604"/>
      <c r="H1195" s="1587"/>
      <c r="I1195" s="1572"/>
      <c r="J1195" s="1573"/>
      <c r="K1195" s="1572"/>
      <c r="L1195" s="1587"/>
      <c r="M1195" s="1569"/>
      <c r="N1195" s="1569"/>
      <c r="O1195" s="1587"/>
      <c r="P1195" s="1587"/>
      <c r="Q1195" s="1880"/>
      <c r="R1195" s="1866">
        <f t="shared" si="18"/>
        <v>0</v>
      </c>
      <c r="S1195" s="1882"/>
      <c r="T1195" s="1602"/>
      <c r="U1195" s="1602"/>
      <c r="V1195" s="1602"/>
      <c r="W1195" s="1602"/>
    </row>
    <row r="1196" spans="1:23" ht="16" customHeight="1" x14ac:dyDescent="0.45">
      <c r="A1196" s="1603"/>
      <c r="B1196" s="1572"/>
      <c r="C1196" s="1572"/>
      <c r="D1196" s="1570"/>
      <c r="E1196" s="1571"/>
      <c r="F1196" s="1587"/>
      <c r="G1196" s="1604"/>
      <c r="H1196" s="1587"/>
      <c r="I1196" s="1572"/>
      <c r="J1196" s="1573"/>
      <c r="K1196" s="1572"/>
      <c r="L1196" s="1587"/>
      <c r="M1196" s="1569"/>
      <c r="N1196" s="1569"/>
      <c r="O1196" s="1587"/>
      <c r="P1196" s="1587"/>
      <c r="Q1196" s="1880"/>
      <c r="R1196" s="1866">
        <f t="shared" si="18"/>
        <v>0</v>
      </c>
      <c r="S1196" s="1882"/>
      <c r="T1196" s="1602"/>
      <c r="U1196" s="1602"/>
      <c r="V1196" s="1602"/>
      <c r="W1196" s="1602"/>
    </row>
    <row r="1197" spans="1:23" ht="16" customHeight="1" x14ac:dyDescent="0.45">
      <c r="A1197" s="1603"/>
      <c r="B1197" s="1572"/>
      <c r="C1197" s="1572"/>
      <c r="D1197" s="1570"/>
      <c r="E1197" s="1571"/>
      <c r="F1197" s="1587"/>
      <c r="G1197" s="1604"/>
      <c r="H1197" s="1587"/>
      <c r="I1197" s="1572"/>
      <c r="J1197" s="1573"/>
      <c r="K1197" s="1572"/>
      <c r="L1197" s="1587"/>
      <c r="M1197" s="1569"/>
      <c r="N1197" s="1569"/>
      <c r="O1197" s="1587"/>
      <c r="P1197" s="1587"/>
      <c r="Q1197" s="1880"/>
      <c r="R1197" s="1866">
        <f t="shared" si="18"/>
        <v>0</v>
      </c>
      <c r="S1197" s="1882"/>
      <c r="T1197" s="1602"/>
      <c r="U1197" s="1602"/>
      <c r="V1197" s="1602"/>
      <c r="W1197" s="1602"/>
    </row>
    <row r="1198" spans="1:23" ht="16" customHeight="1" x14ac:dyDescent="0.45">
      <c r="A1198" s="1603"/>
      <c r="B1198" s="1572"/>
      <c r="C1198" s="1572"/>
      <c r="D1198" s="1570"/>
      <c r="E1198" s="1571"/>
      <c r="F1198" s="1587"/>
      <c r="G1198" s="1604"/>
      <c r="H1198" s="1587"/>
      <c r="I1198" s="1572"/>
      <c r="J1198" s="1573"/>
      <c r="K1198" s="1572"/>
      <c r="L1198" s="1587"/>
      <c r="M1198" s="1569"/>
      <c r="N1198" s="1569"/>
      <c r="O1198" s="1587"/>
      <c r="P1198" s="1587"/>
      <c r="Q1198" s="1880"/>
      <c r="R1198" s="1866">
        <f t="shared" si="18"/>
        <v>0</v>
      </c>
      <c r="S1198" s="1882"/>
      <c r="T1198" s="1602"/>
      <c r="U1198" s="1602"/>
      <c r="V1198" s="1602"/>
      <c r="W1198" s="1602"/>
    </row>
    <row r="1199" spans="1:23" ht="16" customHeight="1" x14ac:dyDescent="0.45">
      <c r="A1199" s="1603"/>
      <c r="B1199" s="1572"/>
      <c r="C1199" s="1572"/>
      <c r="D1199" s="1570"/>
      <c r="E1199" s="1571"/>
      <c r="F1199" s="1587"/>
      <c r="G1199" s="1604"/>
      <c r="H1199" s="1587"/>
      <c r="I1199" s="1572"/>
      <c r="J1199" s="1573"/>
      <c r="K1199" s="1572"/>
      <c r="L1199" s="1587"/>
      <c r="M1199" s="1569"/>
      <c r="N1199" s="1569"/>
      <c r="O1199" s="1587"/>
      <c r="P1199" s="1587"/>
      <c r="Q1199" s="1880"/>
      <c r="R1199" s="1866">
        <f t="shared" si="18"/>
        <v>0</v>
      </c>
      <c r="S1199" s="1882"/>
      <c r="T1199" s="1602"/>
      <c r="U1199" s="1602"/>
      <c r="V1199" s="1602"/>
      <c r="W1199" s="1602"/>
    </row>
    <row r="1200" spans="1:23" ht="16" customHeight="1" x14ac:dyDescent="0.45">
      <c r="A1200" s="1603"/>
      <c r="B1200" s="1572"/>
      <c r="C1200" s="1572"/>
      <c r="D1200" s="1570"/>
      <c r="E1200" s="1571"/>
      <c r="F1200" s="1587"/>
      <c r="G1200" s="1604"/>
      <c r="H1200" s="1587"/>
      <c r="I1200" s="1572"/>
      <c r="J1200" s="1573"/>
      <c r="K1200" s="1572"/>
      <c r="L1200" s="1587"/>
      <c r="M1200" s="1569"/>
      <c r="N1200" s="1569"/>
      <c r="O1200" s="1587"/>
      <c r="P1200" s="1587"/>
      <c r="Q1200" s="1880"/>
      <c r="R1200" s="1866">
        <f t="shared" si="18"/>
        <v>0</v>
      </c>
      <c r="S1200" s="1882"/>
      <c r="T1200" s="1602"/>
      <c r="U1200" s="1602"/>
      <c r="V1200" s="1602"/>
      <c r="W1200" s="1602"/>
    </row>
    <row r="1201" spans="1:23" ht="16" customHeight="1" x14ac:dyDescent="0.45">
      <c r="A1201" s="1603"/>
      <c r="B1201" s="1572"/>
      <c r="C1201" s="1572"/>
      <c r="D1201" s="1570"/>
      <c r="E1201" s="1571"/>
      <c r="F1201" s="1587"/>
      <c r="G1201" s="1604"/>
      <c r="H1201" s="1587"/>
      <c r="I1201" s="1572"/>
      <c r="J1201" s="1573"/>
      <c r="K1201" s="1572"/>
      <c r="L1201" s="1587"/>
      <c r="M1201" s="1569"/>
      <c r="N1201" s="1569"/>
      <c r="O1201" s="1587"/>
      <c r="P1201" s="1587"/>
      <c r="Q1201" s="1880"/>
      <c r="R1201" s="1866">
        <f t="shared" si="18"/>
        <v>0</v>
      </c>
      <c r="S1201" s="1882"/>
      <c r="T1201" s="1602"/>
      <c r="U1201" s="1602"/>
      <c r="V1201" s="1602"/>
      <c r="W1201" s="1602"/>
    </row>
    <row r="1202" spans="1:23" ht="16" customHeight="1" x14ac:dyDescent="0.45">
      <c r="A1202" s="1603"/>
      <c r="B1202" s="1572"/>
      <c r="C1202" s="1572"/>
      <c r="D1202" s="1570"/>
      <c r="E1202" s="1571"/>
      <c r="F1202" s="1587"/>
      <c r="G1202" s="1604"/>
      <c r="H1202" s="1587"/>
      <c r="I1202" s="1572"/>
      <c r="J1202" s="1573"/>
      <c r="K1202" s="1572"/>
      <c r="L1202" s="1587"/>
      <c r="M1202" s="1569"/>
      <c r="N1202" s="1569"/>
      <c r="O1202" s="1587"/>
      <c r="P1202" s="1587"/>
      <c r="Q1202" s="1880"/>
      <c r="R1202" s="1866">
        <f t="shared" si="18"/>
        <v>0</v>
      </c>
      <c r="S1202" s="1882"/>
      <c r="T1202" s="1602"/>
      <c r="U1202" s="1602"/>
      <c r="V1202" s="1602"/>
      <c r="W1202" s="1602"/>
    </row>
    <row r="1203" spans="1:23" ht="16" customHeight="1" x14ac:dyDescent="0.45">
      <c r="A1203" s="1603"/>
      <c r="B1203" s="1572"/>
      <c r="C1203" s="1572"/>
      <c r="D1203" s="1570"/>
      <c r="E1203" s="1571"/>
      <c r="F1203" s="1587"/>
      <c r="G1203" s="1604"/>
      <c r="H1203" s="1587"/>
      <c r="I1203" s="1572"/>
      <c r="J1203" s="1573"/>
      <c r="K1203" s="1572"/>
      <c r="L1203" s="1587"/>
      <c r="M1203" s="1569"/>
      <c r="N1203" s="1569"/>
      <c r="O1203" s="1587"/>
      <c r="P1203" s="1587"/>
      <c r="Q1203" s="1880"/>
      <c r="R1203" s="1866">
        <f t="shared" si="18"/>
        <v>0</v>
      </c>
      <c r="S1203" s="1882"/>
      <c r="T1203" s="1602"/>
      <c r="U1203" s="1602"/>
      <c r="V1203" s="1602"/>
      <c r="W1203" s="1602"/>
    </row>
    <row r="1204" spans="1:23" ht="16" customHeight="1" x14ac:dyDescent="0.45">
      <c r="A1204" s="1603"/>
      <c r="B1204" s="1572"/>
      <c r="C1204" s="1572"/>
      <c r="D1204" s="1570"/>
      <c r="E1204" s="1571"/>
      <c r="F1204" s="1587"/>
      <c r="G1204" s="1604"/>
      <c r="H1204" s="1587"/>
      <c r="I1204" s="1572"/>
      <c r="J1204" s="1573"/>
      <c r="K1204" s="1572"/>
      <c r="L1204" s="1587"/>
      <c r="M1204" s="1569"/>
      <c r="N1204" s="1569"/>
      <c r="O1204" s="1587"/>
      <c r="P1204" s="1587"/>
      <c r="Q1204" s="1880"/>
      <c r="R1204" s="1866">
        <f t="shared" si="18"/>
        <v>0</v>
      </c>
      <c r="S1204" s="1882"/>
      <c r="T1204" s="1602"/>
      <c r="U1204" s="1602"/>
      <c r="V1204" s="1602"/>
      <c r="W1204" s="1602"/>
    </row>
    <row r="1205" spans="1:23" ht="16" customHeight="1" x14ac:dyDescent="0.45">
      <c r="A1205" s="1603"/>
      <c r="B1205" s="1572"/>
      <c r="C1205" s="1572"/>
      <c r="D1205" s="1570"/>
      <c r="E1205" s="1571"/>
      <c r="F1205" s="1587"/>
      <c r="G1205" s="1604"/>
      <c r="H1205" s="1587"/>
      <c r="I1205" s="1572"/>
      <c r="J1205" s="1573"/>
      <c r="K1205" s="1572"/>
      <c r="L1205" s="1587"/>
      <c r="M1205" s="1569"/>
      <c r="N1205" s="1569"/>
      <c r="O1205" s="1587"/>
      <c r="P1205" s="1587"/>
      <c r="Q1205" s="1880"/>
      <c r="R1205" s="1866">
        <f t="shared" si="18"/>
        <v>0</v>
      </c>
      <c r="S1205" s="1882"/>
      <c r="T1205" s="1602"/>
      <c r="U1205" s="1602"/>
      <c r="V1205" s="1602"/>
      <c r="W1205" s="1602"/>
    </row>
    <row r="1206" spans="1:23" ht="16" customHeight="1" x14ac:dyDescent="0.45">
      <c r="A1206" s="1603"/>
      <c r="B1206" s="1572"/>
      <c r="C1206" s="1572"/>
      <c r="D1206" s="1570"/>
      <c r="E1206" s="1571"/>
      <c r="F1206" s="1587"/>
      <c r="G1206" s="1604"/>
      <c r="H1206" s="1587"/>
      <c r="I1206" s="1572"/>
      <c r="J1206" s="1573"/>
      <c r="K1206" s="1572"/>
      <c r="L1206" s="1587"/>
      <c r="M1206" s="1569"/>
      <c r="N1206" s="1569"/>
      <c r="O1206" s="1587"/>
      <c r="P1206" s="1587"/>
      <c r="Q1206" s="1880"/>
      <c r="R1206" s="1866">
        <f t="shared" si="18"/>
        <v>0</v>
      </c>
      <c r="S1206" s="1882"/>
      <c r="T1206" s="1602"/>
      <c r="U1206" s="1602"/>
      <c r="V1206" s="1602"/>
      <c r="W1206" s="1602"/>
    </row>
    <row r="1207" spans="1:23" ht="16" customHeight="1" x14ac:dyDescent="0.45">
      <c r="A1207" s="1603"/>
      <c r="B1207" s="1572"/>
      <c r="C1207" s="1572"/>
      <c r="D1207" s="1570"/>
      <c r="E1207" s="1571"/>
      <c r="F1207" s="1587"/>
      <c r="G1207" s="1604"/>
      <c r="H1207" s="1587"/>
      <c r="I1207" s="1572"/>
      <c r="J1207" s="1573"/>
      <c r="K1207" s="1572"/>
      <c r="L1207" s="1587"/>
      <c r="M1207" s="1569"/>
      <c r="N1207" s="1569"/>
      <c r="O1207" s="1587"/>
      <c r="P1207" s="1587"/>
      <c r="Q1207" s="1880"/>
      <c r="R1207" s="1866">
        <f t="shared" si="18"/>
        <v>0</v>
      </c>
      <c r="S1207" s="1882"/>
      <c r="T1207" s="1602"/>
      <c r="U1207" s="1602"/>
      <c r="V1207" s="1602"/>
      <c r="W1207" s="1602"/>
    </row>
    <row r="1208" spans="1:23" ht="16" customHeight="1" x14ac:dyDescent="0.45">
      <c r="A1208" s="1603"/>
      <c r="B1208" s="1572"/>
      <c r="C1208" s="1572"/>
      <c r="D1208" s="1570"/>
      <c r="E1208" s="1571"/>
      <c r="F1208" s="1587"/>
      <c r="G1208" s="1604"/>
      <c r="H1208" s="1587"/>
      <c r="I1208" s="1572"/>
      <c r="J1208" s="1573"/>
      <c r="K1208" s="1572"/>
      <c r="L1208" s="1587"/>
      <c r="M1208" s="1569"/>
      <c r="N1208" s="1569"/>
      <c r="O1208" s="1587"/>
      <c r="P1208" s="1587"/>
      <c r="Q1208" s="1880"/>
      <c r="R1208" s="1866">
        <f t="shared" si="18"/>
        <v>0</v>
      </c>
      <c r="S1208" s="1882"/>
      <c r="T1208" s="1602"/>
      <c r="U1208" s="1602"/>
      <c r="V1208" s="1602"/>
      <c r="W1208" s="1602"/>
    </row>
    <row r="1209" spans="1:23" ht="16" customHeight="1" x14ac:dyDescent="0.45">
      <c r="A1209" s="1603"/>
      <c r="B1209" s="1572"/>
      <c r="C1209" s="1572"/>
      <c r="D1209" s="1570"/>
      <c r="E1209" s="1571"/>
      <c r="F1209" s="1587"/>
      <c r="G1209" s="1604"/>
      <c r="H1209" s="1587"/>
      <c r="I1209" s="1572"/>
      <c r="J1209" s="1573"/>
      <c r="K1209" s="1572"/>
      <c r="L1209" s="1587"/>
      <c r="M1209" s="1569"/>
      <c r="N1209" s="1569"/>
      <c r="O1209" s="1587"/>
      <c r="P1209" s="1587"/>
      <c r="Q1209" s="1880"/>
      <c r="R1209" s="1866">
        <f t="shared" si="18"/>
        <v>0</v>
      </c>
      <c r="S1209" s="1882"/>
      <c r="T1209" s="1602"/>
      <c r="U1209" s="1602"/>
      <c r="V1209" s="1602"/>
      <c r="W1209" s="1602"/>
    </row>
    <row r="1210" spans="1:23" ht="16" customHeight="1" x14ac:dyDescent="0.45">
      <c r="A1210" s="1603"/>
      <c r="B1210" s="1572"/>
      <c r="C1210" s="1572"/>
      <c r="D1210" s="1570"/>
      <c r="E1210" s="1571"/>
      <c r="F1210" s="1587"/>
      <c r="G1210" s="1604"/>
      <c r="H1210" s="1587"/>
      <c r="I1210" s="1572"/>
      <c r="J1210" s="1573"/>
      <c r="K1210" s="1572"/>
      <c r="L1210" s="1587"/>
      <c r="M1210" s="1569"/>
      <c r="N1210" s="1569"/>
      <c r="O1210" s="1587"/>
      <c r="P1210" s="1587"/>
      <c r="Q1210" s="1880"/>
      <c r="R1210" s="1866">
        <f t="shared" si="18"/>
        <v>0</v>
      </c>
      <c r="S1210" s="1882"/>
      <c r="T1210" s="1602"/>
      <c r="U1210" s="1602"/>
      <c r="V1210" s="1602"/>
      <c r="W1210" s="1602"/>
    </row>
    <row r="1211" spans="1:23" ht="16" customHeight="1" x14ac:dyDescent="0.45">
      <c r="A1211" s="1603"/>
      <c r="B1211" s="1572"/>
      <c r="C1211" s="1572"/>
      <c r="D1211" s="1570"/>
      <c r="E1211" s="1571"/>
      <c r="F1211" s="1587"/>
      <c r="G1211" s="1604"/>
      <c r="H1211" s="1587"/>
      <c r="I1211" s="1572"/>
      <c r="J1211" s="1573"/>
      <c r="K1211" s="1572"/>
      <c r="L1211" s="1587"/>
      <c r="M1211" s="1569"/>
      <c r="N1211" s="1569"/>
      <c r="O1211" s="1587"/>
      <c r="P1211" s="1587"/>
      <c r="Q1211" s="1880"/>
      <c r="R1211" s="1866">
        <f t="shared" si="18"/>
        <v>0</v>
      </c>
      <c r="S1211" s="1882"/>
      <c r="T1211" s="1602"/>
      <c r="U1211" s="1602"/>
      <c r="V1211" s="1602"/>
      <c r="W1211" s="1602"/>
    </row>
    <row r="1212" spans="1:23" ht="16" customHeight="1" x14ac:dyDescent="0.45">
      <c r="A1212" s="1603"/>
      <c r="B1212" s="1572"/>
      <c r="C1212" s="1572"/>
      <c r="D1212" s="1570"/>
      <c r="E1212" s="1571"/>
      <c r="F1212" s="1587"/>
      <c r="G1212" s="1604"/>
      <c r="H1212" s="1587"/>
      <c r="I1212" s="1572"/>
      <c r="J1212" s="1573"/>
      <c r="K1212" s="1572"/>
      <c r="L1212" s="1587"/>
      <c r="M1212" s="1569"/>
      <c r="N1212" s="1569"/>
      <c r="O1212" s="1587"/>
      <c r="P1212" s="1587"/>
      <c r="Q1212" s="1880"/>
      <c r="R1212" s="1866">
        <f t="shared" si="18"/>
        <v>0</v>
      </c>
      <c r="S1212" s="1882"/>
      <c r="T1212" s="1602"/>
      <c r="U1212" s="1602"/>
      <c r="V1212" s="1602"/>
      <c r="W1212" s="1602"/>
    </row>
    <row r="1213" spans="1:23" ht="16" customHeight="1" x14ac:dyDescent="0.45">
      <c r="A1213" s="1603"/>
      <c r="B1213" s="1572"/>
      <c r="C1213" s="1572"/>
      <c r="D1213" s="1570"/>
      <c r="E1213" s="1571"/>
      <c r="F1213" s="1587"/>
      <c r="G1213" s="1604"/>
      <c r="H1213" s="1587"/>
      <c r="I1213" s="1572"/>
      <c r="J1213" s="1573"/>
      <c r="K1213" s="1572"/>
      <c r="L1213" s="1587"/>
      <c r="M1213" s="1569"/>
      <c r="N1213" s="1569"/>
      <c r="O1213" s="1587"/>
      <c r="P1213" s="1587"/>
      <c r="Q1213" s="1880"/>
      <c r="R1213" s="1866">
        <f t="shared" si="18"/>
        <v>0</v>
      </c>
      <c r="S1213" s="1882"/>
      <c r="T1213" s="1602"/>
      <c r="U1213" s="1602"/>
      <c r="V1213" s="1602"/>
      <c r="W1213" s="1602"/>
    </row>
    <row r="1214" spans="1:23" ht="16" customHeight="1" x14ac:dyDescent="0.45">
      <c r="A1214" s="1603"/>
      <c r="B1214" s="1572"/>
      <c r="C1214" s="1572"/>
      <c r="D1214" s="1570"/>
      <c r="E1214" s="1571"/>
      <c r="F1214" s="1587"/>
      <c r="G1214" s="1604"/>
      <c r="H1214" s="1587"/>
      <c r="I1214" s="1572"/>
      <c r="J1214" s="1573"/>
      <c r="K1214" s="1572"/>
      <c r="L1214" s="1587"/>
      <c r="M1214" s="1569"/>
      <c r="N1214" s="1569"/>
      <c r="O1214" s="1587"/>
      <c r="P1214" s="1587"/>
      <c r="Q1214" s="1880"/>
      <c r="R1214" s="1866">
        <f t="shared" si="18"/>
        <v>0</v>
      </c>
      <c r="S1214" s="1882"/>
      <c r="T1214" s="1602"/>
      <c r="U1214" s="1602"/>
      <c r="V1214" s="1602"/>
      <c r="W1214" s="1602"/>
    </row>
    <row r="1215" spans="1:23" ht="16" customHeight="1" x14ac:dyDescent="0.45">
      <c r="A1215" s="1603"/>
      <c r="B1215" s="1572"/>
      <c r="C1215" s="1572"/>
      <c r="D1215" s="1570"/>
      <c r="E1215" s="1571"/>
      <c r="F1215" s="1587"/>
      <c r="G1215" s="1604"/>
      <c r="H1215" s="1587"/>
      <c r="I1215" s="1572"/>
      <c r="J1215" s="1573"/>
      <c r="K1215" s="1572"/>
      <c r="L1215" s="1587"/>
      <c r="M1215" s="1569"/>
      <c r="N1215" s="1569"/>
      <c r="O1215" s="1587"/>
      <c r="P1215" s="1587"/>
      <c r="Q1215" s="1880"/>
      <c r="R1215" s="1866">
        <f t="shared" si="18"/>
        <v>0</v>
      </c>
      <c r="S1215" s="1882"/>
      <c r="T1215" s="1602"/>
      <c r="U1215" s="1602"/>
      <c r="V1215" s="1602"/>
      <c r="W1215" s="1602"/>
    </row>
    <row r="1216" spans="1:23" ht="16" customHeight="1" x14ac:dyDescent="0.45">
      <c r="A1216" s="1603"/>
      <c r="B1216" s="1572"/>
      <c r="C1216" s="1572"/>
      <c r="D1216" s="1570"/>
      <c r="E1216" s="1571"/>
      <c r="F1216" s="1587"/>
      <c r="G1216" s="1604"/>
      <c r="H1216" s="1587"/>
      <c r="I1216" s="1572"/>
      <c r="J1216" s="1573"/>
      <c r="K1216" s="1572"/>
      <c r="L1216" s="1587"/>
      <c r="M1216" s="1569"/>
      <c r="N1216" s="1569"/>
      <c r="O1216" s="1587"/>
      <c r="P1216" s="1587"/>
      <c r="Q1216" s="1880"/>
      <c r="R1216" s="1866">
        <f t="shared" si="18"/>
        <v>0</v>
      </c>
      <c r="S1216" s="1882"/>
      <c r="T1216" s="1602"/>
      <c r="U1216" s="1602"/>
      <c r="V1216" s="1602"/>
      <c r="W1216" s="1602"/>
    </row>
    <row r="1217" spans="1:23" ht="16" customHeight="1" x14ac:dyDescent="0.45">
      <c r="A1217" s="1603"/>
      <c r="B1217" s="1572"/>
      <c r="C1217" s="1572"/>
      <c r="D1217" s="1570"/>
      <c r="E1217" s="1571"/>
      <c r="F1217" s="1587"/>
      <c r="G1217" s="1604"/>
      <c r="H1217" s="1587"/>
      <c r="I1217" s="1572"/>
      <c r="J1217" s="1573"/>
      <c r="K1217" s="1572"/>
      <c r="L1217" s="1587"/>
      <c r="M1217" s="1569"/>
      <c r="N1217" s="1569"/>
      <c r="O1217" s="1587"/>
      <c r="P1217" s="1587"/>
      <c r="Q1217" s="1880"/>
      <c r="R1217" s="1866">
        <f t="shared" si="18"/>
        <v>0</v>
      </c>
      <c r="S1217" s="1882"/>
      <c r="T1217" s="1602"/>
      <c r="U1217" s="1602"/>
      <c r="V1217" s="1602"/>
      <c r="W1217" s="1602"/>
    </row>
    <row r="1218" spans="1:23" ht="16" customHeight="1" x14ac:dyDescent="0.45">
      <c r="A1218" s="1603"/>
      <c r="B1218" s="1572"/>
      <c r="C1218" s="1572"/>
      <c r="D1218" s="1570"/>
      <c r="E1218" s="1571"/>
      <c r="F1218" s="1587"/>
      <c r="G1218" s="1604"/>
      <c r="H1218" s="1587"/>
      <c r="I1218" s="1572"/>
      <c r="J1218" s="1573"/>
      <c r="K1218" s="1572"/>
      <c r="L1218" s="1587"/>
      <c r="M1218" s="1569"/>
      <c r="N1218" s="1569"/>
      <c r="O1218" s="1587"/>
      <c r="P1218" s="1587"/>
      <c r="Q1218" s="1880"/>
      <c r="R1218" s="1866">
        <f t="shared" si="18"/>
        <v>0</v>
      </c>
      <c r="S1218" s="1882"/>
      <c r="T1218" s="1602"/>
      <c r="U1218" s="1602"/>
      <c r="V1218" s="1602"/>
      <c r="W1218" s="1602"/>
    </row>
    <row r="1219" spans="1:23" ht="16" customHeight="1" x14ac:dyDescent="0.45">
      <c r="A1219" s="1603"/>
      <c r="B1219" s="1572"/>
      <c r="C1219" s="1572"/>
      <c r="D1219" s="1570"/>
      <c r="E1219" s="1571"/>
      <c r="F1219" s="1587"/>
      <c r="G1219" s="1604"/>
      <c r="H1219" s="1587"/>
      <c r="I1219" s="1572"/>
      <c r="J1219" s="1573"/>
      <c r="K1219" s="1572"/>
      <c r="L1219" s="1587"/>
      <c r="M1219" s="1569"/>
      <c r="N1219" s="1569"/>
      <c r="O1219" s="1587"/>
      <c r="P1219" s="1587"/>
      <c r="Q1219" s="1880"/>
      <c r="R1219" s="1866">
        <f t="shared" si="18"/>
        <v>0</v>
      </c>
      <c r="S1219" s="1882"/>
      <c r="T1219" s="1602"/>
      <c r="U1219" s="1602"/>
      <c r="V1219" s="1602"/>
      <c r="W1219" s="1602"/>
    </row>
    <row r="1220" spans="1:23" ht="16" customHeight="1" x14ac:dyDescent="0.45">
      <c r="A1220" s="1603"/>
      <c r="B1220" s="1572"/>
      <c r="C1220" s="1572"/>
      <c r="D1220" s="1570"/>
      <c r="E1220" s="1571"/>
      <c r="F1220" s="1587"/>
      <c r="G1220" s="1604"/>
      <c r="H1220" s="1587"/>
      <c r="I1220" s="1572"/>
      <c r="J1220" s="1573"/>
      <c r="K1220" s="1572"/>
      <c r="L1220" s="1587"/>
      <c r="M1220" s="1569"/>
      <c r="N1220" s="1569"/>
      <c r="O1220" s="1587"/>
      <c r="P1220" s="1587"/>
      <c r="Q1220" s="1880"/>
      <c r="R1220" s="1866">
        <f t="shared" si="18"/>
        <v>0</v>
      </c>
      <c r="S1220" s="1882"/>
      <c r="T1220" s="1602"/>
      <c r="U1220" s="1602"/>
      <c r="V1220" s="1602"/>
      <c r="W1220" s="1602"/>
    </row>
    <row r="1221" spans="1:23" ht="16" customHeight="1" x14ac:dyDescent="0.45">
      <c r="A1221" s="1603"/>
      <c r="B1221" s="1572"/>
      <c r="C1221" s="1572"/>
      <c r="D1221" s="1570"/>
      <c r="E1221" s="1571"/>
      <c r="F1221" s="1587"/>
      <c r="G1221" s="1604"/>
      <c r="H1221" s="1587"/>
      <c r="I1221" s="1572"/>
      <c r="J1221" s="1573"/>
      <c r="K1221" s="1572"/>
      <c r="L1221" s="1587"/>
      <c r="M1221" s="1569"/>
      <c r="N1221" s="1569"/>
      <c r="O1221" s="1587"/>
      <c r="P1221" s="1587"/>
      <c r="Q1221" s="1880"/>
      <c r="R1221" s="1866">
        <f t="shared" si="18"/>
        <v>0</v>
      </c>
      <c r="S1221" s="1882"/>
      <c r="T1221" s="1602"/>
      <c r="U1221" s="1602"/>
      <c r="V1221" s="1602"/>
      <c r="W1221" s="1602"/>
    </row>
    <row r="1222" spans="1:23" ht="16" customHeight="1" x14ac:dyDescent="0.45">
      <c r="A1222" s="1603"/>
      <c r="B1222" s="1572"/>
      <c r="C1222" s="1572"/>
      <c r="D1222" s="1570"/>
      <c r="E1222" s="1571"/>
      <c r="F1222" s="1587"/>
      <c r="G1222" s="1604"/>
      <c r="H1222" s="1587"/>
      <c r="I1222" s="1572"/>
      <c r="J1222" s="1573"/>
      <c r="K1222" s="1572"/>
      <c r="L1222" s="1587"/>
      <c r="M1222" s="1569"/>
      <c r="N1222" s="1569"/>
      <c r="O1222" s="1587"/>
      <c r="P1222" s="1587"/>
      <c r="Q1222" s="1880"/>
      <c r="R1222" s="1866">
        <f t="shared" si="18"/>
        <v>0</v>
      </c>
      <c r="S1222" s="1882"/>
      <c r="T1222" s="1602"/>
      <c r="U1222" s="1602"/>
      <c r="V1222" s="1602"/>
      <c r="W1222" s="1602"/>
    </row>
    <row r="1223" spans="1:23" ht="16" customHeight="1" x14ac:dyDescent="0.45">
      <c r="A1223" s="1603"/>
      <c r="B1223" s="1572"/>
      <c r="C1223" s="1572"/>
      <c r="D1223" s="1570"/>
      <c r="E1223" s="1571"/>
      <c r="F1223" s="1587"/>
      <c r="G1223" s="1604"/>
      <c r="H1223" s="1587"/>
      <c r="I1223" s="1572"/>
      <c r="J1223" s="1573"/>
      <c r="K1223" s="1572"/>
      <c r="L1223" s="1587"/>
      <c r="M1223" s="1569"/>
      <c r="N1223" s="1569"/>
      <c r="O1223" s="1587"/>
      <c r="P1223" s="1587"/>
      <c r="Q1223" s="1880"/>
      <c r="R1223" s="1866">
        <f t="shared" si="18"/>
        <v>0</v>
      </c>
      <c r="S1223" s="1882"/>
      <c r="T1223" s="1602"/>
      <c r="U1223" s="1602"/>
      <c r="V1223" s="1602"/>
      <c r="W1223" s="1602"/>
    </row>
    <row r="1224" spans="1:23" ht="16" customHeight="1" x14ac:dyDescent="0.45">
      <c r="A1224" s="1603"/>
      <c r="B1224" s="1572"/>
      <c r="C1224" s="1572"/>
      <c r="D1224" s="1570"/>
      <c r="E1224" s="1571"/>
      <c r="F1224" s="1587"/>
      <c r="G1224" s="1604"/>
      <c r="H1224" s="1587"/>
      <c r="I1224" s="1572"/>
      <c r="J1224" s="1573"/>
      <c r="K1224" s="1572"/>
      <c r="L1224" s="1587"/>
      <c r="M1224" s="1569"/>
      <c r="N1224" s="1569"/>
      <c r="O1224" s="1587"/>
      <c r="P1224" s="1587"/>
      <c r="Q1224" s="1880"/>
      <c r="R1224" s="1866">
        <f t="shared" ref="R1224:R1287" si="19">$I1224+$K1224</f>
        <v>0</v>
      </c>
      <c r="S1224" s="1882"/>
      <c r="T1224" s="1602"/>
      <c r="U1224" s="1602"/>
      <c r="V1224" s="1602"/>
      <c r="W1224" s="1602"/>
    </row>
    <row r="1225" spans="1:23" ht="16" customHeight="1" x14ac:dyDescent="0.45">
      <c r="A1225" s="1603"/>
      <c r="B1225" s="1572"/>
      <c r="C1225" s="1572"/>
      <c r="D1225" s="1570"/>
      <c r="E1225" s="1571"/>
      <c r="F1225" s="1587"/>
      <c r="G1225" s="1604"/>
      <c r="H1225" s="1587"/>
      <c r="I1225" s="1572"/>
      <c r="J1225" s="1573"/>
      <c r="K1225" s="1572"/>
      <c r="L1225" s="1587"/>
      <c r="M1225" s="1569"/>
      <c r="N1225" s="1569"/>
      <c r="O1225" s="1587"/>
      <c r="P1225" s="1587"/>
      <c r="Q1225" s="1880"/>
      <c r="R1225" s="1866">
        <f t="shared" si="19"/>
        <v>0</v>
      </c>
      <c r="S1225" s="1882"/>
      <c r="T1225" s="1602"/>
      <c r="U1225" s="1602"/>
      <c r="V1225" s="1602"/>
      <c r="W1225" s="1602"/>
    </row>
    <row r="1226" spans="1:23" ht="16" customHeight="1" x14ac:dyDescent="0.45">
      <c r="A1226" s="1603"/>
      <c r="B1226" s="1572"/>
      <c r="C1226" s="1572"/>
      <c r="D1226" s="1570"/>
      <c r="E1226" s="1571"/>
      <c r="F1226" s="1587"/>
      <c r="G1226" s="1604"/>
      <c r="H1226" s="1587"/>
      <c r="I1226" s="1572"/>
      <c r="J1226" s="1573"/>
      <c r="K1226" s="1572"/>
      <c r="L1226" s="1587"/>
      <c r="M1226" s="1569"/>
      <c r="N1226" s="1569"/>
      <c r="O1226" s="1587"/>
      <c r="P1226" s="1587"/>
      <c r="Q1226" s="1880"/>
      <c r="R1226" s="1866">
        <f t="shared" si="19"/>
        <v>0</v>
      </c>
      <c r="S1226" s="1882"/>
      <c r="T1226" s="1602"/>
      <c r="U1226" s="1602"/>
      <c r="V1226" s="1602"/>
      <c r="W1226" s="1602"/>
    </row>
    <row r="1227" spans="1:23" ht="16" customHeight="1" x14ac:dyDescent="0.45">
      <c r="A1227" s="1603"/>
      <c r="B1227" s="1572"/>
      <c r="C1227" s="1572"/>
      <c r="D1227" s="1570"/>
      <c r="E1227" s="1571"/>
      <c r="F1227" s="1587"/>
      <c r="G1227" s="1604"/>
      <c r="H1227" s="1587"/>
      <c r="I1227" s="1572"/>
      <c r="J1227" s="1573"/>
      <c r="K1227" s="1572"/>
      <c r="L1227" s="1587"/>
      <c r="M1227" s="1569"/>
      <c r="N1227" s="1569"/>
      <c r="O1227" s="1587"/>
      <c r="P1227" s="1587"/>
      <c r="Q1227" s="1880"/>
      <c r="R1227" s="1866">
        <f t="shared" si="19"/>
        <v>0</v>
      </c>
      <c r="S1227" s="1882"/>
      <c r="T1227" s="1602"/>
      <c r="U1227" s="1602"/>
      <c r="V1227" s="1602"/>
      <c r="W1227" s="1602"/>
    </row>
    <row r="1228" spans="1:23" ht="16" customHeight="1" x14ac:dyDescent="0.45">
      <c r="A1228" s="1603"/>
      <c r="B1228" s="1572"/>
      <c r="C1228" s="1572"/>
      <c r="D1228" s="1570"/>
      <c r="E1228" s="1571"/>
      <c r="F1228" s="1587"/>
      <c r="G1228" s="1604"/>
      <c r="H1228" s="1587"/>
      <c r="I1228" s="1572"/>
      <c r="J1228" s="1573"/>
      <c r="K1228" s="1572"/>
      <c r="L1228" s="1587"/>
      <c r="M1228" s="1569"/>
      <c r="N1228" s="1569"/>
      <c r="O1228" s="1587"/>
      <c r="P1228" s="1587"/>
      <c r="Q1228" s="1880"/>
      <c r="R1228" s="1866">
        <f t="shared" si="19"/>
        <v>0</v>
      </c>
      <c r="S1228" s="1882"/>
      <c r="T1228" s="1602"/>
      <c r="U1228" s="1602"/>
      <c r="V1228" s="1602"/>
      <c r="W1228" s="1602"/>
    </row>
    <row r="1229" spans="1:23" ht="16" customHeight="1" x14ac:dyDescent="0.45">
      <c r="A1229" s="1603"/>
      <c r="B1229" s="1572"/>
      <c r="C1229" s="1572"/>
      <c r="D1229" s="1570"/>
      <c r="E1229" s="1571"/>
      <c r="F1229" s="1587"/>
      <c r="G1229" s="1604"/>
      <c r="H1229" s="1587"/>
      <c r="I1229" s="1572"/>
      <c r="J1229" s="1573"/>
      <c r="K1229" s="1572"/>
      <c r="L1229" s="1587"/>
      <c r="M1229" s="1569"/>
      <c r="N1229" s="1569"/>
      <c r="O1229" s="1587"/>
      <c r="P1229" s="1587"/>
      <c r="Q1229" s="1880"/>
      <c r="R1229" s="1866">
        <f t="shared" si="19"/>
        <v>0</v>
      </c>
      <c r="S1229" s="1882"/>
      <c r="T1229" s="1602"/>
      <c r="U1229" s="1602"/>
      <c r="V1229" s="1602"/>
      <c r="W1229" s="1602"/>
    </row>
    <row r="1230" spans="1:23" ht="16" customHeight="1" x14ac:dyDescent="0.45">
      <c r="A1230" s="1603"/>
      <c r="B1230" s="1572"/>
      <c r="C1230" s="1572"/>
      <c r="D1230" s="1570"/>
      <c r="E1230" s="1571"/>
      <c r="F1230" s="1587"/>
      <c r="G1230" s="1604"/>
      <c r="H1230" s="1587"/>
      <c r="I1230" s="1572"/>
      <c r="J1230" s="1573"/>
      <c r="K1230" s="1572"/>
      <c r="L1230" s="1587"/>
      <c r="M1230" s="1569"/>
      <c r="N1230" s="1569"/>
      <c r="O1230" s="1587"/>
      <c r="P1230" s="1587"/>
      <c r="Q1230" s="1880"/>
      <c r="R1230" s="1866">
        <f t="shared" si="19"/>
        <v>0</v>
      </c>
      <c r="S1230" s="1882"/>
      <c r="T1230" s="1602"/>
      <c r="U1230" s="1602"/>
      <c r="V1230" s="1602"/>
      <c r="W1230" s="1602"/>
    </row>
    <row r="1231" spans="1:23" ht="16" customHeight="1" x14ac:dyDescent="0.45">
      <c r="A1231" s="1603"/>
      <c r="B1231" s="1572"/>
      <c r="C1231" s="1572"/>
      <c r="D1231" s="1570"/>
      <c r="E1231" s="1571"/>
      <c r="F1231" s="1587"/>
      <c r="G1231" s="1604"/>
      <c r="H1231" s="1587"/>
      <c r="I1231" s="1572"/>
      <c r="J1231" s="1573"/>
      <c r="K1231" s="1572"/>
      <c r="L1231" s="1587"/>
      <c r="M1231" s="1569"/>
      <c r="N1231" s="1569"/>
      <c r="O1231" s="1587"/>
      <c r="P1231" s="1587"/>
      <c r="Q1231" s="1880"/>
      <c r="R1231" s="1866">
        <f t="shared" si="19"/>
        <v>0</v>
      </c>
      <c r="S1231" s="1882"/>
      <c r="T1231" s="1602"/>
      <c r="U1231" s="1602"/>
      <c r="V1231" s="1602"/>
      <c r="W1231" s="1602"/>
    </row>
    <row r="1232" spans="1:23" ht="16" customHeight="1" x14ac:dyDescent="0.45">
      <c r="A1232" s="1603"/>
      <c r="B1232" s="1572"/>
      <c r="C1232" s="1572"/>
      <c r="D1232" s="1570"/>
      <c r="E1232" s="1571"/>
      <c r="F1232" s="1587"/>
      <c r="G1232" s="1604"/>
      <c r="H1232" s="1587"/>
      <c r="I1232" s="1572"/>
      <c r="J1232" s="1573"/>
      <c r="K1232" s="1572"/>
      <c r="L1232" s="1587"/>
      <c r="M1232" s="1569"/>
      <c r="N1232" s="1569"/>
      <c r="O1232" s="1587"/>
      <c r="P1232" s="1587"/>
      <c r="Q1232" s="1880"/>
      <c r="R1232" s="1866">
        <f t="shared" si="19"/>
        <v>0</v>
      </c>
      <c r="S1232" s="1882"/>
      <c r="T1232" s="1602"/>
      <c r="U1232" s="1602"/>
      <c r="V1232" s="1602"/>
      <c r="W1232" s="1602"/>
    </row>
    <row r="1233" spans="1:23" ht="16" customHeight="1" x14ac:dyDescent="0.45">
      <c r="A1233" s="1603"/>
      <c r="B1233" s="1572"/>
      <c r="C1233" s="1572"/>
      <c r="D1233" s="1570"/>
      <c r="E1233" s="1571"/>
      <c r="F1233" s="1587"/>
      <c r="G1233" s="1604"/>
      <c r="H1233" s="1587"/>
      <c r="I1233" s="1572"/>
      <c r="J1233" s="1573"/>
      <c r="K1233" s="1572"/>
      <c r="L1233" s="1587"/>
      <c r="M1233" s="1569"/>
      <c r="N1233" s="1569"/>
      <c r="O1233" s="1587"/>
      <c r="P1233" s="1587"/>
      <c r="Q1233" s="1880"/>
      <c r="R1233" s="1866">
        <f t="shared" si="19"/>
        <v>0</v>
      </c>
      <c r="S1233" s="1882"/>
      <c r="T1233" s="1602"/>
      <c r="U1233" s="1602"/>
      <c r="V1233" s="1602"/>
      <c r="W1233" s="1602"/>
    </row>
    <row r="1234" spans="1:23" ht="16" customHeight="1" x14ac:dyDescent="0.45">
      <c r="A1234" s="1603"/>
      <c r="B1234" s="1572"/>
      <c r="C1234" s="1572"/>
      <c r="D1234" s="1570"/>
      <c r="E1234" s="1571"/>
      <c r="F1234" s="1587"/>
      <c r="G1234" s="1604"/>
      <c r="H1234" s="1587"/>
      <c r="I1234" s="1572"/>
      <c r="J1234" s="1573"/>
      <c r="K1234" s="1572"/>
      <c r="L1234" s="1587"/>
      <c r="M1234" s="1569"/>
      <c r="N1234" s="1569"/>
      <c r="O1234" s="1587"/>
      <c r="P1234" s="1587"/>
      <c r="Q1234" s="1880"/>
      <c r="R1234" s="1866">
        <f t="shared" si="19"/>
        <v>0</v>
      </c>
      <c r="S1234" s="1882"/>
      <c r="T1234" s="1602"/>
      <c r="U1234" s="1602"/>
      <c r="V1234" s="1602"/>
      <c r="W1234" s="1602"/>
    </row>
    <row r="1235" spans="1:23" ht="16" customHeight="1" x14ac:dyDescent="0.45">
      <c r="A1235" s="1603"/>
      <c r="B1235" s="1572"/>
      <c r="C1235" s="1572"/>
      <c r="D1235" s="1570"/>
      <c r="E1235" s="1571"/>
      <c r="F1235" s="1587"/>
      <c r="G1235" s="1604"/>
      <c r="H1235" s="1587"/>
      <c r="I1235" s="1572"/>
      <c r="J1235" s="1573"/>
      <c r="K1235" s="1572"/>
      <c r="L1235" s="1587"/>
      <c r="M1235" s="1569"/>
      <c r="N1235" s="1569"/>
      <c r="O1235" s="1587"/>
      <c r="P1235" s="1587"/>
      <c r="Q1235" s="1880"/>
      <c r="R1235" s="1866">
        <f t="shared" si="19"/>
        <v>0</v>
      </c>
      <c r="S1235" s="1882"/>
      <c r="T1235" s="1602"/>
      <c r="U1235" s="1602"/>
      <c r="V1235" s="1602"/>
      <c r="W1235" s="1602"/>
    </row>
    <row r="1236" spans="1:23" ht="16" customHeight="1" x14ac:dyDescent="0.45">
      <c r="A1236" s="1603"/>
      <c r="B1236" s="1572"/>
      <c r="C1236" s="1572"/>
      <c r="D1236" s="1570"/>
      <c r="E1236" s="1571"/>
      <c r="F1236" s="1587"/>
      <c r="G1236" s="1604"/>
      <c r="H1236" s="1587"/>
      <c r="I1236" s="1572"/>
      <c r="J1236" s="1573"/>
      <c r="K1236" s="1572"/>
      <c r="L1236" s="1587"/>
      <c r="M1236" s="1569"/>
      <c r="N1236" s="1569"/>
      <c r="O1236" s="1587"/>
      <c r="P1236" s="1587"/>
      <c r="Q1236" s="1880"/>
      <c r="R1236" s="1866">
        <f t="shared" si="19"/>
        <v>0</v>
      </c>
      <c r="S1236" s="1882"/>
      <c r="T1236" s="1602"/>
      <c r="U1236" s="1602"/>
      <c r="V1236" s="1602"/>
      <c r="W1236" s="1602"/>
    </row>
    <row r="1237" spans="1:23" ht="16" customHeight="1" x14ac:dyDescent="0.45">
      <c r="A1237" s="1603"/>
      <c r="B1237" s="1572"/>
      <c r="C1237" s="1572"/>
      <c r="D1237" s="1570"/>
      <c r="E1237" s="1571"/>
      <c r="F1237" s="1587"/>
      <c r="G1237" s="1604"/>
      <c r="H1237" s="1587"/>
      <c r="I1237" s="1572"/>
      <c r="J1237" s="1573"/>
      <c r="K1237" s="1572"/>
      <c r="L1237" s="1587"/>
      <c r="M1237" s="1569"/>
      <c r="N1237" s="1569"/>
      <c r="O1237" s="1587"/>
      <c r="P1237" s="1587"/>
      <c r="Q1237" s="1880"/>
      <c r="R1237" s="1866">
        <f t="shared" si="19"/>
        <v>0</v>
      </c>
      <c r="S1237" s="1882"/>
      <c r="T1237" s="1602"/>
      <c r="U1237" s="1602"/>
      <c r="V1237" s="1602"/>
      <c r="W1237" s="1602"/>
    </row>
    <row r="1238" spans="1:23" ht="16" customHeight="1" x14ac:dyDescent="0.45">
      <c r="A1238" s="1603"/>
      <c r="B1238" s="1572"/>
      <c r="C1238" s="1572"/>
      <c r="D1238" s="1570"/>
      <c r="E1238" s="1571"/>
      <c r="F1238" s="1587"/>
      <c r="G1238" s="1604"/>
      <c r="H1238" s="1587"/>
      <c r="I1238" s="1572"/>
      <c r="J1238" s="1573"/>
      <c r="K1238" s="1572"/>
      <c r="L1238" s="1587"/>
      <c r="M1238" s="1569"/>
      <c r="N1238" s="1569"/>
      <c r="O1238" s="1587"/>
      <c r="P1238" s="1587"/>
      <c r="Q1238" s="1880"/>
      <c r="R1238" s="1866">
        <f t="shared" si="19"/>
        <v>0</v>
      </c>
      <c r="S1238" s="1882"/>
      <c r="T1238" s="1602"/>
      <c r="U1238" s="1602"/>
      <c r="V1238" s="1602"/>
      <c r="W1238" s="1602"/>
    </row>
    <row r="1239" spans="1:23" ht="16" customHeight="1" x14ac:dyDescent="0.45">
      <c r="A1239" s="1603"/>
      <c r="B1239" s="1572"/>
      <c r="C1239" s="1572"/>
      <c r="D1239" s="1570"/>
      <c r="E1239" s="1571"/>
      <c r="F1239" s="1587"/>
      <c r="G1239" s="1604"/>
      <c r="H1239" s="1587"/>
      <c r="I1239" s="1572"/>
      <c r="J1239" s="1573"/>
      <c r="K1239" s="1572"/>
      <c r="L1239" s="1587"/>
      <c r="M1239" s="1569"/>
      <c r="N1239" s="1569"/>
      <c r="O1239" s="1587"/>
      <c r="P1239" s="1587"/>
      <c r="Q1239" s="1880"/>
      <c r="R1239" s="1866">
        <f t="shared" si="19"/>
        <v>0</v>
      </c>
      <c r="S1239" s="1882"/>
      <c r="T1239" s="1602"/>
      <c r="U1239" s="1602"/>
      <c r="V1239" s="1602"/>
      <c r="W1239" s="1602"/>
    </row>
    <row r="1240" spans="1:23" ht="16" customHeight="1" x14ac:dyDescent="0.45">
      <c r="A1240" s="1603"/>
      <c r="B1240" s="1572"/>
      <c r="C1240" s="1572"/>
      <c r="D1240" s="1570"/>
      <c r="E1240" s="1571"/>
      <c r="F1240" s="1587"/>
      <c r="G1240" s="1604"/>
      <c r="H1240" s="1587"/>
      <c r="I1240" s="1572"/>
      <c r="J1240" s="1573"/>
      <c r="K1240" s="1572"/>
      <c r="L1240" s="1587"/>
      <c r="M1240" s="1569"/>
      <c r="N1240" s="1569"/>
      <c r="O1240" s="1587"/>
      <c r="P1240" s="1587"/>
      <c r="Q1240" s="1880"/>
      <c r="R1240" s="1866">
        <f t="shared" si="19"/>
        <v>0</v>
      </c>
      <c r="S1240" s="1882"/>
      <c r="T1240" s="1602"/>
      <c r="U1240" s="1602"/>
      <c r="V1240" s="1602"/>
      <c r="W1240" s="1602"/>
    </row>
    <row r="1241" spans="1:23" ht="16" customHeight="1" x14ac:dyDescent="0.45">
      <c r="A1241" s="1603"/>
      <c r="B1241" s="1572"/>
      <c r="C1241" s="1572"/>
      <c r="D1241" s="1570"/>
      <c r="E1241" s="1571"/>
      <c r="F1241" s="1587"/>
      <c r="G1241" s="1604"/>
      <c r="H1241" s="1587"/>
      <c r="I1241" s="1572"/>
      <c r="J1241" s="1573"/>
      <c r="K1241" s="1572"/>
      <c r="L1241" s="1587"/>
      <c r="M1241" s="1569"/>
      <c r="N1241" s="1569"/>
      <c r="O1241" s="1587"/>
      <c r="P1241" s="1587"/>
      <c r="Q1241" s="1880"/>
      <c r="R1241" s="1866">
        <f t="shared" si="19"/>
        <v>0</v>
      </c>
      <c r="S1241" s="1882"/>
      <c r="T1241" s="1602"/>
      <c r="U1241" s="1602"/>
      <c r="V1241" s="1602"/>
      <c r="W1241" s="1602"/>
    </row>
    <row r="1242" spans="1:23" ht="16" customHeight="1" x14ac:dyDescent="0.45">
      <c r="A1242" s="1603"/>
      <c r="B1242" s="1572"/>
      <c r="C1242" s="1572"/>
      <c r="D1242" s="1570"/>
      <c r="E1242" s="1571"/>
      <c r="F1242" s="1587"/>
      <c r="G1242" s="1604"/>
      <c r="H1242" s="1587"/>
      <c r="I1242" s="1572"/>
      <c r="J1242" s="1573"/>
      <c r="K1242" s="1572"/>
      <c r="L1242" s="1587"/>
      <c r="M1242" s="1569"/>
      <c r="N1242" s="1569"/>
      <c r="O1242" s="1587"/>
      <c r="P1242" s="1587"/>
      <c r="Q1242" s="1880"/>
      <c r="R1242" s="1866">
        <f t="shared" si="19"/>
        <v>0</v>
      </c>
      <c r="S1242" s="1882"/>
      <c r="T1242" s="1602"/>
      <c r="U1242" s="1602"/>
      <c r="V1242" s="1602"/>
      <c r="W1242" s="1602"/>
    </row>
    <row r="1243" spans="1:23" ht="16" customHeight="1" x14ac:dyDescent="0.45">
      <c r="A1243" s="1603"/>
      <c r="B1243" s="1572"/>
      <c r="C1243" s="1572"/>
      <c r="D1243" s="1570"/>
      <c r="E1243" s="1571"/>
      <c r="F1243" s="1587"/>
      <c r="G1243" s="1604"/>
      <c r="H1243" s="1587"/>
      <c r="I1243" s="1572"/>
      <c r="J1243" s="1573"/>
      <c r="K1243" s="1572"/>
      <c r="L1243" s="1587"/>
      <c r="M1243" s="1569"/>
      <c r="N1243" s="1569"/>
      <c r="O1243" s="1587"/>
      <c r="P1243" s="1587"/>
      <c r="Q1243" s="1880"/>
      <c r="R1243" s="1866">
        <f t="shared" si="19"/>
        <v>0</v>
      </c>
      <c r="S1243" s="1882"/>
      <c r="T1243" s="1602"/>
      <c r="U1243" s="1602"/>
      <c r="V1243" s="1602"/>
      <c r="W1243" s="1602"/>
    </row>
    <row r="1244" spans="1:23" ht="16" customHeight="1" x14ac:dyDescent="0.45">
      <c r="A1244" s="1603"/>
      <c r="B1244" s="1572"/>
      <c r="C1244" s="1572"/>
      <c r="D1244" s="1570"/>
      <c r="E1244" s="1571"/>
      <c r="F1244" s="1587"/>
      <c r="G1244" s="1604"/>
      <c r="H1244" s="1587"/>
      <c r="I1244" s="1572"/>
      <c r="J1244" s="1573"/>
      <c r="K1244" s="1572"/>
      <c r="L1244" s="1587"/>
      <c r="M1244" s="1569"/>
      <c r="N1244" s="1569"/>
      <c r="O1244" s="1587"/>
      <c r="P1244" s="1587"/>
      <c r="Q1244" s="1880"/>
      <c r="R1244" s="1866">
        <f t="shared" si="19"/>
        <v>0</v>
      </c>
      <c r="S1244" s="1882"/>
      <c r="T1244" s="1602"/>
      <c r="U1244" s="1602"/>
      <c r="V1244" s="1602"/>
      <c r="W1244" s="1602"/>
    </row>
    <row r="1245" spans="1:23" ht="16" customHeight="1" x14ac:dyDescent="0.45">
      <c r="A1245" s="1603"/>
      <c r="B1245" s="1572"/>
      <c r="C1245" s="1572"/>
      <c r="D1245" s="1570"/>
      <c r="E1245" s="1571"/>
      <c r="F1245" s="1587"/>
      <c r="G1245" s="1604"/>
      <c r="H1245" s="1587"/>
      <c r="I1245" s="1572"/>
      <c r="J1245" s="1573"/>
      <c r="K1245" s="1572"/>
      <c r="L1245" s="1587"/>
      <c r="M1245" s="1569"/>
      <c r="N1245" s="1569"/>
      <c r="O1245" s="1587"/>
      <c r="P1245" s="1587"/>
      <c r="Q1245" s="1880"/>
      <c r="R1245" s="1866">
        <f t="shared" si="19"/>
        <v>0</v>
      </c>
      <c r="S1245" s="1882"/>
      <c r="T1245" s="1602"/>
      <c r="U1245" s="1602"/>
      <c r="V1245" s="1602"/>
      <c r="W1245" s="1602"/>
    </row>
    <row r="1246" spans="1:23" ht="16" customHeight="1" x14ac:dyDescent="0.45">
      <c r="A1246" s="1603"/>
      <c r="B1246" s="1572"/>
      <c r="C1246" s="1572"/>
      <c r="D1246" s="1570"/>
      <c r="E1246" s="1571"/>
      <c r="F1246" s="1587"/>
      <c r="G1246" s="1604"/>
      <c r="H1246" s="1587"/>
      <c r="I1246" s="1572"/>
      <c r="J1246" s="1573"/>
      <c r="K1246" s="1572"/>
      <c r="L1246" s="1587"/>
      <c r="M1246" s="1569"/>
      <c r="N1246" s="1569"/>
      <c r="O1246" s="1587"/>
      <c r="P1246" s="1587"/>
      <c r="Q1246" s="1880"/>
      <c r="R1246" s="1866">
        <f t="shared" si="19"/>
        <v>0</v>
      </c>
      <c r="S1246" s="1882"/>
      <c r="T1246" s="1602"/>
      <c r="U1246" s="1602"/>
      <c r="V1246" s="1602"/>
      <c r="W1246" s="1602"/>
    </row>
    <row r="1247" spans="1:23" ht="16" customHeight="1" x14ac:dyDescent="0.45">
      <c r="A1247" s="1603"/>
      <c r="B1247" s="1572"/>
      <c r="C1247" s="1572"/>
      <c r="D1247" s="1570"/>
      <c r="E1247" s="1571"/>
      <c r="F1247" s="1587"/>
      <c r="G1247" s="1604"/>
      <c r="H1247" s="1587"/>
      <c r="I1247" s="1572"/>
      <c r="J1247" s="1573"/>
      <c r="K1247" s="1572"/>
      <c r="L1247" s="1587"/>
      <c r="M1247" s="1569"/>
      <c r="N1247" s="1569"/>
      <c r="O1247" s="1587"/>
      <c r="P1247" s="1587"/>
      <c r="Q1247" s="1880"/>
      <c r="R1247" s="1866">
        <f t="shared" si="19"/>
        <v>0</v>
      </c>
      <c r="S1247" s="1882"/>
      <c r="T1247" s="1602"/>
      <c r="U1247" s="1602"/>
      <c r="V1247" s="1602"/>
      <c r="W1247" s="1602"/>
    </row>
    <row r="1248" spans="1:23" ht="16" customHeight="1" x14ac:dyDescent="0.45">
      <c r="A1248" s="1603"/>
      <c r="B1248" s="1572"/>
      <c r="C1248" s="1572"/>
      <c r="D1248" s="1570"/>
      <c r="E1248" s="1571"/>
      <c r="F1248" s="1587"/>
      <c r="G1248" s="1604"/>
      <c r="H1248" s="1587"/>
      <c r="I1248" s="1572"/>
      <c r="J1248" s="1573"/>
      <c r="K1248" s="1572"/>
      <c r="L1248" s="1587"/>
      <c r="M1248" s="1569"/>
      <c r="N1248" s="1569"/>
      <c r="O1248" s="1587"/>
      <c r="P1248" s="1587"/>
      <c r="Q1248" s="1880"/>
      <c r="R1248" s="1866">
        <f t="shared" si="19"/>
        <v>0</v>
      </c>
      <c r="S1248" s="1882"/>
      <c r="T1248" s="1602"/>
      <c r="U1248" s="1602"/>
      <c r="V1248" s="1602"/>
      <c r="W1248" s="1602"/>
    </row>
    <row r="1249" spans="1:23" ht="16" customHeight="1" x14ac:dyDescent="0.45">
      <c r="A1249" s="1603"/>
      <c r="B1249" s="1572"/>
      <c r="C1249" s="1572"/>
      <c r="D1249" s="1570"/>
      <c r="E1249" s="1571"/>
      <c r="F1249" s="1587"/>
      <c r="G1249" s="1604"/>
      <c r="H1249" s="1587"/>
      <c r="I1249" s="1572"/>
      <c r="J1249" s="1573"/>
      <c r="K1249" s="1572"/>
      <c r="L1249" s="1587"/>
      <c r="M1249" s="1569"/>
      <c r="N1249" s="1569"/>
      <c r="O1249" s="1587"/>
      <c r="P1249" s="1587"/>
      <c r="Q1249" s="1880"/>
      <c r="R1249" s="1866">
        <f t="shared" si="19"/>
        <v>0</v>
      </c>
      <c r="S1249" s="1882"/>
      <c r="T1249" s="1602"/>
      <c r="U1249" s="1602"/>
      <c r="V1249" s="1602"/>
      <c r="W1249" s="1602"/>
    </row>
    <row r="1250" spans="1:23" ht="16" customHeight="1" x14ac:dyDescent="0.45">
      <c r="A1250" s="1603"/>
      <c r="B1250" s="1572"/>
      <c r="C1250" s="1572"/>
      <c r="D1250" s="1570"/>
      <c r="E1250" s="1571"/>
      <c r="F1250" s="1587"/>
      <c r="G1250" s="1604"/>
      <c r="H1250" s="1587"/>
      <c r="I1250" s="1572"/>
      <c r="J1250" s="1573"/>
      <c r="K1250" s="1572"/>
      <c r="L1250" s="1587"/>
      <c r="M1250" s="1569"/>
      <c r="N1250" s="1569"/>
      <c r="O1250" s="1587"/>
      <c r="P1250" s="1587"/>
      <c r="Q1250" s="1880"/>
      <c r="R1250" s="1866">
        <f t="shared" si="19"/>
        <v>0</v>
      </c>
      <c r="S1250" s="1882"/>
      <c r="T1250" s="1602"/>
      <c r="U1250" s="1602"/>
      <c r="V1250" s="1602"/>
      <c r="W1250" s="1602"/>
    </row>
    <row r="1251" spans="1:23" ht="16" customHeight="1" x14ac:dyDescent="0.45">
      <c r="A1251" s="1603"/>
      <c r="B1251" s="1572"/>
      <c r="C1251" s="1572"/>
      <c r="D1251" s="1570"/>
      <c r="E1251" s="1571"/>
      <c r="F1251" s="1587"/>
      <c r="G1251" s="1604"/>
      <c r="H1251" s="1587"/>
      <c r="I1251" s="1572"/>
      <c r="J1251" s="1573"/>
      <c r="K1251" s="1572"/>
      <c r="L1251" s="1587"/>
      <c r="M1251" s="1569"/>
      <c r="N1251" s="1569"/>
      <c r="O1251" s="1587"/>
      <c r="P1251" s="1587"/>
      <c r="Q1251" s="1880"/>
      <c r="R1251" s="1866">
        <f t="shared" si="19"/>
        <v>0</v>
      </c>
      <c r="S1251" s="1882"/>
      <c r="T1251" s="1602"/>
      <c r="U1251" s="1602"/>
      <c r="V1251" s="1602"/>
      <c r="W1251" s="1602"/>
    </row>
    <row r="1252" spans="1:23" ht="16" customHeight="1" x14ac:dyDescent="0.45">
      <c r="A1252" s="1603"/>
      <c r="B1252" s="1572"/>
      <c r="C1252" s="1572"/>
      <c r="D1252" s="1570"/>
      <c r="E1252" s="1571"/>
      <c r="F1252" s="1587"/>
      <c r="G1252" s="1604"/>
      <c r="H1252" s="1587"/>
      <c r="I1252" s="1572"/>
      <c r="J1252" s="1573"/>
      <c r="K1252" s="1572"/>
      <c r="L1252" s="1587"/>
      <c r="M1252" s="1569"/>
      <c r="N1252" s="1569"/>
      <c r="O1252" s="1587"/>
      <c r="P1252" s="1587"/>
      <c r="Q1252" s="1880"/>
      <c r="R1252" s="1866">
        <f t="shared" si="19"/>
        <v>0</v>
      </c>
      <c r="S1252" s="1882"/>
      <c r="T1252" s="1602"/>
      <c r="U1252" s="1602"/>
      <c r="V1252" s="1602"/>
      <c r="W1252" s="1602"/>
    </row>
    <row r="1253" spans="1:23" ht="16" customHeight="1" x14ac:dyDescent="0.45">
      <c r="A1253" s="1603"/>
      <c r="B1253" s="1572"/>
      <c r="C1253" s="1572"/>
      <c r="D1253" s="1570"/>
      <c r="E1253" s="1571"/>
      <c r="F1253" s="1587"/>
      <c r="G1253" s="1604"/>
      <c r="H1253" s="1587"/>
      <c r="I1253" s="1572"/>
      <c r="J1253" s="1573"/>
      <c r="K1253" s="1572"/>
      <c r="L1253" s="1587"/>
      <c r="M1253" s="1569"/>
      <c r="N1253" s="1569"/>
      <c r="O1253" s="1587"/>
      <c r="P1253" s="1587"/>
      <c r="Q1253" s="1880"/>
      <c r="R1253" s="1866">
        <f t="shared" si="19"/>
        <v>0</v>
      </c>
      <c r="S1253" s="1882"/>
      <c r="T1253" s="1602"/>
      <c r="U1253" s="1602"/>
      <c r="V1253" s="1602"/>
      <c r="W1253" s="1602"/>
    </row>
    <row r="1254" spans="1:23" ht="16" customHeight="1" x14ac:dyDescent="0.45">
      <c r="A1254" s="1603"/>
      <c r="B1254" s="1572"/>
      <c r="C1254" s="1572"/>
      <c r="D1254" s="1570"/>
      <c r="E1254" s="1571"/>
      <c r="F1254" s="1587"/>
      <c r="G1254" s="1604"/>
      <c r="H1254" s="1587"/>
      <c r="I1254" s="1572"/>
      <c r="J1254" s="1573"/>
      <c r="K1254" s="1572"/>
      <c r="L1254" s="1587"/>
      <c r="M1254" s="1569"/>
      <c r="N1254" s="1569"/>
      <c r="O1254" s="1587"/>
      <c r="P1254" s="1587"/>
      <c r="Q1254" s="1880"/>
      <c r="R1254" s="1866">
        <f t="shared" si="19"/>
        <v>0</v>
      </c>
      <c r="S1254" s="1882"/>
      <c r="T1254" s="1602"/>
      <c r="U1254" s="1602"/>
      <c r="V1254" s="1602"/>
      <c r="W1254" s="1602"/>
    </row>
    <row r="1255" spans="1:23" ht="16" customHeight="1" x14ac:dyDescent="0.45">
      <c r="A1255" s="1603"/>
      <c r="B1255" s="1572"/>
      <c r="C1255" s="1572"/>
      <c r="D1255" s="1570"/>
      <c r="E1255" s="1571"/>
      <c r="F1255" s="1587"/>
      <c r="G1255" s="1604"/>
      <c r="H1255" s="1587"/>
      <c r="I1255" s="1572"/>
      <c r="J1255" s="1573"/>
      <c r="K1255" s="1572"/>
      <c r="L1255" s="1587"/>
      <c r="M1255" s="1569"/>
      <c r="N1255" s="1569"/>
      <c r="O1255" s="1587"/>
      <c r="P1255" s="1587"/>
      <c r="Q1255" s="1880"/>
      <c r="R1255" s="1866">
        <f t="shared" si="19"/>
        <v>0</v>
      </c>
      <c r="S1255" s="1882"/>
      <c r="T1255" s="1602"/>
      <c r="U1255" s="1602"/>
      <c r="V1255" s="1602"/>
      <c r="W1255" s="1602"/>
    </row>
    <row r="1256" spans="1:23" ht="16" customHeight="1" x14ac:dyDescent="0.45">
      <c r="A1256" s="1603"/>
      <c r="B1256" s="1572"/>
      <c r="C1256" s="1572"/>
      <c r="D1256" s="1570"/>
      <c r="E1256" s="1571"/>
      <c r="F1256" s="1587"/>
      <c r="G1256" s="1604"/>
      <c r="H1256" s="1587"/>
      <c r="I1256" s="1572"/>
      <c r="J1256" s="1573"/>
      <c r="K1256" s="1572"/>
      <c r="L1256" s="1587"/>
      <c r="M1256" s="1569"/>
      <c r="N1256" s="1569"/>
      <c r="O1256" s="1587"/>
      <c r="P1256" s="1587"/>
      <c r="Q1256" s="1880"/>
      <c r="R1256" s="1866">
        <f t="shared" si="19"/>
        <v>0</v>
      </c>
      <c r="S1256" s="1882"/>
      <c r="T1256" s="1602"/>
      <c r="U1256" s="1602"/>
      <c r="V1256" s="1602"/>
      <c r="W1256" s="1602"/>
    </row>
    <row r="1257" spans="1:23" ht="16" customHeight="1" x14ac:dyDescent="0.45">
      <c r="A1257" s="1603"/>
      <c r="B1257" s="1572"/>
      <c r="C1257" s="1572"/>
      <c r="D1257" s="1570"/>
      <c r="E1257" s="1571"/>
      <c r="F1257" s="1587"/>
      <c r="G1257" s="1604"/>
      <c r="H1257" s="1587"/>
      <c r="I1257" s="1572"/>
      <c r="J1257" s="1573"/>
      <c r="K1257" s="1572"/>
      <c r="L1257" s="1587"/>
      <c r="M1257" s="1569"/>
      <c r="N1257" s="1569"/>
      <c r="O1257" s="1587"/>
      <c r="P1257" s="1587"/>
      <c r="Q1257" s="1880"/>
      <c r="R1257" s="1866">
        <f t="shared" si="19"/>
        <v>0</v>
      </c>
      <c r="S1257" s="1882"/>
      <c r="T1257" s="1602"/>
      <c r="U1257" s="1602"/>
      <c r="V1257" s="1602"/>
      <c r="W1257" s="1602"/>
    </row>
    <row r="1258" spans="1:23" ht="16" customHeight="1" x14ac:dyDescent="0.45">
      <c r="A1258" s="1603"/>
      <c r="B1258" s="1572"/>
      <c r="C1258" s="1572"/>
      <c r="D1258" s="1570"/>
      <c r="E1258" s="1571"/>
      <c r="F1258" s="1587"/>
      <c r="G1258" s="1604"/>
      <c r="H1258" s="1587"/>
      <c r="I1258" s="1572"/>
      <c r="J1258" s="1573"/>
      <c r="K1258" s="1572"/>
      <c r="L1258" s="1587"/>
      <c r="M1258" s="1569"/>
      <c r="N1258" s="1569"/>
      <c r="O1258" s="1587"/>
      <c r="P1258" s="1587"/>
      <c r="Q1258" s="1880"/>
      <c r="R1258" s="1866">
        <f t="shared" si="19"/>
        <v>0</v>
      </c>
      <c r="S1258" s="1882"/>
      <c r="T1258" s="1602"/>
      <c r="U1258" s="1602"/>
      <c r="V1258" s="1602"/>
      <c r="W1258" s="1602"/>
    </row>
    <row r="1259" spans="1:23" ht="16" customHeight="1" x14ac:dyDescent="0.45">
      <c r="A1259" s="1603"/>
      <c r="B1259" s="1572"/>
      <c r="C1259" s="1572"/>
      <c r="D1259" s="1570"/>
      <c r="E1259" s="1571"/>
      <c r="F1259" s="1587"/>
      <c r="G1259" s="1604"/>
      <c r="H1259" s="1587"/>
      <c r="I1259" s="1572"/>
      <c r="J1259" s="1573"/>
      <c r="K1259" s="1572"/>
      <c r="L1259" s="1587"/>
      <c r="M1259" s="1569"/>
      <c r="N1259" s="1569"/>
      <c r="O1259" s="1587"/>
      <c r="P1259" s="1587"/>
      <c r="Q1259" s="1880"/>
      <c r="R1259" s="1866">
        <f t="shared" si="19"/>
        <v>0</v>
      </c>
      <c r="S1259" s="1882"/>
      <c r="T1259" s="1602"/>
      <c r="U1259" s="1602"/>
      <c r="V1259" s="1602"/>
      <c r="W1259" s="1602"/>
    </row>
    <row r="1260" spans="1:23" ht="16" customHeight="1" x14ac:dyDescent="0.45">
      <c r="A1260" s="1603"/>
      <c r="B1260" s="1572"/>
      <c r="C1260" s="1572"/>
      <c r="D1260" s="1570"/>
      <c r="E1260" s="1571"/>
      <c r="F1260" s="1587"/>
      <c r="G1260" s="1604"/>
      <c r="H1260" s="1587"/>
      <c r="I1260" s="1572"/>
      <c r="J1260" s="1573"/>
      <c r="K1260" s="1572"/>
      <c r="L1260" s="1587"/>
      <c r="M1260" s="1569"/>
      <c r="N1260" s="1569"/>
      <c r="O1260" s="1587"/>
      <c r="P1260" s="1587"/>
      <c r="Q1260" s="1880"/>
      <c r="R1260" s="1866">
        <f t="shared" si="19"/>
        <v>0</v>
      </c>
      <c r="S1260" s="1882"/>
      <c r="T1260" s="1602"/>
      <c r="U1260" s="1602"/>
      <c r="V1260" s="1602"/>
      <c r="W1260" s="1602"/>
    </row>
    <row r="1261" spans="1:23" ht="16" customHeight="1" x14ac:dyDescent="0.45">
      <c r="A1261" s="1603"/>
      <c r="B1261" s="1572"/>
      <c r="C1261" s="1572"/>
      <c r="D1261" s="1570"/>
      <c r="E1261" s="1571"/>
      <c r="F1261" s="1587"/>
      <c r="G1261" s="1604"/>
      <c r="H1261" s="1587"/>
      <c r="I1261" s="1572"/>
      <c r="J1261" s="1573"/>
      <c r="K1261" s="1572"/>
      <c r="L1261" s="1587"/>
      <c r="M1261" s="1569"/>
      <c r="N1261" s="1569"/>
      <c r="O1261" s="1587"/>
      <c r="P1261" s="1587"/>
      <c r="Q1261" s="1880"/>
      <c r="R1261" s="1866">
        <f t="shared" si="19"/>
        <v>0</v>
      </c>
      <c r="S1261" s="1882"/>
      <c r="T1261" s="1602"/>
      <c r="U1261" s="1602"/>
      <c r="V1261" s="1602"/>
      <c r="W1261" s="1602"/>
    </row>
    <row r="1262" spans="1:23" ht="16" customHeight="1" x14ac:dyDescent="0.45">
      <c r="A1262" s="1603"/>
      <c r="B1262" s="1572"/>
      <c r="C1262" s="1572"/>
      <c r="D1262" s="1570"/>
      <c r="E1262" s="1571"/>
      <c r="F1262" s="1587"/>
      <c r="G1262" s="1604"/>
      <c r="H1262" s="1587"/>
      <c r="I1262" s="1572"/>
      <c r="J1262" s="1573"/>
      <c r="K1262" s="1572"/>
      <c r="L1262" s="1587"/>
      <c r="M1262" s="1569"/>
      <c r="N1262" s="1569"/>
      <c r="O1262" s="1587"/>
      <c r="P1262" s="1587"/>
      <c r="Q1262" s="1880"/>
      <c r="R1262" s="1866">
        <f t="shared" si="19"/>
        <v>0</v>
      </c>
      <c r="S1262" s="1882"/>
      <c r="T1262" s="1602"/>
      <c r="U1262" s="1602"/>
      <c r="V1262" s="1602"/>
      <c r="W1262" s="1602"/>
    </row>
    <row r="1263" spans="1:23" ht="16" customHeight="1" x14ac:dyDescent="0.45">
      <c r="A1263" s="1603"/>
      <c r="B1263" s="1572"/>
      <c r="C1263" s="1572"/>
      <c r="D1263" s="1570"/>
      <c r="E1263" s="1571"/>
      <c r="F1263" s="1587"/>
      <c r="G1263" s="1604"/>
      <c r="H1263" s="1587"/>
      <c r="I1263" s="1572"/>
      <c r="J1263" s="1573"/>
      <c r="K1263" s="1572"/>
      <c r="L1263" s="1587"/>
      <c r="M1263" s="1569"/>
      <c r="N1263" s="1569"/>
      <c r="O1263" s="1587"/>
      <c r="P1263" s="1587"/>
      <c r="Q1263" s="1880"/>
      <c r="R1263" s="1866">
        <f t="shared" si="19"/>
        <v>0</v>
      </c>
      <c r="S1263" s="1882"/>
      <c r="T1263" s="1602"/>
      <c r="U1263" s="1602"/>
      <c r="V1263" s="1602"/>
      <c r="W1263" s="1602"/>
    </row>
    <row r="1264" spans="1:23" ht="16" customHeight="1" x14ac:dyDescent="0.45">
      <c r="A1264" s="1603"/>
      <c r="B1264" s="1572"/>
      <c r="C1264" s="1572"/>
      <c r="D1264" s="1570"/>
      <c r="E1264" s="1571"/>
      <c r="F1264" s="1587"/>
      <c r="G1264" s="1604"/>
      <c r="H1264" s="1587"/>
      <c r="I1264" s="1572"/>
      <c r="J1264" s="1573"/>
      <c r="K1264" s="1572"/>
      <c r="L1264" s="1587"/>
      <c r="M1264" s="1569"/>
      <c r="N1264" s="1569"/>
      <c r="O1264" s="1587"/>
      <c r="P1264" s="1587"/>
      <c r="Q1264" s="1880"/>
      <c r="R1264" s="1866">
        <f t="shared" si="19"/>
        <v>0</v>
      </c>
      <c r="S1264" s="1882"/>
      <c r="T1264" s="1602"/>
      <c r="U1264" s="1602"/>
      <c r="V1264" s="1602"/>
      <c r="W1264" s="1602"/>
    </row>
    <row r="1265" spans="1:23" ht="16" customHeight="1" x14ac:dyDescent="0.45">
      <c r="A1265" s="1603"/>
      <c r="B1265" s="1572"/>
      <c r="C1265" s="1572"/>
      <c r="D1265" s="1570"/>
      <c r="E1265" s="1571"/>
      <c r="F1265" s="1587"/>
      <c r="G1265" s="1604"/>
      <c r="H1265" s="1587"/>
      <c r="I1265" s="1572"/>
      <c r="J1265" s="1573"/>
      <c r="K1265" s="1572"/>
      <c r="L1265" s="1587"/>
      <c r="M1265" s="1569"/>
      <c r="N1265" s="1569"/>
      <c r="O1265" s="1587"/>
      <c r="P1265" s="1587"/>
      <c r="Q1265" s="1880"/>
      <c r="R1265" s="1866">
        <f t="shared" si="19"/>
        <v>0</v>
      </c>
      <c r="S1265" s="1882"/>
      <c r="T1265" s="1602"/>
      <c r="U1265" s="1602"/>
      <c r="V1265" s="1602"/>
      <c r="W1265" s="1602"/>
    </row>
    <row r="1266" spans="1:23" ht="16" customHeight="1" x14ac:dyDescent="0.45">
      <c r="A1266" s="1603"/>
      <c r="B1266" s="1572"/>
      <c r="C1266" s="1572"/>
      <c r="D1266" s="1570"/>
      <c r="E1266" s="1571"/>
      <c r="F1266" s="1587"/>
      <c r="G1266" s="1604"/>
      <c r="H1266" s="1587"/>
      <c r="I1266" s="1572"/>
      <c r="J1266" s="1573"/>
      <c r="K1266" s="1572"/>
      <c r="L1266" s="1587"/>
      <c r="M1266" s="1569"/>
      <c r="N1266" s="1569"/>
      <c r="O1266" s="1587"/>
      <c r="P1266" s="1587"/>
      <c r="Q1266" s="1880"/>
      <c r="R1266" s="1866">
        <f t="shared" si="19"/>
        <v>0</v>
      </c>
      <c r="S1266" s="1882"/>
      <c r="T1266" s="1602"/>
      <c r="U1266" s="1602"/>
      <c r="V1266" s="1602"/>
      <c r="W1266" s="1602"/>
    </row>
    <row r="1267" spans="1:23" ht="16" customHeight="1" x14ac:dyDescent="0.45">
      <c r="A1267" s="1603"/>
      <c r="B1267" s="1572"/>
      <c r="C1267" s="1572"/>
      <c r="D1267" s="1570"/>
      <c r="E1267" s="1571"/>
      <c r="F1267" s="1587"/>
      <c r="G1267" s="1604"/>
      <c r="H1267" s="1587"/>
      <c r="I1267" s="1572"/>
      <c r="J1267" s="1573"/>
      <c r="K1267" s="1572"/>
      <c r="L1267" s="1587"/>
      <c r="M1267" s="1569"/>
      <c r="N1267" s="1569"/>
      <c r="O1267" s="1587"/>
      <c r="P1267" s="1587"/>
      <c r="Q1267" s="1880"/>
      <c r="R1267" s="1866">
        <f t="shared" si="19"/>
        <v>0</v>
      </c>
      <c r="S1267" s="1882"/>
      <c r="T1267" s="1602"/>
      <c r="U1267" s="1602"/>
      <c r="V1267" s="1602"/>
      <c r="W1267" s="1602"/>
    </row>
    <row r="1268" spans="1:23" ht="16" customHeight="1" x14ac:dyDescent="0.45">
      <c r="A1268" s="1603"/>
      <c r="B1268" s="1572"/>
      <c r="C1268" s="1572"/>
      <c r="D1268" s="1570"/>
      <c r="E1268" s="1571"/>
      <c r="F1268" s="1587"/>
      <c r="G1268" s="1604"/>
      <c r="H1268" s="1587"/>
      <c r="I1268" s="1572"/>
      <c r="J1268" s="1573"/>
      <c r="K1268" s="1572"/>
      <c r="L1268" s="1587"/>
      <c r="M1268" s="1569"/>
      <c r="N1268" s="1569"/>
      <c r="O1268" s="1587"/>
      <c r="P1268" s="1587"/>
      <c r="Q1268" s="1880"/>
      <c r="R1268" s="1866">
        <f t="shared" si="19"/>
        <v>0</v>
      </c>
      <c r="S1268" s="1882"/>
      <c r="T1268" s="1602"/>
      <c r="U1268" s="1602"/>
      <c r="V1268" s="1602"/>
      <c r="W1268" s="1602"/>
    </row>
    <row r="1269" spans="1:23" ht="16" customHeight="1" x14ac:dyDescent="0.45">
      <c r="A1269" s="1603"/>
      <c r="B1269" s="1572"/>
      <c r="C1269" s="1572"/>
      <c r="D1269" s="1570"/>
      <c r="E1269" s="1571"/>
      <c r="F1269" s="1587"/>
      <c r="G1269" s="1604"/>
      <c r="H1269" s="1587"/>
      <c r="I1269" s="1572"/>
      <c r="J1269" s="1573"/>
      <c r="K1269" s="1572"/>
      <c r="L1269" s="1587"/>
      <c r="M1269" s="1569"/>
      <c r="N1269" s="1569"/>
      <c r="O1269" s="1587"/>
      <c r="P1269" s="1587"/>
      <c r="Q1269" s="1880"/>
      <c r="R1269" s="1866">
        <f t="shared" si="19"/>
        <v>0</v>
      </c>
      <c r="S1269" s="1882"/>
      <c r="T1269" s="1602"/>
      <c r="U1269" s="1602"/>
      <c r="V1269" s="1602"/>
      <c r="W1269" s="1602"/>
    </row>
    <row r="1270" spans="1:23" ht="16" customHeight="1" x14ac:dyDescent="0.45">
      <c r="A1270" s="1603"/>
      <c r="B1270" s="1572"/>
      <c r="C1270" s="1572"/>
      <c r="D1270" s="1570"/>
      <c r="E1270" s="1571"/>
      <c r="F1270" s="1587"/>
      <c r="G1270" s="1604"/>
      <c r="H1270" s="1587"/>
      <c r="I1270" s="1572"/>
      <c r="J1270" s="1573"/>
      <c r="K1270" s="1572"/>
      <c r="L1270" s="1587"/>
      <c r="M1270" s="1569"/>
      <c r="N1270" s="1569"/>
      <c r="O1270" s="1587"/>
      <c r="P1270" s="1587"/>
      <c r="Q1270" s="1880"/>
      <c r="R1270" s="1866">
        <f t="shared" si="19"/>
        <v>0</v>
      </c>
      <c r="S1270" s="1882"/>
      <c r="T1270" s="1602"/>
      <c r="U1270" s="1602"/>
      <c r="V1270" s="1602"/>
      <c r="W1270" s="1602"/>
    </row>
    <row r="1271" spans="1:23" ht="16" customHeight="1" x14ac:dyDescent="0.45">
      <c r="A1271" s="1603"/>
      <c r="B1271" s="1572"/>
      <c r="C1271" s="1572"/>
      <c r="D1271" s="1570"/>
      <c r="E1271" s="1571"/>
      <c r="F1271" s="1587"/>
      <c r="G1271" s="1604"/>
      <c r="H1271" s="1587"/>
      <c r="I1271" s="1572"/>
      <c r="J1271" s="1573"/>
      <c r="K1271" s="1572"/>
      <c r="L1271" s="1587"/>
      <c r="M1271" s="1569"/>
      <c r="N1271" s="1569"/>
      <c r="O1271" s="1587"/>
      <c r="P1271" s="1587"/>
      <c r="Q1271" s="1880"/>
      <c r="R1271" s="1866">
        <f t="shared" si="19"/>
        <v>0</v>
      </c>
      <c r="S1271" s="1882"/>
      <c r="T1271" s="1602"/>
      <c r="U1271" s="1602"/>
      <c r="V1271" s="1602"/>
      <c r="W1271" s="1602"/>
    </row>
    <row r="1272" spans="1:23" ht="16" customHeight="1" x14ac:dyDescent="0.45">
      <c r="A1272" s="1603"/>
      <c r="B1272" s="1572"/>
      <c r="C1272" s="1572"/>
      <c r="D1272" s="1570"/>
      <c r="E1272" s="1571"/>
      <c r="F1272" s="1587"/>
      <c r="G1272" s="1604"/>
      <c r="H1272" s="1587"/>
      <c r="I1272" s="1572"/>
      <c r="J1272" s="1573"/>
      <c r="K1272" s="1572"/>
      <c r="L1272" s="1587"/>
      <c r="M1272" s="1569"/>
      <c r="N1272" s="1569"/>
      <c r="O1272" s="1587"/>
      <c r="P1272" s="1587"/>
      <c r="Q1272" s="1880"/>
      <c r="R1272" s="1866">
        <f t="shared" si="19"/>
        <v>0</v>
      </c>
      <c r="S1272" s="1882"/>
      <c r="T1272" s="1602"/>
      <c r="U1272" s="1602"/>
      <c r="V1272" s="1602"/>
      <c r="W1272" s="1602"/>
    </row>
    <row r="1273" spans="1:23" ht="16" customHeight="1" x14ac:dyDescent="0.45">
      <c r="A1273" s="1603"/>
      <c r="B1273" s="1572"/>
      <c r="C1273" s="1572"/>
      <c r="D1273" s="1570"/>
      <c r="E1273" s="1571"/>
      <c r="F1273" s="1587"/>
      <c r="G1273" s="1604"/>
      <c r="H1273" s="1587"/>
      <c r="I1273" s="1572"/>
      <c r="J1273" s="1573"/>
      <c r="K1273" s="1572"/>
      <c r="L1273" s="1587"/>
      <c r="M1273" s="1569"/>
      <c r="N1273" s="1569"/>
      <c r="O1273" s="1587"/>
      <c r="P1273" s="1587"/>
      <c r="Q1273" s="1880"/>
      <c r="R1273" s="1866">
        <f t="shared" si="19"/>
        <v>0</v>
      </c>
      <c r="S1273" s="1882"/>
      <c r="T1273" s="1602"/>
      <c r="U1273" s="1602"/>
      <c r="V1273" s="1602"/>
      <c r="W1273" s="1602"/>
    </row>
    <row r="1274" spans="1:23" ht="16" customHeight="1" x14ac:dyDescent="0.45">
      <c r="A1274" s="1603"/>
      <c r="B1274" s="1572"/>
      <c r="C1274" s="1572"/>
      <c r="D1274" s="1570"/>
      <c r="E1274" s="1571"/>
      <c r="F1274" s="1587"/>
      <c r="G1274" s="1604"/>
      <c r="H1274" s="1587"/>
      <c r="I1274" s="1572"/>
      <c r="J1274" s="1573"/>
      <c r="K1274" s="1572"/>
      <c r="L1274" s="1587"/>
      <c r="M1274" s="1569"/>
      <c r="N1274" s="1569"/>
      <c r="O1274" s="1587"/>
      <c r="P1274" s="1587"/>
      <c r="Q1274" s="1880"/>
      <c r="R1274" s="1866">
        <f t="shared" si="19"/>
        <v>0</v>
      </c>
      <c r="S1274" s="1882"/>
      <c r="T1274" s="1602"/>
      <c r="U1274" s="1602"/>
      <c r="V1274" s="1602"/>
      <c r="W1274" s="1602"/>
    </row>
    <row r="1275" spans="1:23" ht="16" customHeight="1" x14ac:dyDescent="0.45">
      <c r="A1275" s="1603"/>
      <c r="B1275" s="1572"/>
      <c r="C1275" s="1572"/>
      <c r="D1275" s="1570"/>
      <c r="E1275" s="1571"/>
      <c r="F1275" s="1587"/>
      <c r="G1275" s="1604"/>
      <c r="H1275" s="1587"/>
      <c r="I1275" s="1572"/>
      <c r="J1275" s="1573"/>
      <c r="K1275" s="1572"/>
      <c r="L1275" s="1587"/>
      <c r="M1275" s="1569"/>
      <c r="N1275" s="1569"/>
      <c r="O1275" s="1587"/>
      <c r="P1275" s="1587"/>
      <c r="Q1275" s="1880"/>
      <c r="R1275" s="1866">
        <f t="shared" si="19"/>
        <v>0</v>
      </c>
      <c r="S1275" s="1882"/>
      <c r="T1275" s="1602"/>
      <c r="U1275" s="1602"/>
      <c r="V1275" s="1602"/>
      <c r="W1275" s="1602"/>
    </row>
    <row r="1276" spans="1:23" ht="16" customHeight="1" x14ac:dyDescent="0.45">
      <c r="A1276" s="1603"/>
      <c r="B1276" s="1572"/>
      <c r="C1276" s="1572"/>
      <c r="D1276" s="1570"/>
      <c r="E1276" s="1571"/>
      <c r="F1276" s="1587"/>
      <c r="G1276" s="1604"/>
      <c r="H1276" s="1587"/>
      <c r="I1276" s="1572"/>
      <c r="J1276" s="1573"/>
      <c r="K1276" s="1572"/>
      <c r="L1276" s="1587"/>
      <c r="M1276" s="1569"/>
      <c r="N1276" s="1569"/>
      <c r="O1276" s="1587"/>
      <c r="P1276" s="1587"/>
      <c r="Q1276" s="1880"/>
      <c r="R1276" s="1866">
        <f t="shared" si="19"/>
        <v>0</v>
      </c>
      <c r="S1276" s="1882"/>
      <c r="T1276" s="1602"/>
      <c r="U1276" s="1602"/>
      <c r="V1276" s="1602"/>
      <c r="W1276" s="1602"/>
    </row>
    <row r="1277" spans="1:23" ht="16" customHeight="1" x14ac:dyDescent="0.45">
      <c r="A1277" s="1603"/>
      <c r="B1277" s="1572"/>
      <c r="C1277" s="1572"/>
      <c r="D1277" s="1570"/>
      <c r="E1277" s="1571"/>
      <c r="F1277" s="1587"/>
      <c r="G1277" s="1604"/>
      <c r="H1277" s="1587"/>
      <c r="I1277" s="1572"/>
      <c r="J1277" s="1573"/>
      <c r="K1277" s="1572"/>
      <c r="L1277" s="1587"/>
      <c r="M1277" s="1569"/>
      <c r="N1277" s="1569"/>
      <c r="O1277" s="1587"/>
      <c r="P1277" s="1587"/>
      <c r="Q1277" s="1880"/>
      <c r="R1277" s="1866">
        <f t="shared" si="19"/>
        <v>0</v>
      </c>
      <c r="S1277" s="1882"/>
      <c r="T1277" s="1602"/>
      <c r="U1277" s="1602"/>
      <c r="V1277" s="1602"/>
      <c r="W1277" s="1602"/>
    </row>
    <row r="1278" spans="1:23" ht="16" customHeight="1" x14ac:dyDescent="0.45">
      <c r="A1278" s="1603"/>
      <c r="B1278" s="1572"/>
      <c r="C1278" s="1572"/>
      <c r="D1278" s="1570"/>
      <c r="E1278" s="1571"/>
      <c r="F1278" s="1587"/>
      <c r="G1278" s="1604"/>
      <c r="H1278" s="1587"/>
      <c r="I1278" s="1572"/>
      <c r="J1278" s="1573"/>
      <c r="K1278" s="1572"/>
      <c r="L1278" s="1587"/>
      <c r="M1278" s="1569"/>
      <c r="N1278" s="1569"/>
      <c r="O1278" s="1587"/>
      <c r="P1278" s="1587"/>
      <c r="Q1278" s="1880"/>
      <c r="R1278" s="1866">
        <f t="shared" si="19"/>
        <v>0</v>
      </c>
      <c r="S1278" s="1882"/>
      <c r="T1278" s="1602"/>
      <c r="U1278" s="1602"/>
      <c r="V1278" s="1602"/>
      <c r="W1278" s="1602"/>
    </row>
    <row r="1279" spans="1:23" ht="16" customHeight="1" x14ac:dyDescent="0.45">
      <c r="A1279" s="1603"/>
      <c r="B1279" s="1572"/>
      <c r="C1279" s="1572"/>
      <c r="D1279" s="1570"/>
      <c r="E1279" s="1571"/>
      <c r="F1279" s="1587"/>
      <c r="G1279" s="1604"/>
      <c r="H1279" s="1587"/>
      <c r="I1279" s="1572"/>
      <c r="J1279" s="1573"/>
      <c r="K1279" s="1572"/>
      <c r="L1279" s="1587"/>
      <c r="M1279" s="1569"/>
      <c r="N1279" s="1569"/>
      <c r="O1279" s="1587"/>
      <c r="P1279" s="1587"/>
      <c r="Q1279" s="1880"/>
      <c r="R1279" s="1866">
        <f t="shared" si="19"/>
        <v>0</v>
      </c>
      <c r="S1279" s="1882"/>
      <c r="T1279" s="1602"/>
      <c r="U1279" s="1602"/>
      <c r="V1279" s="1602"/>
      <c r="W1279" s="1602"/>
    </row>
    <row r="1280" spans="1:23" ht="16" customHeight="1" x14ac:dyDescent="0.45">
      <c r="A1280" s="1603"/>
      <c r="B1280" s="1572"/>
      <c r="C1280" s="1572"/>
      <c r="D1280" s="1570"/>
      <c r="E1280" s="1571"/>
      <c r="F1280" s="1587"/>
      <c r="G1280" s="1604"/>
      <c r="H1280" s="1587"/>
      <c r="I1280" s="1572"/>
      <c r="J1280" s="1573"/>
      <c r="K1280" s="1572"/>
      <c r="L1280" s="1587"/>
      <c r="M1280" s="1569"/>
      <c r="N1280" s="1569"/>
      <c r="O1280" s="1587"/>
      <c r="P1280" s="1587"/>
      <c r="Q1280" s="1880"/>
      <c r="R1280" s="1866">
        <f t="shared" si="19"/>
        <v>0</v>
      </c>
      <c r="S1280" s="1882"/>
      <c r="T1280" s="1602"/>
      <c r="U1280" s="1602"/>
      <c r="V1280" s="1602"/>
      <c r="W1280" s="1602"/>
    </row>
    <row r="1281" spans="1:23" ht="16" customHeight="1" x14ac:dyDescent="0.45">
      <c r="A1281" s="1603"/>
      <c r="B1281" s="1572"/>
      <c r="C1281" s="1572"/>
      <c r="D1281" s="1570"/>
      <c r="E1281" s="1571"/>
      <c r="F1281" s="1587"/>
      <c r="G1281" s="1604"/>
      <c r="H1281" s="1587"/>
      <c r="I1281" s="1572"/>
      <c r="J1281" s="1573"/>
      <c r="K1281" s="1572"/>
      <c r="L1281" s="1587"/>
      <c r="M1281" s="1569"/>
      <c r="N1281" s="1569"/>
      <c r="O1281" s="1587"/>
      <c r="P1281" s="1587"/>
      <c r="Q1281" s="1880"/>
      <c r="R1281" s="1866">
        <f t="shared" si="19"/>
        <v>0</v>
      </c>
      <c r="S1281" s="1882"/>
      <c r="T1281" s="1602"/>
      <c r="U1281" s="1602"/>
      <c r="V1281" s="1602"/>
      <c r="W1281" s="1602"/>
    </row>
    <row r="1282" spans="1:23" ht="16" customHeight="1" x14ac:dyDescent="0.45">
      <c r="A1282" s="1603"/>
      <c r="B1282" s="1572"/>
      <c r="C1282" s="1572"/>
      <c r="D1282" s="1570"/>
      <c r="E1282" s="1571"/>
      <c r="F1282" s="1587"/>
      <c r="G1282" s="1604"/>
      <c r="H1282" s="1587"/>
      <c r="I1282" s="1572"/>
      <c r="J1282" s="1573"/>
      <c r="K1282" s="1572"/>
      <c r="L1282" s="1587"/>
      <c r="M1282" s="1569"/>
      <c r="N1282" s="1569"/>
      <c r="O1282" s="1587"/>
      <c r="P1282" s="1587"/>
      <c r="Q1282" s="1880"/>
      <c r="R1282" s="1866">
        <f t="shared" si="19"/>
        <v>0</v>
      </c>
      <c r="S1282" s="1882"/>
      <c r="T1282" s="1602"/>
      <c r="U1282" s="1602"/>
      <c r="V1282" s="1602"/>
      <c r="W1282" s="1602"/>
    </row>
    <row r="1283" spans="1:23" ht="16" customHeight="1" x14ac:dyDescent="0.45">
      <c r="A1283" s="1603"/>
      <c r="B1283" s="1572"/>
      <c r="C1283" s="1572"/>
      <c r="D1283" s="1570"/>
      <c r="E1283" s="1571"/>
      <c r="F1283" s="1587"/>
      <c r="G1283" s="1604"/>
      <c r="H1283" s="1587"/>
      <c r="I1283" s="1572"/>
      <c r="J1283" s="1573"/>
      <c r="K1283" s="1572"/>
      <c r="L1283" s="1587"/>
      <c r="M1283" s="1569"/>
      <c r="N1283" s="1569"/>
      <c r="O1283" s="1587"/>
      <c r="P1283" s="1587"/>
      <c r="Q1283" s="1880"/>
      <c r="R1283" s="1866">
        <f t="shared" si="19"/>
        <v>0</v>
      </c>
      <c r="S1283" s="1882"/>
      <c r="T1283" s="1602"/>
      <c r="U1283" s="1602"/>
      <c r="V1283" s="1602"/>
      <c r="W1283" s="1602"/>
    </row>
    <row r="1284" spans="1:23" ht="16" customHeight="1" x14ac:dyDescent="0.45">
      <c r="A1284" s="1603"/>
      <c r="B1284" s="1572"/>
      <c r="C1284" s="1572"/>
      <c r="D1284" s="1570"/>
      <c r="E1284" s="1571"/>
      <c r="F1284" s="1587"/>
      <c r="G1284" s="1604"/>
      <c r="H1284" s="1587"/>
      <c r="I1284" s="1572"/>
      <c r="J1284" s="1573"/>
      <c r="K1284" s="1572"/>
      <c r="L1284" s="1587"/>
      <c r="M1284" s="1569"/>
      <c r="N1284" s="1569"/>
      <c r="O1284" s="1587"/>
      <c r="P1284" s="1587"/>
      <c r="Q1284" s="1880"/>
      <c r="R1284" s="1866">
        <f t="shared" si="19"/>
        <v>0</v>
      </c>
      <c r="S1284" s="1882"/>
      <c r="T1284" s="1602"/>
      <c r="U1284" s="1602"/>
      <c r="V1284" s="1602"/>
      <c r="W1284" s="1602"/>
    </row>
    <row r="1285" spans="1:23" ht="16" customHeight="1" x14ac:dyDescent="0.45">
      <c r="A1285" s="1603"/>
      <c r="B1285" s="1572"/>
      <c r="C1285" s="1572"/>
      <c r="D1285" s="1570"/>
      <c r="E1285" s="1571"/>
      <c r="F1285" s="1587"/>
      <c r="G1285" s="1604"/>
      <c r="H1285" s="1587"/>
      <c r="I1285" s="1572"/>
      <c r="J1285" s="1573"/>
      <c r="K1285" s="1572"/>
      <c r="L1285" s="1587"/>
      <c r="M1285" s="1569"/>
      <c r="N1285" s="1569"/>
      <c r="O1285" s="1587"/>
      <c r="P1285" s="1587"/>
      <c r="Q1285" s="1880"/>
      <c r="R1285" s="1866">
        <f t="shared" si="19"/>
        <v>0</v>
      </c>
      <c r="S1285" s="1882"/>
      <c r="T1285" s="1602"/>
      <c r="U1285" s="1602"/>
      <c r="V1285" s="1602"/>
      <c r="W1285" s="1602"/>
    </row>
    <row r="1286" spans="1:23" ht="16" customHeight="1" x14ac:dyDescent="0.45">
      <c r="A1286" s="1603"/>
      <c r="B1286" s="1572"/>
      <c r="C1286" s="1572"/>
      <c r="D1286" s="1570"/>
      <c r="E1286" s="1571"/>
      <c r="F1286" s="1587"/>
      <c r="G1286" s="1604"/>
      <c r="H1286" s="1587"/>
      <c r="I1286" s="1572"/>
      <c r="J1286" s="1573"/>
      <c r="K1286" s="1572"/>
      <c r="L1286" s="1587"/>
      <c r="M1286" s="1569"/>
      <c r="N1286" s="1569"/>
      <c r="O1286" s="1587"/>
      <c r="P1286" s="1587"/>
      <c r="Q1286" s="1880"/>
      <c r="R1286" s="1866">
        <f t="shared" si="19"/>
        <v>0</v>
      </c>
      <c r="S1286" s="1882"/>
      <c r="T1286" s="1602"/>
      <c r="U1286" s="1602"/>
      <c r="V1286" s="1602"/>
      <c r="W1286" s="1602"/>
    </row>
    <row r="1287" spans="1:23" ht="16" customHeight="1" x14ac:dyDescent="0.45">
      <c r="A1287" s="1603"/>
      <c r="B1287" s="1572"/>
      <c r="C1287" s="1572"/>
      <c r="D1287" s="1570"/>
      <c r="E1287" s="1571"/>
      <c r="F1287" s="1587"/>
      <c r="G1287" s="1604"/>
      <c r="H1287" s="1587"/>
      <c r="I1287" s="1572"/>
      <c r="J1287" s="1573"/>
      <c r="K1287" s="1572"/>
      <c r="L1287" s="1587"/>
      <c r="M1287" s="1569"/>
      <c r="N1287" s="1569"/>
      <c r="O1287" s="1587"/>
      <c r="P1287" s="1587"/>
      <c r="Q1287" s="1880"/>
      <c r="R1287" s="1866">
        <f t="shared" si="19"/>
        <v>0</v>
      </c>
      <c r="S1287" s="1882"/>
      <c r="T1287" s="1602"/>
      <c r="U1287" s="1602"/>
      <c r="V1287" s="1602"/>
      <c r="W1287" s="1602"/>
    </row>
    <row r="1288" spans="1:23" ht="16" customHeight="1" x14ac:dyDescent="0.45">
      <c r="A1288" s="1603"/>
      <c r="B1288" s="1572"/>
      <c r="C1288" s="1572"/>
      <c r="D1288" s="1570"/>
      <c r="E1288" s="1571"/>
      <c r="F1288" s="1587"/>
      <c r="G1288" s="1604"/>
      <c r="H1288" s="1587"/>
      <c r="I1288" s="1572"/>
      <c r="J1288" s="1573"/>
      <c r="K1288" s="1572"/>
      <c r="L1288" s="1587"/>
      <c r="M1288" s="1569"/>
      <c r="N1288" s="1569"/>
      <c r="O1288" s="1587"/>
      <c r="P1288" s="1587"/>
      <c r="Q1288" s="1880"/>
      <c r="R1288" s="1866">
        <f t="shared" ref="R1288:R1351" si="20">$I1288+$K1288</f>
        <v>0</v>
      </c>
      <c r="S1288" s="1882"/>
      <c r="T1288" s="1602"/>
      <c r="U1288" s="1602"/>
      <c r="V1288" s="1602"/>
      <c r="W1288" s="1602"/>
    </row>
    <row r="1289" spans="1:23" ht="16" customHeight="1" x14ac:dyDescent="0.45">
      <c r="A1289" s="1603"/>
      <c r="B1289" s="1572"/>
      <c r="C1289" s="1572"/>
      <c r="D1289" s="1570"/>
      <c r="E1289" s="1571"/>
      <c r="F1289" s="1587"/>
      <c r="G1289" s="1604"/>
      <c r="H1289" s="1587"/>
      <c r="I1289" s="1572"/>
      <c r="J1289" s="1573"/>
      <c r="K1289" s="1572"/>
      <c r="L1289" s="1587"/>
      <c r="M1289" s="1569"/>
      <c r="N1289" s="1569"/>
      <c r="O1289" s="1587"/>
      <c r="P1289" s="1587"/>
      <c r="Q1289" s="1880"/>
      <c r="R1289" s="1866">
        <f t="shared" si="20"/>
        <v>0</v>
      </c>
      <c r="S1289" s="1882"/>
      <c r="T1289" s="1602"/>
      <c r="U1289" s="1602"/>
      <c r="V1289" s="1602"/>
      <c r="W1289" s="1602"/>
    </row>
    <row r="1290" spans="1:23" ht="16" customHeight="1" x14ac:dyDescent="0.45">
      <c r="A1290" s="1603"/>
      <c r="B1290" s="1572"/>
      <c r="C1290" s="1572"/>
      <c r="D1290" s="1570"/>
      <c r="E1290" s="1571"/>
      <c r="F1290" s="1587"/>
      <c r="G1290" s="1604"/>
      <c r="H1290" s="1587"/>
      <c r="I1290" s="1572"/>
      <c r="J1290" s="1573"/>
      <c r="K1290" s="1572"/>
      <c r="L1290" s="1587"/>
      <c r="M1290" s="1569"/>
      <c r="N1290" s="1569"/>
      <c r="O1290" s="1587"/>
      <c r="P1290" s="1587"/>
      <c r="Q1290" s="1880"/>
      <c r="R1290" s="1866">
        <f t="shared" si="20"/>
        <v>0</v>
      </c>
      <c r="S1290" s="1882"/>
      <c r="T1290" s="1602"/>
      <c r="U1290" s="1602"/>
      <c r="V1290" s="1602"/>
      <c r="W1290" s="1602"/>
    </row>
    <row r="1291" spans="1:23" ht="16" customHeight="1" x14ac:dyDescent="0.45">
      <c r="A1291" s="1603"/>
      <c r="B1291" s="1572"/>
      <c r="C1291" s="1572"/>
      <c r="D1291" s="1570"/>
      <c r="E1291" s="1571"/>
      <c r="F1291" s="1587"/>
      <c r="G1291" s="1604"/>
      <c r="H1291" s="1587"/>
      <c r="I1291" s="1572"/>
      <c r="J1291" s="1573"/>
      <c r="K1291" s="1572"/>
      <c r="L1291" s="1587"/>
      <c r="M1291" s="1569"/>
      <c r="N1291" s="1569"/>
      <c r="O1291" s="1587"/>
      <c r="P1291" s="1587"/>
      <c r="Q1291" s="1880"/>
      <c r="R1291" s="1866">
        <f t="shared" si="20"/>
        <v>0</v>
      </c>
      <c r="S1291" s="1882"/>
      <c r="T1291" s="1602"/>
      <c r="U1291" s="1602"/>
      <c r="V1291" s="1602"/>
      <c r="W1291" s="1602"/>
    </row>
    <row r="1292" spans="1:23" ht="16" customHeight="1" x14ac:dyDescent="0.45">
      <c r="A1292" s="1603"/>
      <c r="B1292" s="1572"/>
      <c r="C1292" s="1572"/>
      <c r="D1292" s="1570"/>
      <c r="E1292" s="1571"/>
      <c r="F1292" s="1587"/>
      <c r="G1292" s="1604"/>
      <c r="H1292" s="1587"/>
      <c r="I1292" s="1572"/>
      <c r="J1292" s="1573"/>
      <c r="K1292" s="1572"/>
      <c r="L1292" s="1587"/>
      <c r="M1292" s="1569"/>
      <c r="N1292" s="1569"/>
      <c r="O1292" s="1587"/>
      <c r="P1292" s="1587"/>
      <c r="Q1292" s="1880"/>
      <c r="R1292" s="1866">
        <f t="shared" si="20"/>
        <v>0</v>
      </c>
      <c r="S1292" s="1882"/>
      <c r="T1292" s="1602"/>
      <c r="U1292" s="1602"/>
      <c r="V1292" s="1602"/>
      <c r="W1292" s="1602"/>
    </row>
    <row r="1293" spans="1:23" ht="16" customHeight="1" x14ac:dyDescent="0.45">
      <c r="A1293" s="1603"/>
      <c r="B1293" s="1572"/>
      <c r="C1293" s="1572"/>
      <c r="D1293" s="1570"/>
      <c r="E1293" s="1571"/>
      <c r="F1293" s="1587"/>
      <c r="G1293" s="1604"/>
      <c r="H1293" s="1587"/>
      <c r="I1293" s="1572"/>
      <c r="J1293" s="1573"/>
      <c r="K1293" s="1572"/>
      <c r="L1293" s="1587"/>
      <c r="M1293" s="1569"/>
      <c r="N1293" s="1569"/>
      <c r="O1293" s="1587"/>
      <c r="P1293" s="1587"/>
      <c r="Q1293" s="1880"/>
      <c r="R1293" s="1866">
        <f t="shared" si="20"/>
        <v>0</v>
      </c>
      <c r="S1293" s="1882"/>
      <c r="T1293" s="1602"/>
      <c r="U1293" s="1602"/>
      <c r="V1293" s="1602"/>
      <c r="W1293" s="1602"/>
    </row>
    <row r="1294" spans="1:23" ht="16" customHeight="1" x14ac:dyDescent="0.45">
      <c r="A1294" s="1603"/>
      <c r="B1294" s="1572"/>
      <c r="C1294" s="1572"/>
      <c r="D1294" s="1570"/>
      <c r="E1294" s="1571"/>
      <c r="F1294" s="1587"/>
      <c r="G1294" s="1604"/>
      <c r="H1294" s="1587"/>
      <c r="I1294" s="1572"/>
      <c r="J1294" s="1573"/>
      <c r="K1294" s="1572"/>
      <c r="L1294" s="1587"/>
      <c r="M1294" s="1569"/>
      <c r="N1294" s="1569"/>
      <c r="O1294" s="1587"/>
      <c r="P1294" s="1587"/>
      <c r="Q1294" s="1880"/>
      <c r="R1294" s="1866">
        <f t="shared" si="20"/>
        <v>0</v>
      </c>
      <c r="S1294" s="1882"/>
      <c r="T1294" s="1602"/>
      <c r="U1294" s="1602"/>
      <c r="V1294" s="1602"/>
      <c r="W1294" s="1602"/>
    </row>
    <row r="1295" spans="1:23" ht="16" customHeight="1" x14ac:dyDescent="0.45">
      <c r="A1295" s="1603"/>
      <c r="B1295" s="1572"/>
      <c r="C1295" s="1572"/>
      <c r="D1295" s="1570"/>
      <c r="E1295" s="1571"/>
      <c r="F1295" s="1587"/>
      <c r="G1295" s="1604"/>
      <c r="H1295" s="1587"/>
      <c r="I1295" s="1572"/>
      <c r="J1295" s="1573"/>
      <c r="K1295" s="1572"/>
      <c r="L1295" s="1587"/>
      <c r="M1295" s="1569"/>
      <c r="N1295" s="1569"/>
      <c r="O1295" s="1587"/>
      <c r="P1295" s="1587"/>
      <c r="Q1295" s="1880"/>
      <c r="R1295" s="1866">
        <f t="shared" si="20"/>
        <v>0</v>
      </c>
      <c r="S1295" s="1882"/>
      <c r="T1295" s="1602"/>
      <c r="U1295" s="1602"/>
      <c r="V1295" s="1602"/>
      <c r="W1295" s="1602"/>
    </row>
    <row r="1296" spans="1:23" ht="16" customHeight="1" x14ac:dyDescent="0.45">
      <c r="A1296" s="1603"/>
      <c r="B1296" s="1572"/>
      <c r="C1296" s="1572"/>
      <c r="D1296" s="1570"/>
      <c r="E1296" s="1571"/>
      <c r="F1296" s="1587"/>
      <c r="G1296" s="1604"/>
      <c r="H1296" s="1587"/>
      <c r="I1296" s="1572"/>
      <c r="J1296" s="1573"/>
      <c r="K1296" s="1572"/>
      <c r="L1296" s="1587"/>
      <c r="M1296" s="1569"/>
      <c r="N1296" s="1569"/>
      <c r="O1296" s="1587"/>
      <c r="P1296" s="1587"/>
      <c r="Q1296" s="1880"/>
      <c r="R1296" s="1866">
        <f t="shared" si="20"/>
        <v>0</v>
      </c>
      <c r="S1296" s="1882"/>
      <c r="T1296" s="1602"/>
      <c r="U1296" s="1602"/>
      <c r="V1296" s="1602"/>
      <c r="W1296" s="1602"/>
    </row>
    <row r="1297" spans="1:23" ht="16" customHeight="1" x14ac:dyDescent="0.45">
      <c r="A1297" s="1603"/>
      <c r="B1297" s="1572"/>
      <c r="C1297" s="1572"/>
      <c r="D1297" s="1570"/>
      <c r="E1297" s="1571"/>
      <c r="F1297" s="1587"/>
      <c r="G1297" s="1604"/>
      <c r="H1297" s="1587"/>
      <c r="I1297" s="1572"/>
      <c r="J1297" s="1573"/>
      <c r="K1297" s="1572"/>
      <c r="L1297" s="1587"/>
      <c r="M1297" s="1569"/>
      <c r="N1297" s="1569"/>
      <c r="O1297" s="1587"/>
      <c r="P1297" s="1587"/>
      <c r="Q1297" s="1880"/>
      <c r="R1297" s="1866">
        <f t="shared" si="20"/>
        <v>0</v>
      </c>
      <c r="S1297" s="1882"/>
      <c r="T1297" s="1602"/>
      <c r="U1297" s="1602"/>
      <c r="V1297" s="1602"/>
      <c r="W1297" s="1602"/>
    </row>
    <row r="1298" spans="1:23" ht="16" customHeight="1" x14ac:dyDescent="0.45">
      <c r="A1298" s="1603"/>
      <c r="B1298" s="1572"/>
      <c r="C1298" s="1572"/>
      <c r="D1298" s="1570"/>
      <c r="E1298" s="1571"/>
      <c r="F1298" s="1587"/>
      <c r="G1298" s="1604"/>
      <c r="H1298" s="1587"/>
      <c r="I1298" s="1572"/>
      <c r="J1298" s="1573"/>
      <c r="K1298" s="1572"/>
      <c r="L1298" s="1587"/>
      <c r="M1298" s="1569"/>
      <c r="N1298" s="1569"/>
      <c r="O1298" s="1587"/>
      <c r="P1298" s="1587"/>
      <c r="Q1298" s="1880"/>
      <c r="R1298" s="1866">
        <f t="shared" si="20"/>
        <v>0</v>
      </c>
      <c r="S1298" s="1882"/>
      <c r="T1298" s="1602"/>
      <c r="U1298" s="1602"/>
      <c r="V1298" s="1602"/>
      <c r="W1298" s="1602"/>
    </row>
    <row r="1299" spans="1:23" ht="16" customHeight="1" x14ac:dyDescent="0.45">
      <c r="A1299" s="1603"/>
      <c r="B1299" s="1572"/>
      <c r="C1299" s="1572"/>
      <c r="D1299" s="1570"/>
      <c r="E1299" s="1571"/>
      <c r="F1299" s="1587"/>
      <c r="G1299" s="1604"/>
      <c r="H1299" s="1587"/>
      <c r="I1299" s="1572"/>
      <c r="J1299" s="1573"/>
      <c r="K1299" s="1572"/>
      <c r="L1299" s="1587"/>
      <c r="M1299" s="1569"/>
      <c r="N1299" s="1569"/>
      <c r="O1299" s="1587"/>
      <c r="P1299" s="1587"/>
      <c r="Q1299" s="1880"/>
      <c r="R1299" s="1866">
        <f t="shared" si="20"/>
        <v>0</v>
      </c>
      <c r="S1299" s="1882"/>
      <c r="T1299" s="1602"/>
      <c r="U1299" s="1602"/>
      <c r="V1299" s="1602"/>
      <c r="W1299" s="1602"/>
    </row>
    <row r="1300" spans="1:23" ht="16" customHeight="1" x14ac:dyDescent="0.45">
      <c r="A1300" s="1603"/>
      <c r="B1300" s="1572"/>
      <c r="C1300" s="1572"/>
      <c r="D1300" s="1570"/>
      <c r="E1300" s="1571"/>
      <c r="F1300" s="1587"/>
      <c r="G1300" s="1604"/>
      <c r="H1300" s="1587"/>
      <c r="I1300" s="1572"/>
      <c r="J1300" s="1573"/>
      <c r="K1300" s="1572"/>
      <c r="L1300" s="1587"/>
      <c r="M1300" s="1569"/>
      <c r="N1300" s="1569"/>
      <c r="O1300" s="1587"/>
      <c r="P1300" s="1587"/>
      <c r="Q1300" s="1880"/>
      <c r="R1300" s="1866">
        <f t="shared" si="20"/>
        <v>0</v>
      </c>
      <c r="S1300" s="1882"/>
      <c r="T1300" s="1602"/>
      <c r="U1300" s="1602"/>
      <c r="V1300" s="1602"/>
      <c r="W1300" s="1602"/>
    </row>
    <row r="1301" spans="1:23" ht="16" customHeight="1" x14ac:dyDescent="0.45">
      <c r="A1301" s="1603"/>
      <c r="B1301" s="1572"/>
      <c r="C1301" s="1572"/>
      <c r="D1301" s="1570"/>
      <c r="E1301" s="1571"/>
      <c r="F1301" s="1587"/>
      <c r="G1301" s="1604"/>
      <c r="H1301" s="1587"/>
      <c r="I1301" s="1572"/>
      <c r="J1301" s="1573"/>
      <c r="K1301" s="1572"/>
      <c r="L1301" s="1587"/>
      <c r="M1301" s="1569"/>
      <c r="N1301" s="1569"/>
      <c r="O1301" s="1587"/>
      <c r="P1301" s="1587"/>
      <c r="Q1301" s="1880"/>
      <c r="R1301" s="1866">
        <f t="shared" si="20"/>
        <v>0</v>
      </c>
      <c r="S1301" s="1882"/>
      <c r="T1301" s="1602"/>
      <c r="U1301" s="1602"/>
      <c r="V1301" s="1602"/>
      <c r="W1301" s="1602"/>
    </row>
    <row r="1302" spans="1:23" ht="16" customHeight="1" x14ac:dyDescent="0.45">
      <c r="A1302" s="1603"/>
      <c r="B1302" s="1572"/>
      <c r="C1302" s="1572"/>
      <c r="D1302" s="1570"/>
      <c r="E1302" s="1571"/>
      <c r="F1302" s="1587"/>
      <c r="G1302" s="1604"/>
      <c r="H1302" s="1587"/>
      <c r="I1302" s="1572"/>
      <c r="J1302" s="1573"/>
      <c r="K1302" s="1572"/>
      <c r="L1302" s="1587"/>
      <c r="M1302" s="1569"/>
      <c r="N1302" s="1569"/>
      <c r="O1302" s="1587"/>
      <c r="P1302" s="1587"/>
      <c r="Q1302" s="1880"/>
      <c r="R1302" s="1866">
        <f t="shared" si="20"/>
        <v>0</v>
      </c>
      <c r="S1302" s="1882"/>
      <c r="T1302" s="1602"/>
      <c r="U1302" s="1602"/>
      <c r="V1302" s="1602"/>
      <c r="W1302" s="1602"/>
    </row>
    <row r="1303" spans="1:23" ht="16" customHeight="1" x14ac:dyDescent="0.45">
      <c r="A1303" s="1603"/>
      <c r="B1303" s="1572"/>
      <c r="C1303" s="1572"/>
      <c r="D1303" s="1570"/>
      <c r="E1303" s="1571"/>
      <c r="F1303" s="1587"/>
      <c r="G1303" s="1604"/>
      <c r="H1303" s="1587"/>
      <c r="I1303" s="1572"/>
      <c r="J1303" s="1573"/>
      <c r="K1303" s="1572"/>
      <c r="L1303" s="1587"/>
      <c r="M1303" s="1569"/>
      <c r="N1303" s="1569"/>
      <c r="O1303" s="1587"/>
      <c r="P1303" s="1587"/>
      <c r="Q1303" s="1880"/>
      <c r="R1303" s="1866">
        <f t="shared" si="20"/>
        <v>0</v>
      </c>
      <c r="S1303" s="1882"/>
      <c r="T1303" s="1602"/>
      <c r="U1303" s="1602"/>
      <c r="V1303" s="1602"/>
      <c r="W1303" s="1602"/>
    </row>
    <row r="1304" spans="1:23" ht="16" customHeight="1" x14ac:dyDescent="0.45">
      <c r="A1304" s="1603"/>
      <c r="B1304" s="1572"/>
      <c r="C1304" s="1572"/>
      <c r="D1304" s="1570"/>
      <c r="E1304" s="1571"/>
      <c r="F1304" s="1587"/>
      <c r="G1304" s="1604"/>
      <c r="H1304" s="1587"/>
      <c r="I1304" s="1572"/>
      <c r="J1304" s="1573"/>
      <c r="K1304" s="1572"/>
      <c r="L1304" s="1587"/>
      <c r="M1304" s="1569"/>
      <c r="N1304" s="1569"/>
      <c r="O1304" s="1587"/>
      <c r="P1304" s="1587"/>
      <c r="Q1304" s="1880"/>
      <c r="R1304" s="1866">
        <f t="shared" si="20"/>
        <v>0</v>
      </c>
      <c r="S1304" s="1882"/>
      <c r="T1304" s="1602"/>
      <c r="U1304" s="1602"/>
      <c r="V1304" s="1602"/>
      <c r="W1304" s="1602"/>
    </row>
    <row r="1305" spans="1:23" ht="16" customHeight="1" x14ac:dyDescent="0.45">
      <c r="A1305" s="1603"/>
      <c r="B1305" s="1572"/>
      <c r="C1305" s="1572"/>
      <c r="D1305" s="1570"/>
      <c r="E1305" s="1571"/>
      <c r="F1305" s="1587"/>
      <c r="G1305" s="1604"/>
      <c r="H1305" s="1587"/>
      <c r="I1305" s="1572"/>
      <c r="J1305" s="1573"/>
      <c r="K1305" s="1572"/>
      <c r="L1305" s="1587"/>
      <c r="M1305" s="1569"/>
      <c r="N1305" s="1569"/>
      <c r="O1305" s="1587"/>
      <c r="P1305" s="1587"/>
      <c r="Q1305" s="1880"/>
      <c r="R1305" s="1866">
        <f t="shared" si="20"/>
        <v>0</v>
      </c>
      <c r="S1305" s="1882"/>
      <c r="T1305" s="1602"/>
      <c r="U1305" s="1602"/>
      <c r="V1305" s="1602"/>
      <c r="W1305" s="1602"/>
    </row>
    <row r="1306" spans="1:23" ht="16" customHeight="1" x14ac:dyDescent="0.45">
      <c r="A1306" s="1603"/>
      <c r="B1306" s="1572"/>
      <c r="C1306" s="1572"/>
      <c r="D1306" s="1570"/>
      <c r="E1306" s="1571"/>
      <c r="F1306" s="1587"/>
      <c r="G1306" s="1604"/>
      <c r="H1306" s="1587"/>
      <c r="I1306" s="1572"/>
      <c r="J1306" s="1573"/>
      <c r="K1306" s="1572"/>
      <c r="L1306" s="1587"/>
      <c r="M1306" s="1569"/>
      <c r="N1306" s="1569"/>
      <c r="O1306" s="1587"/>
      <c r="P1306" s="1587"/>
      <c r="Q1306" s="1880"/>
      <c r="R1306" s="1866">
        <f t="shared" si="20"/>
        <v>0</v>
      </c>
      <c r="S1306" s="1882"/>
      <c r="T1306" s="1602"/>
      <c r="U1306" s="1602"/>
      <c r="V1306" s="1602"/>
      <c r="W1306" s="1602"/>
    </row>
    <row r="1307" spans="1:23" ht="16" customHeight="1" x14ac:dyDescent="0.45">
      <c r="A1307" s="1603"/>
      <c r="B1307" s="1572"/>
      <c r="C1307" s="1572"/>
      <c r="D1307" s="1570"/>
      <c r="E1307" s="1571"/>
      <c r="F1307" s="1587"/>
      <c r="G1307" s="1604"/>
      <c r="H1307" s="1587"/>
      <c r="I1307" s="1572"/>
      <c r="J1307" s="1573"/>
      <c r="K1307" s="1572"/>
      <c r="L1307" s="1587"/>
      <c r="M1307" s="1569"/>
      <c r="N1307" s="1569"/>
      <c r="O1307" s="1587"/>
      <c r="P1307" s="1587"/>
      <c r="Q1307" s="1880"/>
      <c r="R1307" s="1866">
        <f t="shared" si="20"/>
        <v>0</v>
      </c>
      <c r="S1307" s="1882"/>
      <c r="T1307" s="1602"/>
      <c r="U1307" s="1602"/>
      <c r="V1307" s="1602"/>
      <c r="W1307" s="1602"/>
    </row>
    <row r="1308" spans="1:23" ht="16" customHeight="1" x14ac:dyDescent="0.45">
      <c r="A1308" s="1603"/>
      <c r="B1308" s="1572"/>
      <c r="C1308" s="1572"/>
      <c r="D1308" s="1570"/>
      <c r="E1308" s="1571"/>
      <c r="F1308" s="1587"/>
      <c r="G1308" s="1604"/>
      <c r="H1308" s="1587"/>
      <c r="I1308" s="1572"/>
      <c r="J1308" s="1573"/>
      <c r="K1308" s="1572"/>
      <c r="L1308" s="1587"/>
      <c r="M1308" s="1569"/>
      <c r="N1308" s="1569"/>
      <c r="O1308" s="1587"/>
      <c r="P1308" s="1587"/>
      <c r="Q1308" s="1880"/>
      <c r="R1308" s="1866">
        <f t="shared" si="20"/>
        <v>0</v>
      </c>
      <c r="S1308" s="1882"/>
      <c r="T1308" s="1602"/>
      <c r="U1308" s="1602"/>
      <c r="V1308" s="1602"/>
      <c r="W1308" s="1602"/>
    </row>
    <row r="1309" spans="1:23" ht="16" customHeight="1" x14ac:dyDescent="0.45">
      <c r="A1309" s="1603"/>
      <c r="B1309" s="1572"/>
      <c r="C1309" s="1572"/>
      <c r="D1309" s="1570"/>
      <c r="E1309" s="1571"/>
      <c r="F1309" s="1587"/>
      <c r="G1309" s="1604"/>
      <c r="H1309" s="1587"/>
      <c r="I1309" s="1572"/>
      <c r="J1309" s="1573"/>
      <c r="K1309" s="1572"/>
      <c r="L1309" s="1587"/>
      <c r="M1309" s="1569"/>
      <c r="N1309" s="1569"/>
      <c r="O1309" s="1587"/>
      <c r="P1309" s="1587"/>
      <c r="Q1309" s="1880"/>
      <c r="R1309" s="1866">
        <f t="shared" si="20"/>
        <v>0</v>
      </c>
      <c r="S1309" s="1882"/>
      <c r="T1309" s="1602"/>
      <c r="U1309" s="1602"/>
      <c r="V1309" s="1602"/>
      <c r="W1309" s="1602"/>
    </row>
    <row r="1310" spans="1:23" ht="16" customHeight="1" x14ac:dyDescent="0.45">
      <c r="A1310" s="1603"/>
      <c r="B1310" s="1572"/>
      <c r="C1310" s="1572"/>
      <c r="D1310" s="1570"/>
      <c r="E1310" s="1571"/>
      <c r="F1310" s="1587"/>
      <c r="G1310" s="1604"/>
      <c r="H1310" s="1587"/>
      <c r="I1310" s="1572"/>
      <c r="J1310" s="1573"/>
      <c r="K1310" s="1572"/>
      <c r="L1310" s="1587"/>
      <c r="M1310" s="1569"/>
      <c r="N1310" s="1569"/>
      <c r="O1310" s="1587"/>
      <c r="P1310" s="1587"/>
      <c r="Q1310" s="1880"/>
      <c r="R1310" s="1866">
        <f t="shared" si="20"/>
        <v>0</v>
      </c>
      <c r="S1310" s="1882"/>
      <c r="T1310" s="1602"/>
      <c r="U1310" s="1602"/>
      <c r="V1310" s="1602"/>
      <c r="W1310" s="1602"/>
    </row>
    <row r="1311" spans="1:23" ht="16" customHeight="1" x14ac:dyDescent="0.45">
      <c r="A1311" s="1603"/>
      <c r="B1311" s="1572"/>
      <c r="C1311" s="1572"/>
      <c r="D1311" s="1570"/>
      <c r="E1311" s="1571"/>
      <c r="F1311" s="1587"/>
      <c r="G1311" s="1604"/>
      <c r="H1311" s="1587"/>
      <c r="I1311" s="1572"/>
      <c r="J1311" s="1573"/>
      <c r="K1311" s="1572"/>
      <c r="L1311" s="1587"/>
      <c r="M1311" s="1569"/>
      <c r="N1311" s="1569"/>
      <c r="O1311" s="1587"/>
      <c r="P1311" s="1587"/>
      <c r="Q1311" s="1880"/>
      <c r="R1311" s="1866">
        <f t="shared" si="20"/>
        <v>0</v>
      </c>
      <c r="S1311" s="1882"/>
      <c r="T1311" s="1602"/>
      <c r="U1311" s="1602"/>
      <c r="V1311" s="1602"/>
      <c r="W1311" s="1602"/>
    </row>
    <row r="1312" spans="1:23" ht="16" customHeight="1" x14ac:dyDescent="0.45">
      <c r="A1312" s="1603"/>
      <c r="B1312" s="1572"/>
      <c r="C1312" s="1572"/>
      <c r="D1312" s="1570"/>
      <c r="E1312" s="1571"/>
      <c r="F1312" s="1587"/>
      <c r="G1312" s="1604"/>
      <c r="H1312" s="1587"/>
      <c r="I1312" s="1572"/>
      <c r="J1312" s="1573"/>
      <c r="K1312" s="1572"/>
      <c r="L1312" s="1587"/>
      <c r="M1312" s="1569"/>
      <c r="N1312" s="1569"/>
      <c r="O1312" s="1587"/>
      <c r="P1312" s="1587"/>
      <c r="Q1312" s="1880"/>
      <c r="R1312" s="1866">
        <f t="shared" si="20"/>
        <v>0</v>
      </c>
      <c r="S1312" s="1882"/>
      <c r="T1312" s="1602"/>
      <c r="U1312" s="1602"/>
      <c r="V1312" s="1602"/>
      <c r="W1312" s="1602"/>
    </row>
    <row r="1313" spans="1:23" ht="16" customHeight="1" x14ac:dyDescent="0.45">
      <c r="A1313" s="1603"/>
      <c r="B1313" s="1572"/>
      <c r="C1313" s="1572"/>
      <c r="D1313" s="1570"/>
      <c r="E1313" s="1571"/>
      <c r="F1313" s="1587"/>
      <c r="G1313" s="1604"/>
      <c r="H1313" s="1587"/>
      <c r="I1313" s="1572"/>
      <c r="J1313" s="1573"/>
      <c r="K1313" s="1572"/>
      <c r="L1313" s="1587"/>
      <c r="M1313" s="1569"/>
      <c r="N1313" s="1569"/>
      <c r="O1313" s="1587"/>
      <c r="P1313" s="1587"/>
      <c r="Q1313" s="1880"/>
      <c r="R1313" s="1866">
        <f t="shared" si="20"/>
        <v>0</v>
      </c>
      <c r="S1313" s="1882"/>
      <c r="T1313" s="1602"/>
      <c r="U1313" s="1602"/>
      <c r="V1313" s="1602"/>
      <c r="W1313" s="1602"/>
    </row>
    <row r="1314" spans="1:23" ht="16" customHeight="1" x14ac:dyDescent="0.45">
      <c r="A1314" s="1603"/>
      <c r="B1314" s="1572"/>
      <c r="C1314" s="1572"/>
      <c r="D1314" s="1570"/>
      <c r="E1314" s="1571"/>
      <c r="F1314" s="1587"/>
      <c r="G1314" s="1604"/>
      <c r="H1314" s="1587"/>
      <c r="I1314" s="1572"/>
      <c r="J1314" s="1573"/>
      <c r="K1314" s="1572"/>
      <c r="L1314" s="1587"/>
      <c r="M1314" s="1569"/>
      <c r="N1314" s="1569"/>
      <c r="O1314" s="1587"/>
      <c r="P1314" s="1587"/>
      <c r="Q1314" s="1880"/>
      <c r="R1314" s="1866">
        <f t="shared" si="20"/>
        <v>0</v>
      </c>
      <c r="S1314" s="1882"/>
      <c r="T1314" s="1602"/>
      <c r="U1314" s="1602"/>
      <c r="V1314" s="1602"/>
      <c r="W1314" s="1602"/>
    </row>
    <row r="1315" spans="1:23" ht="16" customHeight="1" x14ac:dyDescent="0.45">
      <c r="A1315" s="1603"/>
      <c r="B1315" s="1572"/>
      <c r="C1315" s="1572"/>
      <c r="D1315" s="1570"/>
      <c r="E1315" s="1571"/>
      <c r="F1315" s="1587"/>
      <c r="G1315" s="1604"/>
      <c r="H1315" s="1587"/>
      <c r="I1315" s="1572"/>
      <c r="J1315" s="1573"/>
      <c r="K1315" s="1572"/>
      <c r="L1315" s="1587"/>
      <c r="M1315" s="1569"/>
      <c r="N1315" s="1569"/>
      <c r="O1315" s="1587"/>
      <c r="P1315" s="1587"/>
      <c r="Q1315" s="1880"/>
      <c r="R1315" s="1866">
        <f t="shared" si="20"/>
        <v>0</v>
      </c>
      <c r="S1315" s="1882"/>
      <c r="T1315" s="1602"/>
      <c r="U1315" s="1602"/>
      <c r="V1315" s="1602"/>
      <c r="W1315" s="1602"/>
    </row>
    <row r="1316" spans="1:23" ht="16" customHeight="1" x14ac:dyDescent="0.45">
      <c r="A1316" s="1603"/>
      <c r="B1316" s="1572"/>
      <c r="C1316" s="1572"/>
      <c r="D1316" s="1570"/>
      <c r="E1316" s="1571"/>
      <c r="F1316" s="1587"/>
      <c r="G1316" s="1604"/>
      <c r="H1316" s="1587"/>
      <c r="I1316" s="1572"/>
      <c r="J1316" s="1573"/>
      <c r="K1316" s="1572"/>
      <c r="L1316" s="1587"/>
      <c r="M1316" s="1569"/>
      <c r="N1316" s="1569"/>
      <c r="O1316" s="1587"/>
      <c r="P1316" s="1587"/>
      <c r="Q1316" s="1880"/>
      <c r="R1316" s="1866">
        <f t="shared" si="20"/>
        <v>0</v>
      </c>
      <c r="S1316" s="1882"/>
      <c r="T1316" s="1602"/>
      <c r="U1316" s="1602"/>
      <c r="V1316" s="1602"/>
      <c r="W1316" s="1602"/>
    </row>
    <row r="1317" spans="1:23" ht="16" customHeight="1" x14ac:dyDescent="0.45">
      <c r="A1317" s="1603"/>
      <c r="B1317" s="1572"/>
      <c r="C1317" s="1572"/>
      <c r="D1317" s="1570"/>
      <c r="E1317" s="1571"/>
      <c r="F1317" s="1587"/>
      <c r="G1317" s="1604"/>
      <c r="H1317" s="1587"/>
      <c r="I1317" s="1572"/>
      <c r="J1317" s="1573"/>
      <c r="K1317" s="1572"/>
      <c r="L1317" s="1587"/>
      <c r="M1317" s="1569"/>
      <c r="N1317" s="1569"/>
      <c r="O1317" s="1587"/>
      <c r="P1317" s="1587"/>
      <c r="Q1317" s="1880"/>
      <c r="R1317" s="1866">
        <f t="shared" si="20"/>
        <v>0</v>
      </c>
      <c r="S1317" s="1882"/>
      <c r="T1317" s="1602"/>
      <c r="U1317" s="1602"/>
      <c r="V1317" s="1602"/>
      <c r="W1317" s="1602"/>
    </row>
    <row r="1318" spans="1:23" ht="16" customHeight="1" x14ac:dyDescent="0.45">
      <c r="A1318" s="1603"/>
      <c r="B1318" s="1572"/>
      <c r="C1318" s="1572"/>
      <c r="D1318" s="1570"/>
      <c r="E1318" s="1571"/>
      <c r="F1318" s="1587"/>
      <c r="G1318" s="1604"/>
      <c r="H1318" s="1587"/>
      <c r="I1318" s="1572"/>
      <c r="J1318" s="1573"/>
      <c r="K1318" s="1572"/>
      <c r="L1318" s="1587"/>
      <c r="M1318" s="1569"/>
      <c r="N1318" s="1569"/>
      <c r="O1318" s="1587"/>
      <c r="P1318" s="1587"/>
      <c r="Q1318" s="1880"/>
      <c r="R1318" s="1866">
        <f t="shared" si="20"/>
        <v>0</v>
      </c>
      <c r="S1318" s="1882"/>
      <c r="T1318" s="1602"/>
      <c r="U1318" s="1602"/>
      <c r="V1318" s="1602"/>
      <c r="W1318" s="1602"/>
    </row>
    <row r="1319" spans="1:23" ht="16" customHeight="1" x14ac:dyDescent="0.45">
      <c r="A1319" s="1603"/>
      <c r="B1319" s="1572"/>
      <c r="C1319" s="1572"/>
      <c r="D1319" s="1570"/>
      <c r="E1319" s="1571"/>
      <c r="F1319" s="1587"/>
      <c r="G1319" s="1604"/>
      <c r="H1319" s="1587"/>
      <c r="I1319" s="1572"/>
      <c r="J1319" s="1573"/>
      <c r="K1319" s="1572"/>
      <c r="L1319" s="1587"/>
      <c r="M1319" s="1569"/>
      <c r="N1319" s="1569"/>
      <c r="O1319" s="1587"/>
      <c r="P1319" s="1587"/>
      <c r="Q1319" s="1880"/>
      <c r="R1319" s="1866">
        <f t="shared" si="20"/>
        <v>0</v>
      </c>
      <c r="S1319" s="1882"/>
      <c r="T1319" s="1602"/>
      <c r="U1319" s="1602"/>
      <c r="V1319" s="1602"/>
      <c r="W1319" s="1602"/>
    </row>
    <row r="1320" spans="1:23" ht="16" customHeight="1" x14ac:dyDescent="0.45">
      <c r="A1320" s="1603"/>
      <c r="B1320" s="1572"/>
      <c r="C1320" s="1572"/>
      <c r="D1320" s="1570"/>
      <c r="E1320" s="1571"/>
      <c r="F1320" s="1587"/>
      <c r="G1320" s="1604"/>
      <c r="H1320" s="1587"/>
      <c r="I1320" s="1572"/>
      <c r="J1320" s="1573"/>
      <c r="K1320" s="1572"/>
      <c r="L1320" s="1587"/>
      <c r="M1320" s="1569"/>
      <c r="N1320" s="1569"/>
      <c r="O1320" s="1587"/>
      <c r="P1320" s="1587"/>
      <c r="Q1320" s="1880"/>
      <c r="R1320" s="1866">
        <f t="shared" si="20"/>
        <v>0</v>
      </c>
      <c r="S1320" s="1882"/>
      <c r="T1320" s="1602"/>
      <c r="U1320" s="1602"/>
      <c r="V1320" s="1602"/>
      <c r="W1320" s="1602"/>
    </row>
    <row r="1321" spans="1:23" ht="16" customHeight="1" x14ac:dyDescent="0.45">
      <c r="A1321" s="1603"/>
      <c r="B1321" s="1572"/>
      <c r="C1321" s="1572"/>
      <c r="D1321" s="1570"/>
      <c r="E1321" s="1571"/>
      <c r="F1321" s="1587"/>
      <c r="G1321" s="1604"/>
      <c r="H1321" s="1587"/>
      <c r="I1321" s="1572"/>
      <c r="J1321" s="1573"/>
      <c r="K1321" s="1572"/>
      <c r="L1321" s="1587"/>
      <c r="M1321" s="1569"/>
      <c r="N1321" s="1569"/>
      <c r="O1321" s="1587"/>
      <c r="P1321" s="1587"/>
      <c r="Q1321" s="1880"/>
      <c r="R1321" s="1866">
        <f t="shared" si="20"/>
        <v>0</v>
      </c>
      <c r="S1321" s="1882"/>
      <c r="T1321" s="1602"/>
      <c r="U1321" s="1602"/>
      <c r="V1321" s="1602"/>
      <c r="W1321" s="1602"/>
    </row>
    <row r="1322" spans="1:23" ht="16" customHeight="1" x14ac:dyDescent="0.45">
      <c r="A1322" s="1603"/>
      <c r="B1322" s="1572"/>
      <c r="C1322" s="1572"/>
      <c r="D1322" s="1570"/>
      <c r="E1322" s="1571"/>
      <c r="F1322" s="1587"/>
      <c r="G1322" s="1604"/>
      <c r="H1322" s="1587"/>
      <c r="I1322" s="1572"/>
      <c r="J1322" s="1573"/>
      <c r="K1322" s="1572"/>
      <c r="L1322" s="1587"/>
      <c r="M1322" s="1569"/>
      <c r="N1322" s="1569"/>
      <c r="O1322" s="1587"/>
      <c r="P1322" s="1587"/>
      <c r="Q1322" s="1880"/>
      <c r="R1322" s="1866">
        <f t="shared" si="20"/>
        <v>0</v>
      </c>
      <c r="S1322" s="1882"/>
      <c r="T1322" s="1602"/>
      <c r="U1322" s="1602"/>
      <c r="V1322" s="1602"/>
      <c r="W1322" s="1602"/>
    </row>
    <row r="1323" spans="1:23" ht="16" customHeight="1" x14ac:dyDescent="0.45">
      <c r="A1323" s="1603"/>
      <c r="B1323" s="1572"/>
      <c r="C1323" s="1572"/>
      <c r="D1323" s="1570"/>
      <c r="E1323" s="1571"/>
      <c r="F1323" s="1587"/>
      <c r="G1323" s="1604"/>
      <c r="H1323" s="1587"/>
      <c r="I1323" s="1572"/>
      <c r="J1323" s="1573"/>
      <c r="K1323" s="1572"/>
      <c r="L1323" s="1587"/>
      <c r="M1323" s="1569"/>
      <c r="N1323" s="1569"/>
      <c r="O1323" s="1587"/>
      <c r="P1323" s="1587"/>
      <c r="Q1323" s="1880"/>
      <c r="R1323" s="1866">
        <f t="shared" si="20"/>
        <v>0</v>
      </c>
      <c r="S1323" s="1882"/>
      <c r="T1323" s="1602"/>
      <c r="U1323" s="1602"/>
      <c r="V1323" s="1602"/>
      <c r="W1323" s="1602"/>
    </row>
    <row r="1324" spans="1:23" ht="16" customHeight="1" x14ac:dyDescent="0.45">
      <c r="A1324" s="1603"/>
      <c r="B1324" s="1572"/>
      <c r="C1324" s="1572"/>
      <c r="D1324" s="1570"/>
      <c r="E1324" s="1571"/>
      <c r="F1324" s="1587"/>
      <c r="G1324" s="1604"/>
      <c r="H1324" s="1587"/>
      <c r="I1324" s="1572"/>
      <c r="J1324" s="1573"/>
      <c r="K1324" s="1572"/>
      <c r="L1324" s="1587"/>
      <c r="M1324" s="1569"/>
      <c r="N1324" s="1569"/>
      <c r="O1324" s="1587"/>
      <c r="P1324" s="1587"/>
      <c r="Q1324" s="1880"/>
      <c r="R1324" s="1866">
        <f t="shared" si="20"/>
        <v>0</v>
      </c>
      <c r="S1324" s="1882"/>
      <c r="T1324" s="1602"/>
      <c r="U1324" s="1602"/>
      <c r="V1324" s="1602"/>
      <c r="W1324" s="1602"/>
    </row>
    <row r="1325" spans="1:23" ht="16" customHeight="1" x14ac:dyDescent="0.45">
      <c r="A1325" s="1603"/>
      <c r="B1325" s="1572"/>
      <c r="C1325" s="1572"/>
      <c r="D1325" s="1570"/>
      <c r="E1325" s="1571"/>
      <c r="F1325" s="1587"/>
      <c r="G1325" s="1604"/>
      <c r="H1325" s="1587"/>
      <c r="I1325" s="1572"/>
      <c r="J1325" s="1573"/>
      <c r="K1325" s="1572"/>
      <c r="L1325" s="1587"/>
      <c r="M1325" s="1569"/>
      <c r="N1325" s="1569"/>
      <c r="O1325" s="1587"/>
      <c r="P1325" s="1587"/>
      <c r="Q1325" s="1880"/>
      <c r="R1325" s="1866">
        <f t="shared" si="20"/>
        <v>0</v>
      </c>
      <c r="S1325" s="1882"/>
      <c r="T1325" s="1602"/>
      <c r="U1325" s="1602"/>
      <c r="V1325" s="1602"/>
      <c r="W1325" s="1602"/>
    </row>
    <row r="1326" spans="1:23" ht="16" customHeight="1" x14ac:dyDescent="0.45">
      <c r="A1326" s="1603"/>
      <c r="B1326" s="1572"/>
      <c r="C1326" s="1572"/>
      <c r="D1326" s="1570"/>
      <c r="E1326" s="1571"/>
      <c r="F1326" s="1587"/>
      <c r="G1326" s="1604"/>
      <c r="H1326" s="1587"/>
      <c r="I1326" s="1572"/>
      <c r="J1326" s="1573"/>
      <c r="K1326" s="1572"/>
      <c r="L1326" s="1587"/>
      <c r="M1326" s="1569"/>
      <c r="N1326" s="1569"/>
      <c r="O1326" s="1587"/>
      <c r="P1326" s="1587"/>
      <c r="Q1326" s="1880"/>
      <c r="R1326" s="1866">
        <f t="shared" si="20"/>
        <v>0</v>
      </c>
      <c r="S1326" s="1882"/>
      <c r="T1326" s="1602"/>
      <c r="U1326" s="1602"/>
      <c r="V1326" s="1602"/>
      <c r="W1326" s="1602"/>
    </row>
    <row r="1327" spans="1:23" ht="16" customHeight="1" x14ac:dyDescent="0.45">
      <c r="A1327" s="1603"/>
      <c r="B1327" s="1572"/>
      <c r="C1327" s="1572"/>
      <c r="D1327" s="1570"/>
      <c r="E1327" s="1571"/>
      <c r="F1327" s="1587"/>
      <c r="G1327" s="1604"/>
      <c r="H1327" s="1587"/>
      <c r="I1327" s="1572"/>
      <c r="J1327" s="1573"/>
      <c r="K1327" s="1572"/>
      <c r="L1327" s="1587"/>
      <c r="M1327" s="1569"/>
      <c r="N1327" s="1569"/>
      <c r="O1327" s="1587"/>
      <c r="P1327" s="1587"/>
      <c r="Q1327" s="1880"/>
      <c r="R1327" s="1866">
        <f t="shared" si="20"/>
        <v>0</v>
      </c>
      <c r="S1327" s="1882"/>
      <c r="T1327" s="1602"/>
      <c r="U1327" s="1602"/>
      <c r="V1327" s="1602"/>
      <c r="W1327" s="1602"/>
    </row>
    <row r="1328" spans="1:23" ht="16" customHeight="1" x14ac:dyDescent="0.45">
      <c r="A1328" s="1603"/>
      <c r="B1328" s="1572"/>
      <c r="C1328" s="1572"/>
      <c r="D1328" s="1570"/>
      <c r="E1328" s="1571"/>
      <c r="F1328" s="1587"/>
      <c r="G1328" s="1604"/>
      <c r="H1328" s="1587"/>
      <c r="I1328" s="1572"/>
      <c r="J1328" s="1573"/>
      <c r="K1328" s="1572"/>
      <c r="L1328" s="1587"/>
      <c r="M1328" s="1569"/>
      <c r="N1328" s="1569"/>
      <c r="O1328" s="1587"/>
      <c r="P1328" s="1587"/>
      <c r="Q1328" s="1880"/>
      <c r="R1328" s="1866">
        <f t="shared" si="20"/>
        <v>0</v>
      </c>
      <c r="S1328" s="1882"/>
      <c r="T1328" s="1602"/>
      <c r="U1328" s="1602"/>
      <c r="V1328" s="1602"/>
      <c r="W1328" s="1602"/>
    </row>
    <row r="1329" spans="1:23" ht="16" customHeight="1" x14ac:dyDescent="0.45">
      <c r="A1329" s="1603"/>
      <c r="B1329" s="1572"/>
      <c r="C1329" s="1572"/>
      <c r="D1329" s="1570"/>
      <c r="E1329" s="1571"/>
      <c r="F1329" s="1587"/>
      <c r="G1329" s="1604"/>
      <c r="H1329" s="1587"/>
      <c r="I1329" s="1572"/>
      <c r="J1329" s="1573"/>
      <c r="K1329" s="1572"/>
      <c r="L1329" s="1587"/>
      <c r="M1329" s="1569"/>
      <c r="N1329" s="1569"/>
      <c r="O1329" s="1587"/>
      <c r="P1329" s="1587"/>
      <c r="Q1329" s="1880"/>
      <c r="R1329" s="1866">
        <f t="shared" si="20"/>
        <v>0</v>
      </c>
      <c r="S1329" s="1882"/>
      <c r="T1329" s="1602"/>
      <c r="U1329" s="1602"/>
      <c r="V1329" s="1602"/>
      <c r="W1329" s="1602"/>
    </row>
    <row r="1330" spans="1:23" ht="16" customHeight="1" x14ac:dyDescent="0.45">
      <c r="A1330" s="1603"/>
      <c r="B1330" s="1572"/>
      <c r="C1330" s="1572"/>
      <c r="D1330" s="1570"/>
      <c r="E1330" s="1571"/>
      <c r="F1330" s="1587"/>
      <c r="G1330" s="1604"/>
      <c r="H1330" s="1587"/>
      <c r="I1330" s="1572"/>
      <c r="J1330" s="1573"/>
      <c r="K1330" s="1572"/>
      <c r="L1330" s="1587"/>
      <c r="M1330" s="1569"/>
      <c r="N1330" s="1569"/>
      <c r="O1330" s="1587"/>
      <c r="P1330" s="1587"/>
      <c r="Q1330" s="1880"/>
      <c r="R1330" s="1866">
        <f t="shared" si="20"/>
        <v>0</v>
      </c>
      <c r="S1330" s="1882"/>
      <c r="T1330" s="1602"/>
      <c r="U1330" s="1602"/>
      <c r="V1330" s="1602"/>
      <c r="W1330" s="1602"/>
    </row>
    <row r="1331" spans="1:23" ht="16" customHeight="1" x14ac:dyDescent="0.45">
      <c r="A1331" s="1603"/>
      <c r="B1331" s="1572"/>
      <c r="C1331" s="1572"/>
      <c r="D1331" s="1570"/>
      <c r="E1331" s="1571"/>
      <c r="F1331" s="1587"/>
      <c r="G1331" s="1604"/>
      <c r="H1331" s="1587"/>
      <c r="I1331" s="1572"/>
      <c r="J1331" s="1573"/>
      <c r="K1331" s="1572"/>
      <c r="L1331" s="1587"/>
      <c r="M1331" s="1569"/>
      <c r="N1331" s="1569"/>
      <c r="O1331" s="1587"/>
      <c r="P1331" s="1587"/>
      <c r="Q1331" s="1880"/>
      <c r="R1331" s="1866">
        <f t="shared" si="20"/>
        <v>0</v>
      </c>
      <c r="S1331" s="1882"/>
      <c r="T1331" s="1602"/>
      <c r="U1331" s="1602"/>
      <c r="V1331" s="1602"/>
      <c r="W1331" s="1602"/>
    </row>
    <row r="1332" spans="1:23" ht="16" customHeight="1" x14ac:dyDescent="0.45">
      <c r="A1332" s="1603"/>
      <c r="B1332" s="1572"/>
      <c r="C1332" s="1572"/>
      <c r="D1332" s="1570"/>
      <c r="E1332" s="1571"/>
      <c r="F1332" s="1587"/>
      <c r="G1332" s="1604"/>
      <c r="H1332" s="1587"/>
      <c r="I1332" s="1572"/>
      <c r="J1332" s="1573"/>
      <c r="K1332" s="1572"/>
      <c r="L1332" s="1587"/>
      <c r="M1332" s="1569"/>
      <c r="N1332" s="1569"/>
      <c r="O1332" s="1587"/>
      <c r="P1332" s="1587"/>
      <c r="Q1332" s="1880"/>
      <c r="R1332" s="1866">
        <f t="shared" si="20"/>
        <v>0</v>
      </c>
      <c r="S1332" s="1882"/>
      <c r="T1332" s="1602"/>
      <c r="U1332" s="1602"/>
      <c r="V1332" s="1602"/>
      <c r="W1332" s="1602"/>
    </row>
    <row r="1333" spans="1:23" ht="16" customHeight="1" x14ac:dyDescent="0.45">
      <c r="A1333" s="1603"/>
      <c r="B1333" s="1572"/>
      <c r="C1333" s="1572"/>
      <c r="D1333" s="1570"/>
      <c r="E1333" s="1571"/>
      <c r="F1333" s="1587"/>
      <c r="G1333" s="1604"/>
      <c r="H1333" s="1587"/>
      <c r="I1333" s="1572"/>
      <c r="J1333" s="1573"/>
      <c r="K1333" s="1572"/>
      <c r="L1333" s="1587"/>
      <c r="M1333" s="1569"/>
      <c r="N1333" s="1569"/>
      <c r="O1333" s="1587"/>
      <c r="P1333" s="1587"/>
      <c r="Q1333" s="1880"/>
      <c r="R1333" s="1866">
        <f t="shared" si="20"/>
        <v>0</v>
      </c>
      <c r="S1333" s="1882"/>
      <c r="T1333" s="1602"/>
      <c r="U1333" s="1602"/>
      <c r="V1333" s="1602"/>
      <c r="W1333" s="1602"/>
    </row>
    <row r="1334" spans="1:23" ht="16" customHeight="1" x14ac:dyDescent="0.45">
      <c r="A1334" s="1603"/>
      <c r="B1334" s="1572"/>
      <c r="C1334" s="1572"/>
      <c r="D1334" s="1570"/>
      <c r="E1334" s="1571"/>
      <c r="F1334" s="1587"/>
      <c r="G1334" s="1604"/>
      <c r="H1334" s="1587"/>
      <c r="I1334" s="1572"/>
      <c r="J1334" s="1573"/>
      <c r="K1334" s="1572"/>
      <c r="L1334" s="1587"/>
      <c r="M1334" s="1569"/>
      <c r="N1334" s="1569"/>
      <c r="O1334" s="1587"/>
      <c r="P1334" s="1587"/>
      <c r="Q1334" s="1880"/>
      <c r="R1334" s="1866">
        <f t="shared" si="20"/>
        <v>0</v>
      </c>
      <c r="S1334" s="1882"/>
      <c r="T1334" s="1602"/>
      <c r="U1334" s="1602"/>
      <c r="V1334" s="1602"/>
      <c r="W1334" s="1602"/>
    </row>
    <row r="1335" spans="1:23" ht="16" customHeight="1" x14ac:dyDescent="0.45">
      <c r="A1335" s="1603"/>
      <c r="B1335" s="1572"/>
      <c r="C1335" s="1572"/>
      <c r="D1335" s="1570"/>
      <c r="E1335" s="1571"/>
      <c r="F1335" s="1587"/>
      <c r="G1335" s="1604"/>
      <c r="H1335" s="1587"/>
      <c r="I1335" s="1572"/>
      <c r="J1335" s="1573"/>
      <c r="K1335" s="1572"/>
      <c r="L1335" s="1587"/>
      <c r="M1335" s="1569"/>
      <c r="N1335" s="1569"/>
      <c r="O1335" s="1587"/>
      <c r="P1335" s="1587"/>
      <c r="Q1335" s="1880"/>
      <c r="R1335" s="1866">
        <f t="shared" si="20"/>
        <v>0</v>
      </c>
      <c r="S1335" s="1882"/>
      <c r="T1335" s="1602"/>
      <c r="U1335" s="1602"/>
      <c r="V1335" s="1602"/>
      <c r="W1335" s="1602"/>
    </row>
    <row r="1336" spans="1:23" ht="16" customHeight="1" x14ac:dyDescent="0.45">
      <c r="A1336" s="1603"/>
      <c r="B1336" s="1572"/>
      <c r="C1336" s="1572"/>
      <c r="D1336" s="1570"/>
      <c r="E1336" s="1571"/>
      <c r="F1336" s="1587"/>
      <c r="G1336" s="1604"/>
      <c r="H1336" s="1587"/>
      <c r="I1336" s="1572"/>
      <c r="J1336" s="1573"/>
      <c r="K1336" s="1572"/>
      <c r="L1336" s="1587"/>
      <c r="M1336" s="1569"/>
      <c r="N1336" s="1569"/>
      <c r="O1336" s="1587"/>
      <c r="P1336" s="1587"/>
      <c r="Q1336" s="1880"/>
      <c r="R1336" s="1866">
        <f t="shared" si="20"/>
        <v>0</v>
      </c>
      <c r="S1336" s="1882"/>
      <c r="T1336" s="1602"/>
      <c r="U1336" s="1602"/>
      <c r="V1336" s="1602"/>
      <c r="W1336" s="1602"/>
    </row>
    <row r="1337" spans="1:23" ht="16" customHeight="1" x14ac:dyDescent="0.45">
      <c r="A1337" s="1603"/>
      <c r="B1337" s="1572"/>
      <c r="C1337" s="1572"/>
      <c r="D1337" s="1570"/>
      <c r="E1337" s="1571"/>
      <c r="F1337" s="1587"/>
      <c r="G1337" s="1604"/>
      <c r="H1337" s="1587"/>
      <c r="I1337" s="1572"/>
      <c r="J1337" s="1573"/>
      <c r="K1337" s="1572"/>
      <c r="L1337" s="1587"/>
      <c r="M1337" s="1569"/>
      <c r="N1337" s="1569"/>
      <c r="O1337" s="1587"/>
      <c r="P1337" s="1587"/>
      <c r="Q1337" s="1880"/>
      <c r="R1337" s="1866">
        <f t="shared" si="20"/>
        <v>0</v>
      </c>
      <c r="S1337" s="1882"/>
      <c r="T1337" s="1602"/>
      <c r="U1337" s="1602"/>
      <c r="V1337" s="1602"/>
      <c r="W1337" s="1602"/>
    </row>
    <row r="1338" spans="1:23" ht="16" customHeight="1" x14ac:dyDescent="0.45">
      <c r="A1338" s="1603"/>
      <c r="B1338" s="1572"/>
      <c r="C1338" s="1572"/>
      <c r="D1338" s="1570"/>
      <c r="E1338" s="1571"/>
      <c r="F1338" s="1587"/>
      <c r="G1338" s="1604"/>
      <c r="H1338" s="1587"/>
      <c r="I1338" s="1572"/>
      <c r="J1338" s="1573"/>
      <c r="K1338" s="1572"/>
      <c r="L1338" s="1587"/>
      <c r="M1338" s="1569"/>
      <c r="N1338" s="1569"/>
      <c r="O1338" s="1587"/>
      <c r="P1338" s="1587"/>
      <c r="Q1338" s="1880"/>
      <c r="R1338" s="1866">
        <f t="shared" si="20"/>
        <v>0</v>
      </c>
      <c r="S1338" s="1882"/>
      <c r="T1338" s="1602"/>
      <c r="U1338" s="1602"/>
      <c r="V1338" s="1602"/>
      <c r="W1338" s="1602"/>
    </row>
    <row r="1339" spans="1:23" ht="16" customHeight="1" x14ac:dyDescent="0.45">
      <c r="A1339" s="1603"/>
      <c r="B1339" s="1572"/>
      <c r="C1339" s="1572"/>
      <c r="D1339" s="1570"/>
      <c r="E1339" s="1571"/>
      <c r="F1339" s="1587"/>
      <c r="G1339" s="1604"/>
      <c r="H1339" s="1587"/>
      <c r="I1339" s="1572"/>
      <c r="J1339" s="1573"/>
      <c r="K1339" s="1572"/>
      <c r="L1339" s="1587"/>
      <c r="M1339" s="1569"/>
      <c r="N1339" s="1569"/>
      <c r="O1339" s="1587"/>
      <c r="P1339" s="1587"/>
      <c r="Q1339" s="1880"/>
      <c r="R1339" s="1866">
        <f t="shared" si="20"/>
        <v>0</v>
      </c>
      <c r="S1339" s="1882"/>
      <c r="T1339" s="1602"/>
      <c r="U1339" s="1602"/>
      <c r="V1339" s="1602"/>
      <c r="W1339" s="1602"/>
    </row>
    <row r="1340" spans="1:23" ht="16" customHeight="1" x14ac:dyDescent="0.45">
      <c r="A1340" s="1603"/>
      <c r="B1340" s="1572"/>
      <c r="C1340" s="1572"/>
      <c r="D1340" s="1570"/>
      <c r="E1340" s="1571"/>
      <c r="F1340" s="1587"/>
      <c r="G1340" s="1604"/>
      <c r="H1340" s="1587"/>
      <c r="I1340" s="1572"/>
      <c r="J1340" s="1573"/>
      <c r="K1340" s="1572"/>
      <c r="L1340" s="1587"/>
      <c r="M1340" s="1569"/>
      <c r="N1340" s="1569"/>
      <c r="O1340" s="1587"/>
      <c r="P1340" s="1587"/>
      <c r="Q1340" s="1880"/>
      <c r="R1340" s="1866">
        <f t="shared" si="20"/>
        <v>0</v>
      </c>
      <c r="S1340" s="1882"/>
      <c r="T1340" s="1602"/>
      <c r="U1340" s="1602"/>
      <c r="V1340" s="1602"/>
      <c r="W1340" s="1602"/>
    </row>
    <row r="1341" spans="1:23" ht="16" customHeight="1" x14ac:dyDescent="0.45">
      <c r="A1341" s="1603"/>
      <c r="B1341" s="1572"/>
      <c r="C1341" s="1572"/>
      <c r="D1341" s="1570"/>
      <c r="E1341" s="1571"/>
      <c r="F1341" s="1587"/>
      <c r="G1341" s="1604"/>
      <c r="H1341" s="1587"/>
      <c r="I1341" s="1572"/>
      <c r="J1341" s="1573"/>
      <c r="K1341" s="1572"/>
      <c r="L1341" s="1587"/>
      <c r="M1341" s="1569"/>
      <c r="N1341" s="1569"/>
      <c r="O1341" s="1587"/>
      <c r="P1341" s="1587"/>
      <c r="Q1341" s="1880"/>
      <c r="R1341" s="1866">
        <f t="shared" si="20"/>
        <v>0</v>
      </c>
      <c r="S1341" s="1882"/>
      <c r="T1341" s="1602"/>
      <c r="U1341" s="1602"/>
      <c r="V1341" s="1602"/>
      <c r="W1341" s="1602"/>
    </row>
    <row r="1342" spans="1:23" ht="16" customHeight="1" x14ac:dyDescent="0.45">
      <c r="A1342" s="1603"/>
      <c r="B1342" s="1572"/>
      <c r="C1342" s="1572"/>
      <c r="D1342" s="1570"/>
      <c r="E1342" s="1571"/>
      <c r="F1342" s="1587"/>
      <c r="G1342" s="1604"/>
      <c r="H1342" s="1587"/>
      <c r="I1342" s="1572"/>
      <c r="J1342" s="1573"/>
      <c r="K1342" s="1572"/>
      <c r="L1342" s="1587"/>
      <c r="M1342" s="1569"/>
      <c r="N1342" s="1569"/>
      <c r="O1342" s="1587"/>
      <c r="P1342" s="1587"/>
      <c r="Q1342" s="1880"/>
      <c r="R1342" s="1866">
        <f t="shared" si="20"/>
        <v>0</v>
      </c>
      <c r="S1342" s="1882"/>
      <c r="T1342" s="1602"/>
      <c r="U1342" s="1602"/>
      <c r="V1342" s="1602"/>
      <c r="W1342" s="1602"/>
    </row>
    <row r="1343" spans="1:23" ht="16" customHeight="1" x14ac:dyDescent="0.45">
      <c r="A1343" s="1603"/>
      <c r="B1343" s="1572"/>
      <c r="C1343" s="1572"/>
      <c r="D1343" s="1570"/>
      <c r="E1343" s="1571"/>
      <c r="F1343" s="1587"/>
      <c r="G1343" s="1604"/>
      <c r="H1343" s="1587"/>
      <c r="I1343" s="1572"/>
      <c r="J1343" s="1573"/>
      <c r="K1343" s="1572"/>
      <c r="L1343" s="1587"/>
      <c r="M1343" s="1569"/>
      <c r="N1343" s="1569"/>
      <c r="O1343" s="1587"/>
      <c r="P1343" s="1587"/>
      <c r="Q1343" s="1880"/>
      <c r="R1343" s="1866">
        <f t="shared" si="20"/>
        <v>0</v>
      </c>
      <c r="S1343" s="1882"/>
      <c r="T1343" s="1602"/>
      <c r="U1343" s="1602"/>
      <c r="V1343" s="1602"/>
      <c r="W1343" s="1602"/>
    </row>
    <row r="1344" spans="1:23" ht="16" customHeight="1" x14ac:dyDescent="0.45">
      <c r="A1344" s="1603"/>
      <c r="B1344" s="1572"/>
      <c r="C1344" s="1572"/>
      <c r="D1344" s="1570"/>
      <c r="E1344" s="1571"/>
      <c r="F1344" s="1587"/>
      <c r="G1344" s="1604"/>
      <c r="H1344" s="1587"/>
      <c r="I1344" s="1572"/>
      <c r="J1344" s="1573"/>
      <c r="K1344" s="1572"/>
      <c r="L1344" s="1587"/>
      <c r="M1344" s="1569"/>
      <c r="N1344" s="1569"/>
      <c r="O1344" s="1587"/>
      <c r="P1344" s="1587"/>
      <c r="Q1344" s="1880"/>
      <c r="R1344" s="1866">
        <f t="shared" si="20"/>
        <v>0</v>
      </c>
      <c r="S1344" s="1882"/>
      <c r="T1344" s="1602"/>
      <c r="U1344" s="1602"/>
      <c r="V1344" s="1602"/>
      <c r="W1344" s="1602"/>
    </row>
    <row r="1345" spans="1:23" ht="16" customHeight="1" x14ac:dyDescent="0.45">
      <c r="A1345" s="1603"/>
      <c r="B1345" s="1572"/>
      <c r="C1345" s="1572"/>
      <c r="D1345" s="1570"/>
      <c r="E1345" s="1571"/>
      <c r="F1345" s="1587"/>
      <c r="G1345" s="1604"/>
      <c r="H1345" s="1587"/>
      <c r="I1345" s="1572"/>
      <c r="J1345" s="1573"/>
      <c r="K1345" s="1572"/>
      <c r="L1345" s="1587"/>
      <c r="M1345" s="1569"/>
      <c r="N1345" s="1569"/>
      <c r="O1345" s="1587"/>
      <c r="P1345" s="1587"/>
      <c r="Q1345" s="1880"/>
      <c r="R1345" s="1866">
        <f t="shared" si="20"/>
        <v>0</v>
      </c>
      <c r="S1345" s="1882"/>
      <c r="T1345" s="1602"/>
      <c r="U1345" s="1602"/>
      <c r="V1345" s="1602"/>
      <c r="W1345" s="1602"/>
    </row>
    <row r="1346" spans="1:23" ht="16" customHeight="1" x14ac:dyDescent="0.45">
      <c r="A1346" s="1603"/>
      <c r="B1346" s="1572"/>
      <c r="C1346" s="1572"/>
      <c r="D1346" s="1570"/>
      <c r="E1346" s="1571"/>
      <c r="F1346" s="1587"/>
      <c r="G1346" s="1604"/>
      <c r="H1346" s="1587"/>
      <c r="I1346" s="1572"/>
      <c r="J1346" s="1573"/>
      <c r="K1346" s="1572"/>
      <c r="L1346" s="1587"/>
      <c r="M1346" s="1569"/>
      <c r="N1346" s="1569"/>
      <c r="O1346" s="1587"/>
      <c r="P1346" s="1587"/>
      <c r="Q1346" s="1880"/>
      <c r="R1346" s="1866">
        <f t="shared" si="20"/>
        <v>0</v>
      </c>
      <c r="S1346" s="1882"/>
      <c r="T1346" s="1602"/>
      <c r="U1346" s="1602"/>
      <c r="V1346" s="1602"/>
      <c r="W1346" s="1602"/>
    </row>
    <row r="1347" spans="1:23" ht="16" customHeight="1" x14ac:dyDescent="0.45">
      <c r="A1347" s="1603"/>
      <c r="B1347" s="1572"/>
      <c r="C1347" s="1572"/>
      <c r="D1347" s="1570"/>
      <c r="E1347" s="1571"/>
      <c r="F1347" s="1587"/>
      <c r="G1347" s="1604"/>
      <c r="H1347" s="1587"/>
      <c r="I1347" s="1572"/>
      <c r="J1347" s="1573"/>
      <c r="K1347" s="1572"/>
      <c r="L1347" s="1587"/>
      <c r="M1347" s="1569"/>
      <c r="N1347" s="1569"/>
      <c r="O1347" s="1587"/>
      <c r="P1347" s="1587"/>
      <c r="Q1347" s="1880"/>
      <c r="R1347" s="1866">
        <f t="shared" si="20"/>
        <v>0</v>
      </c>
      <c r="S1347" s="1882"/>
      <c r="T1347" s="1602"/>
      <c r="U1347" s="1602"/>
      <c r="V1347" s="1602"/>
      <c r="W1347" s="1602"/>
    </row>
    <row r="1348" spans="1:23" ht="16" customHeight="1" x14ac:dyDescent="0.45">
      <c r="A1348" s="1603"/>
      <c r="B1348" s="1572"/>
      <c r="C1348" s="1572"/>
      <c r="D1348" s="1570"/>
      <c r="E1348" s="1571"/>
      <c r="F1348" s="1587"/>
      <c r="G1348" s="1604"/>
      <c r="H1348" s="1587"/>
      <c r="I1348" s="1572"/>
      <c r="J1348" s="1573"/>
      <c r="K1348" s="1572"/>
      <c r="L1348" s="1587"/>
      <c r="M1348" s="1569"/>
      <c r="N1348" s="1569"/>
      <c r="O1348" s="1587"/>
      <c r="P1348" s="1587"/>
      <c r="Q1348" s="1880"/>
      <c r="R1348" s="1866">
        <f t="shared" si="20"/>
        <v>0</v>
      </c>
      <c r="S1348" s="1882"/>
      <c r="T1348" s="1602"/>
      <c r="U1348" s="1602"/>
      <c r="V1348" s="1602"/>
      <c r="W1348" s="1602"/>
    </row>
    <row r="1349" spans="1:23" ht="16" customHeight="1" x14ac:dyDescent="0.45">
      <c r="A1349" s="1603"/>
      <c r="B1349" s="1572"/>
      <c r="C1349" s="1572"/>
      <c r="D1349" s="1570"/>
      <c r="E1349" s="1571"/>
      <c r="F1349" s="1587"/>
      <c r="G1349" s="1604"/>
      <c r="H1349" s="1587"/>
      <c r="I1349" s="1572"/>
      <c r="J1349" s="1573"/>
      <c r="K1349" s="1572"/>
      <c r="L1349" s="1587"/>
      <c r="M1349" s="1569"/>
      <c r="N1349" s="1569"/>
      <c r="O1349" s="1587"/>
      <c r="P1349" s="1587"/>
      <c r="Q1349" s="1880"/>
      <c r="R1349" s="1866">
        <f t="shared" si="20"/>
        <v>0</v>
      </c>
      <c r="S1349" s="1882"/>
      <c r="T1349" s="1602"/>
      <c r="U1349" s="1602"/>
      <c r="V1349" s="1602"/>
      <c r="W1349" s="1602"/>
    </row>
    <row r="1350" spans="1:23" ht="16" customHeight="1" x14ac:dyDescent="0.45">
      <c r="A1350" s="1603"/>
      <c r="B1350" s="1572"/>
      <c r="C1350" s="1572"/>
      <c r="D1350" s="1570"/>
      <c r="E1350" s="1571"/>
      <c r="F1350" s="1587"/>
      <c r="G1350" s="1604"/>
      <c r="H1350" s="1587"/>
      <c r="I1350" s="1572"/>
      <c r="J1350" s="1573"/>
      <c r="K1350" s="1572"/>
      <c r="L1350" s="1587"/>
      <c r="M1350" s="1569"/>
      <c r="N1350" s="1569"/>
      <c r="O1350" s="1587"/>
      <c r="P1350" s="1587"/>
      <c r="Q1350" s="1880"/>
      <c r="R1350" s="1866">
        <f t="shared" si="20"/>
        <v>0</v>
      </c>
      <c r="S1350" s="1882"/>
      <c r="T1350" s="1602"/>
      <c r="U1350" s="1602"/>
      <c r="V1350" s="1602"/>
      <c r="W1350" s="1602"/>
    </row>
    <row r="1351" spans="1:23" ht="16" customHeight="1" x14ac:dyDescent="0.45">
      <c r="A1351" s="1603"/>
      <c r="B1351" s="1572"/>
      <c r="C1351" s="1572"/>
      <c r="D1351" s="1570"/>
      <c r="E1351" s="1571"/>
      <c r="F1351" s="1587"/>
      <c r="G1351" s="1604"/>
      <c r="H1351" s="1587"/>
      <c r="I1351" s="1572"/>
      <c r="J1351" s="1573"/>
      <c r="K1351" s="1572"/>
      <c r="L1351" s="1587"/>
      <c r="M1351" s="1569"/>
      <c r="N1351" s="1569"/>
      <c r="O1351" s="1587"/>
      <c r="P1351" s="1587"/>
      <c r="Q1351" s="1880"/>
      <c r="R1351" s="1866">
        <f t="shared" si="20"/>
        <v>0</v>
      </c>
      <c r="S1351" s="1882"/>
      <c r="T1351" s="1602"/>
      <c r="U1351" s="1602"/>
      <c r="V1351" s="1602"/>
      <c r="W1351" s="1602"/>
    </row>
    <row r="1352" spans="1:23" ht="16" customHeight="1" x14ac:dyDescent="0.45">
      <c r="A1352" s="1603"/>
      <c r="B1352" s="1572"/>
      <c r="C1352" s="1572"/>
      <c r="D1352" s="1570"/>
      <c r="E1352" s="1571"/>
      <c r="F1352" s="1587"/>
      <c r="G1352" s="1604"/>
      <c r="H1352" s="1587"/>
      <c r="I1352" s="1572"/>
      <c r="J1352" s="1573"/>
      <c r="K1352" s="1572"/>
      <c r="L1352" s="1587"/>
      <c r="M1352" s="1569"/>
      <c r="N1352" s="1569"/>
      <c r="O1352" s="1587"/>
      <c r="P1352" s="1587"/>
      <c r="Q1352" s="1880"/>
      <c r="R1352" s="1866">
        <f t="shared" ref="R1352:R1415" si="21">$I1352+$K1352</f>
        <v>0</v>
      </c>
      <c r="S1352" s="1882"/>
      <c r="T1352" s="1602"/>
      <c r="U1352" s="1602"/>
      <c r="V1352" s="1602"/>
      <c r="W1352" s="1602"/>
    </row>
    <row r="1353" spans="1:23" ht="16" customHeight="1" x14ac:dyDescent="0.45">
      <c r="A1353" s="1603"/>
      <c r="B1353" s="1572"/>
      <c r="C1353" s="1572"/>
      <c r="D1353" s="1570"/>
      <c r="E1353" s="1571"/>
      <c r="F1353" s="1587"/>
      <c r="G1353" s="1604"/>
      <c r="H1353" s="1587"/>
      <c r="I1353" s="1572"/>
      <c r="J1353" s="1573"/>
      <c r="K1353" s="1572"/>
      <c r="L1353" s="1587"/>
      <c r="M1353" s="1569"/>
      <c r="N1353" s="1569"/>
      <c r="O1353" s="1587"/>
      <c r="P1353" s="1587"/>
      <c r="Q1353" s="1880"/>
      <c r="R1353" s="1866">
        <f t="shared" si="21"/>
        <v>0</v>
      </c>
      <c r="S1353" s="1882"/>
      <c r="T1353" s="1602"/>
      <c r="U1353" s="1602"/>
      <c r="V1353" s="1602"/>
      <c r="W1353" s="1602"/>
    </row>
    <row r="1354" spans="1:23" ht="16" customHeight="1" x14ac:dyDescent="0.45">
      <c r="A1354" s="1603"/>
      <c r="B1354" s="1572"/>
      <c r="C1354" s="1572"/>
      <c r="D1354" s="1570"/>
      <c r="E1354" s="1571"/>
      <c r="F1354" s="1587"/>
      <c r="G1354" s="1604"/>
      <c r="H1354" s="1587"/>
      <c r="I1354" s="1572"/>
      <c r="J1354" s="1573"/>
      <c r="K1354" s="1572"/>
      <c r="L1354" s="1587"/>
      <c r="M1354" s="1569"/>
      <c r="N1354" s="1569"/>
      <c r="O1354" s="1587"/>
      <c r="P1354" s="1587"/>
      <c r="Q1354" s="1880"/>
      <c r="R1354" s="1866">
        <f t="shared" si="21"/>
        <v>0</v>
      </c>
      <c r="S1354" s="1882"/>
      <c r="T1354" s="1602"/>
      <c r="U1354" s="1602"/>
      <c r="V1354" s="1602"/>
      <c r="W1354" s="1602"/>
    </row>
    <row r="1355" spans="1:23" ht="16" customHeight="1" x14ac:dyDescent="0.45">
      <c r="A1355" s="1603"/>
      <c r="B1355" s="1572"/>
      <c r="C1355" s="1572"/>
      <c r="D1355" s="1570"/>
      <c r="E1355" s="1571"/>
      <c r="F1355" s="1587"/>
      <c r="G1355" s="1604"/>
      <c r="H1355" s="1587"/>
      <c r="I1355" s="1572"/>
      <c r="J1355" s="1573"/>
      <c r="K1355" s="1572"/>
      <c r="L1355" s="1587"/>
      <c r="M1355" s="1569"/>
      <c r="N1355" s="1569"/>
      <c r="O1355" s="1587"/>
      <c r="P1355" s="1587"/>
      <c r="Q1355" s="1880"/>
      <c r="R1355" s="1866">
        <f t="shared" si="21"/>
        <v>0</v>
      </c>
      <c r="S1355" s="1882"/>
      <c r="T1355" s="1602"/>
      <c r="U1355" s="1602"/>
      <c r="V1355" s="1602"/>
      <c r="W1355" s="1602"/>
    </row>
    <row r="1356" spans="1:23" ht="16" customHeight="1" x14ac:dyDescent="0.45">
      <c r="A1356" s="1603"/>
      <c r="B1356" s="1572"/>
      <c r="C1356" s="1572"/>
      <c r="D1356" s="1570"/>
      <c r="E1356" s="1571"/>
      <c r="F1356" s="1587"/>
      <c r="G1356" s="1604"/>
      <c r="H1356" s="1587"/>
      <c r="I1356" s="1572"/>
      <c r="J1356" s="1573"/>
      <c r="K1356" s="1572"/>
      <c r="L1356" s="1587"/>
      <c r="M1356" s="1569"/>
      <c r="N1356" s="1569"/>
      <c r="O1356" s="1587"/>
      <c r="P1356" s="1587"/>
      <c r="Q1356" s="1880"/>
      <c r="R1356" s="1866">
        <f t="shared" si="21"/>
        <v>0</v>
      </c>
      <c r="S1356" s="1882"/>
      <c r="T1356" s="1602"/>
      <c r="U1356" s="1602"/>
      <c r="V1356" s="1602"/>
      <c r="W1356" s="1602"/>
    </row>
    <row r="1357" spans="1:23" ht="16" customHeight="1" x14ac:dyDescent="0.45">
      <c r="A1357" s="1603"/>
      <c r="B1357" s="1572"/>
      <c r="C1357" s="1572"/>
      <c r="D1357" s="1570"/>
      <c r="E1357" s="1571"/>
      <c r="F1357" s="1587"/>
      <c r="G1357" s="1604"/>
      <c r="H1357" s="1587"/>
      <c r="I1357" s="1572"/>
      <c r="J1357" s="1573"/>
      <c r="K1357" s="1572"/>
      <c r="L1357" s="1587"/>
      <c r="M1357" s="1569"/>
      <c r="N1357" s="1569"/>
      <c r="O1357" s="1587"/>
      <c r="P1357" s="1587"/>
      <c r="Q1357" s="1880"/>
      <c r="R1357" s="1866">
        <f t="shared" si="21"/>
        <v>0</v>
      </c>
      <c r="S1357" s="1882"/>
      <c r="T1357" s="1602"/>
      <c r="U1357" s="1602"/>
      <c r="V1357" s="1602"/>
      <c r="W1357" s="1602"/>
    </row>
    <row r="1358" spans="1:23" ht="16" customHeight="1" x14ac:dyDescent="0.45">
      <c r="A1358" s="1603"/>
      <c r="B1358" s="1572"/>
      <c r="C1358" s="1572"/>
      <c r="D1358" s="1570"/>
      <c r="E1358" s="1571"/>
      <c r="F1358" s="1587"/>
      <c r="G1358" s="1604"/>
      <c r="H1358" s="1587"/>
      <c r="I1358" s="1572"/>
      <c r="J1358" s="1573"/>
      <c r="K1358" s="1572"/>
      <c r="L1358" s="1587"/>
      <c r="M1358" s="1569"/>
      <c r="N1358" s="1569"/>
      <c r="O1358" s="1587"/>
      <c r="P1358" s="1587"/>
      <c r="Q1358" s="1880"/>
      <c r="R1358" s="1866">
        <f t="shared" si="21"/>
        <v>0</v>
      </c>
      <c r="S1358" s="1882"/>
      <c r="T1358" s="1602"/>
      <c r="U1358" s="1602"/>
      <c r="V1358" s="1602"/>
      <c r="W1358" s="1602"/>
    </row>
    <row r="1359" spans="1:23" ht="16" customHeight="1" x14ac:dyDescent="0.45">
      <c r="A1359" s="1603"/>
      <c r="B1359" s="1572"/>
      <c r="C1359" s="1572"/>
      <c r="D1359" s="1570"/>
      <c r="E1359" s="1571"/>
      <c r="F1359" s="1587"/>
      <c r="G1359" s="1604"/>
      <c r="H1359" s="1587"/>
      <c r="I1359" s="1572"/>
      <c r="J1359" s="1573"/>
      <c r="K1359" s="1572"/>
      <c r="L1359" s="1587"/>
      <c r="M1359" s="1569"/>
      <c r="N1359" s="1569"/>
      <c r="O1359" s="1587"/>
      <c r="P1359" s="1587"/>
      <c r="Q1359" s="1880"/>
      <c r="R1359" s="1866">
        <f t="shared" si="21"/>
        <v>0</v>
      </c>
      <c r="S1359" s="1882"/>
      <c r="T1359" s="1602"/>
      <c r="U1359" s="1602"/>
      <c r="V1359" s="1602"/>
      <c r="W1359" s="1602"/>
    </row>
    <row r="1360" spans="1:23" ht="16" customHeight="1" x14ac:dyDescent="0.45">
      <c r="A1360" s="1603"/>
      <c r="B1360" s="1572"/>
      <c r="C1360" s="1572"/>
      <c r="D1360" s="1570"/>
      <c r="E1360" s="1571"/>
      <c r="F1360" s="1587"/>
      <c r="G1360" s="1604"/>
      <c r="H1360" s="1587"/>
      <c r="I1360" s="1572"/>
      <c r="J1360" s="1573"/>
      <c r="K1360" s="1572"/>
      <c r="L1360" s="1587"/>
      <c r="M1360" s="1569"/>
      <c r="N1360" s="1569"/>
      <c r="O1360" s="1587"/>
      <c r="P1360" s="1587"/>
      <c r="Q1360" s="1880"/>
      <c r="R1360" s="1866">
        <f t="shared" si="21"/>
        <v>0</v>
      </c>
      <c r="S1360" s="1882"/>
      <c r="T1360" s="1602"/>
      <c r="U1360" s="1602"/>
      <c r="V1360" s="1602"/>
      <c r="W1360" s="1602"/>
    </row>
    <row r="1361" spans="1:23" ht="16" customHeight="1" x14ac:dyDescent="0.45">
      <c r="A1361" s="1603"/>
      <c r="B1361" s="1572"/>
      <c r="C1361" s="1572"/>
      <c r="D1361" s="1570"/>
      <c r="E1361" s="1571"/>
      <c r="F1361" s="1587"/>
      <c r="G1361" s="1604"/>
      <c r="H1361" s="1587"/>
      <c r="I1361" s="1572"/>
      <c r="J1361" s="1573"/>
      <c r="K1361" s="1572"/>
      <c r="L1361" s="1587"/>
      <c r="M1361" s="1569"/>
      <c r="N1361" s="1569"/>
      <c r="O1361" s="1587"/>
      <c r="P1361" s="1587"/>
      <c r="Q1361" s="1880"/>
      <c r="R1361" s="1866">
        <f t="shared" si="21"/>
        <v>0</v>
      </c>
      <c r="S1361" s="1882"/>
      <c r="T1361" s="1602"/>
      <c r="U1361" s="1602"/>
      <c r="V1361" s="1602"/>
      <c r="W1361" s="1602"/>
    </row>
    <row r="1362" spans="1:23" ht="16" customHeight="1" x14ac:dyDescent="0.45">
      <c r="A1362" s="1603"/>
      <c r="B1362" s="1572"/>
      <c r="C1362" s="1572"/>
      <c r="D1362" s="1570"/>
      <c r="E1362" s="1571"/>
      <c r="F1362" s="1587"/>
      <c r="G1362" s="1604"/>
      <c r="H1362" s="1587"/>
      <c r="I1362" s="1572"/>
      <c r="J1362" s="1573"/>
      <c r="K1362" s="1572"/>
      <c r="L1362" s="1587"/>
      <c r="M1362" s="1569"/>
      <c r="N1362" s="1569"/>
      <c r="O1362" s="1587"/>
      <c r="P1362" s="1587"/>
      <c r="Q1362" s="1880"/>
      <c r="R1362" s="1866">
        <f t="shared" si="21"/>
        <v>0</v>
      </c>
      <c r="S1362" s="1882"/>
      <c r="T1362" s="1602"/>
      <c r="U1362" s="1602"/>
      <c r="V1362" s="1602"/>
      <c r="W1362" s="1602"/>
    </row>
    <row r="1363" spans="1:23" ht="16" customHeight="1" x14ac:dyDescent="0.45">
      <c r="A1363" s="1603"/>
      <c r="B1363" s="1572"/>
      <c r="C1363" s="1572"/>
      <c r="D1363" s="1570"/>
      <c r="E1363" s="1571"/>
      <c r="F1363" s="1587"/>
      <c r="G1363" s="1604"/>
      <c r="H1363" s="1587"/>
      <c r="I1363" s="1572"/>
      <c r="J1363" s="1573"/>
      <c r="K1363" s="1572"/>
      <c r="L1363" s="1587"/>
      <c r="M1363" s="1569"/>
      <c r="N1363" s="1569"/>
      <c r="O1363" s="1587"/>
      <c r="P1363" s="1587"/>
      <c r="Q1363" s="1880"/>
      <c r="R1363" s="1866">
        <f t="shared" si="21"/>
        <v>0</v>
      </c>
      <c r="S1363" s="1882"/>
      <c r="T1363" s="1602"/>
      <c r="U1363" s="1602"/>
      <c r="V1363" s="1602"/>
      <c r="W1363" s="1602"/>
    </row>
    <row r="1364" spans="1:23" ht="16" customHeight="1" x14ac:dyDescent="0.45">
      <c r="A1364" s="1603"/>
      <c r="B1364" s="1572"/>
      <c r="C1364" s="1572"/>
      <c r="D1364" s="1570"/>
      <c r="E1364" s="1571"/>
      <c r="F1364" s="1587"/>
      <c r="G1364" s="1604"/>
      <c r="H1364" s="1587"/>
      <c r="I1364" s="1572"/>
      <c r="J1364" s="1573"/>
      <c r="K1364" s="1572"/>
      <c r="L1364" s="1587"/>
      <c r="M1364" s="1569"/>
      <c r="N1364" s="1569"/>
      <c r="O1364" s="1587"/>
      <c r="P1364" s="1587"/>
      <c r="Q1364" s="1880"/>
      <c r="R1364" s="1866">
        <f t="shared" si="21"/>
        <v>0</v>
      </c>
      <c r="S1364" s="1882"/>
      <c r="T1364" s="1602"/>
      <c r="U1364" s="1602"/>
      <c r="V1364" s="1602"/>
      <c r="W1364" s="1602"/>
    </row>
    <row r="1365" spans="1:23" ht="16" customHeight="1" x14ac:dyDescent="0.45">
      <c r="A1365" s="1603"/>
      <c r="B1365" s="1572"/>
      <c r="C1365" s="1572"/>
      <c r="D1365" s="1570"/>
      <c r="E1365" s="1571"/>
      <c r="F1365" s="1587"/>
      <c r="G1365" s="1604"/>
      <c r="H1365" s="1587"/>
      <c r="I1365" s="1572"/>
      <c r="J1365" s="1573"/>
      <c r="K1365" s="1572"/>
      <c r="L1365" s="1587"/>
      <c r="M1365" s="1569"/>
      <c r="N1365" s="1569"/>
      <c r="O1365" s="1587"/>
      <c r="P1365" s="1587"/>
      <c r="Q1365" s="1880"/>
      <c r="R1365" s="1866">
        <f t="shared" si="21"/>
        <v>0</v>
      </c>
      <c r="S1365" s="1882"/>
      <c r="T1365" s="1602"/>
      <c r="U1365" s="1602"/>
      <c r="V1365" s="1602"/>
      <c r="W1365" s="1602"/>
    </row>
    <row r="1366" spans="1:23" ht="16" customHeight="1" x14ac:dyDescent="0.45">
      <c r="A1366" s="1603"/>
      <c r="B1366" s="1572"/>
      <c r="C1366" s="1572"/>
      <c r="D1366" s="1570"/>
      <c r="E1366" s="1571"/>
      <c r="F1366" s="1587"/>
      <c r="G1366" s="1604"/>
      <c r="H1366" s="1587"/>
      <c r="I1366" s="1572"/>
      <c r="J1366" s="1573"/>
      <c r="K1366" s="1572"/>
      <c r="L1366" s="1587"/>
      <c r="M1366" s="1569"/>
      <c r="N1366" s="1569"/>
      <c r="O1366" s="1587"/>
      <c r="P1366" s="1587"/>
      <c r="Q1366" s="1880"/>
      <c r="R1366" s="1866">
        <f t="shared" si="21"/>
        <v>0</v>
      </c>
      <c r="S1366" s="1882"/>
      <c r="T1366" s="1602"/>
      <c r="U1366" s="1602"/>
      <c r="V1366" s="1602"/>
      <c r="W1366" s="1602"/>
    </row>
    <row r="1367" spans="1:23" ht="16" customHeight="1" x14ac:dyDescent="0.45">
      <c r="A1367" s="1603"/>
      <c r="B1367" s="1572"/>
      <c r="C1367" s="1572"/>
      <c r="D1367" s="1570"/>
      <c r="E1367" s="1571"/>
      <c r="F1367" s="1587"/>
      <c r="G1367" s="1604"/>
      <c r="H1367" s="1587"/>
      <c r="I1367" s="1572"/>
      <c r="J1367" s="1573"/>
      <c r="K1367" s="1572"/>
      <c r="L1367" s="1587"/>
      <c r="M1367" s="1569"/>
      <c r="N1367" s="1569"/>
      <c r="O1367" s="1587"/>
      <c r="P1367" s="1587"/>
      <c r="Q1367" s="1880"/>
      <c r="R1367" s="1866">
        <f t="shared" si="21"/>
        <v>0</v>
      </c>
      <c r="S1367" s="1882"/>
      <c r="T1367" s="1602"/>
      <c r="U1367" s="1602"/>
      <c r="V1367" s="1602"/>
      <c r="W1367" s="1602"/>
    </row>
    <row r="1368" spans="1:23" ht="16" customHeight="1" x14ac:dyDescent="0.45">
      <c r="A1368" s="1603"/>
      <c r="B1368" s="1572"/>
      <c r="C1368" s="1572"/>
      <c r="D1368" s="1570"/>
      <c r="E1368" s="1571"/>
      <c r="F1368" s="1587"/>
      <c r="G1368" s="1604"/>
      <c r="H1368" s="1587"/>
      <c r="I1368" s="1572"/>
      <c r="J1368" s="1573"/>
      <c r="K1368" s="1572"/>
      <c r="L1368" s="1587"/>
      <c r="M1368" s="1569"/>
      <c r="N1368" s="1569"/>
      <c r="O1368" s="1587"/>
      <c r="P1368" s="1587"/>
      <c r="Q1368" s="1880"/>
      <c r="R1368" s="1866">
        <f t="shared" si="21"/>
        <v>0</v>
      </c>
      <c r="S1368" s="1882"/>
      <c r="T1368" s="1602"/>
      <c r="U1368" s="1602"/>
      <c r="V1368" s="1602"/>
      <c r="W1368" s="1602"/>
    </row>
    <row r="1369" spans="1:23" ht="16" customHeight="1" x14ac:dyDescent="0.45">
      <c r="A1369" s="1603"/>
      <c r="B1369" s="1572"/>
      <c r="C1369" s="1572"/>
      <c r="D1369" s="1570"/>
      <c r="E1369" s="1571"/>
      <c r="F1369" s="1587"/>
      <c r="G1369" s="1604"/>
      <c r="H1369" s="1587"/>
      <c r="I1369" s="1572"/>
      <c r="J1369" s="1573"/>
      <c r="K1369" s="1572"/>
      <c r="L1369" s="1587"/>
      <c r="M1369" s="1569"/>
      <c r="N1369" s="1569"/>
      <c r="O1369" s="1587"/>
      <c r="P1369" s="1587"/>
      <c r="Q1369" s="1880"/>
      <c r="R1369" s="1866">
        <f t="shared" si="21"/>
        <v>0</v>
      </c>
      <c r="S1369" s="1882"/>
      <c r="T1369" s="1602"/>
      <c r="U1369" s="1602"/>
      <c r="V1369" s="1602"/>
      <c r="W1369" s="1602"/>
    </row>
    <row r="1370" spans="1:23" ht="16" customHeight="1" x14ac:dyDescent="0.45">
      <c r="A1370" s="1603"/>
      <c r="B1370" s="1572"/>
      <c r="C1370" s="1572"/>
      <c r="D1370" s="1570"/>
      <c r="E1370" s="1571"/>
      <c r="F1370" s="1587"/>
      <c r="G1370" s="1604"/>
      <c r="H1370" s="1587"/>
      <c r="I1370" s="1572"/>
      <c r="J1370" s="1573"/>
      <c r="K1370" s="1572"/>
      <c r="L1370" s="1587"/>
      <c r="M1370" s="1569"/>
      <c r="N1370" s="1569"/>
      <c r="O1370" s="1587"/>
      <c r="P1370" s="1587"/>
      <c r="Q1370" s="1880"/>
      <c r="R1370" s="1866">
        <f t="shared" si="21"/>
        <v>0</v>
      </c>
      <c r="S1370" s="1882"/>
      <c r="T1370" s="1602"/>
      <c r="U1370" s="1602"/>
      <c r="V1370" s="1602"/>
      <c r="W1370" s="1602"/>
    </row>
    <row r="1371" spans="1:23" ht="16" customHeight="1" x14ac:dyDescent="0.45">
      <c r="A1371" s="1603"/>
      <c r="B1371" s="1572"/>
      <c r="C1371" s="1572"/>
      <c r="D1371" s="1570"/>
      <c r="E1371" s="1571"/>
      <c r="F1371" s="1587"/>
      <c r="G1371" s="1604"/>
      <c r="H1371" s="1587"/>
      <c r="I1371" s="1572"/>
      <c r="J1371" s="1573"/>
      <c r="K1371" s="1572"/>
      <c r="L1371" s="1587"/>
      <c r="M1371" s="1569"/>
      <c r="N1371" s="1569"/>
      <c r="O1371" s="1587"/>
      <c r="P1371" s="1587"/>
      <c r="Q1371" s="1880"/>
      <c r="R1371" s="1866">
        <f t="shared" si="21"/>
        <v>0</v>
      </c>
      <c r="S1371" s="1882"/>
      <c r="T1371" s="1602"/>
      <c r="U1371" s="1602"/>
      <c r="V1371" s="1602"/>
      <c r="W1371" s="1602"/>
    </row>
    <row r="1372" spans="1:23" ht="16" customHeight="1" x14ac:dyDescent="0.45">
      <c r="A1372" s="1603"/>
      <c r="B1372" s="1572"/>
      <c r="C1372" s="1572"/>
      <c r="D1372" s="1570"/>
      <c r="E1372" s="1571"/>
      <c r="F1372" s="1587"/>
      <c r="G1372" s="1604"/>
      <c r="H1372" s="1587"/>
      <c r="I1372" s="1572"/>
      <c r="J1372" s="1573"/>
      <c r="K1372" s="1572"/>
      <c r="L1372" s="1587"/>
      <c r="M1372" s="1569"/>
      <c r="N1372" s="1569"/>
      <c r="O1372" s="1587"/>
      <c r="P1372" s="1587"/>
      <c r="Q1372" s="1880"/>
      <c r="R1372" s="1866">
        <f t="shared" si="21"/>
        <v>0</v>
      </c>
      <c r="S1372" s="1882"/>
      <c r="T1372" s="1602"/>
      <c r="U1372" s="1602"/>
      <c r="V1372" s="1602"/>
      <c r="W1372" s="1602"/>
    </row>
    <row r="1373" spans="1:23" ht="16" customHeight="1" x14ac:dyDescent="0.45">
      <c r="A1373" s="1603"/>
      <c r="B1373" s="1572"/>
      <c r="C1373" s="1572"/>
      <c r="D1373" s="1570"/>
      <c r="E1373" s="1571"/>
      <c r="F1373" s="1587"/>
      <c r="G1373" s="1604"/>
      <c r="H1373" s="1587"/>
      <c r="I1373" s="1572"/>
      <c r="J1373" s="1573"/>
      <c r="K1373" s="1572"/>
      <c r="L1373" s="1587"/>
      <c r="M1373" s="1569"/>
      <c r="N1373" s="1569"/>
      <c r="O1373" s="1587"/>
      <c r="P1373" s="1587"/>
      <c r="Q1373" s="1880"/>
      <c r="R1373" s="1866">
        <f t="shared" si="21"/>
        <v>0</v>
      </c>
      <c r="S1373" s="1882"/>
      <c r="T1373" s="1602"/>
      <c r="U1373" s="1602"/>
      <c r="V1373" s="1602"/>
      <c r="W1373" s="1602"/>
    </row>
    <row r="1374" spans="1:23" ht="16" customHeight="1" x14ac:dyDescent="0.45">
      <c r="A1374" s="1603"/>
      <c r="B1374" s="1572"/>
      <c r="C1374" s="1572"/>
      <c r="D1374" s="1570"/>
      <c r="E1374" s="1571"/>
      <c r="F1374" s="1587"/>
      <c r="G1374" s="1604"/>
      <c r="H1374" s="1587"/>
      <c r="I1374" s="1572"/>
      <c r="J1374" s="1573"/>
      <c r="K1374" s="1572"/>
      <c r="L1374" s="1587"/>
      <c r="M1374" s="1569"/>
      <c r="N1374" s="1569"/>
      <c r="O1374" s="1587"/>
      <c r="P1374" s="1587"/>
      <c r="Q1374" s="1880"/>
      <c r="R1374" s="1866">
        <f t="shared" si="21"/>
        <v>0</v>
      </c>
      <c r="S1374" s="1882"/>
      <c r="T1374" s="1602"/>
      <c r="U1374" s="1602"/>
      <c r="V1374" s="1602"/>
      <c r="W1374" s="1602"/>
    </row>
    <row r="1375" spans="1:23" ht="16" customHeight="1" x14ac:dyDescent="0.45">
      <c r="A1375" s="1603"/>
      <c r="B1375" s="1572"/>
      <c r="C1375" s="1572"/>
      <c r="D1375" s="1570"/>
      <c r="E1375" s="1571"/>
      <c r="F1375" s="1587"/>
      <c r="G1375" s="1604"/>
      <c r="H1375" s="1587"/>
      <c r="I1375" s="1572"/>
      <c r="J1375" s="1573"/>
      <c r="K1375" s="1572"/>
      <c r="L1375" s="1587"/>
      <c r="M1375" s="1569"/>
      <c r="N1375" s="1569"/>
      <c r="O1375" s="1587"/>
      <c r="P1375" s="1587"/>
      <c r="Q1375" s="1880"/>
      <c r="R1375" s="1866">
        <f t="shared" si="21"/>
        <v>0</v>
      </c>
      <c r="S1375" s="1882"/>
      <c r="T1375" s="1602"/>
      <c r="U1375" s="1602"/>
      <c r="V1375" s="1602"/>
      <c r="W1375" s="1602"/>
    </row>
    <row r="1376" spans="1:23" ht="16" customHeight="1" x14ac:dyDescent="0.45">
      <c r="A1376" s="1603"/>
      <c r="B1376" s="1572"/>
      <c r="C1376" s="1572"/>
      <c r="D1376" s="1570"/>
      <c r="E1376" s="1571"/>
      <c r="F1376" s="1587"/>
      <c r="G1376" s="1604"/>
      <c r="H1376" s="1587"/>
      <c r="I1376" s="1572"/>
      <c r="J1376" s="1573"/>
      <c r="K1376" s="1572"/>
      <c r="L1376" s="1587"/>
      <c r="M1376" s="1569"/>
      <c r="N1376" s="1569"/>
      <c r="O1376" s="1587"/>
      <c r="P1376" s="1587"/>
      <c r="Q1376" s="1880"/>
      <c r="R1376" s="1866">
        <f t="shared" si="21"/>
        <v>0</v>
      </c>
      <c r="S1376" s="1882"/>
      <c r="T1376" s="1602"/>
      <c r="U1376" s="1602"/>
      <c r="V1376" s="1602"/>
      <c r="W1376" s="1602"/>
    </row>
    <row r="1377" spans="1:23" ht="16" customHeight="1" x14ac:dyDescent="0.45">
      <c r="A1377" s="1603"/>
      <c r="B1377" s="1572"/>
      <c r="C1377" s="1572"/>
      <c r="D1377" s="1570"/>
      <c r="E1377" s="1571"/>
      <c r="F1377" s="1587"/>
      <c r="G1377" s="1604"/>
      <c r="H1377" s="1587"/>
      <c r="I1377" s="1572"/>
      <c r="J1377" s="1573"/>
      <c r="K1377" s="1572"/>
      <c r="L1377" s="1587"/>
      <c r="M1377" s="1569"/>
      <c r="N1377" s="1569"/>
      <c r="O1377" s="1587"/>
      <c r="P1377" s="1587"/>
      <c r="Q1377" s="1880"/>
      <c r="R1377" s="1866">
        <f t="shared" si="21"/>
        <v>0</v>
      </c>
      <c r="S1377" s="1882"/>
      <c r="T1377" s="1602"/>
      <c r="U1377" s="1602"/>
      <c r="V1377" s="1602"/>
      <c r="W1377" s="1602"/>
    </row>
    <row r="1378" spans="1:23" ht="16" customHeight="1" x14ac:dyDescent="0.45">
      <c r="A1378" s="1603"/>
      <c r="B1378" s="1572"/>
      <c r="C1378" s="1572"/>
      <c r="D1378" s="1570"/>
      <c r="E1378" s="1571"/>
      <c r="F1378" s="1587"/>
      <c r="G1378" s="1604"/>
      <c r="H1378" s="1587"/>
      <c r="I1378" s="1572"/>
      <c r="J1378" s="1573"/>
      <c r="K1378" s="1572"/>
      <c r="L1378" s="1587"/>
      <c r="M1378" s="1569"/>
      <c r="N1378" s="1569"/>
      <c r="O1378" s="1587"/>
      <c r="P1378" s="1587"/>
      <c r="Q1378" s="1880"/>
      <c r="R1378" s="1866">
        <f t="shared" si="21"/>
        <v>0</v>
      </c>
      <c r="S1378" s="1882"/>
      <c r="T1378" s="1602"/>
      <c r="U1378" s="1602"/>
      <c r="V1378" s="1602"/>
      <c r="W1378" s="1602"/>
    </row>
    <row r="1379" spans="1:23" ht="16" customHeight="1" x14ac:dyDescent="0.45">
      <c r="A1379" s="1603"/>
      <c r="B1379" s="1572"/>
      <c r="C1379" s="1572"/>
      <c r="D1379" s="1570"/>
      <c r="E1379" s="1571"/>
      <c r="F1379" s="1587"/>
      <c r="G1379" s="1604"/>
      <c r="H1379" s="1587"/>
      <c r="I1379" s="1572"/>
      <c r="J1379" s="1573"/>
      <c r="K1379" s="1572"/>
      <c r="L1379" s="1587"/>
      <c r="M1379" s="1569"/>
      <c r="N1379" s="1569"/>
      <c r="O1379" s="1587"/>
      <c r="P1379" s="1587"/>
      <c r="Q1379" s="1880"/>
      <c r="R1379" s="1866">
        <f t="shared" si="21"/>
        <v>0</v>
      </c>
      <c r="S1379" s="1882"/>
      <c r="T1379" s="1602"/>
      <c r="U1379" s="1602"/>
      <c r="V1379" s="1602"/>
      <c r="W1379" s="1602"/>
    </row>
    <row r="1380" spans="1:23" ht="16" customHeight="1" x14ac:dyDescent="0.45">
      <c r="A1380" s="1603"/>
      <c r="B1380" s="1572"/>
      <c r="C1380" s="1572"/>
      <c r="D1380" s="1570"/>
      <c r="E1380" s="1571"/>
      <c r="F1380" s="1587"/>
      <c r="G1380" s="1604"/>
      <c r="H1380" s="1587"/>
      <c r="I1380" s="1572"/>
      <c r="J1380" s="1573"/>
      <c r="K1380" s="1572"/>
      <c r="L1380" s="1587"/>
      <c r="M1380" s="1569"/>
      <c r="N1380" s="1569"/>
      <c r="O1380" s="1587"/>
      <c r="P1380" s="1587"/>
      <c r="Q1380" s="1880"/>
      <c r="R1380" s="1866">
        <f t="shared" si="21"/>
        <v>0</v>
      </c>
      <c r="S1380" s="1882"/>
      <c r="T1380" s="1602"/>
      <c r="U1380" s="1602"/>
      <c r="V1380" s="1602"/>
      <c r="W1380" s="1602"/>
    </row>
    <row r="1381" spans="1:23" ht="16" customHeight="1" x14ac:dyDescent="0.45">
      <c r="A1381" s="1603"/>
      <c r="B1381" s="1572"/>
      <c r="C1381" s="1572"/>
      <c r="D1381" s="1570"/>
      <c r="E1381" s="1571"/>
      <c r="F1381" s="1587"/>
      <c r="G1381" s="1604"/>
      <c r="H1381" s="1587"/>
      <c r="I1381" s="1572"/>
      <c r="J1381" s="1573"/>
      <c r="K1381" s="1572"/>
      <c r="L1381" s="1587"/>
      <c r="M1381" s="1569"/>
      <c r="N1381" s="1569"/>
      <c r="O1381" s="1587"/>
      <c r="P1381" s="1587"/>
      <c r="Q1381" s="1880"/>
      <c r="R1381" s="1866">
        <f t="shared" si="21"/>
        <v>0</v>
      </c>
      <c r="S1381" s="1882"/>
      <c r="T1381" s="1602"/>
      <c r="U1381" s="1602"/>
      <c r="V1381" s="1602"/>
      <c r="W1381" s="1602"/>
    </row>
    <row r="1382" spans="1:23" ht="16" customHeight="1" x14ac:dyDescent="0.45">
      <c r="A1382" s="1603"/>
      <c r="B1382" s="1572"/>
      <c r="C1382" s="1572"/>
      <c r="D1382" s="1570"/>
      <c r="E1382" s="1571"/>
      <c r="F1382" s="1587"/>
      <c r="G1382" s="1604"/>
      <c r="H1382" s="1587"/>
      <c r="I1382" s="1572"/>
      <c r="J1382" s="1573"/>
      <c r="K1382" s="1572"/>
      <c r="L1382" s="1587"/>
      <c r="M1382" s="1569"/>
      <c r="N1382" s="1569"/>
      <c r="O1382" s="1587"/>
      <c r="P1382" s="1587"/>
      <c r="Q1382" s="1880"/>
      <c r="R1382" s="1866">
        <f t="shared" si="21"/>
        <v>0</v>
      </c>
      <c r="S1382" s="1882"/>
      <c r="T1382" s="1602"/>
      <c r="U1382" s="1602"/>
      <c r="V1382" s="1602"/>
      <c r="W1382" s="1602"/>
    </row>
    <row r="1383" spans="1:23" ht="16" customHeight="1" x14ac:dyDescent="0.45">
      <c r="A1383" s="1603"/>
      <c r="B1383" s="1572"/>
      <c r="C1383" s="1572"/>
      <c r="D1383" s="1570"/>
      <c r="E1383" s="1571"/>
      <c r="F1383" s="1587"/>
      <c r="G1383" s="1604"/>
      <c r="H1383" s="1587"/>
      <c r="I1383" s="1572"/>
      <c r="J1383" s="1573"/>
      <c r="K1383" s="1572"/>
      <c r="L1383" s="1587"/>
      <c r="M1383" s="1569"/>
      <c r="N1383" s="1569"/>
      <c r="O1383" s="1587"/>
      <c r="P1383" s="1587"/>
      <c r="Q1383" s="1880"/>
      <c r="R1383" s="1866">
        <f t="shared" si="21"/>
        <v>0</v>
      </c>
      <c r="S1383" s="1882"/>
      <c r="T1383" s="1602"/>
      <c r="U1383" s="1602"/>
      <c r="V1383" s="1602"/>
      <c r="W1383" s="1602"/>
    </row>
    <row r="1384" spans="1:23" ht="16" customHeight="1" x14ac:dyDescent="0.45">
      <c r="A1384" s="1603"/>
      <c r="B1384" s="1572"/>
      <c r="C1384" s="1572"/>
      <c r="D1384" s="1570"/>
      <c r="E1384" s="1571"/>
      <c r="F1384" s="1587"/>
      <c r="G1384" s="1604"/>
      <c r="H1384" s="1587"/>
      <c r="I1384" s="1572"/>
      <c r="J1384" s="1573"/>
      <c r="K1384" s="1572"/>
      <c r="L1384" s="1587"/>
      <c r="M1384" s="1569"/>
      <c r="N1384" s="1569"/>
      <c r="O1384" s="1587"/>
      <c r="P1384" s="1587"/>
      <c r="Q1384" s="1880"/>
      <c r="R1384" s="1866">
        <f t="shared" si="21"/>
        <v>0</v>
      </c>
      <c r="S1384" s="1882"/>
      <c r="T1384" s="1602"/>
      <c r="U1384" s="1602"/>
      <c r="V1384" s="1602"/>
      <c r="W1384" s="1602"/>
    </row>
    <row r="1385" spans="1:23" ht="16" customHeight="1" x14ac:dyDescent="0.45">
      <c r="A1385" s="1603"/>
      <c r="B1385" s="1572"/>
      <c r="C1385" s="1572"/>
      <c r="D1385" s="1570"/>
      <c r="E1385" s="1571"/>
      <c r="F1385" s="1587"/>
      <c r="G1385" s="1604"/>
      <c r="H1385" s="1587"/>
      <c r="I1385" s="1572"/>
      <c r="J1385" s="1573"/>
      <c r="K1385" s="1572"/>
      <c r="L1385" s="1587"/>
      <c r="M1385" s="1569"/>
      <c r="N1385" s="1569"/>
      <c r="O1385" s="1587"/>
      <c r="P1385" s="1587"/>
      <c r="Q1385" s="1880"/>
      <c r="R1385" s="1866">
        <f t="shared" si="21"/>
        <v>0</v>
      </c>
      <c r="S1385" s="1882"/>
      <c r="T1385" s="1602"/>
      <c r="U1385" s="1602"/>
      <c r="V1385" s="1602"/>
      <c r="W1385" s="1602"/>
    </row>
    <row r="1386" spans="1:23" ht="16" customHeight="1" x14ac:dyDescent="0.45">
      <c r="A1386" s="1603"/>
      <c r="B1386" s="1572"/>
      <c r="C1386" s="1572"/>
      <c r="D1386" s="1570"/>
      <c r="E1386" s="1571"/>
      <c r="F1386" s="1587"/>
      <c r="G1386" s="1604"/>
      <c r="H1386" s="1587"/>
      <c r="I1386" s="1572"/>
      <c r="J1386" s="1573"/>
      <c r="K1386" s="1572"/>
      <c r="L1386" s="1587"/>
      <c r="M1386" s="1569"/>
      <c r="N1386" s="1569"/>
      <c r="O1386" s="1587"/>
      <c r="P1386" s="1587"/>
      <c r="Q1386" s="1880"/>
      <c r="R1386" s="1866">
        <f t="shared" si="21"/>
        <v>0</v>
      </c>
      <c r="S1386" s="1882"/>
      <c r="T1386" s="1602"/>
      <c r="U1386" s="1602"/>
      <c r="V1386" s="1602"/>
      <c r="W1386" s="1602"/>
    </row>
    <row r="1387" spans="1:23" ht="16" customHeight="1" x14ac:dyDescent="0.45">
      <c r="A1387" s="1603"/>
      <c r="B1387" s="1572"/>
      <c r="C1387" s="1572"/>
      <c r="D1387" s="1570"/>
      <c r="E1387" s="1571"/>
      <c r="F1387" s="1587"/>
      <c r="G1387" s="1604"/>
      <c r="H1387" s="1587"/>
      <c r="I1387" s="1572"/>
      <c r="J1387" s="1573"/>
      <c r="K1387" s="1572"/>
      <c r="L1387" s="1587"/>
      <c r="M1387" s="1569"/>
      <c r="N1387" s="1569"/>
      <c r="O1387" s="1587"/>
      <c r="P1387" s="1587"/>
      <c r="Q1387" s="1880"/>
      <c r="R1387" s="1866">
        <f t="shared" si="21"/>
        <v>0</v>
      </c>
      <c r="S1387" s="1882"/>
      <c r="T1387" s="1602"/>
      <c r="U1387" s="1602"/>
      <c r="V1387" s="1602"/>
      <c r="W1387" s="1602"/>
    </row>
    <row r="1388" spans="1:23" ht="16" customHeight="1" x14ac:dyDescent="0.45">
      <c r="A1388" s="1603"/>
      <c r="B1388" s="1572"/>
      <c r="C1388" s="1572"/>
      <c r="D1388" s="1570"/>
      <c r="E1388" s="1571"/>
      <c r="F1388" s="1587"/>
      <c r="G1388" s="1604"/>
      <c r="H1388" s="1587"/>
      <c r="I1388" s="1572"/>
      <c r="J1388" s="1573"/>
      <c r="K1388" s="1572"/>
      <c r="L1388" s="1587"/>
      <c r="M1388" s="1569"/>
      <c r="N1388" s="1569"/>
      <c r="O1388" s="1587"/>
      <c r="P1388" s="1587"/>
      <c r="Q1388" s="1880"/>
      <c r="R1388" s="1866">
        <f t="shared" si="21"/>
        <v>0</v>
      </c>
      <c r="S1388" s="1882"/>
      <c r="T1388" s="1602"/>
      <c r="U1388" s="1602"/>
      <c r="V1388" s="1602"/>
      <c r="W1388" s="1602"/>
    </row>
    <row r="1389" spans="1:23" ht="16" customHeight="1" x14ac:dyDescent="0.45">
      <c r="A1389" s="1603"/>
      <c r="B1389" s="1572"/>
      <c r="C1389" s="1572"/>
      <c r="D1389" s="1570"/>
      <c r="E1389" s="1571"/>
      <c r="F1389" s="1587"/>
      <c r="G1389" s="1604"/>
      <c r="H1389" s="1587"/>
      <c r="I1389" s="1572"/>
      <c r="J1389" s="1573"/>
      <c r="K1389" s="1572"/>
      <c r="L1389" s="1587"/>
      <c r="M1389" s="1569"/>
      <c r="N1389" s="1569"/>
      <c r="O1389" s="1587"/>
      <c r="P1389" s="1587"/>
      <c r="Q1389" s="1880"/>
      <c r="R1389" s="1866">
        <f t="shared" si="21"/>
        <v>0</v>
      </c>
      <c r="S1389" s="1882"/>
      <c r="T1389" s="1602"/>
      <c r="U1389" s="1602"/>
      <c r="V1389" s="1602"/>
      <c r="W1389" s="1602"/>
    </row>
    <row r="1390" spans="1:23" ht="16" customHeight="1" x14ac:dyDescent="0.45">
      <c r="A1390" s="1603"/>
      <c r="B1390" s="1572"/>
      <c r="C1390" s="1572"/>
      <c r="D1390" s="1570"/>
      <c r="E1390" s="1571"/>
      <c r="F1390" s="1587"/>
      <c r="G1390" s="1604"/>
      <c r="H1390" s="1587"/>
      <c r="I1390" s="1572"/>
      <c r="J1390" s="1573"/>
      <c r="K1390" s="1572"/>
      <c r="L1390" s="1587"/>
      <c r="M1390" s="1569"/>
      <c r="N1390" s="1569"/>
      <c r="O1390" s="1587"/>
      <c r="P1390" s="1587"/>
      <c r="Q1390" s="1880"/>
      <c r="R1390" s="1866">
        <f t="shared" si="21"/>
        <v>0</v>
      </c>
      <c r="S1390" s="1882"/>
      <c r="T1390" s="1602"/>
      <c r="U1390" s="1602"/>
      <c r="V1390" s="1602"/>
      <c r="W1390" s="1602"/>
    </row>
    <row r="1391" spans="1:23" ht="16" customHeight="1" x14ac:dyDescent="0.45">
      <c r="A1391" s="1603"/>
      <c r="B1391" s="1572"/>
      <c r="C1391" s="1572"/>
      <c r="D1391" s="1570"/>
      <c r="E1391" s="1571"/>
      <c r="F1391" s="1587"/>
      <c r="G1391" s="1604"/>
      <c r="H1391" s="1587"/>
      <c r="I1391" s="1572"/>
      <c r="J1391" s="1573"/>
      <c r="K1391" s="1572"/>
      <c r="L1391" s="1587"/>
      <c r="M1391" s="1569"/>
      <c r="N1391" s="1569"/>
      <c r="O1391" s="1587"/>
      <c r="P1391" s="1587"/>
      <c r="Q1391" s="1880"/>
      <c r="R1391" s="1866">
        <f t="shared" si="21"/>
        <v>0</v>
      </c>
      <c r="S1391" s="1882"/>
      <c r="T1391" s="1602"/>
      <c r="U1391" s="1602"/>
      <c r="V1391" s="1602"/>
      <c r="W1391" s="1602"/>
    </row>
    <row r="1392" spans="1:23" ht="16" customHeight="1" x14ac:dyDescent="0.45">
      <c r="A1392" s="1603"/>
      <c r="B1392" s="1572"/>
      <c r="C1392" s="1572"/>
      <c r="D1392" s="1570"/>
      <c r="E1392" s="1571"/>
      <c r="F1392" s="1587"/>
      <c r="G1392" s="1604"/>
      <c r="H1392" s="1587"/>
      <c r="I1392" s="1572"/>
      <c r="J1392" s="1573"/>
      <c r="K1392" s="1572"/>
      <c r="L1392" s="1587"/>
      <c r="M1392" s="1569"/>
      <c r="N1392" s="1569"/>
      <c r="O1392" s="1587"/>
      <c r="P1392" s="1587"/>
      <c r="Q1392" s="1880"/>
      <c r="R1392" s="1866">
        <f t="shared" si="21"/>
        <v>0</v>
      </c>
      <c r="S1392" s="1882"/>
      <c r="T1392" s="1602"/>
      <c r="U1392" s="1602"/>
      <c r="V1392" s="1602"/>
      <c r="W1392" s="1602"/>
    </row>
    <row r="1393" spans="1:23" ht="16" customHeight="1" x14ac:dyDescent="0.45">
      <c r="A1393" s="1603"/>
      <c r="B1393" s="1572"/>
      <c r="C1393" s="1572"/>
      <c r="D1393" s="1570"/>
      <c r="E1393" s="1571"/>
      <c r="F1393" s="1587"/>
      <c r="G1393" s="1604"/>
      <c r="H1393" s="1587"/>
      <c r="I1393" s="1572"/>
      <c r="J1393" s="1573"/>
      <c r="K1393" s="1572"/>
      <c r="L1393" s="1587"/>
      <c r="M1393" s="1569"/>
      <c r="N1393" s="1569"/>
      <c r="O1393" s="1587"/>
      <c r="P1393" s="1587"/>
      <c r="Q1393" s="1880"/>
      <c r="R1393" s="1866">
        <f t="shared" si="21"/>
        <v>0</v>
      </c>
      <c r="S1393" s="1882"/>
      <c r="T1393" s="1602"/>
      <c r="U1393" s="1602"/>
      <c r="V1393" s="1602"/>
      <c r="W1393" s="1602"/>
    </row>
    <row r="1394" spans="1:23" ht="16" customHeight="1" x14ac:dyDescent="0.45">
      <c r="A1394" s="1603"/>
      <c r="B1394" s="1572"/>
      <c r="C1394" s="1572"/>
      <c r="D1394" s="1570"/>
      <c r="E1394" s="1571"/>
      <c r="F1394" s="1587"/>
      <c r="G1394" s="1604"/>
      <c r="H1394" s="1587"/>
      <c r="I1394" s="1572"/>
      <c r="J1394" s="1573"/>
      <c r="K1394" s="1572"/>
      <c r="L1394" s="1587"/>
      <c r="M1394" s="1569"/>
      <c r="N1394" s="1569"/>
      <c r="O1394" s="1587"/>
      <c r="P1394" s="1587"/>
      <c r="Q1394" s="1880"/>
      <c r="R1394" s="1866">
        <f t="shared" si="21"/>
        <v>0</v>
      </c>
      <c r="S1394" s="1882"/>
      <c r="T1394" s="1602"/>
      <c r="U1394" s="1602"/>
      <c r="V1394" s="1602"/>
      <c r="W1394" s="1602"/>
    </row>
    <row r="1395" spans="1:23" ht="16" customHeight="1" x14ac:dyDescent="0.45">
      <c r="A1395" s="1603"/>
      <c r="B1395" s="1572"/>
      <c r="C1395" s="1572"/>
      <c r="D1395" s="1570"/>
      <c r="E1395" s="1571"/>
      <c r="F1395" s="1587"/>
      <c r="G1395" s="1604"/>
      <c r="H1395" s="1587"/>
      <c r="I1395" s="1572"/>
      <c r="J1395" s="1573"/>
      <c r="K1395" s="1572"/>
      <c r="L1395" s="1587"/>
      <c r="M1395" s="1569"/>
      <c r="N1395" s="1569"/>
      <c r="O1395" s="1587"/>
      <c r="P1395" s="1587"/>
      <c r="Q1395" s="1880"/>
      <c r="R1395" s="1866">
        <f t="shared" si="21"/>
        <v>0</v>
      </c>
      <c r="S1395" s="1882"/>
      <c r="T1395" s="1602"/>
      <c r="U1395" s="1602"/>
      <c r="V1395" s="1602"/>
      <c r="W1395" s="1602"/>
    </row>
    <row r="1396" spans="1:23" ht="16" customHeight="1" x14ac:dyDescent="0.45">
      <c r="A1396" s="1603"/>
      <c r="B1396" s="1572"/>
      <c r="C1396" s="1572"/>
      <c r="D1396" s="1570"/>
      <c r="E1396" s="1571"/>
      <c r="F1396" s="1587"/>
      <c r="G1396" s="1604"/>
      <c r="H1396" s="1587"/>
      <c r="I1396" s="1572"/>
      <c r="J1396" s="1573"/>
      <c r="K1396" s="1572"/>
      <c r="L1396" s="1587"/>
      <c r="M1396" s="1569"/>
      <c r="N1396" s="1569"/>
      <c r="O1396" s="1587"/>
      <c r="P1396" s="1587"/>
      <c r="Q1396" s="1880"/>
      <c r="R1396" s="1866">
        <f t="shared" si="21"/>
        <v>0</v>
      </c>
      <c r="S1396" s="1882"/>
      <c r="T1396" s="1602"/>
      <c r="U1396" s="1602"/>
      <c r="V1396" s="1602"/>
      <c r="W1396" s="1602"/>
    </row>
    <row r="1397" spans="1:23" ht="16" customHeight="1" x14ac:dyDescent="0.45">
      <c r="A1397" s="1603"/>
      <c r="B1397" s="1572"/>
      <c r="C1397" s="1572"/>
      <c r="D1397" s="1570"/>
      <c r="E1397" s="1571"/>
      <c r="F1397" s="1587"/>
      <c r="G1397" s="1604"/>
      <c r="H1397" s="1587"/>
      <c r="I1397" s="1572"/>
      <c r="J1397" s="1573"/>
      <c r="K1397" s="1572"/>
      <c r="L1397" s="1587"/>
      <c r="M1397" s="1569"/>
      <c r="N1397" s="1569"/>
      <c r="O1397" s="1587"/>
      <c r="P1397" s="1587"/>
      <c r="Q1397" s="1880"/>
      <c r="R1397" s="1866">
        <f t="shared" si="21"/>
        <v>0</v>
      </c>
      <c r="S1397" s="1882"/>
      <c r="T1397" s="1602"/>
      <c r="U1397" s="1602"/>
      <c r="V1397" s="1602"/>
      <c r="W1397" s="1602"/>
    </row>
    <row r="1398" spans="1:23" ht="16" customHeight="1" x14ac:dyDescent="0.45">
      <c r="A1398" s="1603"/>
      <c r="B1398" s="1572"/>
      <c r="C1398" s="1572"/>
      <c r="D1398" s="1570"/>
      <c r="E1398" s="1571"/>
      <c r="F1398" s="1587"/>
      <c r="G1398" s="1604"/>
      <c r="H1398" s="1587"/>
      <c r="I1398" s="1572"/>
      <c r="J1398" s="1573"/>
      <c r="K1398" s="1572"/>
      <c r="L1398" s="1587"/>
      <c r="M1398" s="1569"/>
      <c r="N1398" s="1569"/>
      <c r="O1398" s="1587"/>
      <c r="P1398" s="1587"/>
      <c r="Q1398" s="1880"/>
      <c r="R1398" s="1866">
        <f t="shared" si="21"/>
        <v>0</v>
      </c>
      <c r="S1398" s="1882"/>
      <c r="T1398" s="1602"/>
      <c r="U1398" s="1602"/>
      <c r="V1398" s="1602"/>
      <c r="W1398" s="1602"/>
    </row>
    <row r="1399" spans="1:23" ht="16" customHeight="1" x14ac:dyDescent="0.45">
      <c r="A1399" s="1603"/>
      <c r="B1399" s="1572"/>
      <c r="C1399" s="1572"/>
      <c r="D1399" s="1570"/>
      <c r="E1399" s="1571"/>
      <c r="F1399" s="1587"/>
      <c r="G1399" s="1604"/>
      <c r="H1399" s="1587"/>
      <c r="I1399" s="1572"/>
      <c r="J1399" s="1573"/>
      <c r="K1399" s="1572"/>
      <c r="L1399" s="1587"/>
      <c r="M1399" s="1569"/>
      <c r="N1399" s="1569"/>
      <c r="O1399" s="1587"/>
      <c r="P1399" s="1587"/>
      <c r="Q1399" s="1880"/>
      <c r="R1399" s="1866">
        <f t="shared" si="21"/>
        <v>0</v>
      </c>
      <c r="S1399" s="1882"/>
      <c r="T1399" s="1602"/>
      <c r="U1399" s="1602"/>
      <c r="V1399" s="1602"/>
      <c r="W1399" s="1602"/>
    </row>
    <row r="1400" spans="1:23" ht="16" customHeight="1" x14ac:dyDescent="0.45">
      <c r="A1400" s="1603"/>
      <c r="B1400" s="1572"/>
      <c r="C1400" s="1572"/>
      <c r="D1400" s="1570"/>
      <c r="E1400" s="1571"/>
      <c r="F1400" s="1587"/>
      <c r="G1400" s="1604"/>
      <c r="H1400" s="1587"/>
      <c r="I1400" s="1572"/>
      <c r="J1400" s="1573"/>
      <c r="K1400" s="1572"/>
      <c r="L1400" s="1587"/>
      <c r="M1400" s="1569"/>
      <c r="N1400" s="1569"/>
      <c r="O1400" s="1587"/>
      <c r="P1400" s="1587"/>
      <c r="Q1400" s="1880"/>
      <c r="R1400" s="1866">
        <f t="shared" si="21"/>
        <v>0</v>
      </c>
      <c r="S1400" s="1882"/>
      <c r="T1400" s="1602"/>
      <c r="U1400" s="1602"/>
      <c r="V1400" s="1602"/>
      <c r="W1400" s="1602"/>
    </row>
    <row r="1401" spans="1:23" ht="16" customHeight="1" x14ac:dyDescent="0.45">
      <c r="A1401" s="1603"/>
      <c r="B1401" s="1572"/>
      <c r="C1401" s="1572"/>
      <c r="D1401" s="1570"/>
      <c r="E1401" s="1571"/>
      <c r="F1401" s="1587"/>
      <c r="G1401" s="1604"/>
      <c r="H1401" s="1587"/>
      <c r="I1401" s="1572"/>
      <c r="J1401" s="1573"/>
      <c r="K1401" s="1572"/>
      <c r="L1401" s="1587"/>
      <c r="M1401" s="1569"/>
      <c r="N1401" s="1569"/>
      <c r="O1401" s="1587"/>
      <c r="P1401" s="1587"/>
      <c r="Q1401" s="1880"/>
      <c r="R1401" s="1866">
        <f t="shared" si="21"/>
        <v>0</v>
      </c>
      <c r="S1401" s="1882"/>
      <c r="T1401" s="1602"/>
      <c r="U1401" s="1602"/>
      <c r="V1401" s="1602"/>
      <c r="W1401" s="1602"/>
    </row>
    <row r="1402" spans="1:23" ht="16" customHeight="1" x14ac:dyDescent="0.45">
      <c r="A1402" s="1603"/>
      <c r="B1402" s="1572"/>
      <c r="C1402" s="1572"/>
      <c r="D1402" s="1570"/>
      <c r="E1402" s="1571"/>
      <c r="F1402" s="1587"/>
      <c r="G1402" s="1604"/>
      <c r="H1402" s="1587"/>
      <c r="I1402" s="1572"/>
      <c r="J1402" s="1573"/>
      <c r="K1402" s="1572"/>
      <c r="L1402" s="1587"/>
      <c r="M1402" s="1569"/>
      <c r="N1402" s="1569"/>
      <c r="O1402" s="1587"/>
      <c r="P1402" s="1587"/>
      <c r="Q1402" s="1880"/>
      <c r="R1402" s="1866">
        <f t="shared" si="21"/>
        <v>0</v>
      </c>
      <c r="S1402" s="1882"/>
      <c r="T1402" s="1602"/>
      <c r="U1402" s="1602"/>
      <c r="V1402" s="1602"/>
      <c r="W1402" s="1602"/>
    </row>
    <row r="1403" spans="1:23" ht="16" customHeight="1" x14ac:dyDescent="0.45">
      <c r="A1403" s="1603"/>
      <c r="B1403" s="1572"/>
      <c r="C1403" s="1572"/>
      <c r="D1403" s="1570"/>
      <c r="E1403" s="1571"/>
      <c r="F1403" s="1587"/>
      <c r="G1403" s="1604"/>
      <c r="H1403" s="1587"/>
      <c r="I1403" s="1572"/>
      <c r="J1403" s="1573"/>
      <c r="K1403" s="1572"/>
      <c r="L1403" s="1587"/>
      <c r="M1403" s="1569"/>
      <c r="N1403" s="1569"/>
      <c r="O1403" s="1587"/>
      <c r="P1403" s="1587"/>
      <c r="Q1403" s="1880"/>
      <c r="R1403" s="1866">
        <f t="shared" si="21"/>
        <v>0</v>
      </c>
      <c r="S1403" s="1882"/>
      <c r="T1403" s="1602"/>
      <c r="U1403" s="1602"/>
      <c r="V1403" s="1602"/>
      <c r="W1403" s="1602"/>
    </row>
    <row r="1404" spans="1:23" ht="16" customHeight="1" x14ac:dyDescent="0.45">
      <c r="A1404" s="1603"/>
      <c r="B1404" s="1572"/>
      <c r="C1404" s="1572"/>
      <c r="D1404" s="1570"/>
      <c r="E1404" s="1571"/>
      <c r="F1404" s="1587"/>
      <c r="G1404" s="1604"/>
      <c r="H1404" s="1587"/>
      <c r="I1404" s="1572"/>
      <c r="J1404" s="1573"/>
      <c r="K1404" s="1572"/>
      <c r="L1404" s="1587"/>
      <c r="M1404" s="1569"/>
      <c r="N1404" s="1569"/>
      <c r="O1404" s="1587"/>
      <c r="P1404" s="1587"/>
      <c r="Q1404" s="1880"/>
      <c r="R1404" s="1866">
        <f t="shared" si="21"/>
        <v>0</v>
      </c>
      <c r="S1404" s="1882"/>
      <c r="T1404" s="1602"/>
      <c r="U1404" s="1602"/>
      <c r="V1404" s="1602"/>
      <c r="W1404" s="1602"/>
    </row>
    <row r="1405" spans="1:23" ht="16" customHeight="1" x14ac:dyDescent="0.45">
      <c r="A1405" s="1603"/>
      <c r="B1405" s="1572"/>
      <c r="C1405" s="1572"/>
      <c r="D1405" s="1570"/>
      <c r="E1405" s="1571"/>
      <c r="F1405" s="1587"/>
      <c r="G1405" s="1604"/>
      <c r="H1405" s="1587"/>
      <c r="I1405" s="1572"/>
      <c r="J1405" s="1573"/>
      <c r="K1405" s="1572"/>
      <c r="L1405" s="1587"/>
      <c r="M1405" s="1569"/>
      <c r="N1405" s="1569"/>
      <c r="O1405" s="1587"/>
      <c r="P1405" s="1587"/>
      <c r="Q1405" s="1880"/>
      <c r="R1405" s="1866">
        <f t="shared" si="21"/>
        <v>0</v>
      </c>
      <c r="S1405" s="1882"/>
      <c r="T1405" s="1602"/>
      <c r="U1405" s="1602"/>
      <c r="V1405" s="1602"/>
      <c r="W1405" s="1602"/>
    </row>
    <row r="1406" spans="1:23" ht="16" customHeight="1" x14ac:dyDescent="0.45">
      <c r="A1406" s="1603"/>
      <c r="B1406" s="1572"/>
      <c r="C1406" s="1572"/>
      <c r="D1406" s="1570"/>
      <c r="E1406" s="1571"/>
      <c r="F1406" s="1587"/>
      <c r="G1406" s="1604"/>
      <c r="H1406" s="1587"/>
      <c r="I1406" s="1572"/>
      <c r="J1406" s="1573"/>
      <c r="K1406" s="1572"/>
      <c r="L1406" s="1587"/>
      <c r="M1406" s="1569"/>
      <c r="N1406" s="1569"/>
      <c r="O1406" s="1587"/>
      <c r="P1406" s="1587"/>
      <c r="Q1406" s="1880"/>
      <c r="R1406" s="1866">
        <f t="shared" si="21"/>
        <v>0</v>
      </c>
      <c r="S1406" s="1882"/>
      <c r="T1406" s="1602"/>
      <c r="U1406" s="1602"/>
      <c r="V1406" s="1602"/>
      <c r="W1406" s="1602"/>
    </row>
    <row r="1407" spans="1:23" ht="16" customHeight="1" x14ac:dyDescent="0.45">
      <c r="A1407" s="1603"/>
      <c r="B1407" s="1572"/>
      <c r="C1407" s="1572"/>
      <c r="D1407" s="1570"/>
      <c r="E1407" s="1571"/>
      <c r="F1407" s="1587"/>
      <c r="G1407" s="1604"/>
      <c r="H1407" s="1587"/>
      <c r="I1407" s="1572"/>
      <c r="J1407" s="1573"/>
      <c r="K1407" s="1572"/>
      <c r="L1407" s="1587"/>
      <c r="M1407" s="1569"/>
      <c r="N1407" s="1569"/>
      <c r="O1407" s="1587"/>
      <c r="P1407" s="1587"/>
      <c r="Q1407" s="1880"/>
      <c r="R1407" s="1866">
        <f t="shared" si="21"/>
        <v>0</v>
      </c>
      <c r="S1407" s="1882"/>
      <c r="T1407" s="1602"/>
      <c r="U1407" s="1602"/>
      <c r="V1407" s="1602"/>
      <c r="W1407" s="1602"/>
    </row>
    <row r="1408" spans="1:23" ht="16" customHeight="1" x14ac:dyDescent="0.45">
      <c r="A1408" s="1603"/>
      <c r="B1408" s="1572"/>
      <c r="C1408" s="1572"/>
      <c r="D1408" s="1570"/>
      <c r="E1408" s="1571"/>
      <c r="F1408" s="1587"/>
      <c r="G1408" s="1604"/>
      <c r="H1408" s="1587"/>
      <c r="I1408" s="1572"/>
      <c r="J1408" s="1573"/>
      <c r="K1408" s="1572"/>
      <c r="L1408" s="1587"/>
      <c r="M1408" s="1569"/>
      <c r="N1408" s="1569"/>
      <c r="O1408" s="1587"/>
      <c r="P1408" s="1587"/>
      <c r="Q1408" s="1880"/>
      <c r="R1408" s="1866">
        <f t="shared" si="21"/>
        <v>0</v>
      </c>
      <c r="S1408" s="1882"/>
      <c r="T1408" s="1602"/>
      <c r="U1408" s="1602"/>
      <c r="V1408" s="1602"/>
      <c r="W1408" s="1602"/>
    </row>
    <row r="1409" spans="1:23" ht="16" customHeight="1" x14ac:dyDescent="0.45">
      <c r="A1409" s="1603"/>
      <c r="B1409" s="1572"/>
      <c r="C1409" s="1572"/>
      <c r="D1409" s="1570"/>
      <c r="E1409" s="1571"/>
      <c r="F1409" s="1587"/>
      <c r="G1409" s="1604"/>
      <c r="H1409" s="1587"/>
      <c r="I1409" s="1572"/>
      <c r="J1409" s="1573"/>
      <c r="K1409" s="1572"/>
      <c r="L1409" s="1587"/>
      <c r="M1409" s="1569"/>
      <c r="N1409" s="1569"/>
      <c r="O1409" s="1587"/>
      <c r="P1409" s="1587"/>
      <c r="Q1409" s="1880"/>
      <c r="R1409" s="1866">
        <f t="shared" si="21"/>
        <v>0</v>
      </c>
      <c r="S1409" s="1882"/>
      <c r="T1409" s="1602"/>
      <c r="U1409" s="1602"/>
      <c r="V1409" s="1602"/>
      <c r="W1409" s="1602"/>
    </row>
    <row r="1410" spans="1:23" ht="16" customHeight="1" x14ac:dyDescent="0.45">
      <c r="A1410" s="1603"/>
      <c r="B1410" s="1572"/>
      <c r="C1410" s="1572"/>
      <c r="D1410" s="1570"/>
      <c r="E1410" s="1571"/>
      <c r="F1410" s="1587"/>
      <c r="G1410" s="1604"/>
      <c r="H1410" s="1587"/>
      <c r="I1410" s="1572"/>
      <c r="J1410" s="1573"/>
      <c r="K1410" s="1572"/>
      <c r="L1410" s="1587"/>
      <c r="M1410" s="1569"/>
      <c r="N1410" s="1569"/>
      <c r="O1410" s="1587"/>
      <c r="P1410" s="1587"/>
      <c r="Q1410" s="1880"/>
      <c r="R1410" s="1866">
        <f t="shared" si="21"/>
        <v>0</v>
      </c>
      <c r="S1410" s="1882"/>
      <c r="T1410" s="1602"/>
      <c r="U1410" s="1602"/>
      <c r="V1410" s="1602"/>
      <c r="W1410" s="1602"/>
    </row>
    <row r="1411" spans="1:23" ht="16" customHeight="1" x14ac:dyDescent="0.45">
      <c r="A1411" s="1603"/>
      <c r="B1411" s="1572"/>
      <c r="C1411" s="1572"/>
      <c r="D1411" s="1570"/>
      <c r="E1411" s="1571"/>
      <c r="F1411" s="1587"/>
      <c r="G1411" s="1569"/>
      <c r="H1411" s="1587"/>
      <c r="I1411" s="1572"/>
      <c r="J1411" s="1573"/>
      <c r="K1411" s="1572"/>
      <c r="L1411" s="1587"/>
      <c r="M1411" s="1569"/>
      <c r="N1411" s="1569"/>
      <c r="O1411" s="1587"/>
      <c r="P1411" s="1587"/>
      <c r="Q1411" s="1880"/>
      <c r="R1411" s="1866">
        <f t="shared" si="21"/>
        <v>0</v>
      </c>
      <c r="S1411" s="1882"/>
      <c r="T1411" s="1602"/>
      <c r="U1411" s="1602"/>
      <c r="V1411" s="1602"/>
      <c r="W1411" s="1602"/>
    </row>
    <row r="1412" spans="1:23" ht="16" customHeight="1" x14ac:dyDescent="0.45">
      <c r="A1412" s="1603"/>
      <c r="B1412" s="1572"/>
      <c r="C1412" s="1572"/>
      <c r="D1412" s="1570"/>
      <c r="E1412" s="1571"/>
      <c r="F1412" s="1587"/>
      <c r="G1412" s="1604"/>
      <c r="H1412" s="1587"/>
      <c r="I1412" s="1572"/>
      <c r="J1412" s="1573"/>
      <c r="K1412" s="1572"/>
      <c r="L1412" s="1587"/>
      <c r="M1412" s="1569"/>
      <c r="N1412" s="1569"/>
      <c r="O1412" s="1587"/>
      <c r="P1412" s="1587"/>
      <c r="Q1412" s="1880"/>
      <c r="R1412" s="1866">
        <f t="shared" si="21"/>
        <v>0</v>
      </c>
      <c r="S1412" s="1882"/>
      <c r="T1412" s="1602"/>
      <c r="U1412" s="1602"/>
      <c r="V1412" s="1602"/>
      <c r="W1412" s="1602"/>
    </row>
    <row r="1413" spans="1:23" ht="16" customHeight="1" x14ac:dyDescent="0.45">
      <c r="A1413" s="1603"/>
      <c r="B1413" s="1572"/>
      <c r="C1413" s="1572"/>
      <c r="D1413" s="1570"/>
      <c r="E1413" s="1571"/>
      <c r="F1413" s="1587"/>
      <c r="G1413" s="1604"/>
      <c r="H1413" s="1587"/>
      <c r="I1413" s="1572"/>
      <c r="J1413" s="1573"/>
      <c r="K1413" s="1572"/>
      <c r="L1413" s="1587"/>
      <c r="M1413" s="1569"/>
      <c r="N1413" s="1569"/>
      <c r="O1413" s="1587"/>
      <c r="P1413" s="1587"/>
      <c r="Q1413" s="1880"/>
      <c r="R1413" s="1866">
        <f t="shared" si="21"/>
        <v>0</v>
      </c>
      <c r="S1413" s="1882"/>
      <c r="T1413" s="1602"/>
      <c r="U1413" s="1602"/>
      <c r="V1413" s="1602"/>
      <c r="W1413" s="1602"/>
    </row>
    <row r="1414" spans="1:23" ht="16" customHeight="1" x14ac:dyDescent="0.45">
      <c r="A1414" s="1603"/>
      <c r="B1414" s="1572"/>
      <c r="C1414" s="1572"/>
      <c r="D1414" s="1570"/>
      <c r="E1414" s="1571"/>
      <c r="F1414" s="1587"/>
      <c r="G1414" s="1604"/>
      <c r="H1414" s="1587"/>
      <c r="I1414" s="1572"/>
      <c r="J1414" s="1573"/>
      <c r="K1414" s="1572"/>
      <c r="L1414" s="1587"/>
      <c r="M1414" s="1569"/>
      <c r="N1414" s="1569"/>
      <c r="O1414" s="1587"/>
      <c r="P1414" s="1587"/>
      <c r="Q1414" s="1880"/>
      <c r="R1414" s="1866">
        <f t="shared" si="21"/>
        <v>0</v>
      </c>
      <c r="S1414" s="1882"/>
      <c r="T1414" s="1602"/>
      <c r="U1414" s="1602"/>
      <c r="V1414" s="1602"/>
      <c r="W1414" s="1602"/>
    </row>
    <row r="1415" spans="1:23" ht="16" customHeight="1" x14ac:dyDescent="0.45">
      <c r="A1415" s="1603"/>
      <c r="B1415" s="1572"/>
      <c r="C1415" s="1572"/>
      <c r="D1415" s="1570"/>
      <c r="E1415" s="1571"/>
      <c r="F1415" s="1587"/>
      <c r="G1415" s="1604"/>
      <c r="H1415" s="1587"/>
      <c r="I1415" s="1572"/>
      <c r="J1415" s="1573"/>
      <c r="K1415" s="1572"/>
      <c r="L1415" s="1587"/>
      <c r="M1415" s="1569"/>
      <c r="N1415" s="1569"/>
      <c r="O1415" s="1587"/>
      <c r="P1415" s="1587"/>
      <c r="Q1415" s="1880"/>
      <c r="R1415" s="1866">
        <f t="shared" si="21"/>
        <v>0</v>
      </c>
      <c r="S1415" s="1882"/>
      <c r="T1415" s="1602"/>
      <c r="U1415" s="1602"/>
      <c r="V1415" s="1602"/>
      <c r="W1415" s="1602"/>
    </row>
    <row r="1416" spans="1:23" ht="16" customHeight="1" x14ac:dyDescent="0.45">
      <c r="A1416" s="1603"/>
      <c r="B1416" s="1572"/>
      <c r="C1416" s="1572"/>
      <c r="D1416" s="1570"/>
      <c r="E1416" s="1571"/>
      <c r="F1416" s="1587"/>
      <c r="G1416" s="1604"/>
      <c r="H1416" s="1587"/>
      <c r="I1416" s="1572"/>
      <c r="J1416" s="1573"/>
      <c r="K1416" s="1572"/>
      <c r="L1416" s="1587"/>
      <c r="M1416" s="1569"/>
      <c r="N1416" s="1569"/>
      <c r="O1416" s="1587"/>
      <c r="P1416" s="1587"/>
      <c r="Q1416" s="1880"/>
      <c r="R1416" s="1866">
        <f t="shared" ref="R1416:R1479" si="22">$I1416+$K1416</f>
        <v>0</v>
      </c>
      <c r="S1416" s="1882"/>
      <c r="T1416" s="1602"/>
      <c r="U1416" s="1602"/>
      <c r="V1416" s="1602"/>
      <c r="W1416" s="1602"/>
    </row>
    <row r="1417" spans="1:23" ht="16" customHeight="1" x14ac:dyDescent="0.45">
      <c r="A1417" s="1603"/>
      <c r="B1417" s="1572"/>
      <c r="C1417" s="1572"/>
      <c r="D1417" s="1570"/>
      <c r="E1417" s="1571"/>
      <c r="F1417" s="1587"/>
      <c r="G1417" s="1604"/>
      <c r="H1417" s="1587"/>
      <c r="I1417" s="1572"/>
      <c r="J1417" s="1573"/>
      <c r="K1417" s="1572"/>
      <c r="L1417" s="1587"/>
      <c r="M1417" s="1569"/>
      <c r="N1417" s="1569"/>
      <c r="O1417" s="1587"/>
      <c r="P1417" s="1587"/>
      <c r="Q1417" s="1880"/>
      <c r="R1417" s="1866">
        <f t="shared" si="22"/>
        <v>0</v>
      </c>
      <c r="S1417" s="1882"/>
      <c r="T1417" s="1602"/>
      <c r="U1417" s="1602"/>
      <c r="V1417" s="1602"/>
      <c r="W1417" s="1602"/>
    </row>
    <row r="1418" spans="1:23" ht="16" customHeight="1" x14ac:dyDescent="0.45">
      <c r="A1418" s="1603"/>
      <c r="B1418" s="1572"/>
      <c r="C1418" s="1572"/>
      <c r="D1418" s="1570"/>
      <c r="E1418" s="1571"/>
      <c r="F1418" s="1587"/>
      <c r="G1418" s="1604"/>
      <c r="H1418" s="1587"/>
      <c r="I1418" s="1572"/>
      <c r="J1418" s="1573"/>
      <c r="K1418" s="1572"/>
      <c r="L1418" s="1587"/>
      <c r="M1418" s="1569"/>
      <c r="N1418" s="1569"/>
      <c r="O1418" s="1587"/>
      <c r="P1418" s="1587"/>
      <c r="Q1418" s="1880"/>
      <c r="R1418" s="1866">
        <f t="shared" si="22"/>
        <v>0</v>
      </c>
      <c r="S1418" s="1882"/>
      <c r="T1418" s="1602"/>
      <c r="U1418" s="1602"/>
      <c r="V1418" s="1602"/>
      <c r="W1418" s="1602"/>
    </row>
    <row r="1419" spans="1:23" ht="16" customHeight="1" x14ac:dyDescent="0.45">
      <c r="A1419" s="1603"/>
      <c r="B1419" s="1572"/>
      <c r="C1419" s="1572"/>
      <c r="D1419" s="1570"/>
      <c r="E1419" s="1571"/>
      <c r="F1419" s="1587"/>
      <c r="G1419" s="1604"/>
      <c r="H1419" s="1587"/>
      <c r="I1419" s="1572"/>
      <c r="J1419" s="1573"/>
      <c r="K1419" s="1572"/>
      <c r="L1419" s="1587"/>
      <c r="M1419" s="1569"/>
      <c r="N1419" s="1569"/>
      <c r="O1419" s="1587"/>
      <c r="P1419" s="1587"/>
      <c r="Q1419" s="1880"/>
      <c r="R1419" s="1866">
        <f t="shared" si="22"/>
        <v>0</v>
      </c>
      <c r="S1419" s="1882"/>
      <c r="T1419" s="1602"/>
      <c r="U1419" s="1602"/>
      <c r="V1419" s="1602"/>
      <c r="W1419" s="1602"/>
    </row>
    <row r="1420" spans="1:23" ht="16" customHeight="1" x14ac:dyDescent="0.45">
      <c r="A1420" s="1603"/>
      <c r="B1420" s="1572"/>
      <c r="C1420" s="1572"/>
      <c r="D1420" s="1570"/>
      <c r="E1420" s="1571"/>
      <c r="F1420" s="1587"/>
      <c r="G1420" s="1604"/>
      <c r="H1420" s="1587"/>
      <c r="I1420" s="1572"/>
      <c r="J1420" s="1573"/>
      <c r="K1420" s="1572"/>
      <c r="L1420" s="1587"/>
      <c r="M1420" s="1569"/>
      <c r="N1420" s="1569"/>
      <c r="O1420" s="1587"/>
      <c r="P1420" s="1587"/>
      <c r="Q1420" s="1880"/>
      <c r="R1420" s="1866">
        <f t="shared" si="22"/>
        <v>0</v>
      </c>
      <c r="S1420" s="1882"/>
      <c r="T1420" s="1602"/>
      <c r="U1420" s="1602"/>
      <c r="V1420" s="1602"/>
      <c r="W1420" s="1602"/>
    </row>
    <row r="1421" spans="1:23" ht="16" customHeight="1" x14ac:dyDescent="0.45">
      <c r="A1421" s="1603"/>
      <c r="B1421" s="1572"/>
      <c r="C1421" s="1572"/>
      <c r="D1421" s="1570"/>
      <c r="E1421" s="1571"/>
      <c r="F1421" s="1587"/>
      <c r="G1421" s="1604"/>
      <c r="H1421" s="1587"/>
      <c r="I1421" s="1572"/>
      <c r="J1421" s="1573"/>
      <c r="K1421" s="1572"/>
      <c r="L1421" s="1587"/>
      <c r="M1421" s="1569"/>
      <c r="N1421" s="1569"/>
      <c r="O1421" s="1587"/>
      <c r="P1421" s="1587"/>
      <c r="Q1421" s="1880"/>
      <c r="R1421" s="1866">
        <f t="shared" si="22"/>
        <v>0</v>
      </c>
      <c r="S1421" s="1882"/>
      <c r="T1421" s="1602"/>
      <c r="U1421" s="1602"/>
      <c r="V1421" s="1602"/>
      <c r="W1421" s="1602"/>
    </row>
    <row r="1422" spans="1:23" ht="16" customHeight="1" x14ac:dyDescent="0.45">
      <c r="A1422" s="1603"/>
      <c r="B1422" s="1572"/>
      <c r="C1422" s="1572"/>
      <c r="D1422" s="1570"/>
      <c r="E1422" s="1571"/>
      <c r="F1422" s="1587"/>
      <c r="G1422" s="1604"/>
      <c r="H1422" s="1587"/>
      <c r="I1422" s="1572"/>
      <c r="J1422" s="1573"/>
      <c r="K1422" s="1572"/>
      <c r="L1422" s="1587"/>
      <c r="M1422" s="1569"/>
      <c r="N1422" s="1569"/>
      <c r="O1422" s="1587"/>
      <c r="P1422" s="1587"/>
      <c r="Q1422" s="1880"/>
      <c r="R1422" s="1866">
        <f t="shared" si="22"/>
        <v>0</v>
      </c>
      <c r="S1422" s="1882"/>
      <c r="T1422" s="1602"/>
      <c r="U1422" s="1602"/>
      <c r="V1422" s="1602"/>
      <c r="W1422" s="1602"/>
    </row>
    <row r="1423" spans="1:23" ht="16" customHeight="1" x14ac:dyDescent="0.45">
      <c r="A1423" s="1603"/>
      <c r="B1423" s="1572"/>
      <c r="C1423" s="1572"/>
      <c r="D1423" s="1570"/>
      <c r="E1423" s="1571"/>
      <c r="F1423" s="1587"/>
      <c r="G1423" s="1604"/>
      <c r="H1423" s="1587"/>
      <c r="I1423" s="1572"/>
      <c r="J1423" s="1573"/>
      <c r="K1423" s="1572"/>
      <c r="L1423" s="1587"/>
      <c r="M1423" s="1569"/>
      <c r="N1423" s="1569"/>
      <c r="O1423" s="1587"/>
      <c r="P1423" s="1587"/>
      <c r="Q1423" s="1880"/>
      <c r="R1423" s="1866">
        <f t="shared" si="22"/>
        <v>0</v>
      </c>
      <c r="S1423" s="1882"/>
      <c r="T1423" s="1602"/>
      <c r="U1423" s="1602"/>
      <c r="V1423" s="1602"/>
      <c r="W1423" s="1602"/>
    </row>
    <row r="1424" spans="1:23" ht="16" customHeight="1" x14ac:dyDescent="0.45">
      <c r="A1424" s="1603"/>
      <c r="B1424" s="1572"/>
      <c r="C1424" s="1572"/>
      <c r="D1424" s="1570"/>
      <c r="E1424" s="1571"/>
      <c r="F1424" s="1587"/>
      <c r="G1424" s="1604"/>
      <c r="H1424" s="1587"/>
      <c r="I1424" s="1572"/>
      <c r="J1424" s="1573"/>
      <c r="K1424" s="1572"/>
      <c r="L1424" s="1587"/>
      <c r="M1424" s="1569"/>
      <c r="N1424" s="1569"/>
      <c r="O1424" s="1587"/>
      <c r="P1424" s="1587"/>
      <c r="Q1424" s="1880"/>
      <c r="R1424" s="1866">
        <f t="shared" si="22"/>
        <v>0</v>
      </c>
      <c r="S1424" s="1882"/>
      <c r="T1424" s="1602"/>
      <c r="U1424" s="1602"/>
      <c r="V1424" s="1602"/>
      <c r="W1424" s="1602"/>
    </row>
    <row r="1425" spans="1:23" ht="16" customHeight="1" x14ac:dyDescent="0.45">
      <c r="A1425" s="1603"/>
      <c r="B1425" s="1572"/>
      <c r="C1425" s="1572"/>
      <c r="D1425" s="1570"/>
      <c r="E1425" s="1571"/>
      <c r="F1425" s="1587"/>
      <c r="G1425" s="1604"/>
      <c r="H1425" s="1587"/>
      <c r="I1425" s="1572"/>
      <c r="J1425" s="1573"/>
      <c r="K1425" s="1572"/>
      <c r="L1425" s="1587"/>
      <c r="M1425" s="1569"/>
      <c r="N1425" s="1569"/>
      <c r="O1425" s="1587"/>
      <c r="P1425" s="1587"/>
      <c r="Q1425" s="1880"/>
      <c r="R1425" s="1866">
        <f t="shared" si="22"/>
        <v>0</v>
      </c>
      <c r="S1425" s="1882"/>
      <c r="T1425" s="1602"/>
      <c r="U1425" s="1602"/>
      <c r="V1425" s="1602"/>
      <c r="W1425" s="1602"/>
    </row>
    <row r="1426" spans="1:23" ht="16" customHeight="1" x14ac:dyDescent="0.45">
      <c r="A1426" s="1603"/>
      <c r="B1426" s="1572"/>
      <c r="C1426" s="1572"/>
      <c r="D1426" s="1570"/>
      <c r="E1426" s="1571"/>
      <c r="F1426" s="1587"/>
      <c r="G1426" s="1604"/>
      <c r="H1426" s="1587"/>
      <c r="I1426" s="1572"/>
      <c r="J1426" s="1573"/>
      <c r="K1426" s="1572"/>
      <c r="L1426" s="1587"/>
      <c r="M1426" s="1569"/>
      <c r="N1426" s="1569"/>
      <c r="O1426" s="1587"/>
      <c r="P1426" s="1587"/>
      <c r="Q1426" s="1880"/>
      <c r="R1426" s="1866">
        <f t="shared" si="22"/>
        <v>0</v>
      </c>
      <c r="S1426" s="1882"/>
      <c r="T1426" s="1602"/>
      <c r="U1426" s="1602"/>
      <c r="V1426" s="1602"/>
      <c r="W1426" s="1602"/>
    </row>
    <row r="1427" spans="1:23" ht="16" customHeight="1" x14ac:dyDescent="0.45">
      <c r="A1427" s="1603"/>
      <c r="B1427" s="1572"/>
      <c r="C1427" s="1572"/>
      <c r="D1427" s="1570"/>
      <c r="E1427" s="1571"/>
      <c r="F1427" s="1587"/>
      <c r="G1427" s="1604"/>
      <c r="H1427" s="1587"/>
      <c r="I1427" s="1572"/>
      <c r="J1427" s="1573"/>
      <c r="K1427" s="1572"/>
      <c r="L1427" s="1587"/>
      <c r="M1427" s="1569"/>
      <c r="N1427" s="1569"/>
      <c r="O1427" s="1587"/>
      <c r="P1427" s="1587"/>
      <c r="Q1427" s="1880"/>
      <c r="R1427" s="1866">
        <f t="shared" si="22"/>
        <v>0</v>
      </c>
      <c r="S1427" s="1882"/>
      <c r="T1427" s="1602"/>
      <c r="U1427" s="1602"/>
      <c r="V1427" s="1602"/>
      <c r="W1427" s="1602"/>
    </row>
    <row r="1428" spans="1:23" ht="16" customHeight="1" x14ac:dyDescent="0.45">
      <c r="A1428" s="1603"/>
      <c r="B1428" s="1572"/>
      <c r="C1428" s="1572"/>
      <c r="D1428" s="1570"/>
      <c r="E1428" s="1571"/>
      <c r="F1428" s="1587"/>
      <c r="G1428" s="1604"/>
      <c r="H1428" s="1587"/>
      <c r="I1428" s="1572"/>
      <c r="J1428" s="1573"/>
      <c r="K1428" s="1572"/>
      <c r="L1428" s="1587"/>
      <c r="M1428" s="1569"/>
      <c r="N1428" s="1569"/>
      <c r="O1428" s="1587"/>
      <c r="P1428" s="1587"/>
      <c r="Q1428" s="1880"/>
      <c r="R1428" s="1866">
        <f t="shared" si="22"/>
        <v>0</v>
      </c>
      <c r="S1428" s="1882"/>
      <c r="T1428" s="1602"/>
      <c r="U1428" s="1602"/>
      <c r="V1428" s="1602"/>
      <c r="W1428" s="1602"/>
    </row>
    <row r="1429" spans="1:23" ht="16" customHeight="1" x14ac:dyDescent="0.45">
      <c r="A1429" s="1603"/>
      <c r="B1429" s="1572"/>
      <c r="C1429" s="1572"/>
      <c r="D1429" s="1570"/>
      <c r="E1429" s="1571"/>
      <c r="F1429" s="1587"/>
      <c r="G1429" s="1604"/>
      <c r="H1429" s="1587"/>
      <c r="I1429" s="1572"/>
      <c r="J1429" s="1573"/>
      <c r="K1429" s="1572"/>
      <c r="L1429" s="1587"/>
      <c r="M1429" s="1569"/>
      <c r="N1429" s="1569"/>
      <c r="O1429" s="1587"/>
      <c r="P1429" s="1587"/>
      <c r="Q1429" s="1880"/>
      <c r="R1429" s="1866">
        <f t="shared" si="22"/>
        <v>0</v>
      </c>
      <c r="S1429" s="1882"/>
      <c r="T1429" s="1602"/>
      <c r="U1429" s="1602"/>
      <c r="V1429" s="1602"/>
      <c r="W1429" s="1602"/>
    </row>
    <row r="1430" spans="1:23" ht="16" customHeight="1" x14ac:dyDescent="0.45">
      <c r="A1430" s="1603"/>
      <c r="B1430" s="1572"/>
      <c r="C1430" s="1572"/>
      <c r="D1430" s="1570"/>
      <c r="E1430" s="1571"/>
      <c r="F1430" s="1587"/>
      <c r="G1430" s="1604"/>
      <c r="H1430" s="1587"/>
      <c r="I1430" s="1572"/>
      <c r="J1430" s="1573"/>
      <c r="K1430" s="1572"/>
      <c r="L1430" s="1587"/>
      <c r="M1430" s="1569"/>
      <c r="N1430" s="1569"/>
      <c r="O1430" s="1587"/>
      <c r="P1430" s="1587"/>
      <c r="Q1430" s="1880"/>
      <c r="R1430" s="1866">
        <f t="shared" si="22"/>
        <v>0</v>
      </c>
      <c r="S1430" s="1882"/>
      <c r="T1430" s="1602"/>
      <c r="U1430" s="1602"/>
      <c r="V1430" s="1602"/>
      <c r="W1430" s="1602"/>
    </row>
    <row r="1431" spans="1:23" ht="16" customHeight="1" x14ac:dyDescent="0.45">
      <c r="A1431" s="1603"/>
      <c r="B1431" s="1572"/>
      <c r="C1431" s="1572"/>
      <c r="D1431" s="1570"/>
      <c r="E1431" s="1571"/>
      <c r="F1431" s="1587"/>
      <c r="G1431" s="1604"/>
      <c r="H1431" s="1587"/>
      <c r="I1431" s="1572"/>
      <c r="J1431" s="1573"/>
      <c r="K1431" s="1572"/>
      <c r="L1431" s="1587"/>
      <c r="M1431" s="1569"/>
      <c r="N1431" s="1569"/>
      <c r="O1431" s="1587"/>
      <c r="P1431" s="1587"/>
      <c r="Q1431" s="1880"/>
      <c r="R1431" s="1866">
        <f t="shared" si="22"/>
        <v>0</v>
      </c>
      <c r="S1431" s="1882"/>
      <c r="T1431" s="1602"/>
      <c r="U1431" s="1602"/>
      <c r="V1431" s="1602"/>
      <c r="W1431" s="1602"/>
    </row>
    <row r="1432" spans="1:23" ht="16" customHeight="1" x14ac:dyDescent="0.45">
      <c r="A1432" s="1603"/>
      <c r="B1432" s="1572"/>
      <c r="C1432" s="1572"/>
      <c r="D1432" s="1570"/>
      <c r="E1432" s="1571"/>
      <c r="F1432" s="1587"/>
      <c r="G1432" s="1604"/>
      <c r="H1432" s="1587"/>
      <c r="I1432" s="1572"/>
      <c r="J1432" s="1573"/>
      <c r="K1432" s="1572"/>
      <c r="L1432" s="1587"/>
      <c r="M1432" s="1569"/>
      <c r="N1432" s="1569"/>
      <c r="O1432" s="1587"/>
      <c r="P1432" s="1587"/>
      <c r="Q1432" s="1880"/>
      <c r="R1432" s="1866">
        <f t="shared" si="22"/>
        <v>0</v>
      </c>
      <c r="S1432" s="1882"/>
      <c r="T1432" s="1602"/>
      <c r="U1432" s="1602"/>
      <c r="V1432" s="1602"/>
      <c r="W1432" s="1602"/>
    </row>
    <row r="1433" spans="1:23" ht="16" customHeight="1" x14ac:dyDescent="0.45">
      <c r="A1433" s="1603"/>
      <c r="B1433" s="1572"/>
      <c r="C1433" s="1572"/>
      <c r="D1433" s="1570"/>
      <c r="E1433" s="1571"/>
      <c r="F1433" s="1587"/>
      <c r="G1433" s="1604"/>
      <c r="H1433" s="1587"/>
      <c r="I1433" s="1572"/>
      <c r="J1433" s="1573"/>
      <c r="K1433" s="1572"/>
      <c r="L1433" s="1587"/>
      <c r="M1433" s="1569"/>
      <c r="N1433" s="1569"/>
      <c r="O1433" s="1587"/>
      <c r="P1433" s="1587"/>
      <c r="Q1433" s="1880"/>
      <c r="R1433" s="1866">
        <f t="shared" si="22"/>
        <v>0</v>
      </c>
      <c r="S1433" s="1882"/>
      <c r="T1433" s="1602"/>
      <c r="U1433" s="1602"/>
      <c r="V1433" s="1602"/>
      <c r="W1433" s="1602"/>
    </row>
    <row r="1434" spans="1:23" ht="16" customHeight="1" x14ac:dyDescent="0.45">
      <c r="A1434" s="1603"/>
      <c r="B1434" s="1572"/>
      <c r="C1434" s="1572"/>
      <c r="D1434" s="1570"/>
      <c r="E1434" s="1571"/>
      <c r="F1434" s="1587"/>
      <c r="G1434" s="1604"/>
      <c r="H1434" s="1587"/>
      <c r="I1434" s="1572"/>
      <c r="J1434" s="1573"/>
      <c r="K1434" s="1572"/>
      <c r="L1434" s="1587"/>
      <c r="M1434" s="1569"/>
      <c r="N1434" s="1569"/>
      <c r="O1434" s="1587"/>
      <c r="P1434" s="1587"/>
      <c r="Q1434" s="1880"/>
      <c r="R1434" s="1866">
        <f t="shared" si="22"/>
        <v>0</v>
      </c>
      <c r="S1434" s="1882"/>
      <c r="T1434" s="1602"/>
      <c r="U1434" s="1602"/>
      <c r="V1434" s="1602"/>
      <c r="W1434" s="1602"/>
    </row>
    <row r="1435" spans="1:23" ht="16" customHeight="1" x14ac:dyDescent="0.45">
      <c r="A1435" s="1603"/>
      <c r="B1435" s="1572"/>
      <c r="C1435" s="1572"/>
      <c r="D1435" s="1570"/>
      <c r="E1435" s="1571"/>
      <c r="F1435" s="1587"/>
      <c r="G1435" s="1604"/>
      <c r="H1435" s="1587"/>
      <c r="I1435" s="1572"/>
      <c r="J1435" s="1573"/>
      <c r="K1435" s="1572"/>
      <c r="L1435" s="1587"/>
      <c r="M1435" s="1569"/>
      <c r="N1435" s="1569"/>
      <c r="O1435" s="1587"/>
      <c r="P1435" s="1587"/>
      <c r="Q1435" s="1880"/>
      <c r="R1435" s="1866">
        <f t="shared" si="22"/>
        <v>0</v>
      </c>
      <c r="S1435" s="1882"/>
      <c r="T1435" s="1602"/>
      <c r="U1435" s="1602"/>
      <c r="V1435" s="1602"/>
      <c r="W1435" s="1602"/>
    </row>
    <row r="1436" spans="1:23" ht="16" customHeight="1" x14ac:dyDescent="0.45">
      <c r="A1436" s="1603"/>
      <c r="B1436" s="1572"/>
      <c r="C1436" s="1572"/>
      <c r="D1436" s="1570"/>
      <c r="E1436" s="1571"/>
      <c r="F1436" s="1587"/>
      <c r="G1436" s="1604"/>
      <c r="H1436" s="1587"/>
      <c r="I1436" s="1572"/>
      <c r="J1436" s="1573"/>
      <c r="K1436" s="1572"/>
      <c r="L1436" s="1587"/>
      <c r="M1436" s="1569"/>
      <c r="N1436" s="1569"/>
      <c r="O1436" s="1587"/>
      <c r="P1436" s="1587"/>
      <c r="Q1436" s="1880"/>
      <c r="R1436" s="1866">
        <f t="shared" si="22"/>
        <v>0</v>
      </c>
      <c r="S1436" s="1882"/>
      <c r="T1436" s="1602"/>
      <c r="U1436" s="1602"/>
      <c r="V1436" s="1602"/>
      <c r="W1436" s="1602"/>
    </row>
    <row r="1437" spans="1:23" ht="16" customHeight="1" x14ac:dyDescent="0.45">
      <c r="A1437" s="1603"/>
      <c r="B1437" s="1572"/>
      <c r="C1437" s="1572"/>
      <c r="D1437" s="1570"/>
      <c r="E1437" s="1571"/>
      <c r="F1437" s="1587"/>
      <c r="G1437" s="1604"/>
      <c r="H1437" s="1587"/>
      <c r="I1437" s="1572"/>
      <c r="J1437" s="1573"/>
      <c r="K1437" s="1572"/>
      <c r="L1437" s="1587"/>
      <c r="M1437" s="1569"/>
      <c r="N1437" s="1569"/>
      <c r="O1437" s="1587"/>
      <c r="P1437" s="1587"/>
      <c r="Q1437" s="1880"/>
      <c r="R1437" s="1866">
        <f t="shared" si="22"/>
        <v>0</v>
      </c>
      <c r="S1437" s="1882"/>
      <c r="T1437" s="1602"/>
      <c r="U1437" s="1602"/>
      <c r="V1437" s="1602"/>
      <c r="W1437" s="1602"/>
    </row>
    <row r="1438" spans="1:23" ht="16" customHeight="1" x14ac:dyDescent="0.45">
      <c r="A1438" s="1603"/>
      <c r="B1438" s="1572"/>
      <c r="C1438" s="1572"/>
      <c r="D1438" s="1570"/>
      <c r="E1438" s="1571"/>
      <c r="F1438" s="1587"/>
      <c r="G1438" s="1604"/>
      <c r="H1438" s="1587"/>
      <c r="I1438" s="1572"/>
      <c r="J1438" s="1573"/>
      <c r="K1438" s="1572"/>
      <c r="L1438" s="1587"/>
      <c r="M1438" s="1569"/>
      <c r="N1438" s="1569"/>
      <c r="O1438" s="1587"/>
      <c r="P1438" s="1587"/>
      <c r="Q1438" s="1880"/>
      <c r="R1438" s="1866">
        <f t="shared" si="22"/>
        <v>0</v>
      </c>
      <c r="S1438" s="1882"/>
      <c r="T1438" s="1602"/>
      <c r="U1438" s="1602"/>
      <c r="V1438" s="1602"/>
      <c r="W1438" s="1602"/>
    </row>
    <row r="1439" spans="1:23" ht="16" customHeight="1" x14ac:dyDescent="0.45">
      <c r="A1439" s="1603"/>
      <c r="B1439" s="1572"/>
      <c r="C1439" s="1572"/>
      <c r="D1439" s="1570"/>
      <c r="E1439" s="1571"/>
      <c r="F1439" s="1587"/>
      <c r="G1439" s="1569"/>
      <c r="H1439" s="1587"/>
      <c r="I1439" s="1572"/>
      <c r="J1439" s="1573"/>
      <c r="K1439" s="1572"/>
      <c r="L1439" s="1587"/>
      <c r="M1439" s="1569"/>
      <c r="N1439" s="1569"/>
      <c r="O1439" s="1587"/>
      <c r="P1439" s="1587"/>
      <c r="Q1439" s="1880"/>
      <c r="R1439" s="1866">
        <f t="shared" si="22"/>
        <v>0</v>
      </c>
      <c r="S1439" s="1882"/>
      <c r="T1439" s="1602"/>
      <c r="U1439" s="1602"/>
      <c r="V1439" s="1602"/>
      <c r="W1439" s="1602"/>
    </row>
    <row r="1440" spans="1:23" ht="16" customHeight="1" x14ac:dyDescent="0.45">
      <c r="A1440" s="1603"/>
      <c r="B1440" s="1572"/>
      <c r="C1440" s="1572"/>
      <c r="D1440" s="1570"/>
      <c r="E1440" s="1571"/>
      <c r="F1440" s="1587"/>
      <c r="G1440" s="1569"/>
      <c r="H1440" s="1587"/>
      <c r="I1440" s="1572"/>
      <c r="J1440" s="1573"/>
      <c r="K1440" s="1572"/>
      <c r="L1440" s="1587"/>
      <c r="M1440" s="1569"/>
      <c r="N1440" s="1569"/>
      <c r="O1440" s="1587"/>
      <c r="P1440" s="1587"/>
      <c r="Q1440" s="1880"/>
      <c r="R1440" s="1866">
        <f t="shared" si="22"/>
        <v>0</v>
      </c>
      <c r="S1440" s="1882"/>
      <c r="T1440" s="1602"/>
      <c r="U1440" s="1602"/>
      <c r="V1440" s="1602"/>
      <c r="W1440" s="1602"/>
    </row>
    <row r="1441" spans="1:23" ht="16" customHeight="1" x14ac:dyDescent="0.45">
      <c r="A1441" s="1603"/>
      <c r="B1441" s="1572"/>
      <c r="C1441" s="1572"/>
      <c r="D1441" s="1570"/>
      <c r="E1441" s="1571"/>
      <c r="F1441" s="1587"/>
      <c r="G1441" s="1569"/>
      <c r="H1441" s="1587"/>
      <c r="I1441" s="1572"/>
      <c r="J1441" s="1573"/>
      <c r="K1441" s="1572"/>
      <c r="L1441" s="1587"/>
      <c r="M1441" s="1569"/>
      <c r="N1441" s="1569"/>
      <c r="O1441" s="1587"/>
      <c r="P1441" s="1587"/>
      <c r="Q1441" s="1880"/>
      <c r="R1441" s="1866">
        <f t="shared" si="22"/>
        <v>0</v>
      </c>
      <c r="S1441" s="1882"/>
      <c r="T1441" s="1602"/>
      <c r="U1441" s="1602"/>
      <c r="V1441" s="1602"/>
      <c r="W1441" s="1602"/>
    </row>
    <row r="1442" spans="1:23" ht="16" customHeight="1" x14ac:dyDescent="0.45">
      <c r="A1442" s="1603"/>
      <c r="B1442" s="1572"/>
      <c r="C1442" s="1572"/>
      <c r="D1442" s="1570"/>
      <c r="E1442" s="1571"/>
      <c r="F1442" s="1587"/>
      <c r="G1442" s="1569"/>
      <c r="H1442" s="1587"/>
      <c r="I1442" s="1572"/>
      <c r="J1442" s="1573"/>
      <c r="K1442" s="1572"/>
      <c r="L1442" s="1587"/>
      <c r="M1442" s="1569"/>
      <c r="N1442" s="1569"/>
      <c r="O1442" s="1587"/>
      <c r="P1442" s="1587"/>
      <c r="Q1442" s="1880"/>
      <c r="R1442" s="1866">
        <f t="shared" si="22"/>
        <v>0</v>
      </c>
      <c r="S1442" s="1882"/>
      <c r="T1442" s="1602"/>
      <c r="U1442" s="1602"/>
      <c r="V1442" s="1602"/>
      <c r="W1442" s="1602"/>
    </row>
    <row r="1443" spans="1:23" ht="16" customHeight="1" x14ac:dyDescent="0.45">
      <c r="A1443" s="1603"/>
      <c r="B1443" s="1572"/>
      <c r="C1443" s="1572"/>
      <c r="D1443" s="1570"/>
      <c r="E1443" s="1571"/>
      <c r="F1443" s="1587"/>
      <c r="G1443" s="1569"/>
      <c r="H1443" s="1587"/>
      <c r="I1443" s="1572"/>
      <c r="J1443" s="1573"/>
      <c r="K1443" s="1572"/>
      <c r="L1443" s="1587"/>
      <c r="M1443" s="1569"/>
      <c r="N1443" s="1569"/>
      <c r="O1443" s="1587"/>
      <c r="P1443" s="1587"/>
      <c r="Q1443" s="1880"/>
      <c r="R1443" s="1866">
        <f t="shared" si="22"/>
        <v>0</v>
      </c>
      <c r="S1443" s="1882"/>
      <c r="T1443" s="1602"/>
      <c r="U1443" s="1602"/>
      <c r="V1443" s="1602"/>
      <c r="W1443" s="1602"/>
    </row>
    <row r="1444" spans="1:23" ht="16" customHeight="1" x14ac:dyDescent="0.45">
      <c r="A1444" s="1603"/>
      <c r="B1444" s="1572"/>
      <c r="C1444" s="1572"/>
      <c r="D1444" s="1570"/>
      <c r="E1444" s="1571"/>
      <c r="F1444" s="1587"/>
      <c r="G1444" s="1569"/>
      <c r="H1444" s="1587"/>
      <c r="I1444" s="1572"/>
      <c r="J1444" s="1573"/>
      <c r="K1444" s="1572"/>
      <c r="L1444" s="1587"/>
      <c r="M1444" s="1569"/>
      <c r="N1444" s="1569"/>
      <c r="O1444" s="1587"/>
      <c r="P1444" s="1587"/>
      <c r="Q1444" s="1880"/>
      <c r="R1444" s="1866">
        <f t="shared" si="22"/>
        <v>0</v>
      </c>
      <c r="S1444" s="1882"/>
      <c r="T1444" s="1602"/>
      <c r="U1444" s="1602"/>
      <c r="V1444" s="1602"/>
      <c r="W1444" s="1602"/>
    </row>
    <row r="1445" spans="1:23" ht="16" customHeight="1" x14ac:dyDescent="0.45">
      <c r="A1445" s="1603"/>
      <c r="B1445" s="1572"/>
      <c r="C1445" s="1572"/>
      <c r="D1445" s="1570"/>
      <c r="E1445" s="1571"/>
      <c r="F1445" s="1587"/>
      <c r="G1445" s="1569"/>
      <c r="H1445" s="1587"/>
      <c r="I1445" s="1572"/>
      <c r="J1445" s="1573"/>
      <c r="K1445" s="1572"/>
      <c r="L1445" s="1587"/>
      <c r="M1445" s="1569"/>
      <c r="N1445" s="1569"/>
      <c r="O1445" s="1587"/>
      <c r="P1445" s="1587"/>
      <c r="Q1445" s="1880"/>
      <c r="R1445" s="1866">
        <f t="shared" si="22"/>
        <v>0</v>
      </c>
      <c r="S1445" s="1882"/>
      <c r="T1445" s="1602"/>
      <c r="U1445" s="1602"/>
      <c r="V1445" s="1602"/>
      <c r="W1445" s="1602"/>
    </row>
    <row r="1446" spans="1:23" ht="16" customHeight="1" x14ac:dyDescent="0.45">
      <c r="A1446" s="1603"/>
      <c r="B1446" s="1572"/>
      <c r="C1446" s="1572"/>
      <c r="D1446" s="1570"/>
      <c r="E1446" s="1571"/>
      <c r="F1446" s="1587"/>
      <c r="G1446" s="1569"/>
      <c r="H1446" s="1587"/>
      <c r="I1446" s="1572"/>
      <c r="J1446" s="1573"/>
      <c r="K1446" s="1572"/>
      <c r="L1446" s="1587"/>
      <c r="M1446" s="1569"/>
      <c r="N1446" s="1569"/>
      <c r="O1446" s="1587"/>
      <c r="P1446" s="1587"/>
      <c r="Q1446" s="1880"/>
      <c r="R1446" s="1866">
        <f t="shared" si="22"/>
        <v>0</v>
      </c>
      <c r="S1446" s="1882"/>
      <c r="T1446" s="1602"/>
      <c r="U1446" s="1602"/>
      <c r="V1446" s="1602"/>
      <c r="W1446" s="1602"/>
    </row>
    <row r="1447" spans="1:23" ht="16" customHeight="1" x14ac:dyDescent="0.45">
      <c r="A1447" s="1603"/>
      <c r="B1447" s="1572"/>
      <c r="C1447" s="1572"/>
      <c r="D1447" s="1570"/>
      <c r="E1447" s="1571"/>
      <c r="F1447" s="1587"/>
      <c r="G1447" s="1569"/>
      <c r="H1447" s="1587"/>
      <c r="I1447" s="1572"/>
      <c r="J1447" s="1573"/>
      <c r="K1447" s="1572"/>
      <c r="L1447" s="1587"/>
      <c r="M1447" s="1569"/>
      <c r="N1447" s="1569"/>
      <c r="O1447" s="1587"/>
      <c r="P1447" s="1587"/>
      <c r="Q1447" s="1880"/>
      <c r="R1447" s="1866">
        <f t="shared" si="22"/>
        <v>0</v>
      </c>
      <c r="S1447" s="1882"/>
      <c r="T1447" s="1602"/>
      <c r="U1447" s="1602"/>
      <c r="V1447" s="1602"/>
      <c r="W1447" s="1602"/>
    </row>
    <row r="1448" spans="1:23" ht="16" customHeight="1" x14ac:dyDescent="0.45">
      <c r="A1448" s="1603"/>
      <c r="B1448" s="1572"/>
      <c r="C1448" s="1572"/>
      <c r="D1448" s="1570"/>
      <c r="E1448" s="1571"/>
      <c r="F1448" s="1587"/>
      <c r="G1448" s="1569"/>
      <c r="H1448" s="1587"/>
      <c r="I1448" s="1572"/>
      <c r="J1448" s="1573"/>
      <c r="K1448" s="1572"/>
      <c r="L1448" s="1587"/>
      <c r="M1448" s="1569"/>
      <c r="N1448" s="1569"/>
      <c r="O1448" s="1587"/>
      <c r="P1448" s="1587"/>
      <c r="Q1448" s="1880"/>
      <c r="R1448" s="1866">
        <f t="shared" si="22"/>
        <v>0</v>
      </c>
      <c r="S1448" s="1882"/>
      <c r="T1448" s="1602"/>
      <c r="U1448" s="1602"/>
      <c r="V1448" s="1602"/>
      <c r="W1448" s="1602"/>
    </row>
    <row r="1449" spans="1:23" ht="16" customHeight="1" x14ac:dyDescent="0.45">
      <c r="A1449" s="1603"/>
      <c r="B1449" s="1572"/>
      <c r="C1449" s="1572"/>
      <c r="D1449" s="1570"/>
      <c r="E1449" s="1571"/>
      <c r="F1449" s="1587"/>
      <c r="G1449" s="1569"/>
      <c r="H1449" s="1587"/>
      <c r="I1449" s="1572"/>
      <c r="J1449" s="1573"/>
      <c r="K1449" s="1572"/>
      <c r="L1449" s="1587"/>
      <c r="M1449" s="1569"/>
      <c r="N1449" s="1569"/>
      <c r="O1449" s="1587"/>
      <c r="P1449" s="1587"/>
      <c r="Q1449" s="1880"/>
      <c r="R1449" s="1866">
        <f t="shared" si="22"/>
        <v>0</v>
      </c>
      <c r="S1449" s="1882"/>
      <c r="T1449" s="1602"/>
      <c r="U1449" s="1602"/>
      <c r="V1449" s="1602"/>
      <c r="W1449" s="1602"/>
    </row>
    <row r="1450" spans="1:23" ht="16" customHeight="1" x14ac:dyDescent="0.45">
      <c r="A1450" s="1603"/>
      <c r="B1450" s="1572"/>
      <c r="C1450" s="1572"/>
      <c r="D1450" s="1570"/>
      <c r="E1450" s="1571"/>
      <c r="F1450" s="1587"/>
      <c r="G1450" s="1569"/>
      <c r="H1450" s="1587"/>
      <c r="I1450" s="1572"/>
      <c r="J1450" s="1573"/>
      <c r="K1450" s="1572"/>
      <c r="L1450" s="1587"/>
      <c r="M1450" s="1569"/>
      <c r="N1450" s="1569"/>
      <c r="O1450" s="1587"/>
      <c r="P1450" s="1587"/>
      <c r="Q1450" s="1880"/>
      <c r="R1450" s="1866">
        <f t="shared" si="22"/>
        <v>0</v>
      </c>
      <c r="S1450" s="1882"/>
      <c r="T1450" s="1602"/>
      <c r="U1450" s="1602"/>
      <c r="V1450" s="1602"/>
      <c r="W1450" s="1602"/>
    </row>
    <row r="1451" spans="1:23" ht="16" customHeight="1" x14ac:dyDescent="0.45">
      <c r="A1451" s="1603"/>
      <c r="B1451" s="1572"/>
      <c r="C1451" s="1572"/>
      <c r="D1451" s="1570"/>
      <c r="E1451" s="1571"/>
      <c r="F1451" s="1587"/>
      <c r="G1451" s="1569"/>
      <c r="H1451" s="1587"/>
      <c r="I1451" s="1572"/>
      <c r="J1451" s="1573"/>
      <c r="K1451" s="1572"/>
      <c r="L1451" s="1587"/>
      <c r="M1451" s="1569"/>
      <c r="N1451" s="1569"/>
      <c r="O1451" s="1587"/>
      <c r="P1451" s="1587"/>
      <c r="Q1451" s="1880"/>
      <c r="R1451" s="1866">
        <f t="shared" si="22"/>
        <v>0</v>
      </c>
      <c r="S1451" s="1882"/>
      <c r="T1451" s="1602"/>
      <c r="U1451" s="1602"/>
      <c r="V1451" s="1602"/>
      <c r="W1451" s="1602"/>
    </row>
    <row r="1452" spans="1:23" ht="16" customHeight="1" x14ac:dyDescent="0.45">
      <c r="A1452" s="1603"/>
      <c r="B1452" s="1572"/>
      <c r="C1452" s="1572"/>
      <c r="D1452" s="1570"/>
      <c r="E1452" s="1571"/>
      <c r="F1452" s="1587"/>
      <c r="G1452" s="1569"/>
      <c r="H1452" s="1587"/>
      <c r="I1452" s="1572"/>
      <c r="J1452" s="1573"/>
      <c r="K1452" s="1572"/>
      <c r="L1452" s="1587"/>
      <c r="M1452" s="1569"/>
      <c r="N1452" s="1569"/>
      <c r="O1452" s="1587"/>
      <c r="P1452" s="1587"/>
      <c r="Q1452" s="1880"/>
      <c r="R1452" s="1866">
        <f t="shared" si="22"/>
        <v>0</v>
      </c>
      <c r="S1452" s="1882"/>
      <c r="T1452" s="1602"/>
      <c r="U1452" s="1602"/>
      <c r="V1452" s="1602"/>
      <c r="W1452" s="1602"/>
    </row>
    <row r="1453" spans="1:23" ht="16" customHeight="1" x14ac:dyDescent="0.45">
      <c r="A1453" s="1603"/>
      <c r="B1453" s="1572"/>
      <c r="C1453" s="1572"/>
      <c r="D1453" s="1570"/>
      <c r="E1453" s="1571"/>
      <c r="F1453" s="1587"/>
      <c r="G1453" s="1569"/>
      <c r="H1453" s="1587"/>
      <c r="I1453" s="1572"/>
      <c r="J1453" s="1573"/>
      <c r="K1453" s="1572"/>
      <c r="L1453" s="1587"/>
      <c r="M1453" s="1569"/>
      <c r="N1453" s="1569"/>
      <c r="O1453" s="1587"/>
      <c r="P1453" s="1587"/>
      <c r="Q1453" s="1880"/>
      <c r="R1453" s="1866">
        <f t="shared" si="22"/>
        <v>0</v>
      </c>
      <c r="S1453" s="1882"/>
      <c r="T1453" s="1602"/>
      <c r="U1453" s="1602"/>
      <c r="V1453" s="1602"/>
      <c r="W1453" s="1602"/>
    </row>
    <row r="1454" spans="1:23" ht="16" customHeight="1" x14ac:dyDescent="0.45">
      <c r="A1454" s="1603"/>
      <c r="B1454" s="1572"/>
      <c r="C1454" s="1572"/>
      <c r="D1454" s="1570"/>
      <c r="E1454" s="1571"/>
      <c r="F1454" s="1587"/>
      <c r="G1454" s="1569"/>
      <c r="H1454" s="1587"/>
      <c r="I1454" s="1572"/>
      <c r="J1454" s="1573"/>
      <c r="K1454" s="1572"/>
      <c r="L1454" s="1587"/>
      <c r="M1454" s="1569"/>
      <c r="N1454" s="1569"/>
      <c r="O1454" s="1587"/>
      <c r="P1454" s="1587"/>
      <c r="Q1454" s="1880"/>
      <c r="R1454" s="1866">
        <f t="shared" si="22"/>
        <v>0</v>
      </c>
      <c r="S1454" s="1882"/>
      <c r="T1454" s="1602"/>
      <c r="U1454" s="1602"/>
      <c r="V1454" s="1602"/>
      <c r="W1454" s="1602"/>
    </row>
    <row r="1455" spans="1:23" ht="16" customHeight="1" x14ac:dyDescent="0.45">
      <c r="A1455" s="1603"/>
      <c r="B1455" s="1572"/>
      <c r="C1455" s="1572"/>
      <c r="D1455" s="1570"/>
      <c r="E1455" s="1571"/>
      <c r="F1455" s="1587"/>
      <c r="G1455" s="1569"/>
      <c r="H1455" s="1587"/>
      <c r="I1455" s="1572"/>
      <c r="J1455" s="1573"/>
      <c r="K1455" s="1572"/>
      <c r="L1455" s="1587"/>
      <c r="M1455" s="1569"/>
      <c r="N1455" s="1569"/>
      <c r="O1455" s="1587"/>
      <c r="P1455" s="1587"/>
      <c r="Q1455" s="1880"/>
      <c r="R1455" s="1866">
        <f t="shared" si="22"/>
        <v>0</v>
      </c>
      <c r="S1455" s="1882"/>
      <c r="T1455" s="1602"/>
      <c r="U1455" s="1602"/>
      <c r="V1455" s="1602"/>
      <c r="W1455" s="1602"/>
    </row>
    <row r="1456" spans="1:23" ht="16" customHeight="1" x14ac:dyDescent="0.45">
      <c r="A1456" s="1603"/>
      <c r="B1456" s="1572"/>
      <c r="C1456" s="1572"/>
      <c r="D1456" s="1570"/>
      <c r="E1456" s="1571"/>
      <c r="F1456" s="1587"/>
      <c r="G1456" s="1569"/>
      <c r="H1456" s="1587"/>
      <c r="I1456" s="1572"/>
      <c r="J1456" s="1573"/>
      <c r="K1456" s="1572"/>
      <c r="L1456" s="1587"/>
      <c r="M1456" s="1569"/>
      <c r="N1456" s="1569"/>
      <c r="O1456" s="1587"/>
      <c r="P1456" s="1587"/>
      <c r="Q1456" s="1880"/>
      <c r="R1456" s="1866">
        <f t="shared" si="22"/>
        <v>0</v>
      </c>
      <c r="S1456" s="1882"/>
      <c r="T1456" s="1602"/>
      <c r="U1456" s="1602"/>
      <c r="V1456" s="1602"/>
      <c r="W1456" s="1602"/>
    </row>
    <row r="1457" spans="1:23" ht="16" customHeight="1" x14ac:dyDescent="0.45">
      <c r="A1457" s="1603"/>
      <c r="B1457" s="1572"/>
      <c r="C1457" s="1572"/>
      <c r="D1457" s="1570"/>
      <c r="E1457" s="1571"/>
      <c r="F1457" s="1587"/>
      <c r="G1457" s="1569"/>
      <c r="H1457" s="1587"/>
      <c r="I1457" s="1572"/>
      <c r="J1457" s="1573"/>
      <c r="K1457" s="1572"/>
      <c r="L1457" s="1587"/>
      <c r="M1457" s="1569"/>
      <c r="N1457" s="1569"/>
      <c r="O1457" s="1587"/>
      <c r="P1457" s="1587"/>
      <c r="Q1457" s="1880"/>
      <c r="R1457" s="1866">
        <f t="shared" si="22"/>
        <v>0</v>
      </c>
      <c r="S1457" s="1882"/>
      <c r="T1457" s="1602"/>
      <c r="U1457" s="1602"/>
      <c r="V1457" s="1602"/>
      <c r="W1457" s="1602"/>
    </row>
    <row r="1458" spans="1:23" ht="16" customHeight="1" x14ac:dyDescent="0.45">
      <c r="A1458" s="1603"/>
      <c r="B1458" s="1572"/>
      <c r="C1458" s="1572"/>
      <c r="D1458" s="1570"/>
      <c r="E1458" s="1571"/>
      <c r="F1458" s="1587"/>
      <c r="G1458" s="1569"/>
      <c r="H1458" s="1587"/>
      <c r="I1458" s="1572"/>
      <c r="J1458" s="1573"/>
      <c r="K1458" s="1572"/>
      <c r="L1458" s="1587"/>
      <c r="M1458" s="1569"/>
      <c r="N1458" s="1569"/>
      <c r="O1458" s="1587"/>
      <c r="P1458" s="1587"/>
      <c r="Q1458" s="1880"/>
      <c r="R1458" s="1866">
        <f t="shared" si="22"/>
        <v>0</v>
      </c>
      <c r="S1458" s="1882"/>
      <c r="T1458" s="1602"/>
      <c r="U1458" s="1602"/>
      <c r="V1458" s="1602"/>
      <c r="W1458" s="1602"/>
    </row>
    <row r="1459" spans="1:23" ht="16" customHeight="1" x14ac:dyDescent="0.45">
      <c r="A1459" s="1603"/>
      <c r="B1459" s="1572"/>
      <c r="C1459" s="1572"/>
      <c r="D1459" s="1570"/>
      <c r="E1459" s="1571"/>
      <c r="F1459" s="1587"/>
      <c r="G1459" s="1569"/>
      <c r="H1459" s="1587"/>
      <c r="I1459" s="1572"/>
      <c r="J1459" s="1573"/>
      <c r="K1459" s="1572"/>
      <c r="L1459" s="1587"/>
      <c r="M1459" s="1569"/>
      <c r="N1459" s="1569"/>
      <c r="O1459" s="1587"/>
      <c r="P1459" s="1587"/>
      <c r="Q1459" s="1880"/>
      <c r="R1459" s="1866">
        <f t="shared" si="22"/>
        <v>0</v>
      </c>
      <c r="S1459" s="1882"/>
      <c r="T1459" s="1602"/>
      <c r="U1459" s="1602"/>
      <c r="V1459" s="1602"/>
      <c r="W1459" s="1602"/>
    </row>
    <row r="1460" spans="1:23" ht="16" customHeight="1" x14ac:dyDescent="0.45">
      <c r="A1460" s="1603"/>
      <c r="B1460" s="1572"/>
      <c r="C1460" s="1572"/>
      <c r="D1460" s="1570"/>
      <c r="E1460" s="1571"/>
      <c r="F1460" s="1587"/>
      <c r="G1460" s="1569"/>
      <c r="H1460" s="1587"/>
      <c r="I1460" s="1572"/>
      <c r="J1460" s="1573"/>
      <c r="K1460" s="1572"/>
      <c r="L1460" s="1587"/>
      <c r="M1460" s="1569"/>
      <c r="N1460" s="1569"/>
      <c r="O1460" s="1587"/>
      <c r="P1460" s="1587"/>
      <c r="Q1460" s="1880"/>
      <c r="R1460" s="1866">
        <f t="shared" si="22"/>
        <v>0</v>
      </c>
      <c r="S1460" s="1882"/>
      <c r="T1460" s="1602"/>
      <c r="U1460" s="1602"/>
      <c r="V1460" s="1602"/>
      <c r="W1460" s="1602"/>
    </row>
    <row r="1461" spans="1:23" ht="16" customHeight="1" x14ac:dyDescent="0.45">
      <c r="A1461" s="1603"/>
      <c r="B1461" s="1572"/>
      <c r="C1461" s="1572"/>
      <c r="D1461" s="1570"/>
      <c r="E1461" s="1571"/>
      <c r="F1461" s="1587"/>
      <c r="G1461" s="1569"/>
      <c r="H1461" s="1587"/>
      <c r="I1461" s="1572"/>
      <c r="J1461" s="1573"/>
      <c r="K1461" s="1572"/>
      <c r="L1461" s="1587"/>
      <c r="M1461" s="1569"/>
      <c r="N1461" s="1569"/>
      <c r="O1461" s="1587"/>
      <c r="P1461" s="1587"/>
      <c r="Q1461" s="1880"/>
      <c r="R1461" s="1866">
        <f t="shared" si="22"/>
        <v>0</v>
      </c>
      <c r="S1461" s="1882"/>
      <c r="T1461" s="1602"/>
      <c r="U1461" s="1602"/>
      <c r="V1461" s="1602"/>
      <c r="W1461" s="1602"/>
    </row>
    <row r="1462" spans="1:23" ht="16" customHeight="1" x14ac:dyDescent="0.45">
      <c r="A1462" s="1603"/>
      <c r="B1462" s="1572"/>
      <c r="C1462" s="1572"/>
      <c r="D1462" s="1570"/>
      <c r="E1462" s="1571"/>
      <c r="F1462" s="1587"/>
      <c r="G1462" s="1569"/>
      <c r="H1462" s="1587"/>
      <c r="I1462" s="1572"/>
      <c r="J1462" s="1573"/>
      <c r="K1462" s="1572"/>
      <c r="L1462" s="1587"/>
      <c r="M1462" s="1569"/>
      <c r="N1462" s="1569"/>
      <c r="O1462" s="1587"/>
      <c r="P1462" s="1587"/>
      <c r="Q1462" s="1880"/>
      <c r="R1462" s="1866">
        <f t="shared" si="22"/>
        <v>0</v>
      </c>
      <c r="S1462" s="1882"/>
      <c r="T1462" s="1602"/>
      <c r="U1462" s="1602"/>
      <c r="V1462" s="1602"/>
      <c r="W1462" s="1602"/>
    </row>
    <row r="1463" spans="1:23" ht="16" customHeight="1" x14ac:dyDescent="0.45">
      <c r="A1463" s="1603"/>
      <c r="B1463" s="1572"/>
      <c r="C1463" s="1572"/>
      <c r="D1463" s="1570"/>
      <c r="E1463" s="1571"/>
      <c r="F1463" s="1587"/>
      <c r="G1463" s="1569"/>
      <c r="H1463" s="1587"/>
      <c r="I1463" s="1572"/>
      <c r="J1463" s="1573"/>
      <c r="K1463" s="1572"/>
      <c r="L1463" s="1587"/>
      <c r="M1463" s="1569"/>
      <c r="N1463" s="1569"/>
      <c r="O1463" s="1587"/>
      <c r="P1463" s="1587"/>
      <c r="Q1463" s="1880"/>
      <c r="R1463" s="1866">
        <f t="shared" si="22"/>
        <v>0</v>
      </c>
      <c r="S1463" s="1882"/>
      <c r="T1463" s="1602"/>
      <c r="U1463" s="1602"/>
      <c r="V1463" s="1602"/>
      <c r="W1463" s="1602"/>
    </row>
    <row r="1464" spans="1:23" ht="16" customHeight="1" x14ac:dyDescent="0.45">
      <c r="A1464" s="1603"/>
      <c r="B1464" s="1572"/>
      <c r="C1464" s="1572"/>
      <c r="D1464" s="1570"/>
      <c r="E1464" s="1571"/>
      <c r="F1464" s="1587"/>
      <c r="G1464" s="1569"/>
      <c r="H1464" s="1587"/>
      <c r="I1464" s="1572"/>
      <c r="J1464" s="1573"/>
      <c r="K1464" s="1572"/>
      <c r="L1464" s="1587"/>
      <c r="M1464" s="1569"/>
      <c r="N1464" s="1569"/>
      <c r="O1464" s="1587"/>
      <c r="P1464" s="1587"/>
      <c r="Q1464" s="1880"/>
      <c r="R1464" s="1866">
        <f t="shared" si="22"/>
        <v>0</v>
      </c>
      <c r="S1464" s="1882"/>
      <c r="T1464" s="1602"/>
      <c r="U1464" s="1602"/>
      <c r="V1464" s="1602"/>
      <c r="W1464" s="1602"/>
    </row>
    <row r="1465" spans="1:23" ht="16" customHeight="1" x14ac:dyDescent="0.45">
      <c r="A1465" s="1603"/>
      <c r="B1465" s="1572"/>
      <c r="C1465" s="1572"/>
      <c r="D1465" s="1570"/>
      <c r="E1465" s="1571"/>
      <c r="F1465" s="1587"/>
      <c r="G1465" s="1569"/>
      <c r="H1465" s="1587"/>
      <c r="I1465" s="1572"/>
      <c r="J1465" s="1573"/>
      <c r="K1465" s="1572"/>
      <c r="L1465" s="1587"/>
      <c r="M1465" s="1569"/>
      <c r="N1465" s="1569"/>
      <c r="O1465" s="1587"/>
      <c r="P1465" s="1587"/>
      <c r="Q1465" s="1880"/>
      <c r="R1465" s="1866">
        <f t="shared" si="22"/>
        <v>0</v>
      </c>
      <c r="S1465" s="1882"/>
      <c r="T1465" s="1602"/>
      <c r="U1465" s="1602"/>
      <c r="V1465" s="1602"/>
      <c r="W1465" s="1602"/>
    </row>
    <row r="1466" spans="1:23" ht="16" customHeight="1" x14ac:dyDescent="0.45">
      <c r="A1466" s="1603"/>
      <c r="B1466" s="1572"/>
      <c r="C1466" s="1572"/>
      <c r="D1466" s="1570"/>
      <c r="E1466" s="1571"/>
      <c r="F1466" s="1587"/>
      <c r="G1466" s="1569"/>
      <c r="H1466" s="1587"/>
      <c r="I1466" s="1572"/>
      <c r="J1466" s="1573"/>
      <c r="K1466" s="1572"/>
      <c r="L1466" s="1587"/>
      <c r="M1466" s="1569"/>
      <c r="N1466" s="1569"/>
      <c r="O1466" s="1587"/>
      <c r="P1466" s="1587"/>
      <c r="Q1466" s="1880"/>
      <c r="R1466" s="1866">
        <f t="shared" si="22"/>
        <v>0</v>
      </c>
      <c r="S1466" s="1882"/>
      <c r="T1466" s="1602"/>
      <c r="U1466" s="1602"/>
      <c r="V1466" s="1602"/>
      <c r="W1466" s="1602"/>
    </row>
    <row r="1467" spans="1:23" ht="16" customHeight="1" x14ac:dyDescent="0.45">
      <c r="A1467" s="1603"/>
      <c r="B1467" s="1572"/>
      <c r="C1467" s="1572"/>
      <c r="D1467" s="1570"/>
      <c r="E1467" s="1571"/>
      <c r="F1467" s="1587"/>
      <c r="G1467" s="1569"/>
      <c r="H1467" s="1587"/>
      <c r="I1467" s="1572"/>
      <c r="J1467" s="1573"/>
      <c r="K1467" s="1572"/>
      <c r="L1467" s="1587"/>
      <c r="M1467" s="1569"/>
      <c r="N1467" s="1569"/>
      <c r="O1467" s="1587"/>
      <c r="P1467" s="1587"/>
      <c r="Q1467" s="1880"/>
      <c r="R1467" s="1866">
        <f t="shared" si="22"/>
        <v>0</v>
      </c>
      <c r="S1467" s="1882"/>
      <c r="T1467" s="1602"/>
      <c r="U1467" s="1602"/>
      <c r="V1467" s="1602"/>
      <c r="W1467" s="1602"/>
    </row>
    <row r="1468" spans="1:23" ht="16" customHeight="1" x14ac:dyDescent="0.45">
      <c r="A1468" s="1603"/>
      <c r="B1468" s="1572"/>
      <c r="C1468" s="1572"/>
      <c r="D1468" s="1570"/>
      <c r="E1468" s="1571"/>
      <c r="F1468" s="1587"/>
      <c r="G1468" s="1569"/>
      <c r="H1468" s="1587"/>
      <c r="I1468" s="1572"/>
      <c r="J1468" s="1573"/>
      <c r="K1468" s="1572"/>
      <c r="L1468" s="1587"/>
      <c r="M1468" s="1569"/>
      <c r="N1468" s="1569"/>
      <c r="O1468" s="1587"/>
      <c r="P1468" s="1587"/>
      <c r="Q1468" s="1880"/>
      <c r="R1468" s="1866">
        <f t="shared" si="22"/>
        <v>0</v>
      </c>
      <c r="S1468" s="1882"/>
      <c r="T1468" s="1602"/>
      <c r="U1468" s="1602"/>
      <c r="V1468" s="1602"/>
      <c r="W1468" s="1602"/>
    </row>
    <row r="1469" spans="1:23" ht="16" customHeight="1" x14ac:dyDescent="0.45">
      <c r="A1469" s="1603"/>
      <c r="B1469" s="1572"/>
      <c r="C1469" s="1572"/>
      <c r="D1469" s="1570"/>
      <c r="E1469" s="1571"/>
      <c r="F1469" s="1587"/>
      <c r="G1469" s="1569"/>
      <c r="H1469" s="1587"/>
      <c r="I1469" s="1572"/>
      <c r="J1469" s="1573"/>
      <c r="K1469" s="1572"/>
      <c r="L1469" s="1587"/>
      <c r="M1469" s="1569"/>
      <c r="N1469" s="1569"/>
      <c r="O1469" s="1587"/>
      <c r="P1469" s="1587"/>
      <c r="Q1469" s="1880"/>
      <c r="R1469" s="1866">
        <f t="shared" si="22"/>
        <v>0</v>
      </c>
      <c r="S1469" s="1882"/>
      <c r="T1469" s="1602"/>
      <c r="U1469" s="1602"/>
      <c r="V1469" s="1602"/>
      <c r="W1469" s="1602"/>
    </row>
    <row r="1470" spans="1:23" ht="16" customHeight="1" x14ac:dyDescent="0.45">
      <c r="A1470" s="1603"/>
      <c r="B1470" s="1572"/>
      <c r="C1470" s="1572"/>
      <c r="D1470" s="1570"/>
      <c r="E1470" s="1571"/>
      <c r="F1470" s="1587"/>
      <c r="G1470" s="1569"/>
      <c r="H1470" s="1587"/>
      <c r="I1470" s="1572"/>
      <c r="J1470" s="1573"/>
      <c r="K1470" s="1572"/>
      <c r="L1470" s="1587"/>
      <c r="M1470" s="1569"/>
      <c r="N1470" s="1569"/>
      <c r="O1470" s="1587"/>
      <c r="P1470" s="1587"/>
      <c r="Q1470" s="1880"/>
      <c r="R1470" s="1866">
        <f t="shared" si="22"/>
        <v>0</v>
      </c>
      <c r="S1470" s="1882"/>
      <c r="T1470" s="1602"/>
      <c r="U1470" s="1602"/>
      <c r="V1470" s="1602"/>
      <c r="W1470" s="1602"/>
    </row>
    <row r="1471" spans="1:23" ht="16" customHeight="1" x14ac:dyDescent="0.45">
      <c r="A1471" s="1603"/>
      <c r="B1471" s="1572"/>
      <c r="C1471" s="1572"/>
      <c r="D1471" s="1570"/>
      <c r="E1471" s="1571"/>
      <c r="F1471" s="1587"/>
      <c r="G1471" s="1569"/>
      <c r="H1471" s="1587"/>
      <c r="I1471" s="1572"/>
      <c r="J1471" s="1573"/>
      <c r="K1471" s="1572"/>
      <c r="L1471" s="1587"/>
      <c r="M1471" s="1569"/>
      <c r="N1471" s="1569"/>
      <c r="O1471" s="1587"/>
      <c r="P1471" s="1587"/>
      <c r="Q1471" s="1880"/>
      <c r="R1471" s="1866">
        <f t="shared" si="22"/>
        <v>0</v>
      </c>
      <c r="S1471" s="1882"/>
      <c r="T1471" s="1602"/>
      <c r="U1471" s="1602"/>
      <c r="V1471" s="1602"/>
      <c r="W1471" s="1602"/>
    </row>
    <row r="1472" spans="1:23" ht="16" customHeight="1" x14ac:dyDescent="0.45">
      <c r="A1472" s="1603"/>
      <c r="B1472" s="1572"/>
      <c r="C1472" s="1572"/>
      <c r="D1472" s="1570"/>
      <c r="E1472" s="1571"/>
      <c r="F1472" s="1587"/>
      <c r="G1472" s="1569"/>
      <c r="H1472" s="1587"/>
      <c r="I1472" s="1572"/>
      <c r="J1472" s="1573"/>
      <c r="K1472" s="1572"/>
      <c r="L1472" s="1587"/>
      <c r="M1472" s="1569"/>
      <c r="N1472" s="1569"/>
      <c r="O1472" s="1587"/>
      <c r="P1472" s="1587"/>
      <c r="Q1472" s="1880"/>
      <c r="R1472" s="1866">
        <f t="shared" si="22"/>
        <v>0</v>
      </c>
      <c r="S1472" s="1882"/>
      <c r="T1472" s="1602"/>
      <c r="U1472" s="1602"/>
      <c r="V1472" s="1602"/>
      <c r="W1472" s="1602"/>
    </row>
    <row r="1473" spans="1:23" ht="16" customHeight="1" x14ac:dyDescent="0.45">
      <c r="A1473" s="1603"/>
      <c r="B1473" s="1572"/>
      <c r="C1473" s="1572"/>
      <c r="D1473" s="1570"/>
      <c r="E1473" s="1571"/>
      <c r="F1473" s="1587"/>
      <c r="G1473" s="1569"/>
      <c r="H1473" s="1587"/>
      <c r="I1473" s="1572"/>
      <c r="J1473" s="1573"/>
      <c r="K1473" s="1572"/>
      <c r="L1473" s="1587"/>
      <c r="M1473" s="1569"/>
      <c r="N1473" s="1569"/>
      <c r="O1473" s="1587"/>
      <c r="P1473" s="1587"/>
      <c r="Q1473" s="1880"/>
      <c r="R1473" s="1866">
        <f t="shared" si="22"/>
        <v>0</v>
      </c>
      <c r="S1473" s="1882"/>
      <c r="T1473" s="1602"/>
      <c r="U1473" s="1602"/>
      <c r="V1473" s="1602"/>
      <c r="W1473" s="1602"/>
    </row>
    <row r="1474" spans="1:23" ht="16" customHeight="1" x14ac:dyDescent="0.45">
      <c r="A1474" s="1603"/>
      <c r="B1474" s="1572"/>
      <c r="C1474" s="1572"/>
      <c r="D1474" s="1570"/>
      <c r="E1474" s="1571"/>
      <c r="F1474" s="1587"/>
      <c r="G1474" s="1569"/>
      <c r="H1474" s="1587"/>
      <c r="I1474" s="1572"/>
      <c r="J1474" s="1573"/>
      <c r="K1474" s="1572"/>
      <c r="L1474" s="1587"/>
      <c r="M1474" s="1569"/>
      <c r="N1474" s="1569"/>
      <c r="O1474" s="1587"/>
      <c r="P1474" s="1587"/>
      <c r="Q1474" s="1880"/>
      <c r="R1474" s="1866">
        <f t="shared" si="22"/>
        <v>0</v>
      </c>
      <c r="S1474" s="1882"/>
      <c r="T1474" s="1602"/>
      <c r="U1474" s="1602"/>
      <c r="V1474" s="1602"/>
      <c r="W1474" s="1602"/>
    </row>
    <row r="1475" spans="1:23" ht="16" customHeight="1" x14ac:dyDescent="0.45">
      <c r="A1475" s="1603"/>
      <c r="B1475" s="1572"/>
      <c r="C1475" s="1572"/>
      <c r="D1475" s="1570"/>
      <c r="E1475" s="1571"/>
      <c r="F1475" s="1587"/>
      <c r="G1475" s="1569"/>
      <c r="H1475" s="1587"/>
      <c r="I1475" s="1572"/>
      <c r="J1475" s="1573"/>
      <c r="K1475" s="1572"/>
      <c r="L1475" s="1587"/>
      <c r="M1475" s="1569"/>
      <c r="N1475" s="1569"/>
      <c r="O1475" s="1587"/>
      <c r="P1475" s="1587"/>
      <c r="Q1475" s="1880"/>
      <c r="R1475" s="1866">
        <f t="shared" si="22"/>
        <v>0</v>
      </c>
      <c r="S1475" s="1882"/>
      <c r="T1475" s="1602"/>
      <c r="U1475" s="1602"/>
      <c r="V1475" s="1602"/>
      <c r="W1475" s="1602"/>
    </row>
    <row r="1476" spans="1:23" ht="16" customHeight="1" x14ac:dyDescent="0.45">
      <c r="A1476" s="1603"/>
      <c r="B1476" s="1572"/>
      <c r="C1476" s="1572"/>
      <c r="D1476" s="1570"/>
      <c r="E1476" s="1571"/>
      <c r="F1476" s="1587"/>
      <c r="G1476" s="1569"/>
      <c r="H1476" s="1587"/>
      <c r="I1476" s="1572"/>
      <c r="J1476" s="1573"/>
      <c r="K1476" s="1572"/>
      <c r="L1476" s="1587"/>
      <c r="M1476" s="1569"/>
      <c r="N1476" s="1569"/>
      <c r="O1476" s="1587"/>
      <c r="P1476" s="1587"/>
      <c r="Q1476" s="1880"/>
      <c r="R1476" s="1866">
        <f t="shared" si="22"/>
        <v>0</v>
      </c>
      <c r="S1476" s="1882"/>
      <c r="T1476" s="1602"/>
      <c r="U1476" s="1602"/>
      <c r="V1476" s="1602"/>
      <c r="W1476" s="1602"/>
    </row>
    <row r="1477" spans="1:23" ht="16" customHeight="1" x14ac:dyDescent="0.45">
      <c r="A1477" s="1603"/>
      <c r="B1477" s="1572"/>
      <c r="C1477" s="1572"/>
      <c r="D1477" s="1570"/>
      <c r="E1477" s="1571"/>
      <c r="F1477" s="1587"/>
      <c r="G1477" s="1569"/>
      <c r="H1477" s="1587"/>
      <c r="I1477" s="1572"/>
      <c r="J1477" s="1573"/>
      <c r="K1477" s="1572"/>
      <c r="L1477" s="1587"/>
      <c r="M1477" s="1569"/>
      <c r="N1477" s="1569"/>
      <c r="O1477" s="1587"/>
      <c r="P1477" s="1587"/>
      <c r="Q1477" s="1880"/>
      <c r="R1477" s="1866">
        <f t="shared" si="22"/>
        <v>0</v>
      </c>
      <c r="S1477" s="1882"/>
      <c r="T1477" s="1602"/>
      <c r="U1477" s="1602"/>
      <c r="V1477" s="1602"/>
      <c r="W1477" s="1602"/>
    </row>
    <row r="1478" spans="1:23" ht="16" customHeight="1" x14ac:dyDescent="0.45">
      <c r="A1478" s="1603"/>
      <c r="B1478" s="1572"/>
      <c r="C1478" s="1572"/>
      <c r="D1478" s="1570"/>
      <c r="E1478" s="1571"/>
      <c r="F1478" s="1587"/>
      <c r="G1478" s="1569"/>
      <c r="H1478" s="1587"/>
      <c r="I1478" s="1572"/>
      <c r="J1478" s="1573"/>
      <c r="K1478" s="1572"/>
      <c r="L1478" s="1587"/>
      <c r="M1478" s="1569"/>
      <c r="N1478" s="1569"/>
      <c r="O1478" s="1587"/>
      <c r="P1478" s="1587"/>
      <c r="Q1478" s="1880"/>
      <c r="R1478" s="1866">
        <f t="shared" si="22"/>
        <v>0</v>
      </c>
      <c r="S1478" s="1882"/>
      <c r="T1478" s="1602"/>
      <c r="U1478" s="1602"/>
      <c r="V1478" s="1602"/>
      <c r="W1478" s="1602"/>
    </row>
    <row r="1479" spans="1:23" ht="16" customHeight="1" x14ac:dyDescent="0.45">
      <c r="A1479" s="1603"/>
      <c r="B1479" s="1572"/>
      <c r="C1479" s="1572"/>
      <c r="D1479" s="1570"/>
      <c r="E1479" s="1571"/>
      <c r="F1479" s="1587"/>
      <c r="G1479" s="1569"/>
      <c r="H1479" s="1587"/>
      <c r="I1479" s="1572"/>
      <c r="J1479" s="1573"/>
      <c r="K1479" s="1572"/>
      <c r="L1479" s="1587"/>
      <c r="M1479" s="1569"/>
      <c r="N1479" s="1569"/>
      <c r="O1479" s="1587"/>
      <c r="P1479" s="1587"/>
      <c r="Q1479" s="1880"/>
      <c r="R1479" s="1866">
        <f t="shared" si="22"/>
        <v>0</v>
      </c>
      <c r="S1479" s="1882"/>
      <c r="T1479" s="1602"/>
      <c r="U1479" s="1602"/>
      <c r="V1479" s="1602"/>
      <c r="W1479" s="1602"/>
    </row>
    <row r="1480" spans="1:23" ht="16" customHeight="1" x14ac:dyDescent="0.45">
      <c r="A1480" s="1603"/>
      <c r="B1480" s="1572"/>
      <c r="C1480" s="1572"/>
      <c r="D1480" s="1570"/>
      <c r="E1480" s="1571"/>
      <c r="F1480" s="1587"/>
      <c r="G1480" s="1569"/>
      <c r="H1480" s="1587"/>
      <c r="I1480" s="1572"/>
      <c r="J1480" s="1573"/>
      <c r="K1480" s="1572"/>
      <c r="L1480" s="1587"/>
      <c r="M1480" s="1569"/>
      <c r="N1480" s="1569"/>
      <c r="O1480" s="1587"/>
      <c r="P1480" s="1587"/>
      <c r="Q1480" s="1880"/>
      <c r="R1480" s="1866">
        <f t="shared" ref="R1480:R1543" si="23">$I1480+$K1480</f>
        <v>0</v>
      </c>
      <c r="S1480" s="1882"/>
      <c r="T1480" s="1602"/>
      <c r="U1480" s="1602"/>
      <c r="V1480" s="1602"/>
      <c r="W1480" s="1602"/>
    </row>
    <row r="1481" spans="1:23" ht="16" customHeight="1" x14ac:dyDescent="0.45">
      <c r="A1481" s="1603"/>
      <c r="B1481" s="1572"/>
      <c r="C1481" s="1572"/>
      <c r="D1481" s="1570"/>
      <c r="E1481" s="1571"/>
      <c r="F1481" s="1587"/>
      <c r="G1481" s="1569"/>
      <c r="H1481" s="1587"/>
      <c r="I1481" s="1572"/>
      <c r="J1481" s="1573"/>
      <c r="K1481" s="1572"/>
      <c r="L1481" s="1587"/>
      <c r="M1481" s="1569"/>
      <c r="N1481" s="1569"/>
      <c r="O1481" s="1587"/>
      <c r="P1481" s="1587"/>
      <c r="Q1481" s="1880"/>
      <c r="R1481" s="1866">
        <f t="shared" si="23"/>
        <v>0</v>
      </c>
      <c r="S1481" s="1882"/>
      <c r="T1481" s="1602"/>
      <c r="U1481" s="1602"/>
      <c r="V1481" s="1602"/>
      <c r="W1481" s="1602"/>
    </row>
    <row r="1482" spans="1:23" ht="16" customHeight="1" x14ac:dyDescent="0.45">
      <c r="A1482" s="1603"/>
      <c r="B1482" s="1572"/>
      <c r="C1482" s="1572"/>
      <c r="D1482" s="1570"/>
      <c r="E1482" s="1571"/>
      <c r="F1482" s="1587"/>
      <c r="G1482" s="1569"/>
      <c r="H1482" s="1587"/>
      <c r="I1482" s="1572"/>
      <c r="J1482" s="1573"/>
      <c r="K1482" s="1572"/>
      <c r="L1482" s="1587"/>
      <c r="M1482" s="1569"/>
      <c r="N1482" s="1569"/>
      <c r="O1482" s="1587"/>
      <c r="P1482" s="1587"/>
      <c r="Q1482" s="1880"/>
      <c r="R1482" s="1866">
        <f t="shared" si="23"/>
        <v>0</v>
      </c>
      <c r="S1482" s="1882"/>
      <c r="T1482" s="1602"/>
      <c r="U1482" s="1602"/>
      <c r="V1482" s="1602"/>
      <c r="W1482" s="1602"/>
    </row>
    <row r="1483" spans="1:23" ht="16" customHeight="1" x14ac:dyDescent="0.45">
      <c r="A1483" s="1603"/>
      <c r="B1483" s="1572"/>
      <c r="C1483" s="1572"/>
      <c r="D1483" s="1570"/>
      <c r="E1483" s="1571"/>
      <c r="F1483" s="1587"/>
      <c r="G1483" s="1569"/>
      <c r="H1483" s="1587"/>
      <c r="I1483" s="1572"/>
      <c r="J1483" s="1573"/>
      <c r="K1483" s="1572"/>
      <c r="L1483" s="1587"/>
      <c r="M1483" s="1569"/>
      <c r="N1483" s="1569"/>
      <c r="O1483" s="1587"/>
      <c r="P1483" s="1587"/>
      <c r="Q1483" s="1880"/>
      <c r="R1483" s="1866">
        <f t="shared" si="23"/>
        <v>0</v>
      </c>
      <c r="S1483" s="1882"/>
      <c r="T1483" s="1602"/>
      <c r="U1483" s="1602"/>
      <c r="V1483" s="1602"/>
      <c r="W1483" s="1602"/>
    </row>
    <row r="1484" spans="1:23" ht="16" customHeight="1" x14ac:dyDescent="0.45">
      <c r="A1484" s="1603"/>
      <c r="B1484" s="1572"/>
      <c r="C1484" s="1572"/>
      <c r="D1484" s="1570"/>
      <c r="E1484" s="1571"/>
      <c r="F1484" s="1587"/>
      <c r="G1484" s="1569"/>
      <c r="H1484" s="1587"/>
      <c r="I1484" s="1572"/>
      <c r="J1484" s="1573"/>
      <c r="K1484" s="1572"/>
      <c r="L1484" s="1587"/>
      <c r="M1484" s="1569"/>
      <c r="N1484" s="1569"/>
      <c r="O1484" s="1587"/>
      <c r="P1484" s="1587"/>
      <c r="Q1484" s="1880"/>
      <c r="R1484" s="1866">
        <f t="shared" si="23"/>
        <v>0</v>
      </c>
      <c r="S1484" s="1882"/>
      <c r="T1484" s="1602"/>
      <c r="U1484" s="1602"/>
      <c r="V1484" s="1602"/>
      <c r="W1484" s="1602"/>
    </row>
    <row r="1485" spans="1:23" ht="16" customHeight="1" x14ac:dyDescent="0.45">
      <c r="A1485" s="1603"/>
      <c r="B1485" s="1572"/>
      <c r="C1485" s="1572"/>
      <c r="D1485" s="1570"/>
      <c r="E1485" s="1571"/>
      <c r="F1485" s="1587"/>
      <c r="G1485" s="1569"/>
      <c r="H1485" s="1587"/>
      <c r="I1485" s="1572"/>
      <c r="J1485" s="1573"/>
      <c r="K1485" s="1572"/>
      <c r="L1485" s="1587"/>
      <c r="M1485" s="1569"/>
      <c r="N1485" s="1569"/>
      <c r="O1485" s="1587"/>
      <c r="P1485" s="1587"/>
      <c r="Q1485" s="1880"/>
      <c r="R1485" s="1866">
        <f t="shared" si="23"/>
        <v>0</v>
      </c>
      <c r="S1485" s="1882"/>
      <c r="T1485" s="1602"/>
      <c r="U1485" s="1602"/>
      <c r="V1485" s="1602"/>
      <c r="W1485" s="1602"/>
    </row>
    <row r="1486" spans="1:23" ht="16" customHeight="1" x14ac:dyDescent="0.45">
      <c r="A1486" s="1603"/>
      <c r="B1486" s="1572"/>
      <c r="C1486" s="1572"/>
      <c r="D1486" s="1570"/>
      <c r="E1486" s="1571"/>
      <c r="F1486" s="1587"/>
      <c r="G1486" s="1569"/>
      <c r="H1486" s="1587"/>
      <c r="I1486" s="1572"/>
      <c r="J1486" s="1573"/>
      <c r="K1486" s="1572"/>
      <c r="L1486" s="1587"/>
      <c r="M1486" s="1569"/>
      <c r="N1486" s="1569"/>
      <c r="O1486" s="1587"/>
      <c r="P1486" s="1587"/>
      <c r="Q1486" s="1880"/>
      <c r="R1486" s="1866">
        <f t="shared" si="23"/>
        <v>0</v>
      </c>
      <c r="S1486" s="1882"/>
      <c r="T1486" s="1602"/>
      <c r="U1486" s="1602"/>
      <c r="V1486" s="1602"/>
      <c r="W1486" s="1602"/>
    </row>
    <row r="1487" spans="1:23" ht="16" customHeight="1" x14ac:dyDescent="0.45">
      <c r="A1487" s="1603"/>
      <c r="B1487" s="1572"/>
      <c r="C1487" s="1572"/>
      <c r="D1487" s="1570"/>
      <c r="E1487" s="1571"/>
      <c r="F1487" s="1587"/>
      <c r="G1487" s="1569"/>
      <c r="H1487" s="1587"/>
      <c r="I1487" s="1572"/>
      <c r="J1487" s="1573"/>
      <c r="K1487" s="1572"/>
      <c r="L1487" s="1587"/>
      <c r="M1487" s="1569"/>
      <c r="N1487" s="1569"/>
      <c r="O1487" s="1587"/>
      <c r="P1487" s="1587"/>
      <c r="Q1487" s="1880"/>
      <c r="R1487" s="1866">
        <f t="shared" si="23"/>
        <v>0</v>
      </c>
      <c r="S1487" s="1882"/>
      <c r="T1487" s="1602"/>
      <c r="U1487" s="1602"/>
      <c r="V1487" s="1602"/>
      <c r="W1487" s="1602"/>
    </row>
    <row r="1488" spans="1:23" ht="16" customHeight="1" x14ac:dyDescent="0.45">
      <c r="A1488" s="1603"/>
      <c r="B1488" s="1572"/>
      <c r="C1488" s="1572"/>
      <c r="D1488" s="1570"/>
      <c r="E1488" s="1571"/>
      <c r="F1488" s="1587"/>
      <c r="G1488" s="1569"/>
      <c r="H1488" s="1587"/>
      <c r="I1488" s="1572"/>
      <c r="J1488" s="1573"/>
      <c r="K1488" s="1572"/>
      <c r="L1488" s="1587"/>
      <c r="M1488" s="1569"/>
      <c r="N1488" s="1569"/>
      <c r="O1488" s="1587"/>
      <c r="P1488" s="1587"/>
      <c r="Q1488" s="1880"/>
      <c r="R1488" s="1866">
        <f t="shared" si="23"/>
        <v>0</v>
      </c>
      <c r="S1488" s="1882"/>
      <c r="T1488" s="1602"/>
      <c r="U1488" s="1602"/>
      <c r="V1488" s="1602"/>
      <c r="W1488" s="1602"/>
    </row>
    <row r="1489" spans="1:23" ht="16" customHeight="1" x14ac:dyDescent="0.45">
      <c r="A1489" s="1603"/>
      <c r="B1489" s="1572"/>
      <c r="C1489" s="1572"/>
      <c r="D1489" s="1570"/>
      <c r="E1489" s="1571"/>
      <c r="F1489" s="1587"/>
      <c r="G1489" s="1569"/>
      <c r="H1489" s="1587"/>
      <c r="I1489" s="1572"/>
      <c r="J1489" s="1573"/>
      <c r="K1489" s="1572"/>
      <c r="L1489" s="1587"/>
      <c r="M1489" s="1569"/>
      <c r="N1489" s="1569"/>
      <c r="O1489" s="1587"/>
      <c r="P1489" s="1587"/>
      <c r="Q1489" s="1880"/>
      <c r="R1489" s="1866">
        <f t="shared" si="23"/>
        <v>0</v>
      </c>
      <c r="S1489" s="1882"/>
      <c r="T1489" s="1602"/>
      <c r="U1489" s="1602"/>
      <c r="V1489" s="1602"/>
      <c r="W1489" s="1602"/>
    </row>
    <row r="1490" spans="1:23" ht="16" customHeight="1" x14ac:dyDescent="0.45">
      <c r="A1490" s="1603"/>
      <c r="B1490" s="1572"/>
      <c r="C1490" s="1572"/>
      <c r="D1490" s="1570"/>
      <c r="E1490" s="1571"/>
      <c r="F1490" s="1587"/>
      <c r="G1490" s="1569"/>
      <c r="H1490" s="1587"/>
      <c r="I1490" s="1572"/>
      <c r="J1490" s="1573"/>
      <c r="K1490" s="1572"/>
      <c r="L1490" s="1587"/>
      <c r="M1490" s="1569"/>
      <c r="N1490" s="1569"/>
      <c r="O1490" s="1587"/>
      <c r="P1490" s="1587"/>
      <c r="Q1490" s="1880"/>
      <c r="R1490" s="1866">
        <f t="shared" si="23"/>
        <v>0</v>
      </c>
      <c r="S1490" s="1882"/>
      <c r="T1490" s="1602"/>
      <c r="U1490" s="1602"/>
      <c r="V1490" s="1602"/>
      <c r="W1490" s="1602"/>
    </row>
    <row r="1491" spans="1:23" ht="16" customHeight="1" x14ac:dyDescent="0.45">
      <c r="A1491" s="1603"/>
      <c r="B1491" s="1572"/>
      <c r="C1491" s="1572"/>
      <c r="D1491" s="1570"/>
      <c r="E1491" s="1571"/>
      <c r="F1491" s="1587"/>
      <c r="G1491" s="1569"/>
      <c r="H1491" s="1587"/>
      <c r="I1491" s="1572"/>
      <c r="J1491" s="1573"/>
      <c r="K1491" s="1572"/>
      <c r="L1491" s="1587"/>
      <c r="M1491" s="1569"/>
      <c r="N1491" s="1569"/>
      <c r="O1491" s="1587"/>
      <c r="P1491" s="1587"/>
      <c r="Q1491" s="1880"/>
      <c r="R1491" s="1866">
        <f t="shared" si="23"/>
        <v>0</v>
      </c>
      <c r="S1491" s="1882"/>
      <c r="T1491" s="1602"/>
      <c r="U1491" s="1602"/>
      <c r="V1491" s="1602"/>
      <c r="W1491" s="1602"/>
    </row>
    <row r="1492" spans="1:23" ht="16" customHeight="1" x14ac:dyDescent="0.45">
      <c r="A1492" s="1603"/>
      <c r="B1492" s="1572"/>
      <c r="C1492" s="1572"/>
      <c r="D1492" s="1570"/>
      <c r="E1492" s="1571"/>
      <c r="F1492" s="1587"/>
      <c r="G1492" s="1569"/>
      <c r="H1492" s="1587"/>
      <c r="I1492" s="1572"/>
      <c r="J1492" s="1573"/>
      <c r="K1492" s="1572"/>
      <c r="L1492" s="1587"/>
      <c r="M1492" s="1569"/>
      <c r="N1492" s="1569"/>
      <c r="O1492" s="1587"/>
      <c r="P1492" s="1587"/>
      <c r="Q1492" s="1880"/>
      <c r="R1492" s="1866">
        <f t="shared" si="23"/>
        <v>0</v>
      </c>
      <c r="S1492" s="1882"/>
      <c r="T1492" s="1602"/>
      <c r="U1492" s="1602"/>
      <c r="V1492" s="1602"/>
      <c r="W1492" s="1602"/>
    </row>
    <row r="1493" spans="1:23" ht="16" customHeight="1" x14ac:dyDescent="0.45">
      <c r="A1493" s="1603"/>
      <c r="B1493" s="1572"/>
      <c r="C1493" s="1572"/>
      <c r="D1493" s="1570"/>
      <c r="E1493" s="1571"/>
      <c r="F1493" s="1587"/>
      <c r="G1493" s="1569"/>
      <c r="H1493" s="1587"/>
      <c r="I1493" s="1572"/>
      <c r="J1493" s="1573"/>
      <c r="K1493" s="1572"/>
      <c r="L1493" s="1587"/>
      <c r="M1493" s="1569"/>
      <c r="N1493" s="1569"/>
      <c r="O1493" s="1587"/>
      <c r="P1493" s="1587"/>
      <c r="Q1493" s="1880"/>
      <c r="R1493" s="1866">
        <f t="shared" si="23"/>
        <v>0</v>
      </c>
      <c r="S1493" s="1882"/>
      <c r="T1493" s="1602"/>
      <c r="U1493" s="1602"/>
      <c r="V1493" s="1602"/>
      <c r="W1493" s="1602"/>
    </row>
    <row r="1494" spans="1:23" ht="16" customHeight="1" x14ac:dyDescent="0.45">
      <c r="A1494" s="1603"/>
      <c r="B1494" s="1572"/>
      <c r="C1494" s="1572"/>
      <c r="D1494" s="1570"/>
      <c r="E1494" s="1571"/>
      <c r="F1494" s="1587"/>
      <c r="G1494" s="1569"/>
      <c r="H1494" s="1587"/>
      <c r="I1494" s="1572"/>
      <c r="J1494" s="1573"/>
      <c r="K1494" s="1572"/>
      <c r="L1494" s="1587"/>
      <c r="M1494" s="1569"/>
      <c r="N1494" s="1569"/>
      <c r="O1494" s="1587"/>
      <c r="P1494" s="1587"/>
      <c r="Q1494" s="1880"/>
      <c r="R1494" s="1866">
        <f t="shared" si="23"/>
        <v>0</v>
      </c>
      <c r="S1494" s="1882"/>
      <c r="T1494" s="1602"/>
      <c r="U1494" s="1602"/>
      <c r="V1494" s="1602"/>
      <c r="W1494" s="1602"/>
    </row>
    <row r="1495" spans="1:23" ht="16" customHeight="1" x14ac:dyDescent="0.45">
      <c r="A1495" s="1603"/>
      <c r="B1495" s="1572"/>
      <c r="C1495" s="1572"/>
      <c r="D1495" s="1570"/>
      <c r="E1495" s="1571"/>
      <c r="F1495" s="1587"/>
      <c r="G1495" s="1569"/>
      <c r="H1495" s="1587"/>
      <c r="I1495" s="1572"/>
      <c r="J1495" s="1573"/>
      <c r="K1495" s="1572"/>
      <c r="L1495" s="1587"/>
      <c r="M1495" s="1569"/>
      <c r="N1495" s="1569"/>
      <c r="O1495" s="1587"/>
      <c r="P1495" s="1587"/>
      <c r="Q1495" s="1880"/>
      <c r="R1495" s="1866">
        <f t="shared" si="23"/>
        <v>0</v>
      </c>
      <c r="S1495" s="1882"/>
      <c r="T1495" s="1602"/>
      <c r="U1495" s="1602"/>
      <c r="V1495" s="1602"/>
      <c r="W1495" s="1602"/>
    </row>
    <row r="1496" spans="1:23" ht="16" customHeight="1" x14ac:dyDescent="0.45">
      <c r="A1496" s="1603"/>
      <c r="B1496" s="1572"/>
      <c r="C1496" s="1572"/>
      <c r="D1496" s="1570"/>
      <c r="E1496" s="1571"/>
      <c r="F1496" s="1587"/>
      <c r="G1496" s="1569"/>
      <c r="H1496" s="1587"/>
      <c r="I1496" s="1572"/>
      <c r="J1496" s="1573"/>
      <c r="K1496" s="1572"/>
      <c r="L1496" s="1587"/>
      <c r="M1496" s="1569"/>
      <c r="N1496" s="1569"/>
      <c r="O1496" s="1587"/>
      <c r="P1496" s="1587"/>
      <c r="Q1496" s="1880"/>
      <c r="R1496" s="1866">
        <f t="shared" si="23"/>
        <v>0</v>
      </c>
      <c r="S1496" s="1882"/>
      <c r="T1496" s="1602"/>
      <c r="U1496" s="1602"/>
      <c r="V1496" s="1602"/>
      <c r="W1496" s="1602"/>
    </row>
    <row r="1497" spans="1:23" ht="16" customHeight="1" x14ac:dyDescent="0.45">
      <c r="A1497" s="1603"/>
      <c r="B1497" s="1572"/>
      <c r="C1497" s="1572"/>
      <c r="D1497" s="1570"/>
      <c r="E1497" s="1571"/>
      <c r="F1497" s="1587"/>
      <c r="G1497" s="1569"/>
      <c r="H1497" s="1587"/>
      <c r="I1497" s="1572"/>
      <c r="J1497" s="1573"/>
      <c r="K1497" s="1572"/>
      <c r="L1497" s="1587"/>
      <c r="M1497" s="1569"/>
      <c r="N1497" s="1569"/>
      <c r="O1497" s="1587"/>
      <c r="P1497" s="1587"/>
      <c r="Q1497" s="1880"/>
      <c r="R1497" s="1866">
        <f t="shared" si="23"/>
        <v>0</v>
      </c>
      <c r="S1497" s="1882"/>
      <c r="T1497" s="1602"/>
      <c r="U1497" s="1602"/>
      <c r="V1497" s="1602"/>
      <c r="W1497" s="1602"/>
    </row>
    <row r="1498" spans="1:23" ht="16" customHeight="1" x14ac:dyDescent="0.45">
      <c r="A1498" s="1603"/>
      <c r="B1498" s="1572"/>
      <c r="C1498" s="1572"/>
      <c r="D1498" s="1570"/>
      <c r="E1498" s="1571"/>
      <c r="F1498" s="1587"/>
      <c r="G1498" s="1569"/>
      <c r="H1498" s="1587"/>
      <c r="I1498" s="1572"/>
      <c r="J1498" s="1573"/>
      <c r="K1498" s="1572"/>
      <c r="L1498" s="1587"/>
      <c r="M1498" s="1569"/>
      <c r="N1498" s="1569"/>
      <c r="O1498" s="1587"/>
      <c r="P1498" s="1587"/>
      <c r="Q1498" s="1880"/>
      <c r="R1498" s="1866">
        <f t="shared" si="23"/>
        <v>0</v>
      </c>
      <c r="S1498" s="1882"/>
      <c r="T1498" s="1602"/>
      <c r="U1498" s="1602"/>
      <c r="V1498" s="1602"/>
      <c r="W1498" s="1602"/>
    </row>
    <row r="1499" spans="1:23" ht="16" customHeight="1" x14ac:dyDescent="0.45">
      <c r="A1499" s="1603"/>
      <c r="B1499" s="1572"/>
      <c r="C1499" s="1572"/>
      <c r="D1499" s="1570"/>
      <c r="E1499" s="1571"/>
      <c r="F1499" s="1587"/>
      <c r="G1499" s="1569"/>
      <c r="H1499" s="1587"/>
      <c r="I1499" s="1572"/>
      <c r="J1499" s="1573"/>
      <c r="K1499" s="1572"/>
      <c r="L1499" s="1587"/>
      <c r="M1499" s="1569"/>
      <c r="N1499" s="1569"/>
      <c r="O1499" s="1587"/>
      <c r="P1499" s="1587"/>
      <c r="Q1499" s="1880"/>
      <c r="R1499" s="1866">
        <f t="shared" si="23"/>
        <v>0</v>
      </c>
      <c r="S1499" s="1882"/>
      <c r="T1499" s="1602"/>
      <c r="U1499" s="1602"/>
      <c r="V1499" s="1602"/>
      <c r="W1499" s="1602"/>
    </row>
    <row r="1500" spans="1:23" ht="16" customHeight="1" x14ac:dyDescent="0.45">
      <c r="A1500" s="1603"/>
      <c r="B1500" s="1572"/>
      <c r="C1500" s="1572"/>
      <c r="D1500" s="1570"/>
      <c r="E1500" s="1571"/>
      <c r="F1500" s="1587"/>
      <c r="G1500" s="1569"/>
      <c r="H1500" s="1587"/>
      <c r="I1500" s="1572"/>
      <c r="J1500" s="1573"/>
      <c r="K1500" s="1572"/>
      <c r="L1500" s="1587"/>
      <c r="M1500" s="1569"/>
      <c r="N1500" s="1569"/>
      <c r="O1500" s="1587"/>
      <c r="P1500" s="1587"/>
      <c r="Q1500" s="1880"/>
      <c r="R1500" s="1866">
        <f t="shared" si="23"/>
        <v>0</v>
      </c>
      <c r="S1500" s="1882"/>
      <c r="T1500" s="1602"/>
      <c r="U1500" s="1602"/>
      <c r="V1500" s="1602"/>
      <c r="W1500" s="1602"/>
    </row>
    <row r="1501" spans="1:23" ht="16" customHeight="1" x14ac:dyDescent="0.45">
      <c r="A1501" s="1603"/>
      <c r="B1501" s="1572"/>
      <c r="C1501" s="1572"/>
      <c r="D1501" s="1570"/>
      <c r="E1501" s="1571"/>
      <c r="F1501" s="1587"/>
      <c r="G1501" s="1569"/>
      <c r="H1501" s="1587"/>
      <c r="I1501" s="1572"/>
      <c r="J1501" s="1573"/>
      <c r="K1501" s="1572"/>
      <c r="L1501" s="1587"/>
      <c r="M1501" s="1569"/>
      <c r="N1501" s="1569"/>
      <c r="O1501" s="1587"/>
      <c r="P1501" s="1587"/>
      <c r="Q1501" s="1880"/>
      <c r="R1501" s="1866">
        <f t="shared" si="23"/>
        <v>0</v>
      </c>
      <c r="S1501" s="1882"/>
      <c r="T1501" s="1602"/>
      <c r="U1501" s="1602"/>
      <c r="V1501" s="1602"/>
      <c r="W1501" s="1602"/>
    </row>
    <row r="1502" spans="1:23" ht="16" customHeight="1" x14ac:dyDescent="0.45">
      <c r="A1502" s="1603"/>
      <c r="B1502" s="1572"/>
      <c r="C1502" s="1572"/>
      <c r="D1502" s="1570"/>
      <c r="E1502" s="1571"/>
      <c r="F1502" s="1587"/>
      <c r="G1502" s="1569"/>
      <c r="H1502" s="1587"/>
      <c r="I1502" s="1572"/>
      <c r="J1502" s="1573"/>
      <c r="K1502" s="1572"/>
      <c r="L1502" s="1587"/>
      <c r="M1502" s="1569"/>
      <c r="N1502" s="1569"/>
      <c r="O1502" s="1587"/>
      <c r="P1502" s="1587"/>
      <c r="Q1502" s="1880"/>
      <c r="R1502" s="1866">
        <f t="shared" si="23"/>
        <v>0</v>
      </c>
      <c r="S1502" s="1882"/>
      <c r="T1502" s="1602"/>
      <c r="U1502" s="1602"/>
      <c r="V1502" s="1602"/>
      <c r="W1502" s="1602"/>
    </row>
    <row r="1503" spans="1:23" ht="16" customHeight="1" x14ac:dyDescent="0.45">
      <c r="A1503" s="1603"/>
      <c r="B1503" s="1572"/>
      <c r="C1503" s="1572"/>
      <c r="D1503" s="1570"/>
      <c r="E1503" s="1571"/>
      <c r="F1503" s="1587"/>
      <c r="G1503" s="1569"/>
      <c r="H1503" s="1587"/>
      <c r="I1503" s="1572"/>
      <c r="J1503" s="1573"/>
      <c r="K1503" s="1572"/>
      <c r="L1503" s="1587"/>
      <c r="M1503" s="1569"/>
      <c r="N1503" s="1569"/>
      <c r="O1503" s="1587"/>
      <c r="P1503" s="1587"/>
      <c r="Q1503" s="1880"/>
      <c r="R1503" s="1866">
        <f t="shared" si="23"/>
        <v>0</v>
      </c>
      <c r="S1503" s="1882"/>
      <c r="T1503" s="1602"/>
      <c r="U1503" s="1602"/>
      <c r="V1503" s="1602"/>
      <c r="W1503" s="1602"/>
    </row>
    <row r="1504" spans="1:23" ht="16" customHeight="1" x14ac:dyDescent="0.45">
      <c r="A1504" s="1603"/>
      <c r="B1504" s="1572"/>
      <c r="C1504" s="1572"/>
      <c r="D1504" s="1570"/>
      <c r="E1504" s="1571"/>
      <c r="F1504" s="1587"/>
      <c r="G1504" s="1569"/>
      <c r="H1504" s="1587"/>
      <c r="I1504" s="1572"/>
      <c r="J1504" s="1573"/>
      <c r="K1504" s="1572"/>
      <c r="L1504" s="1587"/>
      <c r="M1504" s="1569"/>
      <c r="N1504" s="1569"/>
      <c r="O1504" s="1587"/>
      <c r="P1504" s="1587"/>
      <c r="Q1504" s="1880"/>
      <c r="R1504" s="1866">
        <f t="shared" si="23"/>
        <v>0</v>
      </c>
      <c r="S1504" s="1882"/>
      <c r="T1504" s="1602"/>
      <c r="U1504" s="1602"/>
      <c r="V1504" s="1602"/>
      <c r="W1504" s="1602"/>
    </row>
    <row r="1505" spans="1:23" ht="16" customHeight="1" x14ac:dyDescent="0.45">
      <c r="A1505" s="1603"/>
      <c r="B1505" s="1572"/>
      <c r="C1505" s="1572"/>
      <c r="D1505" s="1570"/>
      <c r="E1505" s="1571"/>
      <c r="F1505" s="1587"/>
      <c r="G1505" s="1569"/>
      <c r="H1505" s="1587"/>
      <c r="I1505" s="1572"/>
      <c r="J1505" s="1573"/>
      <c r="K1505" s="1572"/>
      <c r="L1505" s="1587"/>
      <c r="M1505" s="1569"/>
      <c r="N1505" s="1569"/>
      <c r="O1505" s="1587"/>
      <c r="P1505" s="1587"/>
      <c r="Q1505" s="1880"/>
      <c r="R1505" s="1866">
        <f t="shared" si="23"/>
        <v>0</v>
      </c>
      <c r="S1505" s="1882"/>
      <c r="T1505" s="1602"/>
      <c r="U1505" s="1602"/>
      <c r="V1505" s="1602"/>
      <c r="W1505" s="1602"/>
    </row>
    <row r="1506" spans="1:23" ht="16" customHeight="1" x14ac:dyDescent="0.45">
      <c r="A1506" s="1603"/>
      <c r="B1506" s="1572"/>
      <c r="C1506" s="1572"/>
      <c r="D1506" s="1570"/>
      <c r="E1506" s="1571"/>
      <c r="F1506" s="1587"/>
      <c r="G1506" s="1569"/>
      <c r="H1506" s="1587"/>
      <c r="I1506" s="1572"/>
      <c r="J1506" s="1573"/>
      <c r="K1506" s="1572"/>
      <c r="L1506" s="1587"/>
      <c r="M1506" s="1569"/>
      <c r="N1506" s="1569"/>
      <c r="O1506" s="1587"/>
      <c r="P1506" s="1587"/>
      <c r="Q1506" s="1880"/>
      <c r="R1506" s="1866">
        <f t="shared" si="23"/>
        <v>0</v>
      </c>
      <c r="S1506" s="1882"/>
      <c r="T1506" s="1602"/>
      <c r="U1506" s="1602"/>
      <c r="V1506" s="1602"/>
      <c r="W1506" s="1602"/>
    </row>
    <row r="1507" spans="1:23" ht="16" customHeight="1" x14ac:dyDescent="0.45">
      <c r="A1507" s="1603"/>
      <c r="B1507" s="1572"/>
      <c r="C1507" s="1572"/>
      <c r="D1507" s="1570"/>
      <c r="E1507" s="1571"/>
      <c r="F1507" s="1587"/>
      <c r="G1507" s="1569"/>
      <c r="H1507" s="1587"/>
      <c r="I1507" s="1572"/>
      <c r="J1507" s="1573"/>
      <c r="K1507" s="1572"/>
      <c r="L1507" s="1587"/>
      <c r="M1507" s="1569"/>
      <c r="N1507" s="1569"/>
      <c r="O1507" s="1587"/>
      <c r="P1507" s="1587"/>
      <c r="Q1507" s="1880"/>
      <c r="R1507" s="1866">
        <f t="shared" si="23"/>
        <v>0</v>
      </c>
      <c r="S1507" s="1882"/>
      <c r="T1507" s="1602"/>
      <c r="U1507" s="1602"/>
      <c r="V1507" s="1602"/>
      <c r="W1507" s="1602"/>
    </row>
    <row r="1508" spans="1:23" ht="16" customHeight="1" x14ac:dyDescent="0.45">
      <c r="A1508" s="1603"/>
      <c r="B1508" s="1572"/>
      <c r="C1508" s="1572"/>
      <c r="D1508" s="1570"/>
      <c r="E1508" s="1571"/>
      <c r="F1508" s="1587"/>
      <c r="G1508" s="1569"/>
      <c r="H1508" s="1587"/>
      <c r="I1508" s="1572"/>
      <c r="J1508" s="1573"/>
      <c r="K1508" s="1572"/>
      <c r="L1508" s="1587"/>
      <c r="M1508" s="1569"/>
      <c r="N1508" s="1569"/>
      <c r="O1508" s="1587"/>
      <c r="P1508" s="1587"/>
      <c r="Q1508" s="1880"/>
      <c r="R1508" s="1866">
        <f t="shared" si="23"/>
        <v>0</v>
      </c>
      <c r="S1508" s="1882"/>
      <c r="T1508" s="1602"/>
      <c r="U1508" s="1602"/>
      <c r="V1508" s="1602"/>
      <c r="W1508" s="1602"/>
    </row>
    <row r="1509" spans="1:23" ht="16" customHeight="1" x14ac:dyDescent="0.45">
      <c r="A1509" s="1603"/>
      <c r="B1509" s="1572"/>
      <c r="C1509" s="1572"/>
      <c r="D1509" s="1570"/>
      <c r="E1509" s="1571"/>
      <c r="F1509" s="1587"/>
      <c r="G1509" s="1569"/>
      <c r="H1509" s="1587"/>
      <c r="I1509" s="1572"/>
      <c r="J1509" s="1573"/>
      <c r="K1509" s="1572"/>
      <c r="L1509" s="1587"/>
      <c r="M1509" s="1569"/>
      <c r="N1509" s="1569"/>
      <c r="O1509" s="1587"/>
      <c r="P1509" s="1587"/>
      <c r="Q1509" s="1880"/>
      <c r="R1509" s="1866">
        <f t="shared" si="23"/>
        <v>0</v>
      </c>
      <c r="S1509" s="1882"/>
      <c r="T1509" s="1602"/>
      <c r="U1509" s="1602"/>
      <c r="V1509" s="1602"/>
      <c r="W1509" s="1602"/>
    </row>
    <row r="1510" spans="1:23" ht="16" customHeight="1" x14ac:dyDescent="0.45">
      <c r="A1510" s="1603"/>
      <c r="B1510" s="1572"/>
      <c r="C1510" s="1572"/>
      <c r="D1510" s="1570"/>
      <c r="E1510" s="1571"/>
      <c r="F1510" s="1587"/>
      <c r="G1510" s="1569"/>
      <c r="H1510" s="1587"/>
      <c r="I1510" s="1572"/>
      <c r="J1510" s="1573"/>
      <c r="K1510" s="1572"/>
      <c r="L1510" s="1587"/>
      <c r="M1510" s="1569"/>
      <c r="N1510" s="1569"/>
      <c r="O1510" s="1587"/>
      <c r="P1510" s="1587"/>
      <c r="Q1510" s="1880"/>
      <c r="R1510" s="1866">
        <f t="shared" si="23"/>
        <v>0</v>
      </c>
      <c r="S1510" s="1882"/>
      <c r="T1510" s="1602"/>
      <c r="U1510" s="1602"/>
      <c r="V1510" s="1602"/>
      <c r="W1510" s="1602"/>
    </row>
    <row r="1511" spans="1:23" ht="16" customHeight="1" x14ac:dyDescent="0.45">
      <c r="A1511" s="1603"/>
      <c r="B1511" s="1572"/>
      <c r="C1511" s="1572"/>
      <c r="D1511" s="1570"/>
      <c r="E1511" s="1571"/>
      <c r="F1511" s="1587"/>
      <c r="G1511" s="1569"/>
      <c r="H1511" s="1587"/>
      <c r="I1511" s="1572"/>
      <c r="J1511" s="1573"/>
      <c r="K1511" s="1572"/>
      <c r="L1511" s="1587"/>
      <c r="M1511" s="1569"/>
      <c r="N1511" s="1569"/>
      <c r="O1511" s="1587"/>
      <c r="P1511" s="1587"/>
      <c r="Q1511" s="1880"/>
      <c r="R1511" s="1866">
        <f t="shared" si="23"/>
        <v>0</v>
      </c>
      <c r="S1511" s="1882"/>
      <c r="T1511" s="1602"/>
      <c r="U1511" s="1602"/>
      <c r="V1511" s="1602"/>
      <c r="W1511" s="1602"/>
    </row>
    <row r="1512" spans="1:23" ht="16" customHeight="1" x14ac:dyDescent="0.45">
      <c r="A1512" s="1603"/>
      <c r="B1512" s="1572"/>
      <c r="C1512" s="1572"/>
      <c r="D1512" s="1570"/>
      <c r="E1512" s="1571"/>
      <c r="F1512" s="1587"/>
      <c r="G1512" s="1569"/>
      <c r="H1512" s="1587"/>
      <c r="I1512" s="1572"/>
      <c r="J1512" s="1573"/>
      <c r="K1512" s="1572"/>
      <c r="L1512" s="1587"/>
      <c r="M1512" s="1569"/>
      <c r="N1512" s="1569"/>
      <c r="O1512" s="1587"/>
      <c r="P1512" s="1587"/>
      <c r="Q1512" s="1880"/>
      <c r="R1512" s="1866">
        <f t="shared" si="23"/>
        <v>0</v>
      </c>
      <c r="S1512" s="1882"/>
      <c r="T1512" s="1602"/>
      <c r="U1512" s="1602"/>
      <c r="V1512" s="1602"/>
      <c r="W1512" s="1602"/>
    </row>
    <row r="1513" spans="1:23" ht="16" customHeight="1" x14ac:dyDescent="0.45">
      <c r="A1513" s="1603"/>
      <c r="B1513" s="1572"/>
      <c r="C1513" s="1572"/>
      <c r="D1513" s="1570"/>
      <c r="E1513" s="1571"/>
      <c r="F1513" s="1587"/>
      <c r="G1513" s="1569"/>
      <c r="H1513" s="1587"/>
      <c r="I1513" s="1572"/>
      <c r="J1513" s="1573"/>
      <c r="K1513" s="1572"/>
      <c r="L1513" s="1587"/>
      <c r="M1513" s="1569"/>
      <c r="N1513" s="1569"/>
      <c r="O1513" s="1587"/>
      <c r="P1513" s="1587"/>
      <c r="Q1513" s="1880"/>
      <c r="R1513" s="1866">
        <f t="shared" si="23"/>
        <v>0</v>
      </c>
      <c r="S1513" s="1882"/>
      <c r="T1513" s="1602"/>
      <c r="U1513" s="1602"/>
      <c r="V1513" s="1602"/>
      <c r="W1513" s="1602"/>
    </row>
    <row r="1514" spans="1:23" ht="16" customHeight="1" x14ac:dyDescent="0.45">
      <c r="A1514" s="1603"/>
      <c r="B1514" s="1572"/>
      <c r="C1514" s="1572"/>
      <c r="D1514" s="1570"/>
      <c r="E1514" s="1571"/>
      <c r="F1514" s="1587"/>
      <c r="G1514" s="1569"/>
      <c r="H1514" s="1587"/>
      <c r="I1514" s="1572"/>
      <c r="J1514" s="1573"/>
      <c r="K1514" s="1572"/>
      <c r="L1514" s="1587"/>
      <c r="M1514" s="1569"/>
      <c r="N1514" s="1569"/>
      <c r="O1514" s="1587"/>
      <c r="P1514" s="1587"/>
      <c r="Q1514" s="1880"/>
      <c r="R1514" s="1866">
        <f t="shared" si="23"/>
        <v>0</v>
      </c>
      <c r="S1514" s="1882"/>
      <c r="T1514" s="1602"/>
      <c r="U1514" s="1602"/>
      <c r="V1514" s="1602"/>
      <c r="W1514" s="1602"/>
    </row>
    <row r="1515" spans="1:23" ht="16" customHeight="1" x14ac:dyDescent="0.45">
      <c r="A1515" s="1603"/>
      <c r="B1515" s="1572"/>
      <c r="C1515" s="1572"/>
      <c r="D1515" s="1570"/>
      <c r="E1515" s="1571"/>
      <c r="F1515" s="1587"/>
      <c r="G1515" s="1569"/>
      <c r="H1515" s="1587"/>
      <c r="I1515" s="1572"/>
      <c r="J1515" s="1573"/>
      <c r="K1515" s="1572"/>
      <c r="L1515" s="1587"/>
      <c r="M1515" s="1569"/>
      <c r="N1515" s="1569"/>
      <c r="O1515" s="1587"/>
      <c r="P1515" s="1587"/>
      <c r="Q1515" s="1880"/>
      <c r="R1515" s="1866">
        <f t="shared" si="23"/>
        <v>0</v>
      </c>
      <c r="S1515" s="1882"/>
      <c r="T1515" s="1602"/>
      <c r="U1515" s="1602"/>
      <c r="V1515" s="1602"/>
      <c r="W1515" s="1602"/>
    </row>
    <row r="1516" spans="1:23" ht="16" customHeight="1" x14ac:dyDescent="0.45">
      <c r="A1516" s="1603"/>
      <c r="B1516" s="1572"/>
      <c r="C1516" s="1572"/>
      <c r="D1516" s="1570"/>
      <c r="E1516" s="1571"/>
      <c r="F1516" s="1587"/>
      <c r="G1516" s="1569"/>
      <c r="H1516" s="1587"/>
      <c r="I1516" s="1572"/>
      <c r="J1516" s="1573"/>
      <c r="K1516" s="1572"/>
      <c r="L1516" s="1587"/>
      <c r="M1516" s="1569"/>
      <c r="N1516" s="1569"/>
      <c r="O1516" s="1587"/>
      <c r="P1516" s="1587"/>
      <c r="Q1516" s="1880"/>
      <c r="R1516" s="1866">
        <f t="shared" si="23"/>
        <v>0</v>
      </c>
      <c r="S1516" s="1882"/>
      <c r="T1516" s="1602"/>
      <c r="U1516" s="1602"/>
      <c r="V1516" s="1602"/>
      <c r="W1516" s="1602"/>
    </row>
    <row r="1517" spans="1:23" ht="16" customHeight="1" x14ac:dyDescent="0.45">
      <c r="A1517" s="1603"/>
      <c r="B1517" s="1572"/>
      <c r="C1517" s="1572"/>
      <c r="D1517" s="1570"/>
      <c r="E1517" s="1571"/>
      <c r="F1517" s="1587"/>
      <c r="G1517" s="1569"/>
      <c r="H1517" s="1587"/>
      <c r="I1517" s="1572"/>
      <c r="J1517" s="1573"/>
      <c r="K1517" s="1572"/>
      <c r="L1517" s="1587"/>
      <c r="M1517" s="1569"/>
      <c r="N1517" s="1569"/>
      <c r="O1517" s="1587"/>
      <c r="P1517" s="1587"/>
      <c r="Q1517" s="1880"/>
      <c r="R1517" s="1866">
        <f t="shared" si="23"/>
        <v>0</v>
      </c>
      <c r="S1517" s="1882"/>
      <c r="T1517" s="1602"/>
      <c r="U1517" s="1602"/>
      <c r="V1517" s="1602"/>
      <c r="W1517" s="1602"/>
    </row>
    <row r="1518" spans="1:23" ht="16" customHeight="1" x14ac:dyDescent="0.45">
      <c r="A1518" s="1603"/>
      <c r="B1518" s="1572"/>
      <c r="C1518" s="1572"/>
      <c r="D1518" s="1570"/>
      <c r="E1518" s="1571"/>
      <c r="F1518" s="1587"/>
      <c r="G1518" s="1569"/>
      <c r="H1518" s="1587"/>
      <c r="I1518" s="1572"/>
      <c r="J1518" s="1573"/>
      <c r="K1518" s="1572"/>
      <c r="L1518" s="1587"/>
      <c r="M1518" s="1569"/>
      <c r="N1518" s="1569"/>
      <c r="O1518" s="1587"/>
      <c r="P1518" s="1587"/>
      <c r="Q1518" s="1880"/>
      <c r="R1518" s="1866">
        <f t="shared" si="23"/>
        <v>0</v>
      </c>
      <c r="S1518" s="1882"/>
      <c r="T1518" s="1602"/>
      <c r="U1518" s="1602"/>
      <c r="V1518" s="1602"/>
      <c r="W1518" s="1602"/>
    </row>
    <row r="1519" spans="1:23" ht="16" customHeight="1" x14ac:dyDescent="0.45">
      <c r="A1519" s="1603"/>
      <c r="B1519" s="1572"/>
      <c r="C1519" s="1572"/>
      <c r="D1519" s="1570"/>
      <c r="E1519" s="1571"/>
      <c r="F1519" s="1587"/>
      <c r="G1519" s="1569"/>
      <c r="H1519" s="1587"/>
      <c r="I1519" s="1572"/>
      <c r="J1519" s="1573"/>
      <c r="K1519" s="1572"/>
      <c r="L1519" s="1587"/>
      <c r="M1519" s="1569"/>
      <c r="N1519" s="1569"/>
      <c r="O1519" s="1587"/>
      <c r="P1519" s="1587"/>
      <c r="Q1519" s="1880"/>
      <c r="R1519" s="1866">
        <f t="shared" si="23"/>
        <v>0</v>
      </c>
      <c r="S1519" s="1882"/>
      <c r="T1519" s="1602"/>
      <c r="U1519" s="1602"/>
      <c r="V1519" s="1602"/>
      <c r="W1519" s="1602"/>
    </row>
    <row r="1520" spans="1:23" ht="16" customHeight="1" x14ac:dyDescent="0.45">
      <c r="A1520" s="1603"/>
      <c r="B1520" s="1572"/>
      <c r="C1520" s="1572"/>
      <c r="D1520" s="1570"/>
      <c r="E1520" s="1571"/>
      <c r="F1520" s="1587"/>
      <c r="G1520" s="1569"/>
      <c r="H1520" s="1587"/>
      <c r="I1520" s="1572"/>
      <c r="J1520" s="1573"/>
      <c r="K1520" s="1572"/>
      <c r="L1520" s="1587"/>
      <c r="M1520" s="1569"/>
      <c r="N1520" s="1569"/>
      <c r="O1520" s="1587"/>
      <c r="P1520" s="1587"/>
      <c r="Q1520" s="1880"/>
      <c r="R1520" s="1866">
        <f t="shared" si="23"/>
        <v>0</v>
      </c>
      <c r="S1520" s="1882"/>
      <c r="T1520" s="1602"/>
      <c r="U1520" s="1602"/>
      <c r="V1520" s="1602"/>
      <c r="W1520" s="1602"/>
    </row>
    <row r="1521" spans="1:23" ht="16" customHeight="1" x14ac:dyDescent="0.45">
      <c r="A1521" s="1603"/>
      <c r="B1521" s="1572"/>
      <c r="C1521" s="1572"/>
      <c r="D1521" s="1570"/>
      <c r="E1521" s="1571"/>
      <c r="F1521" s="1587"/>
      <c r="G1521" s="1569"/>
      <c r="H1521" s="1587"/>
      <c r="I1521" s="1572"/>
      <c r="J1521" s="1573"/>
      <c r="K1521" s="1572"/>
      <c r="L1521" s="1587"/>
      <c r="M1521" s="1569"/>
      <c r="N1521" s="1569"/>
      <c r="O1521" s="1587"/>
      <c r="P1521" s="1587"/>
      <c r="Q1521" s="1880"/>
      <c r="R1521" s="1866">
        <f t="shared" si="23"/>
        <v>0</v>
      </c>
      <c r="S1521" s="1882"/>
      <c r="T1521" s="1602"/>
      <c r="U1521" s="1602"/>
      <c r="V1521" s="1602"/>
      <c r="W1521" s="1602"/>
    </row>
    <row r="1522" spans="1:23" ht="16" customHeight="1" x14ac:dyDescent="0.45">
      <c r="A1522" s="1603"/>
      <c r="B1522" s="1572"/>
      <c r="C1522" s="1572"/>
      <c r="D1522" s="1570"/>
      <c r="E1522" s="1571"/>
      <c r="F1522" s="1587"/>
      <c r="G1522" s="1569"/>
      <c r="H1522" s="1587"/>
      <c r="I1522" s="1572"/>
      <c r="J1522" s="1573"/>
      <c r="K1522" s="1572"/>
      <c r="L1522" s="1587"/>
      <c r="M1522" s="1569"/>
      <c r="N1522" s="1569"/>
      <c r="O1522" s="1587"/>
      <c r="P1522" s="1587"/>
      <c r="Q1522" s="1880"/>
      <c r="R1522" s="1866">
        <f t="shared" si="23"/>
        <v>0</v>
      </c>
      <c r="S1522" s="1882"/>
      <c r="T1522" s="1602"/>
      <c r="U1522" s="1602"/>
      <c r="V1522" s="1602"/>
      <c r="W1522" s="1602"/>
    </row>
    <row r="1523" spans="1:23" ht="16" customHeight="1" x14ac:dyDescent="0.45">
      <c r="A1523" s="1603"/>
      <c r="B1523" s="1572"/>
      <c r="C1523" s="1572"/>
      <c r="D1523" s="1570"/>
      <c r="E1523" s="1571"/>
      <c r="F1523" s="1587"/>
      <c r="G1523" s="1569"/>
      <c r="H1523" s="1587"/>
      <c r="I1523" s="1572"/>
      <c r="J1523" s="1573"/>
      <c r="K1523" s="1572"/>
      <c r="L1523" s="1587"/>
      <c r="M1523" s="1569"/>
      <c r="N1523" s="1569"/>
      <c r="O1523" s="1587"/>
      <c r="P1523" s="1587"/>
      <c r="Q1523" s="1880"/>
      <c r="R1523" s="1866">
        <f t="shared" si="23"/>
        <v>0</v>
      </c>
      <c r="S1523" s="1882"/>
      <c r="T1523" s="1602"/>
      <c r="U1523" s="1602"/>
      <c r="V1523" s="1602"/>
      <c r="W1523" s="1602"/>
    </row>
    <row r="1524" spans="1:23" ht="16" customHeight="1" x14ac:dyDescent="0.45">
      <c r="A1524" s="1603"/>
      <c r="B1524" s="1572"/>
      <c r="C1524" s="1572"/>
      <c r="D1524" s="1570"/>
      <c r="E1524" s="1571"/>
      <c r="F1524" s="1587"/>
      <c r="G1524" s="1569"/>
      <c r="H1524" s="1587"/>
      <c r="I1524" s="1572"/>
      <c r="J1524" s="1573"/>
      <c r="K1524" s="1572"/>
      <c r="L1524" s="1587"/>
      <c r="M1524" s="1569"/>
      <c r="N1524" s="1569"/>
      <c r="O1524" s="1587"/>
      <c r="P1524" s="1587"/>
      <c r="Q1524" s="1880"/>
      <c r="R1524" s="1866">
        <f t="shared" si="23"/>
        <v>0</v>
      </c>
      <c r="S1524" s="1882"/>
      <c r="T1524" s="1602"/>
      <c r="U1524" s="1602"/>
      <c r="V1524" s="1602"/>
      <c r="W1524" s="1602"/>
    </row>
    <row r="1525" spans="1:23" ht="16" customHeight="1" x14ac:dyDescent="0.45">
      <c r="A1525" s="1603"/>
      <c r="B1525" s="1572"/>
      <c r="C1525" s="1572"/>
      <c r="D1525" s="1570"/>
      <c r="E1525" s="1571"/>
      <c r="F1525" s="1587"/>
      <c r="G1525" s="1569"/>
      <c r="H1525" s="1587"/>
      <c r="I1525" s="1572"/>
      <c r="J1525" s="1573"/>
      <c r="K1525" s="1572"/>
      <c r="L1525" s="1587"/>
      <c r="M1525" s="1569"/>
      <c r="N1525" s="1569"/>
      <c r="O1525" s="1587"/>
      <c r="P1525" s="1587"/>
      <c r="Q1525" s="1880"/>
      <c r="R1525" s="1866">
        <f t="shared" si="23"/>
        <v>0</v>
      </c>
      <c r="S1525" s="1882"/>
      <c r="T1525" s="1602"/>
      <c r="U1525" s="1602"/>
      <c r="V1525" s="1602"/>
      <c r="W1525" s="1602"/>
    </row>
    <row r="1526" spans="1:23" ht="16" customHeight="1" x14ac:dyDescent="0.45">
      <c r="A1526" s="1603"/>
      <c r="B1526" s="1572"/>
      <c r="C1526" s="1572"/>
      <c r="D1526" s="1570"/>
      <c r="E1526" s="1571"/>
      <c r="F1526" s="1587"/>
      <c r="G1526" s="1569"/>
      <c r="H1526" s="1587"/>
      <c r="I1526" s="1572"/>
      <c r="J1526" s="1573"/>
      <c r="K1526" s="1572"/>
      <c r="L1526" s="1587"/>
      <c r="M1526" s="1569"/>
      <c r="N1526" s="1569"/>
      <c r="O1526" s="1587"/>
      <c r="P1526" s="1587"/>
      <c r="Q1526" s="1880"/>
      <c r="R1526" s="1866">
        <f t="shared" si="23"/>
        <v>0</v>
      </c>
      <c r="S1526" s="1882"/>
      <c r="T1526" s="1602"/>
      <c r="U1526" s="1602"/>
      <c r="V1526" s="1602"/>
      <c r="W1526" s="1602"/>
    </row>
    <row r="1527" spans="1:23" ht="16" customHeight="1" x14ac:dyDescent="0.45">
      <c r="A1527" s="1603"/>
      <c r="B1527" s="1572"/>
      <c r="C1527" s="1572"/>
      <c r="D1527" s="1570"/>
      <c r="E1527" s="1571"/>
      <c r="F1527" s="1587"/>
      <c r="G1527" s="1569"/>
      <c r="H1527" s="1587"/>
      <c r="I1527" s="1572"/>
      <c r="J1527" s="1573"/>
      <c r="K1527" s="1572"/>
      <c r="L1527" s="1587"/>
      <c r="M1527" s="1569"/>
      <c r="N1527" s="1569"/>
      <c r="O1527" s="1587"/>
      <c r="P1527" s="1587"/>
      <c r="Q1527" s="1880"/>
      <c r="R1527" s="1866">
        <f t="shared" si="23"/>
        <v>0</v>
      </c>
      <c r="S1527" s="1882"/>
      <c r="T1527" s="1602"/>
      <c r="U1527" s="1602"/>
      <c r="V1527" s="1602"/>
      <c r="W1527" s="1602"/>
    </row>
    <row r="1528" spans="1:23" ht="16" customHeight="1" x14ac:dyDescent="0.45">
      <c r="A1528" s="1603"/>
      <c r="B1528" s="1572"/>
      <c r="C1528" s="1572"/>
      <c r="D1528" s="1570"/>
      <c r="E1528" s="1571"/>
      <c r="F1528" s="1587"/>
      <c r="G1528" s="1569"/>
      <c r="H1528" s="1587"/>
      <c r="I1528" s="1572"/>
      <c r="J1528" s="1573"/>
      <c r="K1528" s="1572"/>
      <c r="L1528" s="1587"/>
      <c r="M1528" s="1569"/>
      <c r="N1528" s="1569"/>
      <c r="O1528" s="1587"/>
      <c r="P1528" s="1587"/>
      <c r="Q1528" s="1880"/>
      <c r="R1528" s="1866">
        <f t="shared" si="23"/>
        <v>0</v>
      </c>
      <c r="S1528" s="1882"/>
      <c r="T1528" s="1602"/>
      <c r="U1528" s="1602"/>
      <c r="V1528" s="1602"/>
      <c r="W1528" s="1602"/>
    </row>
    <row r="1529" spans="1:23" ht="16" customHeight="1" x14ac:dyDescent="0.45">
      <c r="A1529" s="1603"/>
      <c r="B1529" s="1572"/>
      <c r="C1529" s="1572"/>
      <c r="D1529" s="1570"/>
      <c r="E1529" s="1571"/>
      <c r="F1529" s="1587"/>
      <c r="G1529" s="1569"/>
      <c r="H1529" s="1587"/>
      <c r="I1529" s="1572"/>
      <c r="J1529" s="1573"/>
      <c r="K1529" s="1572"/>
      <c r="L1529" s="1587"/>
      <c r="M1529" s="1569"/>
      <c r="N1529" s="1569"/>
      <c r="O1529" s="1587"/>
      <c r="P1529" s="1587"/>
      <c r="Q1529" s="1880"/>
      <c r="R1529" s="1866">
        <f t="shared" si="23"/>
        <v>0</v>
      </c>
      <c r="S1529" s="1882"/>
      <c r="T1529" s="1602"/>
      <c r="U1529" s="1602"/>
      <c r="V1529" s="1602"/>
      <c r="W1529" s="1602"/>
    </row>
    <row r="1530" spans="1:23" ht="16" customHeight="1" x14ac:dyDescent="0.45">
      <c r="A1530" s="1603"/>
      <c r="B1530" s="1572"/>
      <c r="C1530" s="1572"/>
      <c r="D1530" s="1570"/>
      <c r="E1530" s="1571"/>
      <c r="F1530" s="1587"/>
      <c r="G1530" s="1569"/>
      <c r="H1530" s="1587"/>
      <c r="I1530" s="1572"/>
      <c r="J1530" s="1573"/>
      <c r="K1530" s="1572"/>
      <c r="L1530" s="1587"/>
      <c r="M1530" s="1569"/>
      <c r="N1530" s="1569"/>
      <c r="O1530" s="1587"/>
      <c r="P1530" s="1587"/>
      <c r="Q1530" s="1880"/>
      <c r="R1530" s="1866">
        <f t="shared" si="23"/>
        <v>0</v>
      </c>
      <c r="S1530" s="1882"/>
      <c r="T1530" s="1602"/>
      <c r="U1530" s="1602"/>
      <c r="V1530" s="1602"/>
      <c r="W1530" s="1602"/>
    </row>
    <row r="1531" spans="1:23" ht="16" customHeight="1" x14ac:dyDescent="0.45">
      <c r="A1531" s="1603"/>
      <c r="B1531" s="1572"/>
      <c r="C1531" s="1572"/>
      <c r="D1531" s="1570"/>
      <c r="E1531" s="1571"/>
      <c r="F1531" s="1587"/>
      <c r="G1531" s="1569"/>
      <c r="H1531" s="1587"/>
      <c r="I1531" s="1572"/>
      <c r="J1531" s="1573"/>
      <c r="K1531" s="1572"/>
      <c r="L1531" s="1587"/>
      <c r="M1531" s="1569"/>
      <c r="N1531" s="1569"/>
      <c r="O1531" s="1587"/>
      <c r="P1531" s="1587"/>
      <c r="Q1531" s="1880"/>
      <c r="R1531" s="1866">
        <f t="shared" si="23"/>
        <v>0</v>
      </c>
      <c r="S1531" s="1882"/>
      <c r="T1531" s="1602"/>
      <c r="U1531" s="1602"/>
      <c r="V1531" s="1602"/>
      <c r="W1531" s="1602"/>
    </row>
    <row r="1532" spans="1:23" ht="16" customHeight="1" x14ac:dyDescent="0.45">
      <c r="A1532" s="1603"/>
      <c r="B1532" s="1572"/>
      <c r="C1532" s="1572"/>
      <c r="D1532" s="1570"/>
      <c r="E1532" s="1571"/>
      <c r="F1532" s="1587"/>
      <c r="G1532" s="1569"/>
      <c r="H1532" s="1587"/>
      <c r="I1532" s="1572"/>
      <c r="J1532" s="1573"/>
      <c r="K1532" s="1572"/>
      <c r="L1532" s="1587"/>
      <c r="M1532" s="1569"/>
      <c r="N1532" s="1569"/>
      <c r="O1532" s="1587"/>
      <c r="P1532" s="1587"/>
      <c r="Q1532" s="1880"/>
      <c r="R1532" s="1866">
        <f t="shared" si="23"/>
        <v>0</v>
      </c>
      <c r="S1532" s="1882"/>
      <c r="T1532" s="1602"/>
      <c r="U1532" s="1602"/>
      <c r="V1532" s="1602"/>
      <c r="W1532" s="1602"/>
    </row>
    <row r="1533" spans="1:23" ht="16" customHeight="1" x14ac:dyDescent="0.45">
      <c r="A1533" s="1603"/>
      <c r="B1533" s="1572"/>
      <c r="C1533" s="1572"/>
      <c r="D1533" s="1570"/>
      <c r="E1533" s="1571"/>
      <c r="F1533" s="1587"/>
      <c r="G1533" s="1569"/>
      <c r="H1533" s="1587"/>
      <c r="I1533" s="1572"/>
      <c r="J1533" s="1573"/>
      <c r="K1533" s="1572"/>
      <c r="L1533" s="1587"/>
      <c r="M1533" s="1569"/>
      <c r="N1533" s="1569"/>
      <c r="O1533" s="1587"/>
      <c r="P1533" s="1587"/>
      <c r="Q1533" s="1880"/>
      <c r="R1533" s="1866">
        <f t="shared" si="23"/>
        <v>0</v>
      </c>
      <c r="S1533" s="1882"/>
      <c r="T1533" s="1602"/>
      <c r="U1533" s="1602"/>
      <c r="V1533" s="1602"/>
      <c r="W1533" s="1602"/>
    </row>
    <row r="1534" spans="1:23" ht="16" customHeight="1" x14ac:dyDescent="0.45">
      <c r="A1534" s="1603"/>
      <c r="B1534" s="1572"/>
      <c r="C1534" s="1572"/>
      <c r="D1534" s="1570"/>
      <c r="E1534" s="1571"/>
      <c r="F1534" s="1587"/>
      <c r="G1534" s="1569"/>
      <c r="H1534" s="1587"/>
      <c r="I1534" s="1572"/>
      <c r="J1534" s="1573"/>
      <c r="K1534" s="1572"/>
      <c r="L1534" s="1587"/>
      <c r="M1534" s="1569"/>
      <c r="N1534" s="1569"/>
      <c r="O1534" s="1587"/>
      <c r="P1534" s="1587"/>
      <c r="Q1534" s="1880"/>
      <c r="R1534" s="1866">
        <f t="shared" si="23"/>
        <v>0</v>
      </c>
      <c r="S1534" s="1882"/>
      <c r="T1534" s="1602"/>
      <c r="U1534" s="1602"/>
      <c r="V1534" s="1602"/>
      <c r="W1534" s="1602"/>
    </row>
    <row r="1535" spans="1:23" ht="16" customHeight="1" x14ac:dyDescent="0.45">
      <c r="A1535" s="1603"/>
      <c r="B1535" s="1572"/>
      <c r="C1535" s="1572"/>
      <c r="D1535" s="1570"/>
      <c r="E1535" s="1571"/>
      <c r="F1535" s="1587"/>
      <c r="G1535" s="1569"/>
      <c r="H1535" s="1587"/>
      <c r="I1535" s="1572"/>
      <c r="J1535" s="1573"/>
      <c r="K1535" s="1572"/>
      <c r="L1535" s="1587"/>
      <c r="M1535" s="1569"/>
      <c r="N1535" s="1569"/>
      <c r="O1535" s="1587"/>
      <c r="P1535" s="1587"/>
      <c r="Q1535" s="1880"/>
      <c r="R1535" s="1866">
        <f t="shared" si="23"/>
        <v>0</v>
      </c>
      <c r="S1535" s="1882"/>
      <c r="T1535" s="1602"/>
      <c r="U1535" s="1602"/>
      <c r="V1535" s="1602"/>
      <c r="W1535" s="1602"/>
    </row>
    <row r="1536" spans="1:23" ht="16" customHeight="1" x14ac:dyDescent="0.45">
      <c r="A1536" s="1603"/>
      <c r="B1536" s="1572"/>
      <c r="C1536" s="1572"/>
      <c r="D1536" s="1570"/>
      <c r="E1536" s="1571"/>
      <c r="F1536" s="1587"/>
      <c r="G1536" s="1569"/>
      <c r="H1536" s="1587"/>
      <c r="I1536" s="1572"/>
      <c r="J1536" s="1573"/>
      <c r="K1536" s="1572"/>
      <c r="L1536" s="1587"/>
      <c r="M1536" s="1569"/>
      <c r="N1536" s="1569"/>
      <c r="O1536" s="1587"/>
      <c r="P1536" s="1587"/>
      <c r="Q1536" s="1880"/>
      <c r="R1536" s="1866">
        <f t="shared" si="23"/>
        <v>0</v>
      </c>
      <c r="S1536" s="1882"/>
      <c r="T1536" s="1602"/>
      <c r="U1536" s="1602"/>
      <c r="V1536" s="1602"/>
      <c r="W1536" s="1602"/>
    </row>
    <row r="1537" spans="1:23" ht="16" customHeight="1" x14ac:dyDescent="0.45">
      <c r="A1537" s="1603"/>
      <c r="B1537" s="1572"/>
      <c r="C1537" s="1572"/>
      <c r="D1537" s="1570"/>
      <c r="E1537" s="1571"/>
      <c r="F1537" s="1587"/>
      <c r="G1537" s="1569"/>
      <c r="H1537" s="1587"/>
      <c r="I1537" s="1572"/>
      <c r="J1537" s="1573"/>
      <c r="K1537" s="1572"/>
      <c r="L1537" s="1587"/>
      <c r="M1537" s="1569"/>
      <c r="N1537" s="1569"/>
      <c r="O1537" s="1587"/>
      <c r="P1537" s="1587"/>
      <c r="Q1537" s="1880"/>
      <c r="R1537" s="1866">
        <f t="shared" si="23"/>
        <v>0</v>
      </c>
      <c r="S1537" s="1882"/>
      <c r="T1537" s="1602"/>
      <c r="U1537" s="1602"/>
      <c r="V1537" s="1602"/>
      <c r="W1537" s="1602"/>
    </row>
    <row r="1538" spans="1:23" ht="16" customHeight="1" x14ac:dyDescent="0.45">
      <c r="A1538" s="1603"/>
      <c r="B1538" s="1572"/>
      <c r="C1538" s="1572"/>
      <c r="D1538" s="1570"/>
      <c r="E1538" s="1571"/>
      <c r="F1538" s="1587"/>
      <c r="G1538" s="1569"/>
      <c r="H1538" s="1587"/>
      <c r="I1538" s="1572"/>
      <c r="J1538" s="1573"/>
      <c r="K1538" s="1572"/>
      <c r="L1538" s="1587"/>
      <c r="M1538" s="1569"/>
      <c r="N1538" s="1569"/>
      <c r="O1538" s="1587"/>
      <c r="P1538" s="1587"/>
      <c r="Q1538" s="1880"/>
      <c r="R1538" s="1866">
        <f t="shared" si="23"/>
        <v>0</v>
      </c>
      <c r="S1538" s="1882"/>
      <c r="T1538" s="1602"/>
      <c r="U1538" s="1602"/>
      <c r="V1538" s="1602"/>
      <c r="W1538" s="1602"/>
    </row>
    <row r="1539" spans="1:23" ht="16" customHeight="1" x14ac:dyDescent="0.45">
      <c r="A1539" s="1603"/>
      <c r="B1539" s="1572"/>
      <c r="C1539" s="1572"/>
      <c r="D1539" s="1570"/>
      <c r="E1539" s="1571"/>
      <c r="F1539" s="1587"/>
      <c r="G1539" s="1569"/>
      <c r="H1539" s="1587"/>
      <c r="I1539" s="1572"/>
      <c r="J1539" s="1573"/>
      <c r="K1539" s="1572"/>
      <c r="L1539" s="1587"/>
      <c r="M1539" s="1569"/>
      <c r="N1539" s="1569"/>
      <c r="O1539" s="1587"/>
      <c r="P1539" s="1587"/>
      <c r="Q1539" s="1880"/>
      <c r="R1539" s="1866">
        <f t="shared" si="23"/>
        <v>0</v>
      </c>
      <c r="S1539" s="1882"/>
      <c r="T1539" s="1602"/>
      <c r="U1539" s="1602"/>
      <c r="V1539" s="1602"/>
      <c r="W1539" s="1602"/>
    </row>
    <row r="1540" spans="1:23" ht="16" customHeight="1" x14ac:dyDescent="0.45">
      <c r="A1540" s="1603"/>
      <c r="B1540" s="1572"/>
      <c r="C1540" s="1572"/>
      <c r="D1540" s="1570"/>
      <c r="E1540" s="1571"/>
      <c r="F1540" s="1587"/>
      <c r="G1540" s="1569"/>
      <c r="H1540" s="1587"/>
      <c r="I1540" s="1572"/>
      <c r="J1540" s="1573"/>
      <c r="K1540" s="1572"/>
      <c r="L1540" s="1587"/>
      <c r="M1540" s="1569"/>
      <c r="N1540" s="1569"/>
      <c r="O1540" s="1587"/>
      <c r="P1540" s="1587"/>
      <c r="Q1540" s="1880"/>
      <c r="R1540" s="1866">
        <f t="shared" si="23"/>
        <v>0</v>
      </c>
      <c r="S1540" s="1882"/>
      <c r="T1540" s="1602"/>
      <c r="U1540" s="1602"/>
      <c r="V1540" s="1602"/>
      <c r="W1540" s="1602"/>
    </row>
    <row r="1541" spans="1:23" ht="16" customHeight="1" x14ac:dyDescent="0.45">
      <c r="A1541" s="1603"/>
      <c r="B1541" s="1572"/>
      <c r="C1541" s="1572"/>
      <c r="D1541" s="1570"/>
      <c r="E1541" s="1571"/>
      <c r="F1541" s="1587"/>
      <c r="G1541" s="1569"/>
      <c r="H1541" s="1587"/>
      <c r="I1541" s="1572"/>
      <c r="J1541" s="1573"/>
      <c r="K1541" s="1572"/>
      <c r="L1541" s="1587"/>
      <c r="M1541" s="1569"/>
      <c r="N1541" s="1569"/>
      <c r="O1541" s="1587"/>
      <c r="P1541" s="1587"/>
      <c r="Q1541" s="1880"/>
      <c r="R1541" s="1866">
        <f t="shared" si="23"/>
        <v>0</v>
      </c>
      <c r="S1541" s="1882"/>
      <c r="T1541" s="1602"/>
      <c r="U1541" s="1602"/>
      <c r="V1541" s="1602"/>
      <c r="W1541" s="1602"/>
    </row>
    <row r="1542" spans="1:23" ht="16" customHeight="1" x14ac:dyDescent="0.45">
      <c r="A1542" s="1603"/>
      <c r="B1542" s="1572"/>
      <c r="C1542" s="1572"/>
      <c r="D1542" s="1570"/>
      <c r="E1542" s="1571"/>
      <c r="F1542" s="1587"/>
      <c r="G1542" s="1569"/>
      <c r="H1542" s="1587"/>
      <c r="I1542" s="1572"/>
      <c r="J1542" s="1573"/>
      <c r="K1542" s="1572"/>
      <c r="L1542" s="1587"/>
      <c r="M1542" s="1569"/>
      <c r="N1542" s="1569"/>
      <c r="O1542" s="1587"/>
      <c r="P1542" s="1587"/>
      <c r="Q1542" s="1880"/>
      <c r="R1542" s="1866">
        <f t="shared" si="23"/>
        <v>0</v>
      </c>
      <c r="S1542" s="1882"/>
      <c r="T1542" s="1602"/>
      <c r="U1542" s="1602"/>
      <c r="V1542" s="1602"/>
      <c r="W1542" s="1602"/>
    </row>
    <row r="1543" spans="1:23" ht="16" customHeight="1" x14ac:dyDescent="0.45">
      <c r="A1543" s="1603"/>
      <c r="B1543" s="1572"/>
      <c r="C1543" s="1572"/>
      <c r="D1543" s="1570"/>
      <c r="E1543" s="1571"/>
      <c r="F1543" s="1587"/>
      <c r="G1543" s="1569"/>
      <c r="H1543" s="1587"/>
      <c r="I1543" s="1572"/>
      <c r="J1543" s="1573"/>
      <c r="K1543" s="1572"/>
      <c r="L1543" s="1587"/>
      <c r="M1543" s="1569"/>
      <c r="N1543" s="1569"/>
      <c r="O1543" s="1587"/>
      <c r="P1543" s="1587"/>
      <c r="Q1543" s="1880"/>
      <c r="R1543" s="1866">
        <f t="shared" si="23"/>
        <v>0</v>
      </c>
      <c r="S1543" s="1882"/>
      <c r="T1543" s="1602"/>
      <c r="U1543" s="1602"/>
      <c r="V1543" s="1602"/>
      <c r="W1543" s="1602"/>
    </row>
    <row r="1544" spans="1:23" ht="16" customHeight="1" x14ac:dyDescent="0.45">
      <c r="A1544" s="1603"/>
      <c r="B1544" s="1572"/>
      <c r="C1544" s="1572"/>
      <c r="D1544" s="1570"/>
      <c r="E1544" s="1571"/>
      <c r="F1544" s="1587"/>
      <c r="G1544" s="1569"/>
      <c r="H1544" s="1587"/>
      <c r="I1544" s="1572"/>
      <c r="J1544" s="1573"/>
      <c r="K1544" s="1572"/>
      <c r="L1544" s="1587"/>
      <c r="M1544" s="1569"/>
      <c r="N1544" s="1569"/>
      <c r="O1544" s="1587"/>
      <c r="P1544" s="1587"/>
      <c r="Q1544" s="1880"/>
      <c r="R1544" s="1866">
        <f t="shared" ref="R1544:R1607" si="24">$I1544+$K1544</f>
        <v>0</v>
      </c>
      <c r="S1544" s="1882"/>
      <c r="T1544" s="1602"/>
      <c r="U1544" s="1602"/>
      <c r="V1544" s="1602"/>
      <c r="W1544" s="1602"/>
    </row>
    <row r="1545" spans="1:23" ht="16" customHeight="1" x14ac:dyDescent="0.45">
      <c r="A1545" s="1603"/>
      <c r="B1545" s="1572"/>
      <c r="C1545" s="1572"/>
      <c r="D1545" s="1570"/>
      <c r="E1545" s="1571"/>
      <c r="F1545" s="1587"/>
      <c r="G1545" s="1569"/>
      <c r="H1545" s="1587"/>
      <c r="I1545" s="1572"/>
      <c r="J1545" s="1573"/>
      <c r="K1545" s="1572"/>
      <c r="L1545" s="1587"/>
      <c r="M1545" s="1569"/>
      <c r="N1545" s="1569"/>
      <c r="O1545" s="1587"/>
      <c r="P1545" s="1587"/>
      <c r="Q1545" s="1880"/>
      <c r="R1545" s="1866">
        <f t="shared" si="24"/>
        <v>0</v>
      </c>
      <c r="S1545" s="1882"/>
      <c r="T1545" s="1602"/>
      <c r="U1545" s="1602"/>
      <c r="V1545" s="1602"/>
      <c r="W1545" s="1602"/>
    </row>
    <row r="1546" spans="1:23" ht="16" customHeight="1" x14ac:dyDescent="0.45">
      <c r="A1546" s="1603"/>
      <c r="B1546" s="1572"/>
      <c r="C1546" s="1572"/>
      <c r="D1546" s="1570"/>
      <c r="E1546" s="1571"/>
      <c r="F1546" s="1587"/>
      <c r="G1546" s="1569"/>
      <c r="H1546" s="1587"/>
      <c r="I1546" s="1572"/>
      <c r="J1546" s="1573"/>
      <c r="K1546" s="1572"/>
      <c r="L1546" s="1587"/>
      <c r="M1546" s="1569"/>
      <c r="N1546" s="1569"/>
      <c r="O1546" s="1587"/>
      <c r="P1546" s="1587"/>
      <c r="Q1546" s="1880"/>
      <c r="R1546" s="1866">
        <f t="shared" si="24"/>
        <v>0</v>
      </c>
      <c r="S1546" s="1882"/>
      <c r="T1546" s="1602"/>
      <c r="U1546" s="1602"/>
      <c r="V1546" s="1602"/>
      <c r="W1546" s="1602"/>
    </row>
    <row r="1547" spans="1:23" ht="16" customHeight="1" x14ac:dyDescent="0.45">
      <c r="A1547" s="1603"/>
      <c r="B1547" s="1572"/>
      <c r="C1547" s="1572"/>
      <c r="D1547" s="1570"/>
      <c r="E1547" s="1571"/>
      <c r="F1547" s="1587"/>
      <c r="G1547" s="1569"/>
      <c r="H1547" s="1587"/>
      <c r="I1547" s="1572"/>
      <c r="J1547" s="1573"/>
      <c r="K1547" s="1572"/>
      <c r="L1547" s="1587"/>
      <c r="M1547" s="1569"/>
      <c r="N1547" s="1569"/>
      <c r="O1547" s="1587"/>
      <c r="P1547" s="1587"/>
      <c r="Q1547" s="1880"/>
      <c r="R1547" s="1866">
        <f t="shared" si="24"/>
        <v>0</v>
      </c>
      <c r="S1547" s="1882"/>
      <c r="T1547" s="1602"/>
      <c r="U1547" s="1602"/>
      <c r="V1547" s="1602"/>
      <c r="W1547" s="1602"/>
    </row>
    <row r="1548" spans="1:23" ht="16" customHeight="1" x14ac:dyDescent="0.45">
      <c r="A1548" s="1603"/>
      <c r="B1548" s="1572"/>
      <c r="C1548" s="1572"/>
      <c r="D1548" s="1570"/>
      <c r="E1548" s="1571"/>
      <c r="F1548" s="1587"/>
      <c r="G1548" s="1569"/>
      <c r="H1548" s="1587"/>
      <c r="I1548" s="1572"/>
      <c r="J1548" s="1573"/>
      <c r="K1548" s="1572"/>
      <c r="L1548" s="1587"/>
      <c r="M1548" s="1569"/>
      <c r="N1548" s="1569"/>
      <c r="O1548" s="1587"/>
      <c r="P1548" s="1587"/>
      <c r="Q1548" s="1880"/>
      <c r="R1548" s="1866">
        <f t="shared" si="24"/>
        <v>0</v>
      </c>
      <c r="S1548" s="1882"/>
      <c r="T1548" s="1602"/>
      <c r="U1548" s="1602"/>
      <c r="V1548" s="1602"/>
      <c r="W1548" s="1602"/>
    </row>
    <row r="1549" spans="1:23" ht="16" customHeight="1" x14ac:dyDescent="0.45">
      <c r="A1549" s="1603"/>
      <c r="B1549" s="1572"/>
      <c r="C1549" s="1572"/>
      <c r="D1549" s="1570"/>
      <c r="E1549" s="1571"/>
      <c r="F1549" s="1587"/>
      <c r="G1549" s="1569"/>
      <c r="H1549" s="1587"/>
      <c r="I1549" s="1572"/>
      <c r="J1549" s="1573"/>
      <c r="K1549" s="1572"/>
      <c r="L1549" s="1587"/>
      <c r="M1549" s="1569"/>
      <c r="N1549" s="1569"/>
      <c r="O1549" s="1587"/>
      <c r="P1549" s="1587"/>
      <c r="Q1549" s="1880"/>
      <c r="R1549" s="1866">
        <f t="shared" si="24"/>
        <v>0</v>
      </c>
      <c r="S1549" s="1882"/>
      <c r="T1549" s="1602"/>
      <c r="U1549" s="1602"/>
      <c r="V1549" s="1602"/>
      <c r="W1549" s="1602"/>
    </row>
    <row r="1550" spans="1:23" ht="16" customHeight="1" x14ac:dyDescent="0.45">
      <c r="A1550" s="1603"/>
      <c r="B1550" s="1572"/>
      <c r="C1550" s="1572"/>
      <c r="D1550" s="1570"/>
      <c r="E1550" s="1571"/>
      <c r="F1550" s="1587"/>
      <c r="G1550" s="1569"/>
      <c r="H1550" s="1587"/>
      <c r="I1550" s="1572"/>
      <c r="J1550" s="1573"/>
      <c r="K1550" s="1572"/>
      <c r="L1550" s="1587"/>
      <c r="M1550" s="1569"/>
      <c r="N1550" s="1569"/>
      <c r="O1550" s="1587"/>
      <c r="P1550" s="1587"/>
      <c r="Q1550" s="1880"/>
      <c r="R1550" s="1866">
        <f t="shared" si="24"/>
        <v>0</v>
      </c>
      <c r="S1550" s="1882"/>
      <c r="T1550" s="1602"/>
      <c r="U1550" s="1602"/>
      <c r="V1550" s="1602"/>
      <c r="W1550" s="1602"/>
    </row>
    <row r="1551" spans="1:23" ht="16" customHeight="1" x14ac:dyDescent="0.45">
      <c r="A1551" s="1603"/>
      <c r="B1551" s="1572"/>
      <c r="C1551" s="1572"/>
      <c r="D1551" s="1570"/>
      <c r="E1551" s="1571"/>
      <c r="F1551" s="1587"/>
      <c r="G1551" s="1569"/>
      <c r="H1551" s="1587"/>
      <c r="I1551" s="1572"/>
      <c r="J1551" s="1573"/>
      <c r="K1551" s="1572"/>
      <c r="L1551" s="1587"/>
      <c r="M1551" s="1569"/>
      <c r="N1551" s="1569"/>
      <c r="O1551" s="1587"/>
      <c r="P1551" s="1587"/>
      <c r="Q1551" s="1880"/>
      <c r="R1551" s="1866">
        <f t="shared" si="24"/>
        <v>0</v>
      </c>
      <c r="S1551" s="1882"/>
      <c r="T1551" s="1602"/>
      <c r="U1551" s="1602"/>
      <c r="V1551" s="1602"/>
      <c r="W1551" s="1602"/>
    </row>
    <row r="1552" spans="1:23" ht="16" customHeight="1" x14ac:dyDescent="0.45">
      <c r="A1552" s="1603"/>
      <c r="B1552" s="1572"/>
      <c r="C1552" s="1572"/>
      <c r="D1552" s="1570"/>
      <c r="E1552" s="1571"/>
      <c r="F1552" s="1587"/>
      <c r="G1552" s="1569"/>
      <c r="H1552" s="1587"/>
      <c r="I1552" s="1572"/>
      <c r="J1552" s="1573"/>
      <c r="K1552" s="1572"/>
      <c r="L1552" s="1587"/>
      <c r="M1552" s="1569"/>
      <c r="N1552" s="1569"/>
      <c r="O1552" s="1587"/>
      <c r="P1552" s="1587"/>
      <c r="Q1552" s="1880"/>
      <c r="R1552" s="1866">
        <f t="shared" si="24"/>
        <v>0</v>
      </c>
      <c r="S1552" s="1882"/>
      <c r="T1552" s="1602"/>
      <c r="U1552" s="1602"/>
      <c r="V1552" s="1602"/>
      <c r="W1552" s="1602"/>
    </row>
    <row r="1553" spans="1:23" ht="16" customHeight="1" x14ac:dyDescent="0.45">
      <c r="A1553" s="1603"/>
      <c r="B1553" s="1572"/>
      <c r="C1553" s="1572"/>
      <c r="D1553" s="1570"/>
      <c r="E1553" s="1571"/>
      <c r="F1553" s="1587"/>
      <c r="G1553" s="1569"/>
      <c r="H1553" s="1587"/>
      <c r="I1553" s="1572"/>
      <c r="J1553" s="1573"/>
      <c r="K1553" s="1572"/>
      <c r="L1553" s="1587"/>
      <c r="M1553" s="1569"/>
      <c r="N1553" s="1569"/>
      <c r="O1553" s="1587"/>
      <c r="P1553" s="1587"/>
      <c r="Q1553" s="1880"/>
      <c r="R1553" s="1866">
        <f t="shared" si="24"/>
        <v>0</v>
      </c>
      <c r="S1553" s="1882"/>
      <c r="T1553" s="1602"/>
      <c r="U1553" s="1602"/>
      <c r="V1553" s="1602"/>
      <c r="W1553" s="1602"/>
    </row>
    <row r="1554" spans="1:23" ht="16" customHeight="1" x14ac:dyDescent="0.45">
      <c r="A1554" s="1603"/>
      <c r="B1554" s="1572"/>
      <c r="C1554" s="1572"/>
      <c r="D1554" s="1570"/>
      <c r="E1554" s="1571"/>
      <c r="F1554" s="1587"/>
      <c r="G1554" s="1569"/>
      <c r="H1554" s="1587"/>
      <c r="I1554" s="1572"/>
      <c r="J1554" s="1573"/>
      <c r="K1554" s="1572"/>
      <c r="L1554" s="1587"/>
      <c r="M1554" s="1569"/>
      <c r="N1554" s="1569"/>
      <c r="O1554" s="1587"/>
      <c r="P1554" s="1587"/>
      <c r="Q1554" s="1880"/>
      <c r="R1554" s="1866">
        <f t="shared" si="24"/>
        <v>0</v>
      </c>
      <c r="S1554" s="1882"/>
      <c r="T1554" s="1602"/>
      <c r="U1554" s="1602"/>
      <c r="V1554" s="1602"/>
      <c r="W1554" s="1602"/>
    </row>
    <row r="1555" spans="1:23" ht="16" customHeight="1" x14ac:dyDescent="0.45">
      <c r="A1555" s="1603"/>
      <c r="B1555" s="1572"/>
      <c r="C1555" s="1572"/>
      <c r="D1555" s="1570"/>
      <c r="E1555" s="1571"/>
      <c r="F1555" s="1587"/>
      <c r="G1555" s="1569"/>
      <c r="H1555" s="1587"/>
      <c r="I1555" s="1572"/>
      <c r="J1555" s="1573"/>
      <c r="K1555" s="1572"/>
      <c r="L1555" s="1587"/>
      <c r="M1555" s="1569"/>
      <c r="N1555" s="1569"/>
      <c r="O1555" s="1587"/>
      <c r="P1555" s="1587"/>
      <c r="Q1555" s="1880"/>
      <c r="R1555" s="1866">
        <f t="shared" si="24"/>
        <v>0</v>
      </c>
      <c r="S1555" s="1882"/>
      <c r="T1555" s="1602"/>
      <c r="U1555" s="1602"/>
      <c r="V1555" s="1602"/>
      <c r="W1555" s="1602"/>
    </row>
    <row r="1556" spans="1:23" ht="16" customHeight="1" x14ac:dyDescent="0.45">
      <c r="A1556" s="1603"/>
      <c r="B1556" s="1572"/>
      <c r="C1556" s="1572"/>
      <c r="D1556" s="1570"/>
      <c r="E1556" s="1571"/>
      <c r="F1556" s="1587"/>
      <c r="G1556" s="1569"/>
      <c r="H1556" s="1587"/>
      <c r="I1556" s="1572"/>
      <c r="J1556" s="1573"/>
      <c r="K1556" s="1572"/>
      <c r="L1556" s="1587"/>
      <c r="M1556" s="1569"/>
      <c r="N1556" s="1569"/>
      <c r="O1556" s="1587"/>
      <c r="P1556" s="1587"/>
      <c r="Q1556" s="1880"/>
      <c r="R1556" s="1866">
        <f t="shared" si="24"/>
        <v>0</v>
      </c>
      <c r="S1556" s="1882"/>
      <c r="T1556" s="1602"/>
      <c r="U1556" s="1602"/>
      <c r="V1556" s="1602"/>
      <c r="W1556" s="1602"/>
    </row>
    <row r="1557" spans="1:23" ht="16" customHeight="1" x14ac:dyDescent="0.45">
      <c r="A1557" s="1603"/>
      <c r="B1557" s="1572"/>
      <c r="C1557" s="1572"/>
      <c r="D1557" s="1570"/>
      <c r="E1557" s="1571"/>
      <c r="F1557" s="1587"/>
      <c r="G1557" s="1569"/>
      <c r="H1557" s="1587"/>
      <c r="I1557" s="1572"/>
      <c r="J1557" s="1573"/>
      <c r="K1557" s="1572"/>
      <c r="L1557" s="1587"/>
      <c r="M1557" s="1569"/>
      <c r="N1557" s="1569"/>
      <c r="O1557" s="1587"/>
      <c r="P1557" s="1587"/>
      <c r="Q1557" s="1880"/>
      <c r="R1557" s="1866">
        <f t="shared" si="24"/>
        <v>0</v>
      </c>
      <c r="S1557" s="1882"/>
      <c r="T1557" s="1602"/>
      <c r="U1557" s="1602"/>
      <c r="V1557" s="1602"/>
      <c r="W1557" s="1602"/>
    </row>
    <row r="1558" spans="1:23" ht="16" customHeight="1" x14ac:dyDescent="0.45">
      <c r="A1558" s="1603"/>
      <c r="B1558" s="1572"/>
      <c r="C1558" s="1572"/>
      <c r="D1558" s="1570"/>
      <c r="E1558" s="1571"/>
      <c r="F1558" s="1587"/>
      <c r="G1558" s="1569"/>
      <c r="H1558" s="1587"/>
      <c r="I1558" s="1572"/>
      <c r="J1558" s="1573"/>
      <c r="K1558" s="1572"/>
      <c r="L1558" s="1587"/>
      <c r="M1558" s="1569"/>
      <c r="N1558" s="1569"/>
      <c r="O1558" s="1587"/>
      <c r="P1558" s="1587"/>
      <c r="Q1558" s="1880"/>
      <c r="R1558" s="1866">
        <f t="shared" si="24"/>
        <v>0</v>
      </c>
      <c r="S1558" s="1882"/>
      <c r="T1558" s="1602"/>
      <c r="U1558" s="1602"/>
      <c r="V1558" s="1602"/>
      <c r="W1558" s="1602"/>
    </row>
    <row r="1559" spans="1:23" ht="16" customHeight="1" x14ac:dyDescent="0.45">
      <c r="A1559" s="1603"/>
      <c r="B1559" s="1572"/>
      <c r="C1559" s="1572"/>
      <c r="D1559" s="1570"/>
      <c r="E1559" s="1571"/>
      <c r="F1559" s="1587"/>
      <c r="G1559" s="1569"/>
      <c r="H1559" s="1587"/>
      <c r="I1559" s="1572"/>
      <c r="J1559" s="1573"/>
      <c r="K1559" s="1572"/>
      <c r="L1559" s="1587"/>
      <c r="M1559" s="1569"/>
      <c r="N1559" s="1569"/>
      <c r="O1559" s="1587"/>
      <c r="P1559" s="1587"/>
      <c r="Q1559" s="1880"/>
      <c r="R1559" s="1866">
        <f t="shared" si="24"/>
        <v>0</v>
      </c>
      <c r="S1559" s="1882"/>
      <c r="T1559" s="1602"/>
      <c r="U1559" s="1602"/>
      <c r="V1559" s="1602"/>
      <c r="W1559" s="1602"/>
    </row>
    <row r="1560" spans="1:23" ht="16" customHeight="1" x14ac:dyDescent="0.45">
      <c r="A1560" s="1603"/>
      <c r="B1560" s="1572"/>
      <c r="C1560" s="1572"/>
      <c r="D1560" s="1570"/>
      <c r="E1560" s="1571"/>
      <c r="F1560" s="1587"/>
      <c r="G1560" s="1569"/>
      <c r="H1560" s="1587"/>
      <c r="I1560" s="1572"/>
      <c r="J1560" s="1573"/>
      <c r="K1560" s="1572"/>
      <c r="L1560" s="1587"/>
      <c r="M1560" s="1569"/>
      <c r="N1560" s="1569"/>
      <c r="O1560" s="1587"/>
      <c r="P1560" s="1587"/>
      <c r="Q1560" s="1880"/>
      <c r="R1560" s="1866">
        <f t="shared" si="24"/>
        <v>0</v>
      </c>
      <c r="S1560" s="1882"/>
      <c r="T1560" s="1602"/>
      <c r="U1560" s="1602"/>
      <c r="V1560" s="1602"/>
      <c r="W1560" s="1602"/>
    </row>
    <row r="1561" spans="1:23" ht="16" customHeight="1" x14ac:dyDescent="0.45">
      <c r="A1561" s="1603"/>
      <c r="B1561" s="1572"/>
      <c r="C1561" s="1572"/>
      <c r="D1561" s="1570"/>
      <c r="E1561" s="1571"/>
      <c r="F1561" s="1587"/>
      <c r="G1561" s="1569"/>
      <c r="H1561" s="1587"/>
      <c r="I1561" s="1572"/>
      <c r="J1561" s="1573"/>
      <c r="K1561" s="1572"/>
      <c r="L1561" s="1587"/>
      <c r="M1561" s="1569"/>
      <c r="N1561" s="1569"/>
      <c r="O1561" s="1587"/>
      <c r="P1561" s="1587"/>
      <c r="Q1561" s="1880"/>
      <c r="R1561" s="1866">
        <f t="shared" si="24"/>
        <v>0</v>
      </c>
      <c r="S1561" s="1882"/>
      <c r="T1561" s="1602"/>
      <c r="U1561" s="1602"/>
      <c r="V1561" s="1602"/>
      <c r="W1561" s="1602"/>
    </row>
    <row r="1562" spans="1:23" ht="16" customHeight="1" x14ac:dyDescent="0.45">
      <c r="A1562" s="1603"/>
      <c r="B1562" s="1572"/>
      <c r="C1562" s="1572"/>
      <c r="D1562" s="1570"/>
      <c r="E1562" s="1571"/>
      <c r="F1562" s="1587"/>
      <c r="G1562" s="1569"/>
      <c r="H1562" s="1587"/>
      <c r="I1562" s="1572"/>
      <c r="J1562" s="1573"/>
      <c r="K1562" s="1572"/>
      <c r="L1562" s="1587"/>
      <c r="M1562" s="1569"/>
      <c r="N1562" s="1569"/>
      <c r="O1562" s="1587"/>
      <c r="P1562" s="1587"/>
      <c r="Q1562" s="1880"/>
      <c r="R1562" s="1866">
        <f t="shared" si="24"/>
        <v>0</v>
      </c>
      <c r="S1562" s="1882"/>
      <c r="T1562" s="1602"/>
      <c r="U1562" s="1602"/>
      <c r="V1562" s="1602"/>
      <c r="W1562" s="1602"/>
    </row>
    <row r="1563" spans="1:23" ht="16" customHeight="1" x14ac:dyDescent="0.45">
      <c r="A1563" s="1603"/>
      <c r="B1563" s="1572"/>
      <c r="C1563" s="1572"/>
      <c r="D1563" s="1570"/>
      <c r="E1563" s="1571"/>
      <c r="F1563" s="1587"/>
      <c r="G1563" s="1569"/>
      <c r="H1563" s="1587"/>
      <c r="I1563" s="1572"/>
      <c r="J1563" s="1573"/>
      <c r="K1563" s="1572"/>
      <c r="L1563" s="1587"/>
      <c r="M1563" s="1569"/>
      <c r="N1563" s="1569"/>
      <c r="O1563" s="1587"/>
      <c r="P1563" s="1587"/>
      <c r="Q1563" s="1880"/>
      <c r="R1563" s="1866">
        <f t="shared" si="24"/>
        <v>0</v>
      </c>
      <c r="S1563" s="1882"/>
      <c r="T1563" s="1602"/>
      <c r="U1563" s="1602"/>
      <c r="V1563" s="1602"/>
      <c r="W1563" s="1602"/>
    </row>
    <row r="1564" spans="1:23" ht="16" customHeight="1" x14ac:dyDescent="0.45">
      <c r="A1564" s="1603"/>
      <c r="B1564" s="1572"/>
      <c r="C1564" s="1572"/>
      <c r="D1564" s="1570"/>
      <c r="E1564" s="1571"/>
      <c r="F1564" s="1587"/>
      <c r="G1564" s="1569"/>
      <c r="H1564" s="1587"/>
      <c r="I1564" s="1572"/>
      <c r="J1564" s="1573"/>
      <c r="K1564" s="1572"/>
      <c r="L1564" s="1587"/>
      <c r="M1564" s="1569"/>
      <c r="N1564" s="1569"/>
      <c r="O1564" s="1587"/>
      <c r="P1564" s="1587"/>
      <c r="Q1564" s="1880"/>
      <c r="R1564" s="1866">
        <f t="shared" si="24"/>
        <v>0</v>
      </c>
      <c r="S1564" s="1882"/>
      <c r="T1564" s="1602"/>
      <c r="U1564" s="1602"/>
      <c r="V1564" s="1602"/>
      <c r="W1564" s="1602"/>
    </row>
    <row r="1565" spans="1:23" ht="16" customHeight="1" x14ac:dyDescent="0.45">
      <c r="A1565" s="1603"/>
      <c r="B1565" s="1572"/>
      <c r="C1565" s="1572"/>
      <c r="D1565" s="1570"/>
      <c r="E1565" s="1571"/>
      <c r="F1565" s="1587"/>
      <c r="G1565" s="1569"/>
      <c r="H1565" s="1587"/>
      <c r="I1565" s="1572"/>
      <c r="J1565" s="1573"/>
      <c r="K1565" s="1572"/>
      <c r="L1565" s="1587"/>
      <c r="M1565" s="1569"/>
      <c r="N1565" s="1569"/>
      <c r="O1565" s="1587"/>
      <c r="P1565" s="1587"/>
      <c r="Q1565" s="1880"/>
      <c r="R1565" s="1866">
        <f t="shared" si="24"/>
        <v>0</v>
      </c>
      <c r="S1565" s="1882"/>
      <c r="T1565" s="1602"/>
      <c r="U1565" s="1602"/>
      <c r="V1565" s="1602"/>
      <c r="W1565" s="1602"/>
    </row>
    <row r="1566" spans="1:23" ht="16" customHeight="1" x14ac:dyDescent="0.45">
      <c r="A1566" s="1603"/>
      <c r="B1566" s="1572"/>
      <c r="C1566" s="1572"/>
      <c r="D1566" s="1570"/>
      <c r="E1566" s="1571"/>
      <c r="F1566" s="1587"/>
      <c r="G1566" s="1569"/>
      <c r="H1566" s="1587"/>
      <c r="I1566" s="1572"/>
      <c r="J1566" s="1573"/>
      <c r="K1566" s="1572"/>
      <c r="L1566" s="1587"/>
      <c r="M1566" s="1569"/>
      <c r="N1566" s="1569"/>
      <c r="O1566" s="1587"/>
      <c r="P1566" s="1587"/>
      <c r="Q1566" s="1880"/>
      <c r="R1566" s="1866">
        <f t="shared" si="24"/>
        <v>0</v>
      </c>
      <c r="S1566" s="1882"/>
      <c r="T1566" s="1602"/>
      <c r="U1566" s="1602"/>
      <c r="V1566" s="1602"/>
      <c r="W1566" s="1602"/>
    </row>
    <row r="1567" spans="1:23" ht="16" customHeight="1" x14ac:dyDescent="0.45">
      <c r="A1567" s="1603"/>
      <c r="B1567" s="1572"/>
      <c r="C1567" s="1572"/>
      <c r="D1567" s="1570"/>
      <c r="E1567" s="1571"/>
      <c r="F1567" s="1587"/>
      <c r="G1567" s="1569"/>
      <c r="H1567" s="1587"/>
      <c r="I1567" s="1572"/>
      <c r="J1567" s="1573"/>
      <c r="K1567" s="1572"/>
      <c r="L1567" s="1587"/>
      <c r="M1567" s="1569"/>
      <c r="N1567" s="1569"/>
      <c r="O1567" s="1587"/>
      <c r="P1567" s="1587"/>
      <c r="Q1567" s="1880"/>
      <c r="R1567" s="1866">
        <f t="shared" si="24"/>
        <v>0</v>
      </c>
      <c r="S1567" s="1882"/>
      <c r="T1567" s="1602"/>
      <c r="U1567" s="1602"/>
      <c r="V1567" s="1602"/>
      <c r="W1567" s="1602"/>
    </row>
    <row r="1568" spans="1:23" ht="16" customHeight="1" x14ac:dyDescent="0.45">
      <c r="A1568" s="1603"/>
      <c r="B1568" s="1572"/>
      <c r="C1568" s="1572"/>
      <c r="D1568" s="1570"/>
      <c r="E1568" s="1571"/>
      <c r="F1568" s="1587"/>
      <c r="G1568" s="1569"/>
      <c r="H1568" s="1587"/>
      <c r="I1568" s="1572"/>
      <c r="J1568" s="1573"/>
      <c r="K1568" s="1572"/>
      <c r="L1568" s="1587"/>
      <c r="M1568" s="1569"/>
      <c r="N1568" s="1569"/>
      <c r="O1568" s="1587"/>
      <c r="P1568" s="1587"/>
      <c r="Q1568" s="1880"/>
      <c r="R1568" s="1866">
        <f t="shared" si="24"/>
        <v>0</v>
      </c>
      <c r="S1568" s="1882"/>
      <c r="T1568" s="1602"/>
      <c r="U1568" s="1602"/>
      <c r="V1568" s="1602"/>
      <c r="W1568" s="1602"/>
    </row>
    <row r="1569" spans="1:23" ht="16" customHeight="1" x14ac:dyDescent="0.45">
      <c r="A1569" s="1603"/>
      <c r="B1569" s="1572"/>
      <c r="C1569" s="1572"/>
      <c r="D1569" s="1570"/>
      <c r="E1569" s="1571"/>
      <c r="F1569" s="1587"/>
      <c r="G1569" s="1569"/>
      <c r="H1569" s="1587"/>
      <c r="I1569" s="1572"/>
      <c r="J1569" s="1573"/>
      <c r="K1569" s="1572"/>
      <c r="L1569" s="1587"/>
      <c r="M1569" s="1569"/>
      <c r="N1569" s="1569"/>
      <c r="O1569" s="1587"/>
      <c r="P1569" s="1587"/>
      <c r="Q1569" s="1880"/>
      <c r="R1569" s="1866">
        <f t="shared" si="24"/>
        <v>0</v>
      </c>
      <c r="S1569" s="1882"/>
      <c r="T1569" s="1602"/>
      <c r="U1569" s="1602"/>
      <c r="V1569" s="1602"/>
      <c r="W1569" s="1602"/>
    </row>
    <row r="1570" spans="1:23" ht="16" customHeight="1" x14ac:dyDescent="0.45">
      <c r="A1570" s="1603"/>
      <c r="B1570" s="1572"/>
      <c r="C1570" s="1572"/>
      <c r="D1570" s="1570"/>
      <c r="E1570" s="1571"/>
      <c r="F1570" s="1587"/>
      <c r="G1570" s="1569"/>
      <c r="H1570" s="1587"/>
      <c r="I1570" s="1572"/>
      <c r="J1570" s="1573"/>
      <c r="K1570" s="1572"/>
      <c r="L1570" s="1587"/>
      <c r="M1570" s="1569"/>
      <c r="N1570" s="1569"/>
      <c r="O1570" s="1587"/>
      <c r="P1570" s="1587"/>
      <c r="Q1570" s="1880"/>
      <c r="R1570" s="1866">
        <f t="shared" si="24"/>
        <v>0</v>
      </c>
      <c r="S1570" s="1882"/>
      <c r="T1570" s="1602"/>
      <c r="U1570" s="1602"/>
      <c r="V1570" s="1602"/>
      <c r="W1570" s="1602"/>
    </row>
    <row r="1571" spans="1:23" ht="16" customHeight="1" x14ac:dyDescent="0.45">
      <c r="A1571" s="1603"/>
      <c r="B1571" s="1572"/>
      <c r="C1571" s="1572"/>
      <c r="D1571" s="1570"/>
      <c r="E1571" s="1571"/>
      <c r="F1571" s="1587"/>
      <c r="G1571" s="1569"/>
      <c r="H1571" s="1587"/>
      <c r="I1571" s="1572"/>
      <c r="J1571" s="1573"/>
      <c r="K1571" s="1572"/>
      <c r="L1571" s="1587"/>
      <c r="M1571" s="1569"/>
      <c r="N1571" s="1569"/>
      <c r="O1571" s="1587"/>
      <c r="P1571" s="1587"/>
      <c r="Q1571" s="1880"/>
      <c r="R1571" s="1866">
        <f t="shared" si="24"/>
        <v>0</v>
      </c>
      <c r="S1571" s="1882"/>
      <c r="T1571" s="1602"/>
      <c r="U1571" s="1602"/>
      <c r="V1571" s="1602"/>
      <c r="W1571" s="1602"/>
    </row>
    <row r="1572" spans="1:23" ht="16" customHeight="1" x14ac:dyDescent="0.45">
      <c r="A1572" s="1603"/>
      <c r="B1572" s="1572"/>
      <c r="C1572" s="1572"/>
      <c r="D1572" s="1570"/>
      <c r="E1572" s="1571"/>
      <c r="F1572" s="1587"/>
      <c r="G1572" s="1569"/>
      <c r="H1572" s="1587"/>
      <c r="I1572" s="1572"/>
      <c r="J1572" s="1573"/>
      <c r="K1572" s="1572"/>
      <c r="L1572" s="1587"/>
      <c r="M1572" s="1569"/>
      <c r="N1572" s="1569"/>
      <c r="O1572" s="1587"/>
      <c r="P1572" s="1587"/>
      <c r="Q1572" s="1880"/>
      <c r="R1572" s="1866">
        <f t="shared" si="24"/>
        <v>0</v>
      </c>
      <c r="S1572" s="1882"/>
      <c r="T1572" s="1602"/>
      <c r="U1572" s="1602"/>
      <c r="V1572" s="1602"/>
      <c r="W1572" s="1602"/>
    </row>
    <row r="1573" spans="1:23" ht="16" customHeight="1" x14ac:dyDescent="0.45">
      <c r="A1573" s="1603"/>
      <c r="B1573" s="1572"/>
      <c r="C1573" s="1572"/>
      <c r="D1573" s="1570"/>
      <c r="E1573" s="1571"/>
      <c r="F1573" s="1587"/>
      <c r="G1573" s="1569"/>
      <c r="H1573" s="1587"/>
      <c r="I1573" s="1572"/>
      <c r="J1573" s="1573"/>
      <c r="K1573" s="1572"/>
      <c r="L1573" s="1587"/>
      <c r="M1573" s="1569"/>
      <c r="N1573" s="1569"/>
      <c r="O1573" s="1587"/>
      <c r="P1573" s="1587"/>
      <c r="Q1573" s="1880"/>
      <c r="R1573" s="1866">
        <f t="shared" si="24"/>
        <v>0</v>
      </c>
      <c r="S1573" s="1882"/>
      <c r="T1573" s="1602"/>
      <c r="U1573" s="1602"/>
      <c r="V1573" s="1602"/>
      <c r="W1573" s="1602"/>
    </row>
    <row r="1574" spans="1:23" ht="16" customHeight="1" x14ac:dyDescent="0.45">
      <c r="A1574" s="1603"/>
      <c r="B1574" s="1572"/>
      <c r="C1574" s="1572"/>
      <c r="D1574" s="1570"/>
      <c r="E1574" s="1571"/>
      <c r="F1574" s="1587"/>
      <c r="G1574" s="1569"/>
      <c r="H1574" s="1587"/>
      <c r="I1574" s="1572"/>
      <c r="J1574" s="1573"/>
      <c r="K1574" s="1572"/>
      <c r="L1574" s="1587"/>
      <c r="M1574" s="1569"/>
      <c r="N1574" s="1569"/>
      <c r="O1574" s="1587"/>
      <c r="P1574" s="1587"/>
      <c r="Q1574" s="1880"/>
      <c r="R1574" s="1866">
        <f t="shared" si="24"/>
        <v>0</v>
      </c>
      <c r="S1574" s="1882"/>
      <c r="T1574" s="1602"/>
      <c r="U1574" s="1602"/>
      <c r="V1574" s="1602"/>
      <c r="W1574" s="1602"/>
    </row>
    <row r="1575" spans="1:23" ht="16" customHeight="1" x14ac:dyDescent="0.45">
      <c r="A1575" s="1603"/>
      <c r="B1575" s="1572"/>
      <c r="C1575" s="1572"/>
      <c r="D1575" s="1570"/>
      <c r="E1575" s="1571"/>
      <c r="F1575" s="1587"/>
      <c r="G1575" s="1569"/>
      <c r="H1575" s="1587"/>
      <c r="I1575" s="1572"/>
      <c r="J1575" s="1573"/>
      <c r="K1575" s="1572"/>
      <c r="L1575" s="1587"/>
      <c r="M1575" s="1569"/>
      <c r="N1575" s="1569"/>
      <c r="O1575" s="1587"/>
      <c r="P1575" s="1587"/>
      <c r="Q1575" s="1880"/>
      <c r="R1575" s="1866">
        <f t="shared" si="24"/>
        <v>0</v>
      </c>
      <c r="S1575" s="1882"/>
      <c r="T1575" s="1602"/>
      <c r="U1575" s="1602"/>
      <c r="V1575" s="1602"/>
      <c r="W1575" s="1602"/>
    </row>
    <row r="1576" spans="1:23" ht="16" customHeight="1" x14ac:dyDescent="0.45">
      <c r="A1576" s="1603"/>
      <c r="B1576" s="1572"/>
      <c r="C1576" s="1572"/>
      <c r="D1576" s="1570"/>
      <c r="E1576" s="1571"/>
      <c r="F1576" s="1587"/>
      <c r="G1576" s="1569"/>
      <c r="H1576" s="1587"/>
      <c r="I1576" s="1572"/>
      <c r="J1576" s="1573"/>
      <c r="K1576" s="1572"/>
      <c r="L1576" s="1587"/>
      <c r="M1576" s="1569"/>
      <c r="N1576" s="1569"/>
      <c r="O1576" s="1587"/>
      <c r="P1576" s="1587"/>
      <c r="Q1576" s="1880"/>
      <c r="R1576" s="1866">
        <f t="shared" si="24"/>
        <v>0</v>
      </c>
      <c r="S1576" s="1882"/>
      <c r="T1576" s="1602"/>
      <c r="U1576" s="1602"/>
      <c r="V1576" s="1602"/>
      <c r="W1576" s="1602"/>
    </row>
    <row r="1577" spans="1:23" ht="16" customHeight="1" x14ac:dyDescent="0.45">
      <c r="A1577" s="1603"/>
      <c r="B1577" s="1572"/>
      <c r="C1577" s="1572"/>
      <c r="D1577" s="1570"/>
      <c r="E1577" s="1571"/>
      <c r="F1577" s="1587"/>
      <c r="G1577" s="1569"/>
      <c r="H1577" s="1587"/>
      <c r="I1577" s="1572"/>
      <c r="J1577" s="1573"/>
      <c r="K1577" s="1572"/>
      <c r="L1577" s="1587"/>
      <c r="M1577" s="1569"/>
      <c r="N1577" s="1569"/>
      <c r="O1577" s="1587"/>
      <c r="P1577" s="1587"/>
      <c r="Q1577" s="1880"/>
      <c r="R1577" s="1866">
        <f t="shared" si="24"/>
        <v>0</v>
      </c>
      <c r="S1577" s="1882"/>
      <c r="T1577" s="1602"/>
      <c r="U1577" s="1602"/>
      <c r="V1577" s="1602"/>
      <c r="W1577" s="1602"/>
    </row>
    <row r="1578" spans="1:23" ht="16" customHeight="1" x14ac:dyDescent="0.45">
      <c r="A1578" s="1603"/>
      <c r="B1578" s="1572"/>
      <c r="C1578" s="1572"/>
      <c r="D1578" s="1570"/>
      <c r="E1578" s="1571"/>
      <c r="F1578" s="1587"/>
      <c r="G1578" s="1569"/>
      <c r="H1578" s="1587"/>
      <c r="I1578" s="1572"/>
      <c r="J1578" s="1573"/>
      <c r="K1578" s="1572"/>
      <c r="L1578" s="1587"/>
      <c r="M1578" s="1569"/>
      <c r="N1578" s="1569"/>
      <c r="O1578" s="1587"/>
      <c r="P1578" s="1587"/>
      <c r="Q1578" s="1880"/>
      <c r="R1578" s="1866">
        <f t="shared" si="24"/>
        <v>0</v>
      </c>
      <c r="S1578" s="1882"/>
      <c r="T1578" s="1602"/>
      <c r="U1578" s="1602"/>
      <c r="V1578" s="1602"/>
      <c r="W1578" s="1602"/>
    </row>
    <row r="1579" spans="1:23" ht="16" customHeight="1" x14ac:dyDescent="0.45">
      <c r="A1579" s="1603"/>
      <c r="B1579" s="1572"/>
      <c r="C1579" s="1572"/>
      <c r="D1579" s="1570"/>
      <c r="E1579" s="1571"/>
      <c r="F1579" s="1587"/>
      <c r="G1579" s="1569"/>
      <c r="H1579" s="1587"/>
      <c r="I1579" s="1572"/>
      <c r="J1579" s="1573"/>
      <c r="K1579" s="1572"/>
      <c r="L1579" s="1587"/>
      <c r="M1579" s="1569"/>
      <c r="N1579" s="1569"/>
      <c r="O1579" s="1587"/>
      <c r="P1579" s="1587"/>
      <c r="Q1579" s="1880"/>
      <c r="R1579" s="1866">
        <f t="shared" si="24"/>
        <v>0</v>
      </c>
      <c r="S1579" s="1882"/>
      <c r="T1579" s="1602"/>
      <c r="U1579" s="1602"/>
      <c r="V1579" s="1602"/>
      <c r="W1579" s="1602"/>
    </row>
    <row r="1580" spans="1:23" ht="16" customHeight="1" x14ac:dyDescent="0.45">
      <c r="A1580" s="1603"/>
      <c r="B1580" s="1572"/>
      <c r="C1580" s="1572"/>
      <c r="D1580" s="1570"/>
      <c r="E1580" s="1571"/>
      <c r="F1580" s="1587"/>
      <c r="G1580" s="1569"/>
      <c r="H1580" s="1587"/>
      <c r="I1580" s="1572"/>
      <c r="J1580" s="1573"/>
      <c r="K1580" s="1572"/>
      <c r="L1580" s="1587"/>
      <c r="M1580" s="1569"/>
      <c r="N1580" s="1569"/>
      <c r="O1580" s="1587"/>
      <c r="P1580" s="1587"/>
      <c r="Q1580" s="1880"/>
      <c r="R1580" s="1866">
        <f t="shared" si="24"/>
        <v>0</v>
      </c>
      <c r="S1580" s="1882"/>
      <c r="T1580" s="1602"/>
      <c r="U1580" s="1602"/>
      <c r="V1580" s="1602"/>
      <c r="W1580" s="1602"/>
    </row>
    <row r="1581" spans="1:23" ht="16" customHeight="1" x14ac:dyDescent="0.45">
      <c r="A1581" s="1603"/>
      <c r="B1581" s="1572"/>
      <c r="C1581" s="1572"/>
      <c r="D1581" s="1570"/>
      <c r="E1581" s="1571"/>
      <c r="F1581" s="1587"/>
      <c r="G1581" s="1569"/>
      <c r="H1581" s="1587"/>
      <c r="I1581" s="1572"/>
      <c r="J1581" s="1573"/>
      <c r="K1581" s="1572"/>
      <c r="L1581" s="1587"/>
      <c r="M1581" s="1569"/>
      <c r="N1581" s="1569"/>
      <c r="O1581" s="1587"/>
      <c r="P1581" s="1587"/>
      <c r="Q1581" s="1880"/>
      <c r="R1581" s="1866">
        <f t="shared" si="24"/>
        <v>0</v>
      </c>
      <c r="S1581" s="1882"/>
      <c r="T1581" s="1602"/>
      <c r="U1581" s="1602"/>
      <c r="V1581" s="1602"/>
      <c r="W1581" s="1602"/>
    </row>
    <row r="1582" spans="1:23" ht="16" customHeight="1" x14ac:dyDescent="0.45">
      <c r="A1582" s="1603"/>
      <c r="B1582" s="1572"/>
      <c r="C1582" s="1572"/>
      <c r="D1582" s="1570"/>
      <c r="E1582" s="1571"/>
      <c r="F1582" s="1587"/>
      <c r="G1582" s="1569"/>
      <c r="H1582" s="1587"/>
      <c r="I1582" s="1572"/>
      <c r="J1582" s="1573"/>
      <c r="K1582" s="1572"/>
      <c r="L1582" s="1587"/>
      <c r="M1582" s="1569"/>
      <c r="N1582" s="1569"/>
      <c r="O1582" s="1587"/>
      <c r="P1582" s="1587"/>
      <c r="Q1582" s="1880"/>
      <c r="R1582" s="1866">
        <f t="shared" si="24"/>
        <v>0</v>
      </c>
      <c r="S1582" s="1882"/>
      <c r="T1582" s="1602"/>
      <c r="U1582" s="1602"/>
      <c r="V1582" s="1602"/>
      <c r="W1582" s="1602"/>
    </row>
    <row r="1583" spans="1:23" ht="16" customHeight="1" x14ac:dyDescent="0.45">
      <c r="A1583" s="1603"/>
      <c r="B1583" s="1572"/>
      <c r="C1583" s="1572"/>
      <c r="D1583" s="1570"/>
      <c r="E1583" s="1571"/>
      <c r="F1583" s="1587"/>
      <c r="G1583" s="1569"/>
      <c r="H1583" s="1587"/>
      <c r="I1583" s="1572"/>
      <c r="J1583" s="1573"/>
      <c r="K1583" s="1572"/>
      <c r="L1583" s="1587"/>
      <c r="M1583" s="1569"/>
      <c r="N1583" s="1569"/>
      <c r="O1583" s="1587"/>
      <c r="P1583" s="1587"/>
      <c r="Q1583" s="1880"/>
      <c r="R1583" s="1866">
        <f t="shared" si="24"/>
        <v>0</v>
      </c>
      <c r="S1583" s="1882"/>
      <c r="T1583" s="1602"/>
      <c r="U1583" s="1602"/>
      <c r="V1583" s="1602"/>
      <c r="W1583" s="1602"/>
    </row>
    <row r="1584" spans="1:23" ht="16" customHeight="1" x14ac:dyDescent="0.45">
      <c r="A1584" s="1603"/>
      <c r="B1584" s="1572"/>
      <c r="C1584" s="1572"/>
      <c r="D1584" s="1570"/>
      <c r="E1584" s="1571"/>
      <c r="F1584" s="1587"/>
      <c r="G1584" s="1569"/>
      <c r="H1584" s="1587"/>
      <c r="I1584" s="1572"/>
      <c r="J1584" s="1573"/>
      <c r="K1584" s="1572"/>
      <c r="L1584" s="1587"/>
      <c r="M1584" s="1569"/>
      <c r="N1584" s="1569"/>
      <c r="O1584" s="1587"/>
      <c r="P1584" s="1587"/>
      <c r="Q1584" s="1880"/>
      <c r="R1584" s="1866">
        <f t="shared" si="24"/>
        <v>0</v>
      </c>
      <c r="S1584" s="1882"/>
      <c r="T1584" s="1602"/>
      <c r="U1584" s="1602"/>
      <c r="V1584" s="1602"/>
      <c r="W1584" s="1602"/>
    </row>
    <row r="1585" spans="1:23" ht="16" customHeight="1" x14ac:dyDescent="0.45">
      <c r="A1585" s="1603"/>
      <c r="B1585" s="1572"/>
      <c r="C1585" s="1572"/>
      <c r="D1585" s="1570"/>
      <c r="E1585" s="1571"/>
      <c r="F1585" s="1587"/>
      <c r="G1585" s="1569"/>
      <c r="H1585" s="1587"/>
      <c r="I1585" s="1572"/>
      <c r="J1585" s="1573"/>
      <c r="K1585" s="1572"/>
      <c r="L1585" s="1587"/>
      <c r="M1585" s="1569"/>
      <c r="N1585" s="1569"/>
      <c r="O1585" s="1587"/>
      <c r="P1585" s="1587"/>
      <c r="Q1585" s="1880"/>
      <c r="R1585" s="1866">
        <f t="shared" si="24"/>
        <v>0</v>
      </c>
      <c r="S1585" s="1882"/>
      <c r="T1585" s="1602"/>
      <c r="U1585" s="1602"/>
      <c r="V1585" s="1602"/>
      <c r="W1585" s="1602"/>
    </row>
    <row r="1586" spans="1:23" ht="16" customHeight="1" x14ac:dyDescent="0.45">
      <c r="A1586" s="1603"/>
      <c r="B1586" s="1572"/>
      <c r="C1586" s="1572"/>
      <c r="D1586" s="1570"/>
      <c r="E1586" s="1571"/>
      <c r="F1586" s="1587"/>
      <c r="G1586" s="1569"/>
      <c r="H1586" s="1587"/>
      <c r="I1586" s="1572"/>
      <c r="J1586" s="1573"/>
      <c r="K1586" s="1572"/>
      <c r="L1586" s="1587"/>
      <c r="M1586" s="1569"/>
      <c r="N1586" s="1569"/>
      <c r="O1586" s="1587"/>
      <c r="P1586" s="1587"/>
      <c r="Q1586" s="1880"/>
      <c r="R1586" s="1866">
        <f t="shared" si="24"/>
        <v>0</v>
      </c>
      <c r="S1586" s="1882"/>
      <c r="T1586" s="1602"/>
      <c r="U1586" s="1602"/>
      <c r="V1586" s="1602"/>
      <c r="W1586" s="1602"/>
    </row>
    <row r="1587" spans="1:23" ht="16" customHeight="1" x14ac:dyDescent="0.45">
      <c r="A1587" s="1603"/>
      <c r="B1587" s="1572"/>
      <c r="C1587" s="1572"/>
      <c r="D1587" s="1570"/>
      <c r="E1587" s="1571"/>
      <c r="F1587" s="1587"/>
      <c r="G1587" s="1569"/>
      <c r="H1587" s="1587"/>
      <c r="I1587" s="1572"/>
      <c r="J1587" s="1573"/>
      <c r="K1587" s="1572"/>
      <c r="L1587" s="1587"/>
      <c r="M1587" s="1569"/>
      <c r="N1587" s="1569"/>
      <c r="O1587" s="1587"/>
      <c r="P1587" s="1587"/>
      <c r="Q1587" s="1880"/>
      <c r="R1587" s="1866">
        <f t="shared" si="24"/>
        <v>0</v>
      </c>
      <c r="S1587" s="1882"/>
      <c r="T1587" s="1602"/>
      <c r="U1587" s="1602"/>
      <c r="V1587" s="1602"/>
      <c r="W1587" s="1602"/>
    </row>
    <row r="1588" spans="1:23" ht="16" customHeight="1" x14ac:dyDescent="0.45">
      <c r="A1588" s="1603"/>
      <c r="B1588" s="1572"/>
      <c r="C1588" s="1572"/>
      <c r="D1588" s="1570"/>
      <c r="E1588" s="1571"/>
      <c r="F1588" s="1587"/>
      <c r="G1588" s="1569"/>
      <c r="H1588" s="1587"/>
      <c r="I1588" s="1572"/>
      <c r="J1588" s="1573"/>
      <c r="K1588" s="1572"/>
      <c r="L1588" s="1587"/>
      <c r="M1588" s="1569"/>
      <c r="N1588" s="1569"/>
      <c r="O1588" s="1587"/>
      <c r="P1588" s="1587"/>
      <c r="Q1588" s="1880"/>
      <c r="R1588" s="1866">
        <f t="shared" si="24"/>
        <v>0</v>
      </c>
      <c r="S1588" s="1882"/>
      <c r="T1588" s="1602"/>
      <c r="U1588" s="1602"/>
      <c r="V1588" s="1602"/>
      <c r="W1588" s="1602"/>
    </row>
    <row r="1589" spans="1:23" ht="16" customHeight="1" x14ac:dyDescent="0.45">
      <c r="A1589" s="1603"/>
      <c r="B1589" s="1572"/>
      <c r="C1589" s="1572"/>
      <c r="D1589" s="1570"/>
      <c r="E1589" s="1571"/>
      <c r="F1589" s="1587"/>
      <c r="G1589" s="1569"/>
      <c r="H1589" s="1587"/>
      <c r="I1589" s="1572"/>
      <c r="J1589" s="1573"/>
      <c r="K1589" s="1572"/>
      <c r="L1589" s="1587"/>
      <c r="M1589" s="1569"/>
      <c r="N1589" s="1569"/>
      <c r="O1589" s="1587"/>
      <c r="P1589" s="1587"/>
      <c r="Q1589" s="1880"/>
      <c r="R1589" s="1866">
        <f t="shared" si="24"/>
        <v>0</v>
      </c>
      <c r="S1589" s="1882"/>
      <c r="T1589" s="1602"/>
      <c r="U1589" s="1602"/>
      <c r="V1589" s="1602"/>
      <c r="W1589" s="1602"/>
    </row>
    <row r="1590" spans="1:23" ht="16" customHeight="1" x14ac:dyDescent="0.45">
      <c r="A1590" s="1603"/>
      <c r="B1590" s="1572"/>
      <c r="C1590" s="1572"/>
      <c r="D1590" s="1570"/>
      <c r="E1590" s="1571"/>
      <c r="F1590" s="1587"/>
      <c r="G1590" s="1569"/>
      <c r="H1590" s="1587"/>
      <c r="I1590" s="1572"/>
      <c r="J1590" s="1573"/>
      <c r="K1590" s="1572"/>
      <c r="L1590" s="1587"/>
      <c r="M1590" s="1569"/>
      <c r="N1590" s="1569"/>
      <c r="O1590" s="1587"/>
      <c r="P1590" s="1587"/>
      <c r="Q1590" s="1880"/>
      <c r="R1590" s="1866">
        <f t="shared" si="24"/>
        <v>0</v>
      </c>
      <c r="S1590" s="1882"/>
      <c r="T1590" s="1602"/>
      <c r="U1590" s="1602"/>
      <c r="V1590" s="1602"/>
      <c r="W1590" s="1602"/>
    </row>
    <row r="1591" spans="1:23" ht="16" customHeight="1" x14ac:dyDescent="0.45">
      <c r="A1591" s="1603"/>
      <c r="B1591" s="1572"/>
      <c r="C1591" s="1572"/>
      <c r="D1591" s="1570"/>
      <c r="E1591" s="1571"/>
      <c r="F1591" s="1587"/>
      <c r="G1591" s="1569"/>
      <c r="H1591" s="1587"/>
      <c r="I1591" s="1572"/>
      <c r="J1591" s="1573"/>
      <c r="K1591" s="1572"/>
      <c r="L1591" s="1587"/>
      <c r="M1591" s="1569"/>
      <c r="N1591" s="1569"/>
      <c r="O1591" s="1587"/>
      <c r="P1591" s="1587"/>
      <c r="Q1591" s="1880"/>
      <c r="R1591" s="1866">
        <f t="shared" si="24"/>
        <v>0</v>
      </c>
      <c r="S1591" s="1882"/>
      <c r="T1591" s="1602"/>
      <c r="U1591" s="1602"/>
      <c r="V1591" s="1602"/>
      <c r="W1591" s="1602"/>
    </row>
    <row r="1592" spans="1:23" ht="16" customHeight="1" x14ac:dyDescent="0.45">
      <c r="A1592" s="1568"/>
      <c r="B1592" s="1572"/>
      <c r="C1592" s="1572"/>
      <c r="D1592" s="1570"/>
      <c r="E1592" s="1571"/>
      <c r="F1592" s="1587"/>
      <c r="G1592" s="1569"/>
      <c r="H1592" s="1587"/>
      <c r="I1592" s="1572"/>
      <c r="J1592" s="1573"/>
      <c r="K1592" s="1572"/>
      <c r="L1592" s="1587"/>
      <c r="M1592" s="1569"/>
      <c r="N1592" s="1569"/>
      <c r="O1592" s="1587"/>
      <c r="P1592" s="1587"/>
      <c r="Q1592" s="1880"/>
      <c r="R1592" s="1866">
        <f t="shared" si="24"/>
        <v>0</v>
      </c>
      <c r="S1592" s="1882"/>
      <c r="T1592" s="1602"/>
      <c r="U1592" s="1602"/>
      <c r="V1592" s="1602"/>
      <c r="W1592" s="1602"/>
    </row>
    <row r="1593" spans="1:23" ht="16" customHeight="1" x14ac:dyDescent="0.45">
      <c r="A1593" s="1568"/>
      <c r="B1593" s="1572"/>
      <c r="C1593" s="1572"/>
      <c r="D1593" s="1570"/>
      <c r="E1593" s="1571"/>
      <c r="F1593" s="1587"/>
      <c r="G1593" s="1569"/>
      <c r="H1593" s="1587"/>
      <c r="I1593" s="1572"/>
      <c r="J1593" s="1573"/>
      <c r="K1593" s="1572"/>
      <c r="L1593" s="1587"/>
      <c r="M1593" s="1569"/>
      <c r="N1593" s="1569"/>
      <c r="O1593" s="1587"/>
      <c r="P1593" s="1587"/>
      <c r="Q1593" s="1880"/>
      <c r="R1593" s="1866">
        <f t="shared" si="24"/>
        <v>0</v>
      </c>
      <c r="S1593" s="1882"/>
      <c r="T1593" s="1602"/>
      <c r="U1593" s="1602"/>
      <c r="V1593" s="1602"/>
      <c r="W1593" s="1602"/>
    </row>
    <row r="1594" spans="1:23" ht="16" customHeight="1" x14ac:dyDescent="0.45">
      <c r="A1594" s="1568"/>
      <c r="B1594" s="1572"/>
      <c r="C1594" s="1572"/>
      <c r="D1594" s="1570"/>
      <c r="E1594" s="1571"/>
      <c r="F1594" s="1587"/>
      <c r="G1594" s="1569"/>
      <c r="H1594" s="1587"/>
      <c r="I1594" s="1572"/>
      <c r="J1594" s="1573"/>
      <c r="K1594" s="1572"/>
      <c r="L1594" s="1587"/>
      <c r="M1594" s="1569"/>
      <c r="N1594" s="1569"/>
      <c r="O1594" s="1587"/>
      <c r="P1594" s="1587"/>
      <c r="Q1594" s="1880"/>
      <c r="R1594" s="1866">
        <f t="shared" si="24"/>
        <v>0</v>
      </c>
      <c r="S1594" s="1882"/>
      <c r="T1594" s="1602"/>
      <c r="U1594" s="1602"/>
      <c r="V1594" s="1602"/>
      <c r="W1594" s="1602"/>
    </row>
    <row r="1595" spans="1:23" ht="16" customHeight="1" x14ac:dyDescent="0.45">
      <c r="A1595" s="1568"/>
      <c r="B1595" s="1572"/>
      <c r="C1595" s="1572"/>
      <c r="D1595" s="1570"/>
      <c r="E1595" s="1571"/>
      <c r="F1595" s="1587"/>
      <c r="G1595" s="1569"/>
      <c r="H1595" s="1587"/>
      <c r="I1595" s="1572"/>
      <c r="J1595" s="1573"/>
      <c r="K1595" s="1572"/>
      <c r="L1595" s="1587"/>
      <c r="M1595" s="1569"/>
      <c r="N1595" s="1569"/>
      <c r="O1595" s="1587"/>
      <c r="P1595" s="1587"/>
      <c r="Q1595" s="1880"/>
      <c r="R1595" s="1866">
        <f t="shared" si="24"/>
        <v>0</v>
      </c>
      <c r="S1595" s="1882"/>
      <c r="T1595" s="1602"/>
      <c r="U1595" s="1602"/>
      <c r="V1595" s="1602"/>
      <c r="W1595" s="1602"/>
    </row>
    <row r="1596" spans="1:23" ht="16" customHeight="1" x14ac:dyDescent="0.45">
      <c r="A1596" s="1568"/>
      <c r="B1596" s="1572"/>
      <c r="C1596" s="1572"/>
      <c r="D1596" s="1570"/>
      <c r="E1596" s="1571"/>
      <c r="F1596" s="1587"/>
      <c r="G1596" s="1569"/>
      <c r="H1596" s="1587"/>
      <c r="I1596" s="1572"/>
      <c r="J1596" s="1573"/>
      <c r="K1596" s="1572"/>
      <c r="L1596" s="1587"/>
      <c r="M1596" s="1569"/>
      <c r="N1596" s="1569"/>
      <c r="O1596" s="1587"/>
      <c r="P1596" s="1587"/>
      <c r="Q1596" s="1880"/>
      <c r="R1596" s="1866">
        <f t="shared" si="24"/>
        <v>0</v>
      </c>
      <c r="S1596" s="1882"/>
      <c r="T1596" s="1602"/>
      <c r="U1596" s="1602"/>
      <c r="V1596" s="1602"/>
      <c r="W1596" s="1602"/>
    </row>
    <row r="1597" spans="1:23" ht="16" customHeight="1" x14ac:dyDescent="0.45">
      <c r="A1597" s="1568"/>
      <c r="B1597" s="1572"/>
      <c r="C1597" s="1572"/>
      <c r="D1597" s="1570"/>
      <c r="E1597" s="1571"/>
      <c r="F1597" s="1587"/>
      <c r="G1597" s="1569"/>
      <c r="H1597" s="1587"/>
      <c r="I1597" s="1572"/>
      <c r="J1597" s="1573"/>
      <c r="K1597" s="1572"/>
      <c r="L1597" s="1587"/>
      <c r="M1597" s="1569"/>
      <c r="N1597" s="1569"/>
      <c r="O1597" s="1587"/>
      <c r="P1597" s="1587"/>
      <c r="Q1597" s="1880"/>
      <c r="R1597" s="1866">
        <f t="shared" si="24"/>
        <v>0</v>
      </c>
      <c r="S1597" s="1882"/>
      <c r="T1597" s="1602"/>
      <c r="U1597" s="1602"/>
      <c r="V1597" s="1602"/>
      <c r="W1597" s="1602"/>
    </row>
    <row r="1598" spans="1:23" ht="16" customHeight="1" x14ac:dyDescent="0.45">
      <c r="A1598" s="1568"/>
      <c r="B1598" s="1572"/>
      <c r="C1598" s="1572"/>
      <c r="D1598" s="1570"/>
      <c r="E1598" s="1571"/>
      <c r="F1598" s="1587"/>
      <c r="G1598" s="1569"/>
      <c r="H1598" s="1587"/>
      <c r="I1598" s="1572"/>
      <c r="J1598" s="1573"/>
      <c r="K1598" s="1572"/>
      <c r="L1598" s="1587"/>
      <c r="M1598" s="1569"/>
      <c r="N1598" s="1569"/>
      <c r="O1598" s="1587"/>
      <c r="P1598" s="1587"/>
      <c r="Q1598" s="1880"/>
      <c r="R1598" s="1866">
        <f t="shared" si="24"/>
        <v>0</v>
      </c>
      <c r="S1598" s="1882"/>
      <c r="T1598" s="1602"/>
      <c r="U1598" s="1602"/>
      <c r="V1598" s="1602"/>
      <c r="W1598" s="1602"/>
    </row>
    <row r="1599" spans="1:23" ht="16" customHeight="1" x14ac:dyDescent="0.45">
      <c r="A1599" s="1568"/>
      <c r="B1599" s="1572"/>
      <c r="C1599" s="1572"/>
      <c r="D1599" s="1570"/>
      <c r="E1599" s="1571"/>
      <c r="F1599" s="1587"/>
      <c r="G1599" s="1569"/>
      <c r="H1599" s="1587"/>
      <c r="I1599" s="1572"/>
      <c r="J1599" s="1573"/>
      <c r="K1599" s="1572"/>
      <c r="L1599" s="1587"/>
      <c r="M1599" s="1569"/>
      <c r="N1599" s="1569"/>
      <c r="O1599" s="1587"/>
      <c r="P1599" s="1587"/>
      <c r="Q1599" s="1880"/>
      <c r="R1599" s="1866">
        <f t="shared" si="24"/>
        <v>0</v>
      </c>
      <c r="S1599" s="1882"/>
      <c r="T1599" s="1602"/>
      <c r="U1599" s="1602"/>
      <c r="V1599" s="1602"/>
      <c r="W1599" s="1602"/>
    </row>
    <row r="1600" spans="1:23" ht="16" customHeight="1" x14ac:dyDescent="0.45">
      <c r="A1600" s="1568"/>
      <c r="B1600" s="1572"/>
      <c r="C1600" s="1572"/>
      <c r="D1600" s="1570"/>
      <c r="E1600" s="1571"/>
      <c r="F1600" s="1587"/>
      <c r="G1600" s="1569"/>
      <c r="H1600" s="1587"/>
      <c r="I1600" s="1572"/>
      <c r="J1600" s="1573"/>
      <c r="K1600" s="1572"/>
      <c r="L1600" s="1587"/>
      <c r="M1600" s="1569"/>
      <c r="N1600" s="1569"/>
      <c r="O1600" s="1587"/>
      <c r="P1600" s="1587"/>
      <c r="Q1600" s="1880"/>
      <c r="R1600" s="1866">
        <f t="shared" si="24"/>
        <v>0</v>
      </c>
      <c r="S1600" s="1882"/>
      <c r="T1600" s="1602"/>
      <c r="U1600" s="1602"/>
      <c r="V1600" s="1602"/>
      <c r="W1600" s="1602"/>
    </row>
    <row r="1601" spans="1:23" ht="16" customHeight="1" x14ac:dyDescent="0.45">
      <c r="A1601" s="1568"/>
      <c r="B1601" s="1572"/>
      <c r="C1601" s="1572"/>
      <c r="D1601" s="1570"/>
      <c r="E1601" s="1571"/>
      <c r="F1601" s="1587"/>
      <c r="G1601" s="1569"/>
      <c r="H1601" s="1587"/>
      <c r="I1601" s="1572"/>
      <c r="J1601" s="1573"/>
      <c r="K1601" s="1572"/>
      <c r="L1601" s="1587"/>
      <c r="M1601" s="1569"/>
      <c r="N1601" s="1569"/>
      <c r="O1601" s="1587"/>
      <c r="P1601" s="1587"/>
      <c r="Q1601" s="1880"/>
      <c r="R1601" s="1866">
        <f t="shared" si="24"/>
        <v>0</v>
      </c>
      <c r="S1601" s="1882"/>
      <c r="T1601" s="1602"/>
      <c r="U1601" s="1602"/>
      <c r="V1601" s="1602"/>
      <c r="W1601" s="1602"/>
    </row>
    <row r="1602" spans="1:23" ht="16" customHeight="1" x14ac:dyDescent="0.45">
      <c r="A1602" s="1568"/>
      <c r="B1602" s="1572"/>
      <c r="C1602" s="1572"/>
      <c r="D1602" s="1570"/>
      <c r="E1602" s="1571"/>
      <c r="F1602" s="1587"/>
      <c r="G1602" s="1569"/>
      <c r="H1602" s="1587"/>
      <c r="I1602" s="1572"/>
      <c r="J1602" s="1573"/>
      <c r="K1602" s="1572"/>
      <c r="L1602" s="1587"/>
      <c r="M1602" s="1569"/>
      <c r="N1602" s="1569"/>
      <c r="O1602" s="1587"/>
      <c r="P1602" s="1587"/>
      <c r="Q1602" s="1880"/>
      <c r="R1602" s="1866">
        <f t="shared" si="24"/>
        <v>0</v>
      </c>
      <c r="S1602" s="1882"/>
      <c r="T1602" s="1602"/>
      <c r="U1602" s="1602"/>
      <c r="V1602" s="1602"/>
      <c r="W1602" s="1602"/>
    </row>
    <row r="1603" spans="1:23" ht="16" customHeight="1" x14ac:dyDescent="0.45">
      <c r="A1603" s="1568"/>
      <c r="B1603" s="1572"/>
      <c r="C1603" s="1572"/>
      <c r="D1603" s="1570"/>
      <c r="E1603" s="1571"/>
      <c r="F1603" s="1587"/>
      <c r="G1603" s="1569"/>
      <c r="H1603" s="1587"/>
      <c r="I1603" s="1572"/>
      <c r="J1603" s="1573"/>
      <c r="K1603" s="1572"/>
      <c r="L1603" s="1587"/>
      <c r="M1603" s="1569"/>
      <c r="N1603" s="1569"/>
      <c r="O1603" s="1587"/>
      <c r="P1603" s="1587"/>
      <c r="Q1603" s="1880"/>
      <c r="R1603" s="1866">
        <f t="shared" si="24"/>
        <v>0</v>
      </c>
      <c r="S1603" s="1882"/>
      <c r="T1603" s="1602"/>
      <c r="U1603" s="1602"/>
      <c r="V1603" s="1602"/>
      <c r="W1603" s="1602"/>
    </row>
    <row r="1604" spans="1:23" ht="16" customHeight="1" x14ac:dyDescent="0.45">
      <c r="A1604" s="1568"/>
      <c r="B1604" s="1572"/>
      <c r="C1604" s="1572"/>
      <c r="D1604" s="1570"/>
      <c r="E1604" s="1571"/>
      <c r="F1604" s="1587"/>
      <c r="G1604" s="1569"/>
      <c r="H1604" s="1587"/>
      <c r="I1604" s="1572"/>
      <c r="J1604" s="1573"/>
      <c r="K1604" s="1572"/>
      <c r="L1604" s="1587"/>
      <c r="M1604" s="1569"/>
      <c r="N1604" s="1569"/>
      <c r="O1604" s="1587"/>
      <c r="P1604" s="1587"/>
      <c r="Q1604" s="1880"/>
      <c r="R1604" s="1866">
        <f t="shared" si="24"/>
        <v>0</v>
      </c>
      <c r="S1604" s="1882"/>
      <c r="T1604" s="1602"/>
      <c r="U1604" s="1602"/>
      <c r="V1604" s="1602"/>
      <c r="W1604" s="1602"/>
    </row>
    <row r="1605" spans="1:23" ht="16" customHeight="1" x14ac:dyDescent="0.45">
      <c r="A1605" s="1568"/>
      <c r="B1605" s="1572"/>
      <c r="C1605" s="1572"/>
      <c r="D1605" s="1570"/>
      <c r="E1605" s="1571"/>
      <c r="F1605" s="1587"/>
      <c r="G1605" s="1569"/>
      <c r="H1605" s="1587"/>
      <c r="I1605" s="1572"/>
      <c r="J1605" s="1573"/>
      <c r="K1605" s="1572"/>
      <c r="L1605" s="1587"/>
      <c r="M1605" s="1569"/>
      <c r="N1605" s="1569"/>
      <c r="O1605" s="1587"/>
      <c r="P1605" s="1587"/>
      <c r="Q1605" s="1880"/>
      <c r="R1605" s="1866">
        <f t="shared" si="24"/>
        <v>0</v>
      </c>
      <c r="S1605" s="1882"/>
      <c r="T1605" s="1602"/>
      <c r="U1605" s="1602"/>
      <c r="V1605" s="1602"/>
      <c r="W1605" s="1602"/>
    </row>
    <row r="1606" spans="1:23" ht="16" customHeight="1" x14ac:dyDescent="0.45">
      <c r="A1606" s="1568"/>
      <c r="B1606" s="1572"/>
      <c r="C1606" s="1572"/>
      <c r="D1606" s="1570"/>
      <c r="E1606" s="1571"/>
      <c r="F1606" s="1587"/>
      <c r="G1606" s="1569"/>
      <c r="H1606" s="1587"/>
      <c r="I1606" s="1572"/>
      <c r="J1606" s="1573"/>
      <c r="K1606" s="1572"/>
      <c r="L1606" s="1587"/>
      <c r="M1606" s="1569"/>
      <c r="N1606" s="1569"/>
      <c r="O1606" s="1587"/>
      <c r="P1606" s="1587"/>
      <c r="Q1606" s="1880"/>
      <c r="R1606" s="1866">
        <f t="shared" si="24"/>
        <v>0</v>
      </c>
      <c r="S1606" s="1882"/>
      <c r="T1606" s="1602"/>
      <c r="U1606" s="1602"/>
      <c r="V1606" s="1602"/>
      <c r="W1606" s="1602"/>
    </row>
    <row r="1607" spans="1:23" ht="16" customHeight="1" x14ac:dyDescent="0.45">
      <c r="A1607" s="1568"/>
      <c r="B1607" s="1572"/>
      <c r="C1607" s="1572"/>
      <c r="D1607" s="1570"/>
      <c r="E1607" s="1571"/>
      <c r="F1607" s="1587"/>
      <c r="G1607" s="1569"/>
      <c r="H1607" s="1587"/>
      <c r="I1607" s="1572"/>
      <c r="J1607" s="1573"/>
      <c r="K1607" s="1572"/>
      <c r="L1607" s="1587"/>
      <c r="M1607" s="1569"/>
      <c r="N1607" s="1569"/>
      <c r="O1607" s="1587"/>
      <c r="P1607" s="1587"/>
      <c r="Q1607" s="1880"/>
      <c r="R1607" s="1866">
        <f t="shared" si="24"/>
        <v>0</v>
      </c>
      <c r="S1607" s="1882"/>
      <c r="T1607" s="1602"/>
      <c r="U1607" s="1602"/>
      <c r="V1607" s="1602"/>
      <c r="W1607" s="1602"/>
    </row>
    <row r="1608" spans="1:23" ht="16" customHeight="1" x14ac:dyDescent="0.45">
      <c r="A1608" s="1568"/>
      <c r="B1608" s="1572"/>
      <c r="C1608" s="1572"/>
      <c r="D1608" s="1570"/>
      <c r="E1608" s="1571"/>
      <c r="F1608" s="1587"/>
      <c r="G1608" s="1569"/>
      <c r="H1608" s="1587"/>
      <c r="I1608" s="1572"/>
      <c r="J1608" s="1573"/>
      <c r="K1608" s="1572"/>
      <c r="L1608" s="1587"/>
      <c r="M1608" s="1569"/>
      <c r="N1608" s="1569"/>
      <c r="O1608" s="1587"/>
      <c r="P1608" s="1587"/>
      <c r="Q1608" s="1880"/>
      <c r="R1608" s="1866">
        <f t="shared" ref="R1608:R1671" si="25">$I1608+$K1608</f>
        <v>0</v>
      </c>
      <c r="S1608" s="1882"/>
      <c r="T1608" s="1602"/>
      <c r="U1608" s="1602"/>
      <c r="V1608" s="1602"/>
      <c r="W1608" s="1602"/>
    </row>
    <row r="1609" spans="1:23" ht="16" customHeight="1" x14ac:dyDescent="0.45">
      <c r="A1609" s="1568"/>
      <c r="B1609" s="1572"/>
      <c r="C1609" s="1572"/>
      <c r="D1609" s="1570"/>
      <c r="E1609" s="1571"/>
      <c r="F1609" s="1587"/>
      <c r="G1609" s="1569"/>
      <c r="H1609" s="1587"/>
      <c r="I1609" s="1572"/>
      <c r="J1609" s="1573"/>
      <c r="K1609" s="1572"/>
      <c r="L1609" s="1587"/>
      <c r="M1609" s="1569"/>
      <c r="N1609" s="1569"/>
      <c r="O1609" s="1587"/>
      <c r="P1609" s="1587"/>
      <c r="Q1609" s="1880"/>
      <c r="R1609" s="1866">
        <f t="shared" si="25"/>
        <v>0</v>
      </c>
      <c r="S1609" s="1882"/>
      <c r="T1609" s="1602"/>
      <c r="U1609" s="1602"/>
      <c r="V1609" s="1602"/>
      <c r="W1609" s="1602"/>
    </row>
    <row r="1610" spans="1:23" ht="16" customHeight="1" x14ac:dyDescent="0.45">
      <c r="A1610" s="1568"/>
      <c r="B1610" s="1572"/>
      <c r="C1610" s="1572"/>
      <c r="D1610" s="1570"/>
      <c r="E1610" s="1571"/>
      <c r="F1610" s="1587"/>
      <c r="G1610" s="1569"/>
      <c r="H1610" s="1587"/>
      <c r="I1610" s="1572"/>
      <c r="J1610" s="1573"/>
      <c r="K1610" s="1572"/>
      <c r="L1610" s="1587"/>
      <c r="M1610" s="1569"/>
      <c r="N1610" s="1569"/>
      <c r="O1610" s="1587"/>
      <c r="P1610" s="1587"/>
      <c r="Q1610" s="1880"/>
      <c r="R1610" s="1866">
        <f t="shared" si="25"/>
        <v>0</v>
      </c>
      <c r="S1610" s="1882"/>
      <c r="T1610" s="1602"/>
      <c r="U1610" s="1602"/>
      <c r="V1610" s="1602"/>
      <c r="W1610" s="1602"/>
    </row>
    <row r="1611" spans="1:23" ht="16" customHeight="1" x14ac:dyDescent="0.45">
      <c r="A1611" s="1568"/>
      <c r="B1611" s="1572"/>
      <c r="C1611" s="1572"/>
      <c r="D1611" s="1570"/>
      <c r="E1611" s="1571"/>
      <c r="F1611" s="1587"/>
      <c r="G1611" s="1569"/>
      <c r="H1611" s="1587"/>
      <c r="I1611" s="1572"/>
      <c r="J1611" s="1573"/>
      <c r="K1611" s="1572"/>
      <c r="L1611" s="1587"/>
      <c r="M1611" s="1569"/>
      <c r="N1611" s="1569"/>
      <c r="O1611" s="1587"/>
      <c r="P1611" s="1587"/>
      <c r="Q1611" s="1880"/>
      <c r="R1611" s="1866">
        <f t="shared" si="25"/>
        <v>0</v>
      </c>
      <c r="S1611" s="1882"/>
      <c r="T1611" s="1602"/>
      <c r="U1611" s="1602"/>
      <c r="V1611" s="1602"/>
      <c r="W1611" s="1602"/>
    </row>
    <row r="1612" spans="1:23" ht="16" customHeight="1" x14ac:dyDescent="0.45">
      <c r="A1612" s="1568"/>
      <c r="B1612" s="1572"/>
      <c r="C1612" s="1572"/>
      <c r="D1612" s="1570"/>
      <c r="E1612" s="1571"/>
      <c r="F1612" s="1587"/>
      <c r="G1612" s="1569"/>
      <c r="H1612" s="1587"/>
      <c r="I1612" s="1572"/>
      <c r="J1612" s="1573"/>
      <c r="K1612" s="1572"/>
      <c r="L1612" s="1587"/>
      <c r="M1612" s="1569"/>
      <c r="N1612" s="1569"/>
      <c r="O1612" s="1587"/>
      <c r="P1612" s="1587"/>
      <c r="Q1612" s="1880"/>
      <c r="R1612" s="1866">
        <f t="shared" si="25"/>
        <v>0</v>
      </c>
      <c r="S1612" s="1882"/>
      <c r="T1612" s="1602"/>
      <c r="U1612" s="1602"/>
      <c r="V1612" s="1602"/>
      <c r="W1612" s="1602"/>
    </row>
    <row r="1613" spans="1:23" ht="16" customHeight="1" x14ac:dyDescent="0.45">
      <c r="A1613" s="1568"/>
      <c r="B1613" s="1572"/>
      <c r="C1613" s="1572"/>
      <c r="D1613" s="1570"/>
      <c r="E1613" s="1571"/>
      <c r="F1613" s="1587"/>
      <c r="G1613" s="1569"/>
      <c r="H1613" s="1587"/>
      <c r="I1613" s="1572"/>
      <c r="J1613" s="1573"/>
      <c r="K1613" s="1572"/>
      <c r="L1613" s="1587"/>
      <c r="M1613" s="1569"/>
      <c r="N1613" s="1569"/>
      <c r="O1613" s="1587"/>
      <c r="P1613" s="1587"/>
      <c r="Q1613" s="1880"/>
      <c r="R1613" s="1866">
        <f t="shared" si="25"/>
        <v>0</v>
      </c>
      <c r="S1613" s="1882"/>
      <c r="T1613" s="1602"/>
      <c r="U1613" s="1602"/>
      <c r="V1613" s="1602"/>
      <c r="W1613" s="1602"/>
    </row>
    <row r="1614" spans="1:23" ht="16" customHeight="1" x14ac:dyDescent="0.45">
      <c r="A1614" s="1568"/>
      <c r="B1614" s="1572"/>
      <c r="C1614" s="1572"/>
      <c r="D1614" s="1570"/>
      <c r="E1614" s="1571"/>
      <c r="F1614" s="1587"/>
      <c r="G1614" s="1569"/>
      <c r="H1614" s="1587"/>
      <c r="I1614" s="1572"/>
      <c r="J1614" s="1573"/>
      <c r="K1614" s="1572"/>
      <c r="L1614" s="1587"/>
      <c r="M1614" s="1569"/>
      <c r="N1614" s="1569"/>
      <c r="O1614" s="1587"/>
      <c r="P1614" s="1587"/>
      <c r="Q1614" s="1880"/>
      <c r="R1614" s="1866">
        <f t="shared" si="25"/>
        <v>0</v>
      </c>
      <c r="S1614" s="1882"/>
      <c r="T1614" s="1602"/>
      <c r="U1614" s="1602"/>
      <c r="V1614" s="1602"/>
      <c r="W1614" s="1602"/>
    </row>
    <row r="1615" spans="1:23" ht="16" customHeight="1" x14ac:dyDescent="0.45">
      <c r="A1615" s="1568"/>
      <c r="B1615" s="1572"/>
      <c r="C1615" s="1572"/>
      <c r="D1615" s="1570"/>
      <c r="E1615" s="1571"/>
      <c r="F1615" s="1587"/>
      <c r="G1615" s="1569"/>
      <c r="H1615" s="1587"/>
      <c r="I1615" s="1572"/>
      <c r="J1615" s="1573"/>
      <c r="K1615" s="1572"/>
      <c r="L1615" s="1587"/>
      <c r="M1615" s="1569"/>
      <c r="N1615" s="1569"/>
      <c r="O1615" s="1587"/>
      <c r="P1615" s="1587"/>
      <c r="Q1615" s="1880"/>
      <c r="R1615" s="1866">
        <f t="shared" si="25"/>
        <v>0</v>
      </c>
      <c r="S1615" s="1882"/>
      <c r="T1615" s="1602"/>
      <c r="U1615" s="1602"/>
      <c r="V1615" s="1602"/>
      <c r="W1615" s="1602"/>
    </row>
    <row r="1616" spans="1:23" ht="16" customHeight="1" x14ac:dyDescent="0.45">
      <c r="A1616" s="1568"/>
      <c r="B1616" s="1572"/>
      <c r="C1616" s="1572"/>
      <c r="D1616" s="1570"/>
      <c r="E1616" s="1571"/>
      <c r="F1616" s="1587"/>
      <c r="G1616" s="1569"/>
      <c r="H1616" s="1587"/>
      <c r="I1616" s="1572"/>
      <c r="J1616" s="1573"/>
      <c r="K1616" s="1572"/>
      <c r="L1616" s="1587"/>
      <c r="M1616" s="1569"/>
      <c r="N1616" s="1569"/>
      <c r="O1616" s="1587"/>
      <c r="P1616" s="1587"/>
      <c r="Q1616" s="1880"/>
      <c r="R1616" s="1866">
        <f t="shared" si="25"/>
        <v>0</v>
      </c>
      <c r="S1616" s="1882"/>
      <c r="T1616" s="1602"/>
      <c r="U1616" s="1602"/>
      <c r="V1616" s="1602"/>
      <c r="W1616" s="1602"/>
    </row>
    <row r="1617" spans="1:23" ht="16" customHeight="1" x14ac:dyDescent="0.45">
      <c r="A1617" s="1568"/>
      <c r="B1617" s="1572"/>
      <c r="C1617" s="1572"/>
      <c r="D1617" s="1570"/>
      <c r="E1617" s="1571"/>
      <c r="F1617" s="1587"/>
      <c r="G1617" s="1569"/>
      <c r="H1617" s="1587"/>
      <c r="I1617" s="1572"/>
      <c r="J1617" s="1573"/>
      <c r="K1617" s="1572"/>
      <c r="L1617" s="1587"/>
      <c r="M1617" s="1569"/>
      <c r="N1617" s="1569"/>
      <c r="O1617" s="1587"/>
      <c r="P1617" s="1587"/>
      <c r="Q1617" s="1880"/>
      <c r="R1617" s="1866">
        <f t="shared" si="25"/>
        <v>0</v>
      </c>
      <c r="S1617" s="1882"/>
      <c r="T1617" s="1602"/>
      <c r="U1617" s="1602"/>
      <c r="V1617" s="1602"/>
      <c r="W1617" s="1602"/>
    </row>
    <row r="1618" spans="1:23" ht="16" customHeight="1" x14ac:dyDescent="0.45">
      <c r="A1618" s="1568"/>
      <c r="B1618" s="1572"/>
      <c r="C1618" s="1572"/>
      <c r="D1618" s="1570"/>
      <c r="E1618" s="1571"/>
      <c r="F1618" s="1587"/>
      <c r="G1618" s="1569"/>
      <c r="H1618" s="1587"/>
      <c r="I1618" s="1572"/>
      <c r="J1618" s="1573"/>
      <c r="K1618" s="1572"/>
      <c r="L1618" s="1587"/>
      <c r="M1618" s="1569"/>
      <c r="N1618" s="1569"/>
      <c r="O1618" s="1587"/>
      <c r="P1618" s="1587"/>
      <c r="Q1618" s="1880"/>
      <c r="R1618" s="1866">
        <f t="shared" si="25"/>
        <v>0</v>
      </c>
      <c r="S1618" s="1882"/>
      <c r="T1618" s="1602"/>
      <c r="U1618" s="1602"/>
      <c r="V1618" s="1602"/>
      <c r="W1618" s="1602"/>
    </row>
    <row r="1619" spans="1:23" ht="16" customHeight="1" x14ac:dyDescent="0.45">
      <c r="A1619" s="1568"/>
      <c r="B1619" s="1572"/>
      <c r="C1619" s="1572"/>
      <c r="D1619" s="1570"/>
      <c r="E1619" s="1571"/>
      <c r="F1619" s="1587"/>
      <c r="G1619" s="1569"/>
      <c r="H1619" s="1587"/>
      <c r="I1619" s="1572"/>
      <c r="J1619" s="1573"/>
      <c r="K1619" s="1572"/>
      <c r="L1619" s="1587"/>
      <c r="M1619" s="1569"/>
      <c r="N1619" s="1569"/>
      <c r="O1619" s="1587"/>
      <c r="P1619" s="1587"/>
      <c r="Q1619" s="1880"/>
      <c r="R1619" s="1866">
        <f t="shared" si="25"/>
        <v>0</v>
      </c>
      <c r="S1619" s="1882"/>
      <c r="T1619" s="1602"/>
      <c r="U1619" s="1602"/>
      <c r="V1619" s="1602"/>
      <c r="W1619" s="1602"/>
    </row>
    <row r="1620" spans="1:23" ht="16" customHeight="1" x14ac:dyDescent="0.45">
      <c r="A1620" s="1568"/>
      <c r="B1620" s="1572"/>
      <c r="C1620" s="1572"/>
      <c r="D1620" s="1570"/>
      <c r="E1620" s="1571"/>
      <c r="F1620" s="1587"/>
      <c r="G1620" s="1569"/>
      <c r="H1620" s="1587"/>
      <c r="I1620" s="1572"/>
      <c r="J1620" s="1573"/>
      <c r="K1620" s="1572"/>
      <c r="L1620" s="1587"/>
      <c r="M1620" s="1569"/>
      <c r="N1620" s="1569"/>
      <c r="O1620" s="1587"/>
      <c r="P1620" s="1587"/>
      <c r="Q1620" s="1880"/>
      <c r="R1620" s="1866">
        <f t="shared" si="25"/>
        <v>0</v>
      </c>
      <c r="S1620" s="1882"/>
      <c r="T1620" s="1602"/>
      <c r="U1620" s="1602"/>
      <c r="V1620" s="1602"/>
      <c r="W1620" s="1602"/>
    </row>
    <row r="1621" spans="1:23" ht="16" customHeight="1" x14ac:dyDescent="0.45">
      <c r="A1621" s="1568"/>
      <c r="B1621" s="1572"/>
      <c r="C1621" s="1572"/>
      <c r="D1621" s="1570"/>
      <c r="E1621" s="1571"/>
      <c r="F1621" s="1587"/>
      <c r="G1621" s="1569"/>
      <c r="H1621" s="1587"/>
      <c r="I1621" s="1572"/>
      <c r="J1621" s="1573"/>
      <c r="K1621" s="1572"/>
      <c r="L1621" s="1587"/>
      <c r="M1621" s="1569"/>
      <c r="N1621" s="1569"/>
      <c r="O1621" s="1587"/>
      <c r="P1621" s="1587"/>
      <c r="Q1621" s="1880"/>
      <c r="R1621" s="1866">
        <f t="shared" si="25"/>
        <v>0</v>
      </c>
      <c r="S1621" s="1882"/>
      <c r="T1621" s="1602"/>
      <c r="U1621" s="1602"/>
      <c r="V1621" s="1602"/>
      <c r="W1621" s="1602"/>
    </row>
    <row r="1622" spans="1:23" ht="16" customHeight="1" x14ac:dyDescent="0.45">
      <c r="A1622" s="1568"/>
      <c r="B1622" s="1572"/>
      <c r="C1622" s="1572"/>
      <c r="D1622" s="1570"/>
      <c r="E1622" s="1571"/>
      <c r="F1622" s="1587"/>
      <c r="G1622" s="1569"/>
      <c r="H1622" s="1587"/>
      <c r="I1622" s="1572"/>
      <c r="J1622" s="1573"/>
      <c r="K1622" s="1572"/>
      <c r="L1622" s="1587"/>
      <c r="M1622" s="1569"/>
      <c r="N1622" s="1569"/>
      <c r="O1622" s="1587"/>
      <c r="P1622" s="1587"/>
      <c r="Q1622" s="1880"/>
      <c r="R1622" s="1866">
        <f t="shared" si="25"/>
        <v>0</v>
      </c>
      <c r="S1622" s="1882"/>
      <c r="T1622" s="1602"/>
      <c r="U1622" s="1602"/>
      <c r="V1622" s="1602"/>
      <c r="W1622" s="1602"/>
    </row>
    <row r="1623" spans="1:23" ht="16" customHeight="1" x14ac:dyDescent="0.45">
      <c r="A1623" s="1568"/>
      <c r="B1623" s="1572"/>
      <c r="C1623" s="1572"/>
      <c r="D1623" s="1570"/>
      <c r="E1623" s="1571"/>
      <c r="F1623" s="1587"/>
      <c r="G1623" s="1569"/>
      <c r="H1623" s="1587"/>
      <c r="I1623" s="1572"/>
      <c r="J1623" s="1573"/>
      <c r="K1623" s="1572"/>
      <c r="L1623" s="1587"/>
      <c r="M1623" s="1569"/>
      <c r="N1623" s="1569"/>
      <c r="O1623" s="1587"/>
      <c r="P1623" s="1587"/>
      <c r="Q1623" s="1880"/>
      <c r="R1623" s="1866">
        <f t="shared" si="25"/>
        <v>0</v>
      </c>
      <c r="S1623" s="1882"/>
      <c r="T1623" s="1602"/>
      <c r="U1623" s="1602"/>
      <c r="V1623" s="1602"/>
      <c r="W1623" s="1602"/>
    </row>
    <row r="1624" spans="1:23" ht="16" customHeight="1" x14ac:dyDescent="0.45">
      <c r="A1624" s="1568"/>
      <c r="B1624" s="1572"/>
      <c r="C1624" s="1572"/>
      <c r="D1624" s="1570"/>
      <c r="E1624" s="1571"/>
      <c r="F1624" s="1587"/>
      <c r="G1624" s="1569"/>
      <c r="H1624" s="1587"/>
      <c r="I1624" s="1572"/>
      <c r="J1624" s="1573"/>
      <c r="K1624" s="1572"/>
      <c r="L1624" s="1587"/>
      <c r="M1624" s="1569"/>
      <c r="N1624" s="1569"/>
      <c r="O1624" s="1587"/>
      <c r="P1624" s="1587"/>
      <c r="Q1624" s="1880"/>
      <c r="R1624" s="1866">
        <f t="shared" si="25"/>
        <v>0</v>
      </c>
      <c r="S1624" s="1882"/>
      <c r="T1624" s="1602"/>
      <c r="U1624" s="1602"/>
      <c r="V1624" s="1602"/>
      <c r="W1624" s="1602"/>
    </row>
    <row r="1625" spans="1:23" ht="16" customHeight="1" x14ac:dyDescent="0.45">
      <c r="A1625" s="1568"/>
      <c r="B1625" s="1572"/>
      <c r="C1625" s="1572"/>
      <c r="D1625" s="1570"/>
      <c r="E1625" s="1571"/>
      <c r="F1625" s="1587"/>
      <c r="G1625" s="1569"/>
      <c r="H1625" s="1587"/>
      <c r="I1625" s="1572"/>
      <c r="J1625" s="1573"/>
      <c r="K1625" s="1572"/>
      <c r="L1625" s="1587"/>
      <c r="M1625" s="1569"/>
      <c r="N1625" s="1569"/>
      <c r="O1625" s="1587"/>
      <c r="P1625" s="1587"/>
      <c r="Q1625" s="1880"/>
      <c r="R1625" s="1866">
        <f t="shared" si="25"/>
        <v>0</v>
      </c>
      <c r="S1625" s="1882"/>
      <c r="T1625" s="1602"/>
      <c r="U1625" s="1602"/>
      <c r="V1625" s="1602"/>
      <c r="W1625" s="1602"/>
    </row>
    <row r="1626" spans="1:23" ht="16" customHeight="1" x14ac:dyDescent="0.45">
      <c r="A1626" s="1568"/>
      <c r="B1626" s="1572"/>
      <c r="C1626" s="1572"/>
      <c r="D1626" s="1570"/>
      <c r="E1626" s="1571"/>
      <c r="F1626" s="1587"/>
      <c r="G1626" s="1569"/>
      <c r="H1626" s="1587"/>
      <c r="I1626" s="1572"/>
      <c r="J1626" s="1573"/>
      <c r="K1626" s="1572"/>
      <c r="L1626" s="1587"/>
      <c r="M1626" s="1569"/>
      <c r="N1626" s="1569"/>
      <c r="O1626" s="1587"/>
      <c r="P1626" s="1587"/>
      <c r="Q1626" s="1880"/>
      <c r="R1626" s="1866">
        <f t="shared" si="25"/>
        <v>0</v>
      </c>
      <c r="S1626" s="1882"/>
      <c r="T1626" s="1602"/>
      <c r="U1626" s="1602"/>
      <c r="V1626" s="1602"/>
      <c r="W1626" s="1602"/>
    </row>
    <row r="1627" spans="1:23" ht="16" customHeight="1" x14ac:dyDescent="0.45">
      <c r="A1627" s="1568"/>
      <c r="B1627" s="1572"/>
      <c r="C1627" s="1572"/>
      <c r="D1627" s="1570"/>
      <c r="E1627" s="1571"/>
      <c r="F1627" s="1587"/>
      <c r="G1627" s="1569"/>
      <c r="H1627" s="1587"/>
      <c r="I1627" s="1572"/>
      <c r="J1627" s="1573"/>
      <c r="K1627" s="1572"/>
      <c r="L1627" s="1587"/>
      <c r="M1627" s="1569"/>
      <c r="N1627" s="1569"/>
      <c r="O1627" s="1587"/>
      <c r="P1627" s="1587"/>
      <c r="Q1627" s="1880"/>
      <c r="R1627" s="1866">
        <f t="shared" si="25"/>
        <v>0</v>
      </c>
      <c r="S1627" s="1882"/>
      <c r="T1627" s="1602"/>
      <c r="U1627" s="1602"/>
      <c r="V1627" s="1602"/>
      <c r="W1627" s="1602"/>
    </row>
    <row r="1628" spans="1:23" ht="16" customHeight="1" x14ac:dyDescent="0.45">
      <c r="A1628" s="1568"/>
      <c r="B1628" s="1572"/>
      <c r="C1628" s="1572"/>
      <c r="D1628" s="1570"/>
      <c r="E1628" s="1571"/>
      <c r="F1628" s="1587"/>
      <c r="G1628" s="1569"/>
      <c r="H1628" s="1587"/>
      <c r="I1628" s="1572"/>
      <c r="J1628" s="1573"/>
      <c r="K1628" s="1572"/>
      <c r="L1628" s="1587"/>
      <c r="M1628" s="1569"/>
      <c r="N1628" s="1569"/>
      <c r="O1628" s="1587"/>
      <c r="P1628" s="1587"/>
      <c r="Q1628" s="1880"/>
      <c r="R1628" s="1866">
        <f t="shared" si="25"/>
        <v>0</v>
      </c>
      <c r="S1628" s="1882"/>
      <c r="T1628" s="1602"/>
      <c r="U1628" s="1602"/>
      <c r="V1628" s="1602"/>
      <c r="W1628" s="1602"/>
    </row>
    <row r="1629" spans="1:23" ht="16" customHeight="1" x14ac:dyDescent="0.45">
      <c r="A1629" s="1568"/>
      <c r="B1629" s="1572"/>
      <c r="C1629" s="1572"/>
      <c r="D1629" s="1570"/>
      <c r="E1629" s="1571"/>
      <c r="F1629" s="1587"/>
      <c r="G1629" s="1569"/>
      <c r="H1629" s="1587"/>
      <c r="I1629" s="1572"/>
      <c r="J1629" s="1573"/>
      <c r="K1629" s="1572"/>
      <c r="L1629" s="1587"/>
      <c r="M1629" s="1569"/>
      <c r="N1629" s="1569"/>
      <c r="O1629" s="1587"/>
      <c r="P1629" s="1587"/>
      <c r="Q1629" s="1880"/>
      <c r="R1629" s="1866">
        <f t="shared" si="25"/>
        <v>0</v>
      </c>
      <c r="S1629" s="1882"/>
      <c r="T1629" s="1602"/>
      <c r="U1629" s="1602"/>
      <c r="V1629" s="1602"/>
      <c r="W1629" s="1602"/>
    </row>
    <row r="1630" spans="1:23" ht="16" customHeight="1" x14ac:dyDescent="0.45">
      <c r="A1630" s="1568"/>
      <c r="B1630" s="1572"/>
      <c r="C1630" s="1572"/>
      <c r="D1630" s="1570"/>
      <c r="E1630" s="1571"/>
      <c r="F1630" s="1587"/>
      <c r="G1630" s="1569"/>
      <c r="H1630" s="1587"/>
      <c r="I1630" s="1572"/>
      <c r="J1630" s="1573"/>
      <c r="K1630" s="1572"/>
      <c r="L1630" s="1587"/>
      <c r="M1630" s="1569"/>
      <c r="N1630" s="1569"/>
      <c r="O1630" s="1587"/>
      <c r="P1630" s="1587"/>
      <c r="Q1630" s="1880"/>
      <c r="R1630" s="1866">
        <f t="shared" si="25"/>
        <v>0</v>
      </c>
      <c r="S1630" s="1882"/>
      <c r="T1630" s="1602"/>
      <c r="U1630" s="1602"/>
      <c r="V1630" s="1602"/>
      <c r="W1630" s="1602"/>
    </row>
    <row r="1631" spans="1:23" ht="16" customHeight="1" x14ac:dyDescent="0.45">
      <c r="A1631" s="1568"/>
      <c r="B1631" s="1572"/>
      <c r="C1631" s="1572"/>
      <c r="D1631" s="1570"/>
      <c r="E1631" s="1571"/>
      <c r="F1631" s="1587"/>
      <c r="G1631" s="1569"/>
      <c r="H1631" s="1587"/>
      <c r="I1631" s="1572"/>
      <c r="J1631" s="1573"/>
      <c r="K1631" s="1572"/>
      <c r="L1631" s="1587"/>
      <c r="M1631" s="1569"/>
      <c r="N1631" s="1569"/>
      <c r="O1631" s="1587"/>
      <c r="P1631" s="1587"/>
      <c r="Q1631" s="1880"/>
      <c r="R1631" s="1866">
        <f t="shared" si="25"/>
        <v>0</v>
      </c>
      <c r="S1631" s="1882"/>
      <c r="T1631" s="1602"/>
      <c r="U1631" s="1602"/>
      <c r="V1631" s="1602"/>
      <c r="W1631" s="1602"/>
    </row>
    <row r="1632" spans="1:23" ht="16" customHeight="1" x14ac:dyDescent="0.45">
      <c r="A1632" s="1568"/>
      <c r="B1632" s="1572"/>
      <c r="C1632" s="1572"/>
      <c r="D1632" s="1570"/>
      <c r="E1632" s="1571"/>
      <c r="F1632" s="1587"/>
      <c r="G1632" s="1569"/>
      <c r="H1632" s="1587"/>
      <c r="I1632" s="1572"/>
      <c r="J1632" s="1573"/>
      <c r="K1632" s="1572"/>
      <c r="L1632" s="1587"/>
      <c r="M1632" s="1569"/>
      <c r="N1632" s="1569"/>
      <c r="O1632" s="1587"/>
      <c r="P1632" s="1587"/>
      <c r="Q1632" s="1880"/>
      <c r="R1632" s="1866">
        <f t="shared" si="25"/>
        <v>0</v>
      </c>
      <c r="S1632" s="1882"/>
      <c r="T1632" s="1602"/>
      <c r="U1632" s="1602"/>
      <c r="V1632" s="1602"/>
      <c r="W1632" s="1602"/>
    </row>
    <row r="1633" spans="1:23" ht="16" customHeight="1" x14ac:dyDescent="0.45">
      <c r="A1633" s="1568"/>
      <c r="B1633" s="1572"/>
      <c r="C1633" s="1572"/>
      <c r="D1633" s="1570"/>
      <c r="E1633" s="1571"/>
      <c r="F1633" s="1587"/>
      <c r="G1633" s="1569"/>
      <c r="H1633" s="1587"/>
      <c r="I1633" s="1572"/>
      <c r="J1633" s="1573"/>
      <c r="K1633" s="1572"/>
      <c r="L1633" s="1587"/>
      <c r="M1633" s="1569"/>
      <c r="N1633" s="1569"/>
      <c r="O1633" s="1587"/>
      <c r="P1633" s="1587"/>
      <c r="Q1633" s="1880"/>
      <c r="R1633" s="1866">
        <f t="shared" si="25"/>
        <v>0</v>
      </c>
      <c r="S1633" s="1882"/>
      <c r="T1633" s="1602"/>
      <c r="U1633" s="1602"/>
      <c r="V1633" s="1602"/>
      <c r="W1633" s="1602"/>
    </row>
    <row r="1634" spans="1:23" ht="16" customHeight="1" x14ac:dyDescent="0.45">
      <c r="A1634" s="1568"/>
      <c r="B1634" s="1572"/>
      <c r="C1634" s="1572"/>
      <c r="D1634" s="1570"/>
      <c r="E1634" s="1571"/>
      <c r="F1634" s="1587"/>
      <c r="G1634" s="1569"/>
      <c r="H1634" s="1587"/>
      <c r="I1634" s="1572"/>
      <c r="J1634" s="1573"/>
      <c r="K1634" s="1572"/>
      <c r="L1634" s="1587"/>
      <c r="M1634" s="1569"/>
      <c r="N1634" s="1569"/>
      <c r="O1634" s="1587"/>
      <c r="P1634" s="1587"/>
      <c r="Q1634" s="1880"/>
      <c r="R1634" s="1866">
        <f t="shared" si="25"/>
        <v>0</v>
      </c>
      <c r="S1634" s="1882"/>
      <c r="T1634" s="1602"/>
      <c r="U1634" s="1602"/>
      <c r="V1634" s="1602"/>
      <c r="W1634" s="1602"/>
    </row>
    <row r="1635" spans="1:23" ht="16" customHeight="1" x14ac:dyDescent="0.45">
      <c r="A1635" s="1568"/>
      <c r="B1635" s="1572"/>
      <c r="C1635" s="1572"/>
      <c r="D1635" s="1570"/>
      <c r="E1635" s="1571"/>
      <c r="F1635" s="1587"/>
      <c r="G1635" s="1569"/>
      <c r="H1635" s="1587"/>
      <c r="I1635" s="1572"/>
      <c r="J1635" s="1573"/>
      <c r="K1635" s="1572"/>
      <c r="L1635" s="1587"/>
      <c r="M1635" s="1569"/>
      <c r="N1635" s="1569"/>
      <c r="O1635" s="1587"/>
      <c r="P1635" s="1587"/>
      <c r="Q1635" s="1880"/>
      <c r="R1635" s="1866">
        <f t="shared" si="25"/>
        <v>0</v>
      </c>
      <c r="S1635" s="1882"/>
      <c r="T1635" s="1602"/>
      <c r="U1635" s="1602"/>
      <c r="V1635" s="1602"/>
      <c r="W1635" s="1602"/>
    </row>
    <row r="1636" spans="1:23" ht="16" customHeight="1" x14ac:dyDescent="0.45">
      <c r="A1636" s="1568"/>
      <c r="B1636" s="1572"/>
      <c r="C1636" s="1572"/>
      <c r="D1636" s="1570"/>
      <c r="E1636" s="1571"/>
      <c r="F1636" s="1587"/>
      <c r="G1636" s="1569"/>
      <c r="H1636" s="1587"/>
      <c r="I1636" s="1572"/>
      <c r="J1636" s="1573"/>
      <c r="K1636" s="1572"/>
      <c r="L1636" s="1587"/>
      <c r="M1636" s="1569"/>
      <c r="N1636" s="1569"/>
      <c r="O1636" s="1587"/>
      <c r="P1636" s="1587"/>
      <c r="Q1636" s="1880"/>
      <c r="R1636" s="1866">
        <f t="shared" si="25"/>
        <v>0</v>
      </c>
      <c r="S1636" s="1882"/>
      <c r="T1636" s="1602"/>
      <c r="U1636" s="1602"/>
      <c r="V1636" s="1602"/>
      <c r="W1636" s="1602"/>
    </row>
    <row r="1637" spans="1:23" ht="16" customHeight="1" x14ac:dyDescent="0.45">
      <c r="A1637" s="1568"/>
      <c r="B1637" s="1572"/>
      <c r="C1637" s="1572"/>
      <c r="D1637" s="1570"/>
      <c r="E1637" s="1571"/>
      <c r="F1637" s="1587"/>
      <c r="G1637" s="1569"/>
      <c r="H1637" s="1587"/>
      <c r="I1637" s="1572"/>
      <c r="J1637" s="1573"/>
      <c r="K1637" s="1572"/>
      <c r="L1637" s="1587"/>
      <c r="M1637" s="1569"/>
      <c r="N1637" s="1569"/>
      <c r="O1637" s="1587"/>
      <c r="P1637" s="1587"/>
      <c r="Q1637" s="1880"/>
      <c r="R1637" s="1866">
        <f t="shared" si="25"/>
        <v>0</v>
      </c>
      <c r="S1637" s="1882"/>
      <c r="T1637" s="1602"/>
      <c r="U1637" s="1602"/>
      <c r="V1637" s="1602"/>
      <c r="W1637" s="1602"/>
    </row>
    <row r="1638" spans="1:23" ht="16" customHeight="1" x14ac:dyDescent="0.45">
      <c r="A1638" s="1568"/>
      <c r="B1638" s="1572"/>
      <c r="C1638" s="1572"/>
      <c r="D1638" s="1570"/>
      <c r="E1638" s="1571"/>
      <c r="F1638" s="1587"/>
      <c r="G1638" s="1569"/>
      <c r="H1638" s="1587"/>
      <c r="I1638" s="1572"/>
      <c r="J1638" s="1573"/>
      <c r="K1638" s="1572"/>
      <c r="L1638" s="1587"/>
      <c r="M1638" s="1569"/>
      <c r="N1638" s="1569"/>
      <c r="O1638" s="1587"/>
      <c r="P1638" s="1587"/>
      <c r="Q1638" s="1880"/>
      <c r="R1638" s="1866">
        <f t="shared" si="25"/>
        <v>0</v>
      </c>
      <c r="S1638" s="1882"/>
      <c r="T1638" s="1602"/>
      <c r="U1638" s="1602"/>
      <c r="V1638" s="1602"/>
      <c r="W1638" s="1602"/>
    </row>
    <row r="1639" spans="1:23" ht="16" customHeight="1" x14ac:dyDescent="0.45">
      <c r="A1639" s="1568"/>
      <c r="B1639" s="1572"/>
      <c r="C1639" s="1572"/>
      <c r="D1639" s="1570"/>
      <c r="E1639" s="1571"/>
      <c r="F1639" s="1587"/>
      <c r="G1639" s="1569"/>
      <c r="H1639" s="1587"/>
      <c r="I1639" s="1572"/>
      <c r="J1639" s="1573"/>
      <c r="K1639" s="1572"/>
      <c r="L1639" s="1587"/>
      <c r="M1639" s="1569"/>
      <c r="N1639" s="1569"/>
      <c r="O1639" s="1587"/>
      <c r="P1639" s="1587"/>
      <c r="Q1639" s="1880"/>
      <c r="R1639" s="1866">
        <f t="shared" si="25"/>
        <v>0</v>
      </c>
      <c r="S1639" s="1882"/>
      <c r="T1639" s="1602"/>
      <c r="U1639" s="1602"/>
      <c r="V1639" s="1602"/>
      <c r="W1639" s="1602"/>
    </row>
    <row r="1640" spans="1:23" ht="16" customHeight="1" x14ac:dyDescent="0.45">
      <c r="A1640" s="1568"/>
      <c r="B1640" s="1572"/>
      <c r="C1640" s="1572"/>
      <c r="D1640" s="1570"/>
      <c r="E1640" s="1571"/>
      <c r="F1640" s="1587"/>
      <c r="G1640" s="1569"/>
      <c r="H1640" s="1587"/>
      <c r="I1640" s="1572"/>
      <c r="J1640" s="1573"/>
      <c r="K1640" s="1572"/>
      <c r="L1640" s="1587"/>
      <c r="M1640" s="1569"/>
      <c r="N1640" s="1569"/>
      <c r="O1640" s="1587"/>
      <c r="P1640" s="1587"/>
      <c r="Q1640" s="1880"/>
      <c r="R1640" s="1866">
        <f t="shared" si="25"/>
        <v>0</v>
      </c>
      <c r="S1640" s="1882"/>
      <c r="T1640" s="1602"/>
      <c r="U1640" s="1602"/>
      <c r="V1640" s="1602"/>
      <c r="W1640" s="1602"/>
    </row>
    <row r="1641" spans="1:23" ht="16" customHeight="1" x14ac:dyDescent="0.45">
      <c r="A1641" s="1568"/>
      <c r="B1641" s="1572"/>
      <c r="C1641" s="1572"/>
      <c r="D1641" s="1570"/>
      <c r="E1641" s="1571"/>
      <c r="F1641" s="1587"/>
      <c r="G1641" s="1569"/>
      <c r="H1641" s="1587"/>
      <c r="I1641" s="1572"/>
      <c r="J1641" s="1573"/>
      <c r="K1641" s="1572"/>
      <c r="L1641" s="1587"/>
      <c r="M1641" s="1569"/>
      <c r="N1641" s="1569"/>
      <c r="O1641" s="1587"/>
      <c r="P1641" s="1587"/>
      <c r="Q1641" s="1880"/>
      <c r="R1641" s="1866">
        <f t="shared" si="25"/>
        <v>0</v>
      </c>
      <c r="S1641" s="1882"/>
      <c r="T1641" s="1602"/>
      <c r="U1641" s="1602"/>
      <c r="V1641" s="1602"/>
      <c r="W1641" s="1602"/>
    </row>
    <row r="1642" spans="1:23" ht="16" customHeight="1" x14ac:dyDescent="0.45">
      <c r="A1642" s="1568"/>
      <c r="B1642" s="1572"/>
      <c r="C1642" s="1572"/>
      <c r="D1642" s="1570"/>
      <c r="E1642" s="1571"/>
      <c r="F1642" s="1587"/>
      <c r="G1642" s="1569"/>
      <c r="H1642" s="1587"/>
      <c r="I1642" s="1572"/>
      <c r="J1642" s="1573"/>
      <c r="K1642" s="1572"/>
      <c r="L1642" s="1587"/>
      <c r="M1642" s="1569"/>
      <c r="N1642" s="1569"/>
      <c r="O1642" s="1587"/>
      <c r="P1642" s="1587"/>
      <c r="Q1642" s="1880"/>
      <c r="R1642" s="1866">
        <f t="shared" si="25"/>
        <v>0</v>
      </c>
      <c r="S1642" s="1882"/>
      <c r="T1642" s="1602"/>
      <c r="U1642" s="1602"/>
      <c r="V1642" s="1602"/>
      <c r="W1642" s="1602"/>
    </row>
    <row r="1643" spans="1:23" ht="16" customHeight="1" x14ac:dyDescent="0.45">
      <c r="A1643" s="1568"/>
      <c r="B1643" s="1572"/>
      <c r="C1643" s="1572"/>
      <c r="D1643" s="1570"/>
      <c r="E1643" s="1571"/>
      <c r="F1643" s="1587"/>
      <c r="G1643" s="1569"/>
      <c r="H1643" s="1587"/>
      <c r="I1643" s="1572"/>
      <c r="J1643" s="1573"/>
      <c r="K1643" s="1572"/>
      <c r="L1643" s="1587"/>
      <c r="M1643" s="1569"/>
      <c r="N1643" s="1569"/>
      <c r="O1643" s="1587"/>
      <c r="P1643" s="1587"/>
      <c r="Q1643" s="1880"/>
      <c r="R1643" s="1866">
        <f t="shared" si="25"/>
        <v>0</v>
      </c>
      <c r="S1643" s="1882"/>
      <c r="T1643" s="1602"/>
      <c r="U1643" s="1602"/>
      <c r="V1643" s="1602"/>
      <c r="W1643" s="1602"/>
    </row>
    <row r="1644" spans="1:23" ht="16" customHeight="1" x14ac:dyDescent="0.45">
      <c r="A1644" s="1568"/>
      <c r="B1644" s="1572"/>
      <c r="C1644" s="1572"/>
      <c r="D1644" s="1570"/>
      <c r="E1644" s="1571"/>
      <c r="F1644" s="1587"/>
      <c r="G1644" s="1569"/>
      <c r="H1644" s="1587"/>
      <c r="I1644" s="1572"/>
      <c r="J1644" s="1573"/>
      <c r="K1644" s="1572"/>
      <c r="L1644" s="1587"/>
      <c r="M1644" s="1569"/>
      <c r="N1644" s="1569"/>
      <c r="O1644" s="1587"/>
      <c r="P1644" s="1587"/>
      <c r="Q1644" s="1880"/>
      <c r="R1644" s="1866">
        <f t="shared" si="25"/>
        <v>0</v>
      </c>
      <c r="S1644" s="1882"/>
      <c r="T1644" s="1602"/>
      <c r="U1644" s="1602"/>
      <c r="V1644" s="1602"/>
      <c r="W1644" s="1602"/>
    </row>
    <row r="1645" spans="1:23" ht="16" customHeight="1" x14ac:dyDescent="0.45">
      <c r="A1645" s="1568"/>
      <c r="B1645" s="1572"/>
      <c r="C1645" s="1572"/>
      <c r="D1645" s="1570"/>
      <c r="E1645" s="1571"/>
      <c r="F1645" s="1587"/>
      <c r="G1645" s="1569"/>
      <c r="H1645" s="1587"/>
      <c r="I1645" s="1572"/>
      <c r="J1645" s="1573"/>
      <c r="K1645" s="1572"/>
      <c r="L1645" s="1587"/>
      <c r="M1645" s="1569"/>
      <c r="N1645" s="1569"/>
      <c r="O1645" s="1587"/>
      <c r="P1645" s="1587"/>
      <c r="Q1645" s="1880"/>
      <c r="R1645" s="1866">
        <f t="shared" si="25"/>
        <v>0</v>
      </c>
      <c r="S1645" s="1882"/>
      <c r="T1645" s="1602"/>
      <c r="U1645" s="1602"/>
      <c r="V1645" s="1602"/>
      <c r="W1645" s="1602"/>
    </row>
    <row r="1646" spans="1:23" ht="16" customHeight="1" x14ac:dyDescent="0.45">
      <c r="A1646" s="1568"/>
      <c r="B1646" s="1572"/>
      <c r="C1646" s="1572"/>
      <c r="D1646" s="1570"/>
      <c r="E1646" s="1571"/>
      <c r="F1646" s="1587"/>
      <c r="G1646" s="1569"/>
      <c r="H1646" s="1587"/>
      <c r="I1646" s="1572"/>
      <c r="J1646" s="1573"/>
      <c r="K1646" s="1572"/>
      <c r="L1646" s="1587"/>
      <c r="M1646" s="1569"/>
      <c r="N1646" s="1569"/>
      <c r="O1646" s="1587"/>
      <c r="P1646" s="1587"/>
      <c r="Q1646" s="1880"/>
      <c r="R1646" s="1866">
        <f t="shared" si="25"/>
        <v>0</v>
      </c>
      <c r="S1646" s="1882"/>
      <c r="T1646" s="1602"/>
      <c r="U1646" s="1602"/>
      <c r="V1646" s="1602"/>
      <c r="W1646" s="1602"/>
    </row>
    <row r="1647" spans="1:23" ht="16" customHeight="1" x14ac:dyDescent="0.45">
      <c r="A1647" s="1568"/>
      <c r="B1647" s="1572"/>
      <c r="C1647" s="1572"/>
      <c r="D1647" s="1570"/>
      <c r="E1647" s="1571"/>
      <c r="F1647" s="1587"/>
      <c r="G1647" s="1569"/>
      <c r="H1647" s="1587"/>
      <c r="I1647" s="1572"/>
      <c r="J1647" s="1573"/>
      <c r="K1647" s="1572"/>
      <c r="L1647" s="1587"/>
      <c r="M1647" s="1569"/>
      <c r="N1647" s="1569"/>
      <c r="O1647" s="1587"/>
      <c r="P1647" s="1587"/>
      <c r="Q1647" s="1880"/>
      <c r="R1647" s="1866">
        <f t="shared" si="25"/>
        <v>0</v>
      </c>
      <c r="S1647" s="1882"/>
      <c r="T1647" s="1602"/>
      <c r="U1647" s="1602"/>
      <c r="V1647" s="1602"/>
      <c r="W1647" s="1602"/>
    </row>
    <row r="1648" spans="1:23" ht="16" customHeight="1" x14ac:dyDescent="0.45">
      <c r="A1648" s="1568"/>
      <c r="B1648" s="1572"/>
      <c r="C1648" s="1572"/>
      <c r="D1648" s="1570"/>
      <c r="E1648" s="1571"/>
      <c r="F1648" s="1587"/>
      <c r="G1648" s="1569"/>
      <c r="H1648" s="1587"/>
      <c r="I1648" s="1572"/>
      <c r="J1648" s="1573"/>
      <c r="K1648" s="1572"/>
      <c r="L1648" s="1587"/>
      <c r="M1648" s="1569"/>
      <c r="N1648" s="1569"/>
      <c r="O1648" s="1587"/>
      <c r="P1648" s="1587"/>
      <c r="Q1648" s="1880"/>
      <c r="R1648" s="1866">
        <f t="shared" si="25"/>
        <v>0</v>
      </c>
      <c r="S1648" s="1882"/>
      <c r="T1648" s="1602"/>
      <c r="U1648" s="1602"/>
      <c r="V1648" s="1602"/>
      <c r="W1648" s="1602"/>
    </row>
    <row r="1649" spans="1:23" ht="16" customHeight="1" x14ac:dyDescent="0.45">
      <c r="A1649" s="1568"/>
      <c r="B1649" s="1572"/>
      <c r="C1649" s="1572"/>
      <c r="D1649" s="1570"/>
      <c r="E1649" s="1571"/>
      <c r="F1649" s="1587"/>
      <c r="G1649" s="1569"/>
      <c r="H1649" s="1587"/>
      <c r="I1649" s="1572"/>
      <c r="J1649" s="1573"/>
      <c r="K1649" s="1572"/>
      <c r="L1649" s="1587"/>
      <c r="M1649" s="1569"/>
      <c r="N1649" s="1569"/>
      <c r="O1649" s="1587"/>
      <c r="P1649" s="1587"/>
      <c r="Q1649" s="1880"/>
      <c r="R1649" s="1866">
        <f t="shared" si="25"/>
        <v>0</v>
      </c>
      <c r="S1649" s="1882"/>
      <c r="T1649" s="1602"/>
      <c r="U1649" s="1602"/>
      <c r="V1649" s="1602"/>
      <c r="W1649" s="1602"/>
    </row>
    <row r="1650" spans="1:23" ht="16" customHeight="1" x14ac:dyDescent="0.45">
      <c r="A1650" s="1568"/>
      <c r="B1650" s="1572"/>
      <c r="C1650" s="1572"/>
      <c r="D1650" s="1570"/>
      <c r="E1650" s="1571"/>
      <c r="F1650" s="1587"/>
      <c r="G1650" s="1569"/>
      <c r="H1650" s="1587"/>
      <c r="I1650" s="1572"/>
      <c r="J1650" s="1573"/>
      <c r="K1650" s="1572"/>
      <c r="L1650" s="1587"/>
      <c r="M1650" s="1569"/>
      <c r="N1650" s="1569"/>
      <c r="O1650" s="1587"/>
      <c r="P1650" s="1587"/>
      <c r="Q1650" s="1880"/>
      <c r="R1650" s="1866">
        <f t="shared" si="25"/>
        <v>0</v>
      </c>
      <c r="S1650" s="1882"/>
      <c r="T1650" s="1602"/>
      <c r="U1650" s="1602"/>
      <c r="V1650" s="1602"/>
      <c r="W1650" s="1602"/>
    </row>
    <row r="1651" spans="1:23" ht="16" customHeight="1" x14ac:dyDescent="0.45">
      <c r="A1651" s="1568"/>
      <c r="B1651" s="1572"/>
      <c r="C1651" s="1572"/>
      <c r="D1651" s="1570"/>
      <c r="E1651" s="1571"/>
      <c r="F1651" s="1587"/>
      <c r="G1651" s="1569"/>
      <c r="H1651" s="1587"/>
      <c r="I1651" s="1572"/>
      <c r="J1651" s="1573"/>
      <c r="K1651" s="1572"/>
      <c r="L1651" s="1587"/>
      <c r="M1651" s="1569"/>
      <c r="N1651" s="1569"/>
      <c r="O1651" s="1587"/>
      <c r="P1651" s="1587"/>
      <c r="Q1651" s="1880"/>
      <c r="R1651" s="1866">
        <f t="shared" si="25"/>
        <v>0</v>
      </c>
      <c r="S1651" s="1882"/>
      <c r="T1651" s="1602"/>
      <c r="U1651" s="1602"/>
      <c r="V1651" s="1602"/>
      <c r="W1651" s="1602"/>
    </row>
    <row r="1652" spans="1:23" ht="16" customHeight="1" x14ac:dyDescent="0.45">
      <c r="A1652" s="1568"/>
      <c r="B1652" s="1572"/>
      <c r="C1652" s="1572"/>
      <c r="D1652" s="1570"/>
      <c r="E1652" s="1571"/>
      <c r="F1652" s="1587"/>
      <c r="G1652" s="1569"/>
      <c r="H1652" s="1587"/>
      <c r="I1652" s="1572"/>
      <c r="J1652" s="1573"/>
      <c r="K1652" s="1572"/>
      <c r="L1652" s="1587"/>
      <c r="M1652" s="1569"/>
      <c r="N1652" s="1569"/>
      <c r="O1652" s="1587"/>
      <c r="P1652" s="1587"/>
      <c r="Q1652" s="1880"/>
      <c r="R1652" s="1866">
        <f t="shared" si="25"/>
        <v>0</v>
      </c>
      <c r="S1652" s="1882"/>
      <c r="T1652" s="1602"/>
      <c r="U1652" s="1602"/>
      <c r="V1652" s="1602"/>
      <c r="W1652" s="1602"/>
    </row>
    <row r="1653" spans="1:23" ht="16" customHeight="1" x14ac:dyDescent="0.45">
      <c r="A1653" s="1568"/>
      <c r="B1653" s="1572"/>
      <c r="C1653" s="1572"/>
      <c r="D1653" s="1570"/>
      <c r="E1653" s="1571"/>
      <c r="F1653" s="1587"/>
      <c r="G1653" s="1569"/>
      <c r="H1653" s="1587"/>
      <c r="I1653" s="1572"/>
      <c r="J1653" s="1573"/>
      <c r="K1653" s="1572"/>
      <c r="L1653" s="1587"/>
      <c r="M1653" s="1569"/>
      <c r="N1653" s="1569"/>
      <c r="O1653" s="1587"/>
      <c r="P1653" s="1587"/>
      <c r="Q1653" s="1880"/>
      <c r="R1653" s="1866">
        <f t="shared" si="25"/>
        <v>0</v>
      </c>
      <c r="S1653" s="1882"/>
      <c r="T1653" s="1602"/>
      <c r="U1653" s="1602"/>
      <c r="V1653" s="1602"/>
      <c r="W1653" s="1602"/>
    </row>
    <row r="1654" spans="1:23" ht="16" customHeight="1" x14ac:dyDescent="0.45">
      <c r="A1654" s="1568"/>
      <c r="B1654" s="1572"/>
      <c r="C1654" s="1572"/>
      <c r="D1654" s="1570"/>
      <c r="E1654" s="1571"/>
      <c r="F1654" s="1587"/>
      <c r="G1654" s="1569"/>
      <c r="H1654" s="1587"/>
      <c r="I1654" s="1572"/>
      <c r="J1654" s="1573"/>
      <c r="K1654" s="1572"/>
      <c r="L1654" s="1587"/>
      <c r="M1654" s="1569"/>
      <c r="N1654" s="1569"/>
      <c r="O1654" s="1587"/>
      <c r="P1654" s="1587"/>
      <c r="Q1654" s="1880"/>
      <c r="R1654" s="1866">
        <f t="shared" si="25"/>
        <v>0</v>
      </c>
      <c r="S1654" s="1882"/>
      <c r="T1654" s="1602"/>
      <c r="U1654" s="1602"/>
      <c r="V1654" s="1602"/>
      <c r="W1654" s="1602"/>
    </row>
    <row r="1655" spans="1:23" ht="16" customHeight="1" x14ac:dyDescent="0.45">
      <c r="A1655" s="1568"/>
      <c r="B1655" s="1572"/>
      <c r="C1655" s="1572"/>
      <c r="D1655" s="1570"/>
      <c r="E1655" s="1571"/>
      <c r="F1655" s="1587"/>
      <c r="G1655" s="1569"/>
      <c r="H1655" s="1587"/>
      <c r="I1655" s="1572"/>
      <c r="J1655" s="1573"/>
      <c r="K1655" s="1572"/>
      <c r="L1655" s="1587"/>
      <c r="M1655" s="1569"/>
      <c r="N1655" s="1569"/>
      <c r="O1655" s="1587"/>
      <c r="P1655" s="1587"/>
      <c r="Q1655" s="1880"/>
      <c r="R1655" s="1866">
        <f t="shared" si="25"/>
        <v>0</v>
      </c>
      <c r="S1655" s="1882"/>
      <c r="T1655" s="1602"/>
      <c r="U1655" s="1602"/>
      <c r="V1655" s="1602"/>
      <c r="W1655" s="1602"/>
    </row>
    <row r="1656" spans="1:23" ht="16" customHeight="1" x14ac:dyDescent="0.45">
      <c r="A1656" s="1568"/>
      <c r="B1656" s="1572"/>
      <c r="C1656" s="1572"/>
      <c r="D1656" s="1570"/>
      <c r="E1656" s="1571"/>
      <c r="F1656" s="1587"/>
      <c r="G1656" s="1569"/>
      <c r="H1656" s="1587"/>
      <c r="I1656" s="1572"/>
      <c r="J1656" s="1573"/>
      <c r="K1656" s="1572"/>
      <c r="L1656" s="1587"/>
      <c r="M1656" s="1569"/>
      <c r="N1656" s="1569"/>
      <c r="O1656" s="1587"/>
      <c r="P1656" s="1587"/>
      <c r="Q1656" s="1880"/>
      <c r="R1656" s="1866">
        <f t="shared" si="25"/>
        <v>0</v>
      </c>
      <c r="S1656" s="1882"/>
      <c r="T1656" s="1602"/>
      <c r="U1656" s="1602"/>
      <c r="V1656" s="1602"/>
      <c r="W1656" s="1602"/>
    </row>
    <row r="1657" spans="1:23" ht="16" customHeight="1" x14ac:dyDescent="0.45">
      <c r="A1657" s="1568"/>
      <c r="B1657" s="1572"/>
      <c r="C1657" s="1572"/>
      <c r="D1657" s="1570"/>
      <c r="E1657" s="1571"/>
      <c r="F1657" s="1587"/>
      <c r="G1657" s="1569"/>
      <c r="H1657" s="1587"/>
      <c r="I1657" s="1572"/>
      <c r="J1657" s="1573"/>
      <c r="K1657" s="1572"/>
      <c r="L1657" s="1587"/>
      <c r="M1657" s="1569"/>
      <c r="N1657" s="1569"/>
      <c r="O1657" s="1587"/>
      <c r="P1657" s="1587"/>
      <c r="Q1657" s="1880"/>
      <c r="R1657" s="1866">
        <f t="shared" si="25"/>
        <v>0</v>
      </c>
      <c r="S1657" s="1882"/>
      <c r="T1657" s="1602"/>
      <c r="U1657" s="1602"/>
      <c r="V1657" s="1602"/>
      <c r="W1657" s="1602"/>
    </row>
    <row r="1658" spans="1:23" ht="16" customHeight="1" x14ac:dyDescent="0.45">
      <c r="A1658" s="1568"/>
      <c r="B1658" s="1572"/>
      <c r="C1658" s="1572"/>
      <c r="D1658" s="1570"/>
      <c r="E1658" s="1571"/>
      <c r="F1658" s="1587"/>
      <c r="G1658" s="1569"/>
      <c r="H1658" s="1587"/>
      <c r="I1658" s="1572"/>
      <c r="J1658" s="1573"/>
      <c r="K1658" s="1572"/>
      <c r="L1658" s="1587"/>
      <c r="M1658" s="1569"/>
      <c r="N1658" s="1569"/>
      <c r="O1658" s="1587"/>
      <c r="P1658" s="1587"/>
      <c r="Q1658" s="1880"/>
      <c r="R1658" s="1866">
        <f t="shared" si="25"/>
        <v>0</v>
      </c>
      <c r="S1658" s="1882"/>
      <c r="T1658" s="1602"/>
      <c r="U1658" s="1602"/>
      <c r="V1658" s="1602"/>
      <c r="W1658" s="1602"/>
    </row>
    <row r="1659" spans="1:23" ht="16" customHeight="1" x14ac:dyDescent="0.45">
      <c r="A1659" s="1568"/>
      <c r="B1659" s="1572"/>
      <c r="C1659" s="1572"/>
      <c r="D1659" s="1570"/>
      <c r="E1659" s="1571"/>
      <c r="F1659" s="1587"/>
      <c r="G1659" s="1569"/>
      <c r="H1659" s="1587"/>
      <c r="I1659" s="1572"/>
      <c r="J1659" s="1573"/>
      <c r="K1659" s="1572"/>
      <c r="L1659" s="1587"/>
      <c r="M1659" s="1569"/>
      <c r="N1659" s="1569"/>
      <c r="O1659" s="1587"/>
      <c r="P1659" s="1587"/>
      <c r="Q1659" s="1880"/>
      <c r="R1659" s="1866">
        <f t="shared" si="25"/>
        <v>0</v>
      </c>
      <c r="S1659" s="1882"/>
      <c r="T1659" s="1602"/>
      <c r="U1659" s="1602"/>
      <c r="V1659" s="1602"/>
      <c r="W1659" s="1602"/>
    </row>
    <row r="1660" spans="1:23" ht="16" customHeight="1" x14ac:dyDescent="0.45">
      <c r="A1660" s="1568"/>
      <c r="B1660" s="1572"/>
      <c r="C1660" s="1572"/>
      <c r="D1660" s="1570"/>
      <c r="E1660" s="1571"/>
      <c r="F1660" s="1587"/>
      <c r="G1660" s="1569"/>
      <c r="H1660" s="1587"/>
      <c r="I1660" s="1572"/>
      <c r="J1660" s="1573"/>
      <c r="K1660" s="1572"/>
      <c r="L1660" s="1587"/>
      <c r="M1660" s="1569"/>
      <c r="N1660" s="1569"/>
      <c r="O1660" s="1587"/>
      <c r="P1660" s="1587"/>
      <c r="Q1660" s="1880"/>
      <c r="R1660" s="1866">
        <f t="shared" si="25"/>
        <v>0</v>
      </c>
      <c r="S1660" s="1882"/>
      <c r="T1660" s="1602"/>
      <c r="U1660" s="1602"/>
      <c r="V1660" s="1602"/>
      <c r="W1660" s="1602"/>
    </row>
    <row r="1661" spans="1:23" ht="16" customHeight="1" x14ac:dyDescent="0.45">
      <c r="A1661" s="1568"/>
      <c r="B1661" s="1572"/>
      <c r="C1661" s="1572"/>
      <c r="D1661" s="1570"/>
      <c r="E1661" s="1571"/>
      <c r="F1661" s="1587"/>
      <c r="G1661" s="1569"/>
      <c r="H1661" s="1587"/>
      <c r="I1661" s="1572"/>
      <c r="J1661" s="1573"/>
      <c r="K1661" s="1572"/>
      <c r="L1661" s="1587"/>
      <c r="M1661" s="1569"/>
      <c r="N1661" s="1569"/>
      <c r="O1661" s="1587"/>
      <c r="P1661" s="1587"/>
      <c r="Q1661" s="1880"/>
      <c r="R1661" s="1866">
        <f t="shared" si="25"/>
        <v>0</v>
      </c>
      <c r="S1661" s="1882"/>
      <c r="T1661" s="1602"/>
      <c r="U1661" s="1602"/>
      <c r="V1661" s="1602"/>
      <c r="W1661" s="1602"/>
    </row>
    <row r="1662" spans="1:23" ht="16" customHeight="1" x14ac:dyDescent="0.45">
      <c r="A1662" s="1568"/>
      <c r="B1662" s="1572"/>
      <c r="C1662" s="1572"/>
      <c r="D1662" s="1570"/>
      <c r="E1662" s="1571"/>
      <c r="F1662" s="1587"/>
      <c r="G1662" s="1569"/>
      <c r="H1662" s="1587"/>
      <c r="I1662" s="1572"/>
      <c r="J1662" s="1573"/>
      <c r="K1662" s="1572"/>
      <c r="L1662" s="1587"/>
      <c r="M1662" s="1569"/>
      <c r="N1662" s="1569"/>
      <c r="O1662" s="1587"/>
      <c r="P1662" s="1587"/>
      <c r="Q1662" s="1880"/>
      <c r="R1662" s="1866">
        <f t="shared" si="25"/>
        <v>0</v>
      </c>
      <c r="S1662" s="1882"/>
      <c r="T1662" s="1602"/>
      <c r="U1662" s="1602"/>
      <c r="V1662" s="1602"/>
      <c r="W1662" s="1602"/>
    </row>
    <row r="1663" spans="1:23" ht="16" customHeight="1" x14ac:dyDescent="0.45">
      <c r="A1663" s="1568"/>
      <c r="B1663" s="1572"/>
      <c r="C1663" s="1572"/>
      <c r="D1663" s="1570"/>
      <c r="E1663" s="1571"/>
      <c r="F1663" s="1587"/>
      <c r="G1663" s="1569"/>
      <c r="H1663" s="1587"/>
      <c r="I1663" s="1572"/>
      <c r="J1663" s="1573"/>
      <c r="K1663" s="1572"/>
      <c r="L1663" s="1587"/>
      <c r="M1663" s="1569"/>
      <c r="N1663" s="1569"/>
      <c r="O1663" s="1587"/>
      <c r="P1663" s="1587"/>
      <c r="Q1663" s="1880"/>
      <c r="R1663" s="1866">
        <f t="shared" si="25"/>
        <v>0</v>
      </c>
      <c r="S1663" s="1882"/>
      <c r="T1663" s="1602"/>
      <c r="U1663" s="1602"/>
      <c r="V1663" s="1602"/>
      <c r="W1663" s="1602"/>
    </row>
    <row r="1664" spans="1:23" ht="16" customHeight="1" x14ac:dyDescent="0.45">
      <c r="A1664" s="1568"/>
      <c r="B1664" s="1572"/>
      <c r="C1664" s="1572"/>
      <c r="D1664" s="1570"/>
      <c r="E1664" s="1571"/>
      <c r="F1664" s="1587"/>
      <c r="G1664" s="1569"/>
      <c r="H1664" s="1587"/>
      <c r="I1664" s="1572"/>
      <c r="J1664" s="1573"/>
      <c r="K1664" s="1572"/>
      <c r="L1664" s="1587"/>
      <c r="M1664" s="1569"/>
      <c r="N1664" s="1569"/>
      <c r="O1664" s="1587"/>
      <c r="P1664" s="1587"/>
      <c r="Q1664" s="1880"/>
      <c r="R1664" s="1866">
        <f t="shared" si="25"/>
        <v>0</v>
      </c>
      <c r="S1664" s="1882"/>
      <c r="T1664" s="1602"/>
      <c r="U1664" s="1602"/>
      <c r="V1664" s="1602"/>
      <c r="W1664" s="1602"/>
    </row>
    <row r="1665" spans="1:23" ht="16" customHeight="1" x14ac:dyDescent="0.45">
      <c r="A1665" s="1568"/>
      <c r="B1665" s="1572"/>
      <c r="C1665" s="1572"/>
      <c r="D1665" s="1570"/>
      <c r="E1665" s="1571"/>
      <c r="F1665" s="1587"/>
      <c r="G1665" s="1569"/>
      <c r="H1665" s="1587"/>
      <c r="I1665" s="1572"/>
      <c r="J1665" s="1573"/>
      <c r="K1665" s="1572"/>
      <c r="L1665" s="1587"/>
      <c r="M1665" s="1569"/>
      <c r="N1665" s="1569"/>
      <c r="O1665" s="1587"/>
      <c r="P1665" s="1587"/>
      <c r="Q1665" s="1880"/>
      <c r="R1665" s="1866">
        <f t="shared" si="25"/>
        <v>0</v>
      </c>
      <c r="S1665" s="1882"/>
      <c r="T1665" s="1602"/>
      <c r="U1665" s="1602"/>
      <c r="V1665" s="1602"/>
      <c r="W1665" s="1602"/>
    </row>
    <row r="1666" spans="1:23" ht="16" customHeight="1" x14ac:dyDescent="0.45">
      <c r="A1666" s="1568"/>
      <c r="B1666" s="1572"/>
      <c r="C1666" s="1572"/>
      <c r="D1666" s="1570"/>
      <c r="E1666" s="1571"/>
      <c r="F1666" s="1587"/>
      <c r="G1666" s="1569"/>
      <c r="H1666" s="1587"/>
      <c r="I1666" s="1572"/>
      <c r="J1666" s="1573"/>
      <c r="K1666" s="1572"/>
      <c r="L1666" s="1587"/>
      <c r="M1666" s="1569"/>
      <c r="N1666" s="1569"/>
      <c r="O1666" s="1587"/>
      <c r="P1666" s="1587"/>
      <c r="Q1666" s="1880"/>
      <c r="R1666" s="1866">
        <f t="shared" si="25"/>
        <v>0</v>
      </c>
      <c r="S1666" s="1882"/>
      <c r="T1666" s="1602"/>
      <c r="U1666" s="1602"/>
      <c r="V1666" s="1602"/>
      <c r="W1666" s="1602"/>
    </row>
    <row r="1667" spans="1:23" ht="16" customHeight="1" x14ac:dyDescent="0.45">
      <c r="A1667" s="1568"/>
      <c r="B1667" s="1572"/>
      <c r="C1667" s="1572"/>
      <c r="D1667" s="1570"/>
      <c r="E1667" s="1571"/>
      <c r="F1667" s="1587"/>
      <c r="G1667" s="1569"/>
      <c r="H1667" s="1587"/>
      <c r="I1667" s="1572"/>
      <c r="J1667" s="1573"/>
      <c r="K1667" s="1572"/>
      <c r="L1667" s="1587"/>
      <c r="M1667" s="1569"/>
      <c r="N1667" s="1569"/>
      <c r="O1667" s="1587"/>
      <c r="P1667" s="1587"/>
      <c r="Q1667" s="1880"/>
      <c r="R1667" s="1866">
        <f t="shared" si="25"/>
        <v>0</v>
      </c>
      <c r="S1667" s="1882"/>
      <c r="T1667" s="1602"/>
      <c r="U1667" s="1602"/>
      <c r="V1667" s="1602"/>
      <c r="W1667" s="1602"/>
    </row>
    <row r="1668" spans="1:23" ht="16" customHeight="1" x14ac:dyDescent="0.45">
      <c r="A1668" s="1568"/>
      <c r="B1668" s="1572"/>
      <c r="C1668" s="1572"/>
      <c r="D1668" s="1570"/>
      <c r="E1668" s="1571"/>
      <c r="F1668" s="1587"/>
      <c r="G1668" s="1569"/>
      <c r="H1668" s="1587"/>
      <c r="I1668" s="1572"/>
      <c r="J1668" s="1573"/>
      <c r="K1668" s="1572"/>
      <c r="L1668" s="1587"/>
      <c r="M1668" s="1569"/>
      <c r="N1668" s="1569"/>
      <c r="O1668" s="1587"/>
      <c r="P1668" s="1587"/>
      <c r="Q1668" s="1880"/>
      <c r="R1668" s="1866">
        <f t="shared" si="25"/>
        <v>0</v>
      </c>
      <c r="S1668" s="1882"/>
      <c r="T1668" s="1602"/>
      <c r="U1668" s="1602"/>
      <c r="V1668" s="1602"/>
      <c r="W1668" s="1602"/>
    </row>
    <row r="1669" spans="1:23" ht="16" customHeight="1" x14ac:dyDescent="0.45">
      <c r="A1669" s="1568"/>
      <c r="B1669" s="1572"/>
      <c r="C1669" s="1572"/>
      <c r="D1669" s="1570"/>
      <c r="E1669" s="1571"/>
      <c r="F1669" s="1587"/>
      <c r="G1669" s="1569"/>
      <c r="H1669" s="1587"/>
      <c r="I1669" s="1572"/>
      <c r="J1669" s="1573"/>
      <c r="K1669" s="1572"/>
      <c r="L1669" s="1587"/>
      <c r="M1669" s="1569"/>
      <c r="N1669" s="1569"/>
      <c r="O1669" s="1587"/>
      <c r="P1669" s="1587"/>
      <c r="Q1669" s="1880"/>
      <c r="R1669" s="1866">
        <f t="shared" si="25"/>
        <v>0</v>
      </c>
      <c r="S1669" s="1882"/>
      <c r="T1669" s="1602"/>
      <c r="U1669" s="1602"/>
      <c r="V1669" s="1602"/>
      <c r="W1669" s="1602"/>
    </row>
    <row r="1670" spans="1:23" ht="16" customHeight="1" x14ac:dyDescent="0.45">
      <c r="A1670" s="1568"/>
      <c r="B1670" s="1572"/>
      <c r="C1670" s="1572"/>
      <c r="D1670" s="1570"/>
      <c r="E1670" s="1571"/>
      <c r="F1670" s="1587"/>
      <c r="G1670" s="1569"/>
      <c r="H1670" s="1587"/>
      <c r="I1670" s="1572"/>
      <c r="J1670" s="1573"/>
      <c r="K1670" s="1572"/>
      <c r="L1670" s="1587"/>
      <c r="M1670" s="1569"/>
      <c r="N1670" s="1569"/>
      <c r="O1670" s="1587"/>
      <c r="P1670" s="1587"/>
      <c r="Q1670" s="1880"/>
      <c r="R1670" s="1866">
        <f t="shared" si="25"/>
        <v>0</v>
      </c>
      <c r="S1670" s="1882"/>
      <c r="T1670" s="1602"/>
      <c r="U1670" s="1602"/>
      <c r="V1670" s="1602"/>
      <c r="W1670" s="1602"/>
    </row>
    <row r="1671" spans="1:23" ht="16" customHeight="1" x14ac:dyDescent="0.45">
      <c r="A1671" s="1568"/>
      <c r="B1671" s="1572"/>
      <c r="C1671" s="1572"/>
      <c r="D1671" s="1570"/>
      <c r="E1671" s="1571"/>
      <c r="F1671" s="1587"/>
      <c r="G1671" s="1569"/>
      <c r="H1671" s="1587"/>
      <c r="I1671" s="1572"/>
      <c r="J1671" s="1573"/>
      <c r="K1671" s="1572"/>
      <c r="L1671" s="1587"/>
      <c r="M1671" s="1569"/>
      <c r="N1671" s="1569"/>
      <c r="O1671" s="1587"/>
      <c r="P1671" s="1587"/>
      <c r="Q1671" s="1880"/>
      <c r="R1671" s="1866">
        <f t="shared" si="25"/>
        <v>0</v>
      </c>
      <c r="S1671" s="1882"/>
      <c r="T1671" s="1602"/>
      <c r="U1671" s="1602"/>
      <c r="V1671" s="1602"/>
      <c r="W1671" s="1602"/>
    </row>
    <row r="1672" spans="1:23" ht="16" customHeight="1" x14ac:dyDescent="0.45">
      <c r="A1672" s="1568"/>
      <c r="B1672" s="1572"/>
      <c r="C1672" s="1572"/>
      <c r="D1672" s="1570"/>
      <c r="E1672" s="1571"/>
      <c r="F1672" s="1587"/>
      <c r="G1672" s="1569"/>
      <c r="H1672" s="1587"/>
      <c r="I1672" s="1572"/>
      <c r="J1672" s="1573"/>
      <c r="K1672" s="1572"/>
      <c r="L1672" s="1587"/>
      <c r="M1672" s="1569"/>
      <c r="N1672" s="1569"/>
      <c r="O1672" s="1587"/>
      <c r="P1672" s="1587"/>
      <c r="Q1672" s="1880"/>
      <c r="R1672" s="1866">
        <f t="shared" ref="R1672:R1735" si="26">$I1672+$K1672</f>
        <v>0</v>
      </c>
      <c r="S1672" s="1882"/>
      <c r="T1672" s="1602"/>
      <c r="U1672" s="1602"/>
      <c r="V1672" s="1602"/>
      <c r="W1672" s="1602"/>
    </row>
    <row r="1673" spans="1:23" ht="16" customHeight="1" x14ac:dyDescent="0.45">
      <c r="A1673" s="1568"/>
      <c r="B1673" s="1572"/>
      <c r="C1673" s="1572"/>
      <c r="D1673" s="1570"/>
      <c r="E1673" s="1571"/>
      <c r="F1673" s="1587"/>
      <c r="G1673" s="1569"/>
      <c r="H1673" s="1587"/>
      <c r="I1673" s="1572"/>
      <c r="J1673" s="1573"/>
      <c r="K1673" s="1572"/>
      <c r="L1673" s="1587"/>
      <c r="M1673" s="1569"/>
      <c r="N1673" s="1569"/>
      <c r="O1673" s="1587"/>
      <c r="P1673" s="1587"/>
      <c r="Q1673" s="1880"/>
      <c r="R1673" s="1866">
        <f t="shared" si="26"/>
        <v>0</v>
      </c>
      <c r="S1673" s="1882"/>
      <c r="T1673" s="1602"/>
      <c r="U1673" s="1602"/>
      <c r="V1673" s="1602"/>
      <c r="W1673" s="1602"/>
    </row>
    <row r="1674" spans="1:23" ht="16" customHeight="1" x14ac:dyDescent="0.45">
      <c r="A1674" s="1568"/>
      <c r="B1674" s="1572"/>
      <c r="C1674" s="1572"/>
      <c r="D1674" s="1570"/>
      <c r="E1674" s="1571"/>
      <c r="F1674" s="1587"/>
      <c r="G1674" s="1569"/>
      <c r="H1674" s="1587"/>
      <c r="I1674" s="1572"/>
      <c r="J1674" s="1573"/>
      <c r="K1674" s="1572"/>
      <c r="L1674" s="1587"/>
      <c r="M1674" s="1569"/>
      <c r="N1674" s="1569"/>
      <c r="O1674" s="1587"/>
      <c r="P1674" s="1587"/>
      <c r="Q1674" s="1880"/>
      <c r="R1674" s="1866">
        <f t="shared" si="26"/>
        <v>0</v>
      </c>
      <c r="S1674" s="1882"/>
      <c r="T1674" s="1602"/>
      <c r="U1674" s="1602"/>
      <c r="V1674" s="1602"/>
      <c r="W1674" s="1602"/>
    </row>
    <row r="1675" spans="1:23" ht="16" customHeight="1" x14ac:dyDescent="0.45">
      <c r="A1675" s="1568"/>
      <c r="B1675" s="1572"/>
      <c r="C1675" s="1572"/>
      <c r="D1675" s="1570"/>
      <c r="E1675" s="1571"/>
      <c r="F1675" s="1587"/>
      <c r="G1675" s="1569"/>
      <c r="H1675" s="1587"/>
      <c r="I1675" s="1572"/>
      <c r="J1675" s="1573"/>
      <c r="K1675" s="1572"/>
      <c r="L1675" s="1587"/>
      <c r="M1675" s="1569"/>
      <c r="N1675" s="1569"/>
      <c r="O1675" s="1587"/>
      <c r="P1675" s="1587"/>
      <c r="Q1675" s="1880"/>
      <c r="R1675" s="1866">
        <f t="shared" si="26"/>
        <v>0</v>
      </c>
      <c r="S1675" s="1882"/>
      <c r="T1675" s="1602"/>
      <c r="U1675" s="1602"/>
      <c r="V1675" s="1602"/>
      <c r="W1675" s="1602"/>
    </row>
    <row r="1676" spans="1:23" ht="16" customHeight="1" x14ac:dyDescent="0.45">
      <c r="A1676" s="1568"/>
      <c r="B1676" s="1572"/>
      <c r="C1676" s="1572"/>
      <c r="D1676" s="1570"/>
      <c r="E1676" s="1571"/>
      <c r="F1676" s="1587"/>
      <c r="G1676" s="1569"/>
      <c r="H1676" s="1587"/>
      <c r="I1676" s="1572"/>
      <c r="J1676" s="1573"/>
      <c r="K1676" s="1572"/>
      <c r="L1676" s="1587"/>
      <c r="M1676" s="1569"/>
      <c r="N1676" s="1569"/>
      <c r="O1676" s="1587"/>
      <c r="P1676" s="1587"/>
      <c r="Q1676" s="1880"/>
      <c r="R1676" s="1866">
        <f t="shared" si="26"/>
        <v>0</v>
      </c>
      <c r="S1676" s="1882"/>
      <c r="T1676" s="1602"/>
      <c r="U1676" s="1602"/>
      <c r="V1676" s="1602"/>
      <c r="W1676" s="1602"/>
    </row>
    <row r="1677" spans="1:23" ht="16" customHeight="1" x14ac:dyDescent="0.45">
      <c r="A1677" s="1568"/>
      <c r="B1677" s="1572"/>
      <c r="C1677" s="1572"/>
      <c r="D1677" s="1570"/>
      <c r="E1677" s="1571"/>
      <c r="F1677" s="1587"/>
      <c r="G1677" s="1569"/>
      <c r="H1677" s="1587"/>
      <c r="I1677" s="1572"/>
      <c r="J1677" s="1573"/>
      <c r="K1677" s="1572"/>
      <c r="L1677" s="1587"/>
      <c r="M1677" s="1569"/>
      <c r="N1677" s="1569"/>
      <c r="O1677" s="1587"/>
      <c r="P1677" s="1587"/>
      <c r="Q1677" s="1880"/>
      <c r="R1677" s="1866">
        <f t="shared" si="26"/>
        <v>0</v>
      </c>
      <c r="S1677" s="1882"/>
      <c r="T1677" s="1602"/>
      <c r="U1677" s="1602"/>
      <c r="V1677" s="1602"/>
      <c r="W1677" s="1602"/>
    </row>
    <row r="1678" spans="1:23" ht="16" customHeight="1" x14ac:dyDescent="0.45">
      <c r="A1678" s="1568"/>
      <c r="B1678" s="1572"/>
      <c r="C1678" s="1572"/>
      <c r="D1678" s="1570"/>
      <c r="E1678" s="1571"/>
      <c r="F1678" s="1587"/>
      <c r="G1678" s="1569"/>
      <c r="H1678" s="1587"/>
      <c r="I1678" s="1572"/>
      <c r="J1678" s="1573"/>
      <c r="K1678" s="1572"/>
      <c r="L1678" s="1587"/>
      <c r="M1678" s="1569"/>
      <c r="N1678" s="1569"/>
      <c r="O1678" s="1587"/>
      <c r="P1678" s="1587"/>
      <c r="Q1678" s="1880"/>
      <c r="R1678" s="1866">
        <f t="shared" si="26"/>
        <v>0</v>
      </c>
      <c r="S1678" s="1882"/>
      <c r="T1678" s="1602"/>
      <c r="U1678" s="1602"/>
      <c r="V1678" s="1602"/>
      <c r="W1678" s="1602"/>
    </row>
    <row r="1679" spans="1:23" ht="16" customHeight="1" x14ac:dyDescent="0.45">
      <c r="A1679" s="1568"/>
      <c r="B1679" s="1572"/>
      <c r="C1679" s="1572"/>
      <c r="D1679" s="1570"/>
      <c r="E1679" s="1571"/>
      <c r="F1679" s="1587"/>
      <c r="G1679" s="1569"/>
      <c r="H1679" s="1587"/>
      <c r="I1679" s="1572"/>
      <c r="J1679" s="1573"/>
      <c r="K1679" s="1572"/>
      <c r="L1679" s="1587"/>
      <c r="M1679" s="1569"/>
      <c r="N1679" s="1569"/>
      <c r="O1679" s="1587"/>
      <c r="P1679" s="1587"/>
      <c r="Q1679" s="1880"/>
      <c r="R1679" s="1866">
        <f t="shared" si="26"/>
        <v>0</v>
      </c>
      <c r="S1679" s="1882"/>
      <c r="T1679" s="1602"/>
      <c r="U1679" s="1602"/>
      <c r="V1679" s="1602"/>
      <c r="W1679" s="1602"/>
    </row>
    <row r="1680" spans="1:23" ht="16" customHeight="1" x14ac:dyDescent="0.45">
      <c r="A1680" s="1568"/>
      <c r="B1680" s="1572"/>
      <c r="C1680" s="1572"/>
      <c r="D1680" s="1570"/>
      <c r="E1680" s="1571"/>
      <c r="F1680" s="1587"/>
      <c r="G1680" s="1569"/>
      <c r="H1680" s="1587"/>
      <c r="I1680" s="1572"/>
      <c r="J1680" s="1573"/>
      <c r="K1680" s="1572"/>
      <c r="L1680" s="1587"/>
      <c r="M1680" s="1569"/>
      <c r="N1680" s="1569"/>
      <c r="O1680" s="1587"/>
      <c r="P1680" s="1587"/>
      <c r="Q1680" s="1880"/>
      <c r="R1680" s="1866">
        <f t="shared" si="26"/>
        <v>0</v>
      </c>
      <c r="S1680" s="1882"/>
      <c r="T1680" s="1602"/>
      <c r="U1680" s="1602"/>
      <c r="V1680" s="1602"/>
      <c r="W1680" s="1602"/>
    </row>
    <row r="1681" spans="1:23" ht="16" customHeight="1" x14ac:dyDescent="0.45">
      <c r="A1681" s="1568"/>
      <c r="B1681" s="1572"/>
      <c r="C1681" s="1572"/>
      <c r="D1681" s="1570"/>
      <c r="E1681" s="1571"/>
      <c r="F1681" s="1587"/>
      <c r="G1681" s="1569"/>
      <c r="H1681" s="1587"/>
      <c r="I1681" s="1572"/>
      <c r="J1681" s="1573"/>
      <c r="K1681" s="1572"/>
      <c r="L1681" s="1587"/>
      <c r="M1681" s="1569"/>
      <c r="N1681" s="1569"/>
      <c r="O1681" s="1587"/>
      <c r="P1681" s="1587"/>
      <c r="Q1681" s="1880"/>
      <c r="R1681" s="1866">
        <f t="shared" si="26"/>
        <v>0</v>
      </c>
      <c r="S1681" s="1882"/>
      <c r="T1681" s="1602"/>
      <c r="U1681" s="1602"/>
      <c r="V1681" s="1602"/>
      <c r="W1681" s="1602"/>
    </row>
    <row r="1682" spans="1:23" ht="16" customHeight="1" x14ac:dyDescent="0.45">
      <c r="A1682" s="1568"/>
      <c r="B1682" s="1572"/>
      <c r="C1682" s="1572"/>
      <c r="D1682" s="1570"/>
      <c r="E1682" s="1571"/>
      <c r="F1682" s="1587"/>
      <c r="G1682" s="1569"/>
      <c r="H1682" s="1587"/>
      <c r="I1682" s="1572"/>
      <c r="J1682" s="1573"/>
      <c r="K1682" s="1572"/>
      <c r="L1682" s="1587"/>
      <c r="M1682" s="1569"/>
      <c r="N1682" s="1569"/>
      <c r="O1682" s="1587"/>
      <c r="P1682" s="1587"/>
      <c r="Q1682" s="1880"/>
      <c r="R1682" s="1866">
        <f t="shared" si="26"/>
        <v>0</v>
      </c>
      <c r="S1682" s="1882"/>
      <c r="T1682" s="1602"/>
      <c r="U1682" s="1602"/>
      <c r="V1682" s="1602"/>
      <c r="W1682" s="1602"/>
    </row>
    <row r="1683" spans="1:23" ht="16" customHeight="1" x14ac:dyDescent="0.45">
      <c r="A1683" s="1568"/>
      <c r="B1683" s="1572"/>
      <c r="C1683" s="1572"/>
      <c r="D1683" s="1570"/>
      <c r="E1683" s="1571"/>
      <c r="F1683" s="1587"/>
      <c r="G1683" s="1569"/>
      <c r="H1683" s="1587"/>
      <c r="I1683" s="1572"/>
      <c r="J1683" s="1573"/>
      <c r="K1683" s="1572"/>
      <c r="L1683" s="1587"/>
      <c r="M1683" s="1569"/>
      <c r="N1683" s="1569"/>
      <c r="O1683" s="1587"/>
      <c r="P1683" s="1587"/>
      <c r="Q1683" s="1880"/>
      <c r="R1683" s="1866">
        <f t="shared" si="26"/>
        <v>0</v>
      </c>
      <c r="S1683" s="1882"/>
      <c r="T1683" s="1602"/>
      <c r="U1683" s="1602"/>
      <c r="V1683" s="1602"/>
      <c r="W1683" s="1602"/>
    </row>
    <row r="1684" spans="1:23" ht="16" customHeight="1" x14ac:dyDescent="0.45">
      <c r="A1684" s="1568"/>
      <c r="B1684" s="1572"/>
      <c r="C1684" s="1572"/>
      <c r="D1684" s="1570"/>
      <c r="E1684" s="1571"/>
      <c r="F1684" s="1587"/>
      <c r="G1684" s="1569"/>
      <c r="H1684" s="1587"/>
      <c r="I1684" s="1572"/>
      <c r="J1684" s="1573"/>
      <c r="K1684" s="1572"/>
      <c r="L1684" s="1587"/>
      <c r="M1684" s="1569"/>
      <c r="N1684" s="1569"/>
      <c r="O1684" s="1587"/>
      <c r="P1684" s="1587"/>
      <c r="Q1684" s="1880"/>
      <c r="R1684" s="1866">
        <f t="shared" si="26"/>
        <v>0</v>
      </c>
      <c r="S1684" s="1882"/>
      <c r="T1684" s="1602"/>
      <c r="U1684" s="1602"/>
      <c r="V1684" s="1602"/>
      <c r="W1684" s="1602"/>
    </row>
    <row r="1685" spans="1:23" ht="16" customHeight="1" x14ac:dyDescent="0.45">
      <c r="A1685" s="1568"/>
      <c r="B1685" s="1572"/>
      <c r="C1685" s="1572"/>
      <c r="D1685" s="1570"/>
      <c r="E1685" s="1571"/>
      <c r="F1685" s="1587"/>
      <c r="G1685" s="1569"/>
      <c r="H1685" s="1587"/>
      <c r="I1685" s="1572"/>
      <c r="J1685" s="1573"/>
      <c r="K1685" s="1572"/>
      <c r="L1685" s="1587"/>
      <c r="M1685" s="1569"/>
      <c r="N1685" s="1569"/>
      <c r="O1685" s="1587"/>
      <c r="P1685" s="1587"/>
      <c r="Q1685" s="1880"/>
      <c r="R1685" s="1866">
        <f t="shared" si="26"/>
        <v>0</v>
      </c>
      <c r="S1685" s="1882"/>
      <c r="T1685" s="1602"/>
      <c r="U1685" s="1602"/>
      <c r="V1685" s="1602"/>
      <c r="W1685" s="1602"/>
    </row>
    <row r="1686" spans="1:23" ht="16" customHeight="1" x14ac:dyDescent="0.45">
      <c r="A1686" s="1568"/>
      <c r="B1686" s="1572"/>
      <c r="C1686" s="1572"/>
      <c r="D1686" s="1570"/>
      <c r="E1686" s="1571"/>
      <c r="F1686" s="1587"/>
      <c r="G1686" s="1569"/>
      <c r="H1686" s="1587"/>
      <c r="I1686" s="1572"/>
      <c r="J1686" s="1573"/>
      <c r="K1686" s="1572"/>
      <c r="L1686" s="1587"/>
      <c r="M1686" s="1569"/>
      <c r="N1686" s="1569"/>
      <c r="O1686" s="1587"/>
      <c r="P1686" s="1587"/>
      <c r="Q1686" s="1880"/>
      <c r="R1686" s="1866">
        <f t="shared" si="26"/>
        <v>0</v>
      </c>
      <c r="S1686" s="1882"/>
      <c r="T1686" s="1602"/>
      <c r="U1686" s="1602"/>
      <c r="V1686" s="1602"/>
      <c r="W1686" s="1602"/>
    </row>
    <row r="1687" spans="1:23" ht="16" customHeight="1" x14ac:dyDescent="0.45">
      <c r="A1687" s="1568"/>
      <c r="B1687" s="1572"/>
      <c r="C1687" s="1572"/>
      <c r="D1687" s="1570"/>
      <c r="E1687" s="1571"/>
      <c r="F1687" s="1587"/>
      <c r="G1687" s="1569"/>
      <c r="H1687" s="1587"/>
      <c r="I1687" s="1572"/>
      <c r="J1687" s="1573"/>
      <c r="K1687" s="1572"/>
      <c r="L1687" s="1587"/>
      <c r="M1687" s="1569"/>
      <c r="N1687" s="1569"/>
      <c r="O1687" s="1587"/>
      <c r="P1687" s="1587"/>
      <c r="Q1687" s="1880"/>
      <c r="R1687" s="1866">
        <f t="shared" si="26"/>
        <v>0</v>
      </c>
      <c r="S1687" s="1882"/>
      <c r="T1687" s="1602"/>
      <c r="U1687" s="1602"/>
      <c r="V1687" s="1602"/>
      <c r="W1687" s="1602"/>
    </row>
    <row r="1688" spans="1:23" ht="16" customHeight="1" x14ac:dyDescent="0.45">
      <c r="A1688" s="1568"/>
      <c r="B1688" s="1572"/>
      <c r="C1688" s="1572"/>
      <c r="D1688" s="1570"/>
      <c r="E1688" s="1571"/>
      <c r="F1688" s="1587"/>
      <c r="G1688" s="1569"/>
      <c r="H1688" s="1587"/>
      <c r="I1688" s="1572"/>
      <c r="J1688" s="1573"/>
      <c r="K1688" s="1572"/>
      <c r="L1688" s="1587"/>
      <c r="M1688" s="1569"/>
      <c r="N1688" s="1569"/>
      <c r="O1688" s="1587"/>
      <c r="P1688" s="1587"/>
      <c r="Q1688" s="1880"/>
      <c r="R1688" s="1866">
        <f t="shared" si="26"/>
        <v>0</v>
      </c>
      <c r="S1688" s="1882"/>
      <c r="T1688" s="1602"/>
      <c r="U1688" s="1602"/>
      <c r="V1688" s="1602"/>
      <c r="W1688" s="1602"/>
    </row>
    <row r="1689" spans="1:23" ht="16" customHeight="1" x14ac:dyDescent="0.45">
      <c r="A1689" s="1568"/>
      <c r="B1689" s="1572"/>
      <c r="C1689" s="1572"/>
      <c r="D1689" s="1570"/>
      <c r="E1689" s="1571"/>
      <c r="F1689" s="1587"/>
      <c r="G1689" s="1569"/>
      <c r="H1689" s="1587"/>
      <c r="I1689" s="1572"/>
      <c r="J1689" s="1573"/>
      <c r="K1689" s="1572"/>
      <c r="L1689" s="1587"/>
      <c r="M1689" s="1569"/>
      <c r="N1689" s="1569"/>
      <c r="O1689" s="1587"/>
      <c r="P1689" s="1587"/>
      <c r="Q1689" s="1880"/>
      <c r="R1689" s="1866">
        <f t="shared" si="26"/>
        <v>0</v>
      </c>
      <c r="S1689" s="1882"/>
      <c r="T1689" s="1602"/>
      <c r="U1689" s="1602"/>
      <c r="V1689" s="1602"/>
      <c r="W1689" s="1602"/>
    </row>
    <row r="1690" spans="1:23" ht="16" customHeight="1" x14ac:dyDescent="0.45">
      <c r="A1690" s="1568"/>
      <c r="B1690" s="1572"/>
      <c r="C1690" s="1572"/>
      <c r="D1690" s="1570"/>
      <c r="E1690" s="1571"/>
      <c r="F1690" s="1587"/>
      <c r="G1690" s="1569"/>
      <c r="H1690" s="1587"/>
      <c r="I1690" s="1572"/>
      <c r="J1690" s="1573"/>
      <c r="K1690" s="1572"/>
      <c r="L1690" s="1587"/>
      <c r="M1690" s="1569"/>
      <c r="N1690" s="1569"/>
      <c r="O1690" s="1587"/>
      <c r="P1690" s="1587"/>
      <c r="Q1690" s="1880"/>
      <c r="R1690" s="1866">
        <f t="shared" si="26"/>
        <v>0</v>
      </c>
      <c r="S1690" s="1882"/>
      <c r="T1690" s="1602"/>
      <c r="U1690" s="1602"/>
      <c r="V1690" s="1602"/>
      <c r="W1690" s="1602"/>
    </row>
    <row r="1691" spans="1:23" ht="16" customHeight="1" x14ac:dyDescent="0.45">
      <c r="A1691" s="1568"/>
      <c r="B1691" s="1572"/>
      <c r="C1691" s="1572"/>
      <c r="D1691" s="1570"/>
      <c r="E1691" s="1571"/>
      <c r="F1691" s="1587"/>
      <c r="G1691" s="1569"/>
      <c r="H1691" s="1587"/>
      <c r="I1691" s="1572"/>
      <c r="J1691" s="1573"/>
      <c r="K1691" s="1572"/>
      <c r="L1691" s="1587"/>
      <c r="M1691" s="1569"/>
      <c r="N1691" s="1569"/>
      <c r="O1691" s="1587"/>
      <c r="P1691" s="1587"/>
      <c r="Q1691" s="1880"/>
      <c r="R1691" s="1866">
        <f t="shared" si="26"/>
        <v>0</v>
      </c>
      <c r="S1691" s="1882"/>
      <c r="T1691" s="1602"/>
      <c r="U1691" s="1602"/>
      <c r="V1691" s="1602"/>
      <c r="W1691" s="1602"/>
    </row>
    <row r="1692" spans="1:23" ht="16" customHeight="1" x14ac:dyDescent="0.45">
      <c r="A1692" s="1568"/>
      <c r="B1692" s="1572"/>
      <c r="C1692" s="1572"/>
      <c r="D1692" s="1570"/>
      <c r="E1692" s="1571"/>
      <c r="F1692" s="1587"/>
      <c r="G1692" s="1569"/>
      <c r="H1692" s="1587"/>
      <c r="I1692" s="1572"/>
      <c r="J1692" s="1573"/>
      <c r="K1692" s="1572"/>
      <c r="L1692" s="1587"/>
      <c r="M1692" s="1569"/>
      <c r="N1692" s="1569"/>
      <c r="O1692" s="1587"/>
      <c r="P1692" s="1587"/>
      <c r="Q1692" s="1880"/>
      <c r="R1692" s="1866">
        <f t="shared" si="26"/>
        <v>0</v>
      </c>
      <c r="S1692" s="1882"/>
      <c r="T1692" s="1602"/>
      <c r="U1692" s="1602"/>
      <c r="V1692" s="1602"/>
      <c r="W1692" s="1602"/>
    </row>
    <row r="1693" spans="1:23" ht="16" customHeight="1" x14ac:dyDescent="0.45">
      <c r="A1693" s="1568"/>
      <c r="B1693" s="1572"/>
      <c r="C1693" s="1572"/>
      <c r="D1693" s="1570"/>
      <c r="E1693" s="1571"/>
      <c r="F1693" s="1587"/>
      <c r="G1693" s="1569"/>
      <c r="H1693" s="1587"/>
      <c r="I1693" s="1572"/>
      <c r="J1693" s="1573"/>
      <c r="K1693" s="1572"/>
      <c r="L1693" s="1587"/>
      <c r="M1693" s="1569"/>
      <c r="N1693" s="1569"/>
      <c r="O1693" s="1587"/>
      <c r="P1693" s="1587"/>
      <c r="Q1693" s="1880"/>
      <c r="R1693" s="1866">
        <f t="shared" si="26"/>
        <v>0</v>
      </c>
      <c r="S1693" s="1882"/>
      <c r="T1693" s="1602"/>
      <c r="U1693" s="1602"/>
      <c r="V1693" s="1602"/>
      <c r="W1693" s="1602"/>
    </row>
    <row r="1694" spans="1:23" ht="16" customHeight="1" x14ac:dyDescent="0.45">
      <c r="A1694" s="1568"/>
      <c r="B1694" s="1572"/>
      <c r="C1694" s="1572"/>
      <c r="D1694" s="1570"/>
      <c r="E1694" s="1571"/>
      <c r="F1694" s="1587"/>
      <c r="G1694" s="1569"/>
      <c r="H1694" s="1587"/>
      <c r="I1694" s="1572"/>
      <c r="J1694" s="1573"/>
      <c r="K1694" s="1572"/>
      <c r="L1694" s="1587"/>
      <c r="M1694" s="1569"/>
      <c r="N1694" s="1569"/>
      <c r="O1694" s="1587"/>
      <c r="P1694" s="1587"/>
      <c r="Q1694" s="1880"/>
      <c r="R1694" s="1866">
        <f t="shared" si="26"/>
        <v>0</v>
      </c>
      <c r="S1694" s="1882"/>
      <c r="T1694" s="1602"/>
      <c r="U1694" s="1602"/>
      <c r="V1694" s="1602"/>
      <c r="W1694" s="1602"/>
    </row>
    <row r="1695" spans="1:23" ht="16" customHeight="1" x14ac:dyDescent="0.45">
      <c r="A1695" s="1568"/>
      <c r="B1695" s="1572"/>
      <c r="C1695" s="1572"/>
      <c r="D1695" s="1570"/>
      <c r="E1695" s="1571"/>
      <c r="F1695" s="1587"/>
      <c r="G1695" s="1569"/>
      <c r="H1695" s="1587"/>
      <c r="I1695" s="1572"/>
      <c r="J1695" s="1573"/>
      <c r="K1695" s="1572"/>
      <c r="L1695" s="1587"/>
      <c r="M1695" s="1569"/>
      <c r="N1695" s="1569"/>
      <c r="O1695" s="1587"/>
      <c r="P1695" s="1587"/>
      <c r="Q1695" s="1880"/>
      <c r="R1695" s="1866">
        <f t="shared" si="26"/>
        <v>0</v>
      </c>
      <c r="S1695" s="1882"/>
      <c r="T1695" s="1602"/>
      <c r="U1695" s="1602"/>
      <c r="V1695" s="1602"/>
      <c r="W1695" s="1602"/>
    </row>
    <row r="1696" spans="1:23" ht="16" customHeight="1" x14ac:dyDescent="0.45">
      <c r="A1696" s="1568"/>
      <c r="B1696" s="1572"/>
      <c r="C1696" s="1572"/>
      <c r="D1696" s="1570"/>
      <c r="E1696" s="1571"/>
      <c r="F1696" s="1587"/>
      <c r="G1696" s="1569"/>
      <c r="H1696" s="1587"/>
      <c r="I1696" s="1572"/>
      <c r="J1696" s="1573"/>
      <c r="K1696" s="1572"/>
      <c r="L1696" s="1587"/>
      <c r="M1696" s="1569"/>
      <c r="N1696" s="1569"/>
      <c r="O1696" s="1587"/>
      <c r="P1696" s="1587"/>
      <c r="Q1696" s="1880"/>
      <c r="R1696" s="1866">
        <f t="shared" si="26"/>
        <v>0</v>
      </c>
      <c r="S1696" s="1882"/>
      <c r="T1696" s="1602"/>
      <c r="U1696" s="1602"/>
      <c r="V1696" s="1602"/>
      <c r="W1696" s="1602"/>
    </row>
    <row r="1697" spans="1:23" ht="16" customHeight="1" x14ac:dyDescent="0.45">
      <c r="A1697" s="1568"/>
      <c r="B1697" s="1572"/>
      <c r="C1697" s="1572"/>
      <c r="D1697" s="1570"/>
      <c r="E1697" s="1571"/>
      <c r="F1697" s="1587"/>
      <c r="G1697" s="1569"/>
      <c r="H1697" s="1587"/>
      <c r="I1697" s="1572"/>
      <c r="J1697" s="1573"/>
      <c r="K1697" s="1572"/>
      <c r="L1697" s="1587"/>
      <c r="M1697" s="1569"/>
      <c r="N1697" s="1569"/>
      <c r="O1697" s="1587"/>
      <c r="P1697" s="1587"/>
      <c r="Q1697" s="1880"/>
      <c r="R1697" s="1866">
        <f t="shared" si="26"/>
        <v>0</v>
      </c>
      <c r="S1697" s="1882"/>
      <c r="T1697" s="1602"/>
      <c r="U1697" s="1602"/>
      <c r="V1697" s="1602"/>
      <c r="W1697" s="1602"/>
    </row>
    <row r="1698" spans="1:23" ht="16" customHeight="1" x14ac:dyDescent="0.45">
      <c r="A1698" s="1568"/>
      <c r="B1698" s="1572"/>
      <c r="C1698" s="1572"/>
      <c r="D1698" s="1570"/>
      <c r="E1698" s="1571"/>
      <c r="F1698" s="1587"/>
      <c r="G1698" s="1569"/>
      <c r="H1698" s="1587"/>
      <c r="I1698" s="1572"/>
      <c r="J1698" s="1573"/>
      <c r="K1698" s="1572"/>
      <c r="L1698" s="1587"/>
      <c r="M1698" s="1569"/>
      <c r="N1698" s="1569"/>
      <c r="O1698" s="1587"/>
      <c r="P1698" s="1587"/>
      <c r="Q1698" s="1880"/>
      <c r="R1698" s="1866">
        <f t="shared" si="26"/>
        <v>0</v>
      </c>
      <c r="S1698" s="1882"/>
      <c r="T1698" s="1602"/>
      <c r="U1698" s="1602"/>
      <c r="V1698" s="1602"/>
      <c r="W1698" s="1602"/>
    </row>
    <row r="1699" spans="1:23" ht="16" customHeight="1" x14ac:dyDescent="0.45">
      <c r="A1699" s="1568"/>
      <c r="B1699" s="1572"/>
      <c r="C1699" s="1572"/>
      <c r="D1699" s="1570"/>
      <c r="E1699" s="1571"/>
      <c r="F1699" s="1587"/>
      <c r="G1699" s="1569"/>
      <c r="H1699" s="1587"/>
      <c r="I1699" s="1572"/>
      <c r="J1699" s="1573"/>
      <c r="K1699" s="1572"/>
      <c r="L1699" s="1587"/>
      <c r="M1699" s="1569"/>
      <c r="N1699" s="1569"/>
      <c r="O1699" s="1587"/>
      <c r="P1699" s="1587"/>
      <c r="Q1699" s="1880"/>
      <c r="R1699" s="1866">
        <f t="shared" si="26"/>
        <v>0</v>
      </c>
      <c r="S1699" s="1882"/>
      <c r="T1699" s="1602"/>
      <c r="U1699" s="1602"/>
      <c r="V1699" s="1602"/>
      <c r="W1699" s="1602"/>
    </row>
    <row r="1700" spans="1:23" ht="16" customHeight="1" x14ac:dyDescent="0.45">
      <c r="A1700" s="1568"/>
      <c r="B1700" s="1572"/>
      <c r="C1700" s="1572"/>
      <c r="D1700" s="1570"/>
      <c r="E1700" s="1571"/>
      <c r="F1700" s="1587"/>
      <c r="G1700" s="1569"/>
      <c r="H1700" s="1587"/>
      <c r="I1700" s="1572"/>
      <c r="J1700" s="1573"/>
      <c r="K1700" s="1572"/>
      <c r="L1700" s="1587"/>
      <c r="M1700" s="1569"/>
      <c r="N1700" s="1569"/>
      <c r="O1700" s="1587"/>
      <c r="P1700" s="1587"/>
      <c r="Q1700" s="1880"/>
      <c r="R1700" s="1866">
        <f t="shared" si="26"/>
        <v>0</v>
      </c>
      <c r="S1700" s="1882"/>
      <c r="T1700" s="1602"/>
      <c r="U1700" s="1602"/>
      <c r="V1700" s="1602"/>
      <c r="W1700" s="1602"/>
    </row>
    <row r="1701" spans="1:23" ht="16" customHeight="1" x14ac:dyDescent="0.45">
      <c r="A1701" s="1568"/>
      <c r="B1701" s="1572"/>
      <c r="C1701" s="1572"/>
      <c r="D1701" s="1570"/>
      <c r="E1701" s="1571"/>
      <c r="F1701" s="1587"/>
      <c r="G1701" s="1569"/>
      <c r="H1701" s="1587"/>
      <c r="I1701" s="1572"/>
      <c r="J1701" s="1573"/>
      <c r="K1701" s="1572"/>
      <c r="L1701" s="1587"/>
      <c r="M1701" s="1569"/>
      <c r="N1701" s="1569"/>
      <c r="O1701" s="1587"/>
      <c r="P1701" s="1587"/>
      <c r="Q1701" s="1880"/>
      <c r="R1701" s="1866">
        <f t="shared" si="26"/>
        <v>0</v>
      </c>
      <c r="S1701" s="1882"/>
      <c r="T1701" s="1602"/>
      <c r="U1701" s="1602"/>
      <c r="V1701" s="1602"/>
      <c r="W1701" s="1602"/>
    </row>
    <row r="1702" spans="1:23" ht="16" customHeight="1" x14ac:dyDescent="0.45">
      <c r="A1702" s="1568"/>
      <c r="B1702" s="1572"/>
      <c r="C1702" s="1572"/>
      <c r="D1702" s="1570"/>
      <c r="E1702" s="1571"/>
      <c r="F1702" s="1587"/>
      <c r="G1702" s="1569"/>
      <c r="H1702" s="1587"/>
      <c r="I1702" s="1572"/>
      <c r="J1702" s="1573"/>
      <c r="K1702" s="1572"/>
      <c r="L1702" s="1587"/>
      <c r="M1702" s="1569"/>
      <c r="N1702" s="1569"/>
      <c r="O1702" s="1587"/>
      <c r="P1702" s="1587"/>
      <c r="Q1702" s="1880"/>
      <c r="R1702" s="1866">
        <f t="shared" si="26"/>
        <v>0</v>
      </c>
      <c r="S1702" s="1882"/>
      <c r="T1702" s="1602"/>
      <c r="U1702" s="1602"/>
      <c r="V1702" s="1602"/>
      <c r="W1702" s="1602"/>
    </row>
    <row r="1703" spans="1:23" ht="16" customHeight="1" x14ac:dyDescent="0.45">
      <c r="A1703" s="1568"/>
      <c r="B1703" s="1572"/>
      <c r="C1703" s="1572"/>
      <c r="D1703" s="1570"/>
      <c r="E1703" s="1571"/>
      <c r="F1703" s="1587"/>
      <c r="G1703" s="1569"/>
      <c r="H1703" s="1587"/>
      <c r="I1703" s="1572"/>
      <c r="J1703" s="1573"/>
      <c r="K1703" s="1572"/>
      <c r="L1703" s="1587"/>
      <c r="M1703" s="1569"/>
      <c r="N1703" s="1569"/>
      <c r="O1703" s="1587"/>
      <c r="P1703" s="1587"/>
      <c r="Q1703" s="1880"/>
      <c r="R1703" s="1866">
        <f t="shared" si="26"/>
        <v>0</v>
      </c>
      <c r="S1703" s="1882"/>
      <c r="T1703" s="1602"/>
      <c r="U1703" s="1602"/>
      <c r="V1703" s="1602"/>
      <c r="W1703" s="1602"/>
    </row>
    <row r="1704" spans="1:23" ht="16" customHeight="1" x14ac:dyDescent="0.45">
      <c r="A1704" s="1568"/>
      <c r="B1704" s="1572"/>
      <c r="C1704" s="1572"/>
      <c r="D1704" s="1570"/>
      <c r="E1704" s="1571"/>
      <c r="F1704" s="1587"/>
      <c r="G1704" s="1569"/>
      <c r="H1704" s="1587"/>
      <c r="I1704" s="1572"/>
      <c r="J1704" s="1573"/>
      <c r="K1704" s="1572"/>
      <c r="L1704" s="1587"/>
      <c r="M1704" s="1569"/>
      <c r="N1704" s="1569"/>
      <c r="O1704" s="1587"/>
      <c r="P1704" s="1587"/>
      <c r="Q1704" s="1880"/>
      <c r="R1704" s="1866">
        <f t="shared" si="26"/>
        <v>0</v>
      </c>
      <c r="S1704" s="1882"/>
      <c r="T1704" s="1602"/>
      <c r="U1704" s="1602"/>
      <c r="V1704" s="1602"/>
      <c r="W1704" s="1602"/>
    </row>
    <row r="1705" spans="1:23" ht="16" customHeight="1" x14ac:dyDescent="0.45">
      <c r="A1705" s="1568"/>
      <c r="B1705" s="1572"/>
      <c r="C1705" s="1572"/>
      <c r="D1705" s="1570"/>
      <c r="E1705" s="1571"/>
      <c r="F1705" s="1587"/>
      <c r="G1705" s="1569"/>
      <c r="H1705" s="1587"/>
      <c r="I1705" s="1572"/>
      <c r="J1705" s="1573"/>
      <c r="K1705" s="1572"/>
      <c r="L1705" s="1587"/>
      <c r="M1705" s="1569"/>
      <c r="N1705" s="1569"/>
      <c r="O1705" s="1587"/>
      <c r="P1705" s="1587"/>
      <c r="Q1705" s="1880"/>
      <c r="R1705" s="1866">
        <f t="shared" si="26"/>
        <v>0</v>
      </c>
      <c r="S1705" s="1882"/>
      <c r="T1705" s="1602"/>
      <c r="U1705" s="1602"/>
      <c r="V1705" s="1602"/>
      <c r="W1705" s="1602"/>
    </row>
    <row r="1706" spans="1:23" ht="16" customHeight="1" x14ac:dyDescent="0.45">
      <c r="A1706" s="1568"/>
      <c r="B1706" s="1572"/>
      <c r="C1706" s="1572"/>
      <c r="D1706" s="1570"/>
      <c r="E1706" s="1571"/>
      <c r="F1706" s="1587"/>
      <c r="G1706" s="1569"/>
      <c r="H1706" s="1587"/>
      <c r="I1706" s="1572"/>
      <c r="J1706" s="1573"/>
      <c r="K1706" s="1572"/>
      <c r="L1706" s="1587"/>
      <c r="M1706" s="1569"/>
      <c r="N1706" s="1569"/>
      <c r="O1706" s="1587"/>
      <c r="P1706" s="1587"/>
      <c r="Q1706" s="1880"/>
      <c r="R1706" s="1866">
        <f t="shared" si="26"/>
        <v>0</v>
      </c>
      <c r="S1706" s="1882"/>
      <c r="T1706" s="1602"/>
      <c r="U1706" s="1602"/>
      <c r="V1706" s="1602"/>
      <c r="W1706" s="1602"/>
    </row>
    <row r="1707" spans="1:23" ht="16" customHeight="1" x14ac:dyDescent="0.45">
      <c r="A1707" s="1568"/>
      <c r="B1707" s="1572"/>
      <c r="C1707" s="1572"/>
      <c r="D1707" s="1570"/>
      <c r="E1707" s="1571"/>
      <c r="F1707" s="1587"/>
      <c r="G1707" s="1569"/>
      <c r="H1707" s="1587"/>
      <c r="I1707" s="1572"/>
      <c r="J1707" s="1573"/>
      <c r="K1707" s="1572"/>
      <c r="L1707" s="1587"/>
      <c r="M1707" s="1569"/>
      <c r="N1707" s="1569"/>
      <c r="O1707" s="1587"/>
      <c r="P1707" s="1587"/>
      <c r="Q1707" s="1880"/>
      <c r="R1707" s="1866">
        <f t="shared" si="26"/>
        <v>0</v>
      </c>
      <c r="S1707" s="1882"/>
      <c r="T1707" s="1602"/>
      <c r="U1707" s="1602"/>
      <c r="V1707" s="1602"/>
      <c r="W1707" s="1602"/>
    </row>
    <row r="1708" spans="1:23" ht="16" customHeight="1" x14ac:dyDescent="0.45">
      <c r="A1708" s="1568"/>
      <c r="B1708" s="1572"/>
      <c r="C1708" s="1572"/>
      <c r="D1708" s="1570"/>
      <c r="E1708" s="1571"/>
      <c r="F1708" s="1587"/>
      <c r="G1708" s="1569"/>
      <c r="H1708" s="1587"/>
      <c r="I1708" s="1572"/>
      <c r="J1708" s="1573"/>
      <c r="K1708" s="1572"/>
      <c r="L1708" s="1587"/>
      <c r="M1708" s="1569"/>
      <c r="N1708" s="1569"/>
      <c r="O1708" s="1587"/>
      <c r="P1708" s="1587"/>
      <c r="Q1708" s="1880"/>
      <c r="R1708" s="1866">
        <f t="shared" si="26"/>
        <v>0</v>
      </c>
      <c r="S1708" s="1882"/>
      <c r="T1708" s="1602"/>
      <c r="U1708" s="1602"/>
      <c r="V1708" s="1602"/>
      <c r="W1708" s="1602"/>
    </row>
    <row r="1709" spans="1:23" ht="16" customHeight="1" x14ac:dyDescent="0.45">
      <c r="A1709" s="1568"/>
      <c r="B1709" s="1572"/>
      <c r="C1709" s="1572"/>
      <c r="D1709" s="1570"/>
      <c r="E1709" s="1571"/>
      <c r="F1709" s="1587"/>
      <c r="G1709" s="1569"/>
      <c r="H1709" s="1587"/>
      <c r="I1709" s="1572"/>
      <c r="J1709" s="1573"/>
      <c r="K1709" s="1572"/>
      <c r="L1709" s="1587"/>
      <c r="M1709" s="1569"/>
      <c r="N1709" s="1569"/>
      <c r="O1709" s="1587"/>
      <c r="P1709" s="1587"/>
      <c r="Q1709" s="1880"/>
      <c r="R1709" s="1866">
        <f t="shared" si="26"/>
        <v>0</v>
      </c>
      <c r="S1709" s="1882"/>
      <c r="T1709" s="1602"/>
      <c r="U1709" s="1602"/>
      <c r="V1709" s="1602"/>
      <c r="W1709" s="1602"/>
    </row>
    <row r="1710" spans="1:23" ht="16" customHeight="1" x14ac:dyDescent="0.45">
      <c r="A1710" s="1568"/>
      <c r="B1710" s="1572"/>
      <c r="C1710" s="1572"/>
      <c r="D1710" s="1570"/>
      <c r="E1710" s="1571"/>
      <c r="F1710" s="1587"/>
      <c r="G1710" s="1569"/>
      <c r="H1710" s="1587"/>
      <c r="I1710" s="1572"/>
      <c r="J1710" s="1573"/>
      <c r="K1710" s="1572"/>
      <c r="L1710" s="1587"/>
      <c r="M1710" s="1569"/>
      <c r="N1710" s="1569"/>
      <c r="O1710" s="1587"/>
      <c r="P1710" s="1587"/>
      <c r="Q1710" s="1880"/>
      <c r="R1710" s="1866">
        <f t="shared" si="26"/>
        <v>0</v>
      </c>
      <c r="S1710" s="1882"/>
      <c r="T1710" s="1602"/>
      <c r="U1710" s="1602"/>
      <c r="V1710" s="1602"/>
      <c r="W1710" s="1602"/>
    </row>
    <row r="1711" spans="1:23" ht="16" customHeight="1" x14ac:dyDescent="0.45">
      <c r="A1711" s="1568"/>
      <c r="B1711" s="1572"/>
      <c r="C1711" s="1572"/>
      <c r="D1711" s="1570"/>
      <c r="E1711" s="1571"/>
      <c r="F1711" s="1587"/>
      <c r="G1711" s="1569"/>
      <c r="H1711" s="1587"/>
      <c r="I1711" s="1572"/>
      <c r="J1711" s="1573"/>
      <c r="K1711" s="1572"/>
      <c r="L1711" s="1587"/>
      <c r="M1711" s="1569"/>
      <c r="N1711" s="1569"/>
      <c r="O1711" s="1587"/>
      <c r="P1711" s="1587"/>
      <c r="Q1711" s="1880"/>
      <c r="R1711" s="1866">
        <f t="shared" si="26"/>
        <v>0</v>
      </c>
      <c r="S1711" s="1882"/>
      <c r="T1711" s="1602"/>
      <c r="U1711" s="1602"/>
      <c r="V1711" s="1602"/>
      <c r="W1711" s="1602"/>
    </row>
    <row r="1712" spans="1:23" ht="16" customHeight="1" x14ac:dyDescent="0.45">
      <c r="A1712" s="1568"/>
      <c r="B1712" s="1572"/>
      <c r="C1712" s="1572"/>
      <c r="D1712" s="1570"/>
      <c r="E1712" s="1571"/>
      <c r="F1712" s="1587"/>
      <c r="G1712" s="1569"/>
      <c r="H1712" s="1587"/>
      <c r="I1712" s="1572"/>
      <c r="J1712" s="1573"/>
      <c r="K1712" s="1572"/>
      <c r="L1712" s="1587"/>
      <c r="M1712" s="1569"/>
      <c r="N1712" s="1569"/>
      <c r="O1712" s="1587"/>
      <c r="P1712" s="1587"/>
      <c r="Q1712" s="1880"/>
      <c r="R1712" s="1866">
        <f t="shared" si="26"/>
        <v>0</v>
      </c>
      <c r="S1712" s="1882"/>
      <c r="T1712" s="1602"/>
      <c r="U1712" s="1602"/>
      <c r="V1712" s="1602"/>
      <c r="W1712" s="1602"/>
    </row>
    <row r="1713" spans="1:23" ht="16" customHeight="1" x14ac:dyDescent="0.45">
      <c r="A1713" s="1568"/>
      <c r="B1713" s="1572"/>
      <c r="C1713" s="1572"/>
      <c r="D1713" s="1570"/>
      <c r="E1713" s="1571"/>
      <c r="F1713" s="1587"/>
      <c r="G1713" s="1569"/>
      <c r="H1713" s="1587"/>
      <c r="I1713" s="1572"/>
      <c r="J1713" s="1573"/>
      <c r="K1713" s="1572"/>
      <c r="L1713" s="1587"/>
      <c r="M1713" s="1569"/>
      <c r="N1713" s="1569"/>
      <c r="O1713" s="1587"/>
      <c r="P1713" s="1587"/>
      <c r="Q1713" s="1880"/>
      <c r="R1713" s="1866">
        <f t="shared" si="26"/>
        <v>0</v>
      </c>
      <c r="S1713" s="1882"/>
      <c r="T1713" s="1602"/>
      <c r="U1713" s="1602"/>
      <c r="V1713" s="1602"/>
      <c r="W1713" s="1602"/>
    </row>
    <row r="1714" spans="1:23" ht="16" customHeight="1" x14ac:dyDescent="0.45">
      <c r="A1714" s="1568"/>
      <c r="B1714" s="1572"/>
      <c r="C1714" s="1572"/>
      <c r="D1714" s="1570"/>
      <c r="E1714" s="1571"/>
      <c r="F1714" s="1587"/>
      <c r="G1714" s="1569"/>
      <c r="H1714" s="1587"/>
      <c r="I1714" s="1572"/>
      <c r="J1714" s="1573"/>
      <c r="K1714" s="1572"/>
      <c r="L1714" s="1587"/>
      <c r="M1714" s="1569"/>
      <c r="N1714" s="1569"/>
      <c r="O1714" s="1587"/>
      <c r="P1714" s="1587"/>
      <c r="Q1714" s="1880"/>
      <c r="R1714" s="1866">
        <f t="shared" si="26"/>
        <v>0</v>
      </c>
      <c r="S1714" s="1882"/>
      <c r="T1714" s="1602"/>
      <c r="U1714" s="1602"/>
      <c r="V1714" s="1602"/>
      <c r="W1714" s="1602"/>
    </row>
    <row r="1715" spans="1:23" ht="16" customHeight="1" x14ac:dyDescent="0.45">
      <c r="A1715" s="1568"/>
      <c r="B1715" s="1572"/>
      <c r="C1715" s="1572"/>
      <c r="D1715" s="1570"/>
      <c r="E1715" s="1571"/>
      <c r="F1715" s="1587"/>
      <c r="G1715" s="1569"/>
      <c r="H1715" s="1587"/>
      <c r="I1715" s="1572"/>
      <c r="J1715" s="1573"/>
      <c r="K1715" s="1572"/>
      <c r="L1715" s="1587"/>
      <c r="M1715" s="1569"/>
      <c r="N1715" s="1569"/>
      <c r="O1715" s="1587"/>
      <c r="P1715" s="1587"/>
      <c r="Q1715" s="1880"/>
      <c r="R1715" s="1866">
        <f t="shared" si="26"/>
        <v>0</v>
      </c>
      <c r="S1715" s="1882"/>
      <c r="T1715" s="1602"/>
      <c r="U1715" s="1602"/>
      <c r="V1715" s="1602"/>
      <c r="W1715" s="1602"/>
    </row>
    <row r="1716" spans="1:23" ht="16" customHeight="1" x14ac:dyDescent="0.45">
      <c r="A1716" s="1568"/>
      <c r="B1716" s="1572"/>
      <c r="C1716" s="1572"/>
      <c r="D1716" s="1570"/>
      <c r="E1716" s="1571"/>
      <c r="F1716" s="1587"/>
      <c r="G1716" s="1569"/>
      <c r="H1716" s="1587"/>
      <c r="I1716" s="1572"/>
      <c r="J1716" s="1573"/>
      <c r="K1716" s="1572"/>
      <c r="L1716" s="1587"/>
      <c r="M1716" s="1569"/>
      <c r="N1716" s="1569"/>
      <c r="O1716" s="1587"/>
      <c r="P1716" s="1587"/>
      <c r="Q1716" s="1880"/>
      <c r="R1716" s="1866">
        <f t="shared" si="26"/>
        <v>0</v>
      </c>
      <c r="S1716" s="1882"/>
      <c r="T1716" s="1602"/>
      <c r="U1716" s="1602"/>
      <c r="V1716" s="1602"/>
      <c r="W1716" s="1602"/>
    </row>
    <row r="1717" spans="1:23" ht="16" customHeight="1" x14ac:dyDescent="0.45">
      <c r="A1717" s="1568"/>
      <c r="B1717" s="1572"/>
      <c r="C1717" s="1572"/>
      <c r="D1717" s="1570"/>
      <c r="E1717" s="1571"/>
      <c r="F1717" s="1587"/>
      <c r="G1717" s="1569"/>
      <c r="H1717" s="1587"/>
      <c r="I1717" s="1572"/>
      <c r="J1717" s="1573"/>
      <c r="K1717" s="1572"/>
      <c r="L1717" s="1587"/>
      <c r="M1717" s="1569"/>
      <c r="N1717" s="1569"/>
      <c r="O1717" s="1587"/>
      <c r="P1717" s="1587"/>
      <c r="Q1717" s="1880"/>
      <c r="R1717" s="1866">
        <f t="shared" si="26"/>
        <v>0</v>
      </c>
      <c r="S1717" s="1882"/>
      <c r="T1717" s="1602"/>
      <c r="U1717" s="1602"/>
      <c r="V1717" s="1602"/>
      <c r="W1717" s="1602"/>
    </row>
    <row r="1718" spans="1:23" ht="16" customHeight="1" x14ac:dyDescent="0.45">
      <c r="A1718" s="1568"/>
      <c r="B1718" s="1572"/>
      <c r="C1718" s="1572"/>
      <c r="D1718" s="1570"/>
      <c r="E1718" s="1571"/>
      <c r="F1718" s="1587"/>
      <c r="G1718" s="1569"/>
      <c r="H1718" s="1587"/>
      <c r="I1718" s="1572"/>
      <c r="J1718" s="1573"/>
      <c r="K1718" s="1572"/>
      <c r="L1718" s="1587"/>
      <c r="M1718" s="1569"/>
      <c r="N1718" s="1569"/>
      <c r="O1718" s="1587"/>
      <c r="P1718" s="1587"/>
      <c r="Q1718" s="1880"/>
      <c r="R1718" s="1866">
        <f t="shared" si="26"/>
        <v>0</v>
      </c>
      <c r="S1718" s="1882"/>
      <c r="T1718" s="1602"/>
      <c r="U1718" s="1602"/>
      <c r="V1718" s="1602"/>
      <c r="W1718" s="1602"/>
    </row>
    <row r="1719" spans="1:23" ht="16" customHeight="1" x14ac:dyDescent="0.45">
      <c r="A1719" s="1568"/>
      <c r="B1719" s="1572"/>
      <c r="C1719" s="1572"/>
      <c r="D1719" s="1570"/>
      <c r="E1719" s="1571"/>
      <c r="F1719" s="1587"/>
      <c r="G1719" s="1569"/>
      <c r="H1719" s="1587"/>
      <c r="I1719" s="1572"/>
      <c r="J1719" s="1573"/>
      <c r="K1719" s="1572"/>
      <c r="L1719" s="1587"/>
      <c r="M1719" s="1569"/>
      <c r="N1719" s="1569"/>
      <c r="O1719" s="1587"/>
      <c r="P1719" s="1587"/>
      <c r="Q1719" s="1880"/>
      <c r="R1719" s="1866">
        <f t="shared" si="26"/>
        <v>0</v>
      </c>
      <c r="S1719" s="1882"/>
      <c r="T1719" s="1602"/>
      <c r="U1719" s="1602"/>
      <c r="V1719" s="1602"/>
      <c r="W1719" s="1602"/>
    </row>
    <row r="1720" spans="1:23" ht="16" customHeight="1" x14ac:dyDescent="0.45">
      <c r="A1720" s="1568"/>
      <c r="B1720" s="1572"/>
      <c r="C1720" s="1572"/>
      <c r="D1720" s="1570"/>
      <c r="E1720" s="1571"/>
      <c r="F1720" s="1587"/>
      <c r="G1720" s="1569"/>
      <c r="H1720" s="1587"/>
      <c r="I1720" s="1572"/>
      <c r="J1720" s="1573"/>
      <c r="K1720" s="1572"/>
      <c r="L1720" s="1587"/>
      <c r="M1720" s="1569"/>
      <c r="N1720" s="1569"/>
      <c r="O1720" s="1587"/>
      <c r="P1720" s="1587"/>
      <c r="Q1720" s="1880"/>
      <c r="R1720" s="1866">
        <f t="shared" si="26"/>
        <v>0</v>
      </c>
      <c r="S1720" s="1882"/>
      <c r="T1720" s="1602"/>
      <c r="U1720" s="1602"/>
      <c r="V1720" s="1602"/>
      <c r="W1720" s="1602"/>
    </row>
    <row r="1721" spans="1:23" ht="16" customHeight="1" x14ac:dyDescent="0.45">
      <c r="A1721" s="1568"/>
      <c r="B1721" s="1572"/>
      <c r="C1721" s="1572"/>
      <c r="D1721" s="1570"/>
      <c r="E1721" s="1571"/>
      <c r="F1721" s="1587"/>
      <c r="G1721" s="1569"/>
      <c r="H1721" s="1587"/>
      <c r="I1721" s="1572"/>
      <c r="J1721" s="1573"/>
      <c r="K1721" s="1572"/>
      <c r="L1721" s="1587"/>
      <c r="M1721" s="1569"/>
      <c r="N1721" s="1569"/>
      <c r="O1721" s="1587"/>
      <c r="P1721" s="1587"/>
      <c r="Q1721" s="1880"/>
      <c r="R1721" s="1866">
        <f t="shared" si="26"/>
        <v>0</v>
      </c>
      <c r="S1721" s="1882"/>
      <c r="T1721" s="1602"/>
      <c r="U1721" s="1602"/>
      <c r="V1721" s="1602"/>
      <c r="W1721" s="1602"/>
    </row>
    <row r="1722" spans="1:23" ht="16" customHeight="1" x14ac:dyDescent="0.45">
      <c r="A1722" s="1568"/>
      <c r="B1722" s="1572"/>
      <c r="C1722" s="1572"/>
      <c r="D1722" s="1570"/>
      <c r="E1722" s="1571"/>
      <c r="F1722" s="1587"/>
      <c r="G1722" s="1569"/>
      <c r="H1722" s="1587"/>
      <c r="I1722" s="1572"/>
      <c r="J1722" s="1573"/>
      <c r="K1722" s="1572"/>
      <c r="L1722" s="1587"/>
      <c r="M1722" s="1569"/>
      <c r="N1722" s="1569"/>
      <c r="O1722" s="1587"/>
      <c r="P1722" s="1587"/>
      <c r="Q1722" s="1880"/>
      <c r="R1722" s="1866">
        <f t="shared" si="26"/>
        <v>0</v>
      </c>
      <c r="S1722" s="1882"/>
      <c r="T1722" s="1602"/>
      <c r="U1722" s="1602"/>
      <c r="V1722" s="1602"/>
      <c r="W1722" s="1602"/>
    </row>
    <row r="1723" spans="1:23" ht="16" customHeight="1" x14ac:dyDescent="0.45">
      <c r="A1723" s="1568"/>
      <c r="B1723" s="1572"/>
      <c r="C1723" s="1572"/>
      <c r="D1723" s="1570"/>
      <c r="E1723" s="1571"/>
      <c r="F1723" s="1587"/>
      <c r="G1723" s="1569"/>
      <c r="H1723" s="1587"/>
      <c r="I1723" s="1572"/>
      <c r="J1723" s="1573"/>
      <c r="K1723" s="1572"/>
      <c r="L1723" s="1587"/>
      <c r="M1723" s="1569"/>
      <c r="N1723" s="1569"/>
      <c r="O1723" s="1587"/>
      <c r="P1723" s="1587"/>
      <c r="Q1723" s="1880"/>
      <c r="R1723" s="1866">
        <f t="shared" si="26"/>
        <v>0</v>
      </c>
      <c r="S1723" s="1882"/>
      <c r="T1723" s="1602"/>
      <c r="U1723" s="1602"/>
      <c r="V1723" s="1602"/>
      <c r="W1723" s="1602"/>
    </row>
    <row r="1724" spans="1:23" ht="16" customHeight="1" x14ac:dyDescent="0.45">
      <c r="A1724" s="1568"/>
      <c r="B1724" s="1572"/>
      <c r="C1724" s="1572"/>
      <c r="D1724" s="1570"/>
      <c r="E1724" s="1571"/>
      <c r="F1724" s="1587"/>
      <c r="G1724" s="1569"/>
      <c r="H1724" s="1587"/>
      <c r="I1724" s="1572"/>
      <c r="J1724" s="1573"/>
      <c r="K1724" s="1572"/>
      <c r="L1724" s="1587"/>
      <c r="M1724" s="1569"/>
      <c r="N1724" s="1569"/>
      <c r="O1724" s="1587"/>
      <c r="P1724" s="1587"/>
      <c r="Q1724" s="1880"/>
      <c r="R1724" s="1866">
        <f t="shared" si="26"/>
        <v>0</v>
      </c>
      <c r="S1724" s="1882"/>
      <c r="T1724" s="1602"/>
      <c r="U1724" s="1602"/>
      <c r="V1724" s="1602"/>
      <c r="W1724" s="1602"/>
    </row>
    <row r="1725" spans="1:23" ht="16" customHeight="1" x14ac:dyDescent="0.45">
      <c r="A1725" s="1568"/>
      <c r="B1725" s="1572"/>
      <c r="C1725" s="1572"/>
      <c r="D1725" s="1570"/>
      <c r="E1725" s="1571"/>
      <c r="F1725" s="1587"/>
      <c r="G1725" s="1569"/>
      <c r="H1725" s="1587"/>
      <c r="I1725" s="1572"/>
      <c r="J1725" s="1573"/>
      <c r="K1725" s="1572"/>
      <c r="L1725" s="1587"/>
      <c r="M1725" s="1569"/>
      <c r="N1725" s="1569"/>
      <c r="O1725" s="1587"/>
      <c r="P1725" s="1587"/>
      <c r="Q1725" s="1880"/>
      <c r="R1725" s="1866">
        <f t="shared" si="26"/>
        <v>0</v>
      </c>
      <c r="S1725" s="1882"/>
      <c r="T1725" s="1602"/>
      <c r="U1725" s="1602"/>
      <c r="V1725" s="1602"/>
      <c r="W1725" s="1602"/>
    </row>
    <row r="1726" spans="1:23" ht="16" customHeight="1" x14ac:dyDescent="0.45">
      <c r="A1726" s="1568"/>
      <c r="B1726" s="1572"/>
      <c r="C1726" s="1572"/>
      <c r="D1726" s="1570"/>
      <c r="E1726" s="1571"/>
      <c r="F1726" s="1587"/>
      <c r="G1726" s="1569"/>
      <c r="H1726" s="1587"/>
      <c r="I1726" s="1572"/>
      <c r="J1726" s="1573"/>
      <c r="K1726" s="1572"/>
      <c r="L1726" s="1587"/>
      <c r="M1726" s="1569"/>
      <c r="N1726" s="1569"/>
      <c r="O1726" s="1587"/>
      <c r="P1726" s="1587"/>
      <c r="Q1726" s="1880"/>
      <c r="R1726" s="1866">
        <f t="shared" si="26"/>
        <v>0</v>
      </c>
      <c r="S1726" s="1882"/>
      <c r="T1726" s="1602"/>
      <c r="U1726" s="1602"/>
      <c r="V1726" s="1602"/>
      <c r="W1726" s="1602"/>
    </row>
    <row r="1727" spans="1:23" ht="16" customHeight="1" x14ac:dyDescent="0.45">
      <c r="A1727" s="1568"/>
      <c r="B1727" s="1572"/>
      <c r="C1727" s="1572"/>
      <c r="D1727" s="1570"/>
      <c r="E1727" s="1571"/>
      <c r="F1727" s="1587"/>
      <c r="G1727" s="1569"/>
      <c r="H1727" s="1587"/>
      <c r="I1727" s="1572"/>
      <c r="J1727" s="1573"/>
      <c r="K1727" s="1572"/>
      <c r="L1727" s="1587"/>
      <c r="M1727" s="1569"/>
      <c r="N1727" s="1569"/>
      <c r="O1727" s="1587"/>
      <c r="P1727" s="1587"/>
      <c r="Q1727" s="1880"/>
      <c r="R1727" s="1866">
        <f t="shared" si="26"/>
        <v>0</v>
      </c>
      <c r="S1727" s="1882"/>
      <c r="T1727" s="1602"/>
      <c r="U1727" s="1602"/>
      <c r="V1727" s="1602"/>
      <c r="W1727" s="1602"/>
    </row>
    <row r="1728" spans="1:23" ht="16" customHeight="1" x14ac:dyDescent="0.45">
      <c r="A1728" s="1568"/>
      <c r="B1728" s="1572"/>
      <c r="C1728" s="1572"/>
      <c r="D1728" s="1570"/>
      <c r="E1728" s="1571"/>
      <c r="F1728" s="1587"/>
      <c r="G1728" s="1569"/>
      <c r="H1728" s="1587"/>
      <c r="I1728" s="1572"/>
      <c r="J1728" s="1573"/>
      <c r="K1728" s="1572"/>
      <c r="L1728" s="1587"/>
      <c r="M1728" s="1569"/>
      <c r="N1728" s="1569"/>
      <c r="O1728" s="1587"/>
      <c r="P1728" s="1587"/>
      <c r="Q1728" s="1880"/>
      <c r="R1728" s="1866">
        <f t="shared" si="26"/>
        <v>0</v>
      </c>
      <c r="S1728" s="1882"/>
      <c r="T1728" s="1602"/>
      <c r="U1728" s="1602"/>
      <c r="V1728" s="1602"/>
      <c r="W1728" s="1602"/>
    </row>
    <row r="1729" spans="1:23" ht="16" customHeight="1" x14ac:dyDescent="0.45">
      <c r="A1729" s="1568"/>
      <c r="B1729" s="1572"/>
      <c r="C1729" s="1572"/>
      <c r="D1729" s="1570"/>
      <c r="E1729" s="1571"/>
      <c r="F1729" s="1587"/>
      <c r="G1729" s="1569"/>
      <c r="H1729" s="1587"/>
      <c r="I1729" s="1572"/>
      <c r="J1729" s="1573"/>
      <c r="K1729" s="1572"/>
      <c r="L1729" s="1587"/>
      <c r="M1729" s="1569"/>
      <c r="N1729" s="1569"/>
      <c r="O1729" s="1587"/>
      <c r="P1729" s="1587"/>
      <c r="Q1729" s="1880"/>
      <c r="R1729" s="1866">
        <f t="shared" si="26"/>
        <v>0</v>
      </c>
      <c r="S1729" s="1882"/>
      <c r="T1729" s="1602"/>
      <c r="U1729" s="1602"/>
      <c r="V1729" s="1602"/>
      <c r="W1729" s="1602"/>
    </row>
    <row r="1730" spans="1:23" ht="16" customHeight="1" x14ac:dyDescent="0.45">
      <c r="A1730" s="1568"/>
      <c r="B1730" s="1572"/>
      <c r="C1730" s="1572"/>
      <c r="D1730" s="1570"/>
      <c r="E1730" s="1571"/>
      <c r="F1730" s="1587"/>
      <c r="G1730" s="1569"/>
      <c r="H1730" s="1587"/>
      <c r="I1730" s="1572"/>
      <c r="J1730" s="1573"/>
      <c r="K1730" s="1572"/>
      <c r="L1730" s="1587"/>
      <c r="M1730" s="1569"/>
      <c r="N1730" s="1569"/>
      <c r="O1730" s="1587"/>
      <c r="P1730" s="1587"/>
      <c r="Q1730" s="1880"/>
      <c r="R1730" s="1866">
        <f t="shared" si="26"/>
        <v>0</v>
      </c>
      <c r="S1730" s="1882"/>
      <c r="T1730" s="1602"/>
      <c r="U1730" s="1602"/>
      <c r="V1730" s="1602"/>
      <c r="W1730" s="1602"/>
    </row>
    <row r="1731" spans="1:23" ht="16" customHeight="1" x14ac:dyDescent="0.45">
      <c r="A1731" s="1568"/>
      <c r="B1731" s="1572"/>
      <c r="C1731" s="1572"/>
      <c r="D1731" s="1570"/>
      <c r="E1731" s="1571"/>
      <c r="F1731" s="1587"/>
      <c r="G1731" s="1569"/>
      <c r="H1731" s="1587"/>
      <c r="I1731" s="1572"/>
      <c r="J1731" s="1573"/>
      <c r="K1731" s="1572"/>
      <c r="L1731" s="1587"/>
      <c r="M1731" s="1569"/>
      <c r="N1731" s="1569"/>
      <c r="O1731" s="1587"/>
      <c r="P1731" s="1587"/>
      <c r="Q1731" s="1880"/>
      <c r="R1731" s="1866">
        <f t="shared" si="26"/>
        <v>0</v>
      </c>
      <c r="S1731" s="1882"/>
      <c r="T1731" s="1602"/>
      <c r="U1731" s="1602"/>
      <c r="V1731" s="1602"/>
      <c r="W1731" s="1602"/>
    </row>
    <row r="1732" spans="1:23" ht="16" customHeight="1" x14ac:dyDescent="0.45">
      <c r="A1732" s="1568"/>
      <c r="B1732" s="1572"/>
      <c r="C1732" s="1572"/>
      <c r="D1732" s="1570"/>
      <c r="E1732" s="1571"/>
      <c r="F1732" s="1587"/>
      <c r="G1732" s="1569"/>
      <c r="H1732" s="1587"/>
      <c r="I1732" s="1572"/>
      <c r="J1732" s="1573"/>
      <c r="K1732" s="1572"/>
      <c r="L1732" s="1587"/>
      <c r="M1732" s="1569"/>
      <c r="N1732" s="1569"/>
      <c r="O1732" s="1587"/>
      <c r="P1732" s="1587"/>
      <c r="Q1732" s="1880"/>
      <c r="R1732" s="1866">
        <f t="shared" si="26"/>
        <v>0</v>
      </c>
      <c r="S1732" s="1882"/>
      <c r="T1732" s="1602"/>
      <c r="U1732" s="1602"/>
      <c r="V1732" s="1602"/>
      <c r="W1732" s="1602"/>
    </row>
    <row r="1733" spans="1:23" ht="16" customHeight="1" x14ac:dyDescent="0.45">
      <c r="A1733" s="1568"/>
      <c r="B1733" s="1572"/>
      <c r="C1733" s="1572"/>
      <c r="D1733" s="1570"/>
      <c r="E1733" s="1571"/>
      <c r="F1733" s="1587"/>
      <c r="G1733" s="1569"/>
      <c r="H1733" s="1587"/>
      <c r="I1733" s="1572"/>
      <c r="J1733" s="1573"/>
      <c r="K1733" s="1572"/>
      <c r="L1733" s="1587"/>
      <c r="M1733" s="1569"/>
      <c r="N1733" s="1569"/>
      <c r="O1733" s="1587"/>
      <c r="P1733" s="1587"/>
      <c r="Q1733" s="1880"/>
      <c r="R1733" s="1866">
        <f t="shared" si="26"/>
        <v>0</v>
      </c>
      <c r="S1733" s="1882"/>
      <c r="T1733" s="1602"/>
      <c r="U1733" s="1602"/>
      <c r="V1733" s="1602"/>
      <c r="W1733" s="1602"/>
    </row>
    <row r="1734" spans="1:23" ht="16" customHeight="1" x14ac:dyDescent="0.45">
      <c r="A1734" s="1568"/>
      <c r="B1734" s="1572"/>
      <c r="C1734" s="1572"/>
      <c r="D1734" s="1570"/>
      <c r="E1734" s="1571"/>
      <c r="F1734" s="1587"/>
      <c r="G1734" s="1569"/>
      <c r="H1734" s="1587"/>
      <c r="I1734" s="1572"/>
      <c r="J1734" s="1573"/>
      <c r="K1734" s="1572"/>
      <c r="L1734" s="1587"/>
      <c r="M1734" s="1569"/>
      <c r="N1734" s="1569"/>
      <c r="O1734" s="1587"/>
      <c r="P1734" s="1587"/>
      <c r="Q1734" s="1880"/>
      <c r="R1734" s="1866">
        <f t="shared" si="26"/>
        <v>0</v>
      </c>
      <c r="S1734" s="1882"/>
      <c r="T1734" s="1602"/>
      <c r="U1734" s="1602"/>
      <c r="V1734" s="1602"/>
      <c r="W1734" s="1602"/>
    </row>
    <row r="1735" spans="1:23" ht="16" customHeight="1" x14ac:dyDescent="0.45">
      <c r="A1735" s="1568"/>
      <c r="B1735" s="1572"/>
      <c r="C1735" s="1572"/>
      <c r="D1735" s="1570"/>
      <c r="E1735" s="1571"/>
      <c r="F1735" s="1587"/>
      <c r="G1735" s="1569"/>
      <c r="H1735" s="1587"/>
      <c r="I1735" s="1572"/>
      <c r="J1735" s="1573"/>
      <c r="K1735" s="1572"/>
      <c r="L1735" s="1587"/>
      <c r="M1735" s="1569"/>
      <c r="N1735" s="1569"/>
      <c r="O1735" s="1587"/>
      <c r="P1735" s="1587"/>
      <c r="Q1735" s="1880"/>
      <c r="R1735" s="1866">
        <f t="shared" si="26"/>
        <v>0</v>
      </c>
      <c r="S1735" s="1882"/>
      <c r="T1735" s="1602"/>
      <c r="U1735" s="1602"/>
      <c r="V1735" s="1602"/>
      <c r="W1735" s="1602"/>
    </row>
    <row r="1736" spans="1:23" ht="16" customHeight="1" x14ac:dyDescent="0.45">
      <c r="A1736" s="1568"/>
      <c r="B1736" s="1572"/>
      <c r="C1736" s="1572"/>
      <c r="D1736" s="1570"/>
      <c r="E1736" s="1571"/>
      <c r="F1736" s="1587"/>
      <c r="G1736" s="1569"/>
      <c r="H1736" s="1587"/>
      <c r="I1736" s="1572"/>
      <c r="J1736" s="1573"/>
      <c r="K1736" s="1572"/>
      <c r="L1736" s="1587"/>
      <c r="M1736" s="1569"/>
      <c r="N1736" s="1569"/>
      <c r="O1736" s="1587"/>
      <c r="P1736" s="1587"/>
      <c r="Q1736" s="1880"/>
      <c r="R1736" s="1866">
        <f t="shared" ref="R1736:R1799" si="27">$I1736+$K1736</f>
        <v>0</v>
      </c>
      <c r="S1736" s="1882"/>
      <c r="T1736" s="1602"/>
      <c r="U1736" s="1602"/>
      <c r="V1736" s="1602"/>
      <c r="W1736" s="1602"/>
    </row>
    <row r="1737" spans="1:23" ht="16" customHeight="1" x14ac:dyDescent="0.45">
      <c r="A1737" s="1568"/>
      <c r="B1737" s="1572"/>
      <c r="C1737" s="1572"/>
      <c r="D1737" s="1570"/>
      <c r="E1737" s="1571"/>
      <c r="F1737" s="1587"/>
      <c r="G1737" s="1569"/>
      <c r="H1737" s="1587"/>
      <c r="I1737" s="1572"/>
      <c r="J1737" s="1573"/>
      <c r="K1737" s="1572"/>
      <c r="L1737" s="1587"/>
      <c r="M1737" s="1569"/>
      <c r="N1737" s="1569"/>
      <c r="O1737" s="1587"/>
      <c r="P1737" s="1587"/>
      <c r="Q1737" s="1880"/>
      <c r="R1737" s="1866">
        <f t="shared" si="27"/>
        <v>0</v>
      </c>
      <c r="S1737" s="1882"/>
      <c r="T1737" s="1602"/>
      <c r="U1737" s="1602"/>
      <c r="V1737" s="1602"/>
      <c r="W1737" s="1602"/>
    </row>
    <row r="1738" spans="1:23" ht="16" customHeight="1" x14ac:dyDescent="0.45">
      <c r="A1738" s="1568"/>
      <c r="B1738" s="1572"/>
      <c r="C1738" s="1572"/>
      <c r="D1738" s="1570"/>
      <c r="E1738" s="1571"/>
      <c r="F1738" s="1587"/>
      <c r="G1738" s="1569"/>
      <c r="H1738" s="1587"/>
      <c r="I1738" s="1572"/>
      <c r="J1738" s="1573"/>
      <c r="K1738" s="1572"/>
      <c r="L1738" s="1587"/>
      <c r="M1738" s="1569"/>
      <c r="N1738" s="1569"/>
      <c r="O1738" s="1587"/>
      <c r="P1738" s="1587"/>
      <c r="Q1738" s="1880"/>
      <c r="R1738" s="1866">
        <f t="shared" si="27"/>
        <v>0</v>
      </c>
      <c r="S1738" s="1882"/>
      <c r="T1738" s="1602"/>
      <c r="U1738" s="1602"/>
      <c r="V1738" s="1602"/>
      <c r="W1738" s="1602"/>
    </row>
    <row r="1739" spans="1:23" ht="16" customHeight="1" x14ac:dyDescent="0.45">
      <c r="A1739" s="1568"/>
      <c r="B1739" s="1572"/>
      <c r="C1739" s="1572"/>
      <c r="D1739" s="1570"/>
      <c r="E1739" s="1571"/>
      <c r="F1739" s="1587"/>
      <c r="G1739" s="1569"/>
      <c r="H1739" s="1587"/>
      <c r="I1739" s="1572"/>
      <c r="J1739" s="1573"/>
      <c r="K1739" s="1572"/>
      <c r="L1739" s="1587"/>
      <c r="M1739" s="1569"/>
      <c r="N1739" s="1569"/>
      <c r="O1739" s="1587"/>
      <c r="P1739" s="1587"/>
      <c r="Q1739" s="1880"/>
      <c r="R1739" s="1866">
        <f t="shared" si="27"/>
        <v>0</v>
      </c>
      <c r="S1739" s="1882"/>
      <c r="T1739" s="1602"/>
      <c r="U1739" s="1602"/>
      <c r="V1739" s="1602"/>
      <c r="W1739" s="1602"/>
    </row>
    <row r="1740" spans="1:23" ht="16" customHeight="1" x14ac:dyDescent="0.45">
      <c r="A1740" s="1568"/>
      <c r="B1740" s="1572"/>
      <c r="C1740" s="1572"/>
      <c r="D1740" s="1570"/>
      <c r="E1740" s="1571"/>
      <c r="F1740" s="1587"/>
      <c r="G1740" s="1569"/>
      <c r="H1740" s="1587"/>
      <c r="I1740" s="1572"/>
      <c r="J1740" s="1573"/>
      <c r="K1740" s="1572"/>
      <c r="L1740" s="1587"/>
      <c r="M1740" s="1569"/>
      <c r="N1740" s="1569"/>
      <c r="O1740" s="1587"/>
      <c r="P1740" s="1587"/>
      <c r="Q1740" s="1880"/>
      <c r="R1740" s="1866">
        <f t="shared" si="27"/>
        <v>0</v>
      </c>
      <c r="S1740" s="1882"/>
      <c r="T1740" s="1602"/>
      <c r="U1740" s="1602"/>
      <c r="V1740" s="1602"/>
      <c r="W1740" s="1602"/>
    </row>
    <row r="1741" spans="1:23" ht="16" customHeight="1" x14ac:dyDescent="0.45">
      <c r="A1741" s="1568"/>
      <c r="B1741" s="1572"/>
      <c r="C1741" s="1572"/>
      <c r="D1741" s="1570"/>
      <c r="E1741" s="1571"/>
      <c r="F1741" s="1587"/>
      <c r="G1741" s="1569"/>
      <c r="H1741" s="1587"/>
      <c r="I1741" s="1572"/>
      <c r="J1741" s="1573"/>
      <c r="K1741" s="1572"/>
      <c r="L1741" s="1587"/>
      <c r="M1741" s="1569"/>
      <c r="N1741" s="1569"/>
      <c r="O1741" s="1587"/>
      <c r="P1741" s="1587"/>
      <c r="Q1741" s="1880"/>
      <c r="R1741" s="1866">
        <f t="shared" si="27"/>
        <v>0</v>
      </c>
      <c r="S1741" s="1882"/>
      <c r="T1741" s="1602"/>
      <c r="U1741" s="1602"/>
      <c r="V1741" s="1602"/>
      <c r="W1741" s="1602"/>
    </row>
    <row r="1742" spans="1:23" ht="16" customHeight="1" x14ac:dyDescent="0.45">
      <c r="A1742" s="1568"/>
      <c r="B1742" s="1572"/>
      <c r="C1742" s="1572"/>
      <c r="D1742" s="1570"/>
      <c r="E1742" s="1571"/>
      <c r="F1742" s="1587"/>
      <c r="G1742" s="1569"/>
      <c r="H1742" s="1587"/>
      <c r="I1742" s="1572"/>
      <c r="J1742" s="1573"/>
      <c r="K1742" s="1572"/>
      <c r="L1742" s="1587"/>
      <c r="M1742" s="1569"/>
      <c r="N1742" s="1569"/>
      <c r="O1742" s="1587"/>
      <c r="P1742" s="1587"/>
      <c r="Q1742" s="1880"/>
      <c r="R1742" s="1866">
        <f t="shared" si="27"/>
        <v>0</v>
      </c>
      <c r="S1742" s="1882"/>
      <c r="T1742" s="1602"/>
      <c r="U1742" s="1602"/>
      <c r="V1742" s="1602"/>
      <c r="W1742" s="1602"/>
    </row>
    <row r="1743" spans="1:23" ht="16" customHeight="1" x14ac:dyDescent="0.45">
      <c r="A1743" s="1568"/>
      <c r="B1743" s="1572"/>
      <c r="C1743" s="1572"/>
      <c r="D1743" s="1570"/>
      <c r="E1743" s="1571"/>
      <c r="F1743" s="1587"/>
      <c r="G1743" s="1569"/>
      <c r="H1743" s="1587"/>
      <c r="I1743" s="1572"/>
      <c r="J1743" s="1573"/>
      <c r="K1743" s="1572"/>
      <c r="L1743" s="1587"/>
      <c r="M1743" s="1569"/>
      <c r="N1743" s="1569"/>
      <c r="O1743" s="1587"/>
      <c r="P1743" s="1587"/>
      <c r="Q1743" s="1880"/>
      <c r="R1743" s="1866">
        <f t="shared" si="27"/>
        <v>0</v>
      </c>
      <c r="S1743" s="1882"/>
      <c r="T1743" s="1602"/>
      <c r="U1743" s="1602"/>
      <c r="V1743" s="1602"/>
      <c r="W1743" s="1602"/>
    </row>
    <row r="1744" spans="1:23" ht="16" customHeight="1" x14ac:dyDescent="0.45">
      <c r="A1744" s="1568"/>
      <c r="B1744" s="1572"/>
      <c r="C1744" s="1572"/>
      <c r="D1744" s="1570"/>
      <c r="E1744" s="1571"/>
      <c r="F1744" s="1587"/>
      <c r="G1744" s="1569"/>
      <c r="H1744" s="1587"/>
      <c r="I1744" s="1572"/>
      <c r="J1744" s="1573"/>
      <c r="K1744" s="1572"/>
      <c r="L1744" s="1587"/>
      <c r="M1744" s="1569"/>
      <c r="N1744" s="1569"/>
      <c r="O1744" s="1587"/>
      <c r="P1744" s="1587"/>
      <c r="Q1744" s="1880"/>
      <c r="R1744" s="1866">
        <f t="shared" si="27"/>
        <v>0</v>
      </c>
      <c r="S1744" s="1882"/>
      <c r="T1744" s="1602"/>
      <c r="U1744" s="1602"/>
      <c r="V1744" s="1602"/>
      <c r="W1744" s="1602"/>
    </row>
    <row r="1745" spans="1:23" ht="16" customHeight="1" x14ac:dyDescent="0.45">
      <c r="A1745" s="1568"/>
      <c r="B1745" s="1572"/>
      <c r="C1745" s="1572"/>
      <c r="D1745" s="1570"/>
      <c r="E1745" s="1571"/>
      <c r="F1745" s="1587"/>
      <c r="G1745" s="1569"/>
      <c r="H1745" s="1587"/>
      <c r="I1745" s="1572"/>
      <c r="J1745" s="1573"/>
      <c r="K1745" s="1572"/>
      <c r="L1745" s="1587"/>
      <c r="M1745" s="1569"/>
      <c r="N1745" s="1569"/>
      <c r="O1745" s="1587"/>
      <c r="P1745" s="1587"/>
      <c r="Q1745" s="1880"/>
      <c r="R1745" s="1866">
        <f t="shared" si="27"/>
        <v>0</v>
      </c>
      <c r="S1745" s="1882"/>
      <c r="T1745" s="1602"/>
      <c r="U1745" s="1602"/>
      <c r="V1745" s="1602"/>
      <c r="W1745" s="1602"/>
    </row>
    <row r="1746" spans="1:23" ht="16" customHeight="1" x14ac:dyDescent="0.45">
      <c r="A1746" s="1568"/>
      <c r="B1746" s="1572"/>
      <c r="C1746" s="1572"/>
      <c r="D1746" s="1570"/>
      <c r="E1746" s="1571"/>
      <c r="F1746" s="1587"/>
      <c r="G1746" s="1569"/>
      <c r="H1746" s="1587"/>
      <c r="I1746" s="1572"/>
      <c r="J1746" s="1573"/>
      <c r="K1746" s="1572"/>
      <c r="L1746" s="1587"/>
      <c r="M1746" s="1569"/>
      <c r="N1746" s="1569"/>
      <c r="O1746" s="1587"/>
      <c r="P1746" s="1587"/>
      <c r="Q1746" s="1880"/>
      <c r="R1746" s="1866">
        <f t="shared" si="27"/>
        <v>0</v>
      </c>
      <c r="S1746" s="1882"/>
      <c r="T1746" s="1602"/>
      <c r="U1746" s="1602"/>
      <c r="V1746" s="1602"/>
      <c r="W1746" s="1602"/>
    </row>
    <row r="1747" spans="1:23" ht="16" customHeight="1" x14ac:dyDescent="0.45">
      <c r="A1747" s="1568"/>
      <c r="B1747" s="1572"/>
      <c r="C1747" s="1572"/>
      <c r="D1747" s="1570"/>
      <c r="E1747" s="1571"/>
      <c r="F1747" s="1587"/>
      <c r="G1747" s="1569"/>
      <c r="H1747" s="1587"/>
      <c r="I1747" s="1572"/>
      <c r="J1747" s="1573"/>
      <c r="K1747" s="1572"/>
      <c r="L1747" s="1587"/>
      <c r="M1747" s="1569"/>
      <c r="N1747" s="1569"/>
      <c r="O1747" s="1587"/>
      <c r="P1747" s="1587"/>
      <c r="Q1747" s="1880"/>
      <c r="R1747" s="1866">
        <f t="shared" si="27"/>
        <v>0</v>
      </c>
      <c r="S1747" s="1882"/>
      <c r="T1747" s="1602"/>
      <c r="U1747" s="1602"/>
      <c r="V1747" s="1602"/>
      <c r="W1747" s="1602"/>
    </row>
    <row r="1748" spans="1:23" ht="16" customHeight="1" x14ac:dyDescent="0.45">
      <c r="A1748" s="1568"/>
      <c r="B1748" s="1572"/>
      <c r="C1748" s="1572"/>
      <c r="D1748" s="1570"/>
      <c r="E1748" s="1571"/>
      <c r="F1748" s="1587"/>
      <c r="G1748" s="1569"/>
      <c r="H1748" s="1587"/>
      <c r="I1748" s="1572"/>
      <c r="J1748" s="1573"/>
      <c r="K1748" s="1572"/>
      <c r="L1748" s="1587"/>
      <c r="M1748" s="1569"/>
      <c r="N1748" s="1569"/>
      <c r="O1748" s="1587"/>
      <c r="P1748" s="1587"/>
      <c r="Q1748" s="1880"/>
      <c r="R1748" s="1866">
        <f t="shared" si="27"/>
        <v>0</v>
      </c>
      <c r="S1748" s="1882"/>
      <c r="T1748" s="1602"/>
      <c r="U1748" s="1602"/>
      <c r="V1748" s="1602"/>
      <c r="W1748" s="1602"/>
    </row>
    <row r="1749" spans="1:23" ht="16" customHeight="1" x14ac:dyDescent="0.45">
      <c r="A1749" s="1568"/>
      <c r="B1749" s="1572"/>
      <c r="C1749" s="1572"/>
      <c r="D1749" s="1570"/>
      <c r="E1749" s="1571"/>
      <c r="F1749" s="1587"/>
      <c r="G1749" s="1569"/>
      <c r="H1749" s="1587"/>
      <c r="I1749" s="1572"/>
      <c r="J1749" s="1573"/>
      <c r="K1749" s="1572"/>
      <c r="L1749" s="1587"/>
      <c r="M1749" s="1569"/>
      <c r="N1749" s="1569"/>
      <c r="O1749" s="1587"/>
      <c r="P1749" s="1587"/>
      <c r="Q1749" s="1880"/>
      <c r="R1749" s="1866">
        <f t="shared" si="27"/>
        <v>0</v>
      </c>
      <c r="S1749" s="1882"/>
      <c r="T1749" s="1602"/>
      <c r="U1749" s="1602"/>
      <c r="V1749" s="1602"/>
      <c r="W1749" s="1602"/>
    </row>
    <row r="1750" spans="1:23" ht="16" customHeight="1" x14ac:dyDescent="0.45">
      <c r="A1750" s="1568"/>
      <c r="B1750" s="1572"/>
      <c r="C1750" s="1572"/>
      <c r="D1750" s="1570"/>
      <c r="E1750" s="1571"/>
      <c r="F1750" s="1587"/>
      <c r="G1750" s="1569"/>
      <c r="H1750" s="1587"/>
      <c r="I1750" s="1572"/>
      <c r="J1750" s="1573"/>
      <c r="K1750" s="1572"/>
      <c r="L1750" s="1587"/>
      <c r="M1750" s="1569"/>
      <c r="N1750" s="1569"/>
      <c r="O1750" s="1587"/>
      <c r="P1750" s="1587"/>
      <c r="Q1750" s="1880"/>
      <c r="R1750" s="1866">
        <f t="shared" si="27"/>
        <v>0</v>
      </c>
      <c r="S1750" s="1882"/>
      <c r="T1750" s="1602"/>
      <c r="U1750" s="1602"/>
      <c r="V1750" s="1602"/>
      <c r="W1750" s="1602"/>
    </row>
    <row r="1751" spans="1:23" ht="16" customHeight="1" x14ac:dyDescent="0.45">
      <c r="A1751" s="1568"/>
      <c r="B1751" s="1572"/>
      <c r="C1751" s="1572"/>
      <c r="D1751" s="1570"/>
      <c r="E1751" s="1571"/>
      <c r="F1751" s="1587"/>
      <c r="G1751" s="1569"/>
      <c r="H1751" s="1587"/>
      <c r="I1751" s="1572"/>
      <c r="J1751" s="1573"/>
      <c r="K1751" s="1572"/>
      <c r="L1751" s="1587"/>
      <c r="M1751" s="1569"/>
      <c r="N1751" s="1569"/>
      <c r="O1751" s="1587"/>
      <c r="P1751" s="1587"/>
      <c r="Q1751" s="1880"/>
      <c r="R1751" s="1866">
        <f t="shared" si="27"/>
        <v>0</v>
      </c>
      <c r="S1751" s="1882"/>
      <c r="T1751" s="1602"/>
      <c r="U1751" s="1602"/>
      <c r="V1751" s="1602"/>
      <c r="W1751" s="1602"/>
    </row>
    <row r="1752" spans="1:23" ht="16" customHeight="1" x14ac:dyDescent="0.45">
      <c r="A1752" s="1568"/>
      <c r="B1752" s="1572"/>
      <c r="C1752" s="1572"/>
      <c r="D1752" s="1570"/>
      <c r="E1752" s="1571"/>
      <c r="F1752" s="1587"/>
      <c r="G1752" s="1569"/>
      <c r="H1752" s="1587"/>
      <c r="I1752" s="1572"/>
      <c r="J1752" s="1573"/>
      <c r="K1752" s="1572"/>
      <c r="L1752" s="1587"/>
      <c r="M1752" s="1569"/>
      <c r="N1752" s="1569"/>
      <c r="O1752" s="1587"/>
      <c r="P1752" s="1587"/>
      <c r="Q1752" s="1880"/>
      <c r="R1752" s="1866">
        <f t="shared" si="27"/>
        <v>0</v>
      </c>
      <c r="S1752" s="1882"/>
      <c r="T1752" s="1602"/>
      <c r="U1752" s="1602"/>
      <c r="V1752" s="1602"/>
      <c r="W1752" s="1602"/>
    </row>
    <row r="1753" spans="1:23" ht="16" customHeight="1" x14ac:dyDescent="0.45">
      <c r="A1753" s="1568"/>
      <c r="B1753" s="1572"/>
      <c r="C1753" s="1572"/>
      <c r="D1753" s="1570"/>
      <c r="E1753" s="1571"/>
      <c r="F1753" s="1587"/>
      <c r="G1753" s="1569"/>
      <c r="H1753" s="1587"/>
      <c r="I1753" s="1572"/>
      <c r="J1753" s="1573"/>
      <c r="K1753" s="1572"/>
      <c r="L1753" s="1587"/>
      <c r="M1753" s="1569"/>
      <c r="N1753" s="1569"/>
      <c r="O1753" s="1587"/>
      <c r="P1753" s="1587"/>
      <c r="Q1753" s="1880"/>
      <c r="R1753" s="1866">
        <f t="shared" si="27"/>
        <v>0</v>
      </c>
      <c r="S1753" s="1882"/>
      <c r="T1753" s="1602"/>
      <c r="U1753" s="1602"/>
      <c r="V1753" s="1602"/>
      <c r="W1753" s="1602"/>
    </row>
    <row r="1754" spans="1:23" ht="16" customHeight="1" x14ac:dyDescent="0.45">
      <c r="A1754" s="1568"/>
      <c r="B1754" s="1572"/>
      <c r="C1754" s="1572"/>
      <c r="D1754" s="1570"/>
      <c r="E1754" s="1571"/>
      <c r="F1754" s="1587"/>
      <c r="G1754" s="1569"/>
      <c r="H1754" s="1587"/>
      <c r="I1754" s="1572"/>
      <c r="J1754" s="1573"/>
      <c r="K1754" s="1572"/>
      <c r="L1754" s="1587"/>
      <c r="M1754" s="1569"/>
      <c r="N1754" s="1569"/>
      <c r="O1754" s="1587"/>
      <c r="P1754" s="1587"/>
      <c r="Q1754" s="1880"/>
      <c r="R1754" s="1866">
        <f t="shared" si="27"/>
        <v>0</v>
      </c>
      <c r="S1754" s="1882"/>
      <c r="T1754" s="1602"/>
      <c r="U1754" s="1602"/>
      <c r="V1754" s="1602"/>
      <c r="W1754" s="1602"/>
    </row>
    <row r="1755" spans="1:23" ht="16" customHeight="1" x14ac:dyDescent="0.45">
      <c r="A1755" s="1568"/>
      <c r="B1755" s="1572"/>
      <c r="C1755" s="1572"/>
      <c r="D1755" s="1570"/>
      <c r="E1755" s="1571"/>
      <c r="F1755" s="1587"/>
      <c r="G1755" s="1569"/>
      <c r="H1755" s="1587"/>
      <c r="I1755" s="1572"/>
      <c r="J1755" s="1573"/>
      <c r="K1755" s="1572"/>
      <c r="L1755" s="1587"/>
      <c r="M1755" s="1569"/>
      <c r="N1755" s="1569"/>
      <c r="O1755" s="1587"/>
      <c r="P1755" s="1587"/>
      <c r="Q1755" s="1880"/>
      <c r="R1755" s="1866">
        <f t="shared" si="27"/>
        <v>0</v>
      </c>
      <c r="S1755" s="1882"/>
      <c r="T1755" s="1602"/>
      <c r="U1755" s="1602"/>
      <c r="V1755" s="1602"/>
      <c r="W1755" s="1602"/>
    </row>
    <row r="1756" spans="1:23" ht="16" customHeight="1" x14ac:dyDescent="0.45">
      <c r="A1756" s="1568"/>
      <c r="B1756" s="1572"/>
      <c r="C1756" s="1572"/>
      <c r="D1756" s="1570"/>
      <c r="E1756" s="1571"/>
      <c r="F1756" s="1587"/>
      <c r="G1756" s="1569"/>
      <c r="H1756" s="1587"/>
      <c r="I1756" s="1572"/>
      <c r="J1756" s="1573"/>
      <c r="K1756" s="1572"/>
      <c r="L1756" s="1587"/>
      <c r="M1756" s="1569"/>
      <c r="N1756" s="1569"/>
      <c r="O1756" s="1587"/>
      <c r="P1756" s="1587"/>
      <c r="Q1756" s="1880"/>
      <c r="R1756" s="1866">
        <f t="shared" si="27"/>
        <v>0</v>
      </c>
      <c r="S1756" s="1882"/>
      <c r="T1756" s="1602"/>
      <c r="U1756" s="1602"/>
      <c r="V1756" s="1602"/>
      <c r="W1756" s="1602"/>
    </row>
    <row r="1757" spans="1:23" ht="16" customHeight="1" x14ac:dyDescent="0.45">
      <c r="A1757" s="1568"/>
      <c r="B1757" s="1572"/>
      <c r="C1757" s="1572"/>
      <c r="D1757" s="1570"/>
      <c r="E1757" s="1571"/>
      <c r="F1757" s="1587"/>
      <c r="G1757" s="1569"/>
      <c r="H1757" s="1587"/>
      <c r="I1757" s="1572"/>
      <c r="J1757" s="1573"/>
      <c r="K1757" s="1572"/>
      <c r="L1757" s="1587"/>
      <c r="M1757" s="1569"/>
      <c r="N1757" s="1569"/>
      <c r="O1757" s="1587"/>
      <c r="P1757" s="1587"/>
      <c r="Q1757" s="1880"/>
      <c r="R1757" s="1866">
        <f t="shared" si="27"/>
        <v>0</v>
      </c>
      <c r="S1757" s="1882"/>
      <c r="T1757" s="1602"/>
      <c r="U1757" s="1602"/>
      <c r="V1757" s="1602"/>
      <c r="W1757" s="1602"/>
    </row>
    <row r="1758" spans="1:23" ht="16" customHeight="1" x14ac:dyDescent="0.45">
      <c r="A1758" s="1568"/>
      <c r="B1758" s="1572"/>
      <c r="C1758" s="1572"/>
      <c r="D1758" s="1570"/>
      <c r="E1758" s="1571"/>
      <c r="F1758" s="1587"/>
      <c r="G1758" s="1569"/>
      <c r="H1758" s="1587"/>
      <c r="I1758" s="1572"/>
      <c r="J1758" s="1573"/>
      <c r="K1758" s="1572"/>
      <c r="L1758" s="1587"/>
      <c r="M1758" s="1569"/>
      <c r="N1758" s="1569"/>
      <c r="O1758" s="1587"/>
      <c r="P1758" s="1587"/>
      <c r="Q1758" s="1880"/>
      <c r="R1758" s="1866">
        <f t="shared" si="27"/>
        <v>0</v>
      </c>
      <c r="S1758" s="1882"/>
      <c r="T1758" s="1602"/>
      <c r="U1758" s="1602"/>
      <c r="V1758" s="1602"/>
      <c r="W1758" s="1602"/>
    </row>
    <row r="1759" spans="1:23" ht="16" customHeight="1" x14ac:dyDescent="0.45">
      <c r="A1759" s="1568"/>
      <c r="B1759" s="1572"/>
      <c r="C1759" s="1572"/>
      <c r="D1759" s="1570"/>
      <c r="E1759" s="1571"/>
      <c r="F1759" s="1587"/>
      <c r="G1759" s="1569"/>
      <c r="H1759" s="1587"/>
      <c r="I1759" s="1572"/>
      <c r="J1759" s="1573"/>
      <c r="K1759" s="1572"/>
      <c r="L1759" s="1587"/>
      <c r="M1759" s="1569"/>
      <c r="N1759" s="1569"/>
      <c r="O1759" s="1587"/>
      <c r="P1759" s="1587"/>
      <c r="Q1759" s="1880"/>
      <c r="R1759" s="1866">
        <f t="shared" si="27"/>
        <v>0</v>
      </c>
      <c r="S1759" s="1882"/>
      <c r="T1759" s="1602"/>
      <c r="U1759" s="1602"/>
      <c r="V1759" s="1602"/>
      <c r="W1759" s="1602"/>
    </row>
    <row r="1760" spans="1:23" ht="16" customHeight="1" x14ac:dyDescent="0.45">
      <c r="A1760" s="1568"/>
      <c r="B1760" s="1572"/>
      <c r="C1760" s="1572"/>
      <c r="D1760" s="1570"/>
      <c r="E1760" s="1571"/>
      <c r="F1760" s="1587"/>
      <c r="G1760" s="1569"/>
      <c r="H1760" s="1587"/>
      <c r="I1760" s="1572"/>
      <c r="J1760" s="1573"/>
      <c r="K1760" s="1572"/>
      <c r="L1760" s="1587"/>
      <c r="M1760" s="1569"/>
      <c r="N1760" s="1569"/>
      <c r="O1760" s="1587"/>
      <c r="P1760" s="1587"/>
      <c r="Q1760" s="1880"/>
      <c r="R1760" s="1866">
        <f t="shared" si="27"/>
        <v>0</v>
      </c>
      <c r="S1760" s="1882"/>
      <c r="T1760" s="1602"/>
      <c r="U1760" s="1602"/>
      <c r="V1760" s="1602"/>
      <c r="W1760" s="1602"/>
    </row>
    <row r="1761" spans="1:23" ht="16" customHeight="1" x14ac:dyDescent="0.45">
      <c r="A1761" s="1568"/>
      <c r="B1761" s="1572"/>
      <c r="C1761" s="1572"/>
      <c r="D1761" s="1570"/>
      <c r="E1761" s="1571"/>
      <c r="F1761" s="1587"/>
      <c r="G1761" s="1569"/>
      <c r="H1761" s="1587"/>
      <c r="I1761" s="1572"/>
      <c r="J1761" s="1573"/>
      <c r="K1761" s="1572"/>
      <c r="L1761" s="1587"/>
      <c r="M1761" s="1569"/>
      <c r="N1761" s="1569"/>
      <c r="O1761" s="1587"/>
      <c r="P1761" s="1587"/>
      <c r="Q1761" s="1880"/>
      <c r="R1761" s="1866">
        <f t="shared" si="27"/>
        <v>0</v>
      </c>
      <c r="S1761" s="1882"/>
      <c r="T1761" s="1602"/>
      <c r="U1761" s="1602"/>
      <c r="V1761" s="1602"/>
      <c r="W1761" s="1602"/>
    </row>
    <row r="1762" spans="1:23" ht="16" customHeight="1" x14ac:dyDescent="0.45">
      <c r="A1762" s="1568"/>
      <c r="B1762" s="1572"/>
      <c r="C1762" s="1572"/>
      <c r="D1762" s="1570"/>
      <c r="E1762" s="1571"/>
      <c r="F1762" s="1587"/>
      <c r="G1762" s="1569"/>
      <c r="H1762" s="1587"/>
      <c r="I1762" s="1572"/>
      <c r="J1762" s="1573"/>
      <c r="K1762" s="1572"/>
      <c r="L1762" s="1587"/>
      <c r="M1762" s="1569"/>
      <c r="N1762" s="1569"/>
      <c r="O1762" s="1587"/>
      <c r="P1762" s="1587"/>
      <c r="Q1762" s="1880"/>
      <c r="R1762" s="1866">
        <f t="shared" si="27"/>
        <v>0</v>
      </c>
      <c r="S1762" s="1882"/>
      <c r="T1762" s="1602"/>
      <c r="U1762" s="1602"/>
      <c r="V1762" s="1602"/>
      <c r="W1762" s="1602"/>
    </row>
    <row r="1763" spans="1:23" ht="16" customHeight="1" x14ac:dyDescent="0.45">
      <c r="A1763" s="1568"/>
      <c r="B1763" s="1572"/>
      <c r="C1763" s="1572"/>
      <c r="D1763" s="1570"/>
      <c r="E1763" s="1571"/>
      <c r="F1763" s="1587"/>
      <c r="G1763" s="1569"/>
      <c r="H1763" s="1587"/>
      <c r="I1763" s="1572"/>
      <c r="J1763" s="1573"/>
      <c r="K1763" s="1572"/>
      <c r="L1763" s="1587"/>
      <c r="M1763" s="1569"/>
      <c r="N1763" s="1569"/>
      <c r="O1763" s="1587"/>
      <c r="P1763" s="1587"/>
      <c r="Q1763" s="1880"/>
      <c r="R1763" s="1866">
        <f t="shared" si="27"/>
        <v>0</v>
      </c>
      <c r="S1763" s="1882"/>
      <c r="T1763" s="1602"/>
      <c r="U1763" s="1602"/>
      <c r="V1763" s="1602"/>
      <c r="W1763" s="1602"/>
    </row>
    <row r="1764" spans="1:23" ht="16" customHeight="1" x14ac:dyDescent="0.45">
      <c r="A1764" s="1568"/>
      <c r="B1764" s="1572"/>
      <c r="C1764" s="1572"/>
      <c r="D1764" s="1570"/>
      <c r="E1764" s="1571"/>
      <c r="F1764" s="1587"/>
      <c r="G1764" s="1569"/>
      <c r="H1764" s="1587"/>
      <c r="I1764" s="1572"/>
      <c r="J1764" s="1573"/>
      <c r="K1764" s="1572"/>
      <c r="L1764" s="1587"/>
      <c r="M1764" s="1569"/>
      <c r="N1764" s="1569"/>
      <c r="O1764" s="1587"/>
      <c r="P1764" s="1587"/>
      <c r="Q1764" s="1880"/>
      <c r="R1764" s="1866">
        <f t="shared" si="27"/>
        <v>0</v>
      </c>
      <c r="S1764" s="1882"/>
      <c r="T1764" s="1602"/>
      <c r="U1764" s="1602"/>
      <c r="V1764" s="1602"/>
      <c r="W1764" s="1602"/>
    </row>
    <row r="1765" spans="1:23" ht="16" customHeight="1" x14ac:dyDescent="0.45">
      <c r="A1765" s="1568"/>
      <c r="B1765" s="1572"/>
      <c r="C1765" s="1572"/>
      <c r="D1765" s="1570"/>
      <c r="E1765" s="1571"/>
      <c r="F1765" s="1587"/>
      <c r="G1765" s="1569"/>
      <c r="H1765" s="1587"/>
      <c r="I1765" s="1572"/>
      <c r="J1765" s="1573"/>
      <c r="K1765" s="1572"/>
      <c r="L1765" s="1587"/>
      <c r="M1765" s="1569"/>
      <c r="N1765" s="1569"/>
      <c r="O1765" s="1587"/>
      <c r="P1765" s="1587"/>
      <c r="Q1765" s="1880"/>
      <c r="R1765" s="1866">
        <f t="shared" si="27"/>
        <v>0</v>
      </c>
      <c r="S1765" s="1882"/>
      <c r="T1765" s="1602"/>
      <c r="U1765" s="1602"/>
      <c r="V1765" s="1602"/>
      <c r="W1765" s="1602"/>
    </row>
    <row r="1766" spans="1:23" ht="16" customHeight="1" x14ac:dyDescent="0.45">
      <c r="A1766" s="1568"/>
      <c r="B1766" s="1572"/>
      <c r="C1766" s="1572"/>
      <c r="D1766" s="1570"/>
      <c r="E1766" s="1571"/>
      <c r="F1766" s="1587"/>
      <c r="G1766" s="1569"/>
      <c r="H1766" s="1587"/>
      <c r="I1766" s="1572"/>
      <c r="J1766" s="1573"/>
      <c r="K1766" s="1572"/>
      <c r="L1766" s="1587"/>
      <c r="M1766" s="1569"/>
      <c r="N1766" s="1569"/>
      <c r="O1766" s="1587"/>
      <c r="P1766" s="1587"/>
      <c r="Q1766" s="1880"/>
      <c r="R1766" s="1866">
        <f t="shared" si="27"/>
        <v>0</v>
      </c>
      <c r="S1766" s="1882"/>
      <c r="T1766" s="1602"/>
      <c r="U1766" s="1602"/>
      <c r="V1766" s="1602"/>
      <c r="W1766" s="1602"/>
    </row>
    <row r="1767" spans="1:23" ht="16" customHeight="1" x14ac:dyDescent="0.45">
      <c r="A1767" s="1568"/>
      <c r="B1767" s="1572"/>
      <c r="C1767" s="1572"/>
      <c r="D1767" s="1570"/>
      <c r="E1767" s="1571"/>
      <c r="F1767" s="1587"/>
      <c r="G1767" s="1569"/>
      <c r="H1767" s="1587"/>
      <c r="I1767" s="1572"/>
      <c r="J1767" s="1573"/>
      <c r="K1767" s="1572"/>
      <c r="L1767" s="1587"/>
      <c r="M1767" s="1569"/>
      <c r="N1767" s="1569"/>
      <c r="O1767" s="1587"/>
      <c r="P1767" s="1587"/>
      <c r="Q1767" s="1880"/>
      <c r="R1767" s="1866">
        <f t="shared" si="27"/>
        <v>0</v>
      </c>
      <c r="S1767" s="1882"/>
      <c r="T1767" s="1602"/>
      <c r="U1767" s="1602"/>
      <c r="V1767" s="1602"/>
      <c r="W1767" s="1602"/>
    </row>
    <row r="1768" spans="1:23" ht="16" customHeight="1" x14ac:dyDescent="0.45">
      <c r="A1768" s="1568"/>
      <c r="B1768" s="1572"/>
      <c r="C1768" s="1572"/>
      <c r="D1768" s="1570"/>
      <c r="E1768" s="1571"/>
      <c r="F1768" s="1587"/>
      <c r="G1768" s="1569"/>
      <c r="H1768" s="1587"/>
      <c r="I1768" s="1572"/>
      <c r="J1768" s="1573"/>
      <c r="K1768" s="1572"/>
      <c r="L1768" s="1587"/>
      <c r="M1768" s="1569"/>
      <c r="N1768" s="1569"/>
      <c r="O1768" s="1587"/>
      <c r="P1768" s="1587"/>
      <c r="Q1768" s="1880"/>
      <c r="R1768" s="1866">
        <f t="shared" si="27"/>
        <v>0</v>
      </c>
      <c r="S1768" s="1882"/>
      <c r="T1768" s="1602"/>
      <c r="U1768" s="1602"/>
      <c r="V1768" s="1602"/>
      <c r="W1768" s="1602"/>
    </row>
    <row r="1769" spans="1:23" ht="16" customHeight="1" x14ac:dyDescent="0.45">
      <c r="A1769" s="1568"/>
      <c r="B1769" s="1572"/>
      <c r="C1769" s="1572"/>
      <c r="D1769" s="1570"/>
      <c r="E1769" s="1571"/>
      <c r="F1769" s="1587"/>
      <c r="G1769" s="1569"/>
      <c r="H1769" s="1587"/>
      <c r="I1769" s="1572"/>
      <c r="J1769" s="1573"/>
      <c r="K1769" s="1572"/>
      <c r="L1769" s="1587"/>
      <c r="M1769" s="1569"/>
      <c r="N1769" s="1569"/>
      <c r="O1769" s="1587"/>
      <c r="P1769" s="1587"/>
      <c r="Q1769" s="1880"/>
      <c r="R1769" s="1866">
        <f t="shared" si="27"/>
        <v>0</v>
      </c>
      <c r="S1769" s="1882"/>
      <c r="T1769" s="1602"/>
      <c r="U1769" s="1602"/>
      <c r="V1769" s="1602"/>
      <c r="W1769" s="1602"/>
    </row>
    <row r="1770" spans="1:23" ht="16" customHeight="1" x14ac:dyDescent="0.45">
      <c r="A1770" s="1568"/>
      <c r="B1770" s="1572"/>
      <c r="C1770" s="1572"/>
      <c r="D1770" s="1570"/>
      <c r="E1770" s="1571"/>
      <c r="F1770" s="1587"/>
      <c r="G1770" s="1569"/>
      <c r="H1770" s="1587"/>
      <c r="I1770" s="1572"/>
      <c r="J1770" s="1573"/>
      <c r="K1770" s="1572"/>
      <c r="L1770" s="1587"/>
      <c r="M1770" s="1569"/>
      <c r="N1770" s="1569"/>
      <c r="O1770" s="1587"/>
      <c r="P1770" s="1587"/>
      <c r="Q1770" s="1880"/>
      <c r="R1770" s="1866">
        <f t="shared" si="27"/>
        <v>0</v>
      </c>
      <c r="S1770" s="1882"/>
      <c r="T1770" s="1602"/>
      <c r="U1770" s="1602"/>
      <c r="V1770" s="1602"/>
      <c r="W1770" s="1602"/>
    </row>
    <row r="1771" spans="1:23" ht="16" customHeight="1" x14ac:dyDescent="0.45">
      <c r="A1771" s="1568"/>
      <c r="B1771" s="1572"/>
      <c r="C1771" s="1572"/>
      <c r="D1771" s="1570"/>
      <c r="E1771" s="1571"/>
      <c r="F1771" s="1587"/>
      <c r="G1771" s="1569"/>
      <c r="H1771" s="1587"/>
      <c r="I1771" s="1572"/>
      <c r="J1771" s="1573"/>
      <c r="K1771" s="1572"/>
      <c r="L1771" s="1587"/>
      <c r="M1771" s="1569"/>
      <c r="N1771" s="1569"/>
      <c r="O1771" s="1587"/>
      <c r="P1771" s="1587"/>
      <c r="Q1771" s="1880"/>
      <c r="R1771" s="1866">
        <f t="shared" si="27"/>
        <v>0</v>
      </c>
      <c r="S1771" s="1882"/>
      <c r="T1771" s="1602"/>
      <c r="U1771" s="1602"/>
      <c r="V1771" s="1602"/>
      <c r="W1771" s="1602"/>
    </row>
    <row r="1772" spans="1:23" ht="16" customHeight="1" x14ac:dyDescent="0.45">
      <c r="A1772" s="1568"/>
      <c r="B1772" s="1572"/>
      <c r="C1772" s="1572"/>
      <c r="D1772" s="1570"/>
      <c r="E1772" s="1571"/>
      <c r="F1772" s="1587"/>
      <c r="G1772" s="1569"/>
      <c r="H1772" s="1587"/>
      <c r="I1772" s="1572"/>
      <c r="J1772" s="1573"/>
      <c r="K1772" s="1572"/>
      <c r="L1772" s="1587"/>
      <c r="M1772" s="1569"/>
      <c r="N1772" s="1569"/>
      <c r="O1772" s="1587"/>
      <c r="P1772" s="1587"/>
      <c r="Q1772" s="1880"/>
      <c r="R1772" s="1866">
        <f t="shared" si="27"/>
        <v>0</v>
      </c>
      <c r="S1772" s="1882"/>
      <c r="T1772" s="1602"/>
      <c r="U1772" s="1602"/>
      <c r="V1772" s="1602"/>
      <c r="W1772" s="1602"/>
    </row>
    <row r="1773" spans="1:23" ht="16" customHeight="1" x14ac:dyDescent="0.45">
      <c r="A1773" s="1568"/>
      <c r="B1773" s="1572"/>
      <c r="C1773" s="1572"/>
      <c r="D1773" s="1570"/>
      <c r="E1773" s="1571"/>
      <c r="F1773" s="1587"/>
      <c r="G1773" s="1569"/>
      <c r="H1773" s="1587"/>
      <c r="I1773" s="1572"/>
      <c r="J1773" s="1573"/>
      <c r="K1773" s="1572"/>
      <c r="L1773" s="1587"/>
      <c r="M1773" s="1569"/>
      <c r="N1773" s="1569"/>
      <c r="O1773" s="1587"/>
      <c r="P1773" s="1587"/>
      <c r="Q1773" s="1880"/>
      <c r="R1773" s="1866">
        <f t="shared" si="27"/>
        <v>0</v>
      </c>
      <c r="S1773" s="1882"/>
      <c r="T1773" s="1602"/>
      <c r="U1773" s="1602"/>
      <c r="V1773" s="1602"/>
      <c r="W1773" s="1602"/>
    </row>
    <row r="1774" spans="1:23" ht="16" customHeight="1" x14ac:dyDescent="0.45">
      <c r="A1774" s="1568"/>
      <c r="B1774" s="1572"/>
      <c r="C1774" s="1572"/>
      <c r="D1774" s="1570"/>
      <c r="E1774" s="1571"/>
      <c r="F1774" s="1587"/>
      <c r="G1774" s="1569"/>
      <c r="H1774" s="1587"/>
      <c r="I1774" s="1572"/>
      <c r="J1774" s="1573"/>
      <c r="K1774" s="1572"/>
      <c r="L1774" s="1587"/>
      <c r="M1774" s="1569"/>
      <c r="N1774" s="1569"/>
      <c r="O1774" s="1587"/>
      <c r="P1774" s="1587"/>
      <c r="Q1774" s="1880"/>
      <c r="R1774" s="1866">
        <f t="shared" si="27"/>
        <v>0</v>
      </c>
      <c r="S1774" s="1882"/>
      <c r="T1774" s="1602"/>
      <c r="U1774" s="1602"/>
      <c r="V1774" s="1602"/>
      <c r="W1774" s="1602"/>
    </row>
    <row r="1775" spans="1:23" ht="16" customHeight="1" x14ac:dyDescent="0.45">
      <c r="A1775" s="1568"/>
      <c r="B1775" s="1572"/>
      <c r="C1775" s="1572"/>
      <c r="D1775" s="1570"/>
      <c r="E1775" s="1571"/>
      <c r="F1775" s="1587"/>
      <c r="G1775" s="1569"/>
      <c r="H1775" s="1587"/>
      <c r="I1775" s="1572"/>
      <c r="J1775" s="1573"/>
      <c r="K1775" s="1572"/>
      <c r="L1775" s="1587"/>
      <c r="M1775" s="1569"/>
      <c r="N1775" s="1569"/>
      <c r="O1775" s="1587"/>
      <c r="P1775" s="1587"/>
      <c r="Q1775" s="1880"/>
      <c r="R1775" s="1866">
        <f t="shared" si="27"/>
        <v>0</v>
      </c>
      <c r="S1775" s="1882"/>
      <c r="T1775" s="1602"/>
      <c r="U1775" s="1602"/>
      <c r="V1775" s="1602"/>
      <c r="W1775" s="1602"/>
    </row>
    <row r="1776" spans="1:23" ht="16" customHeight="1" x14ac:dyDescent="0.45">
      <c r="A1776" s="1568"/>
      <c r="B1776" s="1572"/>
      <c r="C1776" s="1572"/>
      <c r="D1776" s="1570"/>
      <c r="E1776" s="1571"/>
      <c r="F1776" s="1587"/>
      <c r="G1776" s="1569"/>
      <c r="H1776" s="1587"/>
      <c r="I1776" s="1572"/>
      <c r="J1776" s="1573"/>
      <c r="K1776" s="1572"/>
      <c r="L1776" s="1587"/>
      <c r="M1776" s="1569"/>
      <c r="N1776" s="1569"/>
      <c r="O1776" s="1587"/>
      <c r="P1776" s="1587"/>
      <c r="Q1776" s="1880"/>
      <c r="R1776" s="1866">
        <f t="shared" si="27"/>
        <v>0</v>
      </c>
      <c r="S1776" s="1882"/>
      <c r="T1776" s="1602"/>
      <c r="U1776" s="1602"/>
      <c r="V1776" s="1602"/>
      <c r="W1776" s="1602"/>
    </row>
    <row r="1777" spans="1:23" ht="16" customHeight="1" x14ac:dyDescent="0.45">
      <c r="A1777" s="1568"/>
      <c r="B1777" s="1572"/>
      <c r="C1777" s="1572"/>
      <c r="D1777" s="1570"/>
      <c r="E1777" s="1571"/>
      <c r="F1777" s="1587"/>
      <c r="G1777" s="1569"/>
      <c r="H1777" s="1587"/>
      <c r="I1777" s="1572"/>
      <c r="J1777" s="1573"/>
      <c r="K1777" s="1572"/>
      <c r="L1777" s="1587"/>
      <c r="M1777" s="1569"/>
      <c r="N1777" s="1569"/>
      <c r="O1777" s="1587"/>
      <c r="P1777" s="1587"/>
      <c r="Q1777" s="1880"/>
      <c r="R1777" s="1866">
        <f t="shared" si="27"/>
        <v>0</v>
      </c>
      <c r="S1777" s="1882"/>
      <c r="T1777" s="1602"/>
      <c r="U1777" s="1602"/>
      <c r="V1777" s="1602"/>
      <c r="W1777" s="1602"/>
    </row>
    <row r="1778" spans="1:23" ht="16" customHeight="1" x14ac:dyDescent="0.45">
      <c r="A1778" s="1568"/>
      <c r="B1778" s="1572"/>
      <c r="C1778" s="1572"/>
      <c r="D1778" s="1570"/>
      <c r="E1778" s="1571"/>
      <c r="F1778" s="1587"/>
      <c r="G1778" s="1569"/>
      <c r="H1778" s="1587"/>
      <c r="I1778" s="1572"/>
      <c r="J1778" s="1573"/>
      <c r="K1778" s="1572"/>
      <c r="L1778" s="1587"/>
      <c r="M1778" s="1569"/>
      <c r="N1778" s="1569"/>
      <c r="O1778" s="1587"/>
      <c r="P1778" s="1587"/>
      <c r="Q1778" s="1880"/>
      <c r="R1778" s="1866">
        <f t="shared" si="27"/>
        <v>0</v>
      </c>
      <c r="S1778" s="1882"/>
      <c r="T1778" s="1602"/>
      <c r="U1778" s="1602"/>
      <c r="V1778" s="1602"/>
      <c r="W1778" s="1602"/>
    </row>
    <row r="1779" spans="1:23" ht="16" customHeight="1" x14ac:dyDescent="0.45">
      <c r="A1779" s="1568"/>
      <c r="B1779" s="1572"/>
      <c r="C1779" s="1572"/>
      <c r="D1779" s="1570"/>
      <c r="E1779" s="1571"/>
      <c r="F1779" s="1587"/>
      <c r="G1779" s="1569"/>
      <c r="H1779" s="1587"/>
      <c r="I1779" s="1572"/>
      <c r="J1779" s="1573"/>
      <c r="K1779" s="1572"/>
      <c r="L1779" s="1587"/>
      <c r="M1779" s="1569"/>
      <c r="N1779" s="1569"/>
      <c r="O1779" s="1587"/>
      <c r="P1779" s="1587"/>
      <c r="Q1779" s="1880"/>
      <c r="R1779" s="1866">
        <f t="shared" si="27"/>
        <v>0</v>
      </c>
      <c r="S1779" s="1882"/>
      <c r="T1779" s="1602"/>
      <c r="U1779" s="1602"/>
      <c r="V1779" s="1602"/>
      <c r="W1779" s="1602"/>
    </row>
    <row r="1780" spans="1:23" ht="16" customHeight="1" x14ac:dyDescent="0.45">
      <c r="A1780" s="1568"/>
      <c r="B1780" s="1572"/>
      <c r="C1780" s="1572"/>
      <c r="D1780" s="1570"/>
      <c r="E1780" s="1571"/>
      <c r="F1780" s="1587"/>
      <c r="G1780" s="1569"/>
      <c r="H1780" s="1587"/>
      <c r="I1780" s="1572"/>
      <c r="J1780" s="1573"/>
      <c r="K1780" s="1572"/>
      <c r="L1780" s="1587"/>
      <c r="M1780" s="1569"/>
      <c r="N1780" s="1569"/>
      <c r="O1780" s="1587"/>
      <c r="P1780" s="1587"/>
      <c r="Q1780" s="1880"/>
      <c r="R1780" s="1866">
        <f t="shared" si="27"/>
        <v>0</v>
      </c>
      <c r="S1780" s="1882"/>
      <c r="T1780" s="1602"/>
      <c r="U1780" s="1602"/>
      <c r="V1780" s="1602"/>
      <c r="W1780" s="1602"/>
    </row>
    <row r="1781" spans="1:23" ht="16" customHeight="1" x14ac:dyDescent="0.45">
      <c r="A1781" s="1568"/>
      <c r="B1781" s="1572"/>
      <c r="C1781" s="1572"/>
      <c r="D1781" s="1570"/>
      <c r="E1781" s="1571"/>
      <c r="F1781" s="1587"/>
      <c r="G1781" s="1569"/>
      <c r="H1781" s="1587"/>
      <c r="I1781" s="1572"/>
      <c r="J1781" s="1573"/>
      <c r="K1781" s="1572"/>
      <c r="L1781" s="1587"/>
      <c r="M1781" s="1569"/>
      <c r="N1781" s="1569"/>
      <c r="O1781" s="1587"/>
      <c r="P1781" s="1587"/>
      <c r="Q1781" s="1880"/>
      <c r="R1781" s="1866">
        <f t="shared" si="27"/>
        <v>0</v>
      </c>
      <c r="S1781" s="1882"/>
      <c r="T1781" s="1602"/>
      <c r="U1781" s="1602"/>
      <c r="V1781" s="1602"/>
      <c r="W1781" s="1602"/>
    </row>
    <row r="1782" spans="1:23" ht="16" customHeight="1" x14ac:dyDescent="0.45">
      <c r="A1782" s="1568"/>
      <c r="B1782" s="1572"/>
      <c r="C1782" s="1572"/>
      <c r="D1782" s="1570"/>
      <c r="E1782" s="1571"/>
      <c r="F1782" s="1587"/>
      <c r="G1782" s="1569"/>
      <c r="H1782" s="1587"/>
      <c r="I1782" s="1572"/>
      <c r="J1782" s="1573"/>
      <c r="K1782" s="1572"/>
      <c r="L1782" s="1587"/>
      <c r="M1782" s="1569"/>
      <c r="N1782" s="1569"/>
      <c r="O1782" s="1587"/>
      <c r="P1782" s="1587"/>
      <c r="Q1782" s="1880"/>
      <c r="R1782" s="1866">
        <f t="shared" si="27"/>
        <v>0</v>
      </c>
      <c r="S1782" s="1882"/>
      <c r="T1782" s="1602"/>
      <c r="U1782" s="1602"/>
      <c r="V1782" s="1602"/>
      <c r="W1782" s="1602"/>
    </row>
    <row r="1783" spans="1:23" ht="16" customHeight="1" x14ac:dyDescent="0.45">
      <c r="A1783" s="1568"/>
      <c r="B1783" s="1572"/>
      <c r="C1783" s="1572"/>
      <c r="D1783" s="1570"/>
      <c r="E1783" s="1571"/>
      <c r="F1783" s="1587"/>
      <c r="G1783" s="1569"/>
      <c r="H1783" s="1587"/>
      <c r="I1783" s="1572"/>
      <c r="J1783" s="1573"/>
      <c r="K1783" s="1572"/>
      <c r="L1783" s="1587"/>
      <c r="M1783" s="1569"/>
      <c r="N1783" s="1569"/>
      <c r="O1783" s="1587"/>
      <c r="P1783" s="1587"/>
      <c r="Q1783" s="1880"/>
      <c r="R1783" s="1866">
        <f t="shared" si="27"/>
        <v>0</v>
      </c>
      <c r="S1783" s="1882"/>
      <c r="T1783" s="1602"/>
      <c r="U1783" s="1602"/>
      <c r="V1783" s="1602"/>
      <c r="W1783" s="1602"/>
    </row>
    <row r="1784" spans="1:23" ht="16" customHeight="1" x14ac:dyDescent="0.45">
      <c r="A1784" s="1568"/>
      <c r="B1784" s="1572"/>
      <c r="C1784" s="1572"/>
      <c r="D1784" s="1570"/>
      <c r="E1784" s="1571"/>
      <c r="F1784" s="1587"/>
      <c r="G1784" s="1569"/>
      <c r="H1784" s="1587"/>
      <c r="I1784" s="1572"/>
      <c r="J1784" s="1573"/>
      <c r="K1784" s="1572"/>
      <c r="L1784" s="1587"/>
      <c r="M1784" s="1569"/>
      <c r="N1784" s="1569"/>
      <c r="O1784" s="1587"/>
      <c r="P1784" s="1587"/>
      <c r="Q1784" s="1880"/>
      <c r="R1784" s="1866">
        <f t="shared" si="27"/>
        <v>0</v>
      </c>
      <c r="S1784" s="1882"/>
      <c r="T1784" s="1602"/>
      <c r="U1784" s="1602"/>
      <c r="V1784" s="1602"/>
      <c r="W1784" s="1602"/>
    </row>
    <row r="1785" spans="1:23" ht="16" customHeight="1" x14ac:dyDescent="0.45">
      <c r="A1785" s="1568"/>
      <c r="B1785" s="1572"/>
      <c r="C1785" s="1572"/>
      <c r="D1785" s="1570"/>
      <c r="E1785" s="1571"/>
      <c r="F1785" s="1587"/>
      <c r="G1785" s="1569"/>
      <c r="H1785" s="1587"/>
      <c r="I1785" s="1572"/>
      <c r="J1785" s="1573"/>
      <c r="K1785" s="1572"/>
      <c r="L1785" s="1587"/>
      <c r="M1785" s="1569"/>
      <c r="N1785" s="1569"/>
      <c r="O1785" s="1587"/>
      <c r="P1785" s="1587"/>
      <c r="Q1785" s="1880"/>
      <c r="R1785" s="1866">
        <f t="shared" si="27"/>
        <v>0</v>
      </c>
      <c r="S1785" s="1882"/>
      <c r="T1785" s="1602"/>
      <c r="U1785" s="1602"/>
      <c r="V1785" s="1602"/>
      <c r="W1785" s="1602"/>
    </row>
    <row r="1786" spans="1:23" ht="16" customHeight="1" x14ac:dyDescent="0.45">
      <c r="A1786" s="1568"/>
      <c r="B1786" s="1572"/>
      <c r="C1786" s="1572"/>
      <c r="D1786" s="1570"/>
      <c r="E1786" s="1571"/>
      <c r="F1786" s="1587"/>
      <c r="G1786" s="1569"/>
      <c r="H1786" s="1587"/>
      <c r="I1786" s="1572"/>
      <c r="J1786" s="1573"/>
      <c r="K1786" s="1572"/>
      <c r="L1786" s="1587"/>
      <c r="M1786" s="1569"/>
      <c r="N1786" s="1569"/>
      <c r="O1786" s="1587"/>
      <c r="P1786" s="1587"/>
      <c r="Q1786" s="1880"/>
      <c r="R1786" s="1866">
        <f t="shared" si="27"/>
        <v>0</v>
      </c>
      <c r="S1786" s="1882"/>
      <c r="T1786" s="1602"/>
      <c r="U1786" s="1602"/>
      <c r="V1786" s="1602"/>
      <c r="W1786" s="1602"/>
    </row>
    <row r="1787" spans="1:23" ht="16" customHeight="1" x14ac:dyDescent="0.45">
      <c r="A1787" s="1568"/>
      <c r="B1787" s="1572"/>
      <c r="C1787" s="1572"/>
      <c r="D1787" s="1570"/>
      <c r="E1787" s="1571"/>
      <c r="F1787" s="1587"/>
      <c r="G1787" s="1569"/>
      <c r="H1787" s="1587"/>
      <c r="I1787" s="1572"/>
      <c r="J1787" s="1573"/>
      <c r="K1787" s="1572"/>
      <c r="L1787" s="1587"/>
      <c r="M1787" s="1569"/>
      <c r="N1787" s="1569"/>
      <c r="O1787" s="1587"/>
      <c r="P1787" s="1587"/>
      <c r="Q1787" s="1880"/>
      <c r="R1787" s="1866">
        <f t="shared" si="27"/>
        <v>0</v>
      </c>
      <c r="S1787" s="1882"/>
      <c r="T1787" s="1602"/>
      <c r="U1787" s="1602"/>
      <c r="V1787" s="1602"/>
      <c r="W1787" s="1602"/>
    </row>
    <row r="1788" spans="1:23" ht="16" customHeight="1" x14ac:dyDescent="0.45">
      <c r="A1788" s="1568"/>
      <c r="B1788" s="1572"/>
      <c r="C1788" s="1572"/>
      <c r="D1788" s="1570"/>
      <c r="E1788" s="1571"/>
      <c r="F1788" s="1587"/>
      <c r="G1788" s="1569"/>
      <c r="H1788" s="1587"/>
      <c r="I1788" s="1572"/>
      <c r="J1788" s="1573"/>
      <c r="K1788" s="1572"/>
      <c r="L1788" s="1587"/>
      <c r="M1788" s="1569"/>
      <c r="N1788" s="1569"/>
      <c r="O1788" s="1587"/>
      <c r="P1788" s="1587"/>
      <c r="Q1788" s="1880"/>
      <c r="R1788" s="1866">
        <f t="shared" si="27"/>
        <v>0</v>
      </c>
      <c r="S1788" s="1882"/>
      <c r="T1788" s="1602"/>
      <c r="U1788" s="1602"/>
      <c r="V1788" s="1602"/>
      <c r="W1788" s="1602"/>
    </row>
    <row r="1789" spans="1:23" ht="16" customHeight="1" x14ac:dyDescent="0.45">
      <c r="A1789" s="1568"/>
      <c r="B1789" s="1572"/>
      <c r="C1789" s="1572"/>
      <c r="D1789" s="1570"/>
      <c r="E1789" s="1571"/>
      <c r="F1789" s="1587"/>
      <c r="G1789" s="1569"/>
      <c r="H1789" s="1587"/>
      <c r="I1789" s="1572"/>
      <c r="J1789" s="1573"/>
      <c r="K1789" s="1572"/>
      <c r="L1789" s="1587"/>
      <c r="M1789" s="1569"/>
      <c r="N1789" s="1569"/>
      <c r="O1789" s="1587"/>
      <c r="P1789" s="1587"/>
      <c r="Q1789" s="1880"/>
      <c r="R1789" s="1866">
        <f t="shared" si="27"/>
        <v>0</v>
      </c>
      <c r="S1789" s="1882"/>
      <c r="T1789" s="1602"/>
      <c r="U1789" s="1602"/>
      <c r="V1789" s="1602"/>
      <c r="W1789" s="1602"/>
    </row>
    <row r="1790" spans="1:23" ht="16" customHeight="1" x14ac:dyDescent="0.45">
      <c r="A1790" s="1568"/>
      <c r="B1790" s="1572"/>
      <c r="C1790" s="1572"/>
      <c r="D1790" s="1570"/>
      <c r="E1790" s="1571"/>
      <c r="F1790" s="1587"/>
      <c r="G1790" s="1569"/>
      <c r="H1790" s="1587"/>
      <c r="I1790" s="1572"/>
      <c r="J1790" s="1573"/>
      <c r="K1790" s="1572"/>
      <c r="L1790" s="1587"/>
      <c r="M1790" s="1569"/>
      <c r="N1790" s="1569"/>
      <c r="O1790" s="1587"/>
      <c r="P1790" s="1587"/>
      <c r="Q1790" s="1880"/>
      <c r="R1790" s="1866">
        <f t="shared" si="27"/>
        <v>0</v>
      </c>
      <c r="S1790" s="1882"/>
      <c r="T1790" s="1602"/>
      <c r="U1790" s="1602"/>
      <c r="V1790" s="1602"/>
      <c r="W1790" s="1602"/>
    </row>
    <row r="1791" spans="1:23" ht="16" customHeight="1" x14ac:dyDescent="0.45">
      <c r="A1791" s="1568"/>
      <c r="B1791" s="1572"/>
      <c r="C1791" s="1572"/>
      <c r="D1791" s="1570"/>
      <c r="E1791" s="1571"/>
      <c r="F1791" s="1587"/>
      <c r="G1791" s="1569"/>
      <c r="H1791" s="1587"/>
      <c r="I1791" s="1572"/>
      <c r="J1791" s="1573"/>
      <c r="K1791" s="1572"/>
      <c r="L1791" s="1587"/>
      <c r="M1791" s="1569"/>
      <c r="N1791" s="1569"/>
      <c r="O1791" s="1587"/>
      <c r="P1791" s="1587"/>
      <c r="Q1791" s="1880"/>
      <c r="R1791" s="1866">
        <f t="shared" si="27"/>
        <v>0</v>
      </c>
      <c r="S1791" s="1882"/>
      <c r="T1791" s="1602"/>
      <c r="U1791" s="1602"/>
      <c r="V1791" s="1602"/>
      <c r="W1791" s="1602"/>
    </row>
    <row r="1792" spans="1:23" ht="16" customHeight="1" x14ac:dyDescent="0.45">
      <c r="A1792" s="1568"/>
      <c r="B1792" s="1572"/>
      <c r="C1792" s="1572"/>
      <c r="D1792" s="1570"/>
      <c r="E1792" s="1571"/>
      <c r="F1792" s="1587"/>
      <c r="G1792" s="1569"/>
      <c r="H1792" s="1587"/>
      <c r="I1792" s="1572"/>
      <c r="J1792" s="1573"/>
      <c r="K1792" s="1572"/>
      <c r="L1792" s="1587"/>
      <c r="M1792" s="1569"/>
      <c r="N1792" s="1569"/>
      <c r="O1792" s="1587"/>
      <c r="P1792" s="1587"/>
      <c r="Q1792" s="1880"/>
      <c r="R1792" s="1866">
        <f t="shared" si="27"/>
        <v>0</v>
      </c>
      <c r="S1792" s="1882"/>
      <c r="T1792" s="1602"/>
      <c r="U1792" s="1602"/>
      <c r="V1792" s="1602"/>
      <c r="W1792" s="1602"/>
    </row>
    <row r="1793" spans="1:23" ht="16" customHeight="1" x14ac:dyDescent="0.45">
      <c r="A1793" s="1568"/>
      <c r="B1793" s="1572"/>
      <c r="C1793" s="1572"/>
      <c r="D1793" s="1570"/>
      <c r="E1793" s="1571"/>
      <c r="F1793" s="1587"/>
      <c r="G1793" s="1569"/>
      <c r="H1793" s="1587"/>
      <c r="I1793" s="1572"/>
      <c r="J1793" s="1573"/>
      <c r="K1793" s="1572"/>
      <c r="L1793" s="1587"/>
      <c r="M1793" s="1569"/>
      <c r="N1793" s="1569"/>
      <c r="O1793" s="1587"/>
      <c r="P1793" s="1587"/>
      <c r="Q1793" s="1880"/>
      <c r="R1793" s="1866">
        <f t="shared" si="27"/>
        <v>0</v>
      </c>
      <c r="S1793" s="1882"/>
      <c r="T1793" s="1602"/>
      <c r="U1793" s="1602"/>
      <c r="V1793" s="1602"/>
      <c r="W1793" s="1602"/>
    </row>
    <row r="1794" spans="1:23" ht="16" customHeight="1" x14ac:dyDescent="0.45">
      <c r="A1794" s="1568"/>
      <c r="B1794" s="1572"/>
      <c r="C1794" s="1572"/>
      <c r="D1794" s="1570"/>
      <c r="E1794" s="1571"/>
      <c r="F1794" s="1587"/>
      <c r="G1794" s="1569"/>
      <c r="H1794" s="1587"/>
      <c r="I1794" s="1572"/>
      <c r="J1794" s="1573"/>
      <c r="K1794" s="1572"/>
      <c r="L1794" s="1587"/>
      <c r="M1794" s="1569"/>
      <c r="N1794" s="1569"/>
      <c r="O1794" s="1587"/>
      <c r="P1794" s="1587"/>
      <c r="Q1794" s="1880"/>
      <c r="R1794" s="1866">
        <f t="shared" si="27"/>
        <v>0</v>
      </c>
      <c r="S1794" s="1882"/>
      <c r="T1794" s="1602"/>
      <c r="U1794" s="1602"/>
      <c r="V1794" s="1602"/>
      <c r="W1794" s="1602"/>
    </row>
    <row r="1795" spans="1:23" ht="16" customHeight="1" x14ac:dyDescent="0.45">
      <c r="A1795" s="1568"/>
      <c r="B1795" s="1572"/>
      <c r="C1795" s="1572"/>
      <c r="D1795" s="1570"/>
      <c r="E1795" s="1571"/>
      <c r="F1795" s="1587"/>
      <c r="G1795" s="1569"/>
      <c r="H1795" s="1587"/>
      <c r="I1795" s="1572"/>
      <c r="J1795" s="1573"/>
      <c r="K1795" s="1572"/>
      <c r="L1795" s="1587"/>
      <c r="M1795" s="1569"/>
      <c r="N1795" s="1569"/>
      <c r="O1795" s="1587"/>
      <c r="P1795" s="1587"/>
      <c r="Q1795" s="1880"/>
      <c r="R1795" s="1866">
        <f t="shared" si="27"/>
        <v>0</v>
      </c>
      <c r="S1795" s="1882"/>
      <c r="T1795" s="1602"/>
      <c r="U1795" s="1602"/>
      <c r="V1795" s="1602"/>
      <c r="W1795" s="1602"/>
    </row>
    <row r="1796" spans="1:23" ht="16" customHeight="1" x14ac:dyDescent="0.45">
      <c r="A1796" s="1568"/>
      <c r="B1796" s="1572"/>
      <c r="C1796" s="1572"/>
      <c r="D1796" s="1570"/>
      <c r="E1796" s="1571"/>
      <c r="F1796" s="1587"/>
      <c r="G1796" s="1569"/>
      <c r="H1796" s="1587"/>
      <c r="I1796" s="1572"/>
      <c r="J1796" s="1573"/>
      <c r="K1796" s="1572"/>
      <c r="L1796" s="1587"/>
      <c r="M1796" s="1569"/>
      <c r="N1796" s="1569"/>
      <c r="O1796" s="1587"/>
      <c r="P1796" s="1587"/>
      <c r="Q1796" s="1880"/>
      <c r="R1796" s="1866">
        <f t="shared" si="27"/>
        <v>0</v>
      </c>
      <c r="S1796" s="1882"/>
      <c r="T1796" s="1602"/>
      <c r="U1796" s="1602"/>
      <c r="V1796" s="1602"/>
      <c r="W1796" s="1602"/>
    </row>
    <row r="1797" spans="1:23" ht="16" customHeight="1" x14ac:dyDescent="0.45">
      <c r="A1797" s="1568"/>
      <c r="B1797" s="1572"/>
      <c r="C1797" s="1572"/>
      <c r="D1797" s="1570"/>
      <c r="E1797" s="1571"/>
      <c r="F1797" s="1587"/>
      <c r="G1797" s="1569"/>
      <c r="H1797" s="1587"/>
      <c r="I1797" s="1572"/>
      <c r="J1797" s="1573"/>
      <c r="K1797" s="1572"/>
      <c r="L1797" s="1587"/>
      <c r="M1797" s="1569"/>
      <c r="N1797" s="1569"/>
      <c r="O1797" s="1587"/>
      <c r="P1797" s="1587"/>
      <c r="Q1797" s="1880"/>
      <c r="R1797" s="1866">
        <f t="shared" si="27"/>
        <v>0</v>
      </c>
      <c r="S1797" s="1882"/>
      <c r="T1797" s="1602"/>
      <c r="U1797" s="1602"/>
      <c r="V1797" s="1602"/>
      <c r="W1797" s="1602"/>
    </row>
    <row r="1798" spans="1:23" ht="16" customHeight="1" x14ac:dyDescent="0.45">
      <c r="A1798" s="1568"/>
      <c r="B1798" s="1572"/>
      <c r="C1798" s="1572"/>
      <c r="D1798" s="1570"/>
      <c r="E1798" s="1571"/>
      <c r="F1798" s="1587"/>
      <c r="G1798" s="1569"/>
      <c r="H1798" s="1587"/>
      <c r="I1798" s="1572"/>
      <c r="J1798" s="1573"/>
      <c r="K1798" s="1572"/>
      <c r="L1798" s="1587"/>
      <c r="M1798" s="1569"/>
      <c r="N1798" s="1569"/>
      <c r="O1798" s="1587"/>
      <c r="P1798" s="1587"/>
      <c r="Q1798" s="1880"/>
      <c r="R1798" s="1866">
        <f t="shared" si="27"/>
        <v>0</v>
      </c>
      <c r="S1798" s="1882"/>
      <c r="T1798" s="1602"/>
      <c r="U1798" s="1602"/>
      <c r="V1798" s="1602"/>
      <c r="W1798" s="1602"/>
    </row>
    <row r="1799" spans="1:23" ht="16" customHeight="1" x14ac:dyDescent="0.45">
      <c r="A1799" s="1568"/>
      <c r="B1799" s="1572"/>
      <c r="C1799" s="1572"/>
      <c r="D1799" s="1570"/>
      <c r="E1799" s="1571"/>
      <c r="F1799" s="1587"/>
      <c r="G1799" s="1569"/>
      <c r="H1799" s="1587"/>
      <c r="I1799" s="1572"/>
      <c r="J1799" s="1573"/>
      <c r="K1799" s="1572"/>
      <c r="L1799" s="1587"/>
      <c r="M1799" s="1569"/>
      <c r="N1799" s="1569"/>
      <c r="O1799" s="1587"/>
      <c r="P1799" s="1587"/>
      <c r="Q1799" s="1880"/>
      <c r="R1799" s="1866">
        <f t="shared" si="27"/>
        <v>0</v>
      </c>
      <c r="S1799" s="1882"/>
      <c r="T1799" s="1602"/>
      <c r="U1799" s="1602"/>
      <c r="V1799" s="1602"/>
      <c r="W1799" s="1602"/>
    </row>
    <row r="1800" spans="1:23" ht="16" customHeight="1" x14ac:dyDescent="0.45">
      <c r="A1800" s="1568"/>
      <c r="B1800" s="1572"/>
      <c r="C1800" s="1572"/>
      <c r="D1800" s="1570"/>
      <c r="E1800" s="1571"/>
      <c r="F1800" s="1587"/>
      <c r="G1800" s="1569"/>
      <c r="H1800" s="1587"/>
      <c r="I1800" s="1572"/>
      <c r="J1800" s="1573"/>
      <c r="K1800" s="1572"/>
      <c r="L1800" s="1587"/>
      <c r="M1800" s="1569"/>
      <c r="N1800" s="1569"/>
      <c r="O1800" s="1587"/>
      <c r="P1800" s="1587"/>
      <c r="Q1800" s="1880"/>
      <c r="R1800" s="1866">
        <f t="shared" ref="R1800:R1805" si="28">$I1800+$K1800</f>
        <v>0</v>
      </c>
      <c r="S1800" s="1882"/>
      <c r="T1800" s="1602"/>
      <c r="U1800" s="1602"/>
      <c r="V1800" s="1602"/>
      <c r="W1800" s="1602"/>
    </row>
    <row r="1801" spans="1:23" ht="16" customHeight="1" x14ac:dyDescent="0.45">
      <c r="A1801" s="1568"/>
      <c r="B1801" s="1572"/>
      <c r="C1801" s="1572"/>
      <c r="D1801" s="1570"/>
      <c r="E1801" s="1571"/>
      <c r="F1801" s="1587"/>
      <c r="G1801" s="1569"/>
      <c r="H1801" s="1587"/>
      <c r="I1801" s="1572"/>
      <c r="J1801" s="1573"/>
      <c r="K1801" s="1572"/>
      <c r="L1801" s="1587"/>
      <c r="M1801" s="1569"/>
      <c r="N1801" s="1569"/>
      <c r="O1801" s="1587"/>
      <c r="P1801" s="1587"/>
      <c r="Q1801" s="1880"/>
      <c r="R1801" s="1866">
        <f t="shared" si="28"/>
        <v>0</v>
      </c>
      <c r="S1801" s="1882"/>
      <c r="T1801" s="1602"/>
      <c r="U1801" s="1602"/>
      <c r="V1801" s="1602"/>
      <c r="W1801" s="1602"/>
    </row>
    <row r="1802" spans="1:23" ht="16" customHeight="1" x14ac:dyDescent="0.45">
      <c r="A1802" s="1568"/>
      <c r="B1802" s="1572"/>
      <c r="C1802" s="1572"/>
      <c r="D1802" s="1570"/>
      <c r="E1802" s="1571"/>
      <c r="F1802" s="1587"/>
      <c r="G1802" s="1569"/>
      <c r="H1802" s="1587"/>
      <c r="I1802" s="1572"/>
      <c r="J1802" s="1573"/>
      <c r="K1802" s="1572"/>
      <c r="L1802" s="1587"/>
      <c r="M1802" s="1569"/>
      <c r="N1802" s="1569"/>
      <c r="O1802" s="1587"/>
      <c r="P1802" s="1587"/>
      <c r="Q1802" s="1880"/>
      <c r="R1802" s="1866">
        <f t="shared" si="28"/>
        <v>0</v>
      </c>
      <c r="S1802" s="1882"/>
      <c r="T1802" s="1602"/>
      <c r="U1802" s="1602"/>
      <c r="V1802" s="1602"/>
      <c r="W1802" s="1602"/>
    </row>
    <row r="1803" spans="1:23" ht="16" customHeight="1" x14ac:dyDescent="0.45">
      <c r="A1803" s="1568"/>
      <c r="B1803" s="1572"/>
      <c r="C1803" s="1572"/>
      <c r="D1803" s="1570"/>
      <c r="E1803" s="1571"/>
      <c r="F1803" s="1587"/>
      <c r="G1803" s="1569"/>
      <c r="H1803" s="1587"/>
      <c r="I1803" s="1572"/>
      <c r="J1803" s="1573"/>
      <c r="K1803" s="1572"/>
      <c r="L1803" s="1587"/>
      <c r="M1803" s="1569"/>
      <c r="N1803" s="1569"/>
      <c r="O1803" s="1587"/>
      <c r="P1803" s="1587"/>
      <c r="Q1803" s="1880"/>
      <c r="R1803" s="1866">
        <f t="shared" si="28"/>
        <v>0</v>
      </c>
      <c r="S1803" s="1882"/>
      <c r="T1803" s="1602"/>
      <c r="U1803" s="1602"/>
      <c r="V1803" s="1602"/>
      <c r="W1803" s="1602"/>
    </row>
    <row r="1804" spans="1:23" ht="16" customHeight="1" x14ac:dyDescent="0.45">
      <c r="A1804" s="1568"/>
      <c r="B1804" s="1572"/>
      <c r="C1804" s="1572"/>
      <c r="D1804" s="1570"/>
      <c r="E1804" s="1571"/>
      <c r="F1804" s="1587"/>
      <c r="G1804" s="1569"/>
      <c r="H1804" s="1587"/>
      <c r="I1804" s="1572"/>
      <c r="J1804" s="1573"/>
      <c r="K1804" s="1572"/>
      <c r="L1804" s="1587"/>
      <c r="M1804" s="1569"/>
      <c r="N1804" s="1569"/>
      <c r="O1804" s="1587"/>
      <c r="P1804" s="1587"/>
      <c r="Q1804" s="1880"/>
      <c r="R1804" s="1866">
        <f t="shared" si="28"/>
        <v>0</v>
      </c>
      <c r="S1804" s="1882"/>
      <c r="T1804" s="1602"/>
      <c r="U1804" s="1602"/>
      <c r="V1804" s="1602"/>
      <c r="W1804" s="1602"/>
    </row>
    <row r="1805" spans="1:23" ht="16" customHeight="1" x14ac:dyDescent="0.45">
      <c r="A1805" s="1589"/>
      <c r="B1805" s="1593"/>
      <c r="C1805" s="1593"/>
      <c r="D1805" s="1591"/>
      <c r="E1805" s="1592"/>
      <c r="F1805" s="1601"/>
      <c r="G1805" s="1590"/>
      <c r="H1805" s="1601"/>
      <c r="I1805" s="1593"/>
      <c r="J1805" s="1594"/>
      <c r="K1805" s="1593"/>
      <c r="L1805" s="1601"/>
      <c r="M1805" s="1590"/>
      <c r="N1805" s="1590"/>
      <c r="O1805" s="1601"/>
      <c r="P1805" s="1601"/>
      <c r="Q1805" s="1881"/>
      <c r="R1805" s="1866">
        <f t="shared" si="28"/>
        <v>0</v>
      </c>
      <c r="S1805" s="1883"/>
      <c r="T1805" s="1602"/>
      <c r="U1805" s="1602"/>
      <c r="V1805" s="1602"/>
      <c r="W1805" s="1602"/>
    </row>
  </sheetData>
  <customSheetViews>
    <customSheetView guid="{8CC598B7-8EB7-4AE3-BEF6-CBCE0253806D}" showGridLines="0" state="veryHidden">
      <selection activeCell="H21" sqref="H21"/>
      <pageMargins left="0.7" right="0.7" top="0.75" bottom="0.75" header="0.3" footer="0.3"/>
      <pageSetup orientation="portrait" horizontalDpi="300" verticalDpi="300" r:id="rId1"/>
    </customSheetView>
  </customSheetViews>
  <mergeCells count="23">
    <mergeCell ref="S5:S6"/>
    <mergeCell ref="W5:W6"/>
    <mergeCell ref="T4:W4"/>
    <mergeCell ref="A5:A6"/>
    <mergeCell ref="Q5:Q6"/>
    <mergeCell ref="T5:T6"/>
    <mergeCell ref="U5:U6"/>
    <mergeCell ref="V5:V6"/>
    <mergeCell ref="B5:B6"/>
    <mergeCell ref="C5:C6"/>
    <mergeCell ref="D5:D6"/>
    <mergeCell ref="E5:E6"/>
    <mergeCell ref="F5:F6"/>
    <mergeCell ref="G5:G6"/>
    <mergeCell ref="M6:N6"/>
    <mergeCell ref="O6:P6"/>
    <mergeCell ref="H5:H6"/>
    <mergeCell ref="R5:R6"/>
    <mergeCell ref="I5:I6"/>
    <mergeCell ref="J5:J6"/>
    <mergeCell ref="K5:K6"/>
    <mergeCell ref="L5:L6"/>
    <mergeCell ref="M5:P5"/>
  </mergeCells>
  <dataValidations count="3">
    <dataValidation type="list" allowBlank="1" showInputMessage="1" showErrorMessage="1" sqref="Q8:Q1805" xr:uid="{00000000-0002-0000-0800-000000000000}">
      <formula1>Thang</formula1>
    </dataValidation>
    <dataValidation type="list" allowBlank="1" showInputMessage="1" showErrorMessage="1" promptTitle="CHÚ THÍCH:" prompt="01: Không chịu thuế_x000a_02: Thuế suất 0%_x000a_03: Thuế suất 5%_x000a_04: Thuế suất 10%_x000a_04.1: Thuế suất 8%_x000a_05: Không kê khai, tính nộp thuế [32a]_x000a_06: Không tính vào giá tính thuế [32b]_x000a_07: Ngoài phạm vi chịu thuế GTGT [34a]" sqref="A8:A1805" xr:uid="{087030B9-2231-4BB4-BB64-1888EB60DEA3}">
      <formula1>"01,02,03,04,04.1,05,06,07"</formula1>
    </dataValidation>
    <dataValidation type="list" allowBlank="1" showInputMessage="1" showErrorMessage="1" error="Chọn mã: TLHH trả lại hàng, CKTM chiết khấu, QTGG quyết toán, HPHI hoàn phí, HUYGD hủy giao dịch, HDDC HĐ điều chỉnh/thay thế" sqref="S8:S1805" xr:uid="{B88D6A4D-FE12-4BE9-8D48-8935FFD5F1B4}">
      <formula1>"TLHH,CKTM,QTGG,HPHI,HUYGD,HDDC"</formula1>
    </dataValidation>
  </dataValidations>
  <hyperlinks>
    <hyperlink ref="S4" location="'DC_3738'!K5" tooltip="Bảng giải thích mã Mã Đ/C (TLHH, CKTM, QTGG, HPHI, HUYGD, HDDC) và cách khai [37]/[38] - sheet DC_3738. Bán ra: dấu ngược mua vào (giảm thuế đầu ra -&gt; [38])." display="Mã Đ/C ?" xr:uid="{6CABE52C-2B36-432D-9E5D-CA4EBF782314}"/>
  </hyperlinks>
  <pageMargins left="0.7" right="0.7" top="0.75" bottom="0.75" header="0.3" footer="0.3"/>
  <pageSetup orientation="portrait" horizontalDpi="300" verticalDpi="300"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NK_Ban"/>
  <dimension ref="A1:Q1405"/>
  <sheetViews>
    <sheetView showGridLines="0" zoomScaleNormal="100" workbookViewId="0">
      <pane ySplit="7" topLeftCell="A8" activePane="bottomLeft" state="frozen"/>
      <selection activeCell="G14" sqref="G14"/>
      <selection pane="bottomLeft" activeCell="K25" sqref="K25"/>
    </sheetView>
  </sheetViews>
  <sheetFormatPr defaultColWidth="9.26953125" defaultRowHeight="16" x14ac:dyDescent="0.45"/>
  <cols>
    <col min="1" max="1" width="6.26953125" style="367" customWidth="1"/>
    <col min="2" max="2" width="9.7265625" style="367" customWidth="1"/>
    <col min="3" max="3" width="12.7265625" style="368" customWidth="1"/>
    <col min="4" max="4" width="19.7265625" style="367" customWidth="1"/>
    <col min="5" max="5" width="39.08984375" style="367" customWidth="1"/>
    <col min="6" max="6" width="6.26953125" style="367" customWidth="1"/>
    <col min="7" max="7" width="11.26953125" style="367" customWidth="1"/>
    <col min="8" max="8" width="12.54296875" style="367" customWidth="1"/>
    <col min="9" max="9" width="17.453125" style="367" customWidth="1"/>
    <col min="10" max="11" width="9.26953125" style="367" customWidth="1"/>
    <col min="12" max="12" width="20.26953125" style="367" customWidth="1"/>
    <col min="13" max="13" width="18.7265625" style="367" customWidth="1"/>
    <col min="14" max="14" width="9.26953125" style="367" customWidth="1"/>
    <col min="15" max="15" width="14.26953125" style="367" customWidth="1"/>
    <col min="16" max="16" width="11.7265625" style="367" customWidth="1"/>
    <col min="17" max="17" width="10.81640625" style="367" customWidth="1"/>
    <col min="18" max="16384" width="9.26953125" style="367"/>
  </cols>
  <sheetData>
    <row r="1" spans="1:17" x14ac:dyDescent="0.45">
      <c r="A1" s="487"/>
      <c r="B1" s="425"/>
      <c r="C1" s="488"/>
      <c r="D1" s="425"/>
      <c r="E1" s="425"/>
      <c r="F1" s="425"/>
      <c r="G1" s="425"/>
      <c r="H1" s="425"/>
      <c r="I1" s="1922" t="s">
        <v>5764</v>
      </c>
      <c r="J1" s="1823" t="s">
        <v>5765</v>
      </c>
      <c r="K1" s="425"/>
      <c r="L1" s="425"/>
      <c r="M1" s="425"/>
      <c r="N1" s="425"/>
      <c r="O1" s="425"/>
      <c r="P1" s="425"/>
      <c r="Q1" s="428"/>
    </row>
    <row r="2" spans="1:17" x14ac:dyDescent="0.45">
      <c r="A2" s="426"/>
      <c r="B2" s="427"/>
      <c r="C2" s="489"/>
      <c r="D2" s="427"/>
      <c r="E2" s="427"/>
      <c r="F2" s="427"/>
      <c r="G2" s="427"/>
      <c r="H2" s="427"/>
      <c r="I2" s="427"/>
      <c r="J2" s="427"/>
      <c r="K2" s="427"/>
      <c r="L2" s="427"/>
      <c r="M2" s="427"/>
      <c r="N2" s="427"/>
      <c r="O2" s="427"/>
      <c r="P2" s="427"/>
      <c r="Q2" s="429"/>
    </row>
    <row r="5" spans="1:17" x14ac:dyDescent="0.45">
      <c r="C5" s="367"/>
      <c r="G5" s="496">
        <f>+SUBTOTAL(9,$G$8:G526)</f>
        <v>0</v>
      </c>
      <c r="I5" s="496">
        <f>+SUBTOTAL(9,$I$8:I526)</f>
        <v>0</v>
      </c>
      <c r="O5" s="1791" t="s">
        <v>74</v>
      </c>
    </row>
    <row r="6" spans="1:17" ht="32" x14ac:dyDescent="0.45">
      <c r="A6" s="473" t="s">
        <v>32</v>
      </c>
      <c r="B6" s="474" t="s">
        <v>14</v>
      </c>
      <c r="C6" s="475" t="s">
        <v>15</v>
      </c>
      <c r="D6" s="474" t="s">
        <v>227</v>
      </c>
      <c r="E6" s="474" t="s">
        <v>228</v>
      </c>
      <c r="F6" s="474" t="s">
        <v>229</v>
      </c>
      <c r="G6" s="474" t="s">
        <v>230</v>
      </c>
      <c r="H6" s="474" t="s">
        <v>231</v>
      </c>
      <c r="I6" s="474" t="s">
        <v>19</v>
      </c>
      <c r="J6" s="474" t="s">
        <v>68</v>
      </c>
      <c r="K6" s="474" t="s">
        <v>1423</v>
      </c>
      <c r="L6" s="474" t="s">
        <v>16</v>
      </c>
      <c r="M6" s="474" t="s">
        <v>240</v>
      </c>
      <c r="N6" s="474" t="s">
        <v>22</v>
      </c>
      <c r="O6" s="1789" t="s">
        <v>602</v>
      </c>
      <c r="P6" s="474" t="s">
        <v>1861</v>
      </c>
      <c r="Q6" s="476" t="s">
        <v>1862</v>
      </c>
    </row>
    <row r="7" spans="1:17" x14ac:dyDescent="0.45">
      <c r="A7" s="386" t="s">
        <v>27</v>
      </c>
      <c r="B7" s="387" t="s">
        <v>28</v>
      </c>
      <c r="C7" s="498" t="s">
        <v>29</v>
      </c>
      <c r="D7" s="387" t="s">
        <v>53</v>
      </c>
      <c r="E7" s="387" t="s">
        <v>54</v>
      </c>
      <c r="F7" s="387" t="s">
        <v>55</v>
      </c>
      <c r="G7" s="387" t="s">
        <v>56</v>
      </c>
      <c r="H7" s="387" t="s">
        <v>57</v>
      </c>
      <c r="I7" s="387" t="s">
        <v>58</v>
      </c>
      <c r="J7" s="387" t="s">
        <v>59</v>
      </c>
      <c r="K7" s="387" t="s">
        <v>60</v>
      </c>
      <c r="L7" s="387" t="s">
        <v>61</v>
      </c>
      <c r="M7" s="387" t="s">
        <v>62</v>
      </c>
      <c r="N7" s="387" t="s">
        <v>76</v>
      </c>
      <c r="O7" s="1790" t="s">
        <v>77</v>
      </c>
      <c r="P7" s="387" t="s">
        <v>78</v>
      </c>
      <c r="Q7" s="388" t="s">
        <v>513</v>
      </c>
    </row>
    <row r="8" spans="1:17" ht="16" customHeight="1" x14ac:dyDescent="0.45">
      <c r="A8" s="1981"/>
      <c r="B8" s="1928"/>
      <c r="C8" s="1929"/>
      <c r="D8" s="1880"/>
      <c r="E8" s="1880"/>
      <c r="F8" s="1880"/>
      <c r="G8" s="1930"/>
      <c r="H8" s="1930"/>
      <c r="I8" s="1983">
        <f t="shared" ref="I8:I71" si="0">$G8*$H8</f>
        <v>0</v>
      </c>
      <c r="J8" s="1880"/>
      <c r="K8" s="1880"/>
      <c r="L8" s="1880"/>
      <c r="M8" s="1880"/>
      <c r="N8" s="1984"/>
      <c r="O8" s="1985"/>
      <c r="P8" s="1986"/>
      <c r="Q8" s="1610"/>
    </row>
    <row r="9" spans="1:17" ht="16" customHeight="1" x14ac:dyDescent="0.45">
      <c r="A9" s="1980"/>
      <c r="B9" s="1745"/>
      <c r="C9" s="1746"/>
      <c r="D9" s="1695"/>
      <c r="E9" s="1695"/>
      <c r="F9" s="1695"/>
      <c r="G9" s="1854"/>
      <c r="H9" s="1930"/>
      <c r="I9" s="1982">
        <f t="shared" si="0"/>
        <v>0</v>
      </c>
      <c r="J9" s="1695"/>
      <c r="K9" s="1695"/>
      <c r="L9" s="1695"/>
      <c r="M9" s="1695"/>
      <c r="N9" s="1695"/>
      <c r="O9" s="1602"/>
      <c r="P9" s="1854"/>
      <c r="Q9" s="1987"/>
    </row>
    <row r="10" spans="1:17" ht="16" customHeight="1" x14ac:dyDescent="0.45">
      <c r="A10" s="1609"/>
      <c r="B10" s="1570"/>
      <c r="C10" s="1571"/>
      <c r="D10" s="1587"/>
      <c r="E10" s="1587"/>
      <c r="F10" s="1587"/>
      <c r="G10" s="1572"/>
      <c r="H10" s="1930"/>
      <c r="I10" s="1870">
        <f t="shared" si="0"/>
        <v>0</v>
      </c>
      <c r="J10" s="1587"/>
      <c r="K10" s="1587"/>
      <c r="L10" s="1587"/>
      <c r="M10" s="1587"/>
      <c r="N10" s="1587"/>
      <c r="O10" s="1602"/>
      <c r="P10" s="1572"/>
      <c r="Q10" s="1610"/>
    </row>
    <row r="11" spans="1:17" ht="16" customHeight="1" x14ac:dyDescent="0.45">
      <c r="A11" s="1609"/>
      <c r="B11" s="1570"/>
      <c r="C11" s="1571"/>
      <c r="D11" s="1587"/>
      <c r="E11" s="1587"/>
      <c r="F11" s="1587"/>
      <c r="G11" s="1572"/>
      <c r="H11" s="1930"/>
      <c r="I11" s="1870">
        <f t="shared" si="0"/>
        <v>0</v>
      </c>
      <c r="J11" s="1587"/>
      <c r="K11" s="1587"/>
      <c r="L11" s="1587"/>
      <c r="M11" s="1587"/>
      <c r="N11" s="1587"/>
      <c r="O11" s="1602"/>
      <c r="P11" s="1572"/>
      <c r="Q11" s="1610"/>
    </row>
    <row r="12" spans="1:17" ht="16" customHeight="1" x14ac:dyDescent="0.45">
      <c r="A12" s="1609"/>
      <c r="B12" s="1570"/>
      <c r="C12" s="1571"/>
      <c r="D12" s="1587"/>
      <c r="E12" s="1587"/>
      <c r="F12" s="1587"/>
      <c r="G12" s="1572"/>
      <c r="H12" s="1930"/>
      <c r="I12" s="1870">
        <f t="shared" si="0"/>
        <v>0</v>
      </c>
      <c r="J12" s="1587"/>
      <c r="K12" s="1587"/>
      <c r="L12" s="1587"/>
      <c r="M12" s="1587"/>
      <c r="N12" s="1587"/>
      <c r="O12" s="1602"/>
      <c r="P12" s="1572"/>
      <c r="Q12" s="1610"/>
    </row>
    <row r="13" spans="1:17" ht="16" customHeight="1" x14ac:dyDescent="0.45">
      <c r="A13" s="1609"/>
      <c r="B13" s="1570"/>
      <c r="C13" s="1571"/>
      <c r="D13" s="1587"/>
      <c r="E13" s="1587"/>
      <c r="F13" s="1587"/>
      <c r="G13" s="1572"/>
      <c r="H13" s="1930"/>
      <c r="I13" s="1870">
        <f t="shared" si="0"/>
        <v>0</v>
      </c>
      <c r="J13" s="1587"/>
      <c r="K13" s="1587"/>
      <c r="L13" s="1587"/>
      <c r="M13" s="1587"/>
      <c r="N13" s="1587"/>
      <c r="O13" s="1602"/>
      <c r="P13" s="1572"/>
      <c r="Q13" s="1610"/>
    </row>
    <row r="14" spans="1:17" ht="16" customHeight="1" x14ac:dyDescent="0.45">
      <c r="A14" s="1609"/>
      <c r="B14" s="1570"/>
      <c r="C14" s="1571"/>
      <c r="D14" s="1587"/>
      <c r="E14" s="1587"/>
      <c r="F14" s="1587"/>
      <c r="G14" s="1572"/>
      <c r="H14" s="1930"/>
      <c r="I14" s="1870">
        <f t="shared" si="0"/>
        <v>0</v>
      </c>
      <c r="J14" s="1587"/>
      <c r="K14" s="1587"/>
      <c r="L14" s="1587"/>
      <c r="M14" s="1587"/>
      <c r="N14" s="1587"/>
      <c r="O14" s="1602"/>
      <c r="P14" s="1572"/>
      <c r="Q14" s="1610"/>
    </row>
    <row r="15" spans="1:17" ht="16" customHeight="1" x14ac:dyDescent="0.45">
      <c r="A15" s="1609"/>
      <c r="B15" s="1570"/>
      <c r="C15" s="1571"/>
      <c r="D15" s="1587"/>
      <c r="E15" s="1587"/>
      <c r="F15" s="1587"/>
      <c r="G15" s="1572"/>
      <c r="H15" s="1930"/>
      <c r="I15" s="1870">
        <f t="shared" si="0"/>
        <v>0</v>
      </c>
      <c r="J15" s="1587"/>
      <c r="K15" s="1587"/>
      <c r="L15" s="1587"/>
      <c r="M15" s="1587"/>
      <c r="N15" s="1587"/>
      <c r="O15" s="1602"/>
      <c r="P15" s="1572"/>
      <c r="Q15" s="1610"/>
    </row>
    <row r="16" spans="1:17" ht="16" customHeight="1" x14ac:dyDescent="0.45">
      <c r="A16" s="1609"/>
      <c r="B16" s="1570"/>
      <c r="C16" s="1571"/>
      <c r="D16" s="1587"/>
      <c r="E16" s="1587"/>
      <c r="F16" s="1587"/>
      <c r="G16" s="1572"/>
      <c r="H16" s="1930"/>
      <c r="I16" s="1870">
        <f t="shared" si="0"/>
        <v>0</v>
      </c>
      <c r="J16" s="1587"/>
      <c r="K16" s="1587"/>
      <c r="L16" s="1587"/>
      <c r="M16" s="1587"/>
      <c r="N16" s="1587"/>
      <c r="O16" s="1602"/>
      <c r="P16" s="1572"/>
      <c r="Q16" s="1610"/>
    </row>
    <row r="17" spans="1:17" ht="16" customHeight="1" x14ac:dyDescent="0.45">
      <c r="A17" s="1609"/>
      <c r="B17" s="1570"/>
      <c r="C17" s="1571"/>
      <c r="D17" s="1587"/>
      <c r="E17" s="1587"/>
      <c r="F17" s="1587"/>
      <c r="G17" s="1572"/>
      <c r="H17" s="1930"/>
      <c r="I17" s="1870">
        <f t="shared" si="0"/>
        <v>0</v>
      </c>
      <c r="J17" s="1587"/>
      <c r="K17" s="1587"/>
      <c r="L17" s="1587"/>
      <c r="M17" s="1587"/>
      <c r="N17" s="1587"/>
      <c r="O17" s="1602"/>
      <c r="P17" s="1572"/>
      <c r="Q17" s="1610"/>
    </row>
    <row r="18" spans="1:17" ht="16" customHeight="1" x14ac:dyDescent="0.45">
      <c r="A18" s="1609"/>
      <c r="B18" s="1570"/>
      <c r="C18" s="1571"/>
      <c r="D18" s="1587"/>
      <c r="E18" s="1587"/>
      <c r="F18" s="1587"/>
      <c r="G18" s="1572"/>
      <c r="H18" s="1930"/>
      <c r="I18" s="1870">
        <f t="shared" si="0"/>
        <v>0</v>
      </c>
      <c r="J18" s="1587"/>
      <c r="K18" s="1587"/>
      <c r="L18" s="1587"/>
      <c r="M18" s="1587"/>
      <c r="N18" s="1587"/>
      <c r="O18" s="1602"/>
      <c r="P18" s="1572"/>
      <c r="Q18" s="1610"/>
    </row>
    <row r="19" spans="1:17" ht="16" customHeight="1" x14ac:dyDescent="0.45">
      <c r="A19" s="1609"/>
      <c r="B19" s="1570"/>
      <c r="C19" s="1571"/>
      <c r="D19" s="1587"/>
      <c r="E19" s="1587"/>
      <c r="F19" s="1587"/>
      <c r="G19" s="1572"/>
      <c r="H19" s="1930"/>
      <c r="I19" s="1870">
        <f t="shared" si="0"/>
        <v>0</v>
      </c>
      <c r="J19" s="1587"/>
      <c r="K19" s="1587"/>
      <c r="L19" s="1587"/>
      <c r="M19" s="1587"/>
      <c r="N19" s="1587"/>
      <c r="O19" s="1602"/>
      <c r="P19" s="1572"/>
      <c r="Q19" s="1610"/>
    </row>
    <row r="20" spans="1:17" ht="16" customHeight="1" x14ac:dyDescent="0.45">
      <c r="A20" s="1609"/>
      <c r="B20" s="1570"/>
      <c r="C20" s="1571"/>
      <c r="D20" s="1587"/>
      <c r="E20" s="1587"/>
      <c r="F20" s="1587"/>
      <c r="G20" s="1572"/>
      <c r="H20" s="1930"/>
      <c r="I20" s="1870">
        <f t="shared" si="0"/>
        <v>0</v>
      </c>
      <c r="J20" s="1587"/>
      <c r="K20" s="1587"/>
      <c r="L20" s="1587"/>
      <c r="M20" s="1587"/>
      <c r="N20" s="1587"/>
      <c r="O20" s="1602"/>
      <c r="P20" s="1572"/>
      <c r="Q20" s="1610"/>
    </row>
    <row r="21" spans="1:17" ht="16" customHeight="1" x14ac:dyDescent="0.45">
      <c r="A21" s="1609"/>
      <c r="B21" s="1570"/>
      <c r="C21" s="1571"/>
      <c r="D21" s="1587"/>
      <c r="E21" s="1587"/>
      <c r="F21" s="1587"/>
      <c r="G21" s="1572"/>
      <c r="H21" s="1930"/>
      <c r="I21" s="1870">
        <f t="shared" si="0"/>
        <v>0</v>
      </c>
      <c r="J21" s="1587"/>
      <c r="K21" s="1587"/>
      <c r="L21" s="1587"/>
      <c r="M21" s="1587"/>
      <c r="N21" s="1587"/>
      <c r="O21" s="1602"/>
      <c r="P21" s="1572"/>
      <c r="Q21" s="1610"/>
    </row>
    <row r="22" spans="1:17" ht="16" customHeight="1" x14ac:dyDescent="0.45">
      <c r="A22" s="1609"/>
      <c r="B22" s="1570"/>
      <c r="C22" s="1571"/>
      <c r="D22" s="1587"/>
      <c r="E22" s="1587"/>
      <c r="F22" s="1587"/>
      <c r="G22" s="1572"/>
      <c r="H22" s="1930"/>
      <c r="I22" s="1870">
        <f t="shared" si="0"/>
        <v>0</v>
      </c>
      <c r="J22" s="1587"/>
      <c r="K22" s="1587"/>
      <c r="L22" s="1587"/>
      <c r="M22" s="1587"/>
      <c r="N22" s="1587"/>
      <c r="O22" s="1602"/>
      <c r="P22" s="1572"/>
      <c r="Q22" s="1610"/>
    </row>
    <row r="23" spans="1:17" ht="16" customHeight="1" x14ac:dyDescent="0.45">
      <c r="A23" s="1609"/>
      <c r="B23" s="1570"/>
      <c r="C23" s="1571"/>
      <c r="D23" s="1587"/>
      <c r="E23" s="1587"/>
      <c r="F23" s="1587"/>
      <c r="G23" s="1572"/>
      <c r="H23" s="1930"/>
      <c r="I23" s="1870">
        <f t="shared" si="0"/>
        <v>0</v>
      </c>
      <c r="J23" s="1587"/>
      <c r="K23" s="1587"/>
      <c r="L23" s="1587"/>
      <c r="M23" s="1587"/>
      <c r="N23" s="1587"/>
      <c r="O23" s="1602"/>
      <c r="P23" s="1572"/>
      <c r="Q23" s="1610"/>
    </row>
    <row r="24" spans="1:17" ht="16" customHeight="1" x14ac:dyDescent="0.45">
      <c r="A24" s="1609"/>
      <c r="B24" s="1570"/>
      <c r="C24" s="1571"/>
      <c r="D24" s="1587"/>
      <c r="E24" s="1587"/>
      <c r="F24" s="1587"/>
      <c r="G24" s="1572"/>
      <c r="H24" s="1930"/>
      <c r="I24" s="1870">
        <f t="shared" si="0"/>
        <v>0</v>
      </c>
      <c r="J24" s="1587"/>
      <c r="K24" s="1587"/>
      <c r="L24" s="1587"/>
      <c r="M24" s="1587"/>
      <c r="N24" s="1587"/>
      <c r="O24" s="1602"/>
      <c r="P24" s="1572"/>
      <c r="Q24" s="1610"/>
    </row>
    <row r="25" spans="1:17" ht="16" customHeight="1" x14ac:dyDescent="0.45">
      <c r="A25" s="1609"/>
      <c r="B25" s="1570"/>
      <c r="C25" s="1571"/>
      <c r="D25" s="1587"/>
      <c r="E25" s="1587"/>
      <c r="F25" s="1587"/>
      <c r="G25" s="1572"/>
      <c r="H25" s="1930"/>
      <c r="I25" s="1870">
        <f t="shared" si="0"/>
        <v>0</v>
      </c>
      <c r="J25" s="1587"/>
      <c r="K25" s="1587"/>
      <c r="L25" s="1587"/>
      <c r="M25" s="1587"/>
      <c r="N25" s="1587"/>
      <c r="O25" s="1602"/>
      <c r="P25" s="1572"/>
      <c r="Q25" s="1610"/>
    </row>
    <row r="26" spans="1:17" ht="16" customHeight="1" x14ac:dyDescent="0.45">
      <c r="A26" s="1609"/>
      <c r="B26" s="1570"/>
      <c r="C26" s="1571"/>
      <c r="D26" s="1587"/>
      <c r="E26" s="1587"/>
      <c r="F26" s="1587"/>
      <c r="G26" s="1572"/>
      <c r="H26" s="1930"/>
      <c r="I26" s="1870">
        <f t="shared" si="0"/>
        <v>0</v>
      </c>
      <c r="J26" s="1587"/>
      <c r="K26" s="1587"/>
      <c r="L26" s="1587"/>
      <c r="M26" s="1587"/>
      <c r="N26" s="1587"/>
      <c r="O26" s="1602"/>
      <c r="P26" s="1572"/>
      <c r="Q26" s="1610"/>
    </row>
    <row r="27" spans="1:17" ht="16" customHeight="1" x14ac:dyDescent="0.45">
      <c r="A27" s="1609"/>
      <c r="B27" s="1570"/>
      <c r="C27" s="1571"/>
      <c r="D27" s="1587"/>
      <c r="E27" s="1587"/>
      <c r="F27" s="1587"/>
      <c r="G27" s="1572"/>
      <c r="H27" s="1930"/>
      <c r="I27" s="1870">
        <f t="shared" si="0"/>
        <v>0</v>
      </c>
      <c r="J27" s="1587"/>
      <c r="K27" s="1587"/>
      <c r="L27" s="1587"/>
      <c r="M27" s="1587"/>
      <c r="N27" s="1587"/>
      <c r="O27" s="1602"/>
      <c r="P27" s="1572"/>
      <c r="Q27" s="1610"/>
    </row>
    <row r="28" spans="1:17" ht="16" customHeight="1" x14ac:dyDescent="0.45">
      <c r="A28" s="1609"/>
      <c r="B28" s="1570"/>
      <c r="C28" s="1571"/>
      <c r="D28" s="1587"/>
      <c r="E28" s="1587"/>
      <c r="F28" s="1587"/>
      <c r="G28" s="1572"/>
      <c r="H28" s="1930"/>
      <c r="I28" s="1870">
        <f t="shared" si="0"/>
        <v>0</v>
      </c>
      <c r="J28" s="1587"/>
      <c r="K28" s="1587"/>
      <c r="L28" s="1587"/>
      <c r="M28" s="1587"/>
      <c r="N28" s="1587"/>
      <c r="O28" s="1602"/>
      <c r="P28" s="1572"/>
      <c r="Q28" s="1610"/>
    </row>
    <row r="29" spans="1:17" ht="16" customHeight="1" x14ac:dyDescent="0.45">
      <c r="A29" s="1609"/>
      <c r="B29" s="1570"/>
      <c r="C29" s="1571"/>
      <c r="D29" s="1587"/>
      <c r="E29" s="1587"/>
      <c r="F29" s="1587"/>
      <c r="G29" s="1572"/>
      <c r="H29" s="1930"/>
      <c r="I29" s="1870">
        <f t="shared" si="0"/>
        <v>0</v>
      </c>
      <c r="J29" s="1587"/>
      <c r="K29" s="1587"/>
      <c r="L29" s="1587"/>
      <c r="M29" s="1587"/>
      <c r="N29" s="1587"/>
      <c r="O29" s="1602"/>
      <c r="P29" s="1572"/>
      <c r="Q29" s="1610"/>
    </row>
    <row r="30" spans="1:17" ht="16" customHeight="1" x14ac:dyDescent="0.45">
      <c r="A30" s="1609"/>
      <c r="B30" s="1570"/>
      <c r="C30" s="1571"/>
      <c r="D30" s="1587"/>
      <c r="E30" s="1587"/>
      <c r="F30" s="1587"/>
      <c r="G30" s="1572"/>
      <c r="H30" s="1930"/>
      <c r="I30" s="1870">
        <f t="shared" si="0"/>
        <v>0</v>
      </c>
      <c r="J30" s="1587"/>
      <c r="K30" s="1587"/>
      <c r="L30" s="1587"/>
      <c r="M30" s="1587"/>
      <c r="N30" s="1587"/>
      <c r="O30" s="1602"/>
      <c r="P30" s="1572"/>
      <c r="Q30" s="1610"/>
    </row>
    <row r="31" spans="1:17" ht="16" customHeight="1" x14ac:dyDescent="0.45">
      <c r="A31" s="1609"/>
      <c r="B31" s="1570"/>
      <c r="C31" s="1571"/>
      <c r="D31" s="1587"/>
      <c r="E31" s="1587"/>
      <c r="F31" s="1587"/>
      <c r="G31" s="1572"/>
      <c r="H31" s="1930"/>
      <c r="I31" s="1870">
        <f t="shared" si="0"/>
        <v>0</v>
      </c>
      <c r="J31" s="1587"/>
      <c r="K31" s="1587"/>
      <c r="L31" s="1587"/>
      <c r="M31" s="1587"/>
      <c r="N31" s="1587"/>
      <c r="O31" s="1602"/>
      <c r="P31" s="1572"/>
      <c r="Q31" s="1610"/>
    </row>
    <row r="32" spans="1:17" ht="16" customHeight="1" x14ac:dyDescent="0.45">
      <c r="A32" s="1609"/>
      <c r="B32" s="1570"/>
      <c r="C32" s="1571"/>
      <c r="D32" s="1587"/>
      <c r="E32" s="1587"/>
      <c r="F32" s="1587"/>
      <c r="G32" s="1572"/>
      <c r="H32" s="1930"/>
      <c r="I32" s="1870">
        <f t="shared" si="0"/>
        <v>0</v>
      </c>
      <c r="J32" s="1587"/>
      <c r="K32" s="1587"/>
      <c r="L32" s="1587"/>
      <c r="M32" s="1587"/>
      <c r="N32" s="1587"/>
      <c r="O32" s="1602"/>
      <c r="P32" s="1572"/>
      <c r="Q32" s="1610"/>
    </row>
    <row r="33" spans="1:17" ht="16" customHeight="1" x14ac:dyDescent="0.45">
      <c r="A33" s="1609"/>
      <c r="B33" s="1570"/>
      <c r="C33" s="1571"/>
      <c r="D33" s="1587"/>
      <c r="E33" s="1587"/>
      <c r="F33" s="1587"/>
      <c r="G33" s="1572"/>
      <c r="H33" s="1930"/>
      <c r="I33" s="1870">
        <f t="shared" si="0"/>
        <v>0</v>
      </c>
      <c r="J33" s="1587"/>
      <c r="K33" s="1587"/>
      <c r="L33" s="1587"/>
      <c r="M33" s="1587"/>
      <c r="N33" s="1587"/>
      <c r="O33" s="1602"/>
      <c r="P33" s="1572"/>
      <c r="Q33" s="1610"/>
    </row>
    <row r="34" spans="1:17" ht="16" customHeight="1" x14ac:dyDescent="0.45">
      <c r="A34" s="1609"/>
      <c r="B34" s="1570"/>
      <c r="C34" s="1571"/>
      <c r="D34" s="1587"/>
      <c r="E34" s="1587"/>
      <c r="F34" s="1587"/>
      <c r="G34" s="1572"/>
      <c r="H34" s="1930"/>
      <c r="I34" s="1870">
        <f t="shared" si="0"/>
        <v>0</v>
      </c>
      <c r="J34" s="1587"/>
      <c r="K34" s="1587"/>
      <c r="L34" s="1587"/>
      <c r="M34" s="1587"/>
      <c r="N34" s="1587"/>
      <c r="O34" s="1602"/>
      <c r="P34" s="1572"/>
      <c r="Q34" s="1610"/>
    </row>
    <row r="35" spans="1:17" ht="16" customHeight="1" x14ac:dyDescent="0.45">
      <c r="A35" s="1609"/>
      <c r="B35" s="1570"/>
      <c r="C35" s="1571"/>
      <c r="D35" s="1587"/>
      <c r="E35" s="1587"/>
      <c r="F35" s="1587"/>
      <c r="G35" s="1572"/>
      <c r="H35" s="1930"/>
      <c r="I35" s="1870">
        <f t="shared" si="0"/>
        <v>0</v>
      </c>
      <c r="J35" s="1587"/>
      <c r="K35" s="1587"/>
      <c r="L35" s="1587"/>
      <c r="M35" s="1587"/>
      <c r="N35" s="1587"/>
      <c r="O35" s="1602"/>
      <c r="P35" s="1572"/>
      <c r="Q35" s="1610"/>
    </row>
    <row r="36" spans="1:17" ht="16" customHeight="1" x14ac:dyDescent="0.45">
      <c r="A36" s="1609"/>
      <c r="B36" s="1570"/>
      <c r="C36" s="1571"/>
      <c r="D36" s="1587"/>
      <c r="E36" s="1587"/>
      <c r="F36" s="1587"/>
      <c r="G36" s="1572"/>
      <c r="H36" s="1930"/>
      <c r="I36" s="1870">
        <f t="shared" si="0"/>
        <v>0</v>
      </c>
      <c r="J36" s="1587"/>
      <c r="K36" s="1587"/>
      <c r="L36" s="1587"/>
      <c r="M36" s="1587"/>
      <c r="N36" s="1587"/>
      <c r="O36" s="1602"/>
      <c r="P36" s="1572"/>
      <c r="Q36" s="1610"/>
    </row>
    <row r="37" spans="1:17" ht="16" customHeight="1" x14ac:dyDescent="0.45">
      <c r="A37" s="1609"/>
      <c r="B37" s="1570"/>
      <c r="C37" s="1571"/>
      <c r="D37" s="1587"/>
      <c r="E37" s="1587"/>
      <c r="F37" s="1587"/>
      <c r="G37" s="1572"/>
      <c r="H37" s="1930"/>
      <c r="I37" s="1870">
        <f t="shared" si="0"/>
        <v>0</v>
      </c>
      <c r="J37" s="1587"/>
      <c r="K37" s="1587"/>
      <c r="L37" s="1587"/>
      <c r="M37" s="1587"/>
      <c r="N37" s="1587"/>
      <c r="O37" s="1602"/>
      <c r="P37" s="1572"/>
      <c r="Q37" s="1610"/>
    </row>
    <row r="38" spans="1:17" ht="16" customHeight="1" x14ac:dyDescent="0.45">
      <c r="A38" s="1609"/>
      <c r="B38" s="1570"/>
      <c r="C38" s="1571"/>
      <c r="D38" s="1587"/>
      <c r="E38" s="1587"/>
      <c r="F38" s="1587"/>
      <c r="G38" s="1572"/>
      <c r="H38" s="1930"/>
      <c r="I38" s="1870">
        <f t="shared" si="0"/>
        <v>0</v>
      </c>
      <c r="J38" s="1587"/>
      <c r="K38" s="1587"/>
      <c r="L38" s="1587"/>
      <c r="M38" s="1587"/>
      <c r="N38" s="1587"/>
      <c r="O38" s="1602"/>
      <c r="P38" s="1572"/>
      <c r="Q38" s="1610"/>
    </row>
    <row r="39" spans="1:17" ht="16" customHeight="1" x14ac:dyDescent="0.45">
      <c r="A39" s="1609"/>
      <c r="B39" s="1570"/>
      <c r="C39" s="1571"/>
      <c r="D39" s="1587"/>
      <c r="E39" s="1587"/>
      <c r="F39" s="1587"/>
      <c r="G39" s="1572"/>
      <c r="H39" s="1930"/>
      <c r="I39" s="1870">
        <f t="shared" si="0"/>
        <v>0</v>
      </c>
      <c r="J39" s="1587"/>
      <c r="K39" s="1587"/>
      <c r="L39" s="1587"/>
      <c r="M39" s="1587"/>
      <c r="N39" s="1587"/>
      <c r="O39" s="1602"/>
      <c r="P39" s="1572"/>
      <c r="Q39" s="1610"/>
    </row>
    <row r="40" spans="1:17" ht="16" customHeight="1" x14ac:dyDescent="0.45">
      <c r="A40" s="1609"/>
      <c r="B40" s="1570"/>
      <c r="C40" s="1571"/>
      <c r="D40" s="1587"/>
      <c r="E40" s="1587"/>
      <c r="F40" s="1587"/>
      <c r="G40" s="1572"/>
      <c r="H40" s="1930"/>
      <c r="I40" s="1870">
        <f t="shared" si="0"/>
        <v>0</v>
      </c>
      <c r="J40" s="1587"/>
      <c r="K40" s="1587"/>
      <c r="L40" s="1587"/>
      <c r="M40" s="1587"/>
      <c r="N40" s="1587"/>
      <c r="O40" s="1602"/>
      <c r="P40" s="1572"/>
      <c r="Q40" s="1610"/>
    </row>
    <row r="41" spans="1:17" ht="16" customHeight="1" x14ac:dyDescent="0.45">
      <c r="A41" s="1609"/>
      <c r="B41" s="1570"/>
      <c r="C41" s="1571"/>
      <c r="D41" s="1587"/>
      <c r="E41" s="1587"/>
      <c r="F41" s="1587"/>
      <c r="G41" s="1572"/>
      <c r="H41" s="1930"/>
      <c r="I41" s="1870">
        <f t="shared" si="0"/>
        <v>0</v>
      </c>
      <c r="J41" s="1587"/>
      <c r="K41" s="1587"/>
      <c r="L41" s="1587"/>
      <c r="M41" s="1587"/>
      <c r="N41" s="1587"/>
      <c r="O41" s="1602"/>
      <c r="P41" s="1572"/>
      <c r="Q41" s="1610"/>
    </row>
    <row r="42" spans="1:17" ht="16" customHeight="1" x14ac:dyDescent="0.45">
      <c r="A42" s="1609"/>
      <c r="B42" s="1570"/>
      <c r="C42" s="1571"/>
      <c r="D42" s="1587"/>
      <c r="E42" s="1587"/>
      <c r="F42" s="1587"/>
      <c r="G42" s="1572"/>
      <c r="H42" s="1930"/>
      <c r="I42" s="1870">
        <f t="shared" si="0"/>
        <v>0</v>
      </c>
      <c r="J42" s="1587"/>
      <c r="K42" s="1587"/>
      <c r="L42" s="1587"/>
      <c r="M42" s="1587"/>
      <c r="N42" s="1587"/>
      <c r="O42" s="1602"/>
      <c r="P42" s="1572"/>
      <c r="Q42" s="1610"/>
    </row>
    <row r="43" spans="1:17" ht="16" customHeight="1" x14ac:dyDescent="0.45">
      <c r="A43" s="1609"/>
      <c r="B43" s="1570"/>
      <c r="C43" s="1571"/>
      <c r="D43" s="1587"/>
      <c r="E43" s="1587"/>
      <c r="F43" s="1587"/>
      <c r="G43" s="1572"/>
      <c r="H43" s="1930"/>
      <c r="I43" s="1870">
        <f t="shared" si="0"/>
        <v>0</v>
      </c>
      <c r="J43" s="1587"/>
      <c r="K43" s="1587"/>
      <c r="L43" s="1587"/>
      <c r="M43" s="1587"/>
      <c r="N43" s="1587"/>
      <c r="O43" s="1602"/>
      <c r="P43" s="1572"/>
      <c r="Q43" s="1610"/>
    </row>
    <row r="44" spans="1:17" ht="16" customHeight="1" x14ac:dyDescent="0.45">
      <c r="A44" s="1609"/>
      <c r="B44" s="1570"/>
      <c r="C44" s="1571"/>
      <c r="D44" s="1587"/>
      <c r="E44" s="1587"/>
      <c r="F44" s="1587"/>
      <c r="G44" s="1572"/>
      <c r="H44" s="1572"/>
      <c r="I44" s="1870">
        <f t="shared" si="0"/>
        <v>0</v>
      </c>
      <c r="J44" s="1587"/>
      <c r="K44" s="1587"/>
      <c r="L44" s="1587"/>
      <c r="M44" s="1587"/>
      <c r="N44" s="1587"/>
      <c r="O44" s="1602"/>
      <c r="P44" s="1572"/>
      <c r="Q44" s="1610"/>
    </row>
    <row r="45" spans="1:17" ht="16" customHeight="1" x14ac:dyDescent="0.45">
      <c r="A45" s="1609"/>
      <c r="B45" s="1570"/>
      <c r="C45" s="1571"/>
      <c r="D45" s="1587"/>
      <c r="E45" s="1587"/>
      <c r="F45" s="1587"/>
      <c r="G45" s="1572"/>
      <c r="H45" s="1572"/>
      <c r="I45" s="1870">
        <f t="shared" si="0"/>
        <v>0</v>
      </c>
      <c r="J45" s="1587"/>
      <c r="K45" s="1587"/>
      <c r="L45" s="1587"/>
      <c r="M45" s="1587"/>
      <c r="N45" s="1587"/>
      <c r="O45" s="1602"/>
      <c r="P45" s="1572"/>
      <c r="Q45" s="1610"/>
    </row>
    <row r="46" spans="1:17" ht="16" customHeight="1" x14ac:dyDescent="0.45">
      <c r="A46" s="1609"/>
      <c r="B46" s="1570"/>
      <c r="C46" s="1571"/>
      <c r="D46" s="1587"/>
      <c r="E46" s="1587"/>
      <c r="F46" s="1587"/>
      <c r="G46" s="1572"/>
      <c r="H46" s="1572"/>
      <c r="I46" s="1870">
        <f t="shared" si="0"/>
        <v>0</v>
      </c>
      <c r="J46" s="1587"/>
      <c r="K46" s="1587"/>
      <c r="L46" s="1587"/>
      <c r="M46" s="1587"/>
      <c r="N46" s="1587"/>
      <c r="O46" s="1602"/>
      <c r="P46" s="1572"/>
      <c r="Q46" s="1610"/>
    </row>
    <row r="47" spans="1:17" ht="16" customHeight="1" x14ac:dyDescent="0.45">
      <c r="A47" s="1609"/>
      <c r="B47" s="1570"/>
      <c r="C47" s="1571"/>
      <c r="D47" s="1587"/>
      <c r="E47" s="1587"/>
      <c r="F47" s="1587"/>
      <c r="G47" s="1572"/>
      <c r="H47" s="1572"/>
      <c r="I47" s="1870">
        <f t="shared" si="0"/>
        <v>0</v>
      </c>
      <c r="J47" s="1587"/>
      <c r="K47" s="1587"/>
      <c r="L47" s="1587"/>
      <c r="M47" s="1587"/>
      <c r="N47" s="1587"/>
      <c r="O47" s="1602"/>
      <c r="P47" s="1572"/>
      <c r="Q47" s="1610"/>
    </row>
    <row r="48" spans="1:17" ht="16" customHeight="1" x14ac:dyDescent="0.45">
      <c r="A48" s="1609"/>
      <c r="B48" s="1570"/>
      <c r="C48" s="1571"/>
      <c r="D48" s="1587"/>
      <c r="E48" s="1587"/>
      <c r="F48" s="1587"/>
      <c r="G48" s="1572"/>
      <c r="H48" s="1572"/>
      <c r="I48" s="1870">
        <f t="shared" si="0"/>
        <v>0</v>
      </c>
      <c r="J48" s="1587"/>
      <c r="K48" s="1587"/>
      <c r="L48" s="1587"/>
      <c r="M48" s="1587"/>
      <c r="N48" s="1587"/>
      <c r="O48" s="1602"/>
      <c r="P48" s="1572"/>
      <c r="Q48" s="1610"/>
    </row>
    <row r="49" spans="1:17" ht="16" customHeight="1" x14ac:dyDescent="0.45">
      <c r="A49" s="1609"/>
      <c r="B49" s="1570"/>
      <c r="C49" s="1571"/>
      <c r="D49" s="1587"/>
      <c r="E49" s="1587"/>
      <c r="F49" s="1587"/>
      <c r="G49" s="1572"/>
      <c r="H49" s="1572"/>
      <c r="I49" s="1870">
        <f t="shared" si="0"/>
        <v>0</v>
      </c>
      <c r="J49" s="1587"/>
      <c r="K49" s="1587"/>
      <c r="L49" s="1587"/>
      <c r="M49" s="1587"/>
      <c r="N49" s="1587"/>
      <c r="O49" s="1602"/>
      <c r="P49" s="1572"/>
      <c r="Q49" s="1610"/>
    </row>
    <row r="50" spans="1:17" ht="16" customHeight="1" x14ac:dyDescent="0.45">
      <c r="A50" s="1609"/>
      <c r="B50" s="1570"/>
      <c r="C50" s="1571"/>
      <c r="D50" s="1587"/>
      <c r="E50" s="1587"/>
      <c r="F50" s="1587"/>
      <c r="G50" s="1572"/>
      <c r="H50" s="1572"/>
      <c r="I50" s="1870">
        <f t="shared" si="0"/>
        <v>0</v>
      </c>
      <c r="J50" s="1587"/>
      <c r="K50" s="1587"/>
      <c r="L50" s="1587"/>
      <c r="M50" s="1587"/>
      <c r="N50" s="1587"/>
      <c r="O50" s="1602"/>
      <c r="P50" s="1572"/>
      <c r="Q50" s="1610"/>
    </row>
    <row r="51" spans="1:17" ht="16" customHeight="1" x14ac:dyDescent="0.45">
      <c r="A51" s="1609"/>
      <c r="B51" s="1570"/>
      <c r="C51" s="1571"/>
      <c r="D51" s="1587"/>
      <c r="E51" s="1587"/>
      <c r="F51" s="1587"/>
      <c r="G51" s="1572"/>
      <c r="H51" s="1572"/>
      <c r="I51" s="1870">
        <f t="shared" si="0"/>
        <v>0</v>
      </c>
      <c r="J51" s="1587"/>
      <c r="K51" s="1587"/>
      <c r="L51" s="1587"/>
      <c r="M51" s="1587"/>
      <c r="N51" s="1587"/>
      <c r="O51" s="1602"/>
      <c r="P51" s="1572"/>
      <c r="Q51" s="1610"/>
    </row>
    <row r="52" spans="1:17" ht="16" customHeight="1" x14ac:dyDescent="0.45">
      <c r="A52" s="1609"/>
      <c r="B52" s="1570"/>
      <c r="C52" s="1571"/>
      <c r="D52" s="1587"/>
      <c r="E52" s="1587"/>
      <c r="F52" s="1587"/>
      <c r="G52" s="1572"/>
      <c r="H52" s="1572"/>
      <c r="I52" s="1870">
        <f t="shared" si="0"/>
        <v>0</v>
      </c>
      <c r="J52" s="1587"/>
      <c r="K52" s="1587"/>
      <c r="L52" s="1587"/>
      <c r="M52" s="1587"/>
      <c r="N52" s="1587"/>
      <c r="O52" s="1602"/>
      <c r="P52" s="1572"/>
      <c r="Q52" s="1610"/>
    </row>
    <row r="53" spans="1:17" ht="16" customHeight="1" x14ac:dyDescent="0.45">
      <c r="A53" s="1609"/>
      <c r="B53" s="1570"/>
      <c r="C53" s="1571"/>
      <c r="D53" s="1587"/>
      <c r="E53" s="1587"/>
      <c r="F53" s="1587"/>
      <c r="G53" s="1572"/>
      <c r="H53" s="1572"/>
      <c r="I53" s="1870">
        <f t="shared" si="0"/>
        <v>0</v>
      </c>
      <c r="J53" s="1587"/>
      <c r="K53" s="1587"/>
      <c r="L53" s="1587"/>
      <c r="M53" s="1587"/>
      <c r="N53" s="1587"/>
      <c r="O53" s="1602"/>
      <c r="P53" s="1572"/>
      <c r="Q53" s="1610"/>
    </row>
    <row r="54" spans="1:17" ht="16" customHeight="1" x14ac:dyDescent="0.45">
      <c r="A54" s="1609"/>
      <c r="B54" s="1570"/>
      <c r="C54" s="1571"/>
      <c r="D54" s="1587"/>
      <c r="E54" s="1587"/>
      <c r="F54" s="1587"/>
      <c r="G54" s="1572"/>
      <c r="H54" s="1572"/>
      <c r="I54" s="1870">
        <f t="shared" si="0"/>
        <v>0</v>
      </c>
      <c r="J54" s="1587"/>
      <c r="K54" s="1587"/>
      <c r="L54" s="1587"/>
      <c r="M54" s="1587"/>
      <c r="N54" s="1587"/>
      <c r="O54" s="1602"/>
      <c r="P54" s="1572"/>
      <c r="Q54" s="1610"/>
    </row>
    <row r="55" spans="1:17" ht="16" customHeight="1" x14ac:dyDescent="0.45">
      <c r="A55" s="1609"/>
      <c r="B55" s="1570"/>
      <c r="C55" s="1571"/>
      <c r="D55" s="1587"/>
      <c r="E55" s="1587"/>
      <c r="F55" s="1587"/>
      <c r="G55" s="1572"/>
      <c r="H55" s="1572"/>
      <c r="I55" s="1870">
        <f t="shared" si="0"/>
        <v>0</v>
      </c>
      <c r="J55" s="1587"/>
      <c r="K55" s="1587"/>
      <c r="L55" s="1587"/>
      <c r="M55" s="1587"/>
      <c r="N55" s="1587"/>
      <c r="O55" s="1602"/>
      <c r="P55" s="1572"/>
      <c r="Q55" s="1610"/>
    </row>
    <row r="56" spans="1:17" ht="16" customHeight="1" x14ac:dyDescent="0.45">
      <c r="A56" s="1609"/>
      <c r="B56" s="1570"/>
      <c r="C56" s="1571"/>
      <c r="D56" s="1587"/>
      <c r="E56" s="1587"/>
      <c r="F56" s="1587"/>
      <c r="G56" s="1572"/>
      <c r="H56" s="1572"/>
      <c r="I56" s="1870">
        <f t="shared" si="0"/>
        <v>0</v>
      </c>
      <c r="J56" s="1587"/>
      <c r="K56" s="1587"/>
      <c r="L56" s="1587"/>
      <c r="M56" s="1587"/>
      <c r="N56" s="1587"/>
      <c r="O56" s="1602"/>
      <c r="P56" s="1572"/>
      <c r="Q56" s="1610"/>
    </row>
    <row r="57" spans="1:17" ht="16" customHeight="1" x14ac:dyDescent="0.45">
      <c r="A57" s="1609"/>
      <c r="B57" s="1570"/>
      <c r="C57" s="1571"/>
      <c r="D57" s="1587"/>
      <c r="E57" s="1587"/>
      <c r="F57" s="1587"/>
      <c r="G57" s="1572"/>
      <c r="H57" s="1572"/>
      <c r="I57" s="1870">
        <f t="shared" si="0"/>
        <v>0</v>
      </c>
      <c r="J57" s="1587"/>
      <c r="K57" s="1587"/>
      <c r="L57" s="1587"/>
      <c r="M57" s="1587"/>
      <c r="N57" s="1587"/>
      <c r="O57" s="1602"/>
      <c r="P57" s="1572"/>
      <c r="Q57" s="1610"/>
    </row>
    <row r="58" spans="1:17" ht="16" customHeight="1" x14ac:dyDescent="0.45">
      <c r="A58" s="1609"/>
      <c r="B58" s="1570"/>
      <c r="C58" s="1571"/>
      <c r="D58" s="1587"/>
      <c r="E58" s="1587"/>
      <c r="F58" s="1587"/>
      <c r="G58" s="1572"/>
      <c r="H58" s="1572"/>
      <c r="I58" s="1870">
        <f t="shared" si="0"/>
        <v>0</v>
      </c>
      <c r="J58" s="1587"/>
      <c r="K58" s="1587"/>
      <c r="L58" s="1587"/>
      <c r="M58" s="1587"/>
      <c r="N58" s="1587"/>
      <c r="O58" s="1602"/>
      <c r="P58" s="1572"/>
      <c r="Q58" s="1610"/>
    </row>
    <row r="59" spans="1:17" ht="16" customHeight="1" x14ac:dyDescent="0.45">
      <c r="A59" s="1609"/>
      <c r="B59" s="1570"/>
      <c r="C59" s="1571"/>
      <c r="D59" s="1587"/>
      <c r="E59" s="1587"/>
      <c r="F59" s="1587"/>
      <c r="G59" s="1572"/>
      <c r="H59" s="1572"/>
      <c r="I59" s="1870">
        <f t="shared" si="0"/>
        <v>0</v>
      </c>
      <c r="J59" s="1587"/>
      <c r="K59" s="1587"/>
      <c r="L59" s="1587"/>
      <c r="M59" s="1587"/>
      <c r="N59" s="1587"/>
      <c r="O59" s="1602"/>
      <c r="P59" s="1572"/>
      <c r="Q59" s="1610"/>
    </row>
    <row r="60" spans="1:17" ht="16" customHeight="1" x14ac:dyDescent="0.45">
      <c r="A60" s="1609"/>
      <c r="B60" s="1570"/>
      <c r="C60" s="1571"/>
      <c r="D60" s="1587"/>
      <c r="E60" s="1587"/>
      <c r="F60" s="1587"/>
      <c r="G60" s="1572"/>
      <c r="H60" s="1572"/>
      <c r="I60" s="1870">
        <f t="shared" si="0"/>
        <v>0</v>
      </c>
      <c r="J60" s="1587"/>
      <c r="K60" s="1587"/>
      <c r="L60" s="1587"/>
      <c r="M60" s="1587"/>
      <c r="N60" s="1587"/>
      <c r="O60" s="1602"/>
      <c r="P60" s="1572"/>
      <c r="Q60" s="1610"/>
    </row>
    <row r="61" spans="1:17" ht="16" customHeight="1" x14ac:dyDescent="0.45">
      <c r="A61" s="1609"/>
      <c r="B61" s="1570"/>
      <c r="C61" s="1571"/>
      <c r="D61" s="1587"/>
      <c r="E61" s="1587"/>
      <c r="F61" s="1587"/>
      <c r="G61" s="1572"/>
      <c r="H61" s="1572"/>
      <c r="I61" s="1870">
        <f t="shared" si="0"/>
        <v>0</v>
      </c>
      <c r="J61" s="1587"/>
      <c r="K61" s="1587"/>
      <c r="L61" s="1587"/>
      <c r="M61" s="1587"/>
      <c r="N61" s="1587"/>
      <c r="O61" s="1602"/>
      <c r="P61" s="1572"/>
      <c r="Q61" s="1610"/>
    </row>
    <row r="62" spans="1:17" ht="16" customHeight="1" x14ac:dyDescent="0.45">
      <c r="A62" s="1609"/>
      <c r="B62" s="1570"/>
      <c r="C62" s="1571"/>
      <c r="D62" s="1587"/>
      <c r="E62" s="1587"/>
      <c r="F62" s="1587"/>
      <c r="G62" s="1572"/>
      <c r="H62" s="1572"/>
      <c r="I62" s="1870">
        <f t="shared" si="0"/>
        <v>0</v>
      </c>
      <c r="J62" s="1587"/>
      <c r="K62" s="1587"/>
      <c r="L62" s="1587"/>
      <c r="M62" s="1587"/>
      <c r="N62" s="1587"/>
      <c r="O62" s="1602"/>
      <c r="P62" s="1572"/>
      <c r="Q62" s="1610"/>
    </row>
    <row r="63" spans="1:17" ht="16" customHeight="1" x14ac:dyDescent="0.45">
      <c r="A63" s="1609"/>
      <c r="B63" s="1570"/>
      <c r="C63" s="1571"/>
      <c r="D63" s="1587"/>
      <c r="E63" s="1587"/>
      <c r="F63" s="1587"/>
      <c r="G63" s="1572"/>
      <c r="H63" s="1572"/>
      <c r="I63" s="1870">
        <f t="shared" si="0"/>
        <v>0</v>
      </c>
      <c r="J63" s="1587"/>
      <c r="K63" s="1587"/>
      <c r="L63" s="1587"/>
      <c r="M63" s="1587"/>
      <c r="N63" s="1587"/>
      <c r="O63" s="1602"/>
      <c r="P63" s="1572"/>
      <c r="Q63" s="1610"/>
    </row>
    <row r="64" spans="1:17" ht="16" customHeight="1" x14ac:dyDescent="0.45">
      <c r="A64" s="1609"/>
      <c r="B64" s="1570"/>
      <c r="C64" s="1571"/>
      <c r="D64" s="1587"/>
      <c r="E64" s="1587"/>
      <c r="F64" s="1587"/>
      <c r="G64" s="1572"/>
      <c r="H64" s="1572"/>
      <c r="I64" s="1870">
        <f t="shared" si="0"/>
        <v>0</v>
      </c>
      <c r="J64" s="1587"/>
      <c r="K64" s="1587"/>
      <c r="L64" s="1587"/>
      <c r="M64" s="1587"/>
      <c r="N64" s="1587"/>
      <c r="O64" s="1602"/>
      <c r="P64" s="1572"/>
      <c r="Q64" s="1610"/>
    </row>
    <row r="65" spans="1:17" ht="16" customHeight="1" x14ac:dyDescent="0.45">
      <c r="A65" s="1609"/>
      <c r="B65" s="1570"/>
      <c r="C65" s="1571"/>
      <c r="D65" s="1587"/>
      <c r="E65" s="1587"/>
      <c r="F65" s="1587"/>
      <c r="G65" s="1572"/>
      <c r="H65" s="1572"/>
      <c r="I65" s="1870">
        <f t="shared" si="0"/>
        <v>0</v>
      </c>
      <c r="J65" s="1587"/>
      <c r="K65" s="1587"/>
      <c r="L65" s="1587"/>
      <c r="M65" s="1587"/>
      <c r="N65" s="1587"/>
      <c r="O65" s="1602"/>
      <c r="P65" s="1572"/>
      <c r="Q65" s="1610"/>
    </row>
    <row r="66" spans="1:17" ht="16" customHeight="1" x14ac:dyDescent="0.45">
      <c r="A66" s="1609"/>
      <c r="B66" s="1570"/>
      <c r="C66" s="1571"/>
      <c r="D66" s="1587"/>
      <c r="E66" s="1587"/>
      <c r="F66" s="1587"/>
      <c r="G66" s="1572"/>
      <c r="H66" s="1572"/>
      <c r="I66" s="1870">
        <f t="shared" si="0"/>
        <v>0</v>
      </c>
      <c r="J66" s="1587"/>
      <c r="K66" s="1587"/>
      <c r="L66" s="1587"/>
      <c r="M66" s="1587"/>
      <c r="N66" s="1587"/>
      <c r="O66" s="1602"/>
      <c r="P66" s="1572"/>
      <c r="Q66" s="1610"/>
    </row>
    <row r="67" spans="1:17" ht="16" customHeight="1" x14ac:dyDescent="0.45">
      <c r="A67" s="1609"/>
      <c r="B67" s="1570"/>
      <c r="C67" s="1571"/>
      <c r="D67" s="1587"/>
      <c r="E67" s="1587"/>
      <c r="F67" s="1587"/>
      <c r="G67" s="1572"/>
      <c r="H67" s="1572"/>
      <c r="I67" s="1870">
        <f t="shared" si="0"/>
        <v>0</v>
      </c>
      <c r="J67" s="1587"/>
      <c r="K67" s="1587"/>
      <c r="L67" s="1587"/>
      <c r="M67" s="1587"/>
      <c r="N67" s="1587"/>
      <c r="O67" s="1602"/>
      <c r="P67" s="1572"/>
      <c r="Q67" s="1610"/>
    </row>
    <row r="68" spans="1:17" ht="16" customHeight="1" x14ac:dyDescent="0.45">
      <c r="A68" s="1609"/>
      <c r="B68" s="1570"/>
      <c r="C68" s="1571"/>
      <c r="D68" s="1587"/>
      <c r="E68" s="1587"/>
      <c r="F68" s="1587"/>
      <c r="G68" s="1572"/>
      <c r="H68" s="1572"/>
      <c r="I68" s="1870">
        <f t="shared" si="0"/>
        <v>0</v>
      </c>
      <c r="J68" s="1587"/>
      <c r="K68" s="1587"/>
      <c r="L68" s="1587"/>
      <c r="M68" s="1587"/>
      <c r="N68" s="1587"/>
      <c r="O68" s="1602"/>
      <c r="P68" s="1572"/>
      <c r="Q68" s="1610"/>
    </row>
    <row r="69" spans="1:17" ht="16" customHeight="1" x14ac:dyDescent="0.45">
      <c r="A69" s="1609"/>
      <c r="B69" s="1570"/>
      <c r="C69" s="1571"/>
      <c r="D69" s="1587"/>
      <c r="E69" s="1587"/>
      <c r="F69" s="1587"/>
      <c r="G69" s="1572"/>
      <c r="H69" s="1572"/>
      <c r="I69" s="1870">
        <f t="shared" si="0"/>
        <v>0</v>
      </c>
      <c r="J69" s="1587"/>
      <c r="K69" s="1587"/>
      <c r="L69" s="1587"/>
      <c r="M69" s="1587"/>
      <c r="N69" s="1587"/>
      <c r="O69" s="1602"/>
      <c r="P69" s="1572"/>
      <c r="Q69" s="1610"/>
    </row>
    <row r="70" spans="1:17" ht="16" customHeight="1" x14ac:dyDescent="0.45">
      <c r="A70" s="1609"/>
      <c r="B70" s="1570"/>
      <c r="C70" s="1571"/>
      <c r="D70" s="1587"/>
      <c r="E70" s="1587"/>
      <c r="F70" s="1587"/>
      <c r="G70" s="1572"/>
      <c r="H70" s="1572"/>
      <c r="I70" s="1870">
        <f t="shared" si="0"/>
        <v>0</v>
      </c>
      <c r="J70" s="1587"/>
      <c r="K70" s="1587"/>
      <c r="L70" s="1587"/>
      <c r="M70" s="1587"/>
      <c r="N70" s="1587"/>
      <c r="O70" s="1602"/>
      <c r="P70" s="1572"/>
      <c r="Q70" s="1610"/>
    </row>
    <row r="71" spans="1:17" ht="16" customHeight="1" x14ac:dyDescent="0.45">
      <c r="A71" s="1609"/>
      <c r="B71" s="1570"/>
      <c r="C71" s="1571"/>
      <c r="D71" s="1587"/>
      <c r="E71" s="1587"/>
      <c r="F71" s="1587"/>
      <c r="G71" s="1572"/>
      <c r="H71" s="1572"/>
      <c r="I71" s="1870">
        <f t="shared" si="0"/>
        <v>0</v>
      </c>
      <c r="J71" s="1587"/>
      <c r="K71" s="1587"/>
      <c r="L71" s="1587"/>
      <c r="M71" s="1587"/>
      <c r="N71" s="1587"/>
      <c r="O71" s="1602"/>
      <c r="P71" s="1572"/>
      <c r="Q71" s="1610"/>
    </row>
    <row r="72" spans="1:17" ht="16" customHeight="1" x14ac:dyDescent="0.45">
      <c r="A72" s="1609"/>
      <c r="B72" s="1570"/>
      <c r="C72" s="1571"/>
      <c r="D72" s="1587"/>
      <c r="E72" s="1587"/>
      <c r="F72" s="1587"/>
      <c r="G72" s="1572"/>
      <c r="H72" s="1572"/>
      <c r="I72" s="1870">
        <f t="shared" ref="I72:I135" si="1">$G72*$H72</f>
        <v>0</v>
      </c>
      <c r="J72" s="1587"/>
      <c r="K72" s="1587"/>
      <c r="L72" s="1587"/>
      <c r="M72" s="1587"/>
      <c r="N72" s="1587"/>
      <c r="O72" s="1602"/>
      <c r="P72" s="1572"/>
      <c r="Q72" s="1610"/>
    </row>
    <row r="73" spans="1:17" ht="16" customHeight="1" x14ac:dyDescent="0.45">
      <c r="A73" s="1609"/>
      <c r="B73" s="1570"/>
      <c r="C73" s="1571"/>
      <c r="D73" s="1587"/>
      <c r="E73" s="1587"/>
      <c r="F73" s="1587"/>
      <c r="G73" s="1572"/>
      <c r="H73" s="1572"/>
      <c r="I73" s="1870">
        <f t="shared" si="1"/>
        <v>0</v>
      </c>
      <c r="J73" s="1587"/>
      <c r="K73" s="1587"/>
      <c r="L73" s="1587"/>
      <c r="M73" s="1587"/>
      <c r="N73" s="1587"/>
      <c r="O73" s="1602"/>
      <c r="P73" s="1572"/>
      <c r="Q73" s="1610"/>
    </row>
    <row r="74" spans="1:17" ht="16" customHeight="1" x14ac:dyDescent="0.45">
      <c r="A74" s="1609"/>
      <c r="B74" s="1570"/>
      <c r="C74" s="1571"/>
      <c r="D74" s="1587"/>
      <c r="E74" s="1587"/>
      <c r="F74" s="1587"/>
      <c r="G74" s="1572"/>
      <c r="H74" s="1572"/>
      <c r="I74" s="1870">
        <f t="shared" si="1"/>
        <v>0</v>
      </c>
      <c r="J74" s="1587"/>
      <c r="K74" s="1587"/>
      <c r="L74" s="1587"/>
      <c r="M74" s="1587"/>
      <c r="N74" s="1587"/>
      <c r="O74" s="1602"/>
      <c r="P74" s="1572"/>
      <c r="Q74" s="1610"/>
    </row>
    <row r="75" spans="1:17" ht="16" customHeight="1" x14ac:dyDescent="0.45">
      <c r="A75" s="1609"/>
      <c r="B75" s="1570"/>
      <c r="C75" s="1571"/>
      <c r="D75" s="1587"/>
      <c r="E75" s="1587"/>
      <c r="F75" s="1587"/>
      <c r="G75" s="1572"/>
      <c r="H75" s="1572"/>
      <c r="I75" s="1870">
        <f t="shared" si="1"/>
        <v>0</v>
      </c>
      <c r="J75" s="1587"/>
      <c r="K75" s="1587"/>
      <c r="L75" s="1587"/>
      <c r="M75" s="1587"/>
      <c r="N75" s="1587"/>
      <c r="O75" s="1602"/>
      <c r="P75" s="1572"/>
      <c r="Q75" s="1610"/>
    </row>
    <row r="76" spans="1:17" ht="16" customHeight="1" x14ac:dyDescent="0.45">
      <c r="A76" s="1609"/>
      <c r="B76" s="1570"/>
      <c r="C76" s="1571"/>
      <c r="D76" s="1587"/>
      <c r="E76" s="1587"/>
      <c r="F76" s="1587"/>
      <c r="G76" s="1572"/>
      <c r="H76" s="1572"/>
      <c r="I76" s="1870">
        <f t="shared" si="1"/>
        <v>0</v>
      </c>
      <c r="J76" s="1587"/>
      <c r="K76" s="1587"/>
      <c r="L76" s="1587"/>
      <c r="M76" s="1587"/>
      <c r="N76" s="1587"/>
      <c r="O76" s="1602"/>
      <c r="P76" s="1572"/>
      <c r="Q76" s="1610"/>
    </row>
    <row r="77" spans="1:17" ht="16" customHeight="1" x14ac:dyDescent="0.45">
      <c r="A77" s="1609"/>
      <c r="B77" s="1570"/>
      <c r="C77" s="1571"/>
      <c r="D77" s="1587"/>
      <c r="E77" s="1587"/>
      <c r="F77" s="1587"/>
      <c r="G77" s="1572"/>
      <c r="H77" s="1572"/>
      <c r="I77" s="1870">
        <f t="shared" si="1"/>
        <v>0</v>
      </c>
      <c r="J77" s="1587"/>
      <c r="K77" s="1587"/>
      <c r="L77" s="1587"/>
      <c r="M77" s="1587"/>
      <c r="N77" s="1587"/>
      <c r="O77" s="1602"/>
      <c r="P77" s="1572"/>
      <c r="Q77" s="1610"/>
    </row>
    <row r="78" spans="1:17" ht="16" customHeight="1" x14ac:dyDescent="0.45">
      <c r="A78" s="1609"/>
      <c r="B78" s="1570"/>
      <c r="C78" s="1571"/>
      <c r="D78" s="1587"/>
      <c r="E78" s="1587"/>
      <c r="F78" s="1587"/>
      <c r="G78" s="1572"/>
      <c r="H78" s="1572"/>
      <c r="I78" s="1870">
        <f t="shared" si="1"/>
        <v>0</v>
      </c>
      <c r="J78" s="1587"/>
      <c r="K78" s="1587"/>
      <c r="L78" s="1587"/>
      <c r="M78" s="1587"/>
      <c r="N78" s="1587"/>
      <c r="O78" s="1602"/>
      <c r="P78" s="1572"/>
      <c r="Q78" s="1610"/>
    </row>
    <row r="79" spans="1:17" ht="16" customHeight="1" x14ac:dyDescent="0.45">
      <c r="A79" s="1609"/>
      <c r="B79" s="1570"/>
      <c r="C79" s="1571"/>
      <c r="D79" s="1587"/>
      <c r="E79" s="1587"/>
      <c r="F79" s="1587"/>
      <c r="G79" s="1572"/>
      <c r="H79" s="1572"/>
      <c r="I79" s="1870">
        <f t="shared" si="1"/>
        <v>0</v>
      </c>
      <c r="J79" s="1587"/>
      <c r="K79" s="1587"/>
      <c r="L79" s="1587"/>
      <c r="M79" s="1587"/>
      <c r="N79" s="1587"/>
      <c r="O79" s="1602"/>
      <c r="P79" s="1572"/>
      <c r="Q79" s="1610"/>
    </row>
    <row r="80" spans="1:17" ht="16" customHeight="1" x14ac:dyDescent="0.45">
      <c r="A80" s="1609"/>
      <c r="B80" s="1570"/>
      <c r="C80" s="1571"/>
      <c r="D80" s="1587"/>
      <c r="E80" s="1587"/>
      <c r="F80" s="1587"/>
      <c r="G80" s="1572"/>
      <c r="H80" s="1572"/>
      <c r="I80" s="1870">
        <f t="shared" si="1"/>
        <v>0</v>
      </c>
      <c r="J80" s="1587"/>
      <c r="K80" s="1587"/>
      <c r="L80" s="1587"/>
      <c r="M80" s="1587"/>
      <c r="N80" s="1587"/>
      <c r="O80" s="1602"/>
      <c r="P80" s="1572"/>
      <c r="Q80" s="1610"/>
    </row>
    <row r="81" spans="1:17" ht="16" customHeight="1" x14ac:dyDescent="0.45">
      <c r="A81" s="1609"/>
      <c r="B81" s="1570"/>
      <c r="C81" s="1571"/>
      <c r="D81" s="1587"/>
      <c r="E81" s="1587"/>
      <c r="F81" s="1587"/>
      <c r="G81" s="1572"/>
      <c r="H81" s="1572"/>
      <c r="I81" s="1870">
        <f t="shared" si="1"/>
        <v>0</v>
      </c>
      <c r="J81" s="1587"/>
      <c r="K81" s="1587"/>
      <c r="L81" s="1587"/>
      <c r="M81" s="1587"/>
      <c r="N81" s="1587"/>
      <c r="O81" s="1602"/>
      <c r="P81" s="1572"/>
      <c r="Q81" s="1610"/>
    </row>
    <row r="82" spans="1:17" ht="16" customHeight="1" x14ac:dyDescent="0.45">
      <c r="A82" s="1609"/>
      <c r="B82" s="1570"/>
      <c r="C82" s="1571"/>
      <c r="D82" s="1587"/>
      <c r="E82" s="1587"/>
      <c r="F82" s="1587"/>
      <c r="G82" s="1572"/>
      <c r="H82" s="1572"/>
      <c r="I82" s="1870">
        <f t="shared" si="1"/>
        <v>0</v>
      </c>
      <c r="J82" s="1587"/>
      <c r="K82" s="1587"/>
      <c r="L82" s="1587"/>
      <c r="M82" s="1587"/>
      <c r="N82" s="1587"/>
      <c r="O82" s="1602"/>
      <c r="P82" s="1572"/>
      <c r="Q82" s="1610"/>
    </row>
    <row r="83" spans="1:17" ht="16" customHeight="1" x14ac:dyDescent="0.45">
      <c r="A83" s="1609"/>
      <c r="B83" s="1570"/>
      <c r="C83" s="1571"/>
      <c r="D83" s="1587"/>
      <c r="E83" s="1587"/>
      <c r="F83" s="1587"/>
      <c r="G83" s="1572"/>
      <c r="H83" s="1572"/>
      <c r="I83" s="1870">
        <f t="shared" si="1"/>
        <v>0</v>
      </c>
      <c r="J83" s="1587"/>
      <c r="K83" s="1587"/>
      <c r="L83" s="1587"/>
      <c r="M83" s="1587"/>
      <c r="N83" s="1587"/>
      <c r="O83" s="1602"/>
      <c r="P83" s="1572"/>
      <c r="Q83" s="1610"/>
    </row>
    <row r="84" spans="1:17" ht="16" customHeight="1" x14ac:dyDescent="0.45">
      <c r="A84" s="1609"/>
      <c r="B84" s="1570"/>
      <c r="C84" s="1571"/>
      <c r="D84" s="1587"/>
      <c r="E84" s="1587"/>
      <c r="F84" s="1587"/>
      <c r="G84" s="1572"/>
      <c r="H84" s="1572"/>
      <c r="I84" s="1870">
        <f t="shared" si="1"/>
        <v>0</v>
      </c>
      <c r="J84" s="1587"/>
      <c r="K84" s="1587"/>
      <c r="L84" s="1587"/>
      <c r="M84" s="1587"/>
      <c r="N84" s="1587"/>
      <c r="O84" s="1602"/>
      <c r="P84" s="1572"/>
      <c r="Q84" s="1610"/>
    </row>
    <row r="85" spans="1:17" ht="16" customHeight="1" x14ac:dyDescent="0.45">
      <c r="A85" s="1609"/>
      <c r="B85" s="1570"/>
      <c r="C85" s="1571"/>
      <c r="D85" s="1587"/>
      <c r="E85" s="1587"/>
      <c r="F85" s="1587"/>
      <c r="G85" s="1572"/>
      <c r="H85" s="1572"/>
      <c r="I85" s="1870">
        <f t="shared" si="1"/>
        <v>0</v>
      </c>
      <c r="J85" s="1587"/>
      <c r="K85" s="1587"/>
      <c r="L85" s="1587"/>
      <c r="M85" s="1587"/>
      <c r="N85" s="1587"/>
      <c r="O85" s="1602"/>
      <c r="P85" s="1572"/>
      <c r="Q85" s="1610"/>
    </row>
    <row r="86" spans="1:17" ht="16" customHeight="1" x14ac:dyDescent="0.45">
      <c r="A86" s="1609"/>
      <c r="B86" s="1570"/>
      <c r="C86" s="1571"/>
      <c r="D86" s="1587"/>
      <c r="E86" s="1587"/>
      <c r="F86" s="1587"/>
      <c r="G86" s="1572"/>
      <c r="H86" s="1572"/>
      <c r="I86" s="1870">
        <f t="shared" si="1"/>
        <v>0</v>
      </c>
      <c r="J86" s="1587"/>
      <c r="K86" s="1587"/>
      <c r="L86" s="1587"/>
      <c r="M86" s="1587"/>
      <c r="N86" s="1587"/>
      <c r="O86" s="1602"/>
      <c r="P86" s="1572"/>
      <c r="Q86" s="1610"/>
    </row>
    <row r="87" spans="1:17" ht="16" customHeight="1" x14ac:dyDescent="0.45">
      <c r="A87" s="1609"/>
      <c r="B87" s="1570"/>
      <c r="C87" s="1571"/>
      <c r="D87" s="1587"/>
      <c r="E87" s="1587"/>
      <c r="F87" s="1587"/>
      <c r="G87" s="1572"/>
      <c r="H87" s="1572"/>
      <c r="I87" s="1870">
        <f t="shared" si="1"/>
        <v>0</v>
      </c>
      <c r="J87" s="1587"/>
      <c r="K87" s="1587"/>
      <c r="L87" s="1587"/>
      <c r="M87" s="1587"/>
      <c r="N87" s="1587"/>
      <c r="O87" s="1602"/>
      <c r="P87" s="1572"/>
      <c r="Q87" s="1610"/>
    </row>
    <row r="88" spans="1:17" ht="16" customHeight="1" x14ac:dyDescent="0.45">
      <c r="A88" s="1609"/>
      <c r="B88" s="1570"/>
      <c r="C88" s="1571"/>
      <c r="D88" s="1587"/>
      <c r="E88" s="1587"/>
      <c r="F88" s="1587"/>
      <c r="G88" s="1572"/>
      <c r="H88" s="1572"/>
      <c r="I88" s="1870">
        <f t="shared" si="1"/>
        <v>0</v>
      </c>
      <c r="J88" s="1587"/>
      <c r="K88" s="1587"/>
      <c r="L88" s="1587"/>
      <c r="M88" s="1587"/>
      <c r="N88" s="1587"/>
      <c r="O88" s="1602"/>
      <c r="P88" s="1572"/>
      <c r="Q88" s="1610"/>
    </row>
    <row r="89" spans="1:17" ht="16" customHeight="1" x14ac:dyDescent="0.45">
      <c r="A89" s="1609"/>
      <c r="B89" s="1570"/>
      <c r="C89" s="1571"/>
      <c r="D89" s="1587"/>
      <c r="E89" s="1587"/>
      <c r="F89" s="1587"/>
      <c r="G89" s="1572"/>
      <c r="H89" s="1572"/>
      <c r="I89" s="1870">
        <f t="shared" si="1"/>
        <v>0</v>
      </c>
      <c r="J89" s="1587"/>
      <c r="K89" s="1587"/>
      <c r="L89" s="1587"/>
      <c r="M89" s="1587"/>
      <c r="N89" s="1587"/>
      <c r="O89" s="1602"/>
      <c r="P89" s="1572"/>
      <c r="Q89" s="1610"/>
    </row>
    <row r="90" spans="1:17" ht="16" customHeight="1" x14ac:dyDescent="0.45">
      <c r="A90" s="1609"/>
      <c r="B90" s="1570"/>
      <c r="C90" s="1571"/>
      <c r="D90" s="1587"/>
      <c r="E90" s="1587"/>
      <c r="F90" s="1587"/>
      <c r="G90" s="1572"/>
      <c r="H90" s="1572"/>
      <c r="I90" s="1870">
        <f t="shared" si="1"/>
        <v>0</v>
      </c>
      <c r="J90" s="1587"/>
      <c r="K90" s="1587"/>
      <c r="L90" s="1587"/>
      <c r="M90" s="1587"/>
      <c r="N90" s="1587"/>
      <c r="O90" s="1602"/>
      <c r="P90" s="1572"/>
      <c r="Q90" s="1610"/>
    </row>
    <row r="91" spans="1:17" ht="16" customHeight="1" x14ac:dyDescent="0.45">
      <c r="A91" s="1609"/>
      <c r="B91" s="1570"/>
      <c r="C91" s="1571"/>
      <c r="D91" s="1587"/>
      <c r="E91" s="1587"/>
      <c r="F91" s="1587"/>
      <c r="G91" s="1572"/>
      <c r="H91" s="1572"/>
      <c r="I91" s="1870">
        <f t="shared" si="1"/>
        <v>0</v>
      </c>
      <c r="J91" s="1587"/>
      <c r="K91" s="1587"/>
      <c r="L91" s="1587"/>
      <c r="M91" s="1587"/>
      <c r="N91" s="1587"/>
      <c r="O91" s="1602"/>
      <c r="P91" s="1572"/>
      <c r="Q91" s="1610"/>
    </row>
    <row r="92" spans="1:17" ht="16" customHeight="1" x14ac:dyDescent="0.45">
      <c r="A92" s="1609"/>
      <c r="B92" s="1570"/>
      <c r="C92" s="1571"/>
      <c r="D92" s="1587"/>
      <c r="E92" s="1587"/>
      <c r="F92" s="1587"/>
      <c r="G92" s="1572"/>
      <c r="H92" s="1572"/>
      <c r="I92" s="1870">
        <f t="shared" si="1"/>
        <v>0</v>
      </c>
      <c r="J92" s="1587"/>
      <c r="K92" s="1587"/>
      <c r="L92" s="1587"/>
      <c r="M92" s="1587"/>
      <c r="N92" s="1587"/>
      <c r="O92" s="1602"/>
      <c r="P92" s="1572"/>
      <c r="Q92" s="1610"/>
    </row>
    <row r="93" spans="1:17" ht="16" customHeight="1" x14ac:dyDescent="0.45">
      <c r="A93" s="1609"/>
      <c r="B93" s="1570"/>
      <c r="C93" s="1571"/>
      <c r="D93" s="1587"/>
      <c r="E93" s="1587"/>
      <c r="F93" s="1587"/>
      <c r="G93" s="1572"/>
      <c r="H93" s="1572"/>
      <c r="I93" s="1870">
        <f t="shared" si="1"/>
        <v>0</v>
      </c>
      <c r="J93" s="1587"/>
      <c r="K93" s="1587"/>
      <c r="L93" s="1587"/>
      <c r="M93" s="1587"/>
      <c r="N93" s="1587"/>
      <c r="O93" s="1602"/>
      <c r="P93" s="1572"/>
      <c r="Q93" s="1610"/>
    </row>
    <row r="94" spans="1:17" ht="16" customHeight="1" x14ac:dyDescent="0.45">
      <c r="A94" s="1609"/>
      <c r="B94" s="1570"/>
      <c r="C94" s="1571"/>
      <c r="D94" s="1587"/>
      <c r="E94" s="1587"/>
      <c r="F94" s="1587"/>
      <c r="G94" s="1572"/>
      <c r="H94" s="1572"/>
      <c r="I94" s="1870">
        <f t="shared" si="1"/>
        <v>0</v>
      </c>
      <c r="J94" s="1587"/>
      <c r="K94" s="1587"/>
      <c r="L94" s="1587"/>
      <c r="M94" s="1587"/>
      <c r="N94" s="1587"/>
      <c r="O94" s="1602"/>
      <c r="P94" s="1572"/>
      <c r="Q94" s="1610"/>
    </row>
    <row r="95" spans="1:17" ht="16" customHeight="1" x14ac:dyDescent="0.45">
      <c r="A95" s="1609"/>
      <c r="B95" s="1570"/>
      <c r="C95" s="1571"/>
      <c r="D95" s="1587"/>
      <c r="E95" s="1587"/>
      <c r="F95" s="1587"/>
      <c r="G95" s="1572"/>
      <c r="H95" s="1572"/>
      <c r="I95" s="1870">
        <f t="shared" si="1"/>
        <v>0</v>
      </c>
      <c r="J95" s="1587"/>
      <c r="K95" s="1587"/>
      <c r="L95" s="1587"/>
      <c r="M95" s="1587"/>
      <c r="N95" s="1587"/>
      <c r="O95" s="1602"/>
      <c r="P95" s="1572"/>
      <c r="Q95" s="1610"/>
    </row>
    <row r="96" spans="1:17" ht="16" customHeight="1" x14ac:dyDescent="0.45">
      <c r="A96" s="1609"/>
      <c r="B96" s="1570"/>
      <c r="C96" s="1571"/>
      <c r="D96" s="1587"/>
      <c r="E96" s="1587"/>
      <c r="F96" s="1587"/>
      <c r="G96" s="1572"/>
      <c r="H96" s="1572"/>
      <c r="I96" s="1870">
        <f t="shared" si="1"/>
        <v>0</v>
      </c>
      <c r="J96" s="1587"/>
      <c r="K96" s="1587"/>
      <c r="L96" s="1587"/>
      <c r="M96" s="1587"/>
      <c r="N96" s="1587"/>
      <c r="O96" s="1602"/>
      <c r="P96" s="1572"/>
      <c r="Q96" s="1610"/>
    </row>
    <row r="97" spans="1:17" ht="16" customHeight="1" x14ac:dyDescent="0.45">
      <c r="A97" s="1609"/>
      <c r="B97" s="1570"/>
      <c r="C97" s="1571"/>
      <c r="D97" s="1587"/>
      <c r="E97" s="1587"/>
      <c r="F97" s="1587"/>
      <c r="G97" s="1572"/>
      <c r="H97" s="1572"/>
      <c r="I97" s="1870">
        <f t="shared" si="1"/>
        <v>0</v>
      </c>
      <c r="J97" s="1587"/>
      <c r="K97" s="1587"/>
      <c r="L97" s="1587"/>
      <c r="M97" s="1587"/>
      <c r="N97" s="1587"/>
      <c r="O97" s="1602"/>
      <c r="P97" s="1572"/>
      <c r="Q97" s="1610"/>
    </row>
    <row r="98" spans="1:17" ht="16" customHeight="1" x14ac:dyDescent="0.45">
      <c r="A98" s="1609"/>
      <c r="B98" s="1570"/>
      <c r="C98" s="1571"/>
      <c r="D98" s="1587"/>
      <c r="E98" s="1587"/>
      <c r="F98" s="1587"/>
      <c r="G98" s="1572"/>
      <c r="H98" s="1572"/>
      <c r="I98" s="1870">
        <f t="shared" si="1"/>
        <v>0</v>
      </c>
      <c r="J98" s="1587"/>
      <c r="K98" s="1587"/>
      <c r="L98" s="1587"/>
      <c r="M98" s="1587"/>
      <c r="N98" s="1587"/>
      <c r="O98" s="1602"/>
      <c r="P98" s="1572"/>
      <c r="Q98" s="1610"/>
    </row>
    <row r="99" spans="1:17" ht="16" customHeight="1" x14ac:dyDescent="0.45">
      <c r="A99" s="1609"/>
      <c r="B99" s="1570"/>
      <c r="C99" s="1571"/>
      <c r="D99" s="1587"/>
      <c r="E99" s="1587"/>
      <c r="F99" s="1587"/>
      <c r="G99" s="1572"/>
      <c r="H99" s="1572"/>
      <c r="I99" s="1870">
        <f t="shared" si="1"/>
        <v>0</v>
      </c>
      <c r="J99" s="1587"/>
      <c r="K99" s="1587"/>
      <c r="L99" s="1587"/>
      <c r="M99" s="1587"/>
      <c r="N99" s="1587"/>
      <c r="O99" s="1602"/>
      <c r="P99" s="1572"/>
      <c r="Q99" s="1610"/>
    </row>
    <row r="100" spans="1:17" ht="16" customHeight="1" x14ac:dyDescent="0.45">
      <c r="A100" s="1609"/>
      <c r="B100" s="1570"/>
      <c r="C100" s="1571"/>
      <c r="D100" s="1587"/>
      <c r="E100" s="1587"/>
      <c r="F100" s="1587"/>
      <c r="G100" s="1572"/>
      <c r="H100" s="1572"/>
      <c r="I100" s="1870">
        <f t="shared" si="1"/>
        <v>0</v>
      </c>
      <c r="J100" s="1587"/>
      <c r="K100" s="1587"/>
      <c r="L100" s="1587"/>
      <c r="M100" s="1587"/>
      <c r="N100" s="1587"/>
      <c r="O100" s="1602"/>
      <c r="P100" s="1572"/>
      <c r="Q100" s="1610"/>
    </row>
    <row r="101" spans="1:17" ht="16" customHeight="1" x14ac:dyDescent="0.45">
      <c r="A101" s="1609"/>
      <c r="B101" s="1570"/>
      <c r="C101" s="1571"/>
      <c r="D101" s="1587"/>
      <c r="E101" s="1587"/>
      <c r="F101" s="1587"/>
      <c r="G101" s="1572"/>
      <c r="H101" s="1572"/>
      <c r="I101" s="1870">
        <f t="shared" si="1"/>
        <v>0</v>
      </c>
      <c r="J101" s="1587"/>
      <c r="K101" s="1587"/>
      <c r="L101" s="1587"/>
      <c r="M101" s="1587"/>
      <c r="N101" s="1587"/>
      <c r="O101" s="1602"/>
      <c r="P101" s="1572"/>
      <c r="Q101" s="1610"/>
    </row>
    <row r="102" spans="1:17" ht="16" customHeight="1" x14ac:dyDescent="0.45">
      <c r="A102" s="1609"/>
      <c r="B102" s="1570"/>
      <c r="C102" s="1571"/>
      <c r="D102" s="1587"/>
      <c r="E102" s="1587"/>
      <c r="F102" s="1587"/>
      <c r="G102" s="1572"/>
      <c r="H102" s="1572"/>
      <c r="I102" s="1870">
        <f t="shared" si="1"/>
        <v>0</v>
      </c>
      <c r="J102" s="1587"/>
      <c r="K102" s="1587"/>
      <c r="L102" s="1587"/>
      <c r="M102" s="1587"/>
      <c r="N102" s="1587"/>
      <c r="O102" s="1602"/>
      <c r="P102" s="1572"/>
      <c r="Q102" s="1610"/>
    </row>
    <row r="103" spans="1:17" ht="16" customHeight="1" x14ac:dyDescent="0.45">
      <c r="A103" s="1609"/>
      <c r="B103" s="1570"/>
      <c r="C103" s="1571"/>
      <c r="D103" s="1587"/>
      <c r="E103" s="1587"/>
      <c r="F103" s="1587"/>
      <c r="G103" s="1572"/>
      <c r="H103" s="1572"/>
      <c r="I103" s="1870">
        <f t="shared" si="1"/>
        <v>0</v>
      </c>
      <c r="J103" s="1587"/>
      <c r="K103" s="1587"/>
      <c r="L103" s="1587"/>
      <c r="M103" s="1587"/>
      <c r="N103" s="1587"/>
      <c r="O103" s="1602"/>
      <c r="P103" s="1572"/>
      <c r="Q103" s="1610"/>
    </row>
    <row r="104" spans="1:17" ht="16" customHeight="1" x14ac:dyDescent="0.45">
      <c r="A104" s="1609"/>
      <c r="B104" s="1570"/>
      <c r="C104" s="1571"/>
      <c r="D104" s="1587"/>
      <c r="E104" s="1587"/>
      <c r="F104" s="1587"/>
      <c r="G104" s="1572"/>
      <c r="H104" s="1572"/>
      <c r="I104" s="1870">
        <f t="shared" si="1"/>
        <v>0</v>
      </c>
      <c r="J104" s="1587"/>
      <c r="K104" s="1587"/>
      <c r="L104" s="1587"/>
      <c r="M104" s="1587"/>
      <c r="N104" s="1587"/>
      <c r="O104" s="1602"/>
      <c r="P104" s="1572"/>
      <c r="Q104" s="1610"/>
    </row>
    <row r="105" spans="1:17" ht="16" customHeight="1" x14ac:dyDescent="0.45">
      <c r="A105" s="1609"/>
      <c r="B105" s="1570"/>
      <c r="C105" s="1571"/>
      <c r="D105" s="1587"/>
      <c r="E105" s="1587"/>
      <c r="F105" s="1587"/>
      <c r="G105" s="1572"/>
      <c r="H105" s="1572"/>
      <c r="I105" s="1870">
        <f t="shared" si="1"/>
        <v>0</v>
      </c>
      <c r="J105" s="1587"/>
      <c r="K105" s="1587"/>
      <c r="L105" s="1587"/>
      <c r="M105" s="1587"/>
      <c r="N105" s="1587"/>
      <c r="O105" s="1602"/>
      <c r="P105" s="1572"/>
      <c r="Q105" s="1610"/>
    </row>
    <row r="106" spans="1:17" ht="16" customHeight="1" x14ac:dyDescent="0.45">
      <c r="A106" s="1609"/>
      <c r="B106" s="1570"/>
      <c r="C106" s="1571"/>
      <c r="D106" s="1587"/>
      <c r="E106" s="1587"/>
      <c r="F106" s="1587"/>
      <c r="G106" s="1572"/>
      <c r="H106" s="1572"/>
      <c r="I106" s="1870">
        <f t="shared" si="1"/>
        <v>0</v>
      </c>
      <c r="J106" s="1587"/>
      <c r="K106" s="1587"/>
      <c r="L106" s="1587"/>
      <c r="M106" s="1587"/>
      <c r="N106" s="1587"/>
      <c r="O106" s="1602"/>
      <c r="P106" s="1572"/>
      <c r="Q106" s="1610"/>
    </row>
    <row r="107" spans="1:17" ht="16" customHeight="1" x14ac:dyDescent="0.45">
      <c r="A107" s="1609"/>
      <c r="B107" s="1570"/>
      <c r="C107" s="1571"/>
      <c r="D107" s="1587"/>
      <c r="E107" s="1587"/>
      <c r="F107" s="1587"/>
      <c r="G107" s="1572"/>
      <c r="H107" s="1572"/>
      <c r="I107" s="1870">
        <f t="shared" si="1"/>
        <v>0</v>
      </c>
      <c r="J107" s="1587"/>
      <c r="K107" s="1587"/>
      <c r="L107" s="1587"/>
      <c r="M107" s="1587"/>
      <c r="N107" s="1587"/>
      <c r="O107" s="1602"/>
      <c r="P107" s="1572"/>
      <c r="Q107" s="1610"/>
    </row>
    <row r="108" spans="1:17" ht="16" customHeight="1" x14ac:dyDescent="0.45">
      <c r="A108" s="1609"/>
      <c r="B108" s="1570"/>
      <c r="C108" s="1571"/>
      <c r="D108" s="1587"/>
      <c r="E108" s="1587"/>
      <c r="F108" s="1587"/>
      <c r="G108" s="1572"/>
      <c r="H108" s="1572"/>
      <c r="I108" s="1870">
        <f t="shared" si="1"/>
        <v>0</v>
      </c>
      <c r="J108" s="1587"/>
      <c r="K108" s="1587"/>
      <c r="L108" s="1587"/>
      <c r="M108" s="1587"/>
      <c r="N108" s="1587"/>
      <c r="O108" s="1602"/>
      <c r="P108" s="1572"/>
      <c r="Q108" s="1610"/>
    </row>
    <row r="109" spans="1:17" ht="16" customHeight="1" x14ac:dyDescent="0.45">
      <c r="A109" s="1609"/>
      <c r="B109" s="1570"/>
      <c r="C109" s="1571"/>
      <c r="D109" s="1587"/>
      <c r="E109" s="1587"/>
      <c r="F109" s="1587"/>
      <c r="G109" s="1572"/>
      <c r="H109" s="1572"/>
      <c r="I109" s="1870">
        <f t="shared" si="1"/>
        <v>0</v>
      </c>
      <c r="J109" s="1587"/>
      <c r="K109" s="1587"/>
      <c r="L109" s="1587"/>
      <c r="M109" s="1587"/>
      <c r="N109" s="1587"/>
      <c r="O109" s="1602"/>
      <c r="P109" s="1572"/>
      <c r="Q109" s="1610"/>
    </row>
    <row r="110" spans="1:17" ht="16" customHeight="1" x14ac:dyDescent="0.45">
      <c r="A110" s="1609"/>
      <c r="B110" s="1570"/>
      <c r="C110" s="1571"/>
      <c r="D110" s="1587"/>
      <c r="E110" s="1587"/>
      <c r="F110" s="1587"/>
      <c r="G110" s="1572"/>
      <c r="H110" s="1572"/>
      <c r="I110" s="1870">
        <f t="shared" si="1"/>
        <v>0</v>
      </c>
      <c r="J110" s="1587"/>
      <c r="K110" s="1587"/>
      <c r="L110" s="1587"/>
      <c r="M110" s="1587"/>
      <c r="N110" s="1587"/>
      <c r="O110" s="1602"/>
      <c r="P110" s="1572"/>
      <c r="Q110" s="1610"/>
    </row>
    <row r="111" spans="1:17" ht="16" customHeight="1" x14ac:dyDescent="0.45">
      <c r="A111" s="1609"/>
      <c r="B111" s="1570"/>
      <c r="C111" s="1571"/>
      <c r="D111" s="1587"/>
      <c r="E111" s="1587"/>
      <c r="F111" s="1587"/>
      <c r="G111" s="1572"/>
      <c r="H111" s="1572"/>
      <c r="I111" s="1870">
        <f t="shared" si="1"/>
        <v>0</v>
      </c>
      <c r="J111" s="1587"/>
      <c r="K111" s="1587"/>
      <c r="L111" s="1587"/>
      <c r="M111" s="1587"/>
      <c r="N111" s="1587"/>
      <c r="O111" s="1602"/>
      <c r="P111" s="1572"/>
      <c r="Q111" s="1610"/>
    </row>
    <row r="112" spans="1:17" ht="16" customHeight="1" x14ac:dyDescent="0.45">
      <c r="A112" s="1609"/>
      <c r="B112" s="1570"/>
      <c r="C112" s="1571"/>
      <c r="D112" s="1587"/>
      <c r="E112" s="1587"/>
      <c r="F112" s="1587"/>
      <c r="G112" s="1572"/>
      <c r="H112" s="1572"/>
      <c r="I112" s="1870">
        <f t="shared" si="1"/>
        <v>0</v>
      </c>
      <c r="J112" s="1587"/>
      <c r="K112" s="1587"/>
      <c r="L112" s="1587"/>
      <c r="M112" s="1587"/>
      <c r="N112" s="1587"/>
      <c r="O112" s="1602"/>
      <c r="P112" s="1572"/>
      <c r="Q112" s="1610"/>
    </row>
    <row r="113" spans="1:17" ht="16" customHeight="1" x14ac:dyDescent="0.45">
      <c r="A113" s="1609"/>
      <c r="B113" s="1570"/>
      <c r="C113" s="1571"/>
      <c r="D113" s="1587"/>
      <c r="E113" s="1587"/>
      <c r="F113" s="1587"/>
      <c r="G113" s="1572"/>
      <c r="H113" s="1572"/>
      <c r="I113" s="1870">
        <f t="shared" si="1"/>
        <v>0</v>
      </c>
      <c r="J113" s="1587"/>
      <c r="K113" s="1587"/>
      <c r="L113" s="1587"/>
      <c r="M113" s="1587"/>
      <c r="N113" s="1587"/>
      <c r="O113" s="1602"/>
      <c r="P113" s="1572"/>
      <c r="Q113" s="1610"/>
    </row>
    <row r="114" spans="1:17" ht="16" customHeight="1" x14ac:dyDescent="0.45">
      <c r="A114" s="1609"/>
      <c r="B114" s="1570"/>
      <c r="C114" s="1571"/>
      <c r="D114" s="1587"/>
      <c r="E114" s="1587"/>
      <c r="F114" s="1587"/>
      <c r="G114" s="1572"/>
      <c r="H114" s="1572"/>
      <c r="I114" s="1870">
        <f t="shared" si="1"/>
        <v>0</v>
      </c>
      <c r="J114" s="1587"/>
      <c r="K114" s="1587"/>
      <c r="L114" s="1587"/>
      <c r="M114" s="1587"/>
      <c r="N114" s="1587"/>
      <c r="O114" s="1602"/>
      <c r="P114" s="1572"/>
      <c r="Q114" s="1610"/>
    </row>
    <row r="115" spans="1:17" ht="16" customHeight="1" x14ac:dyDescent="0.45">
      <c r="A115" s="1609"/>
      <c r="B115" s="1570"/>
      <c r="C115" s="1571"/>
      <c r="D115" s="1587"/>
      <c r="E115" s="1587"/>
      <c r="F115" s="1587"/>
      <c r="G115" s="1572"/>
      <c r="H115" s="1572"/>
      <c r="I115" s="1870">
        <f t="shared" si="1"/>
        <v>0</v>
      </c>
      <c r="J115" s="1587"/>
      <c r="K115" s="1587"/>
      <c r="L115" s="1587"/>
      <c r="M115" s="1587"/>
      <c r="N115" s="1587"/>
      <c r="O115" s="1602"/>
      <c r="P115" s="1572"/>
      <c r="Q115" s="1610"/>
    </row>
    <row r="116" spans="1:17" ht="16" customHeight="1" x14ac:dyDescent="0.45">
      <c r="A116" s="1609"/>
      <c r="B116" s="1570"/>
      <c r="C116" s="1571"/>
      <c r="D116" s="1587"/>
      <c r="E116" s="1587"/>
      <c r="F116" s="1587"/>
      <c r="G116" s="1572"/>
      <c r="H116" s="1572"/>
      <c r="I116" s="1870">
        <f t="shared" si="1"/>
        <v>0</v>
      </c>
      <c r="J116" s="1587"/>
      <c r="K116" s="1587"/>
      <c r="L116" s="1587"/>
      <c r="M116" s="1587"/>
      <c r="N116" s="1587"/>
      <c r="O116" s="1602"/>
      <c r="P116" s="1572"/>
      <c r="Q116" s="1610"/>
    </row>
    <row r="117" spans="1:17" ht="16" customHeight="1" x14ac:dyDescent="0.45">
      <c r="A117" s="1609"/>
      <c r="B117" s="1570"/>
      <c r="C117" s="1571"/>
      <c r="D117" s="1587"/>
      <c r="E117" s="1587"/>
      <c r="F117" s="1587"/>
      <c r="G117" s="1572"/>
      <c r="H117" s="1572"/>
      <c r="I117" s="1870">
        <f t="shared" si="1"/>
        <v>0</v>
      </c>
      <c r="J117" s="1587"/>
      <c r="K117" s="1587"/>
      <c r="L117" s="1587"/>
      <c r="M117" s="1587"/>
      <c r="N117" s="1587"/>
      <c r="O117" s="1602"/>
      <c r="P117" s="1572"/>
      <c r="Q117" s="1610"/>
    </row>
    <row r="118" spans="1:17" ht="16" customHeight="1" x14ac:dyDescent="0.45">
      <c r="A118" s="1609"/>
      <c r="B118" s="1570"/>
      <c r="C118" s="1571"/>
      <c r="D118" s="1587"/>
      <c r="E118" s="1587"/>
      <c r="F118" s="1587"/>
      <c r="G118" s="1572"/>
      <c r="H118" s="1572"/>
      <c r="I118" s="1870">
        <f t="shared" si="1"/>
        <v>0</v>
      </c>
      <c r="J118" s="1587"/>
      <c r="K118" s="1587"/>
      <c r="L118" s="1587"/>
      <c r="M118" s="1587"/>
      <c r="N118" s="1587"/>
      <c r="O118" s="1602"/>
      <c r="P118" s="1572"/>
      <c r="Q118" s="1610"/>
    </row>
    <row r="119" spans="1:17" ht="16" customHeight="1" x14ac:dyDescent="0.45">
      <c r="A119" s="1609"/>
      <c r="B119" s="1570"/>
      <c r="C119" s="1571"/>
      <c r="D119" s="1587"/>
      <c r="E119" s="1587"/>
      <c r="F119" s="1587"/>
      <c r="G119" s="1572"/>
      <c r="H119" s="1572"/>
      <c r="I119" s="1870">
        <f t="shared" si="1"/>
        <v>0</v>
      </c>
      <c r="J119" s="1587"/>
      <c r="K119" s="1587"/>
      <c r="L119" s="1587"/>
      <c r="M119" s="1587"/>
      <c r="N119" s="1587"/>
      <c r="O119" s="1602"/>
      <c r="P119" s="1572"/>
      <c r="Q119" s="1610"/>
    </row>
    <row r="120" spans="1:17" ht="16" customHeight="1" x14ac:dyDescent="0.45">
      <c r="A120" s="1609"/>
      <c r="B120" s="1570"/>
      <c r="C120" s="1571"/>
      <c r="D120" s="1587"/>
      <c r="E120" s="1587"/>
      <c r="F120" s="1587"/>
      <c r="G120" s="1572"/>
      <c r="H120" s="1572"/>
      <c r="I120" s="1870">
        <f t="shared" si="1"/>
        <v>0</v>
      </c>
      <c r="J120" s="1587"/>
      <c r="K120" s="1587"/>
      <c r="L120" s="1587"/>
      <c r="M120" s="1587"/>
      <c r="N120" s="1587"/>
      <c r="O120" s="1602"/>
      <c r="P120" s="1572"/>
      <c r="Q120" s="1610"/>
    </row>
    <row r="121" spans="1:17" ht="16" customHeight="1" x14ac:dyDescent="0.45">
      <c r="A121" s="1609"/>
      <c r="B121" s="1570"/>
      <c r="C121" s="1571"/>
      <c r="D121" s="1587"/>
      <c r="E121" s="1587"/>
      <c r="F121" s="1587"/>
      <c r="G121" s="1572"/>
      <c r="H121" s="1572"/>
      <c r="I121" s="1870">
        <f t="shared" si="1"/>
        <v>0</v>
      </c>
      <c r="J121" s="1587"/>
      <c r="K121" s="1587"/>
      <c r="L121" s="1587"/>
      <c r="M121" s="1587"/>
      <c r="N121" s="1587"/>
      <c r="O121" s="1602"/>
      <c r="P121" s="1572"/>
      <c r="Q121" s="1610"/>
    </row>
    <row r="122" spans="1:17" ht="16" customHeight="1" x14ac:dyDescent="0.45">
      <c r="A122" s="1609"/>
      <c r="B122" s="1570"/>
      <c r="C122" s="1571"/>
      <c r="D122" s="1587"/>
      <c r="E122" s="1587"/>
      <c r="F122" s="1587"/>
      <c r="G122" s="1572"/>
      <c r="H122" s="1572"/>
      <c r="I122" s="1870">
        <f t="shared" si="1"/>
        <v>0</v>
      </c>
      <c r="J122" s="1587"/>
      <c r="K122" s="1587"/>
      <c r="L122" s="1587"/>
      <c r="M122" s="1587"/>
      <c r="N122" s="1587"/>
      <c r="O122" s="1602"/>
      <c r="P122" s="1572"/>
      <c r="Q122" s="1610"/>
    </row>
    <row r="123" spans="1:17" ht="16" customHeight="1" x14ac:dyDescent="0.45">
      <c r="A123" s="1609"/>
      <c r="B123" s="1570"/>
      <c r="C123" s="1571"/>
      <c r="D123" s="1587"/>
      <c r="E123" s="1587"/>
      <c r="F123" s="1587"/>
      <c r="G123" s="1572"/>
      <c r="H123" s="1572"/>
      <c r="I123" s="1870">
        <f t="shared" si="1"/>
        <v>0</v>
      </c>
      <c r="J123" s="1587"/>
      <c r="K123" s="1587"/>
      <c r="L123" s="1587"/>
      <c r="M123" s="1587"/>
      <c r="N123" s="1587"/>
      <c r="O123" s="1602"/>
      <c r="P123" s="1572"/>
      <c r="Q123" s="1610"/>
    </row>
    <row r="124" spans="1:17" ht="16" customHeight="1" x14ac:dyDescent="0.45">
      <c r="A124" s="1609"/>
      <c r="B124" s="1570"/>
      <c r="C124" s="1571"/>
      <c r="D124" s="1587"/>
      <c r="E124" s="1587"/>
      <c r="F124" s="1587"/>
      <c r="G124" s="1572"/>
      <c r="H124" s="1572"/>
      <c r="I124" s="1870">
        <f t="shared" si="1"/>
        <v>0</v>
      </c>
      <c r="J124" s="1587"/>
      <c r="K124" s="1587"/>
      <c r="L124" s="1587"/>
      <c r="M124" s="1587"/>
      <c r="N124" s="1587"/>
      <c r="O124" s="1602"/>
      <c r="P124" s="1572"/>
      <c r="Q124" s="1610"/>
    </row>
    <row r="125" spans="1:17" ht="16" customHeight="1" x14ac:dyDescent="0.45">
      <c r="A125" s="1609"/>
      <c r="B125" s="1570"/>
      <c r="C125" s="1571"/>
      <c r="D125" s="1587"/>
      <c r="E125" s="1587"/>
      <c r="F125" s="1587"/>
      <c r="G125" s="1572"/>
      <c r="H125" s="1572"/>
      <c r="I125" s="1870">
        <f t="shared" si="1"/>
        <v>0</v>
      </c>
      <c r="J125" s="1587"/>
      <c r="K125" s="1587"/>
      <c r="L125" s="1587"/>
      <c r="M125" s="1587"/>
      <c r="N125" s="1587"/>
      <c r="O125" s="1602"/>
      <c r="P125" s="1572"/>
      <c r="Q125" s="1610"/>
    </row>
    <row r="126" spans="1:17" ht="16" customHeight="1" x14ac:dyDescent="0.45">
      <c r="A126" s="1609"/>
      <c r="B126" s="1570"/>
      <c r="C126" s="1571"/>
      <c r="D126" s="1587"/>
      <c r="E126" s="1587"/>
      <c r="F126" s="1587"/>
      <c r="G126" s="1572"/>
      <c r="H126" s="1572"/>
      <c r="I126" s="1870">
        <f t="shared" si="1"/>
        <v>0</v>
      </c>
      <c r="J126" s="1587"/>
      <c r="K126" s="1587"/>
      <c r="L126" s="1587"/>
      <c r="M126" s="1587"/>
      <c r="N126" s="1587"/>
      <c r="O126" s="1602"/>
      <c r="P126" s="1572"/>
      <c r="Q126" s="1610"/>
    </row>
    <row r="127" spans="1:17" ht="16" customHeight="1" x14ac:dyDescent="0.45">
      <c r="A127" s="1609"/>
      <c r="B127" s="1570"/>
      <c r="C127" s="1571"/>
      <c r="D127" s="1587"/>
      <c r="E127" s="1587"/>
      <c r="F127" s="1587"/>
      <c r="G127" s="1572"/>
      <c r="H127" s="1572"/>
      <c r="I127" s="1870">
        <f t="shared" si="1"/>
        <v>0</v>
      </c>
      <c r="J127" s="1587"/>
      <c r="K127" s="1587"/>
      <c r="L127" s="1587"/>
      <c r="M127" s="1587"/>
      <c r="N127" s="1587"/>
      <c r="O127" s="1602"/>
      <c r="P127" s="1572"/>
      <c r="Q127" s="1610"/>
    </row>
    <row r="128" spans="1:17" ht="16" customHeight="1" x14ac:dyDescent="0.45">
      <c r="A128" s="1609"/>
      <c r="B128" s="1570"/>
      <c r="C128" s="1571"/>
      <c r="D128" s="1587"/>
      <c r="E128" s="1587"/>
      <c r="F128" s="1587"/>
      <c r="G128" s="1572"/>
      <c r="H128" s="1572"/>
      <c r="I128" s="1870">
        <f t="shared" si="1"/>
        <v>0</v>
      </c>
      <c r="J128" s="1587"/>
      <c r="K128" s="1587"/>
      <c r="L128" s="1587"/>
      <c r="M128" s="1587"/>
      <c r="N128" s="1587"/>
      <c r="O128" s="1602"/>
      <c r="P128" s="1572"/>
      <c r="Q128" s="1610"/>
    </row>
    <row r="129" spans="1:17" ht="16" customHeight="1" x14ac:dyDescent="0.45">
      <c r="A129" s="1609"/>
      <c r="B129" s="1570"/>
      <c r="C129" s="1571"/>
      <c r="D129" s="1587"/>
      <c r="E129" s="1587"/>
      <c r="F129" s="1587"/>
      <c r="G129" s="1572"/>
      <c r="H129" s="1572"/>
      <c r="I129" s="1870">
        <f t="shared" si="1"/>
        <v>0</v>
      </c>
      <c r="J129" s="1587"/>
      <c r="K129" s="1587"/>
      <c r="L129" s="1587"/>
      <c r="M129" s="1587"/>
      <c r="N129" s="1587"/>
      <c r="O129" s="1602"/>
      <c r="P129" s="1572"/>
      <c r="Q129" s="1610"/>
    </row>
    <row r="130" spans="1:17" ht="16" customHeight="1" x14ac:dyDescent="0.45">
      <c r="A130" s="1609"/>
      <c r="B130" s="1570"/>
      <c r="C130" s="1571"/>
      <c r="D130" s="1587"/>
      <c r="E130" s="1587"/>
      <c r="F130" s="1587"/>
      <c r="G130" s="1572"/>
      <c r="H130" s="1572"/>
      <c r="I130" s="1870">
        <f t="shared" si="1"/>
        <v>0</v>
      </c>
      <c r="J130" s="1587"/>
      <c r="K130" s="1587"/>
      <c r="L130" s="1587"/>
      <c r="M130" s="1587"/>
      <c r="N130" s="1587"/>
      <c r="O130" s="1602"/>
      <c r="P130" s="1572"/>
      <c r="Q130" s="1610"/>
    </row>
    <row r="131" spans="1:17" ht="16" customHeight="1" x14ac:dyDescent="0.45">
      <c r="A131" s="1609"/>
      <c r="B131" s="1570"/>
      <c r="C131" s="1571"/>
      <c r="D131" s="1587"/>
      <c r="E131" s="1587"/>
      <c r="F131" s="1587"/>
      <c r="G131" s="1572"/>
      <c r="H131" s="1572"/>
      <c r="I131" s="1870">
        <f t="shared" si="1"/>
        <v>0</v>
      </c>
      <c r="J131" s="1587"/>
      <c r="K131" s="1587"/>
      <c r="L131" s="1587"/>
      <c r="M131" s="1587"/>
      <c r="N131" s="1587"/>
      <c r="O131" s="1602"/>
      <c r="P131" s="1572"/>
      <c r="Q131" s="1610"/>
    </row>
    <row r="132" spans="1:17" ht="16" customHeight="1" x14ac:dyDescent="0.45">
      <c r="A132" s="1609"/>
      <c r="B132" s="1570"/>
      <c r="C132" s="1571"/>
      <c r="D132" s="1587"/>
      <c r="E132" s="1587"/>
      <c r="F132" s="1587"/>
      <c r="G132" s="1572"/>
      <c r="H132" s="1572"/>
      <c r="I132" s="1870">
        <f t="shared" si="1"/>
        <v>0</v>
      </c>
      <c r="J132" s="1587"/>
      <c r="K132" s="1587"/>
      <c r="L132" s="1587"/>
      <c r="M132" s="1587"/>
      <c r="N132" s="1587"/>
      <c r="O132" s="1602"/>
      <c r="P132" s="1572"/>
      <c r="Q132" s="1610"/>
    </row>
    <row r="133" spans="1:17" ht="16" customHeight="1" x14ac:dyDescent="0.45">
      <c r="A133" s="1609"/>
      <c r="B133" s="1570"/>
      <c r="C133" s="1571"/>
      <c r="D133" s="1587"/>
      <c r="E133" s="1587"/>
      <c r="F133" s="1587"/>
      <c r="G133" s="1572"/>
      <c r="H133" s="1572"/>
      <c r="I133" s="1870">
        <f t="shared" si="1"/>
        <v>0</v>
      </c>
      <c r="J133" s="1587"/>
      <c r="K133" s="1587"/>
      <c r="L133" s="1587"/>
      <c r="M133" s="1587"/>
      <c r="N133" s="1587"/>
      <c r="O133" s="1602"/>
      <c r="P133" s="1572"/>
      <c r="Q133" s="1610"/>
    </row>
    <row r="134" spans="1:17" ht="16" customHeight="1" x14ac:dyDescent="0.45">
      <c r="A134" s="1609"/>
      <c r="B134" s="1570"/>
      <c r="C134" s="1571"/>
      <c r="D134" s="1587"/>
      <c r="E134" s="1587"/>
      <c r="F134" s="1587"/>
      <c r="G134" s="1572"/>
      <c r="H134" s="1572"/>
      <c r="I134" s="1870">
        <f t="shared" si="1"/>
        <v>0</v>
      </c>
      <c r="J134" s="1587"/>
      <c r="K134" s="1587"/>
      <c r="L134" s="1587"/>
      <c r="M134" s="1587"/>
      <c r="N134" s="1587"/>
      <c r="O134" s="1602"/>
      <c r="P134" s="1572"/>
      <c r="Q134" s="1610"/>
    </row>
    <row r="135" spans="1:17" ht="16" customHeight="1" x14ac:dyDescent="0.45">
      <c r="A135" s="1609"/>
      <c r="B135" s="1570"/>
      <c r="C135" s="1571"/>
      <c r="D135" s="1587"/>
      <c r="E135" s="1587"/>
      <c r="F135" s="1587"/>
      <c r="G135" s="1572"/>
      <c r="H135" s="1572"/>
      <c r="I135" s="1870">
        <f t="shared" si="1"/>
        <v>0</v>
      </c>
      <c r="J135" s="1587"/>
      <c r="K135" s="1587"/>
      <c r="L135" s="1587"/>
      <c r="M135" s="1587"/>
      <c r="N135" s="1587"/>
      <c r="O135" s="1602"/>
      <c r="P135" s="1572"/>
      <c r="Q135" s="1610"/>
    </row>
    <row r="136" spans="1:17" ht="16" customHeight="1" x14ac:dyDescent="0.45">
      <c r="A136" s="1609"/>
      <c r="B136" s="1570"/>
      <c r="C136" s="1571"/>
      <c r="D136" s="1587"/>
      <c r="E136" s="1587"/>
      <c r="F136" s="1587"/>
      <c r="G136" s="1572"/>
      <c r="H136" s="1572"/>
      <c r="I136" s="1870">
        <f t="shared" ref="I136:I199" si="2">$G136*$H136</f>
        <v>0</v>
      </c>
      <c r="J136" s="1587"/>
      <c r="K136" s="1587"/>
      <c r="L136" s="1587"/>
      <c r="M136" s="1587"/>
      <c r="N136" s="1587"/>
      <c r="O136" s="1602"/>
      <c r="P136" s="1572"/>
      <c r="Q136" s="1610"/>
    </row>
    <row r="137" spans="1:17" ht="16" customHeight="1" x14ac:dyDescent="0.45">
      <c r="A137" s="1609"/>
      <c r="B137" s="1570"/>
      <c r="C137" s="1571"/>
      <c r="D137" s="1587"/>
      <c r="E137" s="1587"/>
      <c r="F137" s="1587"/>
      <c r="G137" s="1572"/>
      <c r="H137" s="1572"/>
      <c r="I137" s="1870">
        <f t="shared" si="2"/>
        <v>0</v>
      </c>
      <c r="J137" s="1587"/>
      <c r="K137" s="1587"/>
      <c r="L137" s="1587"/>
      <c r="M137" s="1587"/>
      <c r="N137" s="1587"/>
      <c r="O137" s="1602"/>
      <c r="P137" s="1572"/>
      <c r="Q137" s="1610"/>
    </row>
    <row r="138" spans="1:17" ht="16" customHeight="1" x14ac:dyDescent="0.45">
      <c r="A138" s="1609"/>
      <c r="B138" s="1570"/>
      <c r="C138" s="1571"/>
      <c r="D138" s="1587"/>
      <c r="E138" s="1587"/>
      <c r="F138" s="1587"/>
      <c r="G138" s="1572"/>
      <c r="H138" s="1572"/>
      <c r="I138" s="1870">
        <f t="shared" si="2"/>
        <v>0</v>
      </c>
      <c r="J138" s="1587"/>
      <c r="K138" s="1587"/>
      <c r="L138" s="1587"/>
      <c r="M138" s="1587"/>
      <c r="N138" s="1587"/>
      <c r="O138" s="1602"/>
      <c r="P138" s="1572"/>
      <c r="Q138" s="1610"/>
    </row>
    <row r="139" spans="1:17" ht="16" customHeight="1" x14ac:dyDescent="0.45">
      <c r="A139" s="1609"/>
      <c r="B139" s="1570"/>
      <c r="C139" s="1571"/>
      <c r="D139" s="1587"/>
      <c r="E139" s="1587"/>
      <c r="F139" s="1587"/>
      <c r="G139" s="1572"/>
      <c r="H139" s="1572"/>
      <c r="I139" s="1870">
        <f t="shared" si="2"/>
        <v>0</v>
      </c>
      <c r="J139" s="1587"/>
      <c r="K139" s="1587"/>
      <c r="L139" s="1587"/>
      <c r="M139" s="1587"/>
      <c r="N139" s="1587"/>
      <c r="O139" s="1602"/>
      <c r="P139" s="1572"/>
      <c r="Q139" s="1610"/>
    </row>
    <row r="140" spans="1:17" ht="16" customHeight="1" x14ac:dyDescent="0.45">
      <c r="A140" s="1609"/>
      <c r="B140" s="1570"/>
      <c r="C140" s="1571"/>
      <c r="D140" s="1587"/>
      <c r="E140" s="1587"/>
      <c r="F140" s="1587"/>
      <c r="G140" s="1572"/>
      <c r="H140" s="1572"/>
      <c r="I140" s="1870">
        <f t="shared" si="2"/>
        <v>0</v>
      </c>
      <c r="J140" s="1587"/>
      <c r="K140" s="1587"/>
      <c r="L140" s="1587"/>
      <c r="M140" s="1587"/>
      <c r="N140" s="1587"/>
      <c r="O140" s="1602"/>
      <c r="P140" s="1572"/>
      <c r="Q140" s="1610"/>
    </row>
    <row r="141" spans="1:17" ht="16" customHeight="1" x14ac:dyDescent="0.45">
      <c r="A141" s="1609"/>
      <c r="B141" s="1570"/>
      <c r="C141" s="1571"/>
      <c r="D141" s="1587"/>
      <c r="E141" s="1587"/>
      <c r="F141" s="1587"/>
      <c r="G141" s="1572"/>
      <c r="H141" s="1572"/>
      <c r="I141" s="1870">
        <f t="shared" si="2"/>
        <v>0</v>
      </c>
      <c r="J141" s="1587"/>
      <c r="K141" s="1587"/>
      <c r="L141" s="1587"/>
      <c r="M141" s="1587"/>
      <c r="N141" s="1587"/>
      <c r="O141" s="1602"/>
      <c r="P141" s="1572"/>
      <c r="Q141" s="1610"/>
    </row>
    <row r="142" spans="1:17" ht="16" customHeight="1" x14ac:dyDescent="0.45">
      <c r="A142" s="1609"/>
      <c r="B142" s="1570"/>
      <c r="C142" s="1571"/>
      <c r="D142" s="1587"/>
      <c r="E142" s="1587"/>
      <c r="F142" s="1587"/>
      <c r="G142" s="1572"/>
      <c r="H142" s="1572"/>
      <c r="I142" s="1870">
        <f t="shared" si="2"/>
        <v>0</v>
      </c>
      <c r="J142" s="1587"/>
      <c r="K142" s="1587"/>
      <c r="L142" s="1587"/>
      <c r="M142" s="1587"/>
      <c r="N142" s="1587"/>
      <c r="O142" s="1602"/>
      <c r="P142" s="1572"/>
      <c r="Q142" s="1610"/>
    </row>
    <row r="143" spans="1:17" ht="16" customHeight="1" x14ac:dyDescent="0.45">
      <c r="A143" s="1609"/>
      <c r="B143" s="1570"/>
      <c r="C143" s="1571"/>
      <c r="D143" s="1587"/>
      <c r="E143" s="1587"/>
      <c r="F143" s="1587"/>
      <c r="G143" s="1572"/>
      <c r="H143" s="1572"/>
      <c r="I143" s="1870">
        <f t="shared" si="2"/>
        <v>0</v>
      </c>
      <c r="J143" s="1587"/>
      <c r="K143" s="1587"/>
      <c r="L143" s="1587"/>
      <c r="M143" s="1587"/>
      <c r="N143" s="1587"/>
      <c r="O143" s="1602"/>
      <c r="P143" s="1572"/>
      <c r="Q143" s="1610"/>
    </row>
    <row r="144" spans="1:17" ht="16" customHeight="1" x14ac:dyDescent="0.45">
      <c r="A144" s="1609"/>
      <c r="B144" s="1570"/>
      <c r="C144" s="1571"/>
      <c r="D144" s="1587"/>
      <c r="E144" s="1587"/>
      <c r="F144" s="1587"/>
      <c r="G144" s="1572"/>
      <c r="H144" s="1572"/>
      <c r="I144" s="1870">
        <f t="shared" si="2"/>
        <v>0</v>
      </c>
      <c r="J144" s="1587"/>
      <c r="K144" s="1587"/>
      <c r="L144" s="1587"/>
      <c r="M144" s="1587"/>
      <c r="N144" s="1587"/>
      <c r="O144" s="1602"/>
      <c r="P144" s="1572"/>
      <c r="Q144" s="1610"/>
    </row>
    <row r="145" spans="1:17" ht="16" customHeight="1" x14ac:dyDescent="0.45">
      <c r="A145" s="1609"/>
      <c r="B145" s="1570"/>
      <c r="C145" s="1571"/>
      <c r="D145" s="1587"/>
      <c r="E145" s="1587"/>
      <c r="F145" s="1587"/>
      <c r="G145" s="1572"/>
      <c r="H145" s="1572"/>
      <c r="I145" s="1870">
        <f t="shared" si="2"/>
        <v>0</v>
      </c>
      <c r="J145" s="1587"/>
      <c r="K145" s="1587"/>
      <c r="L145" s="1587"/>
      <c r="M145" s="1587"/>
      <c r="N145" s="1587"/>
      <c r="O145" s="1602"/>
      <c r="P145" s="1572"/>
      <c r="Q145" s="1610"/>
    </row>
    <row r="146" spans="1:17" ht="16" customHeight="1" x14ac:dyDescent="0.45">
      <c r="A146" s="1609"/>
      <c r="B146" s="1570"/>
      <c r="C146" s="1571"/>
      <c r="D146" s="1587"/>
      <c r="E146" s="1587"/>
      <c r="F146" s="1587"/>
      <c r="G146" s="1572"/>
      <c r="H146" s="1572"/>
      <c r="I146" s="1870">
        <f t="shared" si="2"/>
        <v>0</v>
      </c>
      <c r="J146" s="1587"/>
      <c r="K146" s="1587"/>
      <c r="L146" s="1587"/>
      <c r="M146" s="1587"/>
      <c r="N146" s="1587"/>
      <c r="O146" s="1602"/>
      <c r="P146" s="1572"/>
      <c r="Q146" s="1610"/>
    </row>
    <row r="147" spans="1:17" ht="16" customHeight="1" x14ac:dyDescent="0.45">
      <c r="A147" s="1609"/>
      <c r="B147" s="1570"/>
      <c r="C147" s="1571"/>
      <c r="D147" s="1587"/>
      <c r="E147" s="1587"/>
      <c r="F147" s="1587"/>
      <c r="G147" s="1572"/>
      <c r="H147" s="1572"/>
      <c r="I147" s="1870">
        <f t="shared" si="2"/>
        <v>0</v>
      </c>
      <c r="J147" s="1587"/>
      <c r="K147" s="1587"/>
      <c r="L147" s="1587"/>
      <c r="M147" s="1587"/>
      <c r="N147" s="1587"/>
      <c r="O147" s="1602"/>
      <c r="P147" s="1572"/>
      <c r="Q147" s="1610"/>
    </row>
    <row r="148" spans="1:17" ht="16" customHeight="1" x14ac:dyDescent="0.45">
      <c r="A148" s="1609"/>
      <c r="B148" s="1570"/>
      <c r="C148" s="1571"/>
      <c r="D148" s="1587"/>
      <c r="E148" s="1587"/>
      <c r="F148" s="1587"/>
      <c r="G148" s="1572"/>
      <c r="H148" s="1572"/>
      <c r="I148" s="1870">
        <f t="shared" si="2"/>
        <v>0</v>
      </c>
      <c r="J148" s="1587"/>
      <c r="K148" s="1587"/>
      <c r="L148" s="1587"/>
      <c r="M148" s="1587"/>
      <c r="N148" s="1587"/>
      <c r="O148" s="1602"/>
      <c r="P148" s="1572"/>
      <c r="Q148" s="1610"/>
    </row>
    <row r="149" spans="1:17" ht="16" customHeight="1" x14ac:dyDescent="0.45">
      <c r="A149" s="1609"/>
      <c r="B149" s="1570"/>
      <c r="C149" s="1571"/>
      <c r="D149" s="1587"/>
      <c r="E149" s="1587"/>
      <c r="F149" s="1587"/>
      <c r="G149" s="1572"/>
      <c r="H149" s="1572"/>
      <c r="I149" s="1870">
        <f t="shared" si="2"/>
        <v>0</v>
      </c>
      <c r="J149" s="1587"/>
      <c r="K149" s="1587"/>
      <c r="L149" s="1587"/>
      <c r="M149" s="1587"/>
      <c r="N149" s="1587"/>
      <c r="O149" s="1602"/>
      <c r="P149" s="1572"/>
      <c r="Q149" s="1610"/>
    </row>
    <row r="150" spans="1:17" ht="16" customHeight="1" x14ac:dyDescent="0.45">
      <c r="A150" s="1609"/>
      <c r="B150" s="1570"/>
      <c r="C150" s="1571"/>
      <c r="D150" s="1587"/>
      <c r="E150" s="1587"/>
      <c r="F150" s="1587"/>
      <c r="G150" s="1572"/>
      <c r="H150" s="1572"/>
      <c r="I150" s="1870">
        <f t="shared" si="2"/>
        <v>0</v>
      </c>
      <c r="J150" s="1587"/>
      <c r="K150" s="1587"/>
      <c r="L150" s="1587"/>
      <c r="M150" s="1587"/>
      <c r="N150" s="1587"/>
      <c r="O150" s="1602"/>
      <c r="P150" s="1572"/>
      <c r="Q150" s="1610"/>
    </row>
    <row r="151" spans="1:17" ht="16" customHeight="1" x14ac:dyDescent="0.45">
      <c r="A151" s="1609"/>
      <c r="B151" s="1570"/>
      <c r="C151" s="1571"/>
      <c r="D151" s="1587"/>
      <c r="E151" s="1587"/>
      <c r="F151" s="1587"/>
      <c r="G151" s="1572"/>
      <c r="H151" s="1572"/>
      <c r="I151" s="1870">
        <f t="shared" si="2"/>
        <v>0</v>
      </c>
      <c r="J151" s="1587"/>
      <c r="K151" s="1587"/>
      <c r="L151" s="1587"/>
      <c r="M151" s="1587"/>
      <c r="N151" s="1587"/>
      <c r="O151" s="1602"/>
      <c r="P151" s="1572"/>
      <c r="Q151" s="1610"/>
    </row>
    <row r="152" spans="1:17" ht="16" customHeight="1" x14ac:dyDescent="0.45">
      <c r="A152" s="1609"/>
      <c r="B152" s="1570"/>
      <c r="C152" s="1571"/>
      <c r="D152" s="1587"/>
      <c r="E152" s="1587"/>
      <c r="F152" s="1587"/>
      <c r="G152" s="1572"/>
      <c r="H152" s="1572"/>
      <c r="I152" s="1870">
        <f t="shared" si="2"/>
        <v>0</v>
      </c>
      <c r="J152" s="1587"/>
      <c r="K152" s="1587"/>
      <c r="L152" s="1587"/>
      <c r="M152" s="1587"/>
      <c r="N152" s="1587"/>
      <c r="O152" s="1602"/>
      <c r="P152" s="1572"/>
      <c r="Q152" s="1610"/>
    </row>
    <row r="153" spans="1:17" ht="16" customHeight="1" x14ac:dyDescent="0.45">
      <c r="A153" s="1609"/>
      <c r="B153" s="1570"/>
      <c r="C153" s="1571"/>
      <c r="D153" s="1587"/>
      <c r="E153" s="1587"/>
      <c r="F153" s="1587"/>
      <c r="G153" s="1572"/>
      <c r="H153" s="1572"/>
      <c r="I153" s="1870">
        <f t="shared" si="2"/>
        <v>0</v>
      </c>
      <c r="J153" s="1587"/>
      <c r="K153" s="1587"/>
      <c r="L153" s="1587"/>
      <c r="M153" s="1587"/>
      <c r="N153" s="1587"/>
      <c r="O153" s="1602"/>
      <c r="P153" s="1572"/>
      <c r="Q153" s="1610"/>
    </row>
    <row r="154" spans="1:17" ht="16" customHeight="1" x14ac:dyDescent="0.45">
      <c r="A154" s="1609"/>
      <c r="B154" s="1570"/>
      <c r="C154" s="1571"/>
      <c r="D154" s="1587"/>
      <c r="E154" s="1587"/>
      <c r="F154" s="1587"/>
      <c r="G154" s="1572"/>
      <c r="H154" s="1572"/>
      <c r="I154" s="1870">
        <f t="shared" si="2"/>
        <v>0</v>
      </c>
      <c r="J154" s="1587"/>
      <c r="K154" s="1587"/>
      <c r="L154" s="1587"/>
      <c r="M154" s="1587"/>
      <c r="N154" s="1587"/>
      <c r="O154" s="1602"/>
      <c r="P154" s="1572"/>
      <c r="Q154" s="1610"/>
    </row>
    <row r="155" spans="1:17" ht="16" customHeight="1" x14ac:dyDescent="0.45">
      <c r="A155" s="1609"/>
      <c r="B155" s="1570"/>
      <c r="C155" s="1571"/>
      <c r="D155" s="1587"/>
      <c r="E155" s="1587"/>
      <c r="F155" s="1587"/>
      <c r="G155" s="1572"/>
      <c r="H155" s="1572"/>
      <c r="I155" s="1870">
        <f t="shared" si="2"/>
        <v>0</v>
      </c>
      <c r="J155" s="1587"/>
      <c r="K155" s="1587"/>
      <c r="L155" s="1587"/>
      <c r="M155" s="1587"/>
      <c r="N155" s="1587"/>
      <c r="O155" s="1602"/>
      <c r="P155" s="1572"/>
      <c r="Q155" s="1610"/>
    </row>
    <row r="156" spans="1:17" ht="16" customHeight="1" x14ac:dyDescent="0.45">
      <c r="A156" s="1609"/>
      <c r="B156" s="1570"/>
      <c r="C156" s="1571"/>
      <c r="D156" s="1587"/>
      <c r="E156" s="1587"/>
      <c r="F156" s="1587"/>
      <c r="G156" s="1572"/>
      <c r="H156" s="1572"/>
      <c r="I156" s="1870">
        <f t="shared" si="2"/>
        <v>0</v>
      </c>
      <c r="J156" s="1587"/>
      <c r="K156" s="1587"/>
      <c r="L156" s="1587"/>
      <c r="M156" s="1587"/>
      <c r="N156" s="1587"/>
      <c r="O156" s="1602"/>
      <c r="P156" s="1572"/>
      <c r="Q156" s="1610"/>
    </row>
    <row r="157" spans="1:17" ht="16" customHeight="1" x14ac:dyDescent="0.45">
      <c r="A157" s="1609"/>
      <c r="B157" s="1570"/>
      <c r="C157" s="1571"/>
      <c r="D157" s="1587"/>
      <c r="E157" s="1587"/>
      <c r="F157" s="1587"/>
      <c r="G157" s="1572"/>
      <c r="H157" s="1572"/>
      <c r="I157" s="1870">
        <f t="shared" si="2"/>
        <v>0</v>
      </c>
      <c r="J157" s="1587"/>
      <c r="K157" s="1587"/>
      <c r="L157" s="1587"/>
      <c r="M157" s="1587"/>
      <c r="N157" s="1587"/>
      <c r="O157" s="1602"/>
      <c r="P157" s="1572"/>
      <c r="Q157" s="1610"/>
    </row>
    <row r="158" spans="1:17" ht="16" customHeight="1" x14ac:dyDescent="0.45">
      <c r="A158" s="1609"/>
      <c r="B158" s="1570"/>
      <c r="C158" s="1571"/>
      <c r="D158" s="1587"/>
      <c r="E158" s="1587"/>
      <c r="F158" s="1587"/>
      <c r="G158" s="1572"/>
      <c r="H158" s="1572"/>
      <c r="I158" s="1870">
        <f t="shared" si="2"/>
        <v>0</v>
      </c>
      <c r="J158" s="1587"/>
      <c r="K158" s="1587"/>
      <c r="L158" s="1587"/>
      <c r="M158" s="1587"/>
      <c r="N158" s="1587"/>
      <c r="O158" s="1602"/>
      <c r="P158" s="1572"/>
      <c r="Q158" s="1610"/>
    </row>
    <row r="159" spans="1:17" ht="16" customHeight="1" x14ac:dyDescent="0.45">
      <c r="A159" s="1609"/>
      <c r="B159" s="1570"/>
      <c r="C159" s="1571"/>
      <c r="D159" s="1587"/>
      <c r="E159" s="1587"/>
      <c r="F159" s="1587"/>
      <c r="G159" s="1572"/>
      <c r="H159" s="1572"/>
      <c r="I159" s="1870">
        <f t="shared" si="2"/>
        <v>0</v>
      </c>
      <c r="J159" s="1587"/>
      <c r="K159" s="1587"/>
      <c r="L159" s="1587"/>
      <c r="M159" s="1587"/>
      <c r="N159" s="1587"/>
      <c r="O159" s="1602"/>
      <c r="P159" s="1572"/>
      <c r="Q159" s="1610"/>
    </row>
    <row r="160" spans="1:17" ht="16" customHeight="1" x14ac:dyDescent="0.45">
      <c r="A160" s="1609"/>
      <c r="B160" s="1570"/>
      <c r="C160" s="1571"/>
      <c r="D160" s="1587"/>
      <c r="E160" s="1587"/>
      <c r="F160" s="1587"/>
      <c r="G160" s="1572"/>
      <c r="H160" s="1572"/>
      <c r="I160" s="1870">
        <f t="shared" si="2"/>
        <v>0</v>
      </c>
      <c r="J160" s="1587"/>
      <c r="K160" s="1587"/>
      <c r="L160" s="1587"/>
      <c r="M160" s="1587"/>
      <c r="N160" s="1587"/>
      <c r="O160" s="1602"/>
      <c r="P160" s="1572"/>
      <c r="Q160" s="1610"/>
    </row>
    <row r="161" spans="1:17" ht="16" customHeight="1" x14ac:dyDescent="0.45">
      <c r="A161" s="1609"/>
      <c r="B161" s="1570"/>
      <c r="C161" s="1571"/>
      <c r="D161" s="1587"/>
      <c r="E161" s="1587"/>
      <c r="F161" s="1587"/>
      <c r="G161" s="1572"/>
      <c r="H161" s="1572"/>
      <c r="I161" s="1870">
        <f t="shared" si="2"/>
        <v>0</v>
      </c>
      <c r="J161" s="1587"/>
      <c r="K161" s="1587"/>
      <c r="L161" s="1587"/>
      <c r="M161" s="1587"/>
      <c r="N161" s="1587"/>
      <c r="O161" s="1602"/>
      <c r="P161" s="1572"/>
      <c r="Q161" s="1610"/>
    </row>
    <row r="162" spans="1:17" ht="16" customHeight="1" x14ac:dyDescent="0.45">
      <c r="A162" s="1609"/>
      <c r="B162" s="1570"/>
      <c r="C162" s="1571"/>
      <c r="D162" s="1587"/>
      <c r="E162" s="1587"/>
      <c r="F162" s="1587"/>
      <c r="G162" s="1572"/>
      <c r="H162" s="1572"/>
      <c r="I162" s="1870">
        <f t="shared" si="2"/>
        <v>0</v>
      </c>
      <c r="J162" s="1587"/>
      <c r="K162" s="1587"/>
      <c r="L162" s="1587"/>
      <c r="M162" s="1587"/>
      <c r="N162" s="1587"/>
      <c r="O162" s="1602"/>
      <c r="P162" s="1572"/>
      <c r="Q162" s="1610"/>
    </row>
    <row r="163" spans="1:17" ht="16" customHeight="1" x14ac:dyDescent="0.45">
      <c r="A163" s="1609"/>
      <c r="B163" s="1570"/>
      <c r="C163" s="1571"/>
      <c r="D163" s="1587"/>
      <c r="E163" s="1587"/>
      <c r="F163" s="1587"/>
      <c r="G163" s="1572"/>
      <c r="H163" s="1572"/>
      <c r="I163" s="1870">
        <f t="shared" si="2"/>
        <v>0</v>
      </c>
      <c r="J163" s="1587"/>
      <c r="K163" s="1587"/>
      <c r="L163" s="1587"/>
      <c r="M163" s="1587"/>
      <c r="N163" s="1587"/>
      <c r="O163" s="1602"/>
      <c r="P163" s="1572"/>
      <c r="Q163" s="1610"/>
    </row>
    <row r="164" spans="1:17" ht="16" customHeight="1" x14ac:dyDescent="0.45">
      <c r="A164" s="1609"/>
      <c r="B164" s="1570"/>
      <c r="C164" s="1571"/>
      <c r="D164" s="1587"/>
      <c r="E164" s="1587"/>
      <c r="F164" s="1587"/>
      <c r="G164" s="1572"/>
      <c r="H164" s="1572"/>
      <c r="I164" s="1870">
        <f t="shared" si="2"/>
        <v>0</v>
      </c>
      <c r="J164" s="1587"/>
      <c r="K164" s="1587"/>
      <c r="L164" s="1587"/>
      <c r="M164" s="1587"/>
      <c r="N164" s="1587"/>
      <c r="O164" s="1602"/>
      <c r="P164" s="1572"/>
      <c r="Q164" s="1610"/>
    </row>
    <row r="165" spans="1:17" ht="16" customHeight="1" x14ac:dyDescent="0.45">
      <c r="A165" s="1609"/>
      <c r="B165" s="1570"/>
      <c r="C165" s="1571"/>
      <c r="D165" s="1587"/>
      <c r="E165" s="1587"/>
      <c r="F165" s="1587"/>
      <c r="G165" s="1572"/>
      <c r="H165" s="1572"/>
      <c r="I165" s="1870">
        <f t="shared" si="2"/>
        <v>0</v>
      </c>
      <c r="J165" s="1587"/>
      <c r="K165" s="1587"/>
      <c r="L165" s="1587"/>
      <c r="M165" s="1587"/>
      <c r="N165" s="1587"/>
      <c r="O165" s="1602"/>
      <c r="P165" s="1572"/>
      <c r="Q165" s="1610"/>
    </row>
    <row r="166" spans="1:17" ht="16" customHeight="1" x14ac:dyDescent="0.45">
      <c r="A166" s="1609"/>
      <c r="B166" s="1570"/>
      <c r="C166" s="1571"/>
      <c r="D166" s="1587"/>
      <c r="E166" s="1587"/>
      <c r="F166" s="1587"/>
      <c r="G166" s="1572"/>
      <c r="H166" s="1572"/>
      <c r="I166" s="1870">
        <f t="shared" si="2"/>
        <v>0</v>
      </c>
      <c r="J166" s="1587"/>
      <c r="K166" s="1587"/>
      <c r="L166" s="1587"/>
      <c r="M166" s="1587"/>
      <c r="N166" s="1587"/>
      <c r="O166" s="1602"/>
      <c r="P166" s="1572"/>
      <c r="Q166" s="1610"/>
    </row>
    <row r="167" spans="1:17" ht="16" customHeight="1" x14ac:dyDescent="0.45">
      <c r="A167" s="1609"/>
      <c r="B167" s="1570"/>
      <c r="C167" s="1571"/>
      <c r="D167" s="1587"/>
      <c r="E167" s="1587"/>
      <c r="F167" s="1587"/>
      <c r="G167" s="1572"/>
      <c r="H167" s="1572"/>
      <c r="I167" s="1870">
        <f t="shared" si="2"/>
        <v>0</v>
      </c>
      <c r="J167" s="1587"/>
      <c r="K167" s="1587"/>
      <c r="L167" s="1587"/>
      <c r="M167" s="1587"/>
      <c r="N167" s="1587"/>
      <c r="O167" s="1602"/>
      <c r="P167" s="1572"/>
      <c r="Q167" s="1610"/>
    </row>
    <row r="168" spans="1:17" ht="16" customHeight="1" x14ac:dyDescent="0.45">
      <c r="A168" s="1609"/>
      <c r="B168" s="1570"/>
      <c r="C168" s="1571"/>
      <c r="D168" s="1587"/>
      <c r="E168" s="1587"/>
      <c r="F168" s="1587"/>
      <c r="G168" s="1572"/>
      <c r="H168" s="1572"/>
      <c r="I168" s="1870">
        <f t="shared" si="2"/>
        <v>0</v>
      </c>
      <c r="J168" s="1587"/>
      <c r="K168" s="1587"/>
      <c r="L168" s="1587"/>
      <c r="M168" s="1587"/>
      <c r="N168" s="1587"/>
      <c r="O168" s="1602"/>
      <c r="P168" s="1572"/>
      <c r="Q168" s="1610"/>
    </row>
    <row r="169" spans="1:17" ht="16" customHeight="1" x14ac:dyDescent="0.45">
      <c r="A169" s="1609"/>
      <c r="B169" s="1570"/>
      <c r="C169" s="1571"/>
      <c r="D169" s="1587"/>
      <c r="E169" s="1587"/>
      <c r="F169" s="1587"/>
      <c r="G169" s="1572"/>
      <c r="H169" s="1572"/>
      <c r="I169" s="1870">
        <f t="shared" si="2"/>
        <v>0</v>
      </c>
      <c r="J169" s="1587"/>
      <c r="K169" s="1587"/>
      <c r="L169" s="1587"/>
      <c r="M169" s="1587"/>
      <c r="N169" s="1587"/>
      <c r="O169" s="1602"/>
      <c r="P169" s="1572"/>
      <c r="Q169" s="1610"/>
    </row>
    <row r="170" spans="1:17" ht="16" customHeight="1" x14ac:dyDescent="0.45">
      <c r="A170" s="1609"/>
      <c r="B170" s="1570"/>
      <c r="C170" s="1571"/>
      <c r="D170" s="1587"/>
      <c r="E170" s="1587"/>
      <c r="F170" s="1587"/>
      <c r="G170" s="1572"/>
      <c r="H170" s="1572"/>
      <c r="I170" s="1870">
        <f t="shared" si="2"/>
        <v>0</v>
      </c>
      <c r="J170" s="1587"/>
      <c r="K170" s="1587"/>
      <c r="L170" s="1587"/>
      <c r="M170" s="1587"/>
      <c r="N170" s="1587"/>
      <c r="O170" s="1602"/>
      <c r="P170" s="1572"/>
      <c r="Q170" s="1610"/>
    </row>
    <row r="171" spans="1:17" ht="16" customHeight="1" x14ac:dyDescent="0.45">
      <c r="A171" s="1609"/>
      <c r="B171" s="1570"/>
      <c r="C171" s="1571"/>
      <c r="D171" s="1587"/>
      <c r="E171" s="1587"/>
      <c r="F171" s="1587"/>
      <c r="G171" s="1572"/>
      <c r="H171" s="1572"/>
      <c r="I171" s="1870">
        <f t="shared" si="2"/>
        <v>0</v>
      </c>
      <c r="J171" s="1587"/>
      <c r="K171" s="1587"/>
      <c r="L171" s="1587"/>
      <c r="M171" s="1587"/>
      <c r="N171" s="1587"/>
      <c r="O171" s="1602"/>
      <c r="P171" s="1572"/>
      <c r="Q171" s="1610"/>
    </row>
    <row r="172" spans="1:17" ht="16" customHeight="1" x14ac:dyDescent="0.45">
      <c r="A172" s="1609"/>
      <c r="B172" s="1570"/>
      <c r="C172" s="1571"/>
      <c r="D172" s="1587"/>
      <c r="E172" s="1587"/>
      <c r="F172" s="1587"/>
      <c r="G172" s="1572"/>
      <c r="H172" s="1572"/>
      <c r="I172" s="1870">
        <f t="shared" si="2"/>
        <v>0</v>
      </c>
      <c r="J172" s="1587"/>
      <c r="K172" s="1587"/>
      <c r="L172" s="1587"/>
      <c r="M172" s="1587"/>
      <c r="N172" s="1587"/>
      <c r="O172" s="1602"/>
      <c r="P172" s="1572"/>
      <c r="Q172" s="1610"/>
    </row>
    <row r="173" spans="1:17" ht="16" customHeight="1" x14ac:dyDescent="0.45">
      <c r="A173" s="1609"/>
      <c r="B173" s="1570"/>
      <c r="C173" s="1571"/>
      <c r="D173" s="1587"/>
      <c r="E173" s="1587"/>
      <c r="F173" s="1587"/>
      <c r="G173" s="1572"/>
      <c r="H173" s="1572"/>
      <c r="I173" s="1870">
        <f t="shared" si="2"/>
        <v>0</v>
      </c>
      <c r="J173" s="1587"/>
      <c r="K173" s="1587"/>
      <c r="L173" s="1587"/>
      <c r="M173" s="1587"/>
      <c r="N173" s="1587"/>
      <c r="O173" s="1602"/>
      <c r="P173" s="1572"/>
      <c r="Q173" s="1610"/>
    </row>
    <row r="174" spans="1:17" ht="16" customHeight="1" x14ac:dyDescent="0.45">
      <c r="A174" s="1609"/>
      <c r="B174" s="1570"/>
      <c r="C174" s="1571"/>
      <c r="D174" s="1587"/>
      <c r="E174" s="1587"/>
      <c r="F174" s="1587"/>
      <c r="G174" s="1572"/>
      <c r="H174" s="1572"/>
      <c r="I174" s="1870">
        <f t="shared" si="2"/>
        <v>0</v>
      </c>
      <c r="J174" s="1587"/>
      <c r="K174" s="1587"/>
      <c r="L174" s="1587"/>
      <c r="M174" s="1587"/>
      <c r="N174" s="1587"/>
      <c r="O174" s="1602"/>
      <c r="P174" s="1572"/>
      <c r="Q174" s="1610"/>
    </row>
    <row r="175" spans="1:17" ht="16" customHeight="1" x14ac:dyDescent="0.45">
      <c r="A175" s="1609"/>
      <c r="B175" s="1570"/>
      <c r="C175" s="1571"/>
      <c r="D175" s="1587"/>
      <c r="E175" s="1587"/>
      <c r="F175" s="1587"/>
      <c r="G175" s="1572"/>
      <c r="H175" s="1572"/>
      <c r="I175" s="1870">
        <f t="shared" si="2"/>
        <v>0</v>
      </c>
      <c r="J175" s="1587"/>
      <c r="K175" s="1587"/>
      <c r="L175" s="1587"/>
      <c r="M175" s="1587"/>
      <c r="N175" s="1587"/>
      <c r="O175" s="1602"/>
      <c r="P175" s="1572"/>
      <c r="Q175" s="1610"/>
    </row>
    <row r="176" spans="1:17" ht="16" customHeight="1" x14ac:dyDescent="0.45">
      <c r="A176" s="1609"/>
      <c r="B176" s="1570"/>
      <c r="C176" s="1571"/>
      <c r="D176" s="1587"/>
      <c r="E176" s="1587"/>
      <c r="F176" s="1587"/>
      <c r="G176" s="1572"/>
      <c r="H176" s="1572"/>
      <c r="I176" s="1870">
        <f t="shared" si="2"/>
        <v>0</v>
      </c>
      <c r="J176" s="1587"/>
      <c r="K176" s="1587"/>
      <c r="L176" s="1587"/>
      <c r="M176" s="1587"/>
      <c r="N176" s="1587"/>
      <c r="O176" s="1602"/>
      <c r="P176" s="1572"/>
      <c r="Q176" s="1610"/>
    </row>
    <row r="177" spans="1:17" ht="16" customHeight="1" x14ac:dyDescent="0.45">
      <c r="A177" s="1609"/>
      <c r="B177" s="1570"/>
      <c r="C177" s="1571"/>
      <c r="D177" s="1587"/>
      <c r="E177" s="1587"/>
      <c r="F177" s="1587"/>
      <c r="G177" s="1572"/>
      <c r="H177" s="1572"/>
      <c r="I177" s="1870">
        <f t="shared" si="2"/>
        <v>0</v>
      </c>
      <c r="J177" s="1587"/>
      <c r="K177" s="1587"/>
      <c r="L177" s="1587"/>
      <c r="M177" s="1587"/>
      <c r="N177" s="1587"/>
      <c r="O177" s="1602"/>
      <c r="P177" s="1572"/>
      <c r="Q177" s="1610"/>
    </row>
    <row r="178" spans="1:17" ht="16" customHeight="1" x14ac:dyDescent="0.45">
      <c r="A178" s="1609"/>
      <c r="B178" s="1570"/>
      <c r="C178" s="1571"/>
      <c r="D178" s="1587"/>
      <c r="E178" s="1587"/>
      <c r="F178" s="1587"/>
      <c r="G178" s="1572"/>
      <c r="H178" s="1572"/>
      <c r="I178" s="1870">
        <f t="shared" si="2"/>
        <v>0</v>
      </c>
      <c r="J178" s="1587"/>
      <c r="K178" s="1587"/>
      <c r="L178" s="1587"/>
      <c r="M178" s="1587"/>
      <c r="N178" s="1587"/>
      <c r="O178" s="1602"/>
      <c r="P178" s="1572"/>
      <c r="Q178" s="1610"/>
    </row>
    <row r="179" spans="1:17" ht="16" customHeight="1" x14ac:dyDescent="0.45">
      <c r="A179" s="1609"/>
      <c r="B179" s="1570"/>
      <c r="C179" s="1571"/>
      <c r="D179" s="1587"/>
      <c r="E179" s="1587"/>
      <c r="F179" s="1587"/>
      <c r="G179" s="1572"/>
      <c r="H179" s="1572"/>
      <c r="I179" s="1870">
        <f t="shared" si="2"/>
        <v>0</v>
      </c>
      <c r="J179" s="1587"/>
      <c r="K179" s="1587"/>
      <c r="L179" s="1587"/>
      <c r="M179" s="1587"/>
      <c r="N179" s="1587"/>
      <c r="O179" s="1602"/>
      <c r="P179" s="1572"/>
      <c r="Q179" s="1610"/>
    </row>
    <row r="180" spans="1:17" ht="16" customHeight="1" x14ac:dyDescent="0.45">
      <c r="A180" s="1609"/>
      <c r="B180" s="1570"/>
      <c r="C180" s="1571"/>
      <c r="D180" s="1587"/>
      <c r="E180" s="1587"/>
      <c r="F180" s="1587"/>
      <c r="G180" s="1572"/>
      <c r="H180" s="1572"/>
      <c r="I180" s="1870">
        <f t="shared" si="2"/>
        <v>0</v>
      </c>
      <c r="J180" s="1587"/>
      <c r="K180" s="1587"/>
      <c r="L180" s="1587"/>
      <c r="M180" s="1587"/>
      <c r="N180" s="1587"/>
      <c r="O180" s="1602"/>
      <c r="P180" s="1572"/>
      <c r="Q180" s="1610"/>
    </row>
    <row r="181" spans="1:17" ht="16" customHeight="1" x14ac:dyDescent="0.45">
      <c r="A181" s="1609"/>
      <c r="B181" s="1570"/>
      <c r="C181" s="1571"/>
      <c r="D181" s="1587"/>
      <c r="E181" s="1587"/>
      <c r="F181" s="1587"/>
      <c r="G181" s="1572"/>
      <c r="H181" s="1572"/>
      <c r="I181" s="1870">
        <f t="shared" si="2"/>
        <v>0</v>
      </c>
      <c r="J181" s="1587"/>
      <c r="K181" s="1587"/>
      <c r="L181" s="1587"/>
      <c r="M181" s="1587"/>
      <c r="N181" s="1587"/>
      <c r="O181" s="1602"/>
      <c r="P181" s="1572"/>
      <c r="Q181" s="1610"/>
    </row>
    <row r="182" spans="1:17" ht="16" customHeight="1" x14ac:dyDescent="0.45">
      <c r="A182" s="1609"/>
      <c r="B182" s="1570"/>
      <c r="C182" s="1571"/>
      <c r="D182" s="1587"/>
      <c r="E182" s="1587"/>
      <c r="F182" s="1587"/>
      <c r="G182" s="1572"/>
      <c r="H182" s="1572"/>
      <c r="I182" s="1870">
        <f t="shared" si="2"/>
        <v>0</v>
      </c>
      <c r="J182" s="1587"/>
      <c r="K182" s="1587"/>
      <c r="L182" s="1587"/>
      <c r="M182" s="1587"/>
      <c r="N182" s="1587"/>
      <c r="O182" s="1602"/>
      <c r="P182" s="1572"/>
      <c r="Q182" s="1610"/>
    </row>
    <row r="183" spans="1:17" ht="16" customHeight="1" x14ac:dyDescent="0.45">
      <c r="A183" s="1609"/>
      <c r="B183" s="1570"/>
      <c r="C183" s="1571"/>
      <c r="D183" s="1587"/>
      <c r="E183" s="1587"/>
      <c r="F183" s="1587"/>
      <c r="G183" s="1572"/>
      <c r="H183" s="1572"/>
      <c r="I183" s="1870">
        <f t="shared" si="2"/>
        <v>0</v>
      </c>
      <c r="J183" s="1587"/>
      <c r="K183" s="1587"/>
      <c r="L183" s="1587"/>
      <c r="M183" s="1587"/>
      <c r="N183" s="1587"/>
      <c r="O183" s="1602"/>
      <c r="P183" s="1572"/>
      <c r="Q183" s="1610"/>
    </row>
    <row r="184" spans="1:17" ht="16" customHeight="1" x14ac:dyDescent="0.45">
      <c r="A184" s="1609"/>
      <c r="B184" s="1570"/>
      <c r="C184" s="1571"/>
      <c r="D184" s="1587"/>
      <c r="E184" s="1587"/>
      <c r="F184" s="1587"/>
      <c r="G184" s="1572"/>
      <c r="H184" s="1572"/>
      <c r="I184" s="1870">
        <f t="shared" si="2"/>
        <v>0</v>
      </c>
      <c r="J184" s="1587"/>
      <c r="K184" s="1587"/>
      <c r="L184" s="1587"/>
      <c r="M184" s="1587"/>
      <c r="N184" s="1587"/>
      <c r="O184" s="1602"/>
      <c r="P184" s="1572"/>
      <c r="Q184" s="1610"/>
    </row>
    <row r="185" spans="1:17" ht="16" customHeight="1" x14ac:dyDescent="0.45">
      <c r="A185" s="1609"/>
      <c r="B185" s="1570"/>
      <c r="C185" s="1571"/>
      <c r="D185" s="1587"/>
      <c r="E185" s="1587"/>
      <c r="F185" s="1587"/>
      <c r="G185" s="1572"/>
      <c r="H185" s="1572"/>
      <c r="I185" s="1870">
        <f t="shared" si="2"/>
        <v>0</v>
      </c>
      <c r="J185" s="1587"/>
      <c r="K185" s="1587"/>
      <c r="L185" s="1587"/>
      <c r="M185" s="1587"/>
      <c r="N185" s="1587"/>
      <c r="O185" s="1602"/>
      <c r="P185" s="1572"/>
      <c r="Q185" s="1610"/>
    </row>
    <row r="186" spans="1:17" ht="16" customHeight="1" x14ac:dyDescent="0.45">
      <c r="A186" s="1609"/>
      <c r="B186" s="1570"/>
      <c r="C186" s="1571"/>
      <c r="D186" s="1587"/>
      <c r="E186" s="1587"/>
      <c r="F186" s="1587"/>
      <c r="G186" s="1572"/>
      <c r="H186" s="1572"/>
      <c r="I186" s="1870">
        <f t="shared" si="2"/>
        <v>0</v>
      </c>
      <c r="J186" s="1587"/>
      <c r="K186" s="1587"/>
      <c r="L186" s="1587"/>
      <c r="M186" s="1587"/>
      <c r="N186" s="1587"/>
      <c r="O186" s="1602"/>
      <c r="P186" s="1572"/>
      <c r="Q186" s="1610"/>
    </row>
    <row r="187" spans="1:17" ht="16" customHeight="1" x14ac:dyDescent="0.45">
      <c r="A187" s="1609"/>
      <c r="B187" s="1570"/>
      <c r="C187" s="1571"/>
      <c r="D187" s="1587"/>
      <c r="E187" s="1587"/>
      <c r="F187" s="1587"/>
      <c r="G187" s="1572"/>
      <c r="H187" s="1572"/>
      <c r="I187" s="1870">
        <f t="shared" si="2"/>
        <v>0</v>
      </c>
      <c r="J187" s="1587"/>
      <c r="K187" s="1587"/>
      <c r="L187" s="1587"/>
      <c r="M187" s="1587"/>
      <c r="N187" s="1587"/>
      <c r="O187" s="1602"/>
      <c r="P187" s="1572"/>
      <c r="Q187" s="1610"/>
    </row>
    <row r="188" spans="1:17" ht="16" customHeight="1" x14ac:dyDescent="0.45">
      <c r="A188" s="1609"/>
      <c r="B188" s="1570"/>
      <c r="C188" s="1571"/>
      <c r="D188" s="1587"/>
      <c r="E188" s="1587"/>
      <c r="F188" s="1587"/>
      <c r="G188" s="1572"/>
      <c r="H188" s="1572"/>
      <c r="I188" s="1870">
        <f t="shared" si="2"/>
        <v>0</v>
      </c>
      <c r="J188" s="1587"/>
      <c r="K188" s="1587"/>
      <c r="L188" s="1587"/>
      <c r="M188" s="1587"/>
      <c r="N188" s="1587"/>
      <c r="O188" s="1602"/>
      <c r="P188" s="1572"/>
      <c r="Q188" s="1610"/>
    </row>
    <row r="189" spans="1:17" ht="16" customHeight="1" x14ac:dyDescent="0.45">
      <c r="A189" s="1609"/>
      <c r="B189" s="1570"/>
      <c r="C189" s="1571"/>
      <c r="D189" s="1587"/>
      <c r="E189" s="1587"/>
      <c r="F189" s="1587"/>
      <c r="G189" s="1572"/>
      <c r="H189" s="1572"/>
      <c r="I189" s="1870">
        <f t="shared" si="2"/>
        <v>0</v>
      </c>
      <c r="J189" s="1587"/>
      <c r="K189" s="1587"/>
      <c r="L189" s="1587"/>
      <c r="M189" s="1587"/>
      <c r="N189" s="1587"/>
      <c r="O189" s="1602"/>
      <c r="P189" s="1572"/>
      <c r="Q189" s="1610"/>
    </row>
    <row r="190" spans="1:17" ht="16" customHeight="1" x14ac:dyDescent="0.45">
      <c r="A190" s="1609"/>
      <c r="B190" s="1570"/>
      <c r="C190" s="1571"/>
      <c r="D190" s="1587"/>
      <c r="E190" s="1587"/>
      <c r="F190" s="1587"/>
      <c r="G190" s="1572"/>
      <c r="H190" s="1572"/>
      <c r="I190" s="1870">
        <f t="shared" si="2"/>
        <v>0</v>
      </c>
      <c r="J190" s="1587"/>
      <c r="K190" s="1587"/>
      <c r="L190" s="1587"/>
      <c r="M190" s="1587"/>
      <c r="N190" s="1587"/>
      <c r="O190" s="1602"/>
      <c r="P190" s="1572"/>
      <c r="Q190" s="1610"/>
    </row>
    <row r="191" spans="1:17" ht="16" customHeight="1" x14ac:dyDescent="0.45">
      <c r="A191" s="1609"/>
      <c r="B191" s="1570"/>
      <c r="C191" s="1571"/>
      <c r="D191" s="1587"/>
      <c r="E191" s="1587"/>
      <c r="F191" s="1587"/>
      <c r="G191" s="1572"/>
      <c r="H191" s="1572"/>
      <c r="I191" s="1870">
        <f t="shared" si="2"/>
        <v>0</v>
      </c>
      <c r="J191" s="1587"/>
      <c r="K191" s="1587"/>
      <c r="L191" s="1587"/>
      <c r="M191" s="1587"/>
      <c r="N191" s="1587"/>
      <c r="O191" s="1602"/>
      <c r="P191" s="1572"/>
      <c r="Q191" s="1610"/>
    </row>
    <row r="192" spans="1:17" ht="16" customHeight="1" x14ac:dyDescent="0.45">
      <c r="A192" s="1609"/>
      <c r="B192" s="1570"/>
      <c r="C192" s="1571"/>
      <c r="D192" s="1587"/>
      <c r="E192" s="1587"/>
      <c r="F192" s="1587"/>
      <c r="G192" s="1572"/>
      <c r="H192" s="1572"/>
      <c r="I192" s="1870">
        <f t="shared" si="2"/>
        <v>0</v>
      </c>
      <c r="J192" s="1587"/>
      <c r="K192" s="1587"/>
      <c r="L192" s="1587"/>
      <c r="M192" s="1587"/>
      <c r="N192" s="1587"/>
      <c r="O192" s="1602"/>
      <c r="P192" s="1572"/>
      <c r="Q192" s="1610"/>
    </row>
    <row r="193" spans="1:17" ht="16" customHeight="1" x14ac:dyDescent="0.45">
      <c r="A193" s="1609"/>
      <c r="B193" s="1570"/>
      <c r="C193" s="1571"/>
      <c r="D193" s="1587"/>
      <c r="E193" s="1587"/>
      <c r="F193" s="1587"/>
      <c r="G193" s="1572"/>
      <c r="H193" s="1572"/>
      <c r="I193" s="1870">
        <f t="shared" si="2"/>
        <v>0</v>
      </c>
      <c r="J193" s="1587"/>
      <c r="K193" s="1587"/>
      <c r="L193" s="1587"/>
      <c r="M193" s="1587"/>
      <c r="N193" s="1587"/>
      <c r="O193" s="1602"/>
      <c r="P193" s="1572"/>
      <c r="Q193" s="1610"/>
    </row>
    <row r="194" spans="1:17" ht="16" customHeight="1" x14ac:dyDescent="0.45">
      <c r="A194" s="1609"/>
      <c r="B194" s="1570"/>
      <c r="C194" s="1571"/>
      <c r="D194" s="1587"/>
      <c r="E194" s="1587"/>
      <c r="F194" s="1587"/>
      <c r="G194" s="1572"/>
      <c r="H194" s="1572"/>
      <c r="I194" s="1870">
        <f t="shared" si="2"/>
        <v>0</v>
      </c>
      <c r="J194" s="1587"/>
      <c r="K194" s="1587"/>
      <c r="L194" s="1587"/>
      <c r="M194" s="1587"/>
      <c r="N194" s="1587"/>
      <c r="O194" s="1602"/>
      <c r="P194" s="1572"/>
      <c r="Q194" s="1610"/>
    </row>
    <row r="195" spans="1:17" ht="16" customHeight="1" x14ac:dyDescent="0.45">
      <c r="A195" s="1609"/>
      <c r="B195" s="1570"/>
      <c r="C195" s="1571"/>
      <c r="D195" s="1587"/>
      <c r="E195" s="1587"/>
      <c r="F195" s="1587"/>
      <c r="G195" s="1572"/>
      <c r="H195" s="1572"/>
      <c r="I195" s="1870">
        <f t="shared" si="2"/>
        <v>0</v>
      </c>
      <c r="J195" s="1587"/>
      <c r="K195" s="1587"/>
      <c r="L195" s="1587"/>
      <c r="M195" s="1587"/>
      <c r="N195" s="1587"/>
      <c r="O195" s="1602"/>
      <c r="P195" s="1572"/>
      <c r="Q195" s="1610"/>
    </row>
    <row r="196" spans="1:17" ht="16" customHeight="1" x14ac:dyDescent="0.45">
      <c r="A196" s="1609"/>
      <c r="B196" s="1570"/>
      <c r="C196" s="1571"/>
      <c r="D196" s="1587"/>
      <c r="E196" s="1587"/>
      <c r="F196" s="1587"/>
      <c r="G196" s="1572"/>
      <c r="H196" s="1572"/>
      <c r="I196" s="1870">
        <f t="shared" si="2"/>
        <v>0</v>
      </c>
      <c r="J196" s="1587"/>
      <c r="K196" s="1587"/>
      <c r="L196" s="1587"/>
      <c r="M196" s="1587"/>
      <c r="N196" s="1587"/>
      <c r="O196" s="1602"/>
      <c r="P196" s="1572"/>
      <c r="Q196" s="1610"/>
    </row>
    <row r="197" spans="1:17" ht="16" customHeight="1" x14ac:dyDescent="0.45">
      <c r="A197" s="1609"/>
      <c r="B197" s="1570"/>
      <c r="C197" s="1571"/>
      <c r="D197" s="1587"/>
      <c r="E197" s="1587"/>
      <c r="F197" s="1587"/>
      <c r="G197" s="1572"/>
      <c r="H197" s="1572"/>
      <c r="I197" s="1870">
        <f t="shared" si="2"/>
        <v>0</v>
      </c>
      <c r="J197" s="1587"/>
      <c r="K197" s="1587"/>
      <c r="L197" s="1587"/>
      <c r="M197" s="1587"/>
      <c r="N197" s="1587"/>
      <c r="O197" s="1602"/>
      <c r="P197" s="1572"/>
      <c r="Q197" s="1610"/>
    </row>
    <row r="198" spans="1:17" ht="16" customHeight="1" x14ac:dyDescent="0.45">
      <c r="A198" s="1609"/>
      <c r="B198" s="1570"/>
      <c r="C198" s="1571"/>
      <c r="D198" s="1587"/>
      <c r="E198" s="1587"/>
      <c r="F198" s="1587"/>
      <c r="G198" s="1572"/>
      <c r="H198" s="1572"/>
      <c r="I198" s="1870">
        <f t="shared" si="2"/>
        <v>0</v>
      </c>
      <c r="J198" s="1587"/>
      <c r="K198" s="1587"/>
      <c r="L198" s="1587"/>
      <c r="M198" s="1587"/>
      <c r="N198" s="1587"/>
      <c r="O198" s="1602"/>
      <c r="P198" s="1572"/>
      <c r="Q198" s="1610"/>
    </row>
    <row r="199" spans="1:17" ht="16" customHeight="1" x14ac:dyDescent="0.45">
      <c r="A199" s="1609"/>
      <c r="B199" s="1570"/>
      <c r="C199" s="1571"/>
      <c r="D199" s="1587"/>
      <c r="E199" s="1587"/>
      <c r="F199" s="1587"/>
      <c r="G199" s="1572"/>
      <c r="H199" s="1572"/>
      <c r="I199" s="1870">
        <f t="shared" si="2"/>
        <v>0</v>
      </c>
      <c r="J199" s="1587"/>
      <c r="K199" s="1587"/>
      <c r="L199" s="1587"/>
      <c r="M199" s="1587"/>
      <c r="N199" s="1587"/>
      <c r="O199" s="1602"/>
      <c r="P199" s="1572"/>
      <c r="Q199" s="1610"/>
    </row>
    <row r="200" spans="1:17" ht="16" customHeight="1" x14ac:dyDescent="0.45">
      <c r="A200" s="1609"/>
      <c r="B200" s="1570"/>
      <c r="C200" s="1571"/>
      <c r="D200" s="1587"/>
      <c r="E200" s="1587"/>
      <c r="F200" s="1587"/>
      <c r="G200" s="1572"/>
      <c r="H200" s="1572"/>
      <c r="I200" s="1870">
        <f t="shared" ref="I200:I263" si="3">$G200*$H200</f>
        <v>0</v>
      </c>
      <c r="J200" s="1587"/>
      <c r="K200" s="1587"/>
      <c r="L200" s="1587"/>
      <c r="M200" s="1587"/>
      <c r="N200" s="1587"/>
      <c r="O200" s="1602"/>
      <c r="P200" s="1572"/>
      <c r="Q200" s="1610"/>
    </row>
    <row r="201" spans="1:17" ht="16" customHeight="1" x14ac:dyDescent="0.45">
      <c r="A201" s="1609"/>
      <c r="B201" s="1570"/>
      <c r="C201" s="1571"/>
      <c r="D201" s="1587"/>
      <c r="E201" s="1587"/>
      <c r="F201" s="1587"/>
      <c r="G201" s="1572"/>
      <c r="H201" s="1572"/>
      <c r="I201" s="1870">
        <f t="shared" si="3"/>
        <v>0</v>
      </c>
      <c r="J201" s="1587"/>
      <c r="K201" s="1587"/>
      <c r="L201" s="1587"/>
      <c r="M201" s="1587"/>
      <c r="N201" s="1587"/>
      <c r="O201" s="1602"/>
      <c r="P201" s="1572"/>
      <c r="Q201" s="1610"/>
    </row>
    <row r="202" spans="1:17" ht="16" customHeight="1" x14ac:dyDescent="0.45">
      <c r="A202" s="1609"/>
      <c r="B202" s="1570"/>
      <c r="C202" s="1571"/>
      <c r="D202" s="1587"/>
      <c r="E202" s="1587"/>
      <c r="F202" s="1587"/>
      <c r="G202" s="1572"/>
      <c r="H202" s="1572"/>
      <c r="I202" s="1870">
        <f t="shared" si="3"/>
        <v>0</v>
      </c>
      <c r="J202" s="1587"/>
      <c r="K202" s="1587"/>
      <c r="L202" s="1587"/>
      <c r="M202" s="1587"/>
      <c r="N202" s="1587"/>
      <c r="O202" s="1602"/>
      <c r="P202" s="1572"/>
      <c r="Q202" s="1610"/>
    </row>
    <row r="203" spans="1:17" ht="16" customHeight="1" x14ac:dyDescent="0.45">
      <c r="A203" s="1609"/>
      <c r="B203" s="1570"/>
      <c r="C203" s="1571"/>
      <c r="D203" s="1587"/>
      <c r="E203" s="1587"/>
      <c r="F203" s="1587"/>
      <c r="G203" s="1572"/>
      <c r="H203" s="1572"/>
      <c r="I203" s="1870">
        <f t="shared" si="3"/>
        <v>0</v>
      </c>
      <c r="J203" s="1587"/>
      <c r="K203" s="1587"/>
      <c r="L203" s="1587"/>
      <c r="M203" s="1587"/>
      <c r="N203" s="1587"/>
      <c r="O203" s="1602"/>
      <c r="P203" s="1572"/>
      <c r="Q203" s="1610"/>
    </row>
    <row r="204" spans="1:17" ht="16" customHeight="1" x14ac:dyDescent="0.45">
      <c r="A204" s="1609"/>
      <c r="B204" s="1570"/>
      <c r="C204" s="1571"/>
      <c r="D204" s="1587"/>
      <c r="E204" s="1587"/>
      <c r="F204" s="1587"/>
      <c r="G204" s="1572"/>
      <c r="H204" s="1572"/>
      <c r="I204" s="1870">
        <f t="shared" si="3"/>
        <v>0</v>
      </c>
      <c r="J204" s="1587"/>
      <c r="K204" s="1587"/>
      <c r="L204" s="1587"/>
      <c r="M204" s="1587"/>
      <c r="N204" s="1587"/>
      <c r="O204" s="1602"/>
      <c r="P204" s="1572"/>
      <c r="Q204" s="1610"/>
    </row>
    <row r="205" spans="1:17" ht="16" customHeight="1" x14ac:dyDescent="0.45">
      <c r="A205" s="1609"/>
      <c r="B205" s="1570"/>
      <c r="C205" s="1571"/>
      <c r="D205" s="1587"/>
      <c r="E205" s="1587"/>
      <c r="F205" s="1587"/>
      <c r="G205" s="1572"/>
      <c r="H205" s="1572"/>
      <c r="I205" s="1870">
        <f t="shared" si="3"/>
        <v>0</v>
      </c>
      <c r="J205" s="1587"/>
      <c r="K205" s="1587"/>
      <c r="L205" s="1587"/>
      <c r="M205" s="1587"/>
      <c r="N205" s="1587"/>
      <c r="O205" s="1602"/>
      <c r="P205" s="1572"/>
      <c r="Q205" s="1610"/>
    </row>
    <row r="206" spans="1:17" ht="16" customHeight="1" x14ac:dyDescent="0.45">
      <c r="A206" s="1609"/>
      <c r="B206" s="1570"/>
      <c r="C206" s="1571"/>
      <c r="D206" s="1587"/>
      <c r="E206" s="1587"/>
      <c r="F206" s="1587"/>
      <c r="G206" s="1572"/>
      <c r="H206" s="1572"/>
      <c r="I206" s="1870">
        <f t="shared" si="3"/>
        <v>0</v>
      </c>
      <c r="J206" s="1587"/>
      <c r="K206" s="1587"/>
      <c r="L206" s="1587"/>
      <c r="M206" s="1587"/>
      <c r="N206" s="1587"/>
      <c r="O206" s="1602"/>
      <c r="P206" s="1572"/>
      <c r="Q206" s="1610"/>
    </row>
    <row r="207" spans="1:17" ht="16" customHeight="1" x14ac:dyDescent="0.45">
      <c r="A207" s="1609"/>
      <c r="B207" s="1570"/>
      <c r="C207" s="1571"/>
      <c r="D207" s="1587"/>
      <c r="E207" s="1587"/>
      <c r="F207" s="1587"/>
      <c r="G207" s="1572"/>
      <c r="H207" s="1572"/>
      <c r="I207" s="1870">
        <f t="shared" si="3"/>
        <v>0</v>
      </c>
      <c r="J207" s="1587"/>
      <c r="K207" s="1587"/>
      <c r="L207" s="1587"/>
      <c r="M207" s="1587"/>
      <c r="N207" s="1587"/>
      <c r="O207" s="1602"/>
      <c r="P207" s="1572"/>
      <c r="Q207" s="1610"/>
    </row>
    <row r="208" spans="1:17" ht="16" customHeight="1" x14ac:dyDescent="0.45">
      <c r="A208" s="1609"/>
      <c r="B208" s="1570"/>
      <c r="C208" s="1571"/>
      <c r="D208" s="1587"/>
      <c r="E208" s="1587"/>
      <c r="F208" s="1587"/>
      <c r="G208" s="1572"/>
      <c r="H208" s="1572"/>
      <c r="I208" s="1870">
        <f t="shared" si="3"/>
        <v>0</v>
      </c>
      <c r="J208" s="1587"/>
      <c r="K208" s="1587"/>
      <c r="L208" s="1587"/>
      <c r="M208" s="1587"/>
      <c r="N208" s="1587"/>
      <c r="O208" s="1602"/>
      <c r="P208" s="1572"/>
      <c r="Q208" s="1610"/>
    </row>
    <row r="209" spans="1:17" ht="16" customHeight="1" x14ac:dyDescent="0.45">
      <c r="A209" s="1609"/>
      <c r="B209" s="1570"/>
      <c r="C209" s="1571"/>
      <c r="D209" s="1587"/>
      <c r="E209" s="1587"/>
      <c r="F209" s="1587"/>
      <c r="G209" s="1572"/>
      <c r="H209" s="1572"/>
      <c r="I209" s="1870">
        <f t="shared" si="3"/>
        <v>0</v>
      </c>
      <c r="J209" s="1587"/>
      <c r="K209" s="1587"/>
      <c r="L209" s="1587"/>
      <c r="M209" s="1587"/>
      <c r="N209" s="1587"/>
      <c r="O209" s="1602"/>
      <c r="P209" s="1572"/>
      <c r="Q209" s="1610"/>
    </row>
    <row r="210" spans="1:17" ht="16" customHeight="1" x14ac:dyDescent="0.45">
      <c r="A210" s="1609"/>
      <c r="B210" s="1570"/>
      <c r="C210" s="1571"/>
      <c r="D210" s="1587"/>
      <c r="E210" s="1587"/>
      <c r="F210" s="1587"/>
      <c r="G210" s="1572"/>
      <c r="H210" s="1572"/>
      <c r="I210" s="1870">
        <f t="shared" si="3"/>
        <v>0</v>
      </c>
      <c r="J210" s="1587"/>
      <c r="K210" s="1587"/>
      <c r="L210" s="1587"/>
      <c r="M210" s="1587"/>
      <c r="N210" s="1587"/>
      <c r="O210" s="1602"/>
      <c r="P210" s="1572"/>
      <c r="Q210" s="1610"/>
    </row>
    <row r="211" spans="1:17" ht="16" customHeight="1" x14ac:dyDescent="0.45">
      <c r="A211" s="1609"/>
      <c r="B211" s="1570"/>
      <c r="C211" s="1571"/>
      <c r="D211" s="1587"/>
      <c r="E211" s="1587"/>
      <c r="F211" s="1587"/>
      <c r="G211" s="1572"/>
      <c r="H211" s="1572"/>
      <c r="I211" s="1870">
        <f t="shared" si="3"/>
        <v>0</v>
      </c>
      <c r="J211" s="1587"/>
      <c r="K211" s="1587"/>
      <c r="L211" s="1587"/>
      <c r="M211" s="1587"/>
      <c r="N211" s="1587"/>
      <c r="O211" s="1602"/>
      <c r="P211" s="1572"/>
      <c r="Q211" s="1610"/>
    </row>
    <row r="212" spans="1:17" ht="16" customHeight="1" x14ac:dyDescent="0.45">
      <c r="A212" s="1609"/>
      <c r="B212" s="1570"/>
      <c r="C212" s="1571"/>
      <c r="D212" s="1587"/>
      <c r="E212" s="1587"/>
      <c r="F212" s="1587"/>
      <c r="G212" s="1572"/>
      <c r="H212" s="1572"/>
      <c r="I212" s="1870">
        <f t="shared" si="3"/>
        <v>0</v>
      </c>
      <c r="J212" s="1587"/>
      <c r="K212" s="1587"/>
      <c r="L212" s="1587"/>
      <c r="M212" s="1587"/>
      <c r="N212" s="1587"/>
      <c r="O212" s="1602"/>
      <c r="P212" s="1572"/>
      <c r="Q212" s="1610"/>
    </row>
    <row r="213" spans="1:17" ht="16" customHeight="1" x14ac:dyDescent="0.45">
      <c r="A213" s="1609"/>
      <c r="B213" s="1570"/>
      <c r="C213" s="1571"/>
      <c r="D213" s="1587"/>
      <c r="E213" s="1587"/>
      <c r="F213" s="1587"/>
      <c r="G213" s="1572"/>
      <c r="H213" s="1572"/>
      <c r="I213" s="1870">
        <f t="shared" si="3"/>
        <v>0</v>
      </c>
      <c r="J213" s="1587"/>
      <c r="K213" s="1587"/>
      <c r="L213" s="1587"/>
      <c r="M213" s="1587"/>
      <c r="N213" s="1587"/>
      <c r="O213" s="1602"/>
      <c r="P213" s="1572"/>
      <c r="Q213" s="1610"/>
    </row>
    <row r="214" spans="1:17" ht="16" customHeight="1" x14ac:dyDescent="0.45">
      <c r="A214" s="1609"/>
      <c r="B214" s="1570"/>
      <c r="C214" s="1571"/>
      <c r="D214" s="1587"/>
      <c r="E214" s="1587"/>
      <c r="F214" s="1587"/>
      <c r="G214" s="1572"/>
      <c r="H214" s="1572"/>
      <c r="I214" s="1870">
        <f t="shared" si="3"/>
        <v>0</v>
      </c>
      <c r="J214" s="1587"/>
      <c r="K214" s="1587"/>
      <c r="L214" s="1587"/>
      <c r="M214" s="1587"/>
      <c r="N214" s="1587"/>
      <c r="O214" s="1602"/>
      <c r="P214" s="1572"/>
      <c r="Q214" s="1610"/>
    </row>
    <row r="215" spans="1:17" ht="16" customHeight="1" x14ac:dyDescent="0.45">
      <c r="A215" s="1609"/>
      <c r="B215" s="1570"/>
      <c r="C215" s="1571"/>
      <c r="D215" s="1587"/>
      <c r="E215" s="1587"/>
      <c r="F215" s="1587"/>
      <c r="G215" s="1572"/>
      <c r="H215" s="1572"/>
      <c r="I215" s="1870">
        <f t="shared" si="3"/>
        <v>0</v>
      </c>
      <c r="J215" s="1587"/>
      <c r="K215" s="1587"/>
      <c r="L215" s="1587"/>
      <c r="M215" s="1587"/>
      <c r="N215" s="1587"/>
      <c r="O215" s="1602"/>
      <c r="P215" s="1572"/>
      <c r="Q215" s="1610"/>
    </row>
    <row r="216" spans="1:17" ht="16" customHeight="1" x14ac:dyDescent="0.45">
      <c r="A216" s="1609"/>
      <c r="B216" s="1570"/>
      <c r="C216" s="1571"/>
      <c r="D216" s="1587"/>
      <c r="E216" s="1587"/>
      <c r="F216" s="1587"/>
      <c r="G216" s="1572"/>
      <c r="H216" s="1572"/>
      <c r="I216" s="1870">
        <f t="shared" si="3"/>
        <v>0</v>
      </c>
      <c r="J216" s="1587"/>
      <c r="K216" s="1587"/>
      <c r="L216" s="1587"/>
      <c r="M216" s="1587"/>
      <c r="N216" s="1587"/>
      <c r="O216" s="1602"/>
      <c r="P216" s="1572"/>
      <c r="Q216" s="1610"/>
    </row>
    <row r="217" spans="1:17" ht="16" customHeight="1" x14ac:dyDescent="0.45">
      <c r="A217" s="1609"/>
      <c r="B217" s="1570"/>
      <c r="C217" s="1571"/>
      <c r="D217" s="1587"/>
      <c r="E217" s="1587"/>
      <c r="F217" s="1587"/>
      <c r="G217" s="1572"/>
      <c r="H217" s="1572"/>
      <c r="I217" s="1870">
        <f t="shared" si="3"/>
        <v>0</v>
      </c>
      <c r="J217" s="1587"/>
      <c r="K217" s="1587"/>
      <c r="L217" s="1587"/>
      <c r="M217" s="1587"/>
      <c r="N217" s="1587"/>
      <c r="O217" s="1602"/>
      <c r="P217" s="1572"/>
      <c r="Q217" s="1610"/>
    </row>
    <row r="218" spans="1:17" ht="16" customHeight="1" x14ac:dyDescent="0.45">
      <c r="A218" s="1609"/>
      <c r="B218" s="1570"/>
      <c r="C218" s="1571"/>
      <c r="D218" s="1587"/>
      <c r="E218" s="1587"/>
      <c r="F218" s="1587"/>
      <c r="G218" s="1572"/>
      <c r="H218" s="1572"/>
      <c r="I218" s="1870">
        <f t="shared" si="3"/>
        <v>0</v>
      </c>
      <c r="J218" s="1587"/>
      <c r="K218" s="1587"/>
      <c r="L218" s="1587"/>
      <c r="M218" s="1587"/>
      <c r="N218" s="1587"/>
      <c r="O218" s="1602"/>
      <c r="P218" s="1572"/>
      <c r="Q218" s="1610"/>
    </row>
    <row r="219" spans="1:17" ht="16" customHeight="1" x14ac:dyDescent="0.45">
      <c r="A219" s="1609"/>
      <c r="B219" s="1570"/>
      <c r="C219" s="1571"/>
      <c r="D219" s="1587"/>
      <c r="E219" s="1587"/>
      <c r="F219" s="1587"/>
      <c r="G219" s="1572"/>
      <c r="H219" s="1572"/>
      <c r="I219" s="1870">
        <f t="shared" si="3"/>
        <v>0</v>
      </c>
      <c r="J219" s="1587"/>
      <c r="K219" s="1587"/>
      <c r="L219" s="1587"/>
      <c r="M219" s="1587"/>
      <c r="N219" s="1587"/>
      <c r="O219" s="1602"/>
      <c r="P219" s="1572"/>
      <c r="Q219" s="1610"/>
    </row>
    <row r="220" spans="1:17" ht="16" customHeight="1" x14ac:dyDescent="0.45">
      <c r="A220" s="1609"/>
      <c r="B220" s="1570"/>
      <c r="C220" s="1571"/>
      <c r="D220" s="1587"/>
      <c r="E220" s="1587"/>
      <c r="F220" s="1587"/>
      <c r="G220" s="1572"/>
      <c r="H220" s="1572"/>
      <c r="I220" s="1870">
        <f t="shared" si="3"/>
        <v>0</v>
      </c>
      <c r="J220" s="1587"/>
      <c r="K220" s="1587"/>
      <c r="L220" s="1587"/>
      <c r="M220" s="1587"/>
      <c r="N220" s="1587"/>
      <c r="O220" s="1602"/>
      <c r="P220" s="1572"/>
      <c r="Q220" s="1610"/>
    </row>
    <row r="221" spans="1:17" ht="16" customHeight="1" x14ac:dyDescent="0.45">
      <c r="A221" s="1609"/>
      <c r="B221" s="1570"/>
      <c r="C221" s="1571"/>
      <c r="D221" s="1587"/>
      <c r="E221" s="1587"/>
      <c r="F221" s="1587"/>
      <c r="G221" s="1572"/>
      <c r="H221" s="1572"/>
      <c r="I221" s="1870">
        <f t="shared" si="3"/>
        <v>0</v>
      </c>
      <c r="J221" s="1587"/>
      <c r="K221" s="1587"/>
      <c r="L221" s="1587"/>
      <c r="M221" s="1587"/>
      <c r="N221" s="1587"/>
      <c r="O221" s="1602"/>
      <c r="P221" s="1572"/>
      <c r="Q221" s="1610"/>
    </row>
    <row r="222" spans="1:17" ht="16" customHeight="1" x14ac:dyDescent="0.45">
      <c r="A222" s="1609"/>
      <c r="B222" s="1570"/>
      <c r="C222" s="1571"/>
      <c r="D222" s="1587"/>
      <c r="E222" s="1587"/>
      <c r="F222" s="1587"/>
      <c r="G222" s="1572"/>
      <c r="H222" s="1572"/>
      <c r="I222" s="1870">
        <f t="shared" si="3"/>
        <v>0</v>
      </c>
      <c r="J222" s="1587"/>
      <c r="K222" s="1587"/>
      <c r="L222" s="1587"/>
      <c r="M222" s="1587"/>
      <c r="N222" s="1587"/>
      <c r="O222" s="1602"/>
      <c r="P222" s="1572"/>
      <c r="Q222" s="1610"/>
    </row>
    <row r="223" spans="1:17" ht="16" customHeight="1" x14ac:dyDescent="0.45">
      <c r="A223" s="1609"/>
      <c r="B223" s="1570"/>
      <c r="C223" s="1571"/>
      <c r="D223" s="1587"/>
      <c r="E223" s="1587"/>
      <c r="F223" s="1587"/>
      <c r="G223" s="1572"/>
      <c r="H223" s="1572"/>
      <c r="I223" s="1870">
        <f t="shared" si="3"/>
        <v>0</v>
      </c>
      <c r="J223" s="1587"/>
      <c r="K223" s="1587"/>
      <c r="L223" s="1587"/>
      <c r="M223" s="1587"/>
      <c r="N223" s="1587"/>
      <c r="O223" s="1602"/>
      <c r="P223" s="1572"/>
      <c r="Q223" s="1610"/>
    </row>
    <row r="224" spans="1:17" ht="16" customHeight="1" x14ac:dyDescent="0.45">
      <c r="A224" s="1609"/>
      <c r="B224" s="1570"/>
      <c r="C224" s="1571"/>
      <c r="D224" s="1587"/>
      <c r="E224" s="1587"/>
      <c r="F224" s="1587"/>
      <c r="G224" s="1572"/>
      <c r="H224" s="1572"/>
      <c r="I224" s="1870">
        <f t="shared" si="3"/>
        <v>0</v>
      </c>
      <c r="J224" s="1587"/>
      <c r="K224" s="1587"/>
      <c r="L224" s="1587"/>
      <c r="M224" s="1587"/>
      <c r="N224" s="1587"/>
      <c r="O224" s="1602"/>
      <c r="P224" s="1572"/>
      <c r="Q224" s="1610"/>
    </row>
    <row r="225" spans="1:17" ht="16" customHeight="1" x14ac:dyDescent="0.45">
      <c r="A225" s="1609"/>
      <c r="B225" s="1570"/>
      <c r="C225" s="1571"/>
      <c r="D225" s="1587"/>
      <c r="E225" s="1587"/>
      <c r="F225" s="1587"/>
      <c r="G225" s="1572"/>
      <c r="H225" s="1572"/>
      <c r="I225" s="1870">
        <f t="shared" si="3"/>
        <v>0</v>
      </c>
      <c r="J225" s="1587"/>
      <c r="K225" s="1587"/>
      <c r="L225" s="1587"/>
      <c r="M225" s="1587"/>
      <c r="N225" s="1587"/>
      <c r="O225" s="1602"/>
      <c r="P225" s="1572"/>
      <c r="Q225" s="1610"/>
    </row>
    <row r="226" spans="1:17" ht="16" customHeight="1" x14ac:dyDescent="0.45">
      <c r="A226" s="1609"/>
      <c r="B226" s="1570"/>
      <c r="C226" s="1571"/>
      <c r="D226" s="1587"/>
      <c r="E226" s="1587"/>
      <c r="F226" s="1587"/>
      <c r="G226" s="1572"/>
      <c r="H226" s="1572"/>
      <c r="I226" s="1870">
        <f t="shared" si="3"/>
        <v>0</v>
      </c>
      <c r="J226" s="1587"/>
      <c r="K226" s="1587"/>
      <c r="L226" s="1587"/>
      <c r="M226" s="1587"/>
      <c r="N226" s="1587"/>
      <c r="O226" s="1602"/>
      <c r="P226" s="1572"/>
      <c r="Q226" s="1610"/>
    </row>
    <row r="227" spans="1:17" ht="16" customHeight="1" x14ac:dyDescent="0.45">
      <c r="A227" s="1609"/>
      <c r="B227" s="1570"/>
      <c r="C227" s="1571"/>
      <c r="D227" s="1587"/>
      <c r="E227" s="1587"/>
      <c r="F227" s="1587"/>
      <c r="G227" s="1572"/>
      <c r="H227" s="1572"/>
      <c r="I227" s="1870">
        <f t="shared" si="3"/>
        <v>0</v>
      </c>
      <c r="J227" s="1587"/>
      <c r="K227" s="1587"/>
      <c r="L227" s="1587"/>
      <c r="M227" s="1587"/>
      <c r="N227" s="1587"/>
      <c r="O227" s="1602"/>
      <c r="P227" s="1572"/>
      <c r="Q227" s="1610"/>
    </row>
    <row r="228" spans="1:17" ht="16" customHeight="1" x14ac:dyDescent="0.45">
      <c r="A228" s="1609"/>
      <c r="B228" s="1570"/>
      <c r="C228" s="1571"/>
      <c r="D228" s="1587"/>
      <c r="E228" s="1587"/>
      <c r="F228" s="1587"/>
      <c r="G228" s="1572"/>
      <c r="H228" s="1572"/>
      <c r="I228" s="1870">
        <f t="shared" si="3"/>
        <v>0</v>
      </c>
      <c r="J228" s="1587"/>
      <c r="K228" s="1587"/>
      <c r="L228" s="1587"/>
      <c r="M228" s="1587"/>
      <c r="N228" s="1587"/>
      <c r="O228" s="1602"/>
      <c r="P228" s="1572"/>
      <c r="Q228" s="1610"/>
    </row>
    <row r="229" spans="1:17" ht="16" customHeight="1" x14ac:dyDescent="0.45">
      <c r="A229" s="1609"/>
      <c r="B229" s="1570"/>
      <c r="C229" s="1571"/>
      <c r="D229" s="1587"/>
      <c r="E229" s="1587"/>
      <c r="F229" s="1587"/>
      <c r="G229" s="1572"/>
      <c r="H229" s="1572"/>
      <c r="I229" s="1870">
        <f t="shared" si="3"/>
        <v>0</v>
      </c>
      <c r="J229" s="1587"/>
      <c r="K229" s="1587"/>
      <c r="L229" s="1587"/>
      <c r="M229" s="1587"/>
      <c r="N229" s="1587"/>
      <c r="O229" s="1602"/>
      <c r="P229" s="1572"/>
      <c r="Q229" s="1610"/>
    </row>
    <row r="230" spans="1:17" ht="16" customHeight="1" x14ac:dyDescent="0.45">
      <c r="A230" s="1609"/>
      <c r="B230" s="1570"/>
      <c r="C230" s="1571"/>
      <c r="D230" s="1587"/>
      <c r="E230" s="1587"/>
      <c r="F230" s="1587"/>
      <c r="G230" s="1572"/>
      <c r="H230" s="1572"/>
      <c r="I230" s="1870">
        <f t="shared" si="3"/>
        <v>0</v>
      </c>
      <c r="J230" s="1587"/>
      <c r="K230" s="1587"/>
      <c r="L230" s="1587"/>
      <c r="M230" s="1587"/>
      <c r="N230" s="1587"/>
      <c r="O230" s="1602"/>
      <c r="P230" s="1572"/>
      <c r="Q230" s="1610"/>
    </row>
    <row r="231" spans="1:17" ht="16" customHeight="1" x14ac:dyDescent="0.45">
      <c r="A231" s="1609"/>
      <c r="B231" s="1570"/>
      <c r="C231" s="1571"/>
      <c r="D231" s="1587"/>
      <c r="E231" s="1587"/>
      <c r="F231" s="1587"/>
      <c r="G231" s="1572"/>
      <c r="H231" s="1572"/>
      <c r="I231" s="1870">
        <f t="shared" si="3"/>
        <v>0</v>
      </c>
      <c r="J231" s="1587"/>
      <c r="K231" s="1587"/>
      <c r="L231" s="1587"/>
      <c r="M231" s="1587"/>
      <c r="N231" s="1587"/>
      <c r="O231" s="1602"/>
      <c r="P231" s="1572"/>
      <c r="Q231" s="1610"/>
    </row>
    <row r="232" spans="1:17" ht="16" customHeight="1" x14ac:dyDescent="0.45">
      <c r="A232" s="1609"/>
      <c r="B232" s="1570"/>
      <c r="C232" s="1571"/>
      <c r="D232" s="1587"/>
      <c r="E232" s="1587"/>
      <c r="F232" s="1587"/>
      <c r="G232" s="1572"/>
      <c r="H232" s="1572"/>
      <c r="I232" s="1870">
        <f t="shared" si="3"/>
        <v>0</v>
      </c>
      <c r="J232" s="1587"/>
      <c r="K232" s="1587"/>
      <c r="L232" s="1587"/>
      <c r="M232" s="1587"/>
      <c r="N232" s="1587"/>
      <c r="O232" s="1602"/>
      <c r="P232" s="1572"/>
      <c r="Q232" s="1610"/>
    </row>
    <row r="233" spans="1:17" ht="16" customHeight="1" x14ac:dyDescent="0.45">
      <c r="A233" s="1609"/>
      <c r="B233" s="1570"/>
      <c r="C233" s="1571"/>
      <c r="D233" s="1587"/>
      <c r="E233" s="1587"/>
      <c r="F233" s="1587"/>
      <c r="G233" s="1572"/>
      <c r="H233" s="1572"/>
      <c r="I233" s="1870">
        <f t="shared" si="3"/>
        <v>0</v>
      </c>
      <c r="J233" s="1587"/>
      <c r="K233" s="1587"/>
      <c r="L233" s="1587"/>
      <c r="M233" s="1587"/>
      <c r="N233" s="1587"/>
      <c r="O233" s="1602"/>
      <c r="P233" s="1572"/>
      <c r="Q233" s="1610"/>
    </row>
    <row r="234" spans="1:17" ht="16" customHeight="1" x14ac:dyDescent="0.45">
      <c r="A234" s="1609"/>
      <c r="B234" s="1570"/>
      <c r="C234" s="1571"/>
      <c r="D234" s="1587"/>
      <c r="E234" s="1587"/>
      <c r="F234" s="1587"/>
      <c r="G234" s="1572"/>
      <c r="H234" s="1572"/>
      <c r="I234" s="1870">
        <f t="shared" si="3"/>
        <v>0</v>
      </c>
      <c r="J234" s="1587"/>
      <c r="K234" s="1587"/>
      <c r="L234" s="1587"/>
      <c r="M234" s="1587"/>
      <c r="N234" s="1587"/>
      <c r="O234" s="1602"/>
      <c r="P234" s="1572"/>
      <c r="Q234" s="1610"/>
    </row>
    <row r="235" spans="1:17" ht="16" customHeight="1" x14ac:dyDescent="0.45">
      <c r="A235" s="1609"/>
      <c r="B235" s="1570"/>
      <c r="C235" s="1571"/>
      <c r="D235" s="1587"/>
      <c r="E235" s="1587"/>
      <c r="F235" s="1587"/>
      <c r="G235" s="1572"/>
      <c r="H235" s="1572"/>
      <c r="I235" s="1870">
        <f t="shared" si="3"/>
        <v>0</v>
      </c>
      <c r="J235" s="1587"/>
      <c r="K235" s="1587"/>
      <c r="L235" s="1587"/>
      <c r="M235" s="1587"/>
      <c r="N235" s="1587"/>
      <c r="O235" s="1602"/>
      <c r="P235" s="1572"/>
      <c r="Q235" s="1610"/>
    </row>
    <row r="236" spans="1:17" ht="16" customHeight="1" x14ac:dyDescent="0.45">
      <c r="A236" s="1609"/>
      <c r="B236" s="1570"/>
      <c r="C236" s="1571"/>
      <c r="D236" s="1587"/>
      <c r="E236" s="1587"/>
      <c r="F236" s="1587"/>
      <c r="G236" s="1572"/>
      <c r="H236" s="1572"/>
      <c r="I236" s="1870">
        <f t="shared" si="3"/>
        <v>0</v>
      </c>
      <c r="J236" s="1587"/>
      <c r="K236" s="1587"/>
      <c r="L236" s="1587"/>
      <c r="M236" s="1587"/>
      <c r="N236" s="1587"/>
      <c r="O236" s="1602"/>
      <c r="P236" s="1572"/>
      <c r="Q236" s="1610"/>
    </row>
    <row r="237" spans="1:17" ht="16" customHeight="1" x14ac:dyDescent="0.45">
      <c r="A237" s="1609"/>
      <c r="B237" s="1570"/>
      <c r="C237" s="1571"/>
      <c r="D237" s="1587"/>
      <c r="E237" s="1587"/>
      <c r="F237" s="1587"/>
      <c r="G237" s="1572"/>
      <c r="H237" s="1572"/>
      <c r="I237" s="1870">
        <f t="shared" si="3"/>
        <v>0</v>
      </c>
      <c r="J237" s="1587"/>
      <c r="K237" s="1587"/>
      <c r="L237" s="1587"/>
      <c r="M237" s="1587"/>
      <c r="N237" s="1587"/>
      <c r="O237" s="1602"/>
      <c r="P237" s="1572"/>
      <c r="Q237" s="1610"/>
    </row>
    <row r="238" spans="1:17" ht="16" customHeight="1" x14ac:dyDescent="0.45">
      <c r="A238" s="1609"/>
      <c r="B238" s="1570"/>
      <c r="C238" s="1571"/>
      <c r="D238" s="1587"/>
      <c r="E238" s="1587"/>
      <c r="F238" s="1587"/>
      <c r="G238" s="1572"/>
      <c r="H238" s="1572"/>
      <c r="I238" s="1870">
        <f t="shared" si="3"/>
        <v>0</v>
      </c>
      <c r="J238" s="1587"/>
      <c r="K238" s="1587"/>
      <c r="L238" s="1587"/>
      <c r="M238" s="1587"/>
      <c r="N238" s="1587"/>
      <c r="O238" s="1602"/>
      <c r="P238" s="1572"/>
      <c r="Q238" s="1610"/>
    </row>
    <row r="239" spans="1:17" ht="16" customHeight="1" x14ac:dyDescent="0.45">
      <c r="A239" s="1609"/>
      <c r="B239" s="1570"/>
      <c r="C239" s="1571"/>
      <c r="D239" s="1587"/>
      <c r="E239" s="1587"/>
      <c r="F239" s="1587"/>
      <c r="G239" s="1572"/>
      <c r="H239" s="1572"/>
      <c r="I239" s="1870">
        <f t="shared" si="3"/>
        <v>0</v>
      </c>
      <c r="J239" s="1587"/>
      <c r="K239" s="1587"/>
      <c r="L239" s="1587"/>
      <c r="M239" s="1587"/>
      <c r="N239" s="1587"/>
      <c r="O239" s="1602"/>
      <c r="P239" s="1572"/>
      <c r="Q239" s="1610"/>
    </row>
    <row r="240" spans="1:17" ht="16" customHeight="1" x14ac:dyDescent="0.45">
      <c r="A240" s="1609"/>
      <c r="B240" s="1570"/>
      <c r="C240" s="1571"/>
      <c r="D240" s="1587"/>
      <c r="E240" s="1587"/>
      <c r="F240" s="1587"/>
      <c r="G240" s="1572"/>
      <c r="H240" s="1572"/>
      <c r="I240" s="1870">
        <f t="shared" si="3"/>
        <v>0</v>
      </c>
      <c r="J240" s="1587"/>
      <c r="K240" s="1587"/>
      <c r="L240" s="1587"/>
      <c r="M240" s="1587"/>
      <c r="N240" s="1587"/>
      <c r="O240" s="1602"/>
      <c r="P240" s="1572"/>
      <c r="Q240" s="1610"/>
    </row>
    <row r="241" spans="1:17" ht="16" customHeight="1" x14ac:dyDescent="0.45">
      <c r="A241" s="1609"/>
      <c r="B241" s="1570"/>
      <c r="C241" s="1571"/>
      <c r="D241" s="1587"/>
      <c r="E241" s="1587"/>
      <c r="F241" s="1587"/>
      <c r="G241" s="1572"/>
      <c r="H241" s="1572"/>
      <c r="I241" s="1870">
        <f t="shared" si="3"/>
        <v>0</v>
      </c>
      <c r="J241" s="1587"/>
      <c r="K241" s="1587"/>
      <c r="L241" s="1587"/>
      <c r="M241" s="1587"/>
      <c r="N241" s="1587"/>
      <c r="O241" s="1602"/>
      <c r="P241" s="1572"/>
      <c r="Q241" s="1610"/>
    </row>
    <row r="242" spans="1:17" ht="16" customHeight="1" x14ac:dyDescent="0.45">
      <c r="A242" s="1609"/>
      <c r="B242" s="1570"/>
      <c r="C242" s="1571"/>
      <c r="D242" s="1587"/>
      <c r="E242" s="1587"/>
      <c r="F242" s="1587"/>
      <c r="G242" s="1572"/>
      <c r="H242" s="1572"/>
      <c r="I242" s="1870">
        <f t="shared" si="3"/>
        <v>0</v>
      </c>
      <c r="J242" s="1587"/>
      <c r="K242" s="1587"/>
      <c r="L242" s="1587"/>
      <c r="M242" s="1587"/>
      <c r="N242" s="1587"/>
      <c r="O242" s="1602"/>
      <c r="P242" s="1572"/>
      <c r="Q242" s="1610"/>
    </row>
    <row r="243" spans="1:17" ht="16" customHeight="1" x14ac:dyDescent="0.45">
      <c r="A243" s="1609"/>
      <c r="B243" s="1570"/>
      <c r="C243" s="1571"/>
      <c r="D243" s="1587"/>
      <c r="E243" s="1587"/>
      <c r="F243" s="1587"/>
      <c r="G243" s="1572"/>
      <c r="H243" s="1572"/>
      <c r="I243" s="1870">
        <f t="shared" si="3"/>
        <v>0</v>
      </c>
      <c r="J243" s="1587"/>
      <c r="K243" s="1587"/>
      <c r="L243" s="1587"/>
      <c r="M243" s="1587"/>
      <c r="N243" s="1587"/>
      <c r="O243" s="1602"/>
      <c r="P243" s="1572"/>
      <c r="Q243" s="1610"/>
    </row>
    <row r="244" spans="1:17" ht="16" customHeight="1" x14ac:dyDescent="0.45">
      <c r="A244" s="1609"/>
      <c r="B244" s="1570"/>
      <c r="C244" s="1571"/>
      <c r="D244" s="1587"/>
      <c r="E244" s="1587"/>
      <c r="F244" s="1587"/>
      <c r="G244" s="1572"/>
      <c r="H244" s="1572"/>
      <c r="I244" s="1870">
        <f t="shared" si="3"/>
        <v>0</v>
      </c>
      <c r="J244" s="1587"/>
      <c r="K244" s="1587"/>
      <c r="L244" s="1587"/>
      <c r="M244" s="1587"/>
      <c r="N244" s="1587"/>
      <c r="O244" s="1602"/>
      <c r="P244" s="1572"/>
      <c r="Q244" s="1610"/>
    </row>
    <row r="245" spans="1:17" ht="16" customHeight="1" x14ac:dyDescent="0.45">
      <c r="A245" s="1609"/>
      <c r="B245" s="1570"/>
      <c r="C245" s="1571"/>
      <c r="D245" s="1587"/>
      <c r="E245" s="1587"/>
      <c r="F245" s="1587"/>
      <c r="G245" s="1572"/>
      <c r="H245" s="1572"/>
      <c r="I245" s="1870">
        <f t="shared" si="3"/>
        <v>0</v>
      </c>
      <c r="J245" s="1587"/>
      <c r="K245" s="1587"/>
      <c r="L245" s="1587"/>
      <c r="M245" s="1587"/>
      <c r="N245" s="1587"/>
      <c r="O245" s="1602"/>
      <c r="P245" s="1572"/>
      <c r="Q245" s="1610"/>
    </row>
    <row r="246" spans="1:17" ht="16" customHeight="1" x14ac:dyDescent="0.45">
      <c r="A246" s="1609"/>
      <c r="B246" s="1570"/>
      <c r="C246" s="1571"/>
      <c r="D246" s="1587"/>
      <c r="E246" s="1587"/>
      <c r="F246" s="1587"/>
      <c r="G246" s="1572"/>
      <c r="H246" s="1572"/>
      <c r="I246" s="1870">
        <f t="shared" si="3"/>
        <v>0</v>
      </c>
      <c r="J246" s="1587"/>
      <c r="K246" s="1587"/>
      <c r="L246" s="1587"/>
      <c r="M246" s="1587"/>
      <c r="N246" s="1587"/>
      <c r="O246" s="1602"/>
      <c r="P246" s="1572"/>
      <c r="Q246" s="1610"/>
    </row>
    <row r="247" spans="1:17" ht="16" customHeight="1" x14ac:dyDescent="0.45">
      <c r="A247" s="1609"/>
      <c r="B247" s="1570"/>
      <c r="C247" s="1571"/>
      <c r="D247" s="1587"/>
      <c r="E247" s="1587"/>
      <c r="F247" s="1587"/>
      <c r="G247" s="1572"/>
      <c r="H247" s="1572"/>
      <c r="I247" s="1870">
        <f t="shared" si="3"/>
        <v>0</v>
      </c>
      <c r="J247" s="1587"/>
      <c r="K247" s="1587"/>
      <c r="L247" s="1587"/>
      <c r="M247" s="1587"/>
      <c r="N247" s="1587"/>
      <c r="O247" s="1602"/>
      <c r="P247" s="1572"/>
      <c r="Q247" s="1610"/>
    </row>
    <row r="248" spans="1:17" ht="16" customHeight="1" x14ac:dyDescent="0.45">
      <c r="A248" s="1609"/>
      <c r="B248" s="1570"/>
      <c r="C248" s="1571"/>
      <c r="D248" s="1587"/>
      <c r="E248" s="1587"/>
      <c r="F248" s="1587"/>
      <c r="G248" s="1572"/>
      <c r="H248" s="1572"/>
      <c r="I248" s="1870">
        <f t="shared" si="3"/>
        <v>0</v>
      </c>
      <c r="J248" s="1587"/>
      <c r="K248" s="1587"/>
      <c r="L248" s="1587"/>
      <c r="M248" s="1587"/>
      <c r="N248" s="1587"/>
      <c r="O248" s="1602"/>
      <c r="P248" s="1572"/>
      <c r="Q248" s="1610"/>
    </row>
    <row r="249" spans="1:17" ht="16" customHeight="1" x14ac:dyDescent="0.45">
      <c r="A249" s="1609"/>
      <c r="B249" s="1570"/>
      <c r="C249" s="1571"/>
      <c r="D249" s="1587"/>
      <c r="E249" s="1587"/>
      <c r="F249" s="1587"/>
      <c r="G249" s="1572"/>
      <c r="H249" s="1572"/>
      <c r="I249" s="1870">
        <f t="shared" si="3"/>
        <v>0</v>
      </c>
      <c r="J249" s="1587"/>
      <c r="K249" s="1587"/>
      <c r="L249" s="1587"/>
      <c r="M249" s="1587"/>
      <c r="N249" s="1587"/>
      <c r="O249" s="1602"/>
      <c r="P249" s="1572"/>
      <c r="Q249" s="1610"/>
    </row>
    <row r="250" spans="1:17" ht="16" customHeight="1" x14ac:dyDescent="0.45">
      <c r="A250" s="1609"/>
      <c r="B250" s="1570"/>
      <c r="C250" s="1571"/>
      <c r="D250" s="1587"/>
      <c r="E250" s="1587"/>
      <c r="F250" s="1587"/>
      <c r="G250" s="1572"/>
      <c r="H250" s="1572"/>
      <c r="I250" s="1870">
        <f t="shared" si="3"/>
        <v>0</v>
      </c>
      <c r="J250" s="1587"/>
      <c r="K250" s="1587"/>
      <c r="L250" s="1587"/>
      <c r="M250" s="1587"/>
      <c r="N250" s="1587"/>
      <c r="O250" s="1602"/>
      <c r="P250" s="1572"/>
      <c r="Q250" s="1610"/>
    </row>
    <row r="251" spans="1:17" ht="16" customHeight="1" x14ac:dyDescent="0.45">
      <c r="A251" s="1609"/>
      <c r="B251" s="1570"/>
      <c r="C251" s="1571"/>
      <c r="D251" s="1587"/>
      <c r="E251" s="1587"/>
      <c r="F251" s="1587"/>
      <c r="G251" s="1572"/>
      <c r="H251" s="1572"/>
      <c r="I251" s="1870">
        <f t="shared" si="3"/>
        <v>0</v>
      </c>
      <c r="J251" s="1587"/>
      <c r="K251" s="1587"/>
      <c r="L251" s="1587"/>
      <c r="M251" s="1587"/>
      <c r="N251" s="1587"/>
      <c r="O251" s="1602"/>
      <c r="P251" s="1572"/>
      <c r="Q251" s="1610"/>
    </row>
    <row r="252" spans="1:17" ht="16" customHeight="1" x14ac:dyDescent="0.45">
      <c r="A252" s="1609"/>
      <c r="B252" s="1570"/>
      <c r="C252" s="1571"/>
      <c r="D252" s="1587"/>
      <c r="E252" s="1587"/>
      <c r="F252" s="1587"/>
      <c r="G252" s="1572"/>
      <c r="H252" s="1572"/>
      <c r="I252" s="1870">
        <f t="shared" si="3"/>
        <v>0</v>
      </c>
      <c r="J252" s="1587"/>
      <c r="K252" s="1587"/>
      <c r="L252" s="1587"/>
      <c r="M252" s="1587"/>
      <c r="N252" s="1587"/>
      <c r="O252" s="1602"/>
      <c r="P252" s="1572"/>
      <c r="Q252" s="1610"/>
    </row>
    <row r="253" spans="1:17" ht="16" customHeight="1" x14ac:dyDescent="0.45">
      <c r="A253" s="1609"/>
      <c r="B253" s="1570"/>
      <c r="C253" s="1571"/>
      <c r="D253" s="1587"/>
      <c r="E253" s="1587"/>
      <c r="F253" s="1587"/>
      <c r="G253" s="1572"/>
      <c r="H253" s="1572"/>
      <c r="I253" s="1870">
        <f t="shared" si="3"/>
        <v>0</v>
      </c>
      <c r="J253" s="1587"/>
      <c r="K253" s="1587"/>
      <c r="L253" s="1587"/>
      <c r="M253" s="1587"/>
      <c r="N253" s="1587"/>
      <c r="O253" s="1602"/>
      <c r="P253" s="1572"/>
      <c r="Q253" s="1610"/>
    </row>
    <row r="254" spans="1:17" ht="16" customHeight="1" x14ac:dyDescent="0.45">
      <c r="A254" s="1609"/>
      <c r="B254" s="1570"/>
      <c r="C254" s="1571"/>
      <c r="D254" s="1587"/>
      <c r="E254" s="1587"/>
      <c r="F254" s="1587"/>
      <c r="G254" s="1572"/>
      <c r="H254" s="1572"/>
      <c r="I254" s="1870">
        <f t="shared" si="3"/>
        <v>0</v>
      </c>
      <c r="J254" s="1587"/>
      <c r="K254" s="1587"/>
      <c r="L254" s="1587"/>
      <c r="M254" s="1587"/>
      <c r="N254" s="1587"/>
      <c r="O254" s="1602"/>
      <c r="P254" s="1572"/>
      <c r="Q254" s="1610"/>
    </row>
    <row r="255" spans="1:17" ht="16" customHeight="1" x14ac:dyDescent="0.45">
      <c r="A255" s="1609"/>
      <c r="B255" s="1570"/>
      <c r="C255" s="1571"/>
      <c r="D255" s="1587"/>
      <c r="E255" s="1587"/>
      <c r="F255" s="1587"/>
      <c r="G255" s="1572"/>
      <c r="H255" s="1572"/>
      <c r="I255" s="1870">
        <f t="shared" si="3"/>
        <v>0</v>
      </c>
      <c r="J255" s="1587"/>
      <c r="K255" s="1587"/>
      <c r="L255" s="1587"/>
      <c r="M255" s="1587"/>
      <c r="N255" s="1587"/>
      <c r="O255" s="1602"/>
      <c r="P255" s="1572"/>
      <c r="Q255" s="1610"/>
    </row>
    <row r="256" spans="1:17" ht="16" customHeight="1" x14ac:dyDescent="0.45">
      <c r="A256" s="1609"/>
      <c r="B256" s="1570"/>
      <c r="C256" s="1571"/>
      <c r="D256" s="1587"/>
      <c r="E256" s="1587"/>
      <c r="F256" s="1587"/>
      <c r="G256" s="1572"/>
      <c r="H256" s="1572"/>
      <c r="I256" s="1870">
        <f t="shared" si="3"/>
        <v>0</v>
      </c>
      <c r="J256" s="1587"/>
      <c r="K256" s="1587"/>
      <c r="L256" s="1587"/>
      <c r="M256" s="1587"/>
      <c r="N256" s="1587"/>
      <c r="O256" s="1602"/>
      <c r="P256" s="1572"/>
      <c r="Q256" s="1610"/>
    </row>
    <row r="257" spans="1:17" ht="16" customHeight="1" x14ac:dyDescent="0.45">
      <c r="A257" s="1609"/>
      <c r="B257" s="1570"/>
      <c r="C257" s="1571"/>
      <c r="D257" s="1587"/>
      <c r="E257" s="1587"/>
      <c r="F257" s="1587"/>
      <c r="G257" s="1572"/>
      <c r="H257" s="1572"/>
      <c r="I257" s="1870">
        <f t="shared" si="3"/>
        <v>0</v>
      </c>
      <c r="J257" s="1587"/>
      <c r="K257" s="1587"/>
      <c r="L257" s="1587"/>
      <c r="M257" s="1587"/>
      <c r="N257" s="1587"/>
      <c r="O257" s="1602"/>
      <c r="P257" s="1572"/>
      <c r="Q257" s="1610"/>
    </row>
    <row r="258" spans="1:17" ht="16" customHeight="1" x14ac:dyDescent="0.45">
      <c r="A258" s="1609"/>
      <c r="B258" s="1570"/>
      <c r="C258" s="1571"/>
      <c r="D258" s="1587"/>
      <c r="E258" s="1587"/>
      <c r="F258" s="1587"/>
      <c r="G258" s="1572"/>
      <c r="H258" s="1572"/>
      <c r="I258" s="1870">
        <f t="shared" si="3"/>
        <v>0</v>
      </c>
      <c r="J258" s="1587"/>
      <c r="K258" s="1587"/>
      <c r="L258" s="1587"/>
      <c r="M258" s="1587"/>
      <c r="N258" s="1587"/>
      <c r="O258" s="1602"/>
      <c r="P258" s="1572"/>
      <c r="Q258" s="1610"/>
    </row>
    <row r="259" spans="1:17" ht="16" customHeight="1" x14ac:dyDescent="0.45">
      <c r="A259" s="1609"/>
      <c r="B259" s="1570"/>
      <c r="C259" s="1571"/>
      <c r="D259" s="1587"/>
      <c r="E259" s="1587"/>
      <c r="F259" s="1587"/>
      <c r="G259" s="1572"/>
      <c r="H259" s="1572"/>
      <c r="I259" s="1870">
        <f t="shared" si="3"/>
        <v>0</v>
      </c>
      <c r="J259" s="1587"/>
      <c r="K259" s="1587"/>
      <c r="L259" s="1587"/>
      <c r="M259" s="1587"/>
      <c r="N259" s="1587"/>
      <c r="O259" s="1602"/>
      <c r="P259" s="1572"/>
      <c r="Q259" s="1610"/>
    </row>
    <row r="260" spans="1:17" ht="16" customHeight="1" x14ac:dyDescent="0.45">
      <c r="A260" s="1609"/>
      <c r="B260" s="1570"/>
      <c r="C260" s="1571"/>
      <c r="D260" s="1587"/>
      <c r="E260" s="1587"/>
      <c r="F260" s="1587"/>
      <c r="G260" s="1572"/>
      <c r="H260" s="1572"/>
      <c r="I260" s="1870">
        <f t="shared" si="3"/>
        <v>0</v>
      </c>
      <c r="J260" s="1587"/>
      <c r="K260" s="1587"/>
      <c r="L260" s="1587"/>
      <c r="M260" s="1587"/>
      <c r="N260" s="1587"/>
      <c r="O260" s="1602"/>
      <c r="P260" s="1572"/>
      <c r="Q260" s="1610"/>
    </row>
    <row r="261" spans="1:17" ht="16" customHeight="1" x14ac:dyDescent="0.45">
      <c r="A261" s="1609"/>
      <c r="B261" s="1570"/>
      <c r="C261" s="1571"/>
      <c r="D261" s="1587"/>
      <c r="E261" s="1587"/>
      <c r="F261" s="1587"/>
      <c r="G261" s="1572"/>
      <c r="H261" s="1572"/>
      <c r="I261" s="1870">
        <f t="shared" si="3"/>
        <v>0</v>
      </c>
      <c r="J261" s="1587"/>
      <c r="K261" s="1587"/>
      <c r="L261" s="1587"/>
      <c r="M261" s="1587"/>
      <c r="N261" s="1587"/>
      <c r="O261" s="1602"/>
      <c r="P261" s="1572"/>
      <c r="Q261" s="1610"/>
    </row>
    <row r="262" spans="1:17" ht="16" customHeight="1" x14ac:dyDescent="0.45">
      <c r="A262" s="1609"/>
      <c r="B262" s="1570"/>
      <c r="C262" s="1571"/>
      <c r="D262" s="1587"/>
      <c r="E262" s="1587"/>
      <c r="F262" s="1587"/>
      <c r="G262" s="1572"/>
      <c r="H262" s="1572"/>
      <c r="I262" s="1870">
        <f t="shared" si="3"/>
        <v>0</v>
      </c>
      <c r="J262" s="1587"/>
      <c r="K262" s="1587"/>
      <c r="L262" s="1587"/>
      <c r="M262" s="1587"/>
      <c r="N262" s="1587"/>
      <c r="O262" s="1602"/>
      <c r="P262" s="1572"/>
      <c r="Q262" s="1610"/>
    </row>
    <row r="263" spans="1:17" ht="16" customHeight="1" x14ac:dyDescent="0.45">
      <c r="A263" s="1609"/>
      <c r="B263" s="1570"/>
      <c r="C263" s="1571"/>
      <c r="D263" s="1587"/>
      <c r="E263" s="1587"/>
      <c r="F263" s="1587"/>
      <c r="G263" s="1572"/>
      <c r="H263" s="1572"/>
      <c r="I263" s="1870">
        <f t="shared" si="3"/>
        <v>0</v>
      </c>
      <c r="J263" s="1587"/>
      <c r="K263" s="1587"/>
      <c r="L263" s="1587"/>
      <c r="M263" s="1587"/>
      <c r="N263" s="1587"/>
      <c r="O263" s="1602"/>
      <c r="P263" s="1572"/>
      <c r="Q263" s="1610"/>
    </row>
    <row r="264" spans="1:17" ht="16" customHeight="1" x14ac:dyDescent="0.45">
      <c r="A264" s="1609"/>
      <c r="B264" s="1570"/>
      <c r="C264" s="1571"/>
      <c r="D264" s="1587"/>
      <c r="E264" s="1587"/>
      <c r="F264" s="1587"/>
      <c r="G264" s="1572"/>
      <c r="H264" s="1572"/>
      <c r="I264" s="1870">
        <f t="shared" ref="I264:I327" si="4">$G264*$H264</f>
        <v>0</v>
      </c>
      <c r="J264" s="1587"/>
      <c r="K264" s="1587"/>
      <c r="L264" s="1587"/>
      <c r="M264" s="1587"/>
      <c r="N264" s="1587"/>
      <c r="O264" s="1602"/>
      <c r="P264" s="1572"/>
      <c r="Q264" s="1610"/>
    </row>
    <row r="265" spans="1:17" ht="16" customHeight="1" x14ac:dyDescent="0.45">
      <c r="A265" s="1609"/>
      <c r="B265" s="1570"/>
      <c r="C265" s="1571"/>
      <c r="D265" s="1587"/>
      <c r="E265" s="1587"/>
      <c r="F265" s="1587"/>
      <c r="G265" s="1572"/>
      <c r="H265" s="1572"/>
      <c r="I265" s="1870">
        <f t="shared" si="4"/>
        <v>0</v>
      </c>
      <c r="J265" s="1587"/>
      <c r="K265" s="1587"/>
      <c r="L265" s="1587"/>
      <c r="M265" s="1587"/>
      <c r="N265" s="1587"/>
      <c r="O265" s="1602"/>
      <c r="P265" s="1572"/>
      <c r="Q265" s="1610"/>
    </row>
    <row r="266" spans="1:17" ht="16" customHeight="1" x14ac:dyDescent="0.45">
      <c r="A266" s="1609"/>
      <c r="B266" s="1570"/>
      <c r="C266" s="1571"/>
      <c r="D266" s="1587"/>
      <c r="E266" s="1587"/>
      <c r="F266" s="1587"/>
      <c r="G266" s="1572"/>
      <c r="H266" s="1572"/>
      <c r="I266" s="1870">
        <f t="shared" si="4"/>
        <v>0</v>
      </c>
      <c r="J266" s="1587"/>
      <c r="K266" s="1587"/>
      <c r="L266" s="1587"/>
      <c r="M266" s="1587"/>
      <c r="N266" s="1587"/>
      <c r="O266" s="1602"/>
      <c r="P266" s="1572"/>
      <c r="Q266" s="1610"/>
    </row>
    <row r="267" spans="1:17" ht="16" customHeight="1" x14ac:dyDescent="0.45">
      <c r="A267" s="1609"/>
      <c r="B267" s="1570"/>
      <c r="C267" s="1571"/>
      <c r="D267" s="1587"/>
      <c r="E267" s="1587"/>
      <c r="F267" s="1587"/>
      <c r="G267" s="1572"/>
      <c r="H267" s="1572"/>
      <c r="I267" s="1870">
        <f t="shared" si="4"/>
        <v>0</v>
      </c>
      <c r="J267" s="1587"/>
      <c r="K267" s="1587"/>
      <c r="L267" s="1587"/>
      <c r="M267" s="1587"/>
      <c r="N267" s="1587"/>
      <c r="O267" s="1602"/>
      <c r="P267" s="1572"/>
      <c r="Q267" s="1610"/>
    </row>
    <row r="268" spans="1:17" ht="16" customHeight="1" x14ac:dyDescent="0.45">
      <c r="A268" s="1609"/>
      <c r="B268" s="1570"/>
      <c r="C268" s="1571"/>
      <c r="D268" s="1587"/>
      <c r="E268" s="1587"/>
      <c r="F268" s="1587"/>
      <c r="G268" s="1572"/>
      <c r="H268" s="1572"/>
      <c r="I268" s="1870">
        <f t="shared" si="4"/>
        <v>0</v>
      </c>
      <c r="J268" s="1587"/>
      <c r="K268" s="1587"/>
      <c r="L268" s="1587"/>
      <c r="M268" s="1587"/>
      <c r="N268" s="1587"/>
      <c r="O268" s="1602"/>
      <c r="P268" s="1572"/>
      <c r="Q268" s="1610"/>
    </row>
    <row r="269" spans="1:17" ht="16" customHeight="1" x14ac:dyDescent="0.45">
      <c r="A269" s="1609"/>
      <c r="B269" s="1570"/>
      <c r="C269" s="1571"/>
      <c r="D269" s="1587"/>
      <c r="E269" s="1587"/>
      <c r="F269" s="1587"/>
      <c r="G269" s="1572"/>
      <c r="H269" s="1572"/>
      <c r="I269" s="1870">
        <f t="shared" si="4"/>
        <v>0</v>
      </c>
      <c r="J269" s="1587"/>
      <c r="K269" s="1587"/>
      <c r="L269" s="1587"/>
      <c r="M269" s="1587"/>
      <c r="N269" s="1587"/>
      <c r="O269" s="1602"/>
      <c r="P269" s="1572"/>
      <c r="Q269" s="1610"/>
    </row>
    <row r="270" spans="1:17" ht="16" customHeight="1" x14ac:dyDescent="0.45">
      <c r="A270" s="1609"/>
      <c r="B270" s="1570"/>
      <c r="C270" s="1571"/>
      <c r="D270" s="1587"/>
      <c r="E270" s="1587"/>
      <c r="F270" s="1587"/>
      <c r="G270" s="1572"/>
      <c r="H270" s="1572"/>
      <c r="I270" s="1870">
        <f t="shared" si="4"/>
        <v>0</v>
      </c>
      <c r="J270" s="1587"/>
      <c r="K270" s="1587"/>
      <c r="L270" s="1587"/>
      <c r="M270" s="1587"/>
      <c r="N270" s="1587"/>
      <c r="O270" s="1602"/>
      <c r="P270" s="1572"/>
      <c r="Q270" s="1610"/>
    </row>
    <row r="271" spans="1:17" ht="16" customHeight="1" x14ac:dyDescent="0.45">
      <c r="A271" s="1609"/>
      <c r="B271" s="1570"/>
      <c r="C271" s="1571"/>
      <c r="D271" s="1587"/>
      <c r="E271" s="1587"/>
      <c r="F271" s="1587"/>
      <c r="G271" s="1572"/>
      <c r="H271" s="1572"/>
      <c r="I271" s="1870">
        <f t="shared" si="4"/>
        <v>0</v>
      </c>
      <c r="J271" s="1587"/>
      <c r="K271" s="1587"/>
      <c r="L271" s="1587"/>
      <c r="M271" s="1587"/>
      <c r="N271" s="1587"/>
      <c r="O271" s="1602"/>
      <c r="P271" s="1572"/>
      <c r="Q271" s="1610"/>
    </row>
    <row r="272" spans="1:17" ht="16" customHeight="1" x14ac:dyDescent="0.45">
      <c r="A272" s="1609"/>
      <c r="B272" s="1570"/>
      <c r="C272" s="1571"/>
      <c r="D272" s="1587"/>
      <c r="E272" s="1587"/>
      <c r="F272" s="1587"/>
      <c r="G272" s="1572"/>
      <c r="H272" s="1572"/>
      <c r="I272" s="1870">
        <f t="shared" si="4"/>
        <v>0</v>
      </c>
      <c r="J272" s="1587"/>
      <c r="K272" s="1587"/>
      <c r="L272" s="1587"/>
      <c r="M272" s="1587"/>
      <c r="N272" s="1587"/>
      <c r="O272" s="1602"/>
      <c r="P272" s="1572"/>
      <c r="Q272" s="1610"/>
    </row>
    <row r="273" spans="1:17" ht="16" customHeight="1" x14ac:dyDescent="0.45">
      <c r="A273" s="1609"/>
      <c r="B273" s="1570"/>
      <c r="C273" s="1571"/>
      <c r="D273" s="1587"/>
      <c r="E273" s="1587"/>
      <c r="F273" s="1587"/>
      <c r="G273" s="1572"/>
      <c r="H273" s="1572"/>
      <c r="I273" s="1870">
        <f t="shared" si="4"/>
        <v>0</v>
      </c>
      <c r="J273" s="1587"/>
      <c r="K273" s="1587"/>
      <c r="L273" s="1587"/>
      <c r="M273" s="1587"/>
      <c r="N273" s="1587"/>
      <c r="O273" s="1602"/>
      <c r="P273" s="1572"/>
      <c r="Q273" s="1610"/>
    </row>
    <row r="274" spans="1:17" ht="16" customHeight="1" x14ac:dyDescent="0.45">
      <c r="A274" s="1609"/>
      <c r="B274" s="1570"/>
      <c r="C274" s="1571"/>
      <c r="D274" s="1587"/>
      <c r="E274" s="1587"/>
      <c r="F274" s="1587"/>
      <c r="G274" s="1572"/>
      <c r="H274" s="1572"/>
      <c r="I274" s="1870">
        <f t="shared" si="4"/>
        <v>0</v>
      </c>
      <c r="J274" s="1587"/>
      <c r="K274" s="1587"/>
      <c r="L274" s="1587"/>
      <c r="M274" s="1587"/>
      <c r="N274" s="1587"/>
      <c r="O274" s="1602"/>
      <c r="P274" s="1572"/>
      <c r="Q274" s="1610"/>
    </row>
    <row r="275" spans="1:17" ht="16" customHeight="1" x14ac:dyDescent="0.45">
      <c r="A275" s="1609"/>
      <c r="B275" s="1570"/>
      <c r="C275" s="1571"/>
      <c r="D275" s="1587"/>
      <c r="E275" s="1587"/>
      <c r="F275" s="1587"/>
      <c r="G275" s="1572"/>
      <c r="H275" s="1572"/>
      <c r="I275" s="1870">
        <f t="shared" si="4"/>
        <v>0</v>
      </c>
      <c r="J275" s="1587"/>
      <c r="K275" s="1587"/>
      <c r="L275" s="1587"/>
      <c r="M275" s="1587"/>
      <c r="N275" s="1587"/>
      <c r="O275" s="1602"/>
      <c r="P275" s="1572"/>
      <c r="Q275" s="1610"/>
    </row>
    <row r="276" spans="1:17" ht="16" customHeight="1" x14ac:dyDescent="0.45">
      <c r="A276" s="1609"/>
      <c r="B276" s="1570"/>
      <c r="C276" s="1571"/>
      <c r="D276" s="1587"/>
      <c r="E276" s="1587"/>
      <c r="F276" s="1587"/>
      <c r="G276" s="1572"/>
      <c r="H276" s="1572"/>
      <c r="I276" s="1870">
        <f t="shared" si="4"/>
        <v>0</v>
      </c>
      <c r="J276" s="1587"/>
      <c r="K276" s="1587"/>
      <c r="L276" s="1587"/>
      <c r="M276" s="1587"/>
      <c r="N276" s="1587"/>
      <c r="O276" s="1602"/>
      <c r="P276" s="1572"/>
      <c r="Q276" s="1610"/>
    </row>
    <row r="277" spans="1:17" ht="16" customHeight="1" x14ac:dyDescent="0.45">
      <c r="A277" s="1609"/>
      <c r="B277" s="1570"/>
      <c r="C277" s="1571"/>
      <c r="D277" s="1587"/>
      <c r="E277" s="1587"/>
      <c r="F277" s="1587"/>
      <c r="G277" s="1572"/>
      <c r="H277" s="1572"/>
      <c r="I277" s="1870">
        <f t="shared" si="4"/>
        <v>0</v>
      </c>
      <c r="J277" s="1587"/>
      <c r="K277" s="1587"/>
      <c r="L277" s="1587"/>
      <c r="M277" s="1587"/>
      <c r="N277" s="1587"/>
      <c r="O277" s="1602"/>
      <c r="P277" s="1572"/>
      <c r="Q277" s="1610"/>
    </row>
    <row r="278" spans="1:17" ht="16" customHeight="1" x14ac:dyDescent="0.45">
      <c r="A278" s="1609"/>
      <c r="B278" s="1570"/>
      <c r="C278" s="1571"/>
      <c r="D278" s="1587"/>
      <c r="E278" s="1587"/>
      <c r="F278" s="1587"/>
      <c r="G278" s="1572"/>
      <c r="H278" s="1572"/>
      <c r="I278" s="1870">
        <f t="shared" si="4"/>
        <v>0</v>
      </c>
      <c r="J278" s="1587"/>
      <c r="K278" s="1587"/>
      <c r="L278" s="1587"/>
      <c r="M278" s="1587"/>
      <c r="N278" s="1587"/>
      <c r="O278" s="1602"/>
      <c r="P278" s="1572"/>
      <c r="Q278" s="1610"/>
    </row>
    <row r="279" spans="1:17" ht="16" customHeight="1" x14ac:dyDescent="0.45">
      <c r="A279" s="1609"/>
      <c r="B279" s="1570"/>
      <c r="C279" s="1571"/>
      <c r="D279" s="1587"/>
      <c r="E279" s="1587"/>
      <c r="F279" s="1587"/>
      <c r="G279" s="1572"/>
      <c r="H279" s="1572"/>
      <c r="I279" s="1870">
        <f t="shared" si="4"/>
        <v>0</v>
      </c>
      <c r="J279" s="1587"/>
      <c r="K279" s="1587"/>
      <c r="L279" s="1587"/>
      <c r="M279" s="1587"/>
      <c r="N279" s="1587"/>
      <c r="O279" s="1602"/>
      <c r="P279" s="1572"/>
      <c r="Q279" s="1610"/>
    </row>
    <row r="280" spans="1:17" ht="16" customHeight="1" x14ac:dyDescent="0.45">
      <c r="A280" s="1609"/>
      <c r="B280" s="1570"/>
      <c r="C280" s="1571"/>
      <c r="D280" s="1587"/>
      <c r="E280" s="1587"/>
      <c r="F280" s="1587"/>
      <c r="G280" s="1572"/>
      <c r="H280" s="1572"/>
      <c r="I280" s="1870">
        <f t="shared" si="4"/>
        <v>0</v>
      </c>
      <c r="J280" s="1587"/>
      <c r="K280" s="1587"/>
      <c r="L280" s="1587"/>
      <c r="M280" s="1587"/>
      <c r="N280" s="1587"/>
      <c r="O280" s="1602"/>
      <c r="P280" s="1572"/>
      <c r="Q280" s="1610"/>
    </row>
    <row r="281" spans="1:17" ht="16" customHeight="1" x14ac:dyDescent="0.45">
      <c r="A281" s="1609"/>
      <c r="B281" s="1570"/>
      <c r="C281" s="1571"/>
      <c r="D281" s="1587"/>
      <c r="E281" s="1587"/>
      <c r="F281" s="1587"/>
      <c r="G281" s="1572"/>
      <c r="H281" s="1572"/>
      <c r="I281" s="1870">
        <f t="shared" si="4"/>
        <v>0</v>
      </c>
      <c r="J281" s="1587"/>
      <c r="K281" s="1587"/>
      <c r="L281" s="1587"/>
      <c r="M281" s="1587"/>
      <c r="N281" s="1587"/>
      <c r="O281" s="1602"/>
      <c r="P281" s="1572"/>
      <c r="Q281" s="1610"/>
    </row>
    <row r="282" spans="1:17" ht="16" customHeight="1" x14ac:dyDescent="0.45">
      <c r="A282" s="1609"/>
      <c r="B282" s="1570"/>
      <c r="C282" s="1571"/>
      <c r="D282" s="1587"/>
      <c r="E282" s="1587"/>
      <c r="F282" s="1587"/>
      <c r="G282" s="1572"/>
      <c r="H282" s="1572"/>
      <c r="I282" s="1870">
        <f t="shared" si="4"/>
        <v>0</v>
      </c>
      <c r="J282" s="1587"/>
      <c r="K282" s="1587"/>
      <c r="L282" s="1587"/>
      <c r="M282" s="1587"/>
      <c r="N282" s="1587"/>
      <c r="O282" s="1602"/>
      <c r="P282" s="1572"/>
      <c r="Q282" s="1610"/>
    </row>
    <row r="283" spans="1:17" ht="16" customHeight="1" x14ac:dyDescent="0.45">
      <c r="A283" s="1609"/>
      <c r="B283" s="1570"/>
      <c r="C283" s="1571"/>
      <c r="D283" s="1587"/>
      <c r="E283" s="1587"/>
      <c r="F283" s="1587"/>
      <c r="G283" s="1572"/>
      <c r="H283" s="1572"/>
      <c r="I283" s="1870">
        <f t="shared" si="4"/>
        <v>0</v>
      </c>
      <c r="J283" s="1587"/>
      <c r="K283" s="1587"/>
      <c r="L283" s="1587"/>
      <c r="M283" s="1587"/>
      <c r="N283" s="1587"/>
      <c r="O283" s="1602"/>
      <c r="P283" s="1572"/>
      <c r="Q283" s="1610"/>
    </row>
    <row r="284" spans="1:17" ht="16" customHeight="1" x14ac:dyDescent="0.45">
      <c r="A284" s="1609"/>
      <c r="B284" s="1570"/>
      <c r="C284" s="1571"/>
      <c r="D284" s="1587"/>
      <c r="E284" s="1587"/>
      <c r="F284" s="1587"/>
      <c r="G284" s="1572"/>
      <c r="H284" s="1572"/>
      <c r="I284" s="1870">
        <f t="shared" si="4"/>
        <v>0</v>
      </c>
      <c r="J284" s="1587"/>
      <c r="K284" s="1587"/>
      <c r="L284" s="1587"/>
      <c r="M284" s="1587"/>
      <c r="N284" s="1587"/>
      <c r="O284" s="1602"/>
      <c r="P284" s="1572"/>
      <c r="Q284" s="1610"/>
    </row>
    <row r="285" spans="1:17" ht="16" customHeight="1" x14ac:dyDescent="0.45">
      <c r="A285" s="1609"/>
      <c r="B285" s="1570"/>
      <c r="C285" s="1571"/>
      <c r="D285" s="1587"/>
      <c r="E285" s="1587"/>
      <c r="F285" s="1587"/>
      <c r="G285" s="1572"/>
      <c r="H285" s="1572"/>
      <c r="I285" s="1870">
        <f t="shared" si="4"/>
        <v>0</v>
      </c>
      <c r="J285" s="1587"/>
      <c r="K285" s="1587"/>
      <c r="L285" s="1587"/>
      <c r="M285" s="1587"/>
      <c r="N285" s="1587"/>
      <c r="O285" s="1602"/>
      <c r="P285" s="1572"/>
      <c r="Q285" s="1610"/>
    </row>
    <row r="286" spans="1:17" ht="16" customHeight="1" x14ac:dyDescent="0.45">
      <c r="A286" s="1609"/>
      <c r="B286" s="1570"/>
      <c r="C286" s="1571"/>
      <c r="D286" s="1587"/>
      <c r="E286" s="1587"/>
      <c r="F286" s="1587"/>
      <c r="G286" s="1572"/>
      <c r="H286" s="1572"/>
      <c r="I286" s="1870">
        <f t="shared" si="4"/>
        <v>0</v>
      </c>
      <c r="J286" s="1587"/>
      <c r="K286" s="1587"/>
      <c r="L286" s="1587"/>
      <c r="M286" s="1587"/>
      <c r="N286" s="1587"/>
      <c r="O286" s="1602"/>
      <c r="P286" s="1572"/>
      <c r="Q286" s="1610"/>
    </row>
    <row r="287" spans="1:17" ht="16" customHeight="1" x14ac:dyDescent="0.45">
      <c r="A287" s="1609"/>
      <c r="B287" s="1570"/>
      <c r="C287" s="1571"/>
      <c r="D287" s="1587"/>
      <c r="E287" s="1587"/>
      <c r="F287" s="1587"/>
      <c r="G287" s="1572"/>
      <c r="H287" s="1572"/>
      <c r="I287" s="1870">
        <f t="shared" si="4"/>
        <v>0</v>
      </c>
      <c r="J287" s="1587"/>
      <c r="K287" s="1587"/>
      <c r="L287" s="1587"/>
      <c r="M287" s="1587"/>
      <c r="N287" s="1587"/>
      <c r="O287" s="1602"/>
      <c r="P287" s="1572"/>
      <c r="Q287" s="1610"/>
    </row>
    <row r="288" spans="1:17" ht="16" customHeight="1" x14ac:dyDescent="0.45">
      <c r="A288" s="1609"/>
      <c r="B288" s="1570"/>
      <c r="C288" s="1571"/>
      <c r="D288" s="1587"/>
      <c r="E288" s="1587"/>
      <c r="F288" s="1587"/>
      <c r="G288" s="1572"/>
      <c r="H288" s="1572"/>
      <c r="I288" s="1870">
        <f t="shared" si="4"/>
        <v>0</v>
      </c>
      <c r="J288" s="1587"/>
      <c r="K288" s="1587"/>
      <c r="L288" s="1587"/>
      <c r="M288" s="1587"/>
      <c r="N288" s="1587"/>
      <c r="O288" s="1602"/>
      <c r="P288" s="1572"/>
      <c r="Q288" s="1610"/>
    </row>
    <row r="289" spans="1:17" ht="16" customHeight="1" x14ac:dyDescent="0.45">
      <c r="A289" s="1609"/>
      <c r="B289" s="1570"/>
      <c r="C289" s="1571"/>
      <c r="D289" s="1587"/>
      <c r="E289" s="1587"/>
      <c r="F289" s="1587"/>
      <c r="G289" s="1572"/>
      <c r="H289" s="1572"/>
      <c r="I289" s="1870">
        <f t="shared" si="4"/>
        <v>0</v>
      </c>
      <c r="J289" s="1587"/>
      <c r="K289" s="1587"/>
      <c r="L289" s="1587"/>
      <c r="M289" s="1587"/>
      <c r="N289" s="1587"/>
      <c r="O289" s="1602"/>
      <c r="P289" s="1572"/>
      <c r="Q289" s="1610"/>
    </row>
    <row r="290" spans="1:17" ht="16" customHeight="1" x14ac:dyDescent="0.45">
      <c r="A290" s="1609"/>
      <c r="B290" s="1570"/>
      <c r="C290" s="1571"/>
      <c r="D290" s="1587"/>
      <c r="E290" s="1587"/>
      <c r="F290" s="1587"/>
      <c r="G290" s="1572"/>
      <c r="H290" s="1572"/>
      <c r="I290" s="1870">
        <f t="shared" si="4"/>
        <v>0</v>
      </c>
      <c r="J290" s="1587"/>
      <c r="K290" s="1587"/>
      <c r="L290" s="1587"/>
      <c r="M290" s="1587"/>
      <c r="N290" s="1587"/>
      <c r="O290" s="1602"/>
      <c r="P290" s="1572"/>
      <c r="Q290" s="1610"/>
    </row>
    <row r="291" spans="1:17" ht="16" customHeight="1" x14ac:dyDescent="0.45">
      <c r="A291" s="1609"/>
      <c r="B291" s="1570"/>
      <c r="C291" s="1571"/>
      <c r="D291" s="1587"/>
      <c r="E291" s="1587"/>
      <c r="F291" s="1587"/>
      <c r="G291" s="1572"/>
      <c r="H291" s="1572"/>
      <c r="I291" s="1870">
        <f t="shared" si="4"/>
        <v>0</v>
      </c>
      <c r="J291" s="1587"/>
      <c r="K291" s="1587"/>
      <c r="L291" s="1587"/>
      <c r="M291" s="1587"/>
      <c r="N291" s="1587"/>
      <c r="O291" s="1602"/>
      <c r="P291" s="1572"/>
      <c r="Q291" s="1610"/>
    </row>
    <row r="292" spans="1:17" ht="16" customHeight="1" x14ac:dyDescent="0.45">
      <c r="A292" s="1609"/>
      <c r="B292" s="1570"/>
      <c r="C292" s="1571"/>
      <c r="D292" s="1587"/>
      <c r="E292" s="1587"/>
      <c r="F292" s="1587"/>
      <c r="G292" s="1572"/>
      <c r="H292" s="1572"/>
      <c r="I292" s="1870">
        <f t="shared" si="4"/>
        <v>0</v>
      </c>
      <c r="J292" s="1587"/>
      <c r="K292" s="1587"/>
      <c r="L292" s="1587"/>
      <c r="M292" s="1587"/>
      <c r="N292" s="1587"/>
      <c r="O292" s="1602"/>
      <c r="P292" s="1572"/>
      <c r="Q292" s="1610"/>
    </row>
    <row r="293" spans="1:17" ht="16" customHeight="1" x14ac:dyDescent="0.45">
      <c r="A293" s="1609"/>
      <c r="B293" s="1570"/>
      <c r="C293" s="1571"/>
      <c r="D293" s="1587"/>
      <c r="E293" s="1587"/>
      <c r="F293" s="1587"/>
      <c r="G293" s="1572"/>
      <c r="H293" s="1572"/>
      <c r="I293" s="1870">
        <f t="shared" si="4"/>
        <v>0</v>
      </c>
      <c r="J293" s="1587"/>
      <c r="K293" s="1587"/>
      <c r="L293" s="1587"/>
      <c r="M293" s="1587"/>
      <c r="N293" s="1587"/>
      <c r="O293" s="1602"/>
      <c r="P293" s="1572"/>
      <c r="Q293" s="1610"/>
    </row>
    <row r="294" spans="1:17" ht="16" customHeight="1" x14ac:dyDescent="0.45">
      <c r="A294" s="1609"/>
      <c r="B294" s="1570"/>
      <c r="C294" s="1571"/>
      <c r="D294" s="1587"/>
      <c r="E294" s="1587"/>
      <c r="F294" s="1587"/>
      <c r="G294" s="1572"/>
      <c r="H294" s="1572"/>
      <c r="I294" s="1870">
        <f t="shared" si="4"/>
        <v>0</v>
      </c>
      <c r="J294" s="1587"/>
      <c r="K294" s="1587"/>
      <c r="L294" s="1587"/>
      <c r="M294" s="1587"/>
      <c r="N294" s="1587"/>
      <c r="O294" s="1602"/>
      <c r="P294" s="1572"/>
      <c r="Q294" s="1610"/>
    </row>
    <row r="295" spans="1:17" ht="16" customHeight="1" x14ac:dyDescent="0.45">
      <c r="A295" s="1609"/>
      <c r="B295" s="1570"/>
      <c r="C295" s="1571"/>
      <c r="D295" s="1587"/>
      <c r="E295" s="1587"/>
      <c r="F295" s="1587"/>
      <c r="G295" s="1572"/>
      <c r="H295" s="1572"/>
      <c r="I295" s="1870">
        <f t="shared" si="4"/>
        <v>0</v>
      </c>
      <c r="J295" s="1587"/>
      <c r="K295" s="1587"/>
      <c r="L295" s="1587"/>
      <c r="M295" s="1587"/>
      <c r="N295" s="1587"/>
      <c r="O295" s="1602"/>
      <c r="P295" s="1572"/>
      <c r="Q295" s="1610"/>
    </row>
    <row r="296" spans="1:17" ht="16" customHeight="1" x14ac:dyDescent="0.45">
      <c r="A296" s="1609"/>
      <c r="B296" s="1570"/>
      <c r="C296" s="1571"/>
      <c r="D296" s="1587"/>
      <c r="E296" s="1587"/>
      <c r="F296" s="1587"/>
      <c r="G296" s="1572"/>
      <c r="H296" s="1572"/>
      <c r="I296" s="1870">
        <f t="shared" si="4"/>
        <v>0</v>
      </c>
      <c r="J296" s="1587"/>
      <c r="K296" s="1587"/>
      <c r="L296" s="1587"/>
      <c r="M296" s="1587"/>
      <c r="N296" s="1587"/>
      <c r="O296" s="1602"/>
      <c r="P296" s="1572"/>
      <c r="Q296" s="1610"/>
    </row>
    <row r="297" spans="1:17" ht="16" customHeight="1" x14ac:dyDescent="0.45">
      <c r="A297" s="1609"/>
      <c r="B297" s="1570"/>
      <c r="C297" s="1571"/>
      <c r="D297" s="1587"/>
      <c r="E297" s="1587"/>
      <c r="F297" s="1587"/>
      <c r="G297" s="1572"/>
      <c r="H297" s="1572"/>
      <c r="I297" s="1870">
        <f t="shared" si="4"/>
        <v>0</v>
      </c>
      <c r="J297" s="1587"/>
      <c r="K297" s="1587"/>
      <c r="L297" s="1587"/>
      <c r="M297" s="1587"/>
      <c r="N297" s="1587"/>
      <c r="O297" s="1602"/>
      <c r="P297" s="1572"/>
      <c r="Q297" s="1610"/>
    </row>
    <row r="298" spans="1:17" ht="16" customHeight="1" x14ac:dyDescent="0.45">
      <c r="A298" s="1609"/>
      <c r="B298" s="1570"/>
      <c r="C298" s="1571"/>
      <c r="D298" s="1587"/>
      <c r="E298" s="1587"/>
      <c r="F298" s="1587"/>
      <c r="G298" s="1572"/>
      <c r="H298" s="1572"/>
      <c r="I298" s="1870">
        <f t="shared" si="4"/>
        <v>0</v>
      </c>
      <c r="J298" s="1587"/>
      <c r="K298" s="1587"/>
      <c r="L298" s="1587"/>
      <c r="M298" s="1587"/>
      <c r="N298" s="1587"/>
      <c r="O298" s="1602"/>
      <c r="P298" s="1572"/>
      <c r="Q298" s="1610"/>
    </row>
    <row r="299" spans="1:17" ht="16" customHeight="1" x14ac:dyDescent="0.45">
      <c r="A299" s="1609"/>
      <c r="B299" s="1570"/>
      <c r="C299" s="1571"/>
      <c r="D299" s="1587"/>
      <c r="E299" s="1587"/>
      <c r="F299" s="1587"/>
      <c r="G299" s="1572"/>
      <c r="H299" s="1572"/>
      <c r="I299" s="1870">
        <f t="shared" si="4"/>
        <v>0</v>
      </c>
      <c r="J299" s="1587"/>
      <c r="K299" s="1587"/>
      <c r="L299" s="1587"/>
      <c r="M299" s="1587"/>
      <c r="N299" s="1587"/>
      <c r="O299" s="1602"/>
      <c r="P299" s="1572"/>
      <c r="Q299" s="1610"/>
    </row>
    <row r="300" spans="1:17" ht="16" customHeight="1" x14ac:dyDescent="0.45">
      <c r="A300" s="1609"/>
      <c r="B300" s="1570"/>
      <c r="C300" s="1571"/>
      <c r="D300" s="1587"/>
      <c r="E300" s="1587"/>
      <c r="F300" s="1587"/>
      <c r="G300" s="1572"/>
      <c r="H300" s="1572"/>
      <c r="I300" s="1870">
        <f t="shared" si="4"/>
        <v>0</v>
      </c>
      <c r="J300" s="1587"/>
      <c r="K300" s="1587"/>
      <c r="L300" s="1587"/>
      <c r="M300" s="1587"/>
      <c r="N300" s="1587"/>
      <c r="O300" s="1602"/>
      <c r="P300" s="1572"/>
      <c r="Q300" s="1610"/>
    </row>
    <row r="301" spans="1:17" ht="16" customHeight="1" x14ac:dyDescent="0.45">
      <c r="A301" s="1609"/>
      <c r="B301" s="1570"/>
      <c r="C301" s="1571"/>
      <c r="D301" s="1587"/>
      <c r="E301" s="1587"/>
      <c r="F301" s="1587"/>
      <c r="G301" s="1572"/>
      <c r="H301" s="1572"/>
      <c r="I301" s="1870">
        <f t="shared" si="4"/>
        <v>0</v>
      </c>
      <c r="J301" s="1587"/>
      <c r="K301" s="1587"/>
      <c r="L301" s="1587"/>
      <c r="M301" s="1587"/>
      <c r="N301" s="1587"/>
      <c r="O301" s="1602"/>
      <c r="P301" s="1572"/>
      <c r="Q301" s="1610"/>
    </row>
    <row r="302" spans="1:17" ht="16" customHeight="1" x14ac:dyDescent="0.45">
      <c r="A302" s="1609"/>
      <c r="B302" s="1570"/>
      <c r="C302" s="1571"/>
      <c r="D302" s="1587"/>
      <c r="E302" s="1587"/>
      <c r="F302" s="1587"/>
      <c r="G302" s="1572"/>
      <c r="H302" s="1572"/>
      <c r="I302" s="1870">
        <f t="shared" si="4"/>
        <v>0</v>
      </c>
      <c r="J302" s="1587"/>
      <c r="K302" s="1587"/>
      <c r="L302" s="1587"/>
      <c r="M302" s="1587"/>
      <c r="N302" s="1587"/>
      <c r="O302" s="1602"/>
      <c r="P302" s="1572"/>
      <c r="Q302" s="1610"/>
    </row>
    <row r="303" spans="1:17" ht="16" customHeight="1" x14ac:dyDescent="0.45">
      <c r="A303" s="1609"/>
      <c r="B303" s="1570"/>
      <c r="C303" s="1571"/>
      <c r="D303" s="1587"/>
      <c r="E303" s="1587"/>
      <c r="F303" s="1587"/>
      <c r="G303" s="1572"/>
      <c r="H303" s="1572"/>
      <c r="I303" s="1870">
        <f t="shared" si="4"/>
        <v>0</v>
      </c>
      <c r="J303" s="1587"/>
      <c r="K303" s="1587"/>
      <c r="L303" s="1587"/>
      <c r="M303" s="1587"/>
      <c r="N303" s="1587"/>
      <c r="O303" s="1602"/>
      <c r="P303" s="1572"/>
      <c r="Q303" s="1610"/>
    </row>
    <row r="304" spans="1:17" ht="16" customHeight="1" x14ac:dyDescent="0.45">
      <c r="A304" s="1609"/>
      <c r="B304" s="1570"/>
      <c r="C304" s="1571"/>
      <c r="D304" s="1587"/>
      <c r="E304" s="1587"/>
      <c r="F304" s="1587"/>
      <c r="G304" s="1572"/>
      <c r="H304" s="1572"/>
      <c r="I304" s="1870">
        <f t="shared" si="4"/>
        <v>0</v>
      </c>
      <c r="J304" s="1587"/>
      <c r="K304" s="1587"/>
      <c r="L304" s="1587"/>
      <c r="M304" s="1587"/>
      <c r="N304" s="1587"/>
      <c r="O304" s="1602"/>
      <c r="P304" s="1572"/>
      <c r="Q304" s="1610"/>
    </row>
    <row r="305" spans="1:17" ht="16" customHeight="1" x14ac:dyDescent="0.45">
      <c r="A305" s="1609"/>
      <c r="B305" s="1570"/>
      <c r="C305" s="1571"/>
      <c r="D305" s="1587"/>
      <c r="E305" s="1587"/>
      <c r="F305" s="1587"/>
      <c r="G305" s="1572"/>
      <c r="H305" s="1572"/>
      <c r="I305" s="1870">
        <f t="shared" si="4"/>
        <v>0</v>
      </c>
      <c r="J305" s="1587"/>
      <c r="K305" s="1587"/>
      <c r="L305" s="1587"/>
      <c r="M305" s="1587"/>
      <c r="N305" s="1587"/>
      <c r="O305" s="1602"/>
      <c r="P305" s="1572"/>
      <c r="Q305" s="1610"/>
    </row>
    <row r="306" spans="1:17" ht="16" customHeight="1" x14ac:dyDescent="0.45">
      <c r="A306" s="1609"/>
      <c r="B306" s="1570"/>
      <c r="C306" s="1571"/>
      <c r="D306" s="1587"/>
      <c r="E306" s="1587"/>
      <c r="F306" s="1587"/>
      <c r="G306" s="1572"/>
      <c r="H306" s="1572"/>
      <c r="I306" s="1870">
        <f t="shared" si="4"/>
        <v>0</v>
      </c>
      <c r="J306" s="1587"/>
      <c r="K306" s="1587"/>
      <c r="L306" s="1587"/>
      <c r="M306" s="1587"/>
      <c r="N306" s="1587"/>
      <c r="O306" s="1602"/>
      <c r="P306" s="1572"/>
      <c r="Q306" s="1610"/>
    </row>
    <row r="307" spans="1:17" ht="16" customHeight="1" x14ac:dyDescent="0.45">
      <c r="A307" s="1609"/>
      <c r="B307" s="1570"/>
      <c r="C307" s="1571"/>
      <c r="D307" s="1587"/>
      <c r="E307" s="1587"/>
      <c r="F307" s="1587"/>
      <c r="G307" s="1572"/>
      <c r="H307" s="1572"/>
      <c r="I307" s="1870">
        <f t="shared" si="4"/>
        <v>0</v>
      </c>
      <c r="J307" s="1587"/>
      <c r="K307" s="1587"/>
      <c r="L307" s="1587"/>
      <c r="M307" s="1587"/>
      <c r="N307" s="1587"/>
      <c r="O307" s="1602"/>
      <c r="P307" s="1572"/>
      <c r="Q307" s="1610"/>
    </row>
    <row r="308" spans="1:17" ht="16" customHeight="1" x14ac:dyDescent="0.45">
      <c r="A308" s="1609"/>
      <c r="B308" s="1570"/>
      <c r="C308" s="1571"/>
      <c r="D308" s="1587"/>
      <c r="E308" s="1587"/>
      <c r="F308" s="1587"/>
      <c r="G308" s="1572"/>
      <c r="H308" s="1572"/>
      <c r="I308" s="1870">
        <f t="shared" si="4"/>
        <v>0</v>
      </c>
      <c r="J308" s="1587"/>
      <c r="K308" s="1587"/>
      <c r="L308" s="1587"/>
      <c r="M308" s="1587"/>
      <c r="N308" s="1587"/>
      <c r="O308" s="1602"/>
      <c r="P308" s="1572"/>
      <c r="Q308" s="1610"/>
    </row>
    <row r="309" spans="1:17" ht="16" customHeight="1" x14ac:dyDescent="0.45">
      <c r="A309" s="1609"/>
      <c r="B309" s="1570"/>
      <c r="C309" s="1571"/>
      <c r="D309" s="1587"/>
      <c r="E309" s="1587"/>
      <c r="F309" s="1587"/>
      <c r="G309" s="1572"/>
      <c r="H309" s="1572"/>
      <c r="I309" s="1870">
        <f t="shared" si="4"/>
        <v>0</v>
      </c>
      <c r="J309" s="1587"/>
      <c r="K309" s="1587"/>
      <c r="L309" s="1587"/>
      <c r="M309" s="1587"/>
      <c r="N309" s="1587"/>
      <c r="O309" s="1602"/>
      <c r="P309" s="1572"/>
      <c r="Q309" s="1610"/>
    </row>
    <row r="310" spans="1:17" ht="16" customHeight="1" x14ac:dyDescent="0.45">
      <c r="A310" s="1609"/>
      <c r="B310" s="1570"/>
      <c r="C310" s="1571"/>
      <c r="D310" s="1587"/>
      <c r="E310" s="1587"/>
      <c r="F310" s="1587"/>
      <c r="G310" s="1572"/>
      <c r="H310" s="1572"/>
      <c r="I310" s="1870">
        <f t="shared" si="4"/>
        <v>0</v>
      </c>
      <c r="J310" s="1587"/>
      <c r="K310" s="1587"/>
      <c r="L310" s="1587"/>
      <c r="M310" s="1587"/>
      <c r="N310" s="1587"/>
      <c r="O310" s="1602"/>
      <c r="P310" s="1572"/>
      <c r="Q310" s="1610"/>
    </row>
    <row r="311" spans="1:17" ht="16" customHeight="1" x14ac:dyDescent="0.45">
      <c r="A311" s="1609"/>
      <c r="B311" s="1570"/>
      <c r="C311" s="1571"/>
      <c r="D311" s="1587"/>
      <c r="E311" s="1587"/>
      <c r="F311" s="1587"/>
      <c r="G311" s="1572"/>
      <c r="H311" s="1572"/>
      <c r="I311" s="1870">
        <f t="shared" si="4"/>
        <v>0</v>
      </c>
      <c r="J311" s="1587"/>
      <c r="K311" s="1587"/>
      <c r="L311" s="1587"/>
      <c r="M311" s="1587"/>
      <c r="N311" s="1587"/>
      <c r="O311" s="1602"/>
      <c r="P311" s="1572"/>
      <c r="Q311" s="1610"/>
    </row>
    <row r="312" spans="1:17" ht="16" customHeight="1" x14ac:dyDescent="0.45">
      <c r="A312" s="1609"/>
      <c r="B312" s="1570"/>
      <c r="C312" s="1571"/>
      <c r="D312" s="1587"/>
      <c r="E312" s="1587"/>
      <c r="F312" s="1587"/>
      <c r="G312" s="1572"/>
      <c r="H312" s="1572"/>
      <c r="I312" s="1870">
        <f t="shared" si="4"/>
        <v>0</v>
      </c>
      <c r="J312" s="1587"/>
      <c r="K312" s="1587"/>
      <c r="L312" s="1587"/>
      <c r="M312" s="1587"/>
      <c r="N312" s="1587"/>
      <c r="O312" s="1602"/>
      <c r="P312" s="1572"/>
      <c r="Q312" s="1610"/>
    </row>
    <row r="313" spans="1:17" ht="16" customHeight="1" x14ac:dyDescent="0.45">
      <c r="A313" s="1609"/>
      <c r="B313" s="1570"/>
      <c r="C313" s="1571"/>
      <c r="D313" s="1587"/>
      <c r="E313" s="1587"/>
      <c r="F313" s="1587"/>
      <c r="G313" s="1572"/>
      <c r="H313" s="1572"/>
      <c r="I313" s="1870">
        <f t="shared" si="4"/>
        <v>0</v>
      </c>
      <c r="J313" s="1587"/>
      <c r="K313" s="1587"/>
      <c r="L313" s="1587"/>
      <c r="M313" s="1587"/>
      <c r="N313" s="1587"/>
      <c r="O313" s="1602"/>
      <c r="P313" s="1572"/>
      <c r="Q313" s="1610"/>
    </row>
    <row r="314" spans="1:17" ht="16" customHeight="1" x14ac:dyDescent="0.45">
      <c r="A314" s="1609"/>
      <c r="B314" s="1570"/>
      <c r="C314" s="1571"/>
      <c r="D314" s="1587"/>
      <c r="E314" s="1587"/>
      <c r="F314" s="1587"/>
      <c r="G314" s="1572"/>
      <c r="H314" s="1572"/>
      <c r="I314" s="1870">
        <f t="shared" si="4"/>
        <v>0</v>
      </c>
      <c r="J314" s="1587"/>
      <c r="K314" s="1587"/>
      <c r="L314" s="1587"/>
      <c r="M314" s="1587"/>
      <c r="N314" s="1587"/>
      <c r="O314" s="1602"/>
      <c r="P314" s="1572"/>
      <c r="Q314" s="1610"/>
    </row>
    <row r="315" spans="1:17" ht="16" customHeight="1" x14ac:dyDescent="0.45">
      <c r="A315" s="1609"/>
      <c r="B315" s="1570"/>
      <c r="C315" s="1571"/>
      <c r="D315" s="1587"/>
      <c r="E315" s="1587"/>
      <c r="F315" s="1587"/>
      <c r="G315" s="1572"/>
      <c r="H315" s="1572"/>
      <c r="I315" s="1870">
        <f t="shared" si="4"/>
        <v>0</v>
      </c>
      <c r="J315" s="1587"/>
      <c r="K315" s="1587"/>
      <c r="L315" s="1587"/>
      <c r="M315" s="1587"/>
      <c r="N315" s="1587"/>
      <c r="O315" s="1602"/>
      <c r="P315" s="1572"/>
      <c r="Q315" s="1610"/>
    </row>
    <row r="316" spans="1:17" ht="16" customHeight="1" x14ac:dyDescent="0.45">
      <c r="A316" s="1609"/>
      <c r="B316" s="1570"/>
      <c r="C316" s="1571"/>
      <c r="D316" s="1587"/>
      <c r="E316" s="1587"/>
      <c r="F316" s="1587"/>
      <c r="G316" s="1572"/>
      <c r="H316" s="1572"/>
      <c r="I316" s="1870">
        <f t="shared" si="4"/>
        <v>0</v>
      </c>
      <c r="J316" s="1587"/>
      <c r="K316" s="1587"/>
      <c r="L316" s="1587"/>
      <c r="M316" s="1587"/>
      <c r="N316" s="1587"/>
      <c r="O316" s="1602"/>
      <c r="P316" s="1572"/>
      <c r="Q316" s="1610"/>
    </row>
    <row r="317" spans="1:17" ht="16" customHeight="1" x14ac:dyDescent="0.45">
      <c r="A317" s="1609"/>
      <c r="B317" s="1570"/>
      <c r="C317" s="1571"/>
      <c r="D317" s="1587"/>
      <c r="E317" s="1587"/>
      <c r="F317" s="1587"/>
      <c r="G317" s="1572"/>
      <c r="H317" s="1572"/>
      <c r="I317" s="1870">
        <f t="shared" si="4"/>
        <v>0</v>
      </c>
      <c r="J317" s="1587"/>
      <c r="K317" s="1587"/>
      <c r="L317" s="1587"/>
      <c r="M317" s="1587"/>
      <c r="N317" s="1587"/>
      <c r="O317" s="1602"/>
      <c r="P317" s="1572"/>
      <c r="Q317" s="1610"/>
    </row>
    <row r="318" spans="1:17" ht="16" customHeight="1" x14ac:dyDescent="0.45">
      <c r="A318" s="1609"/>
      <c r="B318" s="1570"/>
      <c r="C318" s="1571"/>
      <c r="D318" s="1587"/>
      <c r="E318" s="1587"/>
      <c r="F318" s="1587"/>
      <c r="G318" s="1572"/>
      <c r="H318" s="1572"/>
      <c r="I318" s="1870">
        <f t="shared" si="4"/>
        <v>0</v>
      </c>
      <c r="J318" s="1587"/>
      <c r="K318" s="1587"/>
      <c r="L318" s="1587"/>
      <c r="M318" s="1587"/>
      <c r="N318" s="1587"/>
      <c r="O318" s="1602"/>
      <c r="P318" s="1572"/>
      <c r="Q318" s="1610"/>
    </row>
    <row r="319" spans="1:17" ht="16" customHeight="1" x14ac:dyDescent="0.45">
      <c r="A319" s="1609"/>
      <c r="B319" s="1570"/>
      <c r="C319" s="1571"/>
      <c r="D319" s="1587"/>
      <c r="E319" s="1587"/>
      <c r="F319" s="1587"/>
      <c r="G319" s="1572"/>
      <c r="H319" s="1572"/>
      <c r="I319" s="1870">
        <f t="shared" si="4"/>
        <v>0</v>
      </c>
      <c r="J319" s="1587"/>
      <c r="K319" s="1587"/>
      <c r="L319" s="1587"/>
      <c r="M319" s="1587"/>
      <c r="N319" s="1587"/>
      <c r="O319" s="1602"/>
      <c r="P319" s="1572"/>
      <c r="Q319" s="1610"/>
    </row>
    <row r="320" spans="1:17" ht="16" customHeight="1" x14ac:dyDescent="0.45">
      <c r="A320" s="1609"/>
      <c r="B320" s="1570"/>
      <c r="C320" s="1571"/>
      <c r="D320" s="1587"/>
      <c r="E320" s="1587"/>
      <c r="F320" s="1587"/>
      <c r="G320" s="1572"/>
      <c r="H320" s="1572"/>
      <c r="I320" s="1870">
        <f t="shared" si="4"/>
        <v>0</v>
      </c>
      <c r="J320" s="1587"/>
      <c r="K320" s="1587"/>
      <c r="L320" s="1587"/>
      <c r="M320" s="1587"/>
      <c r="N320" s="1587"/>
      <c r="O320" s="1602"/>
      <c r="P320" s="1572"/>
      <c r="Q320" s="1610"/>
    </row>
    <row r="321" spans="1:17" ht="16" customHeight="1" x14ac:dyDescent="0.45">
      <c r="A321" s="1609"/>
      <c r="B321" s="1570"/>
      <c r="C321" s="1571"/>
      <c r="D321" s="1587"/>
      <c r="E321" s="1587"/>
      <c r="F321" s="1587"/>
      <c r="G321" s="1572"/>
      <c r="H321" s="1572"/>
      <c r="I321" s="1870">
        <f t="shared" si="4"/>
        <v>0</v>
      </c>
      <c r="J321" s="1587"/>
      <c r="K321" s="1587"/>
      <c r="L321" s="1587"/>
      <c r="M321" s="1587"/>
      <c r="N321" s="1587"/>
      <c r="O321" s="1602"/>
      <c r="P321" s="1572"/>
      <c r="Q321" s="1610"/>
    </row>
    <row r="322" spans="1:17" ht="16" customHeight="1" x14ac:dyDescent="0.45">
      <c r="A322" s="1609"/>
      <c r="B322" s="1570"/>
      <c r="C322" s="1571"/>
      <c r="D322" s="1587"/>
      <c r="E322" s="1587"/>
      <c r="F322" s="1587"/>
      <c r="G322" s="1572"/>
      <c r="H322" s="1572"/>
      <c r="I322" s="1870">
        <f t="shared" si="4"/>
        <v>0</v>
      </c>
      <c r="J322" s="1587"/>
      <c r="K322" s="1587"/>
      <c r="L322" s="1587"/>
      <c r="M322" s="1587"/>
      <c r="N322" s="1587"/>
      <c r="O322" s="1602"/>
      <c r="P322" s="1572"/>
      <c r="Q322" s="1610"/>
    </row>
    <row r="323" spans="1:17" ht="16" customHeight="1" x14ac:dyDescent="0.45">
      <c r="A323" s="1609"/>
      <c r="B323" s="1570"/>
      <c r="C323" s="1571"/>
      <c r="D323" s="1587"/>
      <c r="E323" s="1587"/>
      <c r="F323" s="1587"/>
      <c r="G323" s="1572"/>
      <c r="H323" s="1572"/>
      <c r="I323" s="1870">
        <f t="shared" si="4"/>
        <v>0</v>
      </c>
      <c r="J323" s="1587"/>
      <c r="K323" s="1587"/>
      <c r="L323" s="1587"/>
      <c r="M323" s="1587"/>
      <c r="N323" s="1587"/>
      <c r="O323" s="1602"/>
      <c r="P323" s="1572"/>
      <c r="Q323" s="1610"/>
    </row>
    <row r="324" spans="1:17" ht="16" customHeight="1" x14ac:dyDescent="0.45">
      <c r="A324" s="1609"/>
      <c r="B324" s="1570"/>
      <c r="C324" s="1571"/>
      <c r="D324" s="1587"/>
      <c r="E324" s="1587"/>
      <c r="F324" s="1587"/>
      <c r="G324" s="1572"/>
      <c r="H324" s="1572"/>
      <c r="I324" s="1870">
        <f t="shared" si="4"/>
        <v>0</v>
      </c>
      <c r="J324" s="1587"/>
      <c r="K324" s="1587"/>
      <c r="L324" s="1587"/>
      <c r="M324" s="1587"/>
      <c r="N324" s="1587"/>
      <c r="O324" s="1602"/>
      <c r="P324" s="1572"/>
      <c r="Q324" s="1610"/>
    </row>
    <row r="325" spans="1:17" ht="16" customHeight="1" x14ac:dyDescent="0.45">
      <c r="A325" s="1609"/>
      <c r="B325" s="1570"/>
      <c r="C325" s="1571"/>
      <c r="D325" s="1587"/>
      <c r="E325" s="1587"/>
      <c r="F325" s="1587"/>
      <c r="G325" s="1572"/>
      <c r="H325" s="1572"/>
      <c r="I325" s="1870">
        <f t="shared" si="4"/>
        <v>0</v>
      </c>
      <c r="J325" s="1587"/>
      <c r="K325" s="1587"/>
      <c r="L325" s="1587"/>
      <c r="M325" s="1587"/>
      <c r="N325" s="1587"/>
      <c r="O325" s="1602"/>
      <c r="P325" s="1572"/>
      <c r="Q325" s="1610"/>
    </row>
    <row r="326" spans="1:17" ht="16" customHeight="1" x14ac:dyDescent="0.45">
      <c r="A326" s="1609"/>
      <c r="B326" s="1570"/>
      <c r="C326" s="1571"/>
      <c r="D326" s="1587"/>
      <c r="E326" s="1587"/>
      <c r="F326" s="1587"/>
      <c r="G326" s="1572"/>
      <c r="H326" s="1572"/>
      <c r="I326" s="1870">
        <f t="shared" si="4"/>
        <v>0</v>
      </c>
      <c r="J326" s="1587"/>
      <c r="K326" s="1587"/>
      <c r="L326" s="1587"/>
      <c r="M326" s="1587"/>
      <c r="N326" s="1587"/>
      <c r="O326" s="1602"/>
      <c r="P326" s="1572"/>
      <c r="Q326" s="1610"/>
    </row>
    <row r="327" spans="1:17" ht="16" customHeight="1" x14ac:dyDescent="0.45">
      <c r="A327" s="1609"/>
      <c r="B327" s="1570"/>
      <c r="C327" s="1571"/>
      <c r="D327" s="1587"/>
      <c r="E327" s="1587"/>
      <c r="F327" s="1587"/>
      <c r="G327" s="1572"/>
      <c r="H327" s="1572"/>
      <c r="I327" s="1870">
        <f t="shared" si="4"/>
        <v>0</v>
      </c>
      <c r="J327" s="1587"/>
      <c r="K327" s="1587"/>
      <c r="L327" s="1587"/>
      <c r="M327" s="1587"/>
      <c r="N327" s="1587"/>
      <c r="O327" s="1602"/>
      <c r="P327" s="1572"/>
      <c r="Q327" s="1610"/>
    </row>
    <row r="328" spans="1:17" ht="16" customHeight="1" x14ac:dyDescent="0.45">
      <c r="A328" s="1609"/>
      <c r="B328" s="1570"/>
      <c r="C328" s="1571"/>
      <c r="D328" s="1587"/>
      <c r="E328" s="1587"/>
      <c r="F328" s="1587"/>
      <c r="G328" s="1572"/>
      <c r="H328" s="1572"/>
      <c r="I328" s="1870">
        <f t="shared" ref="I328:I391" si="5">$G328*$H328</f>
        <v>0</v>
      </c>
      <c r="J328" s="1587"/>
      <c r="K328" s="1587"/>
      <c r="L328" s="1587"/>
      <c r="M328" s="1587"/>
      <c r="N328" s="1587"/>
      <c r="O328" s="1602"/>
      <c r="P328" s="1572"/>
      <c r="Q328" s="1610"/>
    </row>
    <row r="329" spans="1:17" ht="16" customHeight="1" x14ac:dyDescent="0.45">
      <c r="A329" s="1609"/>
      <c r="B329" s="1570"/>
      <c r="C329" s="1571"/>
      <c r="D329" s="1587"/>
      <c r="E329" s="1587"/>
      <c r="F329" s="1587"/>
      <c r="G329" s="1572"/>
      <c r="H329" s="1572"/>
      <c r="I329" s="1870">
        <f t="shared" si="5"/>
        <v>0</v>
      </c>
      <c r="J329" s="1587"/>
      <c r="K329" s="1587"/>
      <c r="L329" s="1587"/>
      <c r="M329" s="1587"/>
      <c r="N329" s="1587"/>
      <c r="O329" s="1602"/>
      <c r="P329" s="1572"/>
      <c r="Q329" s="1610"/>
    </row>
    <row r="330" spans="1:17" ht="16" customHeight="1" x14ac:dyDescent="0.45">
      <c r="A330" s="1609"/>
      <c r="B330" s="1570"/>
      <c r="C330" s="1571"/>
      <c r="D330" s="1587"/>
      <c r="E330" s="1587"/>
      <c r="F330" s="1587"/>
      <c r="G330" s="1572"/>
      <c r="H330" s="1572"/>
      <c r="I330" s="1870">
        <f t="shared" si="5"/>
        <v>0</v>
      </c>
      <c r="J330" s="1587"/>
      <c r="K330" s="1587"/>
      <c r="L330" s="1587"/>
      <c r="M330" s="1587"/>
      <c r="N330" s="1587"/>
      <c r="O330" s="1602"/>
      <c r="P330" s="1572"/>
      <c r="Q330" s="1610"/>
    </row>
    <row r="331" spans="1:17" ht="16" customHeight="1" x14ac:dyDescent="0.45">
      <c r="A331" s="1609"/>
      <c r="B331" s="1570"/>
      <c r="C331" s="1571"/>
      <c r="D331" s="1587"/>
      <c r="E331" s="1587"/>
      <c r="F331" s="1587"/>
      <c r="G331" s="1572"/>
      <c r="H331" s="1572"/>
      <c r="I331" s="1870">
        <f t="shared" si="5"/>
        <v>0</v>
      </c>
      <c r="J331" s="1587"/>
      <c r="K331" s="1587"/>
      <c r="L331" s="1587"/>
      <c r="M331" s="1587"/>
      <c r="N331" s="1587"/>
      <c r="O331" s="1602"/>
      <c r="P331" s="1572"/>
      <c r="Q331" s="1610"/>
    </row>
    <row r="332" spans="1:17" ht="16" customHeight="1" x14ac:dyDescent="0.45">
      <c r="A332" s="1609"/>
      <c r="B332" s="1570"/>
      <c r="C332" s="1571"/>
      <c r="D332" s="1587"/>
      <c r="E332" s="1587"/>
      <c r="F332" s="1587"/>
      <c r="G332" s="1572"/>
      <c r="H332" s="1572"/>
      <c r="I332" s="1870">
        <f t="shared" si="5"/>
        <v>0</v>
      </c>
      <c r="J332" s="1587"/>
      <c r="K332" s="1587"/>
      <c r="L332" s="1587"/>
      <c r="M332" s="1587"/>
      <c r="N332" s="1587"/>
      <c r="O332" s="1602"/>
      <c r="P332" s="1572"/>
      <c r="Q332" s="1610"/>
    </row>
    <row r="333" spans="1:17" ht="16" customHeight="1" x14ac:dyDescent="0.45">
      <c r="A333" s="1609"/>
      <c r="B333" s="1570"/>
      <c r="C333" s="1571"/>
      <c r="D333" s="1587"/>
      <c r="E333" s="1587"/>
      <c r="F333" s="1587"/>
      <c r="G333" s="1572"/>
      <c r="H333" s="1572"/>
      <c r="I333" s="1870">
        <f t="shared" si="5"/>
        <v>0</v>
      </c>
      <c r="J333" s="1587"/>
      <c r="K333" s="1587"/>
      <c r="L333" s="1587"/>
      <c r="M333" s="1587"/>
      <c r="N333" s="1587"/>
      <c r="O333" s="1602"/>
      <c r="P333" s="1572"/>
      <c r="Q333" s="1610"/>
    </row>
    <row r="334" spans="1:17" ht="16" customHeight="1" x14ac:dyDescent="0.45">
      <c r="A334" s="1609"/>
      <c r="B334" s="1570"/>
      <c r="C334" s="1571"/>
      <c r="D334" s="1587"/>
      <c r="E334" s="1587"/>
      <c r="F334" s="1587"/>
      <c r="G334" s="1572"/>
      <c r="H334" s="1572"/>
      <c r="I334" s="1870">
        <f t="shared" si="5"/>
        <v>0</v>
      </c>
      <c r="J334" s="1587"/>
      <c r="K334" s="1587"/>
      <c r="L334" s="1587"/>
      <c r="M334" s="1587"/>
      <c r="N334" s="1587"/>
      <c r="O334" s="1602"/>
      <c r="P334" s="1572"/>
      <c r="Q334" s="1610"/>
    </row>
    <row r="335" spans="1:17" ht="16" customHeight="1" x14ac:dyDescent="0.45">
      <c r="A335" s="1609"/>
      <c r="B335" s="1570"/>
      <c r="C335" s="1571"/>
      <c r="D335" s="1587"/>
      <c r="E335" s="1587"/>
      <c r="F335" s="1587"/>
      <c r="G335" s="1572"/>
      <c r="H335" s="1572"/>
      <c r="I335" s="1870">
        <f t="shared" si="5"/>
        <v>0</v>
      </c>
      <c r="J335" s="1587"/>
      <c r="K335" s="1587"/>
      <c r="L335" s="1587"/>
      <c r="M335" s="1587"/>
      <c r="N335" s="1587"/>
      <c r="O335" s="1602"/>
      <c r="P335" s="1572"/>
      <c r="Q335" s="1610"/>
    </row>
    <row r="336" spans="1:17" ht="16" customHeight="1" x14ac:dyDescent="0.45">
      <c r="A336" s="1609"/>
      <c r="B336" s="1570"/>
      <c r="C336" s="1571"/>
      <c r="D336" s="1587"/>
      <c r="E336" s="1587"/>
      <c r="F336" s="1587"/>
      <c r="G336" s="1572"/>
      <c r="H336" s="1572"/>
      <c r="I336" s="1870">
        <f t="shared" si="5"/>
        <v>0</v>
      </c>
      <c r="J336" s="1587"/>
      <c r="K336" s="1587"/>
      <c r="L336" s="1587"/>
      <c r="M336" s="1587"/>
      <c r="N336" s="1587"/>
      <c r="O336" s="1602"/>
      <c r="P336" s="1572"/>
      <c r="Q336" s="1610"/>
    </row>
    <row r="337" spans="1:17" ht="16" customHeight="1" x14ac:dyDescent="0.45">
      <c r="A337" s="1609"/>
      <c r="B337" s="1570"/>
      <c r="C337" s="1571"/>
      <c r="D337" s="1587"/>
      <c r="E337" s="1587"/>
      <c r="F337" s="1587"/>
      <c r="G337" s="1572"/>
      <c r="H337" s="1572"/>
      <c r="I337" s="1870">
        <f t="shared" si="5"/>
        <v>0</v>
      </c>
      <c r="J337" s="1587"/>
      <c r="K337" s="1587"/>
      <c r="L337" s="1587"/>
      <c r="M337" s="1587"/>
      <c r="N337" s="1587"/>
      <c r="O337" s="1602"/>
      <c r="P337" s="1572"/>
      <c r="Q337" s="1610"/>
    </row>
    <row r="338" spans="1:17" ht="16" customHeight="1" x14ac:dyDescent="0.45">
      <c r="A338" s="1609"/>
      <c r="B338" s="1570"/>
      <c r="C338" s="1571"/>
      <c r="D338" s="1587"/>
      <c r="E338" s="1587"/>
      <c r="F338" s="1587"/>
      <c r="G338" s="1572"/>
      <c r="H338" s="1572"/>
      <c r="I338" s="1870">
        <f t="shared" si="5"/>
        <v>0</v>
      </c>
      <c r="J338" s="1587"/>
      <c r="K338" s="1587"/>
      <c r="L338" s="1587"/>
      <c r="M338" s="1587"/>
      <c r="N338" s="1587"/>
      <c r="O338" s="1602"/>
      <c r="P338" s="1572"/>
      <c r="Q338" s="1610"/>
    </row>
    <row r="339" spans="1:17" ht="16" customHeight="1" x14ac:dyDescent="0.45">
      <c r="A339" s="1609"/>
      <c r="B339" s="1570"/>
      <c r="C339" s="1571"/>
      <c r="D339" s="1587"/>
      <c r="E339" s="1587"/>
      <c r="F339" s="1587"/>
      <c r="G339" s="1572"/>
      <c r="H339" s="1572"/>
      <c r="I339" s="1870">
        <f t="shared" si="5"/>
        <v>0</v>
      </c>
      <c r="J339" s="1587"/>
      <c r="K339" s="1587"/>
      <c r="L339" s="1587"/>
      <c r="M339" s="1587"/>
      <c r="N339" s="1587"/>
      <c r="O339" s="1602"/>
      <c r="P339" s="1572"/>
      <c r="Q339" s="1610"/>
    </row>
    <row r="340" spans="1:17" ht="16" customHeight="1" x14ac:dyDescent="0.45">
      <c r="A340" s="1609"/>
      <c r="B340" s="1570"/>
      <c r="C340" s="1571"/>
      <c r="D340" s="1587"/>
      <c r="E340" s="1587"/>
      <c r="F340" s="1587"/>
      <c r="G340" s="1572"/>
      <c r="H340" s="1572"/>
      <c r="I340" s="1870">
        <f t="shared" si="5"/>
        <v>0</v>
      </c>
      <c r="J340" s="1587"/>
      <c r="K340" s="1587"/>
      <c r="L340" s="1587"/>
      <c r="M340" s="1587"/>
      <c r="N340" s="1587"/>
      <c r="O340" s="1602"/>
      <c r="P340" s="1572"/>
      <c r="Q340" s="1610"/>
    </row>
    <row r="341" spans="1:17" ht="16" customHeight="1" x14ac:dyDescent="0.45">
      <c r="A341" s="1609"/>
      <c r="B341" s="1570"/>
      <c r="C341" s="1571"/>
      <c r="D341" s="1587"/>
      <c r="E341" s="1587"/>
      <c r="F341" s="1587"/>
      <c r="G341" s="1572"/>
      <c r="H341" s="1572"/>
      <c r="I341" s="1870">
        <f t="shared" si="5"/>
        <v>0</v>
      </c>
      <c r="J341" s="1587"/>
      <c r="K341" s="1587"/>
      <c r="L341" s="1587"/>
      <c r="M341" s="1587"/>
      <c r="N341" s="1587"/>
      <c r="O341" s="1602"/>
      <c r="P341" s="1572"/>
      <c r="Q341" s="1610"/>
    </row>
    <row r="342" spans="1:17" ht="16" customHeight="1" x14ac:dyDescent="0.45">
      <c r="A342" s="1609"/>
      <c r="B342" s="1570"/>
      <c r="C342" s="1571"/>
      <c r="D342" s="1587"/>
      <c r="E342" s="1587"/>
      <c r="F342" s="1587"/>
      <c r="G342" s="1572"/>
      <c r="H342" s="1572"/>
      <c r="I342" s="1870">
        <f t="shared" si="5"/>
        <v>0</v>
      </c>
      <c r="J342" s="1587"/>
      <c r="K342" s="1587"/>
      <c r="L342" s="1587"/>
      <c r="M342" s="1587"/>
      <c r="N342" s="1587"/>
      <c r="O342" s="1602"/>
      <c r="P342" s="1572"/>
      <c r="Q342" s="1610"/>
    </row>
    <row r="343" spans="1:17" ht="16" customHeight="1" x14ac:dyDescent="0.45">
      <c r="A343" s="1609"/>
      <c r="B343" s="1570"/>
      <c r="C343" s="1571"/>
      <c r="D343" s="1587"/>
      <c r="E343" s="1587"/>
      <c r="F343" s="1587"/>
      <c r="G343" s="1572"/>
      <c r="H343" s="1572"/>
      <c r="I343" s="1870">
        <f t="shared" si="5"/>
        <v>0</v>
      </c>
      <c r="J343" s="1587"/>
      <c r="K343" s="1587"/>
      <c r="L343" s="1587"/>
      <c r="M343" s="1587"/>
      <c r="N343" s="1587"/>
      <c r="O343" s="1602"/>
      <c r="P343" s="1572"/>
      <c r="Q343" s="1610"/>
    </row>
    <row r="344" spans="1:17" ht="16" customHeight="1" x14ac:dyDescent="0.45">
      <c r="A344" s="1609"/>
      <c r="B344" s="1570"/>
      <c r="C344" s="1571"/>
      <c r="D344" s="1587"/>
      <c r="E344" s="1587"/>
      <c r="F344" s="1587"/>
      <c r="G344" s="1572"/>
      <c r="H344" s="1572"/>
      <c r="I344" s="1870">
        <f t="shared" si="5"/>
        <v>0</v>
      </c>
      <c r="J344" s="1587"/>
      <c r="K344" s="1587"/>
      <c r="L344" s="1587"/>
      <c r="M344" s="1587"/>
      <c r="N344" s="1587"/>
      <c r="O344" s="1602"/>
      <c r="P344" s="1572"/>
      <c r="Q344" s="1610"/>
    </row>
    <row r="345" spans="1:17" ht="16" customHeight="1" x14ac:dyDescent="0.45">
      <c r="A345" s="1609"/>
      <c r="B345" s="1570"/>
      <c r="C345" s="1571"/>
      <c r="D345" s="1587"/>
      <c r="E345" s="1587"/>
      <c r="F345" s="1587"/>
      <c r="G345" s="1572"/>
      <c r="H345" s="1572"/>
      <c r="I345" s="1870">
        <f t="shared" si="5"/>
        <v>0</v>
      </c>
      <c r="J345" s="1587"/>
      <c r="K345" s="1587"/>
      <c r="L345" s="1587"/>
      <c r="M345" s="1587"/>
      <c r="N345" s="1587"/>
      <c r="O345" s="1602"/>
      <c r="P345" s="1572"/>
      <c r="Q345" s="1610"/>
    </row>
    <row r="346" spans="1:17" ht="16" customHeight="1" x14ac:dyDescent="0.45">
      <c r="A346" s="1609"/>
      <c r="B346" s="1570"/>
      <c r="C346" s="1571"/>
      <c r="D346" s="1587"/>
      <c r="E346" s="1587"/>
      <c r="F346" s="1587"/>
      <c r="G346" s="1572"/>
      <c r="H346" s="1572"/>
      <c r="I346" s="1870">
        <f t="shared" si="5"/>
        <v>0</v>
      </c>
      <c r="J346" s="1587"/>
      <c r="K346" s="1587"/>
      <c r="L346" s="1587"/>
      <c r="M346" s="1587"/>
      <c r="N346" s="1587"/>
      <c r="O346" s="1602"/>
      <c r="P346" s="1572"/>
      <c r="Q346" s="1610"/>
    </row>
    <row r="347" spans="1:17" ht="16" customHeight="1" x14ac:dyDescent="0.45">
      <c r="A347" s="1609"/>
      <c r="B347" s="1570"/>
      <c r="C347" s="1571"/>
      <c r="D347" s="1587"/>
      <c r="E347" s="1587"/>
      <c r="F347" s="1587"/>
      <c r="G347" s="1572"/>
      <c r="H347" s="1572"/>
      <c r="I347" s="1870">
        <f t="shared" si="5"/>
        <v>0</v>
      </c>
      <c r="J347" s="1587"/>
      <c r="K347" s="1587"/>
      <c r="L347" s="1587"/>
      <c r="M347" s="1587"/>
      <c r="N347" s="1587"/>
      <c r="O347" s="1602"/>
      <c r="P347" s="1572"/>
      <c r="Q347" s="1610"/>
    </row>
    <row r="348" spans="1:17" ht="16" customHeight="1" x14ac:dyDescent="0.45">
      <c r="A348" s="1609"/>
      <c r="B348" s="1570"/>
      <c r="C348" s="1571"/>
      <c r="D348" s="1587"/>
      <c r="E348" s="1587"/>
      <c r="F348" s="1587"/>
      <c r="G348" s="1572"/>
      <c r="H348" s="1572"/>
      <c r="I348" s="1870">
        <f t="shared" si="5"/>
        <v>0</v>
      </c>
      <c r="J348" s="1587"/>
      <c r="K348" s="1587"/>
      <c r="L348" s="1587"/>
      <c r="M348" s="1587"/>
      <c r="N348" s="1587"/>
      <c r="O348" s="1602"/>
      <c r="P348" s="1572"/>
      <c r="Q348" s="1610"/>
    </row>
    <row r="349" spans="1:17" ht="16" customHeight="1" x14ac:dyDescent="0.45">
      <c r="A349" s="1609"/>
      <c r="B349" s="1570"/>
      <c r="C349" s="1571"/>
      <c r="D349" s="1587"/>
      <c r="E349" s="1587"/>
      <c r="F349" s="1587"/>
      <c r="G349" s="1572"/>
      <c r="H349" s="1572"/>
      <c r="I349" s="1870">
        <f t="shared" si="5"/>
        <v>0</v>
      </c>
      <c r="J349" s="1587"/>
      <c r="K349" s="1587"/>
      <c r="L349" s="1587"/>
      <c r="M349" s="1587"/>
      <c r="N349" s="1587"/>
      <c r="O349" s="1602"/>
      <c r="P349" s="1572"/>
      <c r="Q349" s="1610"/>
    </row>
    <row r="350" spans="1:17" ht="16" customHeight="1" x14ac:dyDescent="0.45">
      <c r="A350" s="1609"/>
      <c r="B350" s="1570"/>
      <c r="C350" s="1571"/>
      <c r="D350" s="1587"/>
      <c r="E350" s="1587"/>
      <c r="F350" s="1587"/>
      <c r="G350" s="1572"/>
      <c r="H350" s="1572"/>
      <c r="I350" s="1870">
        <f t="shared" si="5"/>
        <v>0</v>
      </c>
      <c r="J350" s="1587"/>
      <c r="K350" s="1587"/>
      <c r="L350" s="1587"/>
      <c r="M350" s="1587"/>
      <c r="N350" s="1587"/>
      <c r="O350" s="1602"/>
      <c r="P350" s="1572"/>
      <c r="Q350" s="1610"/>
    </row>
    <row r="351" spans="1:17" ht="16" customHeight="1" x14ac:dyDescent="0.45">
      <c r="A351" s="1609"/>
      <c r="B351" s="1570"/>
      <c r="C351" s="1571"/>
      <c r="D351" s="1587"/>
      <c r="E351" s="1587"/>
      <c r="F351" s="1587"/>
      <c r="G351" s="1572"/>
      <c r="H351" s="1572"/>
      <c r="I351" s="1870">
        <f t="shared" si="5"/>
        <v>0</v>
      </c>
      <c r="J351" s="1587"/>
      <c r="K351" s="1587"/>
      <c r="L351" s="1587"/>
      <c r="M351" s="1587"/>
      <c r="N351" s="1587"/>
      <c r="O351" s="1602"/>
      <c r="P351" s="1572"/>
      <c r="Q351" s="1610"/>
    </row>
    <row r="352" spans="1:17" ht="16" customHeight="1" x14ac:dyDescent="0.45">
      <c r="A352" s="1609"/>
      <c r="B352" s="1570"/>
      <c r="C352" s="1571"/>
      <c r="D352" s="1587"/>
      <c r="E352" s="1587"/>
      <c r="F352" s="1587"/>
      <c r="G352" s="1572"/>
      <c r="H352" s="1572"/>
      <c r="I352" s="1870">
        <f t="shared" si="5"/>
        <v>0</v>
      </c>
      <c r="J352" s="1587"/>
      <c r="K352" s="1587"/>
      <c r="L352" s="1587"/>
      <c r="M352" s="1587"/>
      <c r="N352" s="1587"/>
      <c r="O352" s="1602"/>
      <c r="P352" s="1572"/>
      <c r="Q352" s="1610"/>
    </row>
    <row r="353" spans="1:17" ht="16" customHeight="1" x14ac:dyDescent="0.45">
      <c r="A353" s="1609"/>
      <c r="B353" s="1570"/>
      <c r="C353" s="1571"/>
      <c r="D353" s="1587"/>
      <c r="E353" s="1587"/>
      <c r="F353" s="1587"/>
      <c r="G353" s="1572"/>
      <c r="H353" s="1572"/>
      <c r="I353" s="1870">
        <f t="shared" si="5"/>
        <v>0</v>
      </c>
      <c r="J353" s="1587"/>
      <c r="K353" s="1587"/>
      <c r="L353" s="1587"/>
      <c r="M353" s="1587"/>
      <c r="N353" s="1587"/>
      <c r="O353" s="1602"/>
      <c r="P353" s="1572"/>
      <c r="Q353" s="1610"/>
    </row>
    <row r="354" spans="1:17" ht="16" customHeight="1" x14ac:dyDescent="0.45">
      <c r="A354" s="1609"/>
      <c r="B354" s="1570"/>
      <c r="C354" s="1571"/>
      <c r="D354" s="1587"/>
      <c r="E354" s="1587"/>
      <c r="F354" s="1587"/>
      <c r="G354" s="1572"/>
      <c r="H354" s="1572"/>
      <c r="I354" s="1870">
        <f t="shared" si="5"/>
        <v>0</v>
      </c>
      <c r="J354" s="1587"/>
      <c r="K354" s="1587"/>
      <c r="L354" s="1587"/>
      <c r="M354" s="1587"/>
      <c r="N354" s="1587"/>
      <c r="O354" s="1602"/>
      <c r="P354" s="1572"/>
      <c r="Q354" s="1610"/>
    </row>
    <row r="355" spans="1:17" ht="16" customHeight="1" x14ac:dyDescent="0.45">
      <c r="A355" s="1609"/>
      <c r="B355" s="1570"/>
      <c r="C355" s="1571"/>
      <c r="D355" s="1587"/>
      <c r="E355" s="1587"/>
      <c r="F355" s="1587"/>
      <c r="G355" s="1572"/>
      <c r="H355" s="1572"/>
      <c r="I355" s="1870">
        <f t="shared" si="5"/>
        <v>0</v>
      </c>
      <c r="J355" s="1587"/>
      <c r="K355" s="1587"/>
      <c r="L355" s="1587"/>
      <c r="M355" s="1587"/>
      <c r="N355" s="1587"/>
      <c r="O355" s="1602"/>
      <c r="P355" s="1572"/>
      <c r="Q355" s="1610"/>
    </row>
    <row r="356" spans="1:17" ht="16" customHeight="1" x14ac:dyDescent="0.45">
      <c r="A356" s="1609"/>
      <c r="B356" s="1570"/>
      <c r="C356" s="1571"/>
      <c r="D356" s="1587"/>
      <c r="E356" s="1587"/>
      <c r="F356" s="1587"/>
      <c r="G356" s="1572"/>
      <c r="H356" s="1572"/>
      <c r="I356" s="1870">
        <f t="shared" si="5"/>
        <v>0</v>
      </c>
      <c r="J356" s="1587"/>
      <c r="K356" s="1587"/>
      <c r="L356" s="1587"/>
      <c r="M356" s="1587"/>
      <c r="N356" s="1587"/>
      <c r="O356" s="1602"/>
      <c r="P356" s="1572"/>
      <c r="Q356" s="1610"/>
    </row>
    <row r="357" spans="1:17" ht="16" customHeight="1" x14ac:dyDescent="0.45">
      <c r="A357" s="1609"/>
      <c r="B357" s="1570"/>
      <c r="C357" s="1571"/>
      <c r="D357" s="1587"/>
      <c r="E357" s="1587"/>
      <c r="F357" s="1587"/>
      <c r="G357" s="1572"/>
      <c r="H357" s="1572"/>
      <c r="I357" s="1870">
        <f t="shared" si="5"/>
        <v>0</v>
      </c>
      <c r="J357" s="1587"/>
      <c r="K357" s="1587"/>
      <c r="L357" s="1587"/>
      <c r="M357" s="1587"/>
      <c r="N357" s="1587"/>
      <c r="O357" s="1602"/>
      <c r="P357" s="1572"/>
      <c r="Q357" s="1610"/>
    </row>
    <row r="358" spans="1:17" ht="16" customHeight="1" x14ac:dyDescent="0.45">
      <c r="A358" s="1609"/>
      <c r="B358" s="1570"/>
      <c r="C358" s="1571"/>
      <c r="D358" s="1587"/>
      <c r="E358" s="1587"/>
      <c r="F358" s="1587"/>
      <c r="G358" s="1572"/>
      <c r="H358" s="1572"/>
      <c r="I358" s="1870">
        <f t="shared" si="5"/>
        <v>0</v>
      </c>
      <c r="J358" s="1587"/>
      <c r="K358" s="1587"/>
      <c r="L358" s="1587"/>
      <c r="M358" s="1587"/>
      <c r="N358" s="1587"/>
      <c r="O358" s="1602"/>
      <c r="P358" s="1572"/>
      <c r="Q358" s="1610"/>
    </row>
    <row r="359" spans="1:17" ht="16" customHeight="1" x14ac:dyDescent="0.45">
      <c r="A359" s="1609"/>
      <c r="B359" s="1570"/>
      <c r="C359" s="1571"/>
      <c r="D359" s="1587"/>
      <c r="E359" s="1587"/>
      <c r="F359" s="1587"/>
      <c r="G359" s="1572"/>
      <c r="H359" s="1572"/>
      <c r="I359" s="1870">
        <f t="shared" si="5"/>
        <v>0</v>
      </c>
      <c r="J359" s="1587"/>
      <c r="K359" s="1587"/>
      <c r="L359" s="1587"/>
      <c r="M359" s="1587"/>
      <c r="N359" s="1587"/>
      <c r="O359" s="1602"/>
      <c r="P359" s="1572"/>
      <c r="Q359" s="1610"/>
    </row>
    <row r="360" spans="1:17" ht="16" customHeight="1" x14ac:dyDescent="0.45">
      <c r="A360" s="1609"/>
      <c r="B360" s="1570"/>
      <c r="C360" s="1571"/>
      <c r="D360" s="1587"/>
      <c r="E360" s="1587"/>
      <c r="F360" s="1587"/>
      <c r="G360" s="1572"/>
      <c r="H360" s="1572"/>
      <c r="I360" s="1870">
        <f t="shared" si="5"/>
        <v>0</v>
      </c>
      <c r="J360" s="1587"/>
      <c r="K360" s="1587"/>
      <c r="L360" s="1587"/>
      <c r="M360" s="1587"/>
      <c r="N360" s="1587"/>
      <c r="O360" s="1602"/>
      <c r="P360" s="1572"/>
      <c r="Q360" s="1610"/>
    </row>
    <row r="361" spans="1:17" ht="16" customHeight="1" x14ac:dyDescent="0.45">
      <c r="A361" s="1609"/>
      <c r="B361" s="1570"/>
      <c r="C361" s="1571"/>
      <c r="D361" s="1587"/>
      <c r="E361" s="1587"/>
      <c r="F361" s="1587"/>
      <c r="G361" s="1572"/>
      <c r="H361" s="1572"/>
      <c r="I361" s="1870">
        <f t="shared" si="5"/>
        <v>0</v>
      </c>
      <c r="J361" s="1587"/>
      <c r="K361" s="1587"/>
      <c r="L361" s="1587"/>
      <c r="M361" s="1587"/>
      <c r="N361" s="1587"/>
      <c r="O361" s="1602"/>
      <c r="P361" s="1572"/>
      <c r="Q361" s="1610"/>
    </row>
    <row r="362" spans="1:17" ht="16" customHeight="1" x14ac:dyDescent="0.45">
      <c r="A362" s="1609"/>
      <c r="B362" s="1570"/>
      <c r="C362" s="1571"/>
      <c r="D362" s="1587"/>
      <c r="E362" s="1587"/>
      <c r="F362" s="1587"/>
      <c r="G362" s="1572"/>
      <c r="H362" s="1572"/>
      <c r="I362" s="1870">
        <f t="shared" si="5"/>
        <v>0</v>
      </c>
      <c r="J362" s="1587"/>
      <c r="K362" s="1587"/>
      <c r="L362" s="1587"/>
      <c r="M362" s="1587"/>
      <c r="N362" s="1587"/>
      <c r="O362" s="1602"/>
      <c r="P362" s="1572"/>
      <c r="Q362" s="1610"/>
    </row>
    <row r="363" spans="1:17" ht="16" customHeight="1" x14ac:dyDescent="0.45">
      <c r="A363" s="1609"/>
      <c r="B363" s="1570"/>
      <c r="C363" s="1571"/>
      <c r="D363" s="1587"/>
      <c r="E363" s="1587"/>
      <c r="F363" s="1587"/>
      <c r="G363" s="1572"/>
      <c r="H363" s="1572"/>
      <c r="I363" s="1870">
        <f t="shared" si="5"/>
        <v>0</v>
      </c>
      <c r="J363" s="1587"/>
      <c r="K363" s="1587"/>
      <c r="L363" s="1587"/>
      <c r="M363" s="1587"/>
      <c r="N363" s="1587"/>
      <c r="O363" s="1602"/>
      <c r="P363" s="1572"/>
      <c r="Q363" s="1610"/>
    </row>
    <row r="364" spans="1:17" ht="16" customHeight="1" x14ac:dyDescent="0.45">
      <c r="A364" s="1609"/>
      <c r="B364" s="1570"/>
      <c r="C364" s="1571"/>
      <c r="D364" s="1587"/>
      <c r="E364" s="1587"/>
      <c r="F364" s="1587"/>
      <c r="G364" s="1572"/>
      <c r="H364" s="1572"/>
      <c r="I364" s="1870">
        <f t="shared" si="5"/>
        <v>0</v>
      </c>
      <c r="J364" s="1587"/>
      <c r="K364" s="1587"/>
      <c r="L364" s="1587"/>
      <c r="M364" s="1587"/>
      <c r="N364" s="1587"/>
      <c r="O364" s="1602"/>
      <c r="P364" s="1572"/>
      <c r="Q364" s="1610"/>
    </row>
    <row r="365" spans="1:17" ht="16" customHeight="1" x14ac:dyDescent="0.45">
      <c r="A365" s="1609"/>
      <c r="B365" s="1570"/>
      <c r="C365" s="1571"/>
      <c r="D365" s="1587"/>
      <c r="E365" s="1587"/>
      <c r="F365" s="1587"/>
      <c r="G365" s="1572"/>
      <c r="H365" s="1572"/>
      <c r="I365" s="1870">
        <f t="shared" si="5"/>
        <v>0</v>
      </c>
      <c r="J365" s="1587"/>
      <c r="K365" s="1587"/>
      <c r="L365" s="1587"/>
      <c r="M365" s="1587"/>
      <c r="N365" s="1587"/>
      <c r="O365" s="1602"/>
      <c r="P365" s="1572"/>
      <c r="Q365" s="1610"/>
    </row>
    <row r="366" spans="1:17" ht="16" customHeight="1" x14ac:dyDescent="0.45">
      <c r="A366" s="1609"/>
      <c r="B366" s="1570"/>
      <c r="C366" s="1571"/>
      <c r="D366" s="1587"/>
      <c r="E366" s="1587"/>
      <c r="F366" s="1587"/>
      <c r="G366" s="1572"/>
      <c r="H366" s="1572"/>
      <c r="I366" s="1870">
        <f t="shared" si="5"/>
        <v>0</v>
      </c>
      <c r="J366" s="1587"/>
      <c r="K366" s="1587"/>
      <c r="L366" s="1587"/>
      <c r="M366" s="1587"/>
      <c r="N366" s="1587"/>
      <c r="O366" s="1602"/>
      <c r="P366" s="1572"/>
      <c r="Q366" s="1610"/>
    </row>
    <row r="367" spans="1:17" ht="16" customHeight="1" x14ac:dyDescent="0.45">
      <c r="A367" s="1609"/>
      <c r="B367" s="1570"/>
      <c r="C367" s="1571"/>
      <c r="D367" s="1587"/>
      <c r="E367" s="1587"/>
      <c r="F367" s="1587"/>
      <c r="G367" s="1572"/>
      <c r="H367" s="1572"/>
      <c r="I367" s="1870">
        <f t="shared" si="5"/>
        <v>0</v>
      </c>
      <c r="J367" s="1587"/>
      <c r="K367" s="1587"/>
      <c r="L367" s="1587"/>
      <c r="M367" s="1587"/>
      <c r="N367" s="1587"/>
      <c r="O367" s="1602"/>
      <c r="P367" s="1572"/>
      <c r="Q367" s="1610"/>
    </row>
    <row r="368" spans="1:17" ht="16" customHeight="1" x14ac:dyDescent="0.45">
      <c r="A368" s="1609"/>
      <c r="B368" s="1570"/>
      <c r="C368" s="1571"/>
      <c r="D368" s="1587"/>
      <c r="E368" s="1587"/>
      <c r="F368" s="1587"/>
      <c r="G368" s="1572"/>
      <c r="H368" s="1572"/>
      <c r="I368" s="1870">
        <f t="shared" si="5"/>
        <v>0</v>
      </c>
      <c r="J368" s="1587"/>
      <c r="K368" s="1587"/>
      <c r="L368" s="1587"/>
      <c r="M368" s="1587"/>
      <c r="N368" s="1587"/>
      <c r="O368" s="1602"/>
      <c r="P368" s="1572"/>
      <c r="Q368" s="1610"/>
    </row>
    <row r="369" spans="1:17" ht="16" customHeight="1" x14ac:dyDescent="0.45">
      <c r="A369" s="1609"/>
      <c r="B369" s="1570"/>
      <c r="C369" s="1571"/>
      <c r="D369" s="1587"/>
      <c r="E369" s="1587"/>
      <c r="F369" s="1587"/>
      <c r="G369" s="1572"/>
      <c r="H369" s="1572"/>
      <c r="I369" s="1870">
        <f t="shared" si="5"/>
        <v>0</v>
      </c>
      <c r="J369" s="1587"/>
      <c r="K369" s="1587"/>
      <c r="L369" s="1587"/>
      <c r="M369" s="1587"/>
      <c r="N369" s="1587"/>
      <c r="O369" s="1602"/>
      <c r="P369" s="1572"/>
      <c r="Q369" s="1610"/>
    </row>
    <row r="370" spans="1:17" ht="16" customHeight="1" x14ac:dyDescent="0.45">
      <c r="A370" s="1609"/>
      <c r="B370" s="1570"/>
      <c r="C370" s="1571"/>
      <c r="D370" s="1587"/>
      <c r="E370" s="1587"/>
      <c r="F370" s="1587"/>
      <c r="G370" s="1572"/>
      <c r="H370" s="1572"/>
      <c r="I370" s="1870">
        <f t="shared" si="5"/>
        <v>0</v>
      </c>
      <c r="J370" s="1587"/>
      <c r="K370" s="1587"/>
      <c r="L370" s="1587"/>
      <c r="M370" s="1587"/>
      <c r="N370" s="1587"/>
      <c r="O370" s="1602"/>
      <c r="P370" s="1572"/>
      <c r="Q370" s="1610"/>
    </row>
    <row r="371" spans="1:17" ht="16" customHeight="1" x14ac:dyDescent="0.45">
      <c r="A371" s="1609"/>
      <c r="B371" s="1570"/>
      <c r="C371" s="1571"/>
      <c r="D371" s="1587"/>
      <c r="E371" s="1587"/>
      <c r="F371" s="1587"/>
      <c r="G371" s="1572"/>
      <c r="H371" s="1572"/>
      <c r="I371" s="1870">
        <f t="shared" si="5"/>
        <v>0</v>
      </c>
      <c r="J371" s="1587"/>
      <c r="K371" s="1587"/>
      <c r="L371" s="1587"/>
      <c r="M371" s="1587"/>
      <c r="N371" s="1587"/>
      <c r="O371" s="1602"/>
      <c r="P371" s="1572"/>
      <c r="Q371" s="1610"/>
    </row>
    <row r="372" spans="1:17" ht="16" customHeight="1" x14ac:dyDescent="0.45">
      <c r="A372" s="1609"/>
      <c r="B372" s="1570"/>
      <c r="C372" s="1571"/>
      <c r="D372" s="1587"/>
      <c r="E372" s="1587"/>
      <c r="F372" s="1587"/>
      <c r="G372" s="1572"/>
      <c r="H372" s="1572"/>
      <c r="I372" s="1870">
        <f t="shared" si="5"/>
        <v>0</v>
      </c>
      <c r="J372" s="1587"/>
      <c r="K372" s="1587"/>
      <c r="L372" s="1587"/>
      <c r="M372" s="1587"/>
      <c r="N372" s="1587"/>
      <c r="O372" s="1602"/>
      <c r="P372" s="1572"/>
      <c r="Q372" s="1610"/>
    </row>
    <row r="373" spans="1:17" ht="16" customHeight="1" x14ac:dyDescent="0.45">
      <c r="A373" s="1609"/>
      <c r="B373" s="1570"/>
      <c r="C373" s="1571"/>
      <c r="D373" s="1587"/>
      <c r="E373" s="1587"/>
      <c r="F373" s="1587"/>
      <c r="G373" s="1572"/>
      <c r="H373" s="1572"/>
      <c r="I373" s="1870">
        <f t="shared" si="5"/>
        <v>0</v>
      </c>
      <c r="J373" s="1587"/>
      <c r="K373" s="1587"/>
      <c r="L373" s="1587"/>
      <c r="M373" s="1587"/>
      <c r="N373" s="1587"/>
      <c r="O373" s="1602"/>
      <c r="P373" s="1572"/>
      <c r="Q373" s="1610"/>
    </row>
    <row r="374" spans="1:17" ht="16" customHeight="1" x14ac:dyDescent="0.45">
      <c r="A374" s="1609"/>
      <c r="B374" s="1570"/>
      <c r="C374" s="1571"/>
      <c r="D374" s="1587"/>
      <c r="E374" s="1587"/>
      <c r="F374" s="1587"/>
      <c r="G374" s="1572"/>
      <c r="H374" s="1572"/>
      <c r="I374" s="1870">
        <f t="shared" si="5"/>
        <v>0</v>
      </c>
      <c r="J374" s="1587"/>
      <c r="K374" s="1587"/>
      <c r="L374" s="1587"/>
      <c r="M374" s="1587"/>
      <c r="N374" s="1587"/>
      <c r="O374" s="1602"/>
      <c r="P374" s="1572"/>
      <c r="Q374" s="1610"/>
    </row>
    <row r="375" spans="1:17" ht="16" customHeight="1" x14ac:dyDescent="0.45">
      <c r="A375" s="1609"/>
      <c r="B375" s="1570"/>
      <c r="C375" s="1571"/>
      <c r="D375" s="1587"/>
      <c r="E375" s="1587"/>
      <c r="F375" s="1587"/>
      <c r="G375" s="1572"/>
      <c r="H375" s="1572"/>
      <c r="I375" s="1870">
        <f t="shared" si="5"/>
        <v>0</v>
      </c>
      <c r="J375" s="1587"/>
      <c r="K375" s="1587"/>
      <c r="L375" s="1587"/>
      <c r="M375" s="1587"/>
      <c r="N375" s="1587"/>
      <c r="O375" s="1602"/>
      <c r="P375" s="1572"/>
      <c r="Q375" s="1610"/>
    </row>
    <row r="376" spans="1:17" ht="16" customHeight="1" x14ac:dyDescent="0.45">
      <c r="A376" s="1609"/>
      <c r="B376" s="1570"/>
      <c r="C376" s="1571"/>
      <c r="D376" s="1587"/>
      <c r="E376" s="1587"/>
      <c r="F376" s="1587"/>
      <c r="G376" s="1572"/>
      <c r="H376" s="1572"/>
      <c r="I376" s="1870">
        <f t="shared" si="5"/>
        <v>0</v>
      </c>
      <c r="J376" s="1587"/>
      <c r="K376" s="1587"/>
      <c r="L376" s="1587"/>
      <c r="M376" s="1587"/>
      <c r="N376" s="1587"/>
      <c r="O376" s="1602"/>
      <c r="P376" s="1572"/>
      <c r="Q376" s="1610"/>
    </row>
    <row r="377" spans="1:17" ht="16" customHeight="1" x14ac:dyDescent="0.45">
      <c r="A377" s="1609"/>
      <c r="B377" s="1570"/>
      <c r="C377" s="1571"/>
      <c r="D377" s="1587"/>
      <c r="E377" s="1587"/>
      <c r="F377" s="1587"/>
      <c r="G377" s="1572"/>
      <c r="H377" s="1572"/>
      <c r="I377" s="1870">
        <f t="shared" si="5"/>
        <v>0</v>
      </c>
      <c r="J377" s="1587"/>
      <c r="K377" s="1587"/>
      <c r="L377" s="1587"/>
      <c r="M377" s="1587"/>
      <c r="N377" s="1587"/>
      <c r="O377" s="1602"/>
      <c r="P377" s="1572"/>
      <c r="Q377" s="1610"/>
    </row>
    <row r="378" spans="1:17" ht="16" customHeight="1" x14ac:dyDescent="0.45">
      <c r="A378" s="1609"/>
      <c r="B378" s="1570"/>
      <c r="C378" s="1571"/>
      <c r="D378" s="1587"/>
      <c r="E378" s="1587"/>
      <c r="F378" s="1587"/>
      <c r="G378" s="1572"/>
      <c r="H378" s="1572"/>
      <c r="I378" s="1870">
        <f t="shared" si="5"/>
        <v>0</v>
      </c>
      <c r="J378" s="1587"/>
      <c r="K378" s="1587"/>
      <c r="L378" s="1587"/>
      <c r="M378" s="1587"/>
      <c r="N378" s="1587"/>
      <c r="O378" s="1602"/>
      <c r="P378" s="1572"/>
      <c r="Q378" s="1610"/>
    </row>
    <row r="379" spans="1:17" ht="16" customHeight="1" x14ac:dyDescent="0.45">
      <c r="A379" s="1609"/>
      <c r="B379" s="1570"/>
      <c r="C379" s="1571"/>
      <c r="D379" s="1587"/>
      <c r="E379" s="1587"/>
      <c r="F379" s="1587"/>
      <c r="G379" s="1572"/>
      <c r="H379" s="1572"/>
      <c r="I379" s="1870">
        <f t="shared" si="5"/>
        <v>0</v>
      </c>
      <c r="J379" s="1587"/>
      <c r="K379" s="1587"/>
      <c r="L379" s="1587"/>
      <c r="M379" s="1587"/>
      <c r="N379" s="1587"/>
      <c r="O379" s="1602"/>
      <c r="P379" s="1572"/>
      <c r="Q379" s="1610"/>
    </row>
    <row r="380" spans="1:17" ht="16" customHeight="1" x14ac:dyDescent="0.45">
      <c r="A380" s="1609"/>
      <c r="B380" s="1570"/>
      <c r="C380" s="1571"/>
      <c r="D380" s="1587"/>
      <c r="E380" s="1587"/>
      <c r="F380" s="1587"/>
      <c r="G380" s="1572"/>
      <c r="H380" s="1572"/>
      <c r="I380" s="1870">
        <f t="shared" si="5"/>
        <v>0</v>
      </c>
      <c r="J380" s="1587"/>
      <c r="K380" s="1587"/>
      <c r="L380" s="1587"/>
      <c r="M380" s="1587"/>
      <c r="N380" s="1587"/>
      <c r="O380" s="1602"/>
      <c r="P380" s="1572"/>
      <c r="Q380" s="1610"/>
    </row>
    <row r="381" spans="1:17" ht="16" customHeight="1" x14ac:dyDescent="0.45">
      <c r="A381" s="1609"/>
      <c r="B381" s="1570"/>
      <c r="C381" s="1571"/>
      <c r="D381" s="1587"/>
      <c r="E381" s="1587"/>
      <c r="F381" s="1587"/>
      <c r="G381" s="1572"/>
      <c r="H381" s="1572"/>
      <c r="I381" s="1870">
        <f t="shared" si="5"/>
        <v>0</v>
      </c>
      <c r="J381" s="1587"/>
      <c r="K381" s="1587"/>
      <c r="L381" s="1587"/>
      <c r="M381" s="1587"/>
      <c r="N381" s="1587"/>
      <c r="O381" s="1602"/>
      <c r="P381" s="1572"/>
      <c r="Q381" s="1610"/>
    </row>
    <row r="382" spans="1:17" ht="16" customHeight="1" x14ac:dyDescent="0.45">
      <c r="A382" s="1609"/>
      <c r="B382" s="1570"/>
      <c r="C382" s="1571"/>
      <c r="D382" s="1587"/>
      <c r="E382" s="1587"/>
      <c r="F382" s="1587"/>
      <c r="G382" s="1572"/>
      <c r="H382" s="1572"/>
      <c r="I382" s="1870">
        <f t="shared" si="5"/>
        <v>0</v>
      </c>
      <c r="J382" s="1587"/>
      <c r="K382" s="1587"/>
      <c r="L382" s="1587"/>
      <c r="M382" s="1587"/>
      <c r="N382" s="1587"/>
      <c r="O382" s="1602"/>
      <c r="P382" s="1572"/>
      <c r="Q382" s="1610"/>
    </row>
    <row r="383" spans="1:17" ht="16" customHeight="1" x14ac:dyDescent="0.45">
      <c r="A383" s="1609"/>
      <c r="B383" s="1570"/>
      <c r="C383" s="1571"/>
      <c r="D383" s="1587"/>
      <c r="E383" s="1587"/>
      <c r="F383" s="1587"/>
      <c r="G383" s="1572"/>
      <c r="H383" s="1572"/>
      <c r="I383" s="1870">
        <f t="shared" si="5"/>
        <v>0</v>
      </c>
      <c r="J383" s="1587"/>
      <c r="K383" s="1587"/>
      <c r="L383" s="1587"/>
      <c r="M383" s="1587"/>
      <c r="N383" s="1587"/>
      <c r="O383" s="1602"/>
      <c r="P383" s="1572"/>
      <c r="Q383" s="1610"/>
    </row>
    <row r="384" spans="1:17" ht="16" customHeight="1" x14ac:dyDescent="0.45">
      <c r="A384" s="1609"/>
      <c r="B384" s="1570"/>
      <c r="C384" s="1571"/>
      <c r="D384" s="1587"/>
      <c r="E384" s="1587"/>
      <c r="F384" s="1587"/>
      <c r="G384" s="1572"/>
      <c r="H384" s="1572"/>
      <c r="I384" s="1870">
        <f t="shared" si="5"/>
        <v>0</v>
      </c>
      <c r="J384" s="1587"/>
      <c r="K384" s="1587"/>
      <c r="L384" s="1587"/>
      <c r="M384" s="1587"/>
      <c r="N384" s="1587"/>
      <c r="O384" s="1602"/>
      <c r="P384" s="1572"/>
      <c r="Q384" s="1610"/>
    </row>
    <row r="385" spans="1:17" ht="16" customHeight="1" x14ac:dyDescent="0.45">
      <c r="A385" s="1609"/>
      <c r="B385" s="1570"/>
      <c r="C385" s="1571"/>
      <c r="D385" s="1587"/>
      <c r="E385" s="1587"/>
      <c r="F385" s="1587"/>
      <c r="G385" s="1572"/>
      <c r="H385" s="1572"/>
      <c r="I385" s="1870">
        <f t="shared" si="5"/>
        <v>0</v>
      </c>
      <c r="J385" s="1587"/>
      <c r="K385" s="1587"/>
      <c r="L385" s="1587"/>
      <c r="M385" s="1587"/>
      <c r="N385" s="1587"/>
      <c r="O385" s="1602"/>
      <c r="P385" s="1572"/>
      <c r="Q385" s="1610"/>
    </row>
    <row r="386" spans="1:17" ht="16" customHeight="1" x14ac:dyDescent="0.45">
      <c r="A386" s="1609"/>
      <c r="B386" s="1570"/>
      <c r="C386" s="1571"/>
      <c r="D386" s="1587"/>
      <c r="E386" s="1587"/>
      <c r="F386" s="1587"/>
      <c r="G386" s="1572"/>
      <c r="H386" s="1572"/>
      <c r="I386" s="1870">
        <f t="shared" si="5"/>
        <v>0</v>
      </c>
      <c r="J386" s="1587"/>
      <c r="K386" s="1587"/>
      <c r="L386" s="1587"/>
      <c r="M386" s="1587"/>
      <c r="N386" s="1587"/>
      <c r="O386" s="1602"/>
      <c r="P386" s="1572"/>
      <c r="Q386" s="1610"/>
    </row>
    <row r="387" spans="1:17" ht="16" customHeight="1" x14ac:dyDescent="0.45">
      <c r="A387" s="1609"/>
      <c r="B387" s="1570"/>
      <c r="C387" s="1571"/>
      <c r="D387" s="1587"/>
      <c r="E387" s="1587"/>
      <c r="F387" s="1587"/>
      <c r="G387" s="1572"/>
      <c r="H387" s="1572"/>
      <c r="I387" s="1870">
        <f t="shared" si="5"/>
        <v>0</v>
      </c>
      <c r="J387" s="1587"/>
      <c r="K387" s="1587"/>
      <c r="L387" s="1587"/>
      <c r="M387" s="1587"/>
      <c r="N387" s="1587"/>
      <c r="O387" s="1602"/>
      <c r="P387" s="1572"/>
      <c r="Q387" s="1610"/>
    </row>
    <row r="388" spans="1:17" ht="16" customHeight="1" x14ac:dyDescent="0.45">
      <c r="A388" s="1609"/>
      <c r="B388" s="1570"/>
      <c r="C388" s="1571"/>
      <c r="D388" s="1587"/>
      <c r="E388" s="1587"/>
      <c r="F388" s="1587"/>
      <c r="G388" s="1572"/>
      <c r="H388" s="1572"/>
      <c r="I388" s="1870">
        <f t="shared" si="5"/>
        <v>0</v>
      </c>
      <c r="J388" s="1587"/>
      <c r="K388" s="1587"/>
      <c r="L388" s="1587"/>
      <c r="M388" s="1587"/>
      <c r="N388" s="1587"/>
      <c r="O388" s="1602"/>
      <c r="P388" s="1572"/>
      <c r="Q388" s="1610"/>
    </row>
    <row r="389" spans="1:17" ht="16" customHeight="1" x14ac:dyDescent="0.45">
      <c r="A389" s="1609"/>
      <c r="B389" s="1570"/>
      <c r="C389" s="1571"/>
      <c r="D389" s="1587"/>
      <c r="E389" s="1587"/>
      <c r="F389" s="1587"/>
      <c r="G389" s="1572"/>
      <c r="H389" s="1572"/>
      <c r="I389" s="1870">
        <f t="shared" si="5"/>
        <v>0</v>
      </c>
      <c r="J389" s="1587"/>
      <c r="K389" s="1587"/>
      <c r="L389" s="1587"/>
      <c r="M389" s="1587"/>
      <c r="N389" s="1587"/>
      <c r="O389" s="1602"/>
      <c r="P389" s="1572"/>
      <c r="Q389" s="1610"/>
    </row>
    <row r="390" spans="1:17" ht="16" customHeight="1" x14ac:dyDescent="0.45">
      <c r="A390" s="1609"/>
      <c r="B390" s="1570"/>
      <c r="C390" s="1571"/>
      <c r="D390" s="1587"/>
      <c r="E390" s="1587"/>
      <c r="F390" s="1587"/>
      <c r="G390" s="1572"/>
      <c r="H390" s="1572"/>
      <c r="I390" s="1870">
        <f t="shared" si="5"/>
        <v>0</v>
      </c>
      <c r="J390" s="1587"/>
      <c r="K390" s="1587"/>
      <c r="L390" s="1587"/>
      <c r="M390" s="1587"/>
      <c r="N390" s="1587"/>
      <c r="O390" s="1602"/>
      <c r="P390" s="1572"/>
      <c r="Q390" s="1610"/>
    </row>
    <row r="391" spans="1:17" ht="16" customHeight="1" x14ac:dyDescent="0.45">
      <c r="A391" s="1609"/>
      <c r="B391" s="1570"/>
      <c r="C391" s="1571"/>
      <c r="D391" s="1587"/>
      <c r="E391" s="1587"/>
      <c r="F391" s="1587"/>
      <c r="G391" s="1572"/>
      <c r="H391" s="1572"/>
      <c r="I391" s="1870">
        <f t="shared" si="5"/>
        <v>0</v>
      </c>
      <c r="J391" s="1587"/>
      <c r="K391" s="1587"/>
      <c r="L391" s="1587"/>
      <c r="M391" s="1587"/>
      <c r="N391" s="1587"/>
      <c r="O391" s="1602"/>
      <c r="P391" s="1572"/>
      <c r="Q391" s="1610"/>
    </row>
    <row r="392" spans="1:17" ht="16" customHeight="1" x14ac:dyDescent="0.45">
      <c r="A392" s="1609"/>
      <c r="B392" s="1570"/>
      <c r="C392" s="1571"/>
      <c r="D392" s="1587"/>
      <c r="E392" s="1587"/>
      <c r="F392" s="1587"/>
      <c r="G392" s="1572"/>
      <c r="H392" s="1572"/>
      <c r="I392" s="1870">
        <f t="shared" ref="I392:I455" si="6">$G392*$H392</f>
        <v>0</v>
      </c>
      <c r="J392" s="1587"/>
      <c r="K392" s="1587"/>
      <c r="L392" s="1587"/>
      <c r="M392" s="1587"/>
      <c r="N392" s="1587"/>
      <c r="O392" s="1602"/>
      <c r="P392" s="1572"/>
      <c r="Q392" s="1610"/>
    </row>
    <row r="393" spans="1:17" ht="16" customHeight="1" x14ac:dyDescent="0.45">
      <c r="A393" s="1609"/>
      <c r="B393" s="1570"/>
      <c r="C393" s="1571"/>
      <c r="D393" s="1587"/>
      <c r="E393" s="1587"/>
      <c r="F393" s="1587"/>
      <c r="G393" s="1572"/>
      <c r="H393" s="1572"/>
      <c r="I393" s="1870">
        <f t="shared" si="6"/>
        <v>0</v>
      </c>
      <c r="J393" s="1587"/>
      <c r="K393" s="1587"/>
      <c r="L393" s="1587"/>
      <c r="M393" s="1587"/>
      <c r="N393" s="1587"/>
      <c r="O393" s="1602"/>
      <c r="P393" s="1572"/>
      <c r="Q393" s="1610"/>
    </row>
    <row r="394" spans="1:17" ht="16" customHeight="1" x14ac:dyDescent="0.45">
      <c r="A394" s="1609"/>
      <c r="B394" s="1570"/>
      <c r="C394" s="1571"/>
      <c r="D394" s="1587"/>
      <c r="E394" s="1587"/>
      <c r="F394" s="1587"/>
      <c r="G394" s="1572"/>
      <c r="H394" s="1572"/>
      <c r="I394" s="1870">
        <f t="shared" si="6"/>
        <v>0</v>
      </c>
      <c r="J394" s="1587"/>
      <c r="K394" s="1587"/>
      <c r="L394" s="1587"/>
      <c r="M394" s="1587"/>
      <c r="N394" s="1587"/>
      <c r="O394" s="1602"/>
      <c r="P394" s="1572"/>
      <c r="Q394" s="1610"/>
    </row>
    <row r="395" spans="1:17" ht="16" customHeight="1" x14ac:dyDescent="0.45">
      <c r="A395" s="1609"/>
      <c r="B395" s="1570"/>
      <c r="C395" s="1571"/>
      <c r="D395" s="1587"/>
      <c r="E395" s="1587"/>
      <c r="F395" s="1587"/>
      <c r="G395" s="1572"/>
      <c r="H395" s="1572"/>
      <c r="I395" s="1870">
        <f t="shared" si="6"/>
        <v>0</v>
      </c>
      <c r="J395" s="1587"/>
      <c r="K395" s="1587"/>
      <c r="L395" s="1587"/>
      <c r="M395" s="1587"/>
      <c r="N395" s="1587"/>
      <c r="O395" s="1602"/>
      <c r="P395" s="1572"/>
      <c r="Q395" s="1610"/>
    </row>
    <row r="396" spans="1:17" ht="16" customHeight="1" x14ac:dyDescent="0.45">
      <c r="A396" s="1609"/>
      <c r="B396" s="1570"/>
      <c r="C396" s="1571"/>
      <c r="D396" s="1587"/>
      <c r="E396" s="1587"/>
      <c r="F396" s="1587"/>
      <c r="G396" s="1572"/>
      <c r="H396" s="1572"/>
      <c r="I396" s="1870">
        <f t="shared" si="6"/>
        <v>0</v>
      </c>
      <c r="J396" s="1587"/>
      <c r="K396" s="1587"/>
      <c r="L396" s="1587"/>
      <c r="M396" s="1587"/>
      <c r="N396" s="1587"/>
      <c r="O396" s="1602"/>
      <c r="P396" s="1572"/>
      <c r="Q396" s="1610"/>
    </row>
    <row r="397" spans="1:17" ht="16" customHeight="1" x14ac:dyDescent="0.45">
      <c r="A397" s="1609"/>
      <c r="B397" s="1570"/>
      <c r="C397" s="1571"/>
      <c r="D397" s="1587"/>
      <c r="E397" s="1587"/>
      <c r="F397" s="1587"/>
      <c r="G397" s="1572"/>
      <c r="H397" s="1572"/>
      <c r="I397" s="1870">
        <f t="shared" si="6"/>
        <v>0</v>
      </c>
      <c r="J397" s="1587"/>
      <c r="K397" s="1587"/>
      <c r="L397" s="1587"/>
      <c r="M397" s="1587"/>
      <c r="N397" s="1587"/>
      <c r="O397" s="1602"/>
      <c r="P397" s="1572"/>
      <c r="Q397" s="1610"/>
    </row>
    <row r="398" spans="1:17" ht="16" customHeight="1" x14ac:dyDescent="0.45">
      <c r="A398" s="1609"/>
      <c r="B398" s="1570"/>
      <c r="C398" s="1571"/>
      <c r="D398" s="1587"/>
      <c r="E398" s="1587"/>
      <c r="F398" s="1587"/>
      <c r="G398" s="1572"/>
      <c r="H398" s="1572"/>
      <c r="I398" s="1870">
        <f t="shared" si="6"/>
        <v>0</v>
      </c>
      <c r="J398" s="1587"/>
      <c r="K398" s="1587"/>
      <c r="L398" s="1587"/>
      <c r="M398" s="1587"/>
      <c r="N398" s="1587"/>
      <c r="O398" s="1602"/>
      <c r="P398" s="1572"/>
      <c r="Q398" s="1610"/>
    </row>
    <row r="399" spans="1:17" ht="16" customHeight="1" x14ac:dyDescent="0.45">
      <c r="A399" s="1609"/>
      <c r="B399" s="1570"/>
      <c r="C399" s="1571"/>
      <c r="D399" s="1587"/>
      <c r="E399" s="1587"/>
      <c r="F399" s="1587"/>
      <c r="G399" s="1572"/>
      <c r="H399" s="1572"/>
      <c r="I399" s="1870">
        <f t="shared" si="6"/>
        <v>0</v>
      </c>
      <c r="J399" s="1587"/>
      <c r="K399" s="1587"/>
      <c r="L399" s="1587"/>
      <c r="M399" s="1587"/>
      <c r="N399" s="1587"/>
      <c r="O399" s="1602"/>
      <c r="P399" s="1572"/>
      <c r="Q399" s="1610"/>
    </row>
    <row r="400" spans="1:17" ht="16" customHeight="1" x14ac:dyDescent="0.45">
      <c r="A400" s="1609"/>
      <c r="B400" s="1570"/>
      <c r="C400" s="1571"/>
      <c r="D400" s="1587"/>
      <c r="E400" s="1587"/>
      <c r="F400" s="1587"/>
      <c r="G400" s="1572"/>
      <c r="H400" s="1572"/>
      <c r="I400" s="1870">
        <f t="shared" si="6"/>
        <v>0</v>
      </c>
      <c r="J400" s="1587"/>
      <c r="K400" s="1587"/>
      <c r="L400" s="1587"/>
      <c r="M400" s="1587"/>
      <c r="N400" s="1587"/>
      <c r="O400" s="1602"/>
      <c r="P400" s="1572"/>
      <c r="Q400" s="1610"/>
    </row>
    <row r="401" spans="1:17" ht="16" customHeight="1" x14ac:dyDescent="0.45">
      <c r="A401" s="1609"/>
      <c r="B401" s="1570"/>
      <c r="C401" s="1571"/>
      <c r="D401" s="1587"/>
      <c r="E401" s="1587"/>
      <c r="F401" s="1587"/>
      <c r="G401" s="1572"/>
      <c r="H401" s="1572"/>
      <c r="I401" s="1870">
        <f t="shared" si="6"/>
        <v>0</v>
      </c>
      <c r="J401" s="1587"/>
      <c r="K401" s="1587"/>
      <c r="L401" s="1587"/>
      <c r="M401" s="1587"/>
      <c r="N401" s="1587"/>
      <c r="O401" s="1602"/>
      <c r="P401" s="1572"/>
      <c r="Q401" s="1610"/>
    </row>
    <row r="402" spans="1:17" ht="16" customHeight="1" x14ac:dyDescent="0.45">
      <c r="A402" s="1609"/>
      <c r="B402" s="1570"/>
      <c r="C402" s="1571"/>
      <c r="D402" s="1587"/>
      <c r="E402" s="1587"/>
      <c r="F402" s="1587"/>
      <c r="G402" s="1572"/>
      <c r="H402" s="1572"/>
      <c r="I402" s="1870">
        <f t="shared" si="6"/>
        <v>0</v>
      </c>
      <c r="J402" s="1587"/>
      <c r="K402" s="1587"/>
      <c r="L402" s="1587"/>
      <c r="M402" s="1587"/>
      <c r="N402" s="1587"/>
      <c r="O402" s="1602"/>
      <c r="P402" s="1572"/>
      <c r="Q402" s="1610"/>
    </row>
    <row r="403" spans="1:17" ht="16" customHeight="1" x14ac:dyDescent="0.45">
      <c r="A403" s="1609"/>
      <c r="B403" s="1570"/>
      <c r="C403" s="1571"/>
      <c r="D403" s="1587"/>
      <c r="E403" s="1587"/>
      <c r="F403" s="1587"/>
      <c r="G403" s="1572"/>
      <c r="H403" s="1572"/>
      <c r="I403" s="1870">
        <f t="shared" si="6"/>
        <v>0</v>
      </c>
      <c r="J403" s="1587"/>
      <c r="K403" s="1587"/>
      <c r="L403" s="1587"/>
      <c r="M403" s="1587"/>
      <c r="N403" s="1587"/>
      <c r="O403" s="1602"/>
      <c r="P403" s="1572"/>
      <c r="Q403" s="1610"/>
    </row>
    <row r="404" spans="1:17" ht="16" customHeight="1" x14ac:dyDescent="0.45">
      <c r="A404" s="1609"/>
      <c r="B404" s="1570"/>
      <c r="C404" s="1571"/>
      <c r="D404" s="1587"/>
      <c r="E404" s="1587"/>
      <c r="F404" s="1587"/>
      <c r="G404" s="1572"/>
      <c r="H404" s="1572"/>
      <c r="I404" s="1870">
        <f t="shared" si="6"/>
        <v>0</v>
      </c>
      <c r="J404" s="1587"/>
      <c r="K404" s="1587"/>
      <c r="L404" s="1587"/>
      <c r="M404" s="1587"/>
      <c r="N404" s="1587"/>
      <c r="O404" s="1602"/>
      <c r="P404" s="1572"/>
      <c r="Q404" s="1610"/>
    </row>
    <row r="405" spans="1:17" ht="16" customHeight="1" x14ac:dyDescent="0.45">
      <c r="A405" s="1609"/>
      <c r="B405" s="1570"/>
      <c r="C405" s="1571"/>
      <c r="D405" s="1587"/>
      <c r="E405" s="1587"/>
      <c r="F405" s="1587"/>
      <c r="G405" s="1572"/>
      <c r="H405" s="1572"/>
      <c r="I405" s="1870">
        <f t="shared" si="6"/>
        <v>0</v>
      </c>
      <c r="J405" s="1587"/>
      <c r="K405" s="1587"/>
      <c r="L405" s="1587"/>
      <c r="M405" s="1587"/>
      <c r="N405" s="1587"/>
      <c r="O405" s="1602"/>
      <c r="P405" s="1572"/>
      <c r="Q405" s="1610"/>
    </row>
    <row r="406" spans="1:17" ht="16" customHeight="1" x14ac:dyDescent="0.45">
      <c r="A406" s="1609"/>
      <c r="B406" s="1570"/>
      <c r="C406" s="1571"/>
      <c r="D406" s="1587"/>
      <c r="E406" s="1587"/>
      <c r="F406" s="1587"/>
      <c r="G406" s="1572"/>
      <c r="H406" s="1572"/>
      <c r="I406" s="1870">
        <f t="shared" si="6"/>
        <v>0</v>
      </c>
      <c r="J406" s="1587"/>
      <c r="K406" s="1587"/>
      <c r="L406" s="1587"/>
      <c r="M406" s="1587"/>
      <c r="N406" s="1587"/>
      <c r="O406" s="1602"/>
      <c r="P406" s="1572"/>
      <c r="Q406" s="1610"/>
    </row>
    <row r="407" spans="1:17" ht="16" customHeight="1" x14ac:dyDescent="0.45">
      <c r="A407" s="1609"/>
      <c r="B407" s="1570"/>
      <c r="C407" s="1571"/>
      <c r="D407" s="1587"/>
      <c r="E407" s="1587"/>
      <c r="F407" s="1587"/>
      <c r="G407" s="1572"/>
      <c r="H407" s="1572"/>
      <c r="I407" s="1870">
        <f t="shared" si="6"/>
        <v>0</v>
      </c>
      <c r="J407" s="1587"/>
      <c r="K407" s="1587"/>
      <c r="L407" s="1587"/>
      <c r="M407" s="1587"/>
      <c r="N407" s="1587"/>
      <c r="O407" s="1602"/>
      <c r="P407" s="1572"/>
      <c r="Q407" s="1610"/>
    </row>
    <row r="408" spans="1:17" ht="16" customHeight="1" x14ac:dyDescent="0.45">
      <c r="A408" s="1609"/>
      <c r="B408" s="1570"/>
      <c r="C408" s="1571"/>
      <c r="D408" s="1587"/>
      <c r="E408" s="1587"/>
      <c r="F408" s="1587"/>
      <c r="G408" s="1572"/>
      <c r="H408" s="1572"/>
      <c r="I408" s="1870">
        <f t="shared" si="6"/>
        <v>0</v>
      </c>
      <c r="J408" s="1587"/>
      <c r="K408" s="1587"/>
      <c r="L408" s="1587"/>
      <c r="M408" s="1587"/>
      <c r="N408" s="1587"/>
      <c r="O408" s="1602"/>
      <c r="P408" s="1572"/>
      <c r="Q408" s="1610"/>
    </row>
    <row r="409" spans="1:17" ht="16" customHeight="1" x14ac:dyDescent="0.45">
      <c r="A409" s="1609"/>
      <c r="B409" s="1570"/>
      <c r="C409" s="1571"/>
      <c r="D409" s="1587"/>
      <c r="E409" s="1587"/>
      <c r="F409" s="1587"/>
      <c r="G409" s="1572"/>
      <c r="H409" s="1572"/>
      <c r="I409" s="1870">
        <f t="shared" si="6"/>
        <v>0</v>
      </c>
      <c r="J409" s="1587"/>
      <c r="K409" s="1587"/>
      <c r="L409" s="1587"/>
      <c r="M409" s="1587"/>
      <c r="N409" s="1587"/>
      <c r="O409" s="1602"/>
      <c r="P409" s="1572"/>
      <c r="Q409" s="1610"/>
    </row>
    <row r="410" spans="1:17" ht="16" customHeight="1" x14ac:dyDescent="0.45">
      <c r="A410" s="1609"/>
      <c r="B410" s="1570"/>
      <c r="C410" s="1571"/>
      <c r="D410" s="1587"/>
      <c r="E410" s="1587"/>
      <c r="F410" s="1587"/>
      <c r="G410" s="1572"/>
      <c r="H410" s="1572"/>
      <c r="I410" s="1870">
        <f t="shared" si="6"/>
        <v>0</v>
      </c>
      <c r="J410" s="1587"/>
      <c r="K410" s="1587"/>
      <c r="L410" s="1587"/>
      <c r="M410" s="1587"/>
      <c r="N410" s="1587"/>
      <c r="O410" s="1602"/>
      <c r="P410" s="1572"/>
      <c r="Q410" s="1610"/>
    </row>
    <row r="411" spans="1:17" ht="16" customHeight="1" x14ac:dyDescent="0.45">
      <c r="A411" s="1609"/>
      <c r="B411" s="1570"/>
      <c r="C411" s="1571"/>
      <c r="D411" s="1587"/>
      <c r="E411" s="1587"/>
      <c r="F411" s="1587"/>
      <c r="G411" s="1572"/>
      <c r="H411" s="1572"/>
      <c r="I411" s="1870">
        <f t="shared" si="6"/>
        <v>0</v>
      </c>
      <c r="J411" s="1587"/>
      <c r="K411" s="1587"/>
      <c r="L411" s="1587"/>
      <c r="M411" s="1587"/>
      <c r="N411" s="1587"/>
      <c r="O411" s="1602"/>
      <c r="P411" s="1572"/>
      <c r="Q411" s="1610"/>
    </row>
    <row r="412" spans="1:17" ht="16" customHeight="1" x14ac:dyDescent="0.45">
      <c r="A412" s="1609"/>
      <c r="B412" s="1570"/>
      <c r="C412" s="1571"/>
      <c r="D412" s="1587"/>
      <c r="E412" s="1587"/>
      <c r="F412" s="1587"/>
      <c r="G412" s="1572"/>
      <c r="H412" s="1572"/>
      <c r="I412" s="1870">
        <f t="shared" si="6"/>
        <v>0</v>
      </c>
      <c r="J412" s="1587"/>
      <c r="K412" s="1587"/>
      <c r="L412" s="1587"/>
      <c r="M412" s="1587"/>
      <c r="N412" s="1587"/>
      <c r="O412" s="1602"/>
      <c r="P412" s="1572"/>
      <c r="Q412" s="1610"/>
    </row>
    <row r="413" spans="1:17" ht="16" customHeight="1" x14ac:dyDescent="0.45">
      <c r="A413" s="1609"/>
      <c r="B413" s="1570"/>
      <c r="C413" s="1571"/>
      <c r="D413" s="1587"/>
      <c r="E413" s="1587"/>
      <c r="F413" s="1587"/>
      <c r="G413" s="1572"/>
      <c r="H413" s="1572"/>
      <c r="I413" s="1870">
        <f t="shared" si="6"/>
        <v>0</v>
      </c>
      <c r="J413" s="1587"/>
      <c r="K413" s="1587"/>
      <c r="L413" s="1587"/>
      <c r="M413" s="1587"/>
      <c r="N413" s="1587"/>
      <c r="O413" s="1602"/>
      <c r="P413" s="1572"/>
      <c r="Q413" s="1610"/>
    </row>
    <row r="414" spans="1:17" ht="16" customHeight="1" x14ac:dyDescent="0.45">
      <c r="A414" s="1609"/>
      <c r="B414" s="1570"/>
      <c r="C414" s="1571"/>
      <c r="D414" s="1587"/>
      <c r="E414" s="1587"/>
      <c r="F414" s="1587"/>
      <c r="G414" s="1572"/>
      <c r="H414" s="1572"/>
      <c r="I414" s="1870">
        <f t="shared" si="6"/>
        <v>0</v>
      </c>
      <c r="J414" s="1587"/>
      <c r="K414" s="1587"/>
      <c r="L414" s="1587"/>
      <c r="M414" s="1587"/>
      <c r="N414" s="1587"/>
      <c r="O414" s="1602"/>
      <c r="P414" s="1572"/>
      <c r="Q414" s="1610"/>
    </row>
    <row r="415" spans="1:17" ht="16" customHeight="1" x14ac:dyDescent="0.45">
      <c r="A415" s="1609"/>
      <c r="B415" s="1570"/>
      <c r="C415" s="1571"/>
      <c r="D415" s="1587"/>
      <c r="E415" s="1587"/>
      <c r="F415" s="1587"/>
      <c r="G415" s="1572"/>
      <c r="H415" s="1572"/>
      <c r="I415" s="1870">
        <f t="shared" si="6"/>
        <v>0</v>
      </c>
      <c r="J415" s="1587"/>
      <c r="K415" s="1587"/>
      <c r="L415" s="1587"/>
      <c r="M415" s="1587"/>
      <c r="N415" s="1587"/>
      <c r="O415" s="1602"/>
      <c r="P415" s="1572"/>
      <c r="Q415" s="1610"/>
    </row>
    <row r="416" spans="1:17" ht="16" customHeight="1" x14ac:dyDescent="0.45">
      <c r="A416" s="1609"/>
      <c r="B416" s="1570"/>
      <c r="C416" s="1571"/>
      <c r="D416" s="1587"/>
      <c r="E416" s="1587"/>
      <c r="F416" s="1587"/>
      <c r="G416" s="1572"/>
      <c r="H416" s="1572"/>
      <c r="I416" s="1870">
        <f t="shared" si="6"/>
        <v>0</v>
      </c>
      <c r="J416" s="1587"/>
      <c r="K416" s="1587"/>
      <c r="L416" s="1587"/>
      <c r="M416" s="1587"/>
      <c r="N416" s="1587"/>
      <c r="O416" s="1602"/>
      <c r="P416" s="1572"/>
      <c r="Q416" s="1610"/>
    </row>
    <row r="417" spans="1:17" ht="16" customHeight="1" x14ac:dyDescent="0.45">
      <c r="A417" s="1609"/>
      <c r="B417" s="1570"/>
      <c r="C417" s="1571"/>
      <c r="D417" s="1587"/>
      <c r="E417" s="1587"/>
      <c r="F417" s="1587"/>
      <c r="G417" s="1572"/>
      <c r="H417" s="1572"/>
      <c r="I417" s="1870">
        <f t="shared" si="6"/>
        <v>0</v>
      </c>
      <c r="J417" s="1587"/>
      <c r="K417" s="1587"/>
      <c r="L417" s="1587"/>
      <c r="M417" s="1587"/>
      <c r="N417" s="1587"/>
      <c r="O417" s="1602"/>
      <c r="P417" s="1572"/>
      <c r="Q417" s="1610"/>
    </row>
    <row r="418" spans="1:17" ht="16" customHeight="1" x14ac:dyDescent="0.45">
      <c r="A418" s="1609"/>
      <c r="B418" s="1570"/>
      <c r="C418" s="1571"/>
      <c r="D418" s="1587"/>
      <c r="E418" s="1587"/>
      <c r="F418" s="1587"/>
      <c r="G418" s="1572"/>
      <c r="H418" s="1572"/>
      <c r="I418" s="1870">
        <f t="shared" si="6"/>
        <v>0</v>
      </c>
      <c r="J418" s="1587"/>
      <c r="K418" s="1587"/>
      <c r="L418" s="1587"/>
      <c r="M418" s="1587"/>
      <c r="N418" s="1587"/>
      <c r="O418" s="1602"/>
      <c r="P418" s="1572"/>
      <c r="Q418" s="1610"/>
    </row>
    <row r="419" spans="1:17" ht="16" customHeight="1" x14ac:dyDescent="0.45">
      <c r="A419" s="1609"/>
      <c r="B419" s="1570"/>
      <c r="C419" s="1571"/>
      <c r="D419" s="1587"/>
      <c r="E419" s="1587"/>
      <c r="F419" s="1587"/>
      <c r="G419" s="1572"/>
      <c r="H419" s="1572"/>
      <c r="I419" s="1870">
        <f t="shared" si="6"/>
        <v>0</v>
      </c>
      <c r="J419" s="1587"/>
      <c r="K419" s="1587"/>
      <c r="L419" s="1587"/>
      <c r="M419" s="1587"/>
      <c r="N419" s="1587"/>
      <c r="O419" s="1602"/>
      <c r="P419" s="1572"/>
      <c r="Q419" s="1610"/>
    </row>
    <row r="420" spans="1:17" ht="16" customHeight="1" x14ac:dyDescent="0.45">
      <c r="A420" s="1609"/>
      <c r="B420" s="1570"/>
      <c r="C420" s="1571"/>
      <c r="D420" s="1587"/>
      <c r="E420" s="1587"/>
      <c r="F420" s="1587"/>
      <c r="G420" s="1572"/>
      <c r="H420" s="1572"/>
      <c r="I420" s="1870">
        <f t="shared" si="6"/>
        <v>0</v>
      </c>
      <c r="J420" s="1587"/>
      <c r="K420" s="1587"/>
      <c r="L420" s="1587"/>
      <c r="M420" s="1587"/>
      <c r="N420" s="1587"/>
      <c r="O420" s="1602"/>
      <c r="P420" s="1572"/>
      <c r="Q420" s="1610"/>
    </row>
    <row r="421" spans="1:17" ht="16" customHeight="1" x14ac:dyDescent="0.45">
      <c r="A421" s="1609"/>
      <c r="B421" s="1570"/>
      <c r="C421" s="1571"/>
      <c r="D421" s="1587"/>
      <c r="E421" s="1587"/>
      <c r="F421" s="1587"/>
      <c r="G421" s="1572"/>
      <c r="H421" s="1572"/>
      <c r="I421" s="1870">
        <f t="shared" si="6"/>
        <v>0</v>
      </c>
      <c r="J421" s="1587"/>
      <c r="K421" s="1587"/>
      <c r="L421" s="1587"/>
      <c r="M421" s="1587"/>
      <c r="N421" s="1587"/>
      <c r="O421" s="1602"/>
      <c r="P421" s="1572"/>
      <c r="Q421" s="1610"/>
    </row>
    <row r="422" spans="1:17" ht="16" customHeight="1" x14ac:dyDescent="0.45">
      <c r="A422" s="1609"/>
      <c r="B422" s="1570"/>
      <c r="C422" s="1571"/>
      <c r="D422" s="1587"/>
      <c r="E422" s="1587"/>
      <c r="F422" s="1587"/>
      <c r="G422" s="1572"/>
      <c r="H422" s="1572"/>
      <c r="I422" s="1870">
        <f t="shared" si="6"/>
        <v>0</v>
      </c>
      <c r="J422" s="1587"/>
      <c r="K422" s="1587"/>
      <c r="L422" s="1587"/>
      <c r="M422" s="1587"/>
      <c r="N422" s="1587"/>
      <c r="O422" s="1602"/>
      <c r="P422" s="1572"/>
      <c r="Q422" s="1610"/>
    </row>
    <row r="423" spans="1:17" ht="16" customHeight="1" x14ac:dyDescent="0.45">
      <c r="A423" s="1609"/>
      <c r="B423" s="1570"/>
      <c r="C423" s="1571"/>
      <c r="D423" s="1587"/>
      <c r="E423" s="1587"/>
      <c r="F423" s="1587"/>
      <c r="G423" s="1572"/>
      <c r="H423" s="1572"/>
      <c r="I423" s="1870">
        <f t="shared" si="6"/>
        <v>0</v>
      </c>
      <c r="J423" s="1587"/>
      <c r="K423" s="1587"/>
      <c r="L423" s="1587"/>
      <c r="M423" s="1587"/>
      <c r="N423" s="1587"/>
      <c r="O423" s="1602"/>
      <c r="P423" s="1572"/>
      <c r="Q423" s="1610"/>
    </row>
    <row r="424" spans="1:17" ht="16" customHeight="1" x14ac:dyDescent="0.45">
      <c r="A424" s="1609"/>
      <c r="B424" s="1570"/>
      <c r="C424" s="1571"/>
      <c r="D424" s="1587"/>
      <c r="E424" s="1587"/>
      <c r="F424" s="1587"/>
      <c r="G424" s="1572"/>
      <c r="H424" s="1572"/>
      <c r="I424" s="1870">
        <f t="shared" si="6"/>
        <v>0</v>
      </c>
      <c r="J424" s="1587"/>
      <c r="K424" s="1587"/>
      <c r="L424" s="1587"/>
      <c r="M424" s="1587"/>
      <c r="N424" s="1587"/>
      <c r="O424" s="1602"/>
      <c r="P424" s="1572"/>
      <c r="Q424" s="1610"/>
    </row>
    <row r="425" spans="1:17" ht="16" customHeight="1" x14ac:dyDescent="0.45">
      <c r="A425" s="1609"/>
      <c r="B425" s="1570"/>
      <c r="C425" s="1571"/>
      <c r="D425" s="1587"/>
      <c r="E425" s="1587"/>
      <c r="F425" s="1587"/>
      <c r="G425" s="1572"/>
      <c r="H425" s="1572"/>
      <c r="I425" s="1870">
        <f t="shared" si="6"/>
        <v>0</v>
      </c>
      <c r="J425" s="1587"/>
      <c r="K425" s="1587"/>
      <c r="L425" s="1587"/>
      <c r="M425" s="1587"/>
      <c r="N425" s="1587"/>
      <c r="O425" s="1602"/>
      <c r="P425" s="1572"/>
      <c r="Q425" s="1610"/>
    </row>
    <row r="426" spans="1:17" ht="16" customHeight="1" x14ac:dyDescent="0.45">
      <c r="A426" s="1609"/>
      <c r="B426" s="1570"/>
      <c r="C426" s="1571"/>
      <c r="D426" s="1587"/>
      <c r="E426" s="1587"/>
      <c r="F426" s="1587"/>
      <c r="G426" s="1572"/>
      <c r="H426" s="1572"/>
      <c r="I426" s="1870">
        <f t="shared" si="6"/>
        <v>0</v>
      </c>
      <c r="J426" s="1587"/>
      <c r="K426" s="1587"/>
      <c r="L426" s="1587"/>
      <c r="M426" s="1587"/>
      <c r="N426" s="1587"/>
      <c r="O426" s="1602"/>
      <c r="P426" s="1572"/>
      <c r="Q426" s="1610"/>
    </row>
    <row r="427" spans="1:17" ht="16" customHeight="1" x14ac:dyDescent="0.45">
      <c r="A427" s="1609"/>
      <c r="B427" s="1570"/>
      <c r="C427" s="1571"/>
      <c r="D427" s="1587"/>
      <c r="E427" s="1587"/>
      <c r="F427" s="1587"/>
      <c r="G427" s="1572"/>
      <c r="H427" s="1572"/>
      <c r="I427" s="1870">
        <f t="shared" si="6"/>
        <v>0</v>
      </c>
      <c r="J427" s="1587"/>
      <c r="K427" s="1587"/>
      <c r="L427" s="1587"/>
      <c r="M427" s="1587"/>
      <c r="N427" s="1587"/>
      <c r="O427" s="1602"/>
      <c r="P427" s="1572"/>
      <c r="Q427" s="1610"/>
    </row>
    <row r="428" spans="1:17" ht="16" customHeight="1" x14ac:dyDescent="0.45">
      <c r="A428" s="1609"/>
      <c r="B428" s="1570"/>
      <c r="C428" s="1571"/>
      <c r="D428" s="1587"/>
      <c r="E428" s="1587"/>
      <c r="F428" s="1587"/>
      <c r="G428" s="1572"/>
      <c r="H428" s="1572"/>
      <c r="I428" s="1870">
        <f t="shared" si="6"/>
        <v>0</v>
      </c>
      <c r="J428" s="1587"/>
      <c r="K428" s="1587"/>
      <c r="L428" s="1587"/>
      <c r="M428" s="1587"/>
      <c r="N428" s="1587"/>
      <c r="O428" s="1602"/>
      <c r="P428" s="1572"/>
      <c r="Q428" s="1610"/>
    </row>
    <row r="429" spans="1:17" ht="16" customHeight="1" x14ac:dyDescent="0.45">
      <c r="A429" s="1609"/>
      <c r="B429" s="1570"/>
      <c r="C429" s="1571"/>
      <c r="D429" s="1587"/>
      <c r="E429" s="1587"/>
      <c r="F429" s="1587"/>
      <c r="G429" s="1572"/>
      <c r="H429" s="1572"/>
      <c r="I429" s="1870">
        <f t="shared" si="6"/>
        <v>0</v>
      </c>
      <c r="J429" s="1587"/>
      <c r="K429" s="1587"/>
      <c r="L429" s="1587"/>
      <c r="M429" s="1587"/>
      <c r="N429" s="1587"/>
      <c r="O429" s="1602"/>
      <c r="P429" s="1572"/>
      <c r="Q429" s="1610"/>
    </row>
    <row r="430" spans="1:17" ht="16" customHeight="1" x14ac:dyDescent="0.45">
      <c r="A430" s="1609"/>
      <c r="B430" s="1570"/>
      <c r="C430" s="1571"/>
      <c r="D430" s="1587"/>
      <c r="E430" s="1587"/>
      <c r="F430" s="1587"/>
      <c r="G430" s="1572"/>
      <c r="H430" s="1572"/>
      <c r="I430" s="1870">
        <f t="shared" si="6"/>
        <v>0</v>
      </c>
      <c r="J430" s="1587"/>
      <c r="K430" s="1587"/>
      <c r="L430" s="1587"/>
      <c r="M430" s="1587"/>
      <c r="N430" s="1587"/>
      <c r="O430" s="1602"/>
      <c r="P430" s="1572"/>
      <c r="Q430" s="1610"/>
    </row>
    <row r="431" spans="1:17" ht="16" customHeight="1" x14ac:dyDescent="0.45">
      <c r="A431" s="1609"/>
      <c r="B431" s="1570"/>
      <c r="C431" s="1571"/>
      <c r="D431" s="1587"/>
      <c r="E431" s="1587"/>
      <c r="F431" s="1587"/>
      <c r="G431" s="1572"/>
      <c r="H431" s="1572"/>
      <c r="I431" s="1870">
        <f t="shared" si="6"/>
        <v>0</v>
      </c>
      <c r="J431" s="1587"/>
      <c r="K431" s="1587"/>
      <c r="L431" s="1587"/>
      <c r="M431" s="1587"/>
      <c r="N431" s="1587"/>
      <c r="O431" s="1602"/>
      <c r="P431" s="1572"/>
      <c r="Q431" s="1610"/>
    </row>
    <row r="432" spans="1:17" ht="16" customHeight="1" x14ac:dyDescent="0.45">
      <c r="A432" s="1609"/>
      <c r="B432" s="1570"/>
      <c r="C432" s="1571"/>
      <c r="D432" s="1587"/>
      <c r="E432" s="1587"/>
      <c r="F432" s="1587"/>
      <c r="G432" s="1572"/>
      <c r="H432" s="1572"/>
      <c r="I432" s="1870">
        <f t="shared" si="6"/>
        <v>0</v>
      </c>
      <c r="J432" s="1587"/>
      <c r="K432" s="1587"/>
      <c r="L432" s="1587"/>
      <c r="M432" s="1587"/>
      <c r="N432" s="1587"/>
      <c r="O432" s="1602"/>
      <c r="P432" s="1572"/>
      <c r="Q432" s="1610"/>
    </row>
    <row r="433" spans="1:17" ht="16" customHeight="1" x14ac:dyDescent="0.45">
      <c r="A433" s="1609"/>
      <c r="B433" s="1570"/>
      <c r="C433" s="1571"/>
      <c r="D433" s="1587"/>
      <c r="E433" s="1587"/>
      <c r="F433" s="1587"/>
      <c r="G433" s="1572"/>
      <c r="H433" s="1572"/>
      <c r="I433" s="1870">
        <f t="shared" si="6"/>
        <v>0</v>
      </c>
      <c r="J433" s="1587"/>
      <c r="K433" s="1587"/>
      <c r="L433" s="1587"/>
      <c r="M433" s="1587"/>
      <c r="N433" s="1587"/>
      <c r="O433" s="1602"/>
      <c r="P433" s="1572"/>
      <c r="Q433" s="1610"/>
    </row>
    <row r="434" spans="1:17" ht="16" customHeight="1" x14ac:dyDescent="0.45">
      <c r="A434" s="1609"/>
      <c r="B434" s="1570"/>
      <c r="C434" s="1571"/>
      <c r="D434" s="1587"/>
      <c r="E434" s="1587"/>
      <c r="F434" s="1587"/>
      <c r="G434" s="1572"/>
      <c r="H434" s="1572"/>
      <c r="I434" s="1870">
        <f t="shared" si="6"/>
        <v>0</v>
      </c>
      <c r="J434" s="1587"/>
      <c r="K434" s="1587"/>
      <c r="L434" s="1587"/>
      <c r="M434" s="1587"/>
      <c r="N434" s="1587"/>
      <c r="O434" s="1602"/>
      <c r="P434" s="1572"/>
      <c r="Q434" s="1610"/>
    </row>
    <row r="435" spans="1:17" ht="16" customHeight="1" x14ac:dyDescent="0.45">
      <c r="A435" s="1609"/>
      <c r="B435" s="1570"/>
      <c r="C435" s="1571"/>
      <c r="D435" s="1587"/>
      <c r="E435" s="1587"/>
      <c r="F435" s="1587"/>
      <c r="G435" s="1572"/>
      <c r="H435" s="1572"/>
      <c r="I435" s="1870">
        <f t="shared" si="6"/>
        <v>0</v>
      </c>
      <c r="J435" s="1587"/>
      <c r="K435" s="1587"/>
      <c r="L435" s="1587"/>
      <c r="M435" s="1587"/>
      <c r="N435" s="1587"/>
      <c r="O435" s="1602"/>
      <c r="P435" s="1572"/>
      <c r="Q435" s="1610"/>
    </row>
    <row r="436" spans="1:17" ht="16" customHeight="1" x14ac:dyDescent="0.45">
      <c r="A436" s="1609"/>
      <c r="B436" s="1570"/>
      <c r="C436" s="1571"/>
      <c r="D436" s="1587"/>
      <c r="E436" s="1587"/>
      <c r="F436" s="1587"/>
      <c r="G436" s="1572"/>
      <c r="H436" s="1572"/>
      <c r="I436" s="1870">
        <f t="shared" si="6"/>
        <v>0</v>
      </c>
      <c r="J436" s="1587"/>
      <c r="K436" s="1587"/>
      <c r="L436" s="1587"/>
      <c r="M436" s="1587"/>
      <c r="N436" s="1587"/>
      <c r="O436" s="1602"/>
      <c r="P436" s="1572"/>
      <c r="Q436" s="1610"/>
    </row>
    <row r="437" spans="1:17" ht="16" customHeight="1" x14ac:dyDescent="0.45">
      <c r="A437" s="1609"/>
      <c r="B437" s="1570"/>
      <c r="C437" s="1571"/>
      <c r="D437" s="1587"/>
      <c r="E437" s="1587"/>
      <c r="F437" s="1587"/>
      <c r="G437" s="1572"/>
      <c r="H437" s="1572"/>
      <c r="I437" s="1870">
        <f t="shared" si="6"/>
        <v>0</v>
      </c>
      <c r="J437" s="1587"/>
      <c r="K437" s="1587"/>
      <c r="L437" s="1587"/>
      <c r="M437" s="1587"/>
      <c r="N437" s="1587"/>
      <c r="O437" s="1602"/>
      <c r="P437" s="1572"/>
      <c r="Q437" s="1610"/>
    </row>
    <row r="438" spans="1:17" ht="16" customHeight="1" x14ac:dyDescent="0.45">
      <c r="A438" s="1609"/>
      <c r="B438" s="1570"/>
      <c r="C438" s="1571"/>
      <c r="D438" s="1587"/>
      <c r="E438" s="1587"/>
      <c r="F438" s="1587"/>
      <c r="G438" s="1572"/>
      <c r="H438" s="1572"/>
      <c r="I438" s="1870">
        <f t="shared" si="6"/>
        <v>0</v>
      </c>
      <c r="J438" s="1587"/>
      <c r="K438" s="1587"/>
      <c r="L438" s="1587"/>
      <c r="M438" s="1587"/>
      <c r="N438" s="1587"/>
      <c r="O438" s="1602"/>
      <c r="P438" s="1572"/>
      <c r="Q438" s="1610"/>
    </row>
    <row r="439" spans="1:17" ht="16" customHeight="1" x14ac:dyDescent="0.45">
      <c r="A439" s="1609"/>
      <c r="B439" s="1570"/>
      <c r="C439" s="1571"/>
      <c r="D439" s="1587"/>
      <c r="E439" s="1587"/>
      <c r="F439" s="1587"/>
      <c r="G439" s="1572"/>
      <c r="H439" s="1572"/>
      <c r="I439" s="1870">
        <f t="shared" si="6"/>
        <v>0</v>
      </c>
      <c r="J439" s="1587"/>
      <c r="K439" s="1587"/>
      <c r="L439" s="1587"/>
      <c r="M439" s="1587"/>
      <c r="N439" s="1587"/>
      <c r="O439" s="1602"/>
      <c r="P439" s="1572"/>
      <c r="Q439" s="1610"/>
    </row>
    <row r="440" spans="1:17" ht="16" customHeight="1" x14ac:dyDescent="0.45">
      <c r="A440" s="1609"/>
      <c r="B440" s="1570"/>
      <c r="C440" s="1571"/>
      <c r="D440" s="1587"/>
      <c r="E440" s="1587"/>
      <c r="F440" s="1587"/>
      <c r="G440" s="1572"/>
      <c r="H440" s="1572"/>
      <c r="I440" s="1870">
        <f t="shared" si="6"/>
        <v>0</v>
      </c>
      <c r="J440" s="1587"/>
      <c r="K440" s="1587"/>
      <c r="L440" s="1587"/>
      <c r="M440" s="1587"/>
      <c r="N440" s="1587"/>
      <c r="O440" s="1602"/>
      <c r="P440" s="1572"/>
      <c r="Q440" s="1610"/>
    </row>
    <row r="441" spans="1:17" ht="16" customHeight="1" x14ac:dyDescent="0.45">
      <c r="A441" s="1609"/>
      <c r="B441" s="1570"/>
      <c r="C441" s="1571"/>
      <c r="D441" s="1587"/>
      <c r="E441" s="1587"/>
      <c r="F441" s="1587"/>
      <c r="G441" s="1572"/>
      <c r="H441" s="1572"/>
      <c r="I441" s="1870">
        <f t="shared" si="6"/>
        <v>0</v>
      </c>
      <c r="J441" s="1587"/>
      <c r="K441" s="1587"/>
      <c r="L441" s="1587"/>
      <c r="M441" s="1587"/>
      <c r="N441" s="1587"/>
      <c r="O441" s="1602"/>
      <c r="P441" s="1572"/>
      <c r="Q441" s="1610"/>
    </row>
    <row r="442" spans="1:17" ht="16" customHeight="1" x14ac:dyDescent="0.45">
      <c r="A442" s="1609"/>
      <c r="B442" s="1570"/>
      <c r="C442" s="1571"/>
      <c r="D442" s="1587"/>
      <c r="E442" s="1587"/>
      <c r="F442" s="1587"/>
      <c r="G442" s="1572"/>
      <c r="H442" s="1572"/>
      <c r="I442" s="1870">
        <f t="shared" si="6"/>
        <v>0</v>
      </c>
      <c r="J442" s="1587"/>
      <c r="K442" s="1587"/>
      <c r="L442" s="1587"/>
      <c r="M442" s="1587"/>
      <c r="N442" s="1587"/>
      <c r="O442" s="1602"/>
      <c r="P442" s="1572"/>
      <c r="Q442" s="1610"/>
    </row>
    <row r="443" spans="1:17" ht="16" customHeight="1" x14ac:dyDescent="0.45">
      <c r="A443" s="1609"/>
      <c r="B443" s="1570"/>
      <c r="C443" s="1571"/>
      <c r="D443" s="1587"/>
      <c r="E443" s="1587"/>
      <c r="F443" s="1587"/>
      <c r="G443" s="1572"/>
      <c r="H443" s="1572"/>
      <c r="I443" s="1870">
        <f t="shared" si="6"/>
        <v>0</v>
      </c>
      <c r="J443" s="1587"/>
      <c r="K443" s="1587"/>
      <c r="L443" s="1587"/>
      <c r="M443" s="1587"/>
      <c r="N443" s="1587"/>
      <c r="O443" s="1602"/>
      <c r="P443" s="1572"/>
      <c r="Q443" s="1610"/>
    </row>
    <row r="444" spans="1:17" ht="16" customHeight="1" x14ac:dyDescent="0.45">
      <c r="A444" s="1609"/>
      <c r="B444" s="1570"/>
      <c r="C444" s="1571"/>
      <c r="D444" s="1587"/>
      <c r="E444" s="1587"/>
      <c r="F444" s="1587"/>
      <c r="G444" s="1572"/>
      <c r="H444" s="1572"/>
      <c r="I444" s="1870">
        <f t="shared" si="6"/>
        <v>0</v>
      </c>
      <c r="J444" s="1587"/>
      <c r="K444" s="1587"/>
      <c r="L444" s="1587"/>
      <c r="M444" s="1587"/>
      <c r="N444" s="1587"/>
      <c r="O444" s="1602"/>
      <c r="P444" s="1572"/>
      <c r="Q444" s="1610"/>
    </row>
    <row r="445" spans="1:17" ht="16" customHeight="1" x14ac:dyDescent="0.45">
      <c r="A445" s="1609"/>
      <c r="B445" s="1570"/>
      <c r="C445" s="1571"/>
      <c r="D445" s="1587"/>
      <c r="E445" s="1587"/>
      <c r="F445" s="1587"/>
      <c r="G445" s="1572"/>
      <c r="H445" s="1572"/>
      <c r="I445" s="1870">
        <f t="shared" si="6"/>
        <v>0</v>
      </c>
      <c r="J445" s="1587"/>
      <c r="K445" s="1587"/>
      <c r="L445" s="1587"/>
      <c r="M445" s="1587"/>
      <c r="N445" s="1587"/>
      <c r="O445" s="1602"/>
      <c r="P445" s="1572"/>
      <c r="Q445" s="1610"/>
    </row>
    <row r="446" spans="1:17" ht="16" customHeight="1" x14ac:dyDescent="0.45">
      <c r="A446" s="1609"/>
      <c r="B446" s="1570"/>
      <c r="C446" s="1571"/>
      <c r="D446" s="1587"/>
      <c r="E446" s="1587"/>
      <c r="F446" s="1587"/>
      <c r="G446" s="1572"/>
      <c r="H446" s="1572"/>
      <c r="I446" s="1870">
        <f t="shared" si="6"/>
        <v>0</v>
      </c>
      <c r="J446" s="1587"/>
      <c r="K446" s="1587"/>
      <c r="L446" s="1587"/>
      <c r="M446" s="1587"/>
      <c r="N446" s="1587"/>
      <c r="O446" s="1602"/>
      <c r="P446" s="1572"/>
      <c r="Q446" s="1610"/>
    </row>
    <row r="447" spans="1:17" ht="16" customHeight="1" x14ac:dyDescent="0.45">
      <c r="A447" s="1609"/>
      <c r="B447" s="1570"/>
      <c r="C447" s="1571"/>
      <c r="D447" s="1587"/>
      <c r="E447" s="1587"/>
      <c r="F447" s="1587"/>
      <c r="G447" s="1572"/>
      <c r="H447" s="1572"/>
      <c r="I447" s="1870">
        <f t="shared" si="6"/>
        <v>0</v>
      </c>
      <c r="J447" s="1587"/>
      <c r="K447" s="1587"/>
      <c r="L447" s="1587"/>
      <c r="M447" s="1587"/>
      <c r="N447" s="1587"/>
      <c r="O447" s="1602"/>
      <c r="P447" s="1572"/>
      <c r="Q447" s="1610"/>
    </row>
    <row r="448" spans="1:17" ht="16" customHeight="1" x14ac:dyDescent="0.45">
      <c r="A448" s="1609"/>
      <c r="B448" s="1570"/>
      <c r="C448" s="1571"/>
      <c r="D448" s="1587"/>
      <c r="E448" s="1587"/>
      <c r="F448" s="1587"/>
      <c r="G448" s="1572"/>
      <c r="H448" s="1572"/>
      <c r="I448" s="1870">
        <f t="shared" si="6"/>
        <v>0</v>
      </c>
      <c r="J448" s="1587"/>
      <c r="K448" s="1587"/>
      <c r="L448" s="1587"/>
      <c r="M448" s="1587"/>
      <c r="N448" s="1587"/>
      <c r="O448" s="1602"/>
      <c r="P448" s="1572"/>
      <c r="Q448" s="1610"/>
    </row>
    <row r="449" spans="1:17" ht="16" customHeight="1" x14ac:dyDescent="0.45">
      <c r="A449" s="1609"/>
      <c r="B449" s="1570"/>
      <c r="C449" s="1571"/>
      <c r="D449" s="1587"/>
      <c r="E449" s="1587"/>
      <c r="F449" s="1587"/>
      <c r="G449" s="1572"/>
      <c r="H449" s="1572"/>
      <c r="I449" s="1870">
        <f t="shared" si="6"/>
        <v>0</v>
      </c>
      <c r="J449" s="1587"/>
      <c r="K449" s="1587"/>
      <c r="L449" s="1587"/>
      <c r="M449" s="1587"/>
      <c r="N449" s="1587"/>
      <c r="O449" s="1602"/>
      <c r="P449" s="1572"/>
      <c r="Q449" s="1610"/>
    </row>
    <row r="450" spans="1:17" ht="16" customHeight="1" x14ac:dyDescent="0.45">
      <c r="A450" s="1609"/>
      <c r="B450" s="1570"/>
      <c r="C450" s="1571"/>
      <c r="D450" s="1587"/>
      <c r="E450" s="1587"/>
      <c r="F450" s="1587"/>
      <c r="G450" s="1572"/>
      <c r="H450" s="1572"/>
      <c r="I450" s="1870">
        <f t="shared" si="6"/>
        <v>0</v>
      </c>
      <c r="J450" s="1587"/>
      <c r="K450" s="1587"/>
      <c r="L450" s="1587"/>
      <c r="M450" s="1587"/>
      <c r="N450" s="1587"/>
      <c r="O450" s="1602"/>
      <c r="P450" s="1572"/>
      <c r="Q450" s="1610"/>
    </row>
    <row r="451" spans="1:17" ht="16" customHeight="1" x14ac:dyDescent="0.45">
      <c r="A451" s="1609"/>
      <c r="B451" s="1570"/>
      <c r="C451" s="1571"/>
      <c r="D451" s="1587"/>
      <c r="E451" s="1587"/>
      <c r="F451" s="1587"/>
      <c r="G451" s="1572"/>
      <c r="H451" s="1572"/>
      <c r="I451" s="1870">
        <f t="shared" si="6"/>
        <v>0</v>
      </c>
      <c r="J451" s="1587"/>
      <c r="K451" s="1587"/>
      <c r="L451" s="1587"/>
      <c r="M451" s="1587"/>
      <c r="N451" s="1587"/>
      <c r="O451" s="1602"/>
      <c r="P451" s="1572"/>
      <c r="Q451" s="1610"/>
    </row>
    <row r="452" spans="1:17" ht="16" customHeight="1" x14ac:dyDescent="0.45">
      <c r="A452" s="1609"/>
      <c r="B452" s="1570"/>
      <c r="C452" s="1571"/>
      <c r="D452" s="1587"/>
      <c r="E452" s="1587"/>
      <c r="F452" s="1587"/>
      <c r="G452" s="1572"/>
      <c r="H452" s="1572"/>
      <c r="I452" s="1870">
        <f t="shared" si="6"/>
        <v>0</v>
      </c>
      <c r="J452" s="1587"/>
      <c r="K452" s="1587"/>
      <c r="L452" s="1587"/>
      <c r="M452" s="1587"/>
      <c r="N452" s="1587"/>
      <c r="O452" s="1602"/>
      <c r="P452" s="1572"/>
      <c r="Q452" s="1610"/>
    </row>
    <row r="453" spans="1:17" ht="16" customHeight="1" x14ac:dyDescent="0.45">
      <c r="A453" s="1609"/>
      <c r="B453" s="1570"/>
      <c r="C453" s="1571"/>
      <c r="D453" s="1587"/>
      <c r="E453" s="1587"/>
      <c r="F453" s="1587"/>
      <c r="G453" s="1572"/>
      <c r="H453" s="1572"/>
      <c r="I453" s="1870">
        <f t="shared" si="6"/>
        <v>0</v>
      </c>
      <c r="J453" s="1587"/>
      <c r="K453" s="1587"/>
      <c r="L453" s="1587"/>
      <c r="M453" s="1587"/>
      <c r="N453" s="1587"/>
      <c r="O453" s="1602"/>
      <c r="P453" s="1572"/>
      <c r="Q453" s="1610"/>
    </row>
    <row r="454" spans="1:17" ht="16" customHeight="1" x14ac:dyDescent="0.45">
      <c r="A454" s="1609"/>
      <c r="B454" s="1570"/>
      <c r="C454" s="1571"/>
      <c r="D454" s="1587"/>
      <c r="E454" s="1587"/>
      <c r="F454" s="1587"/>
      <c r="G454" s="1572"/>
      <c r="H454" s="1572"/>
      <c r="I454" s="1870">
        <f t="shared" si="6"/>
        <v>0</v>
      </c>
      <c r="J454" s="1587"/>
      <c r="K454" s="1587"/>
      <c r="L454" s="1587"/>
      <c r="M454" s="1587"/>
      <c r="N454" s="1587"/>
      <c r="O454" s="1602"/>
      <c r="P454" s="1572"/>
      <c r="Q454" s="1610"/>
    </row>
    <row r="455" spans="1:17" ht="16" customHeight="1" x14ac:dyDescent="0.45">
      <c r="A455" s="1609"/>
      <c r="B455" s="1570"/>
      <c r="C455" s="1571"/>
      <c r="D455" s="1587"/>
      <c r="E455" s="1587"/>
      <c r="F455" s="1587"/>
      <c r="G455" s="1572"/>
      <c r="H455" s="1572"/>
      <c r="I455" s="1870">
        <f t="shared" si="6"/>
        <v>0</v>
      </c>
      <c r="J455" s="1587"/>
      <c r="K455" s="1587"/>
      <c r="L455" s="1587"/>
      <c r="M455" s="1587"/>
      <c r="N455" s="1587"/>
      <c r="O455" s="1602"/>
      <c r="P455" s="1572"/>
      <c r="Q455" s="1610"/>
    </row>
    <row r="456" spans="1:17" ht="16" customHeight="1" x14ac:dyDescent="0.45">
      <c r="A456" s="1609"/>
      <c r="B456" s="1570"/>
      <c r="C456" s="1571"/>
      <c r="D456" s="1587"/>
      <c r="E456" s="1587"/>
      <c r="F456" s="1587"/>
      <c r="G456" s="1572"/>
      <c r="H456" s="1572"/>
      <c r="I456" s="1870">
        <f t="shared" ref="I456:I519" si="7">$G456*$H456</f>
        <v>0</v>
      </c>
      <c r="J456" s="1587"/>
      <c r="K456" s="1587"/>
      <c r="L456" s="1587"/>
      <c r="M456" s="1587"/>
      <c r="N456" s="1587"/>
      <c r="O456" s="1602"/>
      <c r="P456" s="1572"/>
      <c r="Q456" s="1610"/>
    </row>
    <row r="457" spans="1:17" ht="16" customHeight="1" x14ac:dyDescent="0.45">
      <c r="A457" s="1609"/>
      <c r="B457" s="1570"/>
      <c r="C457" s="1571"/>
      <c r="D457" s="1587"/>
      <c r="E457" s="1587"/>
      <c r="F457" s="1587"/>
      <c r="G457" s="1572"/>
      <c r="H457" s="1572"/>
      <c r="I457" s="1870">
        <f t="shared" si="7"/>
        <v>0</v>
      </c>
      <c r="J457" s="1587"/>
      <c r="K457" s="1587"/>
      <c r="L457" s="1587"/>
      <c r="M457" s="1587"/>
      <c r="N457" s="1587"/>
      <c r="O457" s="1602"/>
      <c r="P457" s="1572"/>
      <c r="Q457" s="1610"/>
    </row>
    <row r="458" spans="1:17" ht="16" customHeight="1" x14ac:dyDescent="0.45">
      <c r="A458" s="1609"/>
      <c r="B458" s="1570"/>
      <c r="C458" s="1571"/>
      <c r="D458" s="1587"/>
      <c r="E458" s="1587"/>
      <c r="F458" s="1587"/>
      <c r="G458" s="1572"/>
      <c r="H458" s="1572"/>
      <c r="I458" s="1870">
        <f t="shared" si="7"/>
        <v>0</v>
      </c>
      <c r="J458" s="1587"/>
      <c r="K458" s="1587"/>
      <c r="L458" s="1587"/>
      <c r="M458" s="1587"/>
      <c r="N458" s="1587"/>
      <c r="O458" s="1602"/>
      <c r="P458" s="1572"/>
      <c r="Q458" s="1610"/>
    </row>
    <row r="459" spans="1:17" ht="16" customHeight="1" x14ac:dyDescent="0.45">
      <c r="A459" s="1609"/>
      <c r="B459" s="1570"/>
      <c r="C459" s="1571"/>
      <c r="D459" s="1587"/>
      <c r="E459" s="1587"/>
      <c r="F459" s="1587"/>
      <c r="G459" s="1572"/>
      <c r="H459" s="1572"/>
      <c r="I459" s="1870">
        <f t="shared" si="7"/>
        <v>0</v>
      </c>
      <c r="J459" s="1587"/>
      <c r="K459" s="1587"/>
      <c r="L459" s="1587"/>
      <c r="M459" s="1587"/>
      <c r="N459" s="1587"/>
      <c r="O459" s="1602"/>
      <c r="P459" s="1572"/>
      <c r="Q459" s="1610"/>
    </row>
    <row r="460" spans="1:17" ht="16" customHeight="1" x14ac:dyDescent="0.45">
      <c r="A460" s="1609"/>
      <c r="B460" s="1570"/>
      <c r="C460" s="1571"/>
      <c r="D460" s="1587"/>
      <c r="E460" s="1587"/>
      <c r="F460" s="1587"/>
      <c r="G460" s="1572"/>
      <c r="H460" s="1572"/>
      <c r="I460" s="1870">
        <f t="shared" si="7"/>
        <v>0</v>
      </c>
      <c r="J460" s="1587"/>
      <c r="K460" s="1587"/>
      <c r="L460" s="1587"/>
      <c r="M460" s="1587"/>
      <c r="N460" s="1587"/>
      <c r="O460" s="1602"/>
      <c r="P460" s="1572"/>
      <c r="Q460" s="1610"/>
    </row>
    <row r="461" spans="1:17" ht="16" customHeight="1" x14ac:dyDescent="0.45">
      <c r="A461" s="1609"/>
      <c r="B461" s="1570"/>
      <c r="C461" s="1571"/>
      <c r="D461" s="1587"/>
      <c r="E461" s="1587"/>
      <c r="F461" s="1587"/>
      <c r="G461" s="1572"/>
      <c r="H461" s="1572"/>
      <c r="I461" s="1870">
        <f t="shared" si="7"/>
        <v>0</v>
      </c>
      <c r="J461" s="1587"/>
      <c r="K461" s="1587"/>
      <c r="L461" s="1587"/>
      <c r="M461" s="1587"/>
      <c r="N461" s="1587"/>
      <c r="O461" s="1602"/>
      <c r="P461" s="1572"/>
      <c r="Q461" s="1610"/>
    </row>
    <row r="462" spans="1:17" ht="16" customHeight="1" x14ac:dyDescent="0.45">
      <c r="A462" s="1609"/>
      <c r="B462" s="1570"/>
      <c r="C462" s="1571"/>
      <c r="D462" s="1587"/>
      <c r="E462" s="1587"/>
      <c r="F462" s="1587"/>
      <c r="G462" s="1572"/>
      <c r="H462" s="1572"/>
      <c r="I462" s="1870">
        <f t="shared" si="7"/>
        <v>0</v>
      </c>
      <c r="J462" s="1587"/>
      <c r="K462" s="1587"/>
      <c r="L462" s="1587"/>
      <c r="M462" s="1587"/>
      <c r="N462" s="1587"/>
      <c r="O462" s="1602"/>
      <c r="P462" s="1572"/>
      <c r="Q462" s="1610"/>
    </row>
    <row r="463" spans="1:17" ht="16" customHeight="1" x14ac:dyDescent="0.45">
      <c r="A463" s="1609"/>
      <c r="B463" s="1570"/>
      <c r="C463" s="1571"/>
      <c r="D463" s="1587"/>
      <c r="E463" s="1587"/>
      <c r="F463" s="1587"/>
      <c r="G463" s="1572"/>
      <c r="H463" s="1572"/>
      <c r="I463" s="1870">
        <f t="shared" si="7"/>
        <v>0</v>
      </c>
      <c r="J463" s="1587"/>
      <c r="K463" s="1587"/>
      <c r="L463" s="1587"/>
      <c r="M463" s="1587"/>
      <c r="N463" s="1587"/>
      <c r="O463" s="1602"/>
      <c r="P463" s="1572"/>
      <c r="Q463" s="1610"/>
    </row>
    <row r="464" spans="1:17" ht="16" customHeight="1" x14ac:dyDescent="0.45">
      <c r="A464" s="1609"/>
      <c r="B464" s="1570"/>
      <c r="C464" s="1571"/>
      <c r="D464" s="1587"/>
      <c r="E464" s="1587"/>
      <c r="F464" s="1587"/>
      <c r="G464" s="1572"/>
      <c r="H464" s="1572"/>
      <c r="I464" s="1870">
        <f t="shared" si="7"/>
        <v>0</v>
      </c>
      <c r="J464" s="1587"/>
      <c r="K464" s="1587"/>
      <c r="L464" s="1587"/>
      <c r="M464" s="1587"/>
      <c r="N464" s="1587"/>
      <c r="O464" s="1602"/>
      <c r="P464" s="1572"/>
      <c r="Q464" s="1610"/>
    </row>
    <row r="465" spans="1:17" ht="16" customHeight="1" x14ac:dyDescent="0.45">
      <c r="A465" s="1609"/>
      <c r="B465" s="1570"/>
      <c r="C465" s="1571"/>
      <c r="D465" s="1587"/>
      <c r="E465" s="1587"/>
      <c r="F465" s="1587"/>
      <c r="G465" s="1572"/>
      <c r="H465" s="1572"/>
      <c r="I465" s="1870">
        <f t="shared" si="7"/>
        <v>0</v>
      </c>
      <c r="J465" s="1587"/>
      <c r="K465" s="1587"/>
      <c r="L465" s="1587"/>
      <c r="M465" s="1587"/>
      <c r="N465" s="1587"/>
      <c r="O465" s="1602"/>
      <c r="P465" s="1572"/>
      <c r="Q465" s="1610"/>
    </row>
    <row r="466" spans="1:17" ht="16" customHeight="1" x14ac:dyDescent="0.45">
      <c r="A466" s="1609"/>
      <c r="B466" s="1570"/>
      <c r="C466" s="1571"/>
      <c r="D466" s="1587"/>
      <c r="E466" s="1587"/>
      <c r="F466" s="1587"/>
      <c r="G466" s="1572"/>
      <c r="H466" s="1572"/>
      <c r="I466" s="1870">
        <f t="shared" si="7"/>
        <v>0</v>
      </c>
      <c r="J466" s="1587"/>
      <c r="K466" s="1587"/>
      <c r="L466" s="1587"/>
      <c r="M466" s="1587"/>
      <c r="N466" s="1587"/>
      <c r="O466" s="1602"/>
      <c r="P466" s="1572"/>
      <c r="Q466" s="1610"/>
    </row>
    <row r="467" spans="1:17" ht="16" customHeight="1" x14ac:dyDescent="0.45">
      <c r="A467" s="1609"/>
      <c r="B467" s="1570"/>
      <c r="C467" s="1571"/>
      <c r="D467" s="1587"/>
      <c r="E467" s="1587"/>
      <c r="F467" s="1587"/>
      <c r="G467" s="1572"/>
      <c r="H467" s="1572"/>
      <c r="I467" s="1870">
        <f t="shared" si="7"/>
        <v>0</v>
      </c>
      <c r="J467" s="1587"/>
      <c r="K467" s="1587"/>
      <c r="L467" s="1587"/>
      <c r="M467" s="1587"/>
      <c r="N467" s="1587"/>
      <c r="O467" s="1602"/>
      <c r="P467" s="1572"/>
      <c r="Q467" s="1610"/>
    </row>
    <row r="468" spans="1:17" ht="16" customHeight="1" x14ac:dyDescent="0.45">
      <c r="A468" s="1609"/>
      <c r="B468" s="1570"/>
      <c r="C468" s="1571"/>
      <c r="D468" s="1587"/>
      <c r="E468" s="1587"/>
      <c r="F468" s="1587"/>
      <c r="G468" s="1572"/>
      <c r="H468" s="1572"/>
      <c r="I468" s="1870">
        <f t="shared" si="7"/>
        <v>0</v>
      </c>
      <c r="J468" s="1587"/>
      <c r="K468" s="1587"/>
      <c r="L468" s="1587"/>
      <c r="M468" s="1587"/>
      <c r="N468" s="1587"/>
      <c r="O468" s="1602"/>
      <c r="P468" s="1572"/>
      <c r="Q468" s="1610"/>
    </row>
    <row r="469" spans="1:17" ht="16" customHeight="1" x14ac:dyDescent="0.45">
      <c r="A469" s="1609"/>
      <c r="B469" s="1570"/>
      <c r="C469" s="1571"/>
      <c r="D469" s="1587"/>
      <c r="E469" s="1587"/>
      <c r="F469" s="1587"/>
      <c r="G469" s="1572"/>
      <c r="H469" s="1572"/>
      <c r="I469" s="1870">
        <f t="shared" si="7"/>
        <v>0</v>
      </c>
      <c r="J469" s="1587"/>
      <c r="K469" s="1587"/>
      <c r="L469" s="1587"/>
      <c r="M469" s="1587"/>
      <c r="N469" s="1587"/>
      <c r="O469" s="1602"/>
      <c r="P469" s="1572"/>
      <c r="Q469" s="1610"/>
    </row>
    <row r="470" spans="1:17" ht="16" customHeight="1" x14ac:dyDescent="0.45">
      <c r="A470" s="1609"/>
      <c r="B470" s="1570"/>
      <c r="C470" s="1571"/>
      <c r="D470" s="1587"/>
      <c r="E470" s="1587"/>
      <c r="F470" s="1587"/>
      <c r="G470" s="1572"/>
      <c r="H470" s="1572"/>
      <c r="I470" s="1870">
        <f t="shared" si="7"/>
        <v>0</v>
      </c>
      <c r="J470" s="1587"/>
      <c r="K470" s="1587"/>
      <c r="L470" s="1587"/>
      <c r="M470" s="1587"/>
      <c r="N470" s="1587"/>
      <c r="O470" s="1602"/>
      <c r="P470" s="1572"/>
      <c r="Q470" s="1610"/>
    </row>
    <row r="471" spans="1:17" ht="16" customHeight="1" x14ac:dyDescent="0.45">
      <c r="A471" s="1609"/>
      <c r="B471" s="1570"/>
      <c r="C471" s="1571"/>
      <c r="D471" s="1587"/>
      <c r="E471" s="1587"/>
      <c r="F471" s="1587"/>
      <c r="G471" s="1572"/>
      <c r="H471" s="1572"/>
      <c r="I471" s="1870">
        <f t="shared" si="7"/>
        <v>0</v>
      </c>
      <c r="J471" s="1587"/>
      <c r="K471" s="1587"/>
      <c r="L471" s="1587"/>
      <c r="M471" s="1587"/>
      <c r="N471" s="1587"/>
      <c r="O471" s="1602"/>
      <c r="P471" s="1572"/>
      <c r="Q471" s="1610"/>
    </row>
    <row r="472" spans="1:17" ht="16" customHeight="1" x14ac:dyDescent="0.45">
      <c r="A472" s="1609"/>
      <c r="B472" s="1570"/>
      <c r="C472" s="1571"/>
      <c r="D472" s="1587"/>
      <c r="E472" s="1587"/>
      <c r="F472" s="1587"/>
      <c r="G472" s="1572"/>
      <c r="H472" s="1572"/>
      <c r="I472" s="1870">
        <f t="shared" si="7"/>
        <v>0</v>
      </c>
      <c r="J472" s="1587"/>
      <c r="K472" s="1587"/>
      <c r="L472" s="1587"/>
      <c r="M472" s="1587"/>
      <c r="N472" s="1587"/>
      <c r="O472" s="1602"/>
      <c r="P472" s="1572"/>
      <c r="Q472" s="1610"/>
    </row>
    <row r="473" spans="1:17" ht="16" customHeight="1" x14ac:dyDescent="0.45">
      <c r="A473" s="1609"/>
      <c r="B473" s="1570"/>
      <c r="C473" s="1571"/>
      <c r="D473" s="1587"/>
      <c r="E473" s="1587"/>
      <c r="F473" s="1587"/>
      <c r="G473" s="1572"/>
      <c r="H473" s="1572"/>
      <c r="I473" s="1870">
        <f t="shared" si="7"/>
        <v>0</v>
      </c>
      <c r="J473" s="1587"/>
      <c r="K473" s="1587"/>
      <c r="L473" s="1587"/>
      <c r="M473" s="1587"/>
      <c r="N473" s="1587"/>
      <c r="O473" s="1602"/>
      <c r="P473" s="1572"/>
      <c r="Q473" s="1610"/>
    </row>
    <row r="474" spans="1:17" ht="16" customHeight="1" x14ac:dyDescent="0.45">
      <c r="A474" s="1609"/>
      <c r="B474" s="1570"/>
      <c r="C474" s="1571"/>
      <c r="D474" s="1587"/>
      <c r="E474" s="1587"/>
      <c r="F474" s="1587"/>
      <c r="G474" s="1572"/>
      <c r="H474" s="1572"/>
      <c r="I474" s="1870">
        <f t="shared" si="7"/>
        <v>0</v>
      </c>
      <c r="J474" s="1587"/>
      <c r="K474" s="1587"/>
      <c r="L474" s="1587"/>
      <c r="M474" s="1587"/>
      <c r="N474" s="1587"/>
      <c r="O474" s="1602"/>
      <c r="P474" s="1572"/>
      <c r="Q474" s="1610"/>
    </row>
    <row r="475" spans="1:17" ht="16" customHeight="1" x14ac:dyDescent="0.45">
      <c r="A475" s="1609"/>
      <c r="B475" s="1570"/>
      <c r="C475" s="1571"/>
      <c r="D475" s="1587"/>
      <c r="E475" s="1587"/>
      <c r="F475" s="1587"/>
      <c r="G475" s="1572"/>
      <c r="H475" s="1572"/>
      <c r="I475" s="1870">
        <f t="shared" si="7"/>
        <v>0</v>
      </c>
      <c r="J475" s="1587"/>
      <c r="K475" s="1587"/>
      <c r="L475" s="1587"/>
      <c r="M475" s="1587"/>
      <c r="N475" s="1587"/>
      <c r="O475" s="1602"/>
      <c r="P475" s="1572"/>
      <c r="Q475" s="1610"/>
    </row>
    <row r="476" spans="1:17" ht="16" customHeight="1" x14ac:dyDescent="0.45">
      <c r="A476" s="1609"/>
      <c r="B476" s="1570"/>
      <c r="C476" s="1571"/>
      <c r="D476" s="1587"/>
      <c r="E476" s="1587"/>
      <c r="F476" s="1587"/>
      <c r="G476" s="1572"/>
      <c r="H476" s="1572"/>
      <c r="I476" s="1870">
        <f t="shared" si="7"/>
        <v>0</v>
      </c>
      <c r="J476" s="1587"/>
      <c r="K476" s="1587"/>
      <c r="L476" s="1587"/>
      <c r="M476" s="1587"/>
      <c r="N476" s="1587"/>
      <c r="O476" s="1602"/>
      <c r="P476" s="1572"/>
      <c r="Q476" s="1610"/>
    </row>
    <row r="477" spans="1:17" ht="16" customHeight="1" x14ac:dyDescent="0.45">
      <c r="A477" s="1609"/>
      <c r="B477" s="1570"/>
      <c r="C477" s="1571"/>
      <c r="D477" s="1587"/>
      <c r="E477" s="1587"/>
      <c r="F477" s="1587"/>
      <c r="G477" s="1572"/>
      <c r="H477" s="1572"/>
      <c r="I477" s="1870">
        <f t="shared" si="7"/>
        <v>0</v>
      </c>
      <c r="J477" s="1587"/>
      <c r="K477" s="1587"/>
      <c r="L477" s="1587"/>
      <c r="M477" s="1587"/>
      <c r="N477" s="1587"/>
      <c r="O477" s="1602"/>
      <c r="P477" s="1572"/>
      <c r="Q477" s="1610"/>
    </row>
    <row r="478" spans="1:17" ht="16" customHeight="1" x14ac:dyDescent="0.45">
      <c r="A478" s="1609"/>
      <c r="B478" s="1570"/>
      <c r="C478" s="1571"/>
      <c r="D478" s="1587"/>
      <c r="E478" s="1587"/>
      <c r="F478" s="1587"/>
      <c r="G478" s="1572"/>
      <c r="H478" s="1572"/>
      <c r="I478" s="1870">
        <f t="shared" si="7"/>
        <v>0</v>
      </c>
      <c r="J478" s="1587"/>
      <c r="K478" s="1587"/>
      <c r="L478" s="1587"/>
      <c r="M478" s="1587"/>
      <c r="N478" s="1587"/>
      <c r="O478" s="1602"/>
      <c r="P478" s="1572"/>
      <c r="Q478" s="1610"/>
    </row>
    <row r="479" spans="1:17" ht="16" customHeight="1" x14ac:dyDescent="0.45">
      <c r="A479" s="1609"/>
      <c r="B479" s="1570"/>
      <c r="C479" s="1571"/>
      <c r="D479" s="1587"/>
      <c r="E479" s="1587"/>
      <c r="F479" s="1587"/>
      <c r="G479" s="1572"/>
      <c r="H479" s="1572"/>
      <c r="I479" s="1870">
        <f t="shared" si="7"/>
        <v>0</v>
      </c>
      <c r="J479" s="1587"/>
      <c r="K479" s="1587"/>
      <c r="L479" s="1587"/>
      <c r="M479" s="1587"/>
      <c r="N479" s="1587"/>
      <c r="O479" s="1602"/>
      <c r="P479" s="1572"/>
      <c r="Q479" s="1610"/>
    </row>
    <row r="480" spans="1:17" ht="16" customHeight="1" x14ac:dyDescent="0.45">
      <c r="A480" s="1609"/>
      <c r="B480" s="1570"/>
      <c r="C480" s="1571"/>
      <c r="D480" s="1587"/>
      <c r="E480" s="1587"/>
      <c r="F480" s="1587"/>
      <c r="G480" s="1572"/>
      <c r="H480" s="1572"/>
      <c r="I480" s="1870">
        <f t="shared" si="7"/>
        <v>0</v>
      </c>
      <c r="J480" s="1587"/>
      <c r="K480" s="1587"/>
      <c r="L480" s="1587"/>
      <c r="M480" s="1587"/>
      <c r="N480" s="1587"/>
      <c r="O480" s="1602"/>
      <c r="P480" s="1572"/>
      <c r="Q480" s="1610"/>
    </row>
    <row r="481" spans="1:17" ht="16" customHeight="1" x14ac:dyDescent="0.45">
      <c r="A481" s="1609"/>
      <c r="B481" s="1570"/>
      <c r="C481" s="1571"/>
      <c r="D481" s="1587"/>
      <c r="E481" s="1587"/>
      <c r="F481" s="1587"/>
      <c r="G481" s="1572"/>
      <c r="H481" s="1572"/>
      <c r="I481" s="1870">
        <f t="shared" si="7"/>
        <v>0</v>
      </c>
      <c r="J481" s="1587"/>
      <c r="K481" s="1587"/>
      <c r="L481" s="1587"/>
      <c r="M481" s="1587"/>
      <c r="N481" s="1587"/>
      <c r="O481" s="1602"/>
      <c r="P481" s="1572"/>
      <c r="Q481" s="1610"/>
    </row>
    <row r="482" spans="1:17" ht="16" customHeight="1" x14ac:dyDescent="0.45">
      <c r="A482" s="1609"/>
      <c r="B482" s="1570"/>
      <c r="C482" s="1571"/>
      <c r="D482" s="1587"/>
      <c r="E482" s="1587"/>
      <c r="F482" s="1587"/>
      <c r="G482" s="1572"/>
      <c r="H482" s="1572"/>
      <c r="I482" s="1870">
        <f t="shared" si="7"/>
        <v>0</v>
      </c>
      <c r="J482" s="1587"/>
      <c r="K482" s="1587"/>
      <c r="L482" s="1587"/>
      <c r="M482" s="1587"/>
      <c r="N482" s="1587"/>
      <c r="O482" s="1602"/>
      <c r="P482" s="1572"/>
      <c r="Q482" s="1610"/>
    </row>
    <row r="483" spans="1:17" ht="16" customHeight="1" x14ac:dyDescent="0.45">
      <c r="A483" s="1609"/>
      <c r="B483" s="1570"/>
      <c r="C483" s="1571"/>
      <c r="D483" s="1587"/>
      <c r="E483" s="1587"/>
      <c r="F483" s="1587"/>
      <c r="G483" s="1572"/>
      <c r="H483" s="1572"/>
      <c r="I483" s="1870">
        <f t="shared" si="7"/>
        <v>0</v>
      </c>
      <c r="J483" s="1587"/>
      <c r="K483" s="1587"/>
      <c r="L483" s="1587"/>
      <c r="M483" s="1587"/>
      <c r="N483" s="1587"/>
      <c r="O483" s="1602"/>
      <c r="P483" s="1572"/>
      <c r="Q483" s="1610"/>
    </row>
    <row r="484" spans="1:17" ht="16" customHeight="1" x14ac:dyDescent="0.45">
      <c r="A484" s="1609"/>
      <c r="B484" s="1570"/>
      <c r="C484" s="1571"/>
      <c r="D484" s="1587"/>
      <c r="E484" s="1587"/>
      <c r="F484" s="1587"/>
      <c r="G484" s="1572"/>
      <c r="H484" s="1572"/>
      <c r="I484" s="1870">
        <f t="shared" si="7"/>
        <v>0</v>
      </c>
      <c r="J484" s="1587"/>
      <c r="K484" s="1587"/>
      <c r="L484" s="1587"/>
      <c r="M484" s="1587"/>
      <c r="N484" s="1587"/>
      <c r="O484" s="1602"/>
      <c r="P484" s="1572"/>
      <c r="Q484" s="1610"/>
    </row>
    <row r="485" spans="1:17" ht="16" customHeight="1" x14ac:dyDescent="0.45">
      <c r="A485" s="1609"/>
      <c r="B485" s="1570"/>
      <c r="C485" s="1571"/>
      <c r="D485" s="1587"/>
      <c r="E485" s="1587"/>
      <c r="F485" s="1587"/>
      <c r="G485" s="1572"/>
      <c r="H485" s="1572"/>
      <c r="I485" s="1870">
        <f t="shared" si="7"/>
        <v>0</v>
      </c>
      <c r="J485" s="1587"/>
      <c r="K485" s="1587"/>
      <c r="L485" s="1587"/>
      <c r="M485" s="1587"/>
      <c r="N485" s="1587"/>
      <c r="O485" s="1602"/>
      <c r="P485" s="1572"/>
      <c r="Q485" s="1610"/>
    </row>
    <row r="486" spans="1:17" ht="16" customHeight="1" x14ac:dyDescent="0.45">
      <c r="A486" s="1609"/>
      <c r="B486" s="1570"/>
      <c r="C486" s="1571"/>
      <c r="D486" s="1587"/>
      <c r="E486" s="1587"/>
      <c r="F486" s="1587"/>
      <c r="G486" s="1572"/>
      <c r="H486" s="1572"/>
      <c r="I486" s="1870">
        <f t="shared" si="7"/>
        <v>0</v>
      </c>
      <c r="J486" s="1587"/>
      <c r="K486" s="1587"/>
      <c r="L486" s="1587"/>
      <c r="M486" s="1587"/>
      <c r="N486" s="1587"/>
      <c r="O486" s="1602"/>
      <c r="P486" s="1572"/>
      <c r="Q486" s="1610"/>
    </row>
    <row r="487" spans="1:17" ht="16" customHeight="1" x14ac:dyDescent="0.45">
      <c r="A487" s="1609"/>
      <c r="B487" s="1570"/>
      <c r="C487" s="1571"/>
      <c r="D487" s="1587"/>
      <c r="E487" s="1587"/>
      <c r="F487" s="1587"/>
      <c r="G487" s="1572"/>
      <c r="H487" s="1572"/>
      <c r="I487" s="1870">
        <f t="shared" si="7"/>
        <v>0</v>
      </c>
      <c r="J487" s="1587"/>
      <c r="K487" s="1587"/>
      <c r="L487" s="1587"/>
      <c r="M487" s="1587"/>
      <c r="N487" s="1587"/>
      <c r="O487" s="1602"/>
      <c r="P487" s="1572"/>
      <c r="Q487" s="1610"/>
    </row>
    <row r="488" spans="1:17" ht="16" customHeight="1" x14ac:dyDescent="0.45">
      <c r="A488" s="1609"/>
      <c r="B488" s="1570"/>
      <c r="C488" s="1571"/>
      <c r="D488" s="1587"/>
      <c r="E488" s="1587"/>
      <c r="F488" s="1587"/>
      <c r="G488" s="1572"/>
      <c r="H488" s="1572"/>
      <c r="I488" s="1870">
        <f t="shared" si="7"/>
        <v>0</v>
      </c>
      <c r="J488" s="1587"/>
      <c r="K488" s="1587"/>
      <c r="L488" s="1587"/>
      <c r="M488" s="1587"/>
      <c r="N488" s="1587"/>
      <c r="O488" s="1602"/>
      <c r="P488" s="1572"/>
      <c r="Q488" s="1610"/>
    </row>
    <row r="489" spans="1:17" ht="16" customHeight="1" x14ac:dyDescent="0.45">
      <c r="A489" s="1609"/>
      <c r="B489" s="1570"/>
      <c r="C489" s="1571"/>
      <c r="D489" s="1587"/>
      <c r="E489" s="1587"/>
      <c r="F489" s="1587"/>
      <c r="G489" s="1572"/>
      <c r="H489" s="1572"/>
      <c r="I489" s="1870">
        <f t="shared" si="7"/>
        <v>0</v>
      </c>
      <c r="J489" s="1587"/>
      <c r="K489" s="1587"/>
      <c r="L489" s="1587"/>
      <c r="M489" s="1587"/>
      <c r="N489" s="1587"/>
      <c r="O489" s="1602"/>
      <c r="P489" s="1572"/>
      <c r="Q489" s="1610"/>
    </row>
    <row r="490" spans="1:17" ht="16" customHeight="1" x14ac:dyDescent="0.45">
      <c r="A490" s="1609"/>
      <c r="B490" s="1570"/>
      <c r="C490" s="1571"/>
      <c r="D490" s="1587"/>
      <c r="E490" s="1587"/>
      <c r="F490" s="1587"/>
      <c r="G490" s="1572"/>
      <c r="H490" s="1572"/>
      <c r="I490" s="1870">
        <f t="shared" si="7"/>
        <v>0</v>
      </c>
      <c r="J490" s="1587"/>
      <c r="K490" s="1587"/>
      <c r="L490" s="1587"/>
      <c r="M490" s="1587"/>
      <c r="N490" s="1587"/>
      <c r="O490" s="1602"/>
      <c r="P490" s="1572"/>
      <c r="Q490" s="1610"/>
    </row>
    <row r="491" spans="1:17" ht="16" customHeight="1" x14ac:dyDescent="0.45">
      <c r="A491" s="1609"/>
      <c r="B491" s="1570"/>
      <c r="C491" s="1571"/>
      <c r="D491" s="1587"/>
      <c r="E491" s="1587"/>
      <c r="F491" s="1587"/>
      <c r="G491" s="1572"/>
      <c r="H491" s="1572"/>
      <c r="I491" s="1870">
        <f t="shared" si="7"/>
        <v>0</v>
      </c>
      <c r="J491" s="1587"/>
      <c r="K491" s="1587"/>
      <c r="L491" s="1587"/>
      <c r="M491" s="1587"/>
      <c r="N491" s="1587"/>
      <c r="O491" s="1602"/>
      <c r="P491" s="1572"/>
      <c r="Q491" s="1610"/>
    </row>
    <row r="492" spans="1:17" ht="16" customHeight="1" x14ac:dyDescent="0.45">
      <c r="A492" s="1609"/>
      <c r="B492" s="1570"/>
      <c r="C492" s="1571"/>
      <c r="D492" s="1587"/>
      <c r="E492" s="1587"/>
      <c r="F492" s="1587"/>
      <c r="G492" s="1572"/>
      <c r="H492" s="1572"/>
      <c r="I492" s="1870">
        <f t="shared" si="7"/>
        <v>0</v>
      </c>
      <c r="J492" s="1587"/>
      <c r="K492" s="1587"/>
      <c r="L492" s="1587"/>
      <c r="M492" s="1587"/>
      <c r="N492" s="1587"/>
      <c r="O492" s="1602"/>
      <c r="P492" s="1572"/>
      <c r="Q492" s="1610"/>
    </row>
    <row r="493" spans="1:17" ht="16" customHeight="1" x14ac:dyDescent="0.45">
      <c r="A493" s="1609"/>
      <c r="B493" s="1570"/>
      <c r="C493" s="1571"/>
      <c r="D493" s="1587"/>
      <c r="E493" s="1587"/>
      <c r="F493" s="1587"/>
      <c r="G493" s="1572"/>
      <c r="H493" s="1572"/>
      <c r="I493" s="1870">
        <f t="shared" si="7"/>
        <v>0</v>
      </c>
      <c r="J493" s="1587"/>
      <c r="K493" s="1587"/>
      <c r="L493" s="1587"/>
      <c r="M493" s="1587"/>
      <c r="N493" s="1587"/>
      <c r="O493" s="1602"/>
      <c r="P493" s="1572"/>
      <c r="Q493" s="1610"/>
    </row>
    <row r="494" spans="1:17" ht="16" customHeight="1" x14ac:dyDescent="0.45">
      <c r="A494" s="1609"/>
      <c r="B494" s="1570"/>
      <c r="C494" s="1571"/>
      <c r="D494" s="1587"/>
      <c r="E494" s="1587"/>
      <c r="F494" s="1587"/>
      <c r="G494" s="1572"/>
      <c r="H494" s="1572"/>
      <c r="I494" s="1870">
        <f t="shared" si="7"/>
        <v>0</v>
      </c>
      <c r="J494" s="1587"/>
      <c r="K494" s="1587"/>
      <c r="L494" s="1587"/>
      <c r="M494" s="1587"/>
      <c r="N494" s="1587"/>
      <c r="O494" s="1602"/>
      <c r="P494" s="1572"/>
      <c r="Q494" s="1610"/>
    </row>
    <row r="495" spans="1:17" ht="16" customHeight="1" x14ac:dyDescent="0.45">
      <c r="A495" s="1609"/>
      <c r="B495" s="1570"/>
      <c r="C495" s="1571"/>
      <c r="D495" s="1587"/>
      <c r="E495" s="1587"/>
      <c r="F495" s="1587"/>
      <c r="G495" s="1572"/>
      <c r="H495" s="1572"/>
      <c r="I495" s="1870">
        <f t="shared" si="7"/>
        <v>0</v>
      </c>
      <c r="J495" s="1587"/>
      <c r="K495" s="1587"/>
      <c r="L495" s="1587"/>
      <c r="M495" s="1587"/>
      <c r="N495" s="1587"/>
      <c r="O495" s="1602"/>
      <c r="P495" s="1572"/>
      <c r="Q495" s="1610"/>
    </row>
    <row r="496" spans="1:17" ht="16" customHeight="1" x14ac:dyDescent="0.45">
      <c r="A496" s="1609"/>
      <c r="B496" s="1570"/>
      <c r="C496" s="1571"/>
      <c r="D496" s="1587"/>
      <c r="E496" s="1587"/>
      <c r="F496" s="1587"/>
      <c r="G496" s="1572"/>
      <c r="H496" s="1572"/>
      <c r="I496" s="1870">
        <f t="shared" si="7"/>
        <v>0</v>
      </c>
      <c r="J496" s="1587"/>
      <c r="K496" s="1587"/>
      <c r="L496" s="1587"/>
      <c r="M496" s="1587"/>
      <c r="N496" s="1587"/>
      <c r="O496" s="1602"/>
      <c r="P496" s="1572"/>
      <c r="Q496" s="1610"/>
    </row>
    <row r="497" spans="1:17" ht="16" customHeight="1" x14ac:dyDescent="0.45">
      <c r="A497" s="1609"/>
      <c r="B497" s="1570"/>
      <c r="C497" s="1571"/>
      <c r="D497" s="1587"/>
      <c r="E497" s="1587"/>
      <c r="F497" s="1587"/>
      <c r="G497" s="1572"/>
      <c r="H497" s="1572"/>
      <c r="I497" s="1870">
        <f t="shared" si="7"/>
        <v>0</v>
      </c>
      <c r="J497" s="1587"/>
      <c r="K497" s="1587"/>
      <c r="L497" s="1587"/>
      <c r="M497" s="1587"/>
      <c r="N497" s="1587"/>
      <c r="O497" s="1602"/>
      <c r="P497" s="1572"/>
      <c r="Q497" s="1610"/>
    </row>
    <row r="498" spans="1:17" ht="16" customHeight="1" x14ac:dyDescent="0.45">
      <c r="A498" s="1609"/>
      <c r="B498" s="1570"/>
      <c r="C498" s="1571"/>
      <c r="D498" s="1587"/>
      <c r="E498" s="1587"/>
      <c r="F498" s="1587"/>
      <c r="G498" s="1572"/>
      <c r="H498" s="1572"/>
      <c r="I498" s="1870">
        <f t="shared" si="7"/>
        <v>0</v>
      </c>
      <c r="J498" s="1587"/>
      <c r="K498" s="1587"/>
      <c r="L498" s="1587"/>
      <c r="M498" s="1587"/>
      <c r="N498" s="1587"/>
      <c r="O498" s="1602"/>
      <c r="P498" s="1572"/>
      <c r="Q498" s="1610"/>
    </row>
    <row r="499" spans="1:17" ht="16" customHeight="1" x14ac:dyDescent="0.45">
      <c r="A499" s="1609"/>
      <c r="B499" s="1570"/>
      <c r="C499" s="1571"/>
      <c r="D499" s="1587"/>
      <c r="E499" s="1587"/>
      <c r="F499" s="1587"/>
      <c r="G499" s="1572"/>
      <c r="H499" s="1572"/>
      <c r="I499" s="1870">
        <f t="shared" si="7"/>
        <v>0</v>
      </c>
      <c r="J499" s="1587"/>
      <c r="K499" s="1587"/>
      <c r="L499" s="1587"/>
      <c r="M499" s="1587"/>
      <c r="N499" s="1587"/>
      <c r="O499" s="1602"/>
      <c r="P499" s="1572"/>
      <c r="Q499" s="1610"/>
    </row>
    <row r="500" spans="1:17" ht="16" customHeight="1" x14ac:dyDescent="0.45">
      <c r="A500" s="1609"/>
      <c r="B500" s="1570"/>
      <c r="C500" s="1571"/>
      <c r="D500" s="1587"/>
      <c r="E500" s="1587"/>
      <c r="F500" s="1587"/>
      <c r="G500" s="1572"/>
      <c r="H500" s="1572"/>
      <c r="I500" s="1870">
        <f t="shared" si="7"/>
        <v>0</v>
      </c>
      <c r="J500" s="1587"/>
      <c r="K500" s="1587"/>
      <c r="L500" s="1587"/>
      <c r="M500" s="1587"/>
      <c r="N500" s="1587"/>
      <c r="O500" s="1602"/>
      <c r="P500" s="1572"/>
      <c r="Q500" s="1610"/>
    </row>
    <row r="501" spans="1:17" ht="16" customHeight="1" x14ac:dyDescent="0.45">
      <c r="A501" s="1609"/>
      <c r="B501" s="1570"/>
      <c r="C501" s="1571"/>
      <c r="D501" s="1587"/>
      <c r="E501" s="1587"/>
      <c r="F501" s="1587"/>
      <c r="G501" s="1572"/>
      <c r="H501" s="1572"/>
      <c r="I501" s="1870">
        <f t="shared" si="7"/>
        <v>0</v>
      </c>
      <c r="J501" s="1587"/>
      <c r="K501" s="1587"/>
      <c r="L501" s="1587"/>
      <c r="M501" s="1587"/>
      <c r="N501" s="1587"/>
      <c r="O501" s="1602"/>
      <c r="P501" s="1572"/>
      <c r="Q501" s="1610"/>
    </row>
    <row r="502" spans="1:17" ht="16" customHeight="1" x14ac:dyDescent="0.45">
      <c r="A502" s="1609"/>
      <c r="B502" s="1570"/>
      <c r="C502" s="1571"/>
      <c r="D502" s="1587"/>
      <c r="E502" s="1587"/>
      <c r="F502" s="1587"/>
      <c r="G502" s="1572"/>
      <c r="H502" s="1572"/>
      <c r="I502" s="1870">
        <f t="shared" si="7"/>
        <v>0</v>
      </c>
      <c r="J502" s="1587"/>
      <c r="K502" s="1587"/>
      <c r="L502" s="1587"/>
      <c r="M502" s="1587"/>
      <c r="N502" s="1587"/>
      <c r="O502" s="1602"/>
      <c r="P502" s="1572"/>
      <c r="Q502" s="1610"/>
    </row>
    <row r="503" spans="1:17" ht="16" customHeight="1" x14ac:dyDescent="0.45">
      <c r="A503" s="1609"/>
      <c r="B503" s="1570"/>
      <c r="C503" s="1571"/>
      <c r="D503" s="1587"/>
      <c r="E503" s="1587"/>
      <c r="F503" s="1587"/>
      <c r="G503" s="1572"/>
      <c r="H503" s="1572"/>
      <c r="I503" s="1870">
        <f t="shared" si="7"/>
        <v>0</v>
      </c>
      <c r="J503" s="1587"/>
      <c r="K503" s="1587"/>
      <c r="L503" s="1587"/>
      <c r="M503" s="1587"/>
      <c r="N503" s="1587"/>
      <c r="O503" s="1602"/>
      <c r="P503" s="1572"/>
      <c r="Q503" s="1610"/>
    </row>
    <row r="504" spans="1:17" ht="16" customHeight="1" x14ac:dyDescent="0.45">
      <c r="A504" s="1609"/>
      <c r="B504" s="1570"/>
      <c r="C504" s="1571"/>
      <c r="D504" s="1587"/>
      <c r="E504" s="1587"/>
      <c r="F504" s="1587"/>
      <c r="G504" s="1572"/>
      <c r="H504" s="1572"/>
      <c r="I504" s="1870">
        <f t="shared" si="7"/>
        <v>0</v>
      </c>
      <c r="J504" s="1587"/>
      <c r="K504" s="1587"/>
      <c r="L504" s="1587"/>
      <c r="M504" s="1587"/>
      <c r="N504" s="1587"/>
      <c r="O504" s="1602"/>
      <c r="P504" s="1572"/>
      <c r="Q504" s="1610"/>
    </row>
    <row r="505" spans="1:17" ht="16" customHeight="1" x14ac:dyDescent="0.45">
      <c r="A505" s="1609"/>
      <c r="B505" s="1570"/>
      <c r="C505" s="1571"/>
      <c r="D505" s="1587"/>
      <c r="E505" s="1587"/>
      <c r="F505" s="1587"/>
      <c r="G505" s="1572"/>
      <c r="H505" s="1572"/>
      <c r="I505" s="1870">
        <f t="shared" si="7"/>
        <v>0</v>
      </c>
      <c r="J505" s="1587"/>
      <c r="K505" s="1587"/>
      <c r="L505" s="1587"/>
      <c r="M505" s="1587"/>
      <c r="N505" s="1587"/>
      <c r="O505" s="1602"/>
      <c r="P505" s="1572"/>
      <c r="Q505" s="1610"/>
    </row>
    <row r="506" spans="1:17" ht="16" customHeight="1" x14ac:dyDescent="0.45">
      <c r="A506" s="1609"/>
      <c r="B506" s="1570"/>
      <c r="C506" s="1571"/>
      <c r="D506" s="1587"/>
      <c r="E506" s="1587"/>
      <c r="F506" s="1587"/>
      <c r="G506" s="1572"/>
      <c r="H506" s="1572"/>
      <c r="I506" s="1870">
        <f t="shared" si="7"/>
        <v>0</v>
      </c>
      <c r="J506" s="1587"/>
      <c r="K506" s="1587"/>
      <c r="L506" s="1587"/>
      <c r="M506" s="1587"/>
      <c r="N506" s="1587"/>
      <c r="O506" s="1602"/>
      <c r="P506" s="1572"/>
      <c r="Q506" s="1610"/>
    </row>
    <row r="507" spans="1:17" ht="16" customHeight="1" x14ac:dyDescent="0.45">
      <c r="A507" s="1609"/>
      <c r="B507" s="1570"/>
      <c r="C507" s="1571"/>
      <c r="D507" s="1587"/>
      <c r="E507" s="1587"/>
      <c r="F507" s="1587"/>
      <c r="G507" s="1572"/>
      <c r="H507" s="1572"/>
      <c r="I507" s="1870">
        <f t="shared" si="7"/>
        <v>0</v>
      </c>
      <c r="J507" s="1587"/>
      <c r="K507" s="1587"/>
      <c r="L507" s="1587"/>
      <c r="M507" s="1587"/>
      <c r="N507" s="1587"/>
      <c r="O507" s="1602"/>
      <c r="P507" s="1572"/>
      <c r="Q507" s="1610"/>
    </row>
    <row r="508" spans="1:17" ht="16" customHeight="1" x14ac:dyDescent="0.45">
      <c r="A508" s="1609"/>
      <c r="B508" s="1570"/>
      <c r="C508" s="1571"/>
      <c r="D508" s="1587"/>
      <c r="E508" s="1587"/>
      <c r="F508" s="1587"/>
      <c r="G508" s="1572"/>
      <c r="H508" s="1572"/>
      <c r="I508" s="1870">
        <f t="shared" si="7"/>
        <v>0</v>
      </c>
      <c r="J508" s="1587"/>
      <c r="K508" s="1587"/>
      <c r="L508" s="1587"/>
      <c r="M508" s="1587"/>
      <c r="N508" s="1587"/>
      <c r="O508" s="1602"/>
      <c r="P508" s="1572"/>
      <c r="Q508" s="1610"/>
    </row>
    <row r="509" spans="1:17" ht="16" customHeight="1" x14ac:dyDescent="0.45">
      <c r="A509" s="1609"/>
      <c r="B509" s="1570"/>
      <c r="C509" s="1571"/>
      <c r="D509" s="1587"/>
      <c r="E509" s="1587"/>
      <c r="F509" s="1587"/>
      <c r="G509" s="1572"/>
      <c r="H509" s="1572"/>
      <c r="I509" s="1870">
        <f t="shared" si="7"/>
        <v>0</v>
      </c>
      <c r="J509" s="1587"/>
      <c r="K509" s="1587"/>
      <c r="L509" s="1587"/>
      <c r="M509" s="1587"/>
      <c r="N509" s="1587"/>
      <c r="O509" s="1602"/>
      <c r="P509" s="1572"/>
      <c r="Q509" s="1610"/>
    </row>
    <row r="510" spans="1:17" ht="16" customHeight="1" x14ac:dyDescent="0.45">
      <c r="A510" s="1609"/>
      <c r="B510" s="1570"/>
      <c r="C510" s="1571"/>
      <c r="D510" s="1587"/>
      <c r="E510" s="1587"/>
      <c r="F510" s="1587"/>
      <c r="G510" s="1572"/>
      <c r="H510" s="1572"/>
      <c r="I510" s="1870">
        <f t="shared" si="7"/>
        <v>0</v>
      </c>
      <c r="J510" s="1587"/>
      <c r="K510" s="1587"/>
      <c r="L510" s="1587"/>
      <c r="M510" s="1587"/>
      <c r="N510" s="1587"/>
      <c r="O510" s="1602"/>
      <c r="P510" s="1572"/>
      <c r="Q510" s="1610"/>
    </row>
    <row r="511" spans="1:17" ht="16" customHeight="1" x14ac:dyDescent="0.45">
      <c r="A511" s="1609"/>
      <c r="B511" s="1570"/>
      <c r="C511" s="1571"/>
      <c r="D511" s="1587"/>
      <c r="E511" s="1587"/>
      <c r="F511" s="1587"/>
      <c r="G511" s="1572"/>
      <c r="H511" s="1572"/>
      <c r="I511" s="1870">
        <f t="shared" si="7"/>
        <v>0</v>
      </c>
      <c r="J511" s="1587"/>
      <c r="K511" s="1587"/>
      <c r="L511" s="1587"/>
      <c r="M511" s="1587"/>
      <c r="N511" s="1587"/>
      <c r="O511" s="1602"/>
      <c r="P511" s="1572"/>
      <c r="Q511" s="1610"/>
    </row>
    <row r="512" spans="1:17" ht="16" customHeight="1" x14ac:dyDescent="0.45">
      <c r="A512" s="1609"/>
      <c r="B512" s="1570"/>
      <c r="C512" s="1571"/>
      <c r="D512" s="1587"/>
      <c r="E512" s="1587"/>
      <c r="F512" s="1587"/>
      <c r="G512" s="1572"/>
      <c r="H512" s="1572"/>
      <c r="I512" s="1870">
        <f t="shared" si="7"/>
        <v>0</v>
      </c>
      <c r="J512" s="1587"/>
      <c r="K512" s="1587"/>
      <c r="L512" s="1587"/>
      <c r="M512" s="1587"/>
      <c r="N512" s="1587"/>
      <c r="O512" s="1602"/>
      <c r="P512" s="1572"/>
      <c r="Q512" s="1610"/>
    </row>
    <row r="513" spans="1:17" ht="16" customHeight="1" x14ac:dyDescent="0.45">
      <c r="A513" s="1609"/>
      <c r="B513" s="1570"/>
      <c r="C513" s="1571"/>
      <c r="D513" s="1587"/>
      <c r="E513" s="1587"/>
      <c r="F513" s="1587"/>
      <c r="G513" s="1572"/>
      <c r="H513" s="1572"/>
      <c r="I513" s="1870">
        <f t="shared" si="7"/>
        <v>0</v>
      </c>
      <c r="J513" s="1587"/>
      <c r="K513" s="1587"/>
      <c r="L513" s="1587"/>
      <c r="M513" s="1587"/>
      <c r="N513" s="1587"/>
      <c r="O513" s="1602"/>
      <c r="P513" s="1572"/>
      <c r="Q513" s="1610"/>
    </row>
    <row r="514" spans="1:17" ht="16" customHeight="1" x14ac:dyDescent="0.45">
      <c r="A514" s="1609"/>
      <c r="B514" s="1570"/>
      <c r="C514" s="1571"/>
      <c r="D514" s="1587"/>
      <c r="E514" s="1587"/>
      <c r="F514" s="1587"/>
      <c r="G514" s="1572"/>
      <c r="H514" s="1572"/>
      <c r="I514" s="1870">
        <f t="shared" si="7"/>
        <v>0</v>
      </c>
      <c r="J514" s="1587"/>
      <c r="K514" s="1587"/>
      <c r="L514" s="1587"/>
      <c r="M514" s="1587"/>
      <c r="N514" s="1587"/>
      <c r="O514" s="1602"/>
      <c r="P514" s="1572"/>
      <c r="Q514" s="1610"/>
    </row>
    <row r="515" spans="1:17" ht="16" customHeight="1" x14ac:dyDescent="0.45">
      <c r="A515" s="1609"/>
      <c r="B515" s="1570"/>
      <c r="C515" s="1571"/>
      <c r="D515" s="1587"/>
      <c r="E515" s="1587"/>
      <c r="F515" s="1587"/>
      <c r="G515" s="1572"/>
      <c r="H515" s="1572"/>
      <c r="I515" s="1870">
        <f t="shared" si="7"/>
        <v>0</v>
      </c>
      <c r="J515" s="1587"/>
      <c r="K515" s="1587"/>
      <c r="L515" s="1587"/>
      <c r="M515" s="1587"/>
      <c r="N515" s="1587"/>
      <c r="O515" s="1602"/>
      <c r="P515" s="1572"/>
      <c r="Q515" s="1610"/>
    </row>
    <row r="516" spans="1:17" ht="16" customHeight="1" x14ac:dyDescent="0.45">
      <c r="A516" s="1609"/>
      <c r="B516" s="1570"/>
      <c r="C516" s="1571"/>
      <c r="D516" s="1587"/>
      <c r="E516" s="1587"/>
      <c r="F516" s="1587"/>
      <c r="G516" s="1572"/>
      <c r="H516" s="1572"/>
      <c r="I516" s="1870">
        <f t="shared" si="7"/>
        <v>0</v>
      </c>
      <c r="J516" s="1587"/>
      <c r="K516" s="1587"/>
      <c r="L516" s="1587"/>
      <c r="M516" s="1587"/>
      <c r="N516" s="1587"/>
      <c r="O516" s="1602"/>
      <c r="P516" s="1572"/>
      <c r="Q516" s="1610"/>
    </row>
    <row r="517" spans="1:17" ht="16" customHeight="1" x14ac:dyDescent="0.45">
      <c r="A517" s="1609"/>
      <c r="B517" s="1570"/>
      <c r="C517" s="1571"/>
      <c r="D517" s="1587"/>
      <c r="E517" s="1587"/>
      <c r="F517" s="1587"/>
      <c r="G517" s="1572"/>
      <c r="H517" s="1572"/>
      <c r="I517" s="1870">
        <f t="shared" si="7"/>
        <v>0</v>
      </c>
      <c r="J517" s="1587"/>
      <c r="K517" s="1587"/>
      <c r="L517" s="1587"/>
      <c r="M517" s="1587"/>
      <c r="N517" s="1587"/>
      <c r="O517" s="1602"/>
      <c r="P517" s="1572"/>
      <c r="Q517" s="1610"/>
    </row>
    <row r="518" spans="1:17" ht="16" customHeight="1" x14ac:dyDescent="0.45">
      <c r="A518" s="1609"/>
      <c r="B518" s="1570"/>
      <c r="C518" s="1571"/>
      <c r="D518" s="1587"/>
      <c r="E518" s="1587"/>
      <c r="F518" s="1587"/>
      <c r="G518" s="1572"/>
      <c r="H518" s="1572"/>
      <c r="I518" s="1870">
        <f t="shared" si="7"/>
        <v>0</v>
      </c>
      <c r="J518" s="1587"/>
      <c r="K518" s="1587"/>
      <c r="L518" s="1587"/>
      <c r="M518" s="1587"/>
      <c r="N518" s="1587"/>
      <c r="O518" s="1602"/>
      <c r="P518" s="1572"/>
      <c r="Q518" s="1610"/>
    </row>
    <row r="519" spans="1:17" ht="16" customHeight="1" x14ac:dyDescent="0.45">
      <c r="A519" s="1609"/>
      <c r="B519" s="1570"/>
      <c r="C519" s="1571"/>
      <c r="D519" s="1587"/>
      <c r="E519" s="1587"/>
      <c r="F519" s="1587"/>
      <c r="G519" s="1572"/>
      <c r="H519" s="1572"/>
      <c r="I519" s="1870">
        <f t="shared" si="7"/>
        <v>0</v>
      </c>
      <c r="J519" s="1587"/>
      <c r="K519" s="1587"/>
      <c r="L519" s="1587"/>
      <c r="M519" s="1587"/>
      <c r="N519" s="1587"/>
      <c r="O519" s="1602"/>
      <c r="P519" s="1572"/>
      <c r="Q519" s="1610"/>
    </row>
    <row r="520" spans="1:17" ht="16" customHeight="1" x14ac:dyDescent="0.45">
      <c r="A520" s="1609"/>
      <c r="B520" s="1570"/>
      <c r="C520" s="1571"/>
      <c r="D520" s="1587"/>
      <c r="E520" s="1587"/>
      <c r="F520" s="1587"/>
      <c r="G520" s="1572"/>
      <c r="H520" s="1572"/>
      <c r="I520" s="1870">
        <f t="shared" ref="I520:I583" si="8">$G520*$H520</f>
        <v>0</v>
      </c>
      <c r="J520" s="1587"/>
      <c r="K520" s="1587"/>
      <c r="L520" s="1587"/>
      <c r="M520" s="1587"/>
      <c r="N520" s="1587"/>
      <c r="O520" s="1602"/>
      <c r="P520" s="1572"/>
      <c r="Q520" s="1610"/>
    </row>
    <row r="521" spans="1:17" ht="16" customHeight="1" x14ac:dyDescent="0.45">
      <c r="A521" s="1609"/>
      <c r="B521" s="1570"/>
      <c r="C521" s="1571"/>
      <c r="D521" s="1587"/>
      <c r="E521" s="1587"/>
      <c r="F521" s="1587"/>
      <c r="G521" s="1572"/>
      <c r="H521" s="1572"/>
      <c r="I521" s="1870">
        <f t="shared" si="8"/>
        <v>0</v>
      </c>
      <c r="J521" s="1587"/>
      <c r="K521" s="1587"/>
      <c r="L521" s="1587"/>
      <c r="M521" s="1587"/>
      <c r="N521" s="1587"/>
      <c r="O521" s="1602"/>
      <c r="P521" s="1572"/>
      <c r="Q521" s="1610"/>
    </row>
    <row r="522" spans="1:17" ht="16" customHeight="1" x14ac:dyDescent="0.45">
      <c r="A522" s="1609"/>
      <c r="B522" s="1570"/>
      <c r="C522" s="1571"/>
      <c r="D522" s="1587"/>
      <c r="E522" s="1587"/>
      <c r="F522" s="1587"/>
      <c r="G522" s="1572"/>
      <c r="H522" s="1572"/>
      <c r="I522" s="1870">
        <f t="shared" si="8"/>
        <v>0</v>
      </c>
      <c r="J522" s="1587"/>
      <c r="K522" s="1587"/>
      <c r="L522" s="1587"/>
      <c r="M522" s="1587"/>
      <c r="N522" s="1587"/>
      <c r="O522" s="1602"/>
      <c r="P522" s="1572"/>
      <c r="Q522" s="1610"/>
    </row>
    <row r="523" spans="1:17" ht="16" customHeight="1" x14ac:dyDescent="0.45">
      <c r="A523" s="1609"/>
      <c r="B523" s="1570"/>
      <c r="C523" s="1571"/>
      <c r="D523" s="1587"/>
      <c r="E523" s="1587"/>
      <c r="F523" s="1587"/>
      <c r="G523" s="1572"/>
      <c r="H523" s="1572"/>
      <c r="I523" s="1870">
        <f t="shared" si="8"/>
        <v>0</v>
      </c>
      <c r="J523" s="1587"/>
      <c r="K523" s="1587"/>
      <c r="L523" s="1587"/>
      <c r="M523" s="1587"/>
      <c r="N523" s="1587"/>
      <c r="O523" s="1602"/>
      <c r="P523" s="1572"/>
      <c r="Q523" s="1610"/>
    </row>
    <row r="524" spans="1:17" ht="16" customHeight="1" x14ac:dyDescent="0.45">
      <c r="A524" s="1609"/>
      <c r="B524" s="1570"/>
      <c r="C524" s="1571"/>
      <c r="D524" s="1587"/>
      <c r="E524" s="1587"/>
      <c r="F524" s="1587"/>
      <c r="G524" s="1572"/>
      <c r="H524" s="1572"/>
      <c r="I524" s="1870">
        <f t="shared" si="8"/>
        <v>0</v>
      </c>
      <c r="J524" s="1587"/>
      <c r="K524" s="1587"/>
      <c r="L524" s="1587"/>
      <c r="M524" s="1587"/>
      <c r="N524" s="1587"/>
      <c r="O524" s="1602"/>
      <c r="P524" s="1572"/>
      <c r="Q524" s="1610"/>
    </row>
    <row r="525" spans="1:17" ht="16" customHeight="1" x14ac:dyDescent="0.45">
      <c r="A525" s="1609"/>
      <c r="B525" s="1570"/>
      <c r="C525" s="1571"/>
      <c r="D525" s="1587"/>
      <c r="E525" s="1587"/>
      <c r="F525" s="1587"/>
      <c r="G525" s="1572"/>
      <c r="H525" s="1572"/>
      <c r="I525" s="1870">
        <f t="shared" si="8"/>
        <v>0</v>
      </c>
      <c r="J525" s="1587"/>
      <c r="K525" s="1587"/>
      <c r="L525" s="1587"/>
      <c r="M525" s="1587"/>
      <c r="N525" s="1587"/>
      <c r="O525" s="1602"/>
      <c r="P525" s="1572"/>
      <c r="Q525" s="1610"/>
    </row>
    <row r="526" spans="1:17" ht="16" customHeight="1" x14ac:dyDescent="0.45">
      <c r="A526" s="1609"/>
      <c r="B526" s="1570"/>
      <c r="C526" s="1571"/>
      <c r="D526" s="1587"/>
      <c r="E526" s="1587"/>
      <c r="F526" s="1587"/>
      <c r="G526" s="1572"/>
      <c r="H526" s="1572"/>
      <c r="I526" s="1870">
        <f t="shared" si="8"/>
        <v>0</v>
      </c>
      <c r="J526" s="1587"/>
      <c r="K526" s="1587"/>
      <c r="L526" s="1587"/>
      <c r="M526" s="1587"/>
      <c r="N526" s="1587"/>
      <c r="O526" s="1602"/>
      <c r="P526" s="1572"/>
      <c r="Q526" s="1610"/>
    </row>
    <row r="527" spans="1:17" ht="16" customHeight="1" x14ac:dyDescent="0.45">
      <c r="A527" s="1609"/>
      <c r="B527" s="1570"/>
      <c r="C527" s="1571"/>
      <c r="D527" s="1587"/>
      <c r="E527" s="1587"/>
      <c r="F527" s="1587"/>
      <c r="G527" s="1572"/>
      <c r="H527" s="1572"/>
      <c r="I527" s="1870">
        <f t="shared" si="8"/>
        <v>0</v>
      </c>
      <c r="J527" s="1587"/>
      <c r="K527" s="1587"/>
      <c r="L527" s="1587"/>
      <c r="M527" s="1587"/>
      <c r="N527" s="1587"/>
      <c r="O527" s="1602"/>
      <c r="P527" s="1572"/>
      <c r="Q527" s="1610"/>
    </row>
    <row r="528" spans="1:17" ht="16" customHeight="1" x14ac:dyDescent="0.45">
      <c r="A528" s="1609"/>
      <c r="B528" s="1570"/>
      <c r="C528" s="1571"/>
      <c r="D528" s="1587"/>
      <c r="E528" s="1587"/>
      <c r="F528" s="1587"/>
      <c r="G528" s="1572"/>
      <c r="H528" s="1572"/>
      <c r="I528" s="1870">
        <f t="shared" si="8"/>
        <v>0</v>
      </c>
      <c r="J528" s="1587"/>
      <c r="K528" s="1587"/>
      <c r="L528" s="1587"/>
      <c r="M528" s="1587"/>
      <c r="N528" s="1587"/>
      <c r="O528" s="1602"/>
      <c r="P528" s="1572"/>
      <c r="Q528" s="1610"/>
    </row>
    <row r="529" spans="1:17" ht="16" customHeight="1" x14ac:dyDescent="0.45">
      <c r="A529" s="1609"/>
      <c r="B529" s="1570"/>
      <c r="C529" s="1571"/>
      <c r="D529" s="1587"/>
      <c r="E529" s="1587"/>
      <c r="F529" s="1587"/>
      <c r="G529" s="1572"/>
      <c r="H529" s="1572"/>
      <c r="I529" s="1870">
        <f t="shared" si="8"/>
        <v>0</v>
      </c>
      <c r="J529" s="1587"/>
      <c r="K529" s="1587"/>
      <c r="L529" s="1587"/>
      <c r="M529" s="1587"/>
      <c r="N529" s="1587"/>
      <c r="O529" s="1602"/>
      <c r="P529" s="1572"/>
      <c r="Q529" s="1610"/>
    </row>
    <row r="530" spans="1:17" ht="16" customHeight="1" x14ac:dyDescent="0.45">
      <c r="A530" s="1609"/>
      <c r="B530" s="1570"/>
      <c r="C530" s="1571"/>
      <c r="D530" s="1587"/>
      <c r="E530" s="1587"/>
      <c r="F530" s="1587"/>
      <c r="G530" s="1572"/>
      <c r="H530" s="1572"/>
      <c r="I530" s="1870">
        <f t="shared" si="8"/>
        <v>0</v>
      </c>
      <c r="J530" s="1587"/>
      <c r="K530" s="1587"/>
      <c r="L530" s="1587"/>
      <c r="M530" s="1587"/>
      <c r="N530" s="1587"/>
      <c r="O530" s="1602"/>
      <c r="P530" s="1572"/>
      <c r="Q530" s="1610"/>
    </row>
    <row r="531" spans="1:17" ht="16" customHeight="1" x14ac:dyDescent="0.45">
      <c r="A531" s="1609"/>
      <c r="B531" s="1570"/>
      <c r="C531" s="1571"/>
      <c r="D531" s="1587"/>
      <c r="E531" s="1587"/>
      <c r="F531" s="1587"/>
      <c r="G531" s="1572"/>
      <c r="H531" s="1572"/>
      <c r="I531" s="1870">
        <f t="shared" si="8"/>
        <v>0</v>
      </c>
      <c r="J531" s="1587"/>
      <c r="K531" s="1587"/>
      <c r="L531" s="1587"/>
      <c r="M531" s="1587"/>
      <c r="N531" s="1587"/>
      <c r="O531" s="1602"/>
      <c r="P531" s="1572"/>
      <c r="Q531" s="1610"/>
    </row>
    <row r="532" spans="1:17" ht="16" customHeight="1" x14ac:dyDescent="0.45">
      <c r="A532" s="1609"/>
      <c r="B532" s="1570"/>
      <c r="C532" s="1571"/>
      <c r="D532" s="1587"/>
      <c r="E532" s="1587"/>
      <c r="F532" s="1587"/>
      <c r="G532" s="1572"/>
      <c r="H532" s="1572"/>
      <c r="I532" s="1870">
        <f t="shared" si="8"/>
        <v>0</v>
      </c>
      <c r="J532" s="1587"/>
      <c r="K532" s="1587"/>
      <c r="L532" s="1587"/>
      <c r="M532" s="1587"/>
      <c r="N532" s="1587"/>
      <c r="O532" s="1602"/>
      <c r="P532" s="1572"/>
      <c r="Q532" s="1610"/>
    </row>
    <row r="533" spans="1:17" ht="16" customHeight="1" x14ac:dyDescent="0.45">
      <c r="A533" s="1609"/>
      <c r="B533" s="1570"/>
      <c r="C533" s="1571"/>
      <c r="D533" s="1587"/>
      <c r="E533" s="1587"/>
      <c r="F533" s="1587"/>
      <c r="G533" s="1572"/>
      <c r="H533" s="1572"/>
      <c r="I533" s="1870">
        <f t="shared" si="8"/>
        <v>0</v>
      </c>
      <c r="J533" s="1587"/>
      <c r="K533" s="1587"/>
      <c r="L533" s="1587"/>
      <c r="M533" s="1587"/>
      <c r="N533" s="1587"/>
      <c r="O533" s="1602"/>
      <c r="P533" s="1572"/>
      <c r="Q533" s="1610"/>
    </row>
    <row r="534" spans="1:17" ht="16" customHeight="1" x14ac:dyDescent="0.45">
      <c r="A534" s="1609"/>
      <c r="B534" s="1570"/>
      <c r="C534" s="1571"/>
      <c r="D534" s="1587"/>
      <c r="E534" s="1587"/>
      <c r="F534" s="1587"/>
      <c r="G534" s="1572"/>
      <c r="H534" s="1572"/>
      <c r="I534" s="1870">
        <f t="shared" si="8"/>
        <v>0</v>
      </c>
      <c r="J534" s="1587"/>
      <c r="K534" s="1587"/>
      <c r="L534" s="1587"/>
      <c r="M534" s="1587"/>
      <c r="N534" s="1587"/>
      <c r="O534" s="1602"/>
      <c r="P534" s="1572"/>
      <c r="Q534" s="1610"/>
    </row>
    <row r="535" spans="1:17" ht="16" customHeight="1" x14ac:dyDescent="0.45">
      <c r="A535" s="1609"/>
      <c r="B535" s="1570"/>
      <c r="C535" s="1571"/>
      <c r="D535" s="1587"/>
      <c r="E535" s="1587"/>
      <c r="F535" s="1587"/>
      <c r="G535" s="1572"/>
      <c r="H535" s="1572"/>
      <c r="I535" s="1870">
        <f t="shared" si="8"/>
        <v>0</v>
      </c>
      <c r="J535" s="1587"/>
      <c r="K535" s="1587"/>
      <c r="L535" s="1587"/>
      <c r="M535" s="1587"/>
      <c r="N535" s="1587"/>
      <c r="O535" s="1602"/>
      <c r="P535" s="1572"/>
      <c r="Q535" s="1610"/>
    </row>
    <row r="536" spans="1:17" ht="16" customHeight="1" x14ac:dyDescent="0.45">
      <c r="A536" s="1609"/>
      <c r="B536" s="1570"/>
      <c r="C536" s="1571"/>
      <c r="D536" s="1587"/>
      <c r="E536" s="1587"/>
      <c r="F536" s="1587"/>
      <c r="G536" s="1572"/>
      <c r="H536" s="1572"/>
      <c r="I536" s="1870">
        <f t="shared" si="8"/>
        <v>0</v>
      </c>
      <c r="J536" s="1587"/>
      <c r="K536" s="1587"/>
      <c r="L536" s="1587"/>
      <c r="M536" s="1587"/>
      <c r="N536" s="1587"/>
      <c r="O536" s="1602"/>
      <c r="P536" s="1572"/>
      <c r="Q536" s="1610"/>
    </row>
    <row r="537" spans="1:17" ht="16" customHeight="1" x14ac:dyDescent="0.45">
      <c r="A537" s="1609"/>
      <c r="B537" s="1570"/>
      <c r="C537" s="1571"/>
      <c r="D537" s="1587"/>
      <c r="E537" s="1587"/>
      <c r="F537" s="1587"/>
      <c r="G537" s="1572"/>
      <c r="H537" s="1572"/>
      <c r="I537" s="1870">
        <f t="shared" si="8"/>
        <v>0</v>
      </c>
      <c r="J537" s="1587"/>
      <c r="K537" s="1587"/>
      <c r="L537" s="1587"/>
      <c r="M537" s="1587"/>
      <c r="N537" s="1587"/>
      <c r="O537" s="1602"/>
      <c r="P537" s="1572"/>
      <c r="Q537" s="1610"/>
    </row>
    <row r="538" spans="1:17" ht="16" customHeight="1" x14ac:dyDescent="0.45">
      <c r="A538" s="1609"/>
      <c r="B538" s="1570"/>
      <c r="C538" s="1571"/>
      <c r="D538" s="1587"/>
      <c r="E538" s="1587"/>
      <c r="F538" s="1587"/>
      <c r="G538" s="1572"/>
      <c r="H538" s="1572"/>
      <c r="I538" s="1870">
        <f t="shared" si="8"/>
        <v>0</v>
      </c>
      <c r="J538" s="1587"/>
      <c r="K538" s="1587"/>
      <c r="L538" s="1587"/>
      <c r="M538" s="1587"/>
      <c r="N538" s="1587"/>
      <c r="O538" s="1602"/>
      <c r="P538" s="1572"/>
      <c r="Q538" s="1610"/>
    </row>
    <row r="539" spans="1:17" ht="16" customHeight="1" x14ac:dyDescent="0.45">
      <c r="A539" s="1609"/>
      <c r="B539" s="1570"/>
      <c r="C539" s="1571"/>
      <c r="D539" s="1587"/>
      <c r="E539" s="1587"/>
      <c r="F539" s="1587"/>
      <c r="G539" s="1572"/>
      <c r="H539" s="1572"/>
      <c r="I539" s="1870">
        <f t="shared" si="8"/>
        <v>0</v>
      </c>
      <c r="J539" s="1587"/>
      <c r="K539" s="1587"/>
      <c r="L539" s="1587"/>
      <c r="M539" s="1587"/>
      <c r="N539" s="1587"/>
      <c r="O539" s="1602"/>
      <c r="P539" s="1572"/>
      <c r="Q539" s="1610"/>
    </row>
    <row r="540" spans="1:17" ht="16" customHeight="1" x14ac:dyDescent="0.45">
      <c r="A540" s="1609"/>
      <c r="B540" s="1570"/>
      <c r="C540" s="1571"/>
      <c r="D540" s="1587"/>
      <c r="E540" s="1587"/>
      <c r="F540" s="1587"/>
      <c r="G540" s="1572"/>
      <c r="H540" s="1572"/>
      <c r="I540" s="1870">
        <f t="shared" si="8"/>
        <v>0</v>
      </c>
      <c r="J540" s="1587"/>
      <c r="K540" s="1587"/>
      <c r="L540" s="1587"/>
      <c r="M540" s="1587"/>
      <c r="N540" s="1587"/>
      <c r="O540" s="1602"/>
      <c r="P540" s="1572"/>
      <c r="Q540" s="1610"/>
    </row>
    <row r="541" spans="1:17" ht="16" customHeight="1" x14ac:dyDescent="0.45">
      <c r="A541" s="1609"/>
      <c r="B541" s="1570"/>
      <c r="C541" s="1571"/>
      <c r="D541" s="1587"/>
      <c r="E541" s="1587"/>
      <c r="F541" s="1587"/>
      <c r="G541" s="1572"/>
      <c r="H541" s="1572"/>
      <c r="I541" s="1870">
        <f t="shared" si="8"/>
        <v>0</v>
      </c>
      <c r="J541" s="1587"/>
      <c r="K541" s="1587"/>
      <c r="L541" s="1587"/>
      <c r="M541" s="1587"/>
      <c r="N541" s="1587"/>
      <c r="O541" s="1602"/>
      <c r="P541" s="1572"/>
      <c r="Q541" s="1610"/>
    </row>
    <row r="542" spans="1:17" ht="16" customHeight="1" x14ac:dyDescent="0.45">
      <c r="A542" s="1609"/>
      <c r="B542" s="1570"/>
      <c r="C542" s="1571"/>
      <c r="D542" s="1587"/>
      <c r="E542" s="1587"/>
      <c r="F542" s="1587"/>
      <c r="G542" s="1572"/>
      <c r="H542" s="1572"/>
      <c r="I542" s="1870">
        <f t="shared" si="8"/>
        <v>0</v>
      </c>
      <c r="J542" s="1587"/>
      <c r="K542" s="1587"/>
      <c r="L542" s="1587"/>
      <c r="M542" s="1587"/>
      <c r="N542" s="1587"/>
      <c r="O542" s="1602"/>
      <c r="P542" s="1572"/>
      <c r="Q542" s="1610"/>
    </row>
    <row r="543" spans="1:17" ht="16" customHeight="1" x14ac:dyDescent="0.45">
      <c r="A543" s="1609"/>
      <c r="B543" s="1570"/>
      <c r="C543" s="1571"/>
      <c r="D543" s="1587"/>
      <c r="E543" s="1587"/>
      <c r="F543" s="1587"/>
      <c r="G543" s="1572"/>
      <c r="H543" s="1572"/>
      <c r="I543" s="1870">
        <f t="shared" si="8"/>
        <v>0</v>
      </c>
      <c r="J543" s="1587"/>
      <c r="K543" s="1587"/>
      <c r="L543" s="1587"/>
      <c r="M543" s="1587"/>
      <c r="N543" s="1587"/>
      <c r="O543" s="1602"/>
      <c r="P543" s="1572"/>
      <c r="Q543" s="1610"/>
    </row>
    <row r="544" spans="1:17" ht="16" customHeight="1" x14ac:dyDescent="0.45">
      <c r="A544" s="1609"/>
      <c r="B544" s="1570"/>
      <c r="C544" s="1571"/>
      <c r="D544" s="1587"/>
      <c r="E544" s="1587"/>
      <c r="F544" s="1587"/>
      <c r="G544" s="1572"/>
      <c r="H544" s="1572"/>
      <c r="I544" s="1870">
        <f t="shared" si="8"/>
        <v>0</v>
      </c>
      <c r="J544" s="1587"/>
      <c r="K544" s="1587"/>
      <c r="L544" s="1587"/>
      <c r="M544" s="1587"/>
      <c r="N544" s="1587"/>
      <c r="O544" s="1602"/>
      <c r="P544" s="1572"/>
      <c r="Q544" s="1610"/>
    </row>
    <row r="545" spans="1:17" ht="16" customHeight="1" x14ac:dyDescent="0.45">
      <c r="A545" s="1609"/>
      <c r="B545" s="1570"/>
      <c r="C545" s="1571"/>
      <c r="D545" s="1587"/>
      <c r="E545" s="1587"/>
      <c r="F545" s="1587"/>
      <c r="G545" s="1572"/>
      <c r="H545" s="1572"/>
      <c r="I545" s="1870">
        <f t="shared" si="8"/>
        <v>0</v>
      </c>
      <c r="J545" s="1587"/>
      <c r="K545" s="1587"/>
      <c r="L545" s="1587"/>
      <c r="M545" s="1587"/>
      <c r="N545" s="1587"/>
      <c r="O545" s="1602"/>
      <c r="P545" s="1572"/>
      <c r="Q545" s="1610"/>
    </row>
    <row r="546" spans="1:17" ht="16" customHeight="1" x14ac:dyDescent="0.45">
      <c r="A546" s="1609"/>
      <c r="B546" s="1570"/>
      <c r="C546" s="1571"/>
      <c r="D546" s="1587"/>
      <c r="E546" s="1587"/>
      <c r="F546" s="1587"/>
      <c r="G546" s="1572"/>
      <c r="H546" s="1572"/>
      <c r="I546" s="1870">
        <f t="shared" si="8"/>
        <v>0</v>
      </c>
      <c r="J546" s="1587"/>
      <c r="K546" s="1587"/>
      <c r="L546" s="1587"/>
      <c r="M546" s="1587"/>
      <c r="N546" s="1587"/>
      <c r="O546" s="1602"/>
      <c r="P546" s="1572"/>
      <c r="Q546" s="1610"/>
    </row>
    <row r="547" spans="1:17" ht="16" customHeight="1" x14ac:dyDescent="0.45">
      <c r="A547" s="1609"/>
      <c r="B547" s="1570"/>
      <c r="C547" s="1571"/>
      <c r="D547" s="1587"/>
      <c r="E547" s="1587"/>
      <c r="F547" s="1587"/>
      <c r="G547" s="1572"/>
      <c r="H547" s="1572"/>
      <c r="I547" s="1870">
        <f t="shared" si="8"/>
        <v>0</v>
      </c>
      <c r="J547" s="1587"/>
      <c r="K547" s="1587"/>
      <c r="L547" s="1587"/>
      <c r="M547" s="1587"/>
      <c r="N547" s="1587"/>
      <c r="O547" s="1602"/>
      <c r="P547" s="1572"/>
      <c r="Q547" s="1610"/>
    </row>
    <row r="548" spans="1:17" ht="16" customHeight="1" x14ac:dyDescent="0.45">
      <c r="A548" s="1609"/>
      <c r="B548" s="1570"/>
      <c r="C548" s="1571"/>
      <c r="D548" s="1587"/>
      <c r="E548" s="1587"/>
      <c r="F548" s="1587"/>
      <c r="G548" s="1572"/>
      <c r="H548" s="1572"/>
      <c r="I548" s="1870">
        <f t="shared" si="8"/>
        <v>0</v>
      </c>
      <c r="J548" s="1587"/>
      <c r="K548" s="1587"/>
      <c r="L548" s="1587"/>
      <c r="M548" s="1587"/>
      <c r="N548" s="1587"/>
      <c r="O548" s="1602"/>
      <c r="P548" s="1572"/>
      <c r="Q548" s="1610"/>
    </row>
    <row r="549" spans="1:17" ht="16" customHeight="1" x14ac:dyDescent="0.45">
      <c r="A549" s="1609"/>
      <c r="B549" s="1570"/>
      <c r="C549" s="1571"/>
      <c r="D549" s="1587"/>
      <c r="E549" s="1587"/>
      <c r="F549" s="1587"/>
      <c r="G549" s="1572"/>
      <c r="H549" s="1572"/>
      <c r="I549" s="1870">
        <f t="shared" si="8"/>
        <v>0</v>
      </c>
      <c r="J549" s="1587"/>
      <c r="K549" s="1587"/>
      <c r="L549" s="1587"/>
      <c r="M549" s="1587"/>
      <c r="N549" s="1587"/>
      <c r="O549" s="1602"/>
      <c r="P549" s="1572"/>
      <c r="Q549" s="1610"/>
    </row>
    <row r="550" spans="1:17" ht="16" customHeight="1" x14ac:dyDescent="0.45">
      <c r="A550" s="1609"/>
      <c r="B550" s="1570"/>
      <c r="C550" s="1571"/>
      <c r="D550" s="1587"/>
      <c r="E550" s="1587"/>
      <c r="F550" s="1587"/>
      <c r="G550" s="1572"/>
      <c r="H550" s="1572"/>
      <c r="I550" s="1870">
        <f t="shared" si="8"/>
        <v>0</v>
      </c>
      <c r="J550" s="1587"/>
      <c r="K550" s="1587"/>
      <c r="L550" s="1587"/>
      <c r="M550" s="1587"/>
      <c r="N550" s="1587"/>
      <c r="O550" s="1602"/>
      <c r="P550" s="1572"/>
      <c r="Q550" s="1610"/>
    </row>
    <row r="551" spans="1:17" ht="16" customHeight="1" x14ac:dyDescent="0.45">
      <c r="A551" s="1609"/>
      <c r="B551" s="1570"/>
      <c r="C551" s="1571"/>
      <c r="D551" s="1587"/>
      <c r="E551" s="1587"/>
      <c r="F551" s="1587"/>
      <c r="G551" s="1572"/>
      <c r="H551" s="1572"/>
      <c r="I551" s="1870">
        <f t="shared" si="8"/>
        <v>0</v>
      </c>
      <c r="J551" s="1587"/>
      <c r="K551" s="1587"/>
      <c r="L551" s="1587"/>
      <c r="M551" s="1587"/>
      <c r="N551" s="1587"/>
      <c r="O551" s="1602"/>
      <c r="P551" s="1572"/>
      <c r="Q551" s="1610"/>
    </row>
    <row r="552" spans="1:17" ht="16" customHeight="1" x14ac:dyDescent="0.45">
      <c r="A552" s="1609"/>
      <c r="B552" s="1570"/>
      <c r="C552" s="1571"/>
      <c r="D552" s="1587"/>
      <c r="E552" s="1587"/>
      <c r="F552" s="1587"/>
      <c r="G552" s="1572"/>
      <c r="H552" s="1572"/>
      <c r="I552" s="1870">
        <f t="shared" si="8"/>
        <v>0</v>
      </c>
      <c r="J552" s="1587"/>
      <c r="K552" s="1587"/>
      <c r="L552" s="1587"/>
      <c r="M552" s="1587"/>
      <c r="N552" s="1587"/>
      <c r="O552" s="1602"/>
      <c r="P552" s="1572"/>
      <c r="Q552" s="1610"/>
    </row>
    <row r="553" spans="1:17" ht="16" customHeight="1" x14ac:dyDescent="0.45">
      <c r="A553" s="1609"/>
      <c r="B553" s="1570"/>
      <c r="C553" s="1571"/>
      <c r="D553" s="1587"/>
      <c r="E553" s="1587"/>
      <c r="F553" s="1587"/>
      <c r="G553" s="1572"/>
      <c r="H553" s="1572"/>
      <c r="I553" s="1870">
        <f t="shared" si="8"/>
        <v>0</v>
      </c>
      <c r="J553" s="1587"/>
      <c r="K553" s="1587"/>
      <c r="L553" s="1587"/>
      <c r="M553" s="1587"/>
      <c r="N553" s="1587"/>
      <c r="O553" s="1602"/>
      <c r="P553" s="1572"/>
      <c r="Q553" s="1610"/>
    </row>
    <row r="554" spans="1:17" ht="16" customHeight="1" x14ac:dyDescent="0.45">
      <c r="A554" s="1609"/>
      <c r="B554" s="1570"/>
      <c r="C554" s="1571"/>
      <c r="D554" s="1587"/>
      <c r="E554" s="1587"/>
      <c r="F554" s="1587"/>
      <c r="G554" s="1572"/>
      <c r="H554" s="1572"/>
      <c r="I554" s="1870">
        <f t="shared" si="8"/>
        <v>0</v>
      </c>
      <c r="J554" s="1587"/>
      <c r="K554" s="1587"/>
      <c r="L554" s="1587"/>
      <c r="M554" s="1587"/>
      <c r="N554" s="1587"/>
      <c r="O554" s="1602"/>
      <c r="P554" s="1572"/>
      <c r="Q554" s="1610"/>
    </row>
    <row r="555" spans="1:17" ht="16" customHeight="1" x14ac:dyDescent="0.45">
      <c r="A555" s="1609"/>
      <c r="B555" s="1570"/>
      <c r="C555" s="1571"/>
      <c r="D555" s="1587"/>
      <c r="E555" s="1587"/>
      <c r="F555" s="1587"/>
      <c r="G555" s="1572"/>
      <c r="H555" s="1572"/>
      <c r="I555" s="1870">
        <f t="shared" si="8"/>
        <v>0</v>
      </c>
      <c r="J555" s="1587"/>
      <c r="K555" s="1587"/>
      <c r="L555" s="1587"/>
      <c r="M555" s="1587"/>
      <c r="N555" s="1587"/>
      <c r="O555" s="1602"/>
      <c r="P555" s="1572"/>
      <c r="Q555" s="1610"/>
    </row>
    <row r="556" spans="1:17" ht="16" customHeight="1" x14ac:dyDescent="0.45">
      <c r="A556" s="1609"/>
      <c r="B556" s="1570"/>
      <c r="C556" s="1571"/>
      <c r="D556" s="1587"/>
      <c r="E556" s="1587"/>
      <c r="F556" s="1587"/>
      <c r="G556" s="1572"/>
      <c r="H556" s="1572"/>
      <c r="I556" s="1870">
        <f t="shared" si="8"/>
        <v>0</v>
      </c>
      <c r="J556" s="1587"/>
      <c r="K556" s="1587"/>
      <c r="L556" s="1587"/>
      <c r="M556" s="1587"/>
      <c r="N556" s="1587"/>
      <c r="O556" s="1602"/>
      <c r="P556" s="1572"/>
      <c r="Q556" s="1610"/>
    </row>
    <row r="557" spans="1:17" ht="16" customHeight="1" x14ac:dyDescent="0.45">
      <c r="A557" s="1609"/>
      <c r="B557" s="1570"/>
      <c r="C557" s="1571"/>
      <c r="D557" s="1587"/>
      <c r="E557" s="1587"/>
      <c r="F557" s="1587"/>
      <c r="G557" s="1572"/>
      <c r="H557" s="1572"/>
      <c r="I557" s="1870">
        <f t="shared" si="8"/>
        <v>0</v>
      </c>
      <c r="J557" s="1587"/>
      <c r="K557" s="1587"/>
      <c r="L557" s="1587"/>
      <c r="M557" s="1587"/>
      <c r="N557" s="1587"/>
      <c r="O557" s="1602"/>
      <c r="P557" s="1572"/>
      <c r="Q557" s="1610"/>
    </row>
    <row r="558" spans="1:17" ht="16" customHeight="1" x14ac:dyDescent="0.45">
      <c r="A558" s="1609"/>
      <c r="B558" s="1570"/>
      <c r="C558" s="1571"/>
      <c r="D558" s="1587"/>
      <c r="E558" s="1587"/>
      <c r="F558" s="1587"/>
      <c r="G558" s="1572"/>
      <c r="H558" s="1572"/>
      <c r="I558" s="1870">
        <f t="shared" si="8"/>
        <v>0</v>
      </c>
      <c r="J558" s="1587"/>
      <c r="K558" s="1587"/>
      <c r="L558" s="1587"/>
      <c r="M558" s="1587"/>
      <c r="N558" s="1587"/>
      <c r="O558" s="1602"/>
      <c r="P558" s="1572"/>
      <c r="Q558" s="1610"/>
    </row>
    <row r="559" spans="1:17" ht="16" customHeight="1" x14ac:dyDescent="0.45">
      <c r="A559" s="1609"/>
      <c r="B559" s="1570"/>
      <c r="C559" s="1571"/>
      <c r="D559" s="1587"/>
      <c r="E559" s="1587"/>
      <c r="F559" s="1587"/>
      <c r="G559" s="1572"/>
      <c r="H559" s="1572"/>
      <c r="I559" s="1870">
        <f t="shared" si="8"/>
        <v>0</v>
      </c>
      <c r="J559" s="1587"/>
      <c r="K559" s="1587"/>
      <c r="L559" s="1587"/>
      <c r="M559" s="1587"/>
      <c r="N559" s="1587"/>
      <c r="O559" s="1602"/>
      <c r="P559" s="1572"/>
      <c r="Q559" s="1610"/>
    </row>
    <row r="560" spans="1:17" ht="16" customHeight="1" x14ac:dyDescent="0.45">
      <c r="A560" s="1609"/>
      <c r="B560" s="1570"/>
      <c r="C560" s="1571"/>
      <c r="D560" s="1587"/>
      <c r="E560" s="1587"/>
      <c r="F560" s="1587"/>
      <c r="G560" s="1572"/>
      <c r="H560" s="1572"/>
      <c r="I560" s="1870">
        <f t="shared" si="8"/>
        <v>0</v>
      </c>
      <c r="J560" s="1587"/>
      <c r="K560" s="1587"/>
      <c r="L560" s="1587"/>
      <c r="M560" s="1587"/>
      <c r="N560" s="1587"/>
      <c r="O560" s="1602"/>
      <c r="P560" s="1572"/>
      <c r="Q560" s="1610"/>
    </row>
    <row r="561" spans="1:17" ht="16" customHeight="1" x14ac:dyDescent="0.45">
      <c r="A561" s="1609"/>
      <c r="B561" s="1570"/>
      <c r="C561" s="1571"/>
      <c r="D561" s="1587"/>
      <c r="E561" s="1587"/>
      <c r="F561" s="1587"/>
      <c r="G561" s="1572"/>
      <c r="H561" s="1572"/>
      <c r="I561" s="1870">
        <f t="shared" si="8"/>
        <v>0</v>
      </c>
      <c r="J561" s="1587"/>
      <c r="K561" s="1587"/>
      <c r="L561" s="1587"/>
      <c r="M561" s="1587"/>
      <c r="N561" s="1587"/>
      <c r="O561" s="1602"/>
      <c r="P561" s="1572"/>
      <c r="Q561" s="1610"/>
    </row>
    <row r="562" spans="1:17" ht="16" customHeight="1" x14ac:dyDescent="0.45">
      <c r="A562" s="1609"/>
      <c r="B562" s="1570"/>
      <c r="C562" s="1571"/>
      <c r="D562" s="1587"/>
      <c r="E562" s="1587"/>
      <c r="F562" s="1587"/>
      <c r="G562" s="1572"/>
      <c r="H562" s="1572"/>
      <c r="I562" s="1870">
        <f t="shared" si="8"/>
        <v>0</v>
      </c>
      <c r="J562" s="1587"/>
      <c r="K562" s="1587"/>
      <c r="L562" s="1587"/>
      <c r="M562" s="1587"/>
      <c r="N562" s="1587"/>
      <c r="O562" s="1602"/>
      <c r="P562" s="1572"/>
      <c r="Q562" s="1610"/>
    </row>
    <row r="563" spans="1:17" ht="16" customHeight="1" x14ac:dyDescent="0.45">
      <c r="A563" s="1609"/>
      <c r="B563" s="1570"/>
      <c r="C563" s="1571"/>
      <c r="D563" s="1587"/>
      <c r="E563" s="1587"/>
      <c r="F563" s="1587"/>
      <c r="G563" s="1572"/>
      <c r="H563" s="1572"/>
      <c r="I563" s="1870">
        <f t="shared" si="8"/>
        <v>0</v>
      </c>
      <c r="J563" s="1587"/>
      <c r="K563" s="1587"/>
      <c r="L563" s="1587"/>
      <c r="M563" s="1587"/>
      <c r="N563" s="1587"/>
      <c r="O563" s="1602"/>
      <c r="P563" s="1572"/>
      <c r="Q563" s="1610"/>
    </row>
    <row r="564" spans="1:17" ht="16" customHeight="1" x14ac:dyDescent="0.45">
      <c r="A564" s="1609"/>
      <c r="B564" s="1570"/>
      <c r="C564" s="1571"/>
      <c r="D564" s="1587"/>
      <c r="E564" s="1587"/>
      <c r="F564" s="1587"/>
      <c r="G564" s="1572"/>
      <c r="H564" s="1572"/>
      <c r="I564" s="1870">
        <f t="shared" si="8"/>
        <v>0</v>
      </c>
      <c r="J564" s="1587"/>
      <c r="K564" s="1587"/>
      <c r="L564" s="1587"/>
      <c r="M564" s="1587"/>
      <c r="N564" s="1587"/>
      <c r="O564" s="1602"/>
      <c r="P564" s="1572"/>
      <c r="Q564" s="1610"/>
    </row>
    <row r="565" spans="1:17" ht="16" customHeight="1" x14ac:dyDescent="0.45">
      <c r="A565" s="1609"/>
      <c r="B565" s="1570"/>
      <c r="C565" s="1571"/>
      <c r="D565" s="1587"/>
      <c r="E565" s="1587"/>
      <c r="F565" s="1587"/>
      <c r="G565" s="1572"/>
      <c r="H565" s="1572"/>
      <c r="I565" s="1870">
        <f t="shared" si="8"/>
        <v>0</v>
      </c>
      <c r="J565" s="1587"/>
      <c r="K565" s="1587"/>
      <c r="L565" s="1587"/>
      <c r="M565" s="1587"/>
      <c r="N565" s="1587"/>
      <c r="O565" s="1602"/>
      <c r="P565" s="1572"/>
      <c r="Q565" s="1610"/>
    </row>
    <row r="566" spans="1:17" ht="16" customHeight="1" x14ac:dyDescent="0.45">
      <c r="A566" s="1609"/>
      <c r="B566" s="1570"/>
      <c r="C566" s="1571"/>
      <c r="D566" s="1587"/>
      <c r="E566" s="1587"/>
      <c r="F566" s="1587"/>
      <c r="G566" s="1572"/>
      <c r="H566" s="1572"/>
      <c r="I566" s="1870">
        <f t="shared" si="8"/>
        <v>0</v>
      </c>
      <c r="J566" s="1587"/>
      <c r="K566" s="1587"/>
      <c r="L566" s="1587"/>
      <c r="M566" s="1587"/>
      <c r="N566" s="1587"/>
      <c r="O566" s="1602"/>
      <c r="P566" s="1572"/>
      <c r="Q566" s="1610"/>
    </row>
    <row r="567" spans="1:17" ht="16" customHeight="1" x14ac:dyDescent="0.45">
      <c r="A567" s="1609"/>
      <c r="B567" s="1570"/>
      <c r="C567" s="1571"/>
      <c r="D567" s="1587"/>
      <c r="E567" s="1587"/>
      <c r="F567" s="1587"/>
      <c r="G567" s="1572"/>
      <c r="H567" s="1572"/>
      <c r="I567" s="1870">
        <f t="shared" si="8"/>
        <v>0</v>
      </c>
      <c r="J567" s="1587"/>
      <c r="K567" s="1587"/>
      <c r="L567" s="1587"/>
      <c r="M567" s="1587"/>
      <c r="N567" s="1587"/>
      <c r="O567" s="1602"/>
      <c r="P567" s="1572"/>
      <c r="Q567" s="1610"/>
    </row>
    <row r="568" spans="1:17" ht="16" customHeight="1" x14ac:dyDescent="0.45">
      <c r="A568" s="1609"/>
      <c r="B568" s="1570"/>
      <c r="C568" s="1571"/>
      <c r="D568" s="1587"/>
      <c r="E568" s="1587"/>
      <c r="F568" s="1587"/>
      <c r="G568" s="1572"/>
      <c r="H568" s="1572"/>
      <c r="I568" s="1870">
        <f t="shared" si="8"/>
        <v>0</v>
      </c>
      <c r="J568" s="1587"/>
      <c r="K568" s="1587"/>
      <c r="L568" s="1587"/>
      <c r="M568" s="1587"/>
      <c r="N568" s="1587"/>
      <c r="O568" s="1602"/>
      <c r="P568" s="1572"/>
      <c r="Q568" s="1610"/>
    </row>
    <row r="569" spans="1:17" ht="16" customHeight="1" x14ac:dyDescent="0.45">
      <c r="A569" s="1609"/>
      <c r="B569" s="1570"/>
      <c r="C569" s="1571"/>
      <c r="D569" s="1587"/>
      <c r="E569" s="1587"/>
      <c r="F569" s="1587"/>
      <c r="G569" s="1572"/>
      <c r="H569" s="1572"/>
      <c r="I569" s="1870">
        <f t="shared" si="8"/>
        <v>0</v>
      </c>
      <c r="J569" s="1587"/>
      <c r="K569" s="1587"/>
      <c r="L569" s="1587"/>
      <c r="M569" s="1587"/>
      <c r="N569" s="1587"/>
      <c r="O569" s="1602"/>
      <c r="P569" s="1572"/>
      <c r="Q569" s="1610"/>
    </row>
    <row r="570" spans="1:17" ht="16" customHeight="1" x14ac:dyDescent="0.45">
      <c r="A570" s="1609"/>
      <c r="B570" s="1570"/>
      <c r="C570" s="1571"/>
      <c r="D570" s="1587"/>
      <c r="E570" s="1587"/>
      <c r="F570" s="1587"/>
      <c r="G570" s="1572"/>
      <c r="H570" s="1572"/>
      <c r="I570" s="1870">
        <f t="shared" si="8"/>
        <v>0</v>
      </c>
      <c r="J570" s="1587"/>
      <c r="K570" s="1587"/>
      <c r="L570" s="1587"/>
      <c r="M570" s="1587"/>
      <c r="N570" s="1587"/>
      <c r="O570" s="1602"/>
      <c r="P570" s="1572"/>
      <c r="Q570" s="1610"/>
    </row>
    <row r="571" spans="1:17" ht="16" customHeight="1" x14ac:dyDescent="0.45">
      <c r="A571" s="1609"/>
      <c r="B571" s="1570"/>
      <c r="C571" s="1571"/>
      <c r="D571" s="1587"/>
      <c r="E571" s="1587"/>
      <c r="F571" s="1587"/>
      <c r="G571" s="1572"/>
      <c r="H571" s="1572"/>
      <c r="I571" s="1870">
        <f t="shared" si="8"/>
        <v>0</v>
      </c>
      <c r="J571" s="1587"/>
      <c r="K571" s="1587"/>
      <c r="L571" s="1587"/>
      <c r="M571" s="1587"/>
      <c r="N571" s="1587"/>
      <c r="O571" s="1602"/>
      <c r="P571" s="1572"/>
      <c r="Q571" s="1610"/>
    </row>
    <row r="572" spans="1:17" ht="16" customHeight="1" x14ac:dyDescent="0.45">
      <c r="A572" s="1609"/>
      <c r="B572" s="1570"/>
      <c r="C572" s="1571"/>
      <c r="D572" s="1587"/>
      <c r="E572" s="1587"/>
      <c r="F572" s="1587"/>
      <c r="G572" s="1572"/>
      <c r="H572" s="1572"/>
      <c r="I572" s="1870">
        <f t="shared" si="8"/>
        <v>0</v>
      </c>
      <c r="J572" s="1587"/>
      <c r="K572" s="1587"/>
      <c r="L572" s="1587"/>
      <c r="M572" s="1587"/>
      <c r="N572" s="1587"/>
      <c r="O572" s="1602"/>
      <c r="P572" s="1572"/>
      <c r="Q572" s="1610"/>
    </row>
    <row r="573" spans="1:17" ht="16" customHeight="1" x14ac:dyDescent="0.45">
      <c r="A573" s="1609"/>
      <c r="B573" s="1570"/>
      <c r="C573" s="1571"/>
      <c r="D573" s="1587"/>
      <c r="E573" s="1587"/>
      <c r="F573" s="1587"/>
      <c r="G573" s="1572"/>
      <c r="H573" s="1572"/>
      <c r="I573" s="1870">
        <f t="shared" si="8"/>
        <v>0</v>
      </c>
      <c r="J573" s="1587"/>
      <c r="K573" s="1587"/>
      <c r="L573" s="1587"/>
      <c r="M573" s="1587"/>
      <c r="N573" s="1587"/>
      <c r="O573" s="1602"/>
      <c r="P573" s="1572"/>
      <c r="Q573" s="1610"/>
    </row>
    <row r="574" spans="1:17" ht="16" customHeight="1" x14ac:dyDescent="0.45">
      <c r="A574" s="1609"/>
      <c r="B574" s="1570"/>
      <c r="C574" s="1571"/>
      <c r="D574" s="1587"/>
      <c r="E574" s="1587"/>
      <c r="F574" s="1587"/>
      <c r="G574" s="1572"/>
      <c r="H574" s="1572"/>
      <c r="I574" s="1870">
        <f t="shared" si="8"/>
        <v>0</v>
      </c>
      <c r="J574" s="1587"/>
      <c r="K574" s="1587"/>
      <c r="L574" s="1587"/>
      <c r="M574" s="1587"/>
      <c r="N574" s="1587"/>
      <c r="O574" s="1602"/>
      <c r="P574" s="1572"/>
      <c r="Q574" s="1610"/>
    </row>
    <row r="575" spans="1:17" ht="16" customHeight="1" x14ac:dyDescent="0.45">
      <c r="A575" s="1609"/>
      <c r="B575" s="1570"/>
      <c r="C575" s="1571"/>
      <c r="D575" s="1587"/>
      <c r="E575" s="1587"/>
      <c r="F575" s="1587"/>
      <c r="G575" s="1572"/>
      <c r="H575" s="1572"/>
      <c r="I575" s="1870">
        <f t="shared" si="8"/>
        <v>0</v>
      </c>
      <c r="J575" s="1587"/>
      <c r="K575" s="1587"/>
      <c r="L575" s="1587"/>
      <c r="M575" s="1587"/>
      <c r="N575" s="1587"/>
      <c r="O575" s="1602"/>
      <c r="P575" s="1572"/>
      <c r="Q575" s="1610"/>
    </row>
    <row r="576" spans="1:17" ht="16" customHeight="1" x14ac:dyDescent="0.45">
      <c r="A576" s="1609"/>
      <c r="B576" s="1570"/>
      <c r="C576" s="1571"/>
      <c r="D576" s="1587"/>
      <c r="E576" s="1587"/>
      <c r="F576" s="1587"/>
      <c r="G576" s="1572"/>
      <c r="H576" s="1572"/>
      <c r="I576" s="1870">
        <f t="shared" si="8"/>
        <v>0</v>
      </c>
      <c r="J576" s="1587"/>
      <c r="K576" s="1587"/>
      <c r="L576" s="1587"/>
      <c r="M576" s="1587"/>
      <c r="N576" s="1587"/>
      <c r="O576" s="1602"/>
      <c r="P576" s="1572"/>
      <c r="Q576" s="1610"/>
    </row>
    <row r="577" spans="1:17" ht="16" customHeight="1" x14ac:dyDescent="0.45">
      <c r="A577" s="1609"/>
      <c r="B577" s="1570"/>
      <c r="C577" s="1571"/>
      <c r="D577" s="1587"/>
      <c r="E577" s="1587"/>
      <c r="F577" s="1587"/>
      <c r="G577" s="1572"/>
      <c r="H577" s="1572"/>
      <c r="I577" s="1870">
        <f t="shared" si="8"/>
        <v>0</v>
      </c>
      <c r="J577" s="1587"/>
      <c r="K577" s="1587"/>
      <c r="L577" s="1587"/>
      <c r="M577" s="1587"/>
      <c r="N577" s="1587"/>
      <c r="O577" s="1602"/>
      <c r="P577" s="1572"/>
      <c r="Q577" s="1610"/>
    </row>
    <row r="578" spans="1:17" ht="16" customHeight="1" x14ac:dyDescent="0.45">
      <c r="A578" s="1609"/>
      <c r="B578" s="1570"/>
      <c r="C578" s="1571"/>
      <c r="D578" s="1587"/>
      <c r="E578" s="1587"/>
      <c r="F578" s="1587"/>
      <c r="G578" s="1572"/>
      <c r="H578" s="1572"/>
      <c r="I578" s="1870">
        <f t="shared" si="8"/>
        <v>0</v>
      </c>
      <c r="J578" s="1587"/>
      <c r="K578" s="1587"/>
      <c r="L578" s="1587"/>
      <c r="M578" s="1587"/>
      <c r="N578" s="1587"/>
      <c r="O578" s="1602"/>
      <c r="P578" s="1572"/>
      <c r="Q578" s="1610"/>
    </row>
    <row r="579" spans="1:17" ht="16" customHeight="1" x14ac:dyDescent="0.45">
      <c r="A579" s="1609"/>
      <c r="B579" s="1570"/>
      <c r="C579" s="1571"/>
      <c r="D579" s="1587"/>
      <c r="E579" s="1587"/>
      <c r="F579" s="1587"/>
      <c r="G579" s="1572"/>
      <c r="H579" s="1572"/>
      <c r="I579" s="1870">
        <f t="shared" si="8"/>
        <v>0</v>
      </c>
      <c r="J579" s="1587"/>
      <c r="K579" s="1587"/>
      <c r="L579" s="1587"/>
      <c r="M579" s="1587"/>
      <c r="N579" s="1587"/>
      <c r="O579" s="1602"/>
      <c r="P579" s="1572"/>
      <c r="Q579" s="1610"/>
    </row>
    <row r="580" spans="1:17" ht="16" customHeight="1" x14ac:dyDescent="0.45">
      <c r="A580" s="1609"/>
      <c r="B580" s="1570"/>
      <c r="C580" s="1571"/>
      <c r="D580" s="1587"/>
      <c r="E580" s="1587"/>
      <c r="F580" s="1587"/>
      <c r="G580" s="1572"/>
      <c r="H580" s="1572"/>
      <c r="I580" s="1870">
        <f t="shared" si="8"/>
        <v>0</v>
      </c>
      <c r="J580" s="1587"/>
      <c r="K580" s="1587"/>
      <c r="L580" s="1587"/>
      <c r="M580" s="1587"/>
      <c r="N580" s="1587"/>
      <c r="O580" s="1602"/>
      <c r="P580" s="1572"/>
      <c r="Q580" s="1610"/>
    </row>
    <row r="581" spans="1:17" ht="16" customHeight="1" x14ac:dyDescent="0.45">
      <c r="A581" s="1609"/>
      <c r="B581" s="1570"/>
      <c r="C581" s="1571"/>
      <c r="D581" s="1587"/>
      <c r="E581" s="1587"/>
      <c r="F581" s="1587"/>
      <c r="G581" s="1572"/>
      <c r="H581" s="1572"/>
      <c r="I581" s="1870">
        <f t="shared" si="8"/>
        <v>0</v>
      </c>
      <c r="J581" s="1587"/>
      <c r="K581" s="1587"/>
      <c r="L581" s="1587"/>
      <c r="M581" s="1587"/>
      <c r="N581" s="1587"/>
      <c r="O581" s="1602"/>
      <c r="P581" s="1572"/>
      <c r="Q581" s="1610"/>
    </row>
    <row r="582" spans="1:17" ht="16" customHeight="1" x14ac:dyDescent="0.45">
      <c r="A582" s="1609"/>
      <c r="B582" s="1570"/>
      <c r="C582" s="1571"/>
      <c r="D582" s="1587"/>
      <c r="E582" s="1587"/>
      <c r="F582" s="1587"/>
      <c r="G582" s="1572"/>
      <c r="H582" s="1572"/>
      <c r="I582" s="1870">
        <f t="shared" si="8"/>
        <v>0</v>
      </c>
      <c r="J582" s="1587"/>
      <c r="K582" s="1587"/>
      <c r="L582" s="1587"/>
      <c r="M582" s="1587"/>
      <c r="N582" s="1587"/>
      <c r="O582" s="1602"/>
      <c r="P582" s="1572"/>
      <c r="Q582" s="1610"/>
    </row>
    <row r="583" spans="1:17" ht="16" customHeight="1" x14ac:dyDescent="0.45">
      <c r="A583" s="1609"/>
      <c r="B583" s="1570"/>
      <c r="C583" s="1571"/>
      <c r="D583" s="1587"/>
      <c r="E583" s="1587"/>
      <c r="F583" s="1587"/>
      <c r="G583" s="1572"/>
      <c r="H583" s="1572"/>
      <c r="I583" s="1870">
        <f t="shared" si="8"/>
        <v>0</v>
      </c>
      <c r="J583" s="1587"/>
      <c r="K583" s="1587"/>
      <c r="L583" s="1587"/>
      <c r="M583" s="1587"/>
      <c r="N583" s="1587"/>
      <c r="O583" s="1602"/>
      <c r="P583" s="1572"/>
      <c r="Q583" s="1610"/>
    </row>
    <row r="584" spans="1:17" ht="16" customHeight="1" x14ac:dyDescent="0.45">
      <c r="A584" s="1609"/>
      <c r="B584" s="1570"/>
      <c r="C584" s="1571"/>
      <c r="D584" s="1587"/>
      <c r="E584" s="1587"/>
      <c r="F584" s="1587"/>
      <c r="G584" s="1572"/>
      <c r="H584" s="1572"/>
      <c r="I584" s="1870">
        <f t="shared" ref="I584:I647" si="9">$G584*$H584</f>
        <v>0</v>
      </c>
      <c r="J584" s="1587"/>
      <c r="K584" s="1587"/>
      <c r="L584" s="1587"/>
      <c r="M584" s="1587"/>
      <c r="N584" s="1587"/>
      <c r="O584" s="1602"/>
      <c r="P584" s="1572"/>
      <c r="Q584" s="1610"/>
    </row>
    <row r="585" spans="1:17" ht="16" customHeight="1" x14ac:dyDescent="0.45">
      <c r="A585" s="1609"/>
      <c r="B585" s="1570"/>
      <c r="C585" s="1571"/>
      <c r="D585" s="1587"/>
      <c r="E585" s="1587"/>
      <c r="F585" s="1587"/>
      <c r="G585" s="1572"/>
      <c r="H585" s="1572"/>
      <c r="I585" s="1870">
        <f t="shared" si="9"/>
        <v>0</v>
      </c>
      <c r="J585" s="1587"/>
      <c r="K585" s="1587"/>
      <c r="L585" s="1587"/>
      <c r="M585" s="1587"/>
      <c r="N585" s="1587"/>
      <c r="O585" s="1602"/>
      <c r="P585" s="1572"/>
      <c r="Q585" s="1610"/>
    </row>
    <row r="586" spans="1:17" ht="16" customHeight="1" x14ac:dyDescent="0.45">
      <c r="A586" s="1609"/>
      <c r="B586" s="1570"/>
      <c r="C586" s="1571"/>
      <c r="D586" s="1587"/>
      <c r="E586" s="1587"/>
      <c r="F586" s="1587"/>
      <c r="G586" s="1572"/>
      <c r="H586" s="1572"/>
      <c r="I586" s="1870">
        <f t="shared" si="9"/>
        <v>0</v>
      </c>
      <c r="J586" s="1587"/>
      <c r="K586" s="1587"/>
      <c r="L586" s="1587"/>
      <c r="M586" s="1587"/>
      <c r="N586" s="1587"/>
      <c r="O586" s="1602"/>
      <c r="P586" s="1572"/>
      <c r="Q586" s="1610"/>
    </row>
    <row r="587" spans="1:17" ht="16" customHeight="1" x14ac:dyDescent="0.45">
      <c r="A587" s="1609"/>
      <c r="B587" s="1570"/>
      <c r="C587" s="1571"/>
      <c r="D587" s="1587"/>
      <c r="E587" s="1587"/>
      <c r="F587" s="1587"/>
      <c r="G587" s="1572"/>
      <c r="H587" s="1572"/>
      <c r="I587" s="1870">
        <f t="shared" si="9"/>
        <v>0</v>
      </c>
      <c r="J587" s="1587"/>
      <c r="K587" s="1587"/>
      <c r="L587" s="1587"/>
      <c r="M587" s="1587"/>
      <c r="N587" s="1587"/>
      <c r="O587" s="1602"/>
      <c r="P587" s="1572"/>
      <c r="Q587" s="1610"/>
    </row>
    <row r="588" spans="1:17" ht="16" customHeight="1" x14ac:dyDescent="0.45">
      <c r="A588" s="1609"/>
      <c r="B588" s="1570"/>
      <c r="C588" s="1571"/>
      <c r="D588" s="1587"/>
      <c r="E588" s="1587"/>
      <c r="F588" s="1587"/>
      <c r="G588" s="1572"/>
      <c r="H588" s="1572"/>
      <c r="I588" s="1870">
        <f t="shared" si="9"/>
        <v>0</v>
      </c>
      <c r="J588" s="1587"/>
      <c r="K588" s="1587"/>
      <c r="L588" s="1587"/>
      <c r="M588" s="1587"/>
      <c r="N588" s="1587"/>
      <c r="O588" s="1602"/>
      <c r="P588" s="1572"/>
      <c r="Q588" s="1610"/>
    </row>
    <row r="589" spans="1:17" ht="16" customHeight="1" x14ac:dyDescent="0.45">
      <c r="A589" s="1609"/>
      <c r="B589" s="1570"/>
      <c r="C589" s="1571"/>
      <c r="D589" s="1587"/>
      <c r="E589" s="1587"/>
      <c r="F589" s="1587"/>
      <c r="G589" s="1572"/>
      <c r="H589" s="1572"/>
      <c r="I589" s="1870">
        <f t="shared" si="9"/>
        <v>0</v>
      </c>
      <c r="J589" s="1587"/>
      <c r="K589" s="1587"/>
      <c r="L589" s="1587"/>
      <c r="M589" s="1587"/>
      <c r="N589" s="1587"/>
      <c r="O589" s="1602"/>
      <c r="P589" s="1572"/>
      <c r="Q589" s="1610"/>
    </row>
    <row r="590" spans="1:17" ht="16" customHeight="1" x14ac:dyDescent="0.45">
      <c r="A590" s="1609"/>
      <c r="B590" s="1570"/>
      <c r="C590" s="1571"/>
      <c r="D590" s="1587"/>
      <c r="E590" s="1587"/>
      <c r="F590" s="1587"/>
      <c r="G590" s="1572"/>
      <c r="H590" s="1572"/>
      <c r="I590" s="1870">
        <f t="shared" si="9"/>
        <v>0</v>
      </c>
      <c r="J590" s="1587"/>
      <c r="K590" s="1587"/>
      <c r="L590" s="1587"/>
      <c r="M590" s="1587"/>
      <c r="N590" s="1587"/>
      <c r="O590" s="1602"/>
      <c r="P590" s="1572"/>
      <c r="Q590" s="1610"/>
    </row>
    <row r="591" spans="1:17" ht="16" customHeight="1" x14ac:dyDescent="0.45">
      <c r="A591" s="1609"/>
      <c r="B591" s="1570"/>
      <c r="C591" s="1571"/>
      <c r="D591" s="1587"/>
      <c r="E591" s="1587"/>
      <c r="F591" s="1587"/>
      <c r="G591" s="1572"/>
      <c r="H591" s="1572"/>
      <c r="I591" s="1870">
        <f t="shared" si="9"/>
        <v>0</v>
      </c>
      <c r="J591" s="1587"/>
      <c r="K591" s="1587"/>
      <c r="L591" s="1587"/>
      <c r="M591" s="1587"/>
      <c r="N591" s="1587"/>
      <c r="O591" s="1602"/>
      <c r="P591" s="1572"/>
      <c r="Q591" s="1610"/>
    </row>
    <row r="592" spans="1:17" ht="16" customHeight="1" x14ac:dyDescent="0.45">
      <c r="A592" s="1609"/>
      <c r="B592" s="1570"/>
      <c r="C592" s="1571"/>
      <c r="D592" s="1587"/>
      <c r="E592" s="1587"/>
      <c r="F592" s="1587"/>
      <c r="G592" s="1572"/>
      <c r="H592" s="1572"/>
      <c r="I592" s="1870">
        <f t="shared" si="9"/>
        <v>0</v>
      </c>
      <c r="J592" s="1587"/>
      <c r="K592" s="1587"/>
      <c r="L592" s="1587"/>
      <c r="M592" s="1587"/>
      <c r="N592" s="1587"/>
      <c r="O592" s="1602"/>
      <c r="P592" s="1572"/>
      <c r="Q592" s="1610"/>
    </row>
    <row r="593" spans="1:17" ht="16" customHeight="1" x14ac:dyDescent="0.45">
      <c r="A593" s="1609"/>
      <c r="B593" s="1570"/>
      <c r="C593" s="1571"/>
      <c r="D593" s="1587"/>
      <c r="E593" s="1587"/>
      <c r="F593" s="1587"/>
      <c r="G593" s="1572"/>
      <c r="H593" s="1572"/>
      <c r="I593" s="1870">
        <f t="shared" si="9"/>
        <v>0</v>
      </c>
      <c r="J593" s="1587"/>
      <c r="K593" s="1587"/>
      <c r="L593" s="1587"/>
      <c r="M593" s="1587"/>
      <c r="N593" s="1587"/>
      <c r="O593" s="1602"/>
      <c r="P593" s="1572"/>
      <c r="Q593" s="1610"/>
    </row>
    <row r="594" spans="1:17" ht="16" customHeight="1" x14ac:dyDescent="0.45">
      <c r="A594" s="1609"/>
      <c r="B594" s="1570"/>
      <c r="C594" s="1571"/>
      <c r="D594" s="1587"/>
      <c r="E594" s="1587"/>
      <c r="F594" s="1587"/>
      <c r="G594" s="1572"/>
      <c r="H594" s="1572"/>
      <c r="I594" s="1870">
        <f t="shared" si="9"/>
        <v>0</v>
      </c>
      <c r="J594" s="1587"/>
      <c r="K594" s="1587"/>
      <c r="L594" s="1587"/>
      <c r="M594" s="1587"/>
      <c r="N594" s="1587"/>
      <c r="O594" s="1602"/>
      <c r="P594" s="1572"/>
      <c r="Q594" s="1610"/>
    </row>
    <row r="595" spans="1:17" ht="16" customHeight="1" x14ac:dyDescent="0.45">
      <c r="A595" s="1609"/>
      <c r="B595" s="1570"/>
      <c r="C595" s="1571"/>
      <c r="D595" s="1587"/>
      <c r="E595" s="1587"/>
      <c r="F595" s="1587"/>
      <c r="G595" s="1572"/>
      <c r="H595" s="1572"/>
      <c r="I595" s="1870">
        <f t="shared" si="9"/>
        <v>0</v>
      </c>
      <c r="J595" s="1587"/>
      <c r="K595" s="1587"/>
      <c r="L595" s="1587"/>
      <c r="M595" s="1587"/>
      <c r="N595" s="1587"/>
      <c r="O595" s="1602"/>
      <c r="P595" s="1572"/>
      <c r="Q595" s="1610"/>
    </row>
    <row r="596" spans="1:17" ht="16" customHeight="1" x14ac:dyDescent="0.45">
      <c r="A596" s="1609"/>
      <c r="B596" s="1570"/>
      <c r="C596" s="1571"/>
      <c r="D596" s="1587"/>
      <c r="E596" s="1587"/>
      <c r="F596" s="1587"/>
      <c r="G596" s="1572"/>
      <c r="H596" s="1572"/>
      <c r="I596" s="1870">
        <f t="shared" si="9"/>
        <v>0</v>
      </c>
      <c r="J596" s="1587"/>
      <c r="K596" s="1587"/>
      <c r="L596" s="1587"/>
      <c r="M596" s="1587"/>
      <c r="N596" s="1587"/>
      <c r="O596" s="1602"/>
      <c r="P596" s="1572"/>
      <c r="Q596" s="1610"/>
    </row>
    <row r="597" spans="1:17" ht="16" customHeight="1" x14ac:dyDescent="0.45">
      <c r="A597" s="1609"/>
      <c r="B597" s="1570"/>
      <c r="C597" s="1571"/>
      <c r="D597" s="1587"/>
      <c r="E597" s="1587"/>
      <c r="F597" s="1587"/>
      <c r="G597" s="1572"/>
      <c r="H597" s="1572"/>
      <c r="I597" s="1870">
        <f t="shared" si="9"/>
        <v>0</v>
      </c>
      <c r="J597" s="1587"/>
      <c r="K597" s="1587"/>
      <c r="L597" s="1587"/>
      <c r="M597" s="1587"/>
      <c r="N597" s="1587"/>
      <c r="O597" s="1602"/>
      <c r="P597" s="1572"/>
      <c r="Q597" s="1610"/>
    </row>
    <row r="598" spans="1:17" ht="16" customHeight="1" x14ac:dyDescent="0.45">
      <c r="A598" s="1609"/>
      <c r="B598" s="1570"/>
      <c r="C598" s="1571"/>
      <c r="D598" s="1587"/>
      <c r="E598" s="1587"/>
      <c r="F598" s="1587"/>
      <c r="G598" s="1572"/>
      <c r="H598" s="1572"/>
      <c r="I598" s="1870">
        <f t="shared" si="9"/>
        <v>0</v>
      </c>
      <c r="J598" s="1587"/>
      <c r="K598" s="1587"/>
      <c r="L598" s="1587"/>
      <c r="M598" s="1587"/>
      <c r="N598" s="1587"/>
      <c r="O598" s="1602"/>
      <c r="P598" s="1572"/>
      <c r="Q598" s="1610"/>
    </row>
    <row r="599" spans="1:17" ht="16" customHeight="1" x14ac:dyDescent="0.45">
      <c r="A599" s="1609"/>
      <c r="B599" s="1570"/>
      <c r="C599" s="1571"/>
      <c r="D599" s="1587"/>
      <c r="E599" s="1587"/>
      <c r="F599" s="1587"/>
      <c r="G599" s="1572"/>
      <c r="H599" s="1572"/>
      <c r="I599" s="1870">
        <f t="shared" si="9"/>
        <v>0</v>
      </c>
      <c r="J599" s="1587"/>
      <c r="K599" s="1587"/>
      <c r="L599" s="1587"/>
      <c r="M599" s="1587"/>
      <c r="N599" s="1587"/>
      <c r="O599" s="1602"/>
      <c r="P599" s="1572"/>
      <c r="Q599" s="1610"/>
    </row>
    <row r="600" spans="1:17" ht="16" customHeight="1" x14ac:dyDescent="0.45">
      <c r="A600" s="1609"/>
      <c r="B600" s="1570"/>
      <c r="C600" s="1571"/>
      <c r="D600" s="1587"/>
      <c r="E600" s="1587"/>
      <c r="F600" s="1587"/>
      <c r="G600" s="1572"/>
      <c r="H600" s="1572"/>
      <c r="I600" s="1870">
        <f t="shared" si="9"/>
        <v>0</v>
      </c>
      <c r="J600" s="1587"/>
      <c r="K600" s="1587"/>
      <c r="L600" s="1587"/>
      <c r="M600" s="1587"/>
      <c r="N600" s="1587"/>
      <c r="O600" s="1602"/>
      <c r="P600" s="1572"/>
      <c r="Q600" s="1610"/>
    </row>
    <row r="601" spans="1:17" ht="16" customHeight="1" x14ac:dyDescent="0.45">
      <c r="A601" s="1609"/>
      <c r="B601" s="1570"/>
      <c r="C601" s="1571"/>
      <c r="D601" s="1587"/>
      <c r="E601" s="1587"/>
      <c r="F601" s="1587"/>
      <c r="G601" s="1572"/>
      <c r="H601" s="1572"/>
      <c r="I601" s="1870">
        <f t="shared" si="9"/>
        <v>0</v>
      </c>
      <c r="J601" s="1587"/>
      <c r="K601" s="1587"/>
      <c r="L601" s="1587"/>
      <c r="M601" s="1587"/>
      <c r="N601" s="1587"/>
      <c r="O601" s="1602"/>
      <c r="P601" s="1572"/>
      <c r="Q601" s="1610"/>
    </row>
    <row r="602" spans="1:17" ht="16" customHeight="1" x14ac:dyDescent="0.45">
      <c r="A602" s="1609"/>
      <c r="B602" s="1570"/>
      <c r="C602" s="1571"/>
      <c r="D602" s="1587"/>
      <c r="E602" s="1587"/>
      <c r="F602" s="1587"/>
      <c r="G602" s="1572"/>
      <c r="H602" s="1572"/>
      <c r="I602" s="1870">
        <f t="shared" si="9"/>
        <v>0</v>
      </c>
      <c r="J602" s="1587"/>
      <c r="K602" s="1587"/>
      <c r="L602" s="1587"/>
      <c r="M602" s="1587"/>
      <c r="N602" s="1587"/>
      <c r="O602" s="1602"/>
      <c r="P602" s="1572"/>
      <c r="Q602" s="1610"/>
    </row>
    <row r="603" spans="1:17" ht="16" customHeight="1" x14ac:dyDescent="0.45">
      <c r="A603" s="1609"/>
      <c r="B603" s="1570"/>
      <c r="C603" s="1571"/>
      <c r="D603" s="1587"/>
      <c r="E603" s="1587"/>
      <c r="F603" s="1587"/>
      <c r="G603" s="1572"/>
      <c r="H603" s="1572"/>
      <c r="I603" s="1870">
        <f t="shared" si="9"/>
        <v>0</v>
      </c>
      <c r="J603" s="1587"/>
      <c r="K603" s="1587"/>
      <c r="L603" s="1587"/>
      <c r="M603" s="1587"/>
      <c r="N603" s="1587"/>
      <c r="O603" s="1602"/>
      <c r="P603" s="1572"/>
      <c r="Q603" s="1610"/>
    </row>
    <row r="604" spans="1:17" ht="16" customHeight="1" x14ac:dyDescent="0.45">
      <c r="A604" s="1609"/>
      <c r="B604" s="1570"/>
      <c r="C604" s="1571"/>
      <c r="D604" s="1587"/>
      <c r="E604" s="1587"/>
      <c r="F604" s="1587"/>
      <c r="G604" s="1572"/>
      <c r="H604" s="1572"/>
      <c r="I604" s="1870">
        <f t="shared" si="9"/>
        <v>0</v>
      </c>
      <c r="J604" s="1587"/>
      <c r="K604" s="1587"/>
      <c r="L604" s="1587"/>
      <c r="M604" s="1587"/>
      <c r="N604" s="1587"/>
      <c r="O604" s="1602"/>
      <c r="P604" s="1572"/>
      <c r="Q604" s="1610"/>
    </row>
    <row r="605" spans="1:17" ht="16" customHeight="1" x14ac:dyDescent="0.45">
      <c r="A605" s="1609"/>
      <c r="B605" s="1570"/>
      <c r="C605" s="1571"/>
      <c r="D605" s="1587"/>
      <c r="E605" s="1587"/>
      <c r="F605" s="1587"/>
      <c r="G605" s="1572"/>
      <c r="H605" s="1572"/>
      <c r="I605" s="1870">
        <f t="shared" si="9"/>
        <v>0</v>
      </c>
      <c r="J605" s="1587"/>
      <c r="K605" s="1587"/>
      <c r="L605" s="1587"/>
      <c r="M605" s="1587"/>
      <c r="N605" s="1587"/>
      <c r="O605" s="1602"/>
      <c r="P605" s="1572"/>
      <c r="Q605" s="1610"/>
    </row>
    <row r="606" spans="1:17" ht="16" customHeight="1" x14ac:dyDescent="0.45">
      <c r="A606" s="1609"/>
      <c r="B606" s="1570"/>
      <c r="C606" s="1571"/>
      <c r="D606" s="1587"/>
      <c r="E606" s="1587"/>
      <c r="F606" s="1587"/>
      <c r="G606" s="1572"/>
      <c r="H606" s="1572"/>
      <c r="I606" s="1870">
        <f t="shared" si="9"/>
        <v>0</v>
      </c>
      <c r="J606" s="1587"/>
      <c r="K606" s="1587"/>
      <c r="L606" s="1587"/>
      <c r="M606" s="1587"/>
      <c r="N606" s="1587"/>
      <c r="O606" s="1602"/>
      <c r="P606" s="1572"/>
      <c r="Q606" s="1610"/>
    </row>
    <row r="607" spans="1:17" ht="16" customHeight="1" x14ac:dyDescent="0.45">
      <c r="A607" s="1609"/>
      <c r="B607" s="1570"/>
      <c r="C607" s="1571"/>
      <c r="D607" s="1587"/>
      <c r="E607" s="1587"/>
      <c r="F607" s="1587"/>
      <c r="G607" s="1572"/>
      <c r="H607" s="1572"/>
      <c r="I607" s="1870">
        <f t="shared" si="9"/>
        <v>0</v>
      </c>
      <c r="J607" s="1587"/>
      <c r="K607" s="1587"/>
      <c r="L607" s="1587"/>
      <c r="M607" s="1587"/>
      <c r="N607" s="1587"/>
      <c r="O607" s="1602"/>
      <c r="P607" s="1572"/>
      <c r="Q607" s="1610"/>
    </row>
    <row r="608" spans="1:17" ht="16" customHeight="1" x14ac:dyDescent="0.45">
      <c r="A608" s="1609"/>
      <c r="B608" s="1570"/>
      <c r="C608" s="1571"/>
      <c r="D608" s="1587"/>
      <c r="E608" s="1587"/>
      <c r="F608" s="1587"/>
      <c r="G608" s="1572"/>
      <c r="H608" s="1572"/>
      <c r="I608" s="1870">
        <f t="shared" si="9"/>
        <v>0</v>
      </c>
      <c r="J608" s="1587"/>
      <c r="K608" s="1587"/>
      <c r="L608" s="1587"/>
      <c r="M608" s="1587"/>
      <c r="N608" s="1587"/>
      <c r="O608" s="1602"/>
      <c r="P608" s="1572"/>
      <c r="Q608" s="1610"/>
    </row>
    <row r="609" spans="1:17" ht="16" customHeight="1" x14ac:dyDescent="0.45">
      <c r="A609" s="1609"/>
      <c r="B609" s="1570"/>
      <c r="C609" s="1571"/>
      <c r="D609" s="1587"/>
      <c r="E609" s="1587"/>
      <c r="F609" s="1587"/>
      <c r="G609" s="1572"/>
      <c r="H609" s="1572"/>
      <c r="I609" s="1870">
        <f t="shared" si="9"/>
        <v>0</v>
      </c>
      <c r="J609" s="1587"/>
      <c r="K609" s="1587"/>
      <c r="L609" s="1587"/>
      <c r="M609" s="1587"/>
      <c r="N609" s="1587"/>
      <c r="O609" s="1602"/>
      <c r="P609" s="1572"/>
      <c r="Q609" s="1610"/>
    </row>
    <row r="610" spans="1:17" ht="16" customHeight="1" x14ac:dyDescent="0.45">
      <c r="A610" s="1609"/>
      <c r="B610" s="1570"/>
      <c r="C610" s="1571"/>
      <c r="D610" s="1587"/>
      <c r="E610" s="1587"/>
      <c r="F610" s="1587"/>
      <c r="G610" s="1572"/>
      <c r="H610" s="1572"/>
      <c r="I610" s="1870">
        <f t="shared" si="9"/>
        <v>0</v>
      </c>
      <c r="J610" s="1587"/>
      <c r="K610" s="1587"/>
      <c r="L610" s="1587"/>
      <c r="M610" s="1587"/>
      <c r="N610" s="1587"/>
      <c r="O610" s="1602"/>
      <c r="P610" s="1572"/>
      <c r="Q610" s="1610"/>
    </row>
    <row r="611" spans="1:17" ht="16" customHeight="1" x14ac:dyDescent="0.45">
      <c r="A611" s="1609"/>
      <c r="B611" s="1570"/>
      <c r="C611" s="1571"/>
      <c r="D611" s="1587"/>
      <c r="E611" s="1587"/>
      <c r="F611" s="1587"/>
      <c r="G611" s="1572"/>
      <c r="H611" s="1572"/>
      <c r="I611" s="1870">
        <f t="shared" si="9"/>
        <v>0</v>
      </c>
      <c r="J611" s="1587"/>
      <c r="K611" s="1587"/>
      <c r="L611" s="1587"/>
      <c r="M611" s="1587"/>
      <c r="N611" s="1587"/>
      <c r="O611" s="1602"/>
      <c r="P611" s="1572"/>
      <c r="Q611" s="1610"/>
    </row>
    <row r="612" spans="1:17" ht="16" customHeight="1" x14ac:dyDescent="0.45">
      <c r="A612" s="1609"/>
      <c r="B612" s="1570"/>
      <c r="C612" s="1571"/>
      <c r="D612" s="1587"/>
      <c r="E612" s="1587"/>
      <c r="F612" s="1587"/>
      <c r="G612" s="1572"/>
      <c r="H612" s="1572"/>
      <c r="I612" s="1870">
        <f t="shared" si="9"/>
        <v>0</v>
      </c>
      <c r="J612" s="1587"/>
      <c r="K612" s="1587"/>
      <c r="L612" s="1587"/>
      <c r="M612" s="1587"/>
      <c r="N612" s="1587"/>
      <c r="O612" s="1602"/>
      <c r="P612" s="1572"/>
      <c r="Q612" s="1610"/>
    </row>
    <row r="613" spans="1:17" ht="16" customHeight="1" x14ac:dyDescent="0.45">
      <c r="A613" s="1609"/>
      <c r="B613" s="1570"/>
      <c r="C613" s="1571"/>
      <c r="D613" s="1587"/>
      <c r="E613" s="1587"/>
      <c r="F613" s="1587"/>
      <c r="G613" s="1572"/>
      <c r="H613" s="1572"/>
      <c r="I613" s="1870">
        <f t="shared" si="9"/>
        <v>0</v>
      </c>
      <c r="J613" s="1587"/>
      <c r="K613" s="1587"/>
      <c r="L613" s="1587"/>
      <c r="M613" s="1587"/>
      <c r="N613" s="1587"/>
      <c r="O613" s="1602"/>
      <c r="P613" s="1572"/>
      <c r="Q613" s="1610"/>
    </row>
    <row r="614" spans="1:17" ht="16" customHeight="1" x14ac:dyDescent="0.45">
      <c r="A614" s="1609"/>
      <c r="B614" s="1570"/>
      <c r="C614" s="1571"/>
      <c r="D614" s="1587"/>
      <c r="E614" s="1587"/>
      <c r="F614" s="1587"/>
      <c r="G614" s="1572"/>
      <c r="H614" s="1572"/>
      <c r="I614" s="1870">
        <f t="shared" si="9"/>
        <v>0</v>
      </c>
      <c r="J614" s="1587"/>
      <c r="K614" s="1587"/>
      <c r="L614" s="1587"/>
      <c r="M614" s="1587"/>
      <c r="N614" s="1587"/>
      <c r="O614" s="1602"/>
      <c r="P614" s="1572"/>
      <c r="Q614" s="1610"/>
    </row>
    <row r="615" spans="1:17" ht="16" customHeight="1" x14ac:dyDescent="0.45">
      <c r="A615" s="1609"/>
      <c r="B615" s="1570"/>
      <c r="C615" s="1571"/>
      <c r="D615" s="1587"/>
      <c r="E615" s="1587"/>
      <c r="F615" s="1587"/>
      <c r="G615" s="1572"/>
      <c r="H615" s="1572"/>
      <c r="I615" s="1870">
        <f t="shared" si="9"/>
        <v>0</v>
      </c>
      <c r="J615" s="1587"/>
      <c r="K615" s="1587"/>
      <c r="L615" s="1587"/>
      <c r="M615" s="1587"/>
      <c r="N615" s="1587"/>
      <c r="O615" s="1602"/>
      <c r="P615" s="1572"/>
      <c r="Q615" s="1610"/>
    </row>
    <row r="616" spans="1:17" ht="16" customHeight="1" x14ac:dyDescent="0.45">
      <c r="A616" s="1609"/>
      <c r="B616" s="1570"/>
      <c r="C616" s="1571"/>
      <c r="D616" s="1587"/>
      <c r="E616" s="1587"/>
      <c r="F616" s="1587"/>
      <c r="G616" s="1572"/>
      <c r="H616" s="1572"/>
      <c r="I616" s="1870">
        <f t="shared" si="9"/>
        <v>0</v>
      </c>
      <c r="J616" s="1587"/>
      <c r="K616" s="1587"/>
      <c r="L616" s="1587"/>
      <c r="M616" s="1587"/>
      <c r="N616" s="1587"/>
      <c r="O616" s="1602"/>
      <c r="P616" s="1572"/>
      <c r="Q616" s="1610"/>
    </row>
    <row r="617" spans="1:17" ht="16" customHeight="1" x14ac:dyDescent="0.45">
      <c r="A617" s="1609"/>
      <c r="B617" s="1570"/>
      <c r="C617" s="1571"/>
      <c r="D617" s="1587"/>
      <c r="E617" s="1587"/>
      <c r="F617" s="1587"/>
      <c r="G617" s="1572"/>
      <c r="H617" s="1572"/>
      <c r="I617" s="1870">
        <f t="shared" si="9"/>
        <v>0</v>
      </c>
      <c r="J617" s="1587"/>
      <c r="K617" s="1587"/>
      <c r="L617" s="1587"/>
      <c r="M617" s="1587"/>
      <c r="N617" s="1587"/>
      <c r="O617" s="1602"/>
      <c r="P617" s="1572"/>
      <c r="Q617" s="1610"/>
    </row>
    <row r="618" spans="1:17" ht="16" customHeight="1" x14ac:dyDescent="0.45">
      <c r="A618" s="1609"/>
      <c r="B618" s="1570"/>
      <c r="C618" s="1571"/>
      <c r="D618" s="1587"/>
      <c r="E618" s="1587"/>
      <c r="F618" s="1587"/>
      <c r="G618" s="1572"/>
      <c r="H618" s="1572"/>
      <c r="I618" s="1870">
        <f t="shared" si="9"/>
        <v>0</v>
      </c>
      <c r="J618" s="1587"/>
      <c r="K618" s="1587"/>
      <c r="L618" s="1587"/>
      <c r="M618" s="1587"/>
      <c r="N618" s="1587"/>
      <c r="O618" s="1602"/>
      <c r="P618" s="1572"/>
      <c r="Q618" s="1610"/>
    </row>
    <row r="619" spans="1:17" ht="16" customHeight="1" x14ac:dyDescent="0.45">
      <c r="A619" s="1609"/>
      <c r="B619" s="1570"/>
      <c r="C619" s="1571"/>
      <c r="D619" s="1587"/>
      <c r="E619" s="1587"/>
      <c r="F619" s="1587"/>
      <c r="G619" s="1572"/>
      <c r="H619" s="1572"/>
      <c r="I619" s="1870">
        <f t="shared" si="9"/>
        <v>0</v>
      </c>
      <c r="J619" s="1587"/>
      <c r="K619" s="1587"/>
      <c r="L619" s="1587"/>
      <c r="M619" s="1587"/>
      <c r="N619" s="1587"/>
      <c r="O619" s="1602"/>
      <c r="P619" s="1572"/>
      <c r="Q619" s="1610"/>
    </row>
    <row r="620" spans="1:17" ht="16" customHeight="1" x14ac:dyDescent="0.45">
      <c r="A620" s="1609"/>
      <c r="B620" s="1570"/>
      <c r="C620" s="1571"/>
      <c r="D620" s="1587"/>
      <c r="E620" s="1587"/>
      <c r="F620" s="1587"/>
      <c r="G620" s="1572"/>
      <c r="H620" s="1572"/>
      <c r="I620" s="1870">
        <f t="shared" si="9"/>
        <v>0</v>
      </c>
      <c r="J620" s="1587"/>
      <c r="K620" s="1587"/>
      <c r="L620" s="1587"/>
      <c r="M620" s="1587"/>
      <c r="N620" s="1587"/>
      <c r="O620" s="1602"/>
      <c r="P620" s="1572"/>
      <c r="Q620" s="1610"/>
    </row>
    <row r="621" spans="1:17" ht="16" customHeight="1" x14ac:dyDescent="0.45">
      <c r="A621" s="1609"/>
      <c r="B621" s="1570"/>
      <c r="C621" s="1571"/>
      <c r="D621" s="1587"/>
      <c r="E621" s="1587"/>
      <c r="F621" s="1587"/>
      <c r="G621" s="1572"/>
      <c r="H621" s="1572"/>
      <c r="I621" s="1870">
        <f t="shared" si="9"/>
        <v>0</v>
      </c>
      <c r="J621" s="1587"/>
      <c r="K621" s="1587"/>
      <c r="L621" s="1587"/>
      <c r="M621" s="1587"/>
      <c r="N621" s="1587"/>
      <c r="O621" s="1602"/>
      <c r="P621" s="1572"/>
      <c r="Q621" s="1610"/>
    </row>
    <row r="622" spans="1:17" ht="16" customHeight="1" x14ac:dyDescent="0.45">
      <c r="A622" s="1609"/>
      <c r="B622" s="1570"/>
      <c r="C622" s="1571"/>
      <c r="D622" s="1587"/>
      <c r="E622" s="1587"/>
      <c r="F622" s="1587"/>
      <c r="G622" s="1572"/>
      <c r="H622" s="1572"/>
      <c r="I622" s="1870">
        <f t="shared" si="9"/>
        <v>0</v>
      </c>
      <c r="J622" s="1587"/>
      <c r="K622" s="1587"/>
      <c r="L622" s="1587"/>
      <c r="M622" s="1587"/>
      <c r="N622" s="1587"/>
      <c r="O622" s="1602"/>
      <c r="P622" s="1572"/>
      <c r="Q622" s="1610"/>
    </row>
    <row r="623" spans="1:17" ht="16" customHeight="1" x14ac:dyDescent="0.45">
      <c r="A623" s="1609"/>
      <c r="B623" s="1570"/>
      <c r="C623" s="1571"/>
      <c r="D623" s="1587"/>
      <c r="E623" s="1587"/>
      <c r="F623" s="1587"/>
      <c r="G623" s="1572"/>
      <c r="H623" s="1572"/>
      <c r="I623" s="1870">
        <f t="shared" si="9"/>
        <v>0</v>
      </c>
      <c r="J623" s="1587"/>
      <c r="K623" s="1587"/>
      <c r="L623" s="1587"/>
      <c r="M623" s="1587"/>
      <c r="N623" s="1587"/>
      <c r="O623" s="1602"/>
      <c r="P623" s="1572"/>
      <c r="Q623" s="1610"/>
    </row>
    <row r="624" spans="1:17" ht="16" customHeight="1" x14ac:dyDescent="0.45">
      <c r="A624" s="1609"/>
      <c r="B624" s="1570"/>
      <c r="C624" s="1571"/>
      <c r="D624" s="1587"/>
      <c r="E624" s="1587"/>
      <c r="F624" s="1587"/>
      <c r="G624" s="1572"/>
      <c r="H624" s="1572"/>
      <c r="I624" s="1870">
        <f t="shared" si="9"/>
        <v>0</v>
      </c>
      <c r="J624" s="1587"/>
      <c r="K624" s="1587"/>
      <c r="L624" s="1587"/>
      <c r="M624" s="1587"/>
      <c r="N624" s="1587"/>
      <c r="O624" s="1602"/>
      <c r="P624" s="1572"/>
      <c r="Q624" s="1610"/>
    </row>
    <row r="625" spans="1:17" ht="16" customHeight="1" x14ac:dyDescent="0.45">
      <c r="A625" s="1609"/>
      <c r="B625" s="1570"/>
      <c r="C625" s="1571"/>
      <c r="D625" s="1587"/>
      <c r="E625" s="1587"/>
      <c r="F625" s="1587"/>
      <c r="G625" s="1572"/>
      <c r="H625" s="1572"/>
      <c r="I625" s="1870">
        <f t="shared" si="9"/>
        <v>0</v>
      </c>
      <c r="J625" s="1587"/>
      <c r="K625" s="1587"/>
      <c r="L625" s="1587"/>
      <c r="M625" s="1587"/>
      <c r="N625" s="1587"/>
      <c r="O625" s="1602"/>
      <c r="P625" s="1572"/>
      <c r="Q625" s="1610"/>
    </row>
    <row r="626" spans="1:17" ht="16" customHeight="1" x14ac:dyDescent="0.45">
      <c r="A626" s="1609"/>
      <c r="B626" s="1570"/>
      <c r="C626" s="1571"/>
      <c r="D626" s="1587"/>
      <c r="E626" s="1587"/>
      <c r="F626" s="1587"/>
      <c r="G626" s="1572"/>
      <c r="H626" s="1572"/>
      <c r="I626" s="1870">
        <f t="shared" si="9"/>
        <v>0</v>
      </c>
      <c r="J626" s="1587"/>
      <c r="K626" s="1587"/>
      <c r="L626" s="1587"/>
      <c r="M626" s="1587"/>
      <c r="N626" s="1587"/>
      <c r="O626" s="1602"/>
      <c r="P626" s="1572"/>
      <c r="Q626" s="1610"/>
    </row>
    <row r="627" spans="1:17" ht="16" customHeight="1" x14ac:dyDescent="0.45">
      <c r="A627" s="1609"/>
      <c r="B627" s="1570"/>
      <c r="C627" s="1571"/>
      <c r="D627" s="1587"/>
      <c r="E627" s="1587"/>
      <c r="F627" s="1587"/>
      <c r="G627" s="1572"/>
      <c r="H627" s="1572"/>
      <c r="I627" s="1870">
        <f t="shared" si="9"/>
        <v>0</v>
      </c>
      <c r="J627" s="1587"/>
      <c r="K627" s="1587"/>
      <c r="L627" s="1587"/>
      <c r="M627" s="1587"/>
      <c r="N627" s="1587"/>
      <c r="O627" s="1602"/>
      <c r="P627" s="1572"/>
      <c r="Q627" s="1610"/>
    </row>
    <row r="628" spans="1:17" ht="16" customHeight="1" x14ac:dyDescent="0.45">
      <c r="A628" s="1609"/>
      <c r="B628" s="1570"/>
      <c r="C628" s="1571"/>
      <c r="D628" s="1587"/>
      <c r="E628" s="1587"/>
      <c r="F628" s="1587"/>
      <c r="G628" s="1572"/>
      <c r="H628" s="1572"/>
      <c r="I628" s="1870">
        <f t="shared" si="9"/>
        <v>0</v>
      </c>
      <c r="J628" s="1587"/>
      <c r="K628" s="1587"/>
      <c r="L628" s="1587"/>
      <c r="M628" s="1587"/>
      <c r="N628" s="1587"/>
      <c r="O628" s="1602"/>
      <c r="P628" s="1572"/>
      <c r="Q628" s="1610"/>
    </row>
    <row r="629" spans="1:17" ht="16" customHeight="1" x14ac:dyDescent="0.45">
      <c r="A629" s="1609"/>
      <c r="B629" s="1570"/>
      <c r="C629" s="1571"/>
      <c r="D629" s="1587"/>
      <c r="E629" s="1587"/>
      <c r="F629" s="1587"/>
      <c r="G629" s="1572"/>
      <c r="H629" s="1572"/>
      <c r="I629" s="1870">
        <f t="shared" si="9"/>
        <v>0</v>
      </c>
      <c r="J629" s="1587"/>
      <c r="K629" s="1587"/>
      <c r="L629" s="1587"/>
      <c r="M629" s="1587"/>
      <c r="N629" s="1587"/>
      <c r="O629" s="1602"/>
      <c r="P629" s="1572"/>
      <c r="Q629" s="1610"/>
    </row>
    <row r="630" spans="1:17" ht="16" customHeight="1" x14ac:dyDescent="0.45">
      <c r="A630" s="1609"/>
      <c r="B630" s="1570"/>
      <c r="C630" s="1571"/>
      <c r="D630" s="1587"/>
      <c r="E630" s="1587"/>
      <c r="F630" s="1587"/>
      <c r="G630" s="1572"/>
      <c r="H630" s="1572"/>
      <c r="I630" s="1870">
        <f t="shared" si="9"/>
        <v>0</v>
      </c>
      <c r="J630" s="1587"/>
      <c r="K630" s="1587"/>
      <c r="L630" s="1587"/>
      <c r="M630" s="1587"/>
      <c r="N630" s="1587"/>
      <c r="O630" s="1602"/>
      <c r="P630" s="1572"/>
      <c r="Q630" s="1610"/>
    </row>
    <row r="631" spans="1:17" ht="16" customHeight="1" x14ac:dyDescent="0.45">
      <c r="A631" s="1609"/>
      <c r="B631" s="1570"/>
      <c r="C631" s="1571"/>
      <c r="D631" s="1587"/>
      <c r="E631" s="1587"/>
      <c r="F631" s="1587"/>
      <c r="G631" s="1572"/>
      <c r="H631" s="1572"/>
      <c r="I631" s="1870">
        <f t="shared" si="9"/>
        <v>0</v>
      </c>
      <c r="J631" s="1587"/>
      <c r="K631" s="1587"/>
      <c r="L631" s="1587"/>
      <c r="M631" s="1587"/>
      <c r="N631" s="1587"/>
      <c r="O631" s="1602"/>
      <c r="P631" s="1572"/>
      <c r="Q631" s="1610"/>
    </row>
    <row r="632" spans="1:17" ht="16" customHeight="1" x14ac:dyDescent="0.45">
      <c r="A632" s="1609"/>
      <c r="B632" s="1570"/>
      <c r="C632" s="1571"/>
      <c r="D632" s="1587"/>
      <c r="E632" s="1587"/>
      <c r="F632" s="1587"/>
      <c r="G632" s="1572"/>
      <c r="H632" s="1572"/>
      <c r="I632" s="1870">
        <f t="shared" si="9"/>
        <v>0</v>
      </c>
      <c r="J632" s="1587"/>
      <c r="K632" s="1587"/>
      <c r="L632" s="1587"/>
      <c r="M632" s="1587"/>
      <c r="N632" s="1587"/>
      <c r="O632" s="1602"/>
      <c r="P632" s="1572"/>
      <c r="Q632" s="1610"/>
    </row>
    <row r="633" spans="1:17" ht="16" customHeight="1" x14ac:dyDescent="0.45">
      <c r="A633" s="1609"/>
      <c r="B633" s="1570"/>
      <c r="C633" s="1571"/>
      <c r="D633" s="1587"/>
      <c r="E633" s="1587"/>
      <c r="F633" s="1587"/>
      <c r="G633" s="1572"/>
      <c r="H633" s="1572"/>
      <c r="I633" s="1870">
        <f t="shared" si="9"/>
        <v>0</v>
      </c>
      <c r="J633" s="1587"/>
      <c r="K633" s="1587"/>
      <c r="L633" s="1587"/>
      <c r="M633" s="1587"/>
      <c r="N633" s="1587"/>
      <c r="O633" s="1602"/>
      <c r="P633" s="1572"/>
      <c r="Q633" s="1610"/>
    </row>
    <row r="634" spans="1:17" ht="16" customHeight="1" x14ac:dyDescent="0.45">
      <c r="A634" s="1609"/>
      <c r="B634" s="1570"/>
      <c r="C634" s="1571"/>
      <c r="D634" s="1587"/>
      <c r="E634" s="1587"/>
      <c r="F634" s="1587"/>
      <c r="G634" s="1572"/>
      <c r="H634" s="1572"/>
      <c r="I634" s="1870">
        <f t="shared" si="9"/>
        <v>0</v>
      </c>
      <c r="J634" s="1587"/>
      <c r="K634" s="1587"/>
      <c r="L634" s="1587"/>
      <c r="M634" s="1587"/>
      <c r="N634" s="1587"/>
      <c r="O634" s="1602"/>
      <c r="P634" s="1572"/>
      <c r="Q634" s="1610"/>
    </row>
    <row r="635" spans="1:17" ht="16" customHeight="1" x14ac:dyDescent="0.45">
      <c r="A635" s="1609"/>
      <c r="B635" s="1570"/>
      <c r="C635" s="1571"/>
      <c r="D635" s="1587"/>
      <c r="E635" s="1587"/>
      <c r="F635" s="1587"/>
      <c r="G635" s="1572"/>
      <c r="H635" s="1572"/>
      <c r="I635" s="1870">
        <f t="shared" si="9"/>
        <v>0</v>
      </c>
      <c r="J635" s="1587"/>
      <c r="K635" s="1587"/>
      <c r="L635" s="1587"/>
      <c r="M635" s="1587"/>
      <c r="N635" s="1587"/>
      <c r="O635" s="1602"/>
      <c r="P635" s="1572"/>
      <c r="Q635" s="1610"/>
    </row>
    <row r="636" spans="1:17" ht="16" customHeight="1" x14ac:dyDescent="0.45">
      <c r="A636" s="1609"/>
      <c r="B636" s="1570"/>
      <c r="C636" s="1571"/>
      <c r="D636" s="1587"/>
      <c r="E636" s="1587"/>
      <c r="F636" s="1587"/>
      <c r="G636" s="1572"/>
      <c r="H636" s="1572"/>
      <c r="I636" s="1870">
        <f t="shared" si="9"/>
        <v>0</v>
      </c>
      <c r="J636" s="1587"/>
      <c r="K636" s="1587"/>
      <c r="L636" s="1587"/>
      <c r="M636" s="1587"/>
      <c r="N636" s="1587"/>
      <c r="O636" s="1602"/>
      <c r="P636" s="1572"/>
      <c r="Q636" s="1610"/>
    </row>
    <row r="637" spans="1:17" ht="16" customHeight="1" x14ac:dyDescent="0.45">
      <c r="A637" s="1609"/>
      <c r="B637" s="1570"/>
      <c r="C637" s="1571"/>
      <c r="D637" s="1587"/>
      <c r="E637" s="1587"/>
      <c r="F637" s="1587"/>
      <c r="G637" s="1572"/>
      <c r="H637" s="1572"/>
      <c r="I637" s="1870">
        <f t="shared" si="9"/>
        <v>0</v>
      </c>
      <c r="J637" s="1587"/>
      <c r="K637" s="1587"/>
      <c r="L637" s="1587"/>
      <c r="M637" s="1587"/>
      <c r="N637" s="1587"/>
      <c r="O637" s="1602"/>
      <c r="P637" s="1572"/>
      <c r="Q637" s="1610"/>
    </row>
    <row r="638" spans="1:17" ht="16" customHeight="1" x14ac:dyDescent="0.45">
      <c r="A638" s="1609"/>
      <c r="B638" s="1570"/>
      <c r="C638" s="1571"/>
      <c r="D638" s="1587"/>
      <c r="E638" s="1587"/>
      <c r="F638" s="1587"/>
      <c r="G638" s="1572"/>
      <c r="H638" s="1572"/>
      <c r="I638" s="1870">
        <f t="shared" si="9"/>
        <v>0</v>
      </c>
      <c r="J638" s="1587"/>
      <c r="K638" s="1587"/>
      <c r="L638" s="1587"/>
      <c r="M638" s="1587"/>
      <c r="N638" s="1587"/>
      <c r="O638" s="1602"/>
      <c r="P638" s="1572"/>
      <c r="Q638" s="1610"/>
    </row>
    <row r="639" spans="1:17" ht="16" customHeight="1" x14ac:dyDescent="0.45">
      <c r="A639" s="1609"/>
      <c r="B639" s="1570"/>
      <c r="C639" s="1571"/>
      <c r="D639" s="1587"/>
      <c r="E639" s="1587"/>
      <c r="F639" s="1587"/>
      <c r="G639" s="1572"/>
      <c r="H639" s="1572"/>
      <c r="I639" s="1870">
        <f t="shared" si="9"/>
        <v>0</v>
      </c>
      <c r="J639" s="1587"/>
      <c r="K639" s="1587"/>
      <c r="L639" s="1587"/>
      <c r="M639" s="1587"/>
      <c r="N639" s="1587"/>
      <c r="O639" s="1602"/>
      <c r="P639" s="1572"/>
      <c r="Q639" s="1610"/>
    </row>
    <row r="640" spans="1:17" ht="16" customHeight="1" x14ac:dyDescent="0.45">
      <c r="A640" s="1609"/>
      <c r="B640" s="1570"/>
      <c r="C640" s="1571"/>
      <c r="D640" s="1587"/>
      <c r="E640" s="1587"/>
      <c r="F640" s="1587"/>
      <c r="G640" s="1572"/>
      <c r="H640" s="1572"/>
      <c r="I640" s="1870">
        <f t="shared" si="9"/>
        <v>0</v>
      </c>
      <c r="J640" s="1587"/>
      <c r="K640" s="1587"/>
      <c r="L640" s="1587"/>
      <c r="M640" s="1587"/>
      <c r="N640" s="1587"/>
      <c r="O640" s="1602"/>
      <c r="P640" s="1572"/>
      <c r="Q640" s="1610"/>
    </row>
    <row r="641" spans="1:17" ht="16" customHeight="1" x14ac:dyDescent="0.45">
      <c r="A641" s="1609"/>
      <c r="B641" s="1570"/>
      <c r="C641" s="1571"/>
      <c r="D641" s="1587"/>
      <c r="E641" s="1587"/>
      <c r="F641" s="1587"/>
      <c r="G641" s="1572"/>
      <c r="H641" s="1572"/>
      <c r="I641" s="1870">
        <f t="shared" si="9"/>
        <v>0</v>
      </c>
      <c r="J641" s="1587"/>
      <c r="K641" s="1587"/>
      <c r="L641" s="1587"/>
      <c r="M641" s="1587"/>
      <c r="N641" s="1587"/>
      <c r="O641" s="1602"/>
      <c r="P641" s="1572"/>
      <c r="Q641" s="1610"/>
    </row>
    <row r="642" spans="1:17" ht="16" customHeight="1" x14ac:dyDescent="0.45">
      <c r="A642" s="1609"/>
      <c r="B642" s="1570"/>
      <c r="C642" s="1571"/>
      <c r="D642" s="1587"/>
      <c r="E642" s="1587"/>
      <c r="F642" s="1587"/>
      <c r="G642" s="1572"/>
      <c r="H642" s="1572"/>
      <c r="I642" s="1870">
        <f t="shared" si="9"/>
        <v>0</v>
      </c>
      <c r="J642" s="1587"/>
      <c r="K642" s="1587"/>
      <c r="L642" s="1587"/>
      <c r="M642" s="1587"/>
      <c r="N642" s="1587"/>
      <c r="O642" s="1602"/>
      <c r="P642" s="1572"/>
      <c r="Q642" s="1610"/>
    </row>
    <row r="643" spans="1:17" ht="16" customHeight="1" x14ac:dyDescent="0.45">
      <c r="A643" s="1609"/>
      <c r="B643" s="1570"/>
      <c r="C643" s="1571"/>
      <c r="D643" s="1587"/>
      <c r="E643" s="1587"/>
      <c r="F643" s="1587"/>
      <c r="G643" s="1572"/>
      <c r="H643" s="1572"/>
      <c r="I643" s="1870">
        <f t="shared" si="9"/>
        <v>0</v>
      </c>
      <c r="J643" s="1587"/>
      <c r="K643" s="1587"/>
      <c r="L643" s="1587"/>
      <c r="M643" s="1587"/>
      <c r="N643" s="1587"/>
      <c r="O643" s="1602"/>
      <c r="P643" s="1572"/>
      <c r="Q643" s="1610"/>
    </row>
    <row r="644" spans="1:17" ht="16" customHeight="1" x14ac:dyDescent="0.45">
      <c r="A644" s="1609"/>
      <c r="B644" s="1570"/>
      <c r="C644" s="1571"/>
      <c r="D644" s="1587"/>
      <c r="E644" s="1587"/>
      <c r="F644" s="1587"/>
      <c r="G644" s="1572"/>
      <c r="H644" s="1572"/>
      <c r="I644" s="1870">
        <f t="shared" si="9"/>
        <v>0</v>
      </c>
      <c r="J644" s="1587"/>
      <c r="K644" s="1587"/>
      <c r="L644" s="1587"/>
      <c r="M644" s="1587"/>
      <c r="N644" s="1587"/>
      <c r="O644" s="1602"/>
      <c r="P644" s="1572"/>
      <c r="Q644" s="1610"/>
    </row>
    <row r="645" spans="1:17" ht="16" customHeight="1" x14ac:dyDescent="0.45">
      <c r="A645" s="1609"/>
      <c r="B645" s="1570"/>
      <c r="C645" s="1571"/>
      <c r="D645" s="1587"/>
      <c r="E645" s="1587"/>
      <c r="F645" s="1587"/>
      <c r="G645" s="1572"/>
      <c r="H645" s="1572"/>
      <c r="I645" s="1870">
        <f t="shared" si="9"/>
        <v>0</v>
      </c>
      <c r="J645" s="1587"/>
      <c r="K645" s="1587"/>
      <c r="L645" s="1587"/>
      <c r="M645" s="1587"/>
      <c r="N645" s="1587"/>
      <c r="O645" s="1602"/>
      <c r="P645" s="1572"/>
      <c r="Q645" s="1610"/>
    </row>
    <row r="646" spans="1:17" ht="16" customHeight="1" x14ac:dyDescent="0.45">
      <c r="A646" s="1609"/>
      <c r="B646" s="1570"/>
      <c r="C646" s="1571"/>
      <c r="D646" s="1587"/>
      <c r="E646" s="1587"/>
      <c r="F646" s="1587"/>
      <c r="G646" s="1572"/>
      <c r="H646" s="1572"/>
      <c r="I646" s="1870">
        <f t="shared" si="9"/>
        <v>0</v>
      </c>
      <c r="J646" s="1587"/>
      <c r="K646" s="1587"/>
      <c r="L646" s="1587"/>
      <c r="M646" s="1587"/>
      <c r="N646" s="1587"/>
      <c r="O646" s="1602"/>
      <c r="P646" s="1572"/>
      <c r="Q646" s="1610"/>
    </row>
    <row r="647" spans="1:17" ht="16" customHeight="1" x14ac:dyDescent="0.45">
      <c r="A647" s="1609"/>
      <c r="B647" s="1570"/>
      <c r="C647" s="1571"/>
      <c r="D647" s="1587"/>
      <c r="E647" s="1587"/>
      <c r="F647" s="1587"/>
      <c r="G647" s="1572"/>
      <c r="H647" s="1572"/>
      <c r="I647" s="1870">
        <f t="shared" si="9"/>
        <v>0</v>
      </c>
      <c r="J647" s="1587"/>
      <c r="K647" s="1587"/>
      <c r="L647" s="1587"/>
      <c r="M647" s="1587"/>
      <c r="N647" s="1587"/>
      <c r="O647" s="1602"/>
      <c r="P647" s="1572"/>
      <c r="Q647" s="1610"/>
    </row>
    <row r="648" spans="1:17" ht="16" customHeight="1" x14ac:dyDescent="0.45">
      <c r="A648" s="1609"/>
      <c r="B648" s="1570"/>
      <c r="C648" s="1571"/>
      <c r="D648" s="1587"/>
      <c r="E648" s="1587"/>
      <c r="F648" s="1587"/>
      <c r="G648" s="1572"/>
      <c r="H648" s="1572"/>
      <c r="I648" s="1870">
        <f t="shared" ref="I648:I711" si="10">$G648*$H648</f>
        <v>0</v>
      </c>
      <c r="J648" s="1587"/>
      <c r="K648" s="1587"/>
      <c r="L648" s="1587"/>
      <c r="M648" s="1587"/>
      <c r="N648" s="1587"/>
      <c r="O648" s="1602"/>
      <c r="P648" s="1572"/>
      <c r="Q648" s="1610"/>
    </row>
    <row r="649" spans="1:17" ht="16" customHeight="1" x14ac:dyDescent="0.45">
      <c r="A649" s="1609"/>
      <c r="B649" s="1570"/>
      <c r="C649" s="1571"/>
      <c r="D649" s="1587"/>
      <c r="E649" s="1587"/>
      <c r="F649" s="1587"/>
      <c r="G649" s="1572"/>
      <c r="H649" s="1572"/>
      <c r="I649" s="1870">
        <f t="shared" si="10"/>
        <v>0</v>
      </c>
      <c r="J649" s="1587"/>
      <c r="K649" s="1587"/>
      <c r="L649" s="1587"/>
      <c r="M649" s="1587"/>
      <c r="N649" s="1587"/>
      <c r="O649" s="1602"/>
      <c r="P649" s="1572"/>
      <c r="Q649" s="1610"/>
    </row>
    <row r="650" spans="1:17" ht="16" customHeight="1" x14ac:dyDescent="0.45">
      <c r="A650" s="1609"/>
      <c r="B650" s="1570"/>
      <c r="C650" s="1571"/>
      <c r="D650" s="1587"/>
      <c r="E650" s="1587"/>
      <c r="F650" s="1587"/>
      <c r="G650" s="1572"/>
      <c r="H650" s="1572"/>
      <c r="I650" s="1870">
        <f t="shared" si="10"/>
        <v>0</v>
      </c>
      <c r="J650" s="1587"/>
      <c r="K650" s="1587"/>
      <c r="L650" s="1587"/>
      <c r="M650" s="1587"/>
      <c r="N650" s="1587"/>
      <c r="O650" s="1602"/>
      <c r="P650" s="1572"/>
      <c r="Q650" s="1610"/>
    </row>
    <row r="651" spans="1:17" ht="16" customHeight="1" x14ac:dyDescent="0.45">
      <c r="A651" s="1609"/>
      <c r="B651" s="1570"/>
      <c r="C651" s="1571"/>
      <c r="D651" s="1587"/>
      <c r="E651" s="1587"/>
      <c r="F651" s="1587"/>
      <c r="G651" s="1572"/>
      <c r="H651" s="1572"/>
      <c r="I651" s="1870">
        <f t="shared" si="10"/>
        <v>0</v>
      </c>
      <c r="J651" s="1587"/>
      <c r="K651" s="1587"/>
      <c r="L651" s="1587"/>
      <c r="M651" s="1587"/>
      <c r="N651" s="1587"/>
      <c r="O651" s="1602"/>
      <c r="P651" s="1572"/>
      <c r="Q651" s="1610"/>
    </row>
    <row r="652" spans="1:17" ht="16" customHeight="1" x14ac:dyDescent="0.45">
      <c r="A652" s="1609"/>
      <c r="B652" s="1570"/>
      <c r="C652" s="1571"/>
      <c r="D652" s="1587"/>
      <c r="E652" s="1587"/>
      <c r="F652" s="1587"/>
      <c r="G652" s="1572"/>
      <c r="H652" s="1572"/>
      <c r="I652" s="1870">
        <f t="shared" si="10"/>
        <v>0</v>
      </c>
      <c r="J652" s="1587"/>
      <c r="K652" s="1587"/>
      <c r="L652" s="1587"/>
      <c r="M652" s="1587"/>
      <c r="N652" s="1587"/>
      <c r="O652" s="1602"/>
      <c r="P652" s="1572"/>
      <c r="Q652" s="1610"/>
    </row>
    <row r="653" spans="1:17" ht="16" customHeight="1" x14ac:dyDescent="0.45">
      <c r="A653" s="1609"/>
      <c r="B653" s="1570"/>
      <c r="C653" s="1571"/>
      <c r="D653" s="1587"/>
      <c r="E653" s="1587"/>
      <c r="F653" s="1587"/>
      <c r="G653" s="1572"/>
      <c r="H653" s="1572"/>
      <c r="I653" s="1870">
        <f t="shared" si="10"/>
        <v>0</v>
      </c>
      <c r="J653" s="1587"/>
      <c r="K653" s="1587"/>
      <c r="L653" s="1587"/>
      <c r="M653" s="1587"/>
      <c r="N653" s="1587"/>
      <c r="O653" s="1602"/>
      <c r="P653" s="1572"/>
      <c r="Q653" s="1610"/>
    </row>
    <row r="654" spans="1:17" ht="16" customHeight="1" x14ac:dyDescent="0.45">
      <c r="A654" s="1609"/>
      <c r="B654" s="1570"/>
      <c r="C654" s="1571"/>
      <c r="D654" s="1587"/>
      <c r="E654" s="1587"/>
      <c r="F654" s="1587"/>
      <c r="G654" s="1572"/>
      <c r="H654" s="1572"/>
      <c r="I654" s="1870">
        <f t="shared" si="10"/>
        <v>0</v>
      </c>
      <c r="J654" s="1587"/>
      <c r="K654" s="1587"/>
      <c r="L654" s="1587"/>
      <c r="M654" s="1587"/>
      <c r="N654" s="1587"/>
      <c r="O654" s="1602"/>
      <c r="P654" s="1572"/>
      <c r="Q654" s="1610"/>
    </row>
    <row r="655" spans="1:17" ht="16" customHeight="1" x14ac:dyDescent="0.45">
      <c r="A655" s="1609"/>
      <c r="B655" s="1570"/>
      <c r="C655" s="1571"/>
      <c r="D655" s="1587"/>
      <c r="E655" s="1587"/>
      <c r="F655" s="1587"/>
      <c r="G655" s="1572"/>
      <c r="H655" s="1572"/>
      <c r="I655" s="1870">
        <f t="shared" si="10"/>
        <v>0</v>
      </c>
      <c r="J655" s="1587"/>
      <c r="K655" s="1587"/>
      <c r="L655" s="1587"/>
      <c r="M655" s="1587"/>
      <c r="N655" s="1587"/>
      <c r="O655" s="1602"/>
      <c r="P655" s="1572"/>
      <c r="Q655" s="1610"/>
    </row>
    <row r="656" spans="1:17" ht="16" customHeight="1" x14ac:dyDescent="0.45">
      <c r="A656" s="1609"/>
      <c r="B656" s="1570"/>
      <c r="C656" s="1571"/>
      <c r="D656" s="1587"/>
      <c r="E656" s="1587"/>
      <c r="F656" s="1587"/>
      <c r="G656" s="1572"/>
      <c r="H656" s="1572"/>
      <c r="I656" s="1870">
        <f t="shared" si="10"/>
        <v>0</v>
      </c>
      <c r="J656" s="1587"/>
      <c r="K656" s="1587"/>
      <c r="L656" s="1587"/>
      <c r="M656" s="1587"/>
      <c r="N656" s="1587"/>
      <c r="O656" s="1602"/>
      <c r="P656" s="1572"/>
      <c r="Q656" s="1610"/>
    </row>
    <row r="657" spans="1:17" ht="16" customHeight="1" x14ac:dyDescent="0.45">
      <c r="A657" s="1609"/>
      <c r="B657" s="1570"/>
      <c r="C657" s="1571"/>
      <c r="D657" s="1587"/>
      <c r="E657" s="1587"/>
      <c r="F657" s="1587"/>
      <c r="G657" s="1572"/>
      <c r="H657" s="1572"/>
      <c r="I657" s="1870">
        <f t="shared" si="10"/>
        <v>0</v>
      </c>
      <c r="J657" s="1587"/>
      <c r="K657" s="1587"/>
      <c r="L657" s="1587"/>
      <c r="M657" s="1587"/>
      <c r="N657" s="1587"/>
      <c r="O657" s="1602"/>
      <c r="P657" s="1572"/>
      <c r="Q657" s="1610"/>
    </row>
    <row r="658" spans="1:17" ht="16" customHeight="1" x14ac:dyDescent="0.45">
      <c r="A658" s="1609"/>
      <c r="B658" s="1570"/>
      <c r="C658" s="1571"/>
      <c r="D658" s="1587"/>
      <c r="E658" s="1587"/>
      <c r="F658" s="1587"/>
      <c r="G658" s="1572"/>
      <c r="H658" s="1572"/>
      <c r="I658" s="1870">
        <f t="shared" si="10"/>
        <v>0</v>
      </c>
      <c r="J658" s="1587"/>
      <c r="K658" s="1587"/>
      <c r="L658" s="1587"/>
      <c r="M658" s="1587"/>
      <c r="N658" s="1587"/>
      <c r="O658" s="1602"/>
      <c r="P658" s="1572"/>
      <c r="Q658" s="1610"/>
    </row>
    <row r="659" spans="1:17" ht="16" customHeight="1" x14ac:dyDescent="0.45">
      <c r="A659" s="1609"/>
      <c r="B659" s="1570"/>
      <c r="C659" s="1571"/>
      <c r="D659" s="1587"/>
      <c r="E659" s="1587"/>
      <c r="F659" s="1587"/>
      <c r="G659" s="1572"/>
      <c r="H659" s="1572"/>
      <c r="I659" s="1870">
        <f t="shared" si="10"/>
        <v>0</v>
      </c>
      <c r="J659" s="1587"/>
      <c r="K659" s="1587"/>
      <c r="L659" s="1587"/>
      <c r="M659" s="1587"/>
      <c r="N659" s="1587"/>
      <c r="O659" s="1602"/>
      <c r="P659" s="1572"/>
      <c r="Q659" s="1610"/>
    </row>
    <row r="660" spans="1:17" ht="16" customHeight="1" x14ac:dyDescent="0.45">
      <c r="A660" s="1609"/>
      <c r="B660" s="1570"/>
      <c r="C660" s="1571"/>
      <c r="D660" s="1587"/>
      <c r="E660" s="1587"/>
      <c r="F660" s="1587"/>
      <c r="G660" s="1572"/>
      <c r="H660" s="1572"/>
      <c r="I660" s="1870">
        <f t="shared" si="10"/>
        <v>0</v>
      </c>
      <c r="J660" s="1587"/>
      <c r="K660" s="1587"/>
      <c r="L660" s="1587"/>
      <c r="M660" s="1587"/>
      <c r="N660" s="1587"/>
      <c r="O660" s="1602"/>
      <c r="P660" s="1572"/>
      <c r="Q660" s="1610"/>
    </row>
    <row r="661" spans="1:17" ht="16" customHeight="1" x14ac:dyDescent="0.45">
      <c r="A661" s="1609"/>
      <c r="B661" s="1570"/>
      <c r="C661" s="1571"/>
      <c r="D661" s="1587"/>
      <c r="E661" s="1587"/>
      <c r="F661" s="1587"/>
      <c r="G661" s="1572"/>
      <c r="H661" s="1572"/>
      <c r="I661" s="1870">
        <f t="shared" si="10"/>
        <v>0</v>
      </c>
      <c r="J661" s="1587"/>
      <c r="K661" s="1587"/>
      <c r="L661" s="1587"/>
      <c r="M661" s="1587"/>
      <c r="N661" s="1587"/>
      <c r="O661" s="1602"/>
      <c r="P661" s="1572"/>
      <c r="Q661" s="1610"/>
    </row>
    <row r="662" spans="1:17" ht="16" customHeight="1" x14ac:dyDescent="0.45">
      <c r="A662" s="1609"/>
      <c r="B662" s="1570"/>
      <c r="C662" s="1571"/>
      <c r="D662" s="1587"/>
      <c r="E662" s="1587"/>
      <c r="F662" s="1587"/>
      <c r="G662" s="1572"/>
      <c r="H662" s="1572"/>
      <c r="I662" s="1870">
        <f t="shared" si="10"/>
        <v>0</v>
      </c>
      <c r="J662" s="1587"/>
      <c r="K662" s="1587"/>
      <c r="L662" s="1587"/>
      <c r="M662" s="1587"/>
      <c r="N662" s="1587"/>
      <c r="O662" s="1602"/>
      <c r="P662" s="1572"/>
      <c r="Q662" s="1610"/>
    </row>
    <row r="663" spans="1:17" ht="16" customHeight="1" x14ac:dyDescent="0.45">
      <c r="A663" s="1609"/>
      <c r="B663" s="1570"/>
      <c r="C663" s="1571"/>
      <c r="D663" s="1587"/>
      <c r="E663" s="1587"/>
      <c r="F663" s="1587"/>
      <c r="G663" s="1572"/>
      <c r="H663" s="1572"/>
      <c r="I663" s="1870">
        <f t="shared" si="10"/>
        <v>0</v>
      </c>
      <c r="J663" s="1587"/>
      <c r="K663" s="1587"/>
      <c r="L663" s="1587"/>
      <c r="M663" s="1587"/>
      <c r="N663" s="1587"/>
      <c r="O663" s="1602"/>
      <c r="P663" s="1572"/>
      <c r="Q663" s="1610"/>
    </row>
    <row r="664" spans="1:17" ht="16" customHeight="1" x14ac:dyDescent="0.45">
      <c r="A664" s="1609"/>
      <c r="B664" s="1570"/>
      <c r="C664" s="1571"/>
      <c r="D664" s="1587"/>
      <c r="E664" s="1587"/>
      <c r="F664" s="1587"/>
      <c r="G664" s="1572"/>
      <c r="H664" s="1572"/>
      <c r="I664" s="1870">
        <f t="shared" si="10"/>
        <v>0</v>
      </c>
      <c r="J664" s="1587"/>
      <c r="K664" s="1587"/>
      <c r="L664" s="1587"/>
      <c r="M664" s="1587"/>
      <c r="N664" s="1587"/>
      <c r="O664" s="1602"/>
      <c r="P664" s="1572"/>
      <c r="Q664" s="1610"/>
    </row>
    <row r="665" spans="1:17" ht="16" customHeight="1" x14ac:dyDescent="0.45">
      <c r="A665" s="1609"/>
      <c r="B665" s="1570"/>
      <c r="C665" s="1571"/>
      <c r="D665" s="1587"/>
      <c r="E665" s="1587"/>
      <c r="F665" s="1587"/>
      <c r="G665" s="1572"/>
      <c r="H665" s="1572"/>
      <c r="I665" s="1870">
        <f t="shared" si="10"/>
        <v>0</v>
      </c>
      <c r="J665" s="1587"/>
      <c r="K665" s="1587"/>
      <c r="L665" s="1587"/>
      <c r="M665" s="1587"/>
      <c r="N665" s="1587"/>
      <c r="O665" s="1602"/>
      <c r="P665" s="1572"/>
      <c r="Q665" s="1610"/>
    </row>
    <row r="666" spans="1:17" ht="16" customHeight="1" x14ac:dyDescent="0.45">
      <c r="A666" s="1609"/>
      <c r="B666" s="1570"/>
      <c r="C666" s="1571"/>
      <c r="D666" s="1587"/>
      <c r="E666" s="1587"/>
      <c r="F666" s="1587"/>
      <c r="G666" s="1572"/>
      <c r="H666" s="1572"/>
      <c r="I666" s="1870">
        <f t="shared" si="10"/>
        <v>0</v>
      </c>
      <c r="J666" s="1587"/>
      <c r="K666" s="1587"/>
      <c r="L666" s="1587"/>
      <c r="M666" s="1587"/>
      <c r="N666" s="1587"/>
      <c r="O666" s="1602"/>
      <c r="P666" s="1572"/>
      <c r="Q666" s="1610"/>
    </row>
    <row r="667" spans="1:17" ht="16" customHeight="1" x14ac:dyDescent="0.45">
      <c r="A667" s="1609"/>
      <c r="B667" s="1570"/>
      <c r="C667" s="1571"/>
      <c r="D667" s="1587"/>
      <c r="E667" s="1587"/>
      <c r="F667" s="1587"/>
      <c r="G667" s="1572"/>
      <c r="H667" s="1572"/>
      <c r="I667" s="1870">
        <f t="shared" si="10"/>
        <v>0</v>
      </c>
      <c r="J667" s="1587"/>
      <c r="K667" s="1587"/>
      <c r="L667" s="1587"/>
      <c r="M667" s="1587"/>
      <c r="N667" s="1587"/>
      <c r="O667" s="1602"/>
      <c r="P667" s="1572"/>
      <c r="Q667" s="1610"/>
    </row>
    <row r="668" spans="1:17" ht="16" customHeight="1" x14ac:dyDescent="0.45">
      <c r="A668" s="1609"/>
      <c r="B668" s="1570"/>
      <c r="C668" s="1571"/>
      <c r="D668" s="1587"/>
      <c r="E668" s="1587"/>
      <c r="F668" s="1587"/>
      <c r="G668" s="1572"/>
      <c r="H668" s="1572"/>
      <c r="I668" s="1870">
        <f t="shared" si="10"/>
        <v>0</v>
      </c>
      <c r="J668" s="1587"/>
      <c r="K668" s="1587"/>
      <c r="L668" s="1587"/>
      <c r="M668" s="1587"/>
      <c r="N668" s="1587"/>
      <c r="O668" s="1602"/>
      <c r="P668" s="1572"/>
      <c r="Q668" s="1610"/>
    </row>
    <row r="669" spans="1:17" ht="16" customHeight="1" x14ac:dyDescent="0.45">
      <c r="A669" s="1609"/>
      <c r="B669" s="1570"/>
      <c r="C669" s="1571"/>
      <c r="D669" s="1587"/>
      <c r="E669" s="1587"/>
      <c r="F669" s="1587"/>
      <c r="G669" s="1572"/>
      <c r="H669" s="1572"/>
      <c r="I669" s="1870">
        <f t="shared" si="10"/>
        <v>0</v>
      </c>
      <c r="J669" s="1587"/>
      <c r="K669" s="1587"/>
      <c r="L669" s="1587"/>
      <c r="M669" s="1587"/>
      <c r="N669" s="1587"/>
      <c r="O669" s="1602"/>
      <c r="P669" s="1572"/>
      <c r="Q669" s="1610"/>
    </row>
    <row r="670" spans="1:17" ht="16" customHeight="1" x14ac:dyDescent="0.45">
      <c r="A670" s="1609"/>
      <c r="B670" s="1570"/>
      <c r="C670" s="1571"/>
      <c r="D670" s="1587"/>
      <c r="E670" s="1587"/>
      <c r="F670" s="1587"/>
      <c r="G670" s="1572"/>
      <c r="H670" s="1572"/>
      <c r="I670" s="1870">
        <f t="shared" si="10"/>
        <v>0</v>
      </c>
      <c r="J670" s="1587"/>
      <c r="K670" s="1587"/>
      <c r="L670" s="1587"/>
      <c r="M670" s="1587"/>
      <c r="N670" s="1587"/>
      <c r="O670" s="1602"/>
      <c r="P670" s="1572"/>
      <c r="Q670" s="1610"/>
    </row>
    <row r="671" spans="1:17" ht="16" customHeight="1" x14ac:dyDescent="0.45">
      <c r="A671" s="1609"/>
      <c r="B671" s="1570"/>
      <c r="C671" s="1571"/>
      <c r="D671" s="1587"/>
      <c r="E671" s="1587"/>
      <c r="F671" s="1587"/>
      <c r="G671" s="1572"/>
      <c r="H671" s="1572"/>
      <c r="I671" s="1870">
        <f t="shared" si="10"/>
        <v>0</v>
      </c>
      <c r="J671" s="1587"/>
      <c r="K671" s="1587"/>
      <c r="L671" s="1587"/>
      <c r="M671" s="1587"/>
      <c r="N671" s="1587"/>
      <c r="O671" s="1602"/>
      <c r="P671" s="1572"/>
      <c r="Q671" s="1610"/>
    </row>
    <row r="672" spans="1:17" ht="16" customHeight="1" x14ac:dyDescent="0.45">
      <c r="A672" s="1609"/>
      <c r="B672" s="1570"/>
      <c r="C672" s="1571"/>
      <c r="D672" s="1587"/>
      <c r="E672" s="1587"/>
      <c r="F672" s="1587"/>
      <c r="G672" s="1572"/>
      <c r="H672" s="1572"/>
      <c r="I672" s="1870">
        <f t="shared" si="10"/>
        <v>0</v>
      </c>
      <c r="J672" s="1587"/>
      <c r="K672" s="1587"/>
      <c r="L672" s="1587"/>
      <c r="M672" s="1587"/>
      <c r="N672" s="1587"/>
      <c r="O672" s="1602"/>
      <c r="P672" s="1572"/>
      <c r="Q672" s="1610"/>
    </row>
    <row r="673" spans="1:17" ht="16" customHeight="1" x14ac:dyDescent="0.45">
      <c r="A673" s="1609"/>
      <c r="B673" s="1570"/>
      <c r="C673" s="1571"/>
      <c r="D673" s="1587"/>
      <c r="E673" s="1587"/>
      <c r="F673" s="1587"/>
      <c r="G673" s="1572"/>
      <c r="H673" s="1572"/>
      <c r="I673" s="1870">
        <f t="shared" si="10"/>
        <v>0</v>
      </c>
      <c r="J673" s="1587"/>
      <c r="K673" s="1587"/>
      <c r="L673" s="1587"/>
      <c r="M673" s="1587"/>
      <c r="N673" s="1587"/>
      <c r="O673" s="1602"/>
      <c r="P673" s="1572"/>
      <c r="Q673" s="1610"/>
    </row>
    <row r="674" spans="1:17" ht="16" customHeight="1" x14ac:dyDescent="0.45">
      <c r="A674" s="1609"/>
      <c r="B674" s="1570"/>
      <c r="C674" s="1571"/>
      <c r="D674" s="1587"/>
      <c r="E674" s="1587"/>
      <c r="F674" s="1587"/>
      <c r="G674" s="1572"/>
      <c r="H674" s="1572"/>
      <c r="I674" s="1870">
        <f t="shared" si="10"/>
        <v>0</v>
      </c>
      <c r="J674" s="1587"/>
      <c r="K674" s="1587"/>
      <c r="L674" s="1587"/>
      <c r="M674" s="1587"/>
      <c r="N674" s="1587"/>
      <c r="O674" s="1602"/>
      <c r="P674" s="1572"/>
      <c r="Q674" s="1610"/>
    </row>
    <row r="675" spans="1:17" ht="16" customHeight="1" x14ac:dyDescent="0.45">
      <c r="A675" s="1609"/>
      <c r="B675" s="1570"/>
      <c r="C675" s="1571"/>
      <c r="D675" s="1587"/>
      <c r="E675" s="1587"/>
      <c r="F675" s="1587"/>
      <c r="G675" s="1572"/>
      <c r="H675" s="1572"/>
      <c r="I675" s="1870">
        <f t="shared" si="10"/>
        <v>0</v>
      </c>
      <c r="J675" s="1587"/>
      <c r="K675" s="1587"/>
      <c r="L675" s="1587"/>
      <c r="M675" s="1587"/>
      <c r="N675" s="1587"/>
      <c r="O675" s="1602"/>
      <c r="P675" s="1572"/>
      <c r="Q675" s="1610"/>
    </row>
    <row r="676" spans="1:17" ht="16" customHeight="1" x14ac:dyDescent="0.45">
      <c r="A676" s="1609"/>
      <c r="B676" s="1570"/>
      <c r="C676" s="1571"/>
      <c r="D676" s="1587"/>
      <c r="E676" s="1587"/>
      <c r="F676" s="1587"/>
      <c r="G676" s="1572"/>
      <c r="H676" s="1572"/>
      <c r="I676" s="1870">
        <f t="shared" si="10"/>
        <v>0</v>
      </c>
      <c r="J676" s="1587"/>
      <c r="K676" s="1587"/>
      <c r="L676" s="1587"/>
      <c r="M676" s="1587"/>
      <c r="N676" s="1587"/>
      <c r="O676" s="1602"/>
      <c r="P676" s="1572"/>
      <c r="Q676" s="1610"/>
    </row>
    <row r="677" spans="1:17" ht="16" customHeight="1" x14ac:dyDescent="0.45">
      <c r="A677" s="1609"/>
      <c r="B677" s="1570"/>
      <c r="C677" s="1571"/>
      <c r="D677" s="1587"/>
      <c r="E677" s="1587"/>
      <c r="F677" s="1587"/>
      <c r="G677" s="1572"/>
      <c r="H677" s="1572"/>
      <c r="I677" s="1870">
        <f t="shared" si="10"/>
        <v>0</v>
      </c>
      <c r="J677" s="1587"/>
      <c r="K677" s="1587"/>
      <c r="L677" s="1587"/>
      <c r="M677" s="1587"/>
      <c r="N677" s="1587"/>
      <c r="O677" s="1602"/>
      <c r="P677" s="1572"/>
      <c r="Q677" s="1610"/>
    </row>
    <row r="678" spans="1:17" ht="16" customHeight="1" x14ac:dyDescent="0.45">
      <c r="A678" s="1609"/>
      <c r="B678" s="1570"/>
      <c r="C678" s="1571"/>
      <c r="D678" s="1587"/>
      <c r="E678" s="1587"/>
      <c r="F678" s="1587"/>
      <c r="G678" s="1572"/>
      <c r="H678" s="1572"/>
      <c r="I678" s="1870">
        <f t="shared" si="10"/>
        <v>0</v>
      </c>
      <c r="J678" s="1587"/>
      <c r="K678" s="1587"/>
      <c r="L678" s="1587"/>
      <c r="M678" s="1587"/>
      <c r="N678" s="1587"/>
      <c r="O678" s="1602"/>
      <c r="P678" s="1572"/>
      <c r="Q678" s="1610"/>
    </row>
    <row r="679" spans="1:17" ht="16" customHeight="1" x14ac:dyDescent="0.45">
      <c r="A679" s="1609"/>
      <c r="B679" s="1570"/>
      <c r="C679" s="1571"/>
      <c r="D679" s="1587"/>
      <c r="E679" s="1587"/>
      <c r="F679" s="1587"/>
      <c r="G679" s="1572"/>
      <c r="H679" s="1572"/>
      <c r="I679" s="1870">
        <f t="shared" si="10"/>
        <v>0</v>
      </c>
      <c r="J679" s="1587"/>
      <c r="K679" s="1587"/>
      <c r="L679" s="1587"/>
      <c r="M679" s="1587"/>
      <c r="N679" s="1587"/>
      <c r="O679" s="1602"/>
      <c r="P679" s="1572"/>
      <c r="Q679" s="1610"/>
    </row>
    <row r="680" spans="1:17" ht="16" customHeight="1" x14ac:dyDescent="0.45">
      <c r="A680" s="1609"/>
      <c r="B680" s="1570"/>
      <c r="C680" s="1571"/>
      <c r="D680" s="1587"/>
      <c r="E680" s="1587"/>
      <c r="F680" s="1587"/>
      <c r="G680" s="1572"/>
      <c r="H680" s="1572"/>
      <c r="I680" s="1870">
        <f t="shared" si="10"/>
        <v>0</v>
      </c>
      <c r="J680" s="1587"/>
      <c r="K680" s="1587"/>
      <c r="L680" s="1587"/>
      <c r="M680" s="1587"/>
      <c r="N680" s="1587"/>
      <c r="O680" s="1602"/>
      <c r="P680" s="1572"/>
      <c r="Q680" s="1610"/>
    </row>
    <row r="681" spans="1:17" ht="16" customHeight="1" x14ac:dyDescent="0.45">
      <c r="A681" s="1609"/>
      <c r="B681" s="1570"/>
      <c r="C681" s="1571"/>
      <c r="D681" s="1587"/>
      <c r="E681" s="1587"/>
      <c r="F681" s="1587"/>
      <c r="G681" s="1572"/>
      <c r="H681" s="1572"/>
      <c r="I681" s="1870">
        <f t="shared" si="10"/>
        <v>0</v>
      </c>
      <c r="J681" s="1587"/>
      <c r="K681" s="1587"/>
      <c r="L681" s="1587"/>
      <c r="M681" s="1587"/>
      <c r="N681" s="1587"/>
      <c r="O681" s="1602"/>
      <c r="P681" s="1572"/>
      <c r="Q681" s="1610"/>
    </row>
    <row r="682" spans="1:17" ht="16" customHeight="1" x14ac:dyDescent="0.45">
      <c r="A682" s="1609"/>
      <c r="B682" s="1570"/>
      <c r="C682" s="1571"/>
      <c r="D682" s="1587"/>
      <c r="E682" s="1587"/>
      <c r="F682" s="1587"/>
      <c r="G682" s="1572"/>
      <c r="H682" s="1572"/>
      <c r="I682" s="1870">
        <f t="shared" si="10"/>
        <v>0</v>
      </c>
      <c r="J682" s="1587"/>
      <c r="K682" s="1587"/>
      <c r="L682" s="1587"/>
      <c r="M682" s="1587"/>
      <c r="N682" s="1587"/>
      <c r="O682" s="1602"/>
      <c r="P682" s="1572"/>
      <c r="Q682" s="1610"/>
    </row>
    <row r="683" spans="1:17" ht="16" customHeight="1" x14ac:dyDescent="0.45">
      <c r="A683" s="1609"/>
      <c r="B683" s="1570"/>
      <c r="C683" s="1571"/>
      <c r="D683" s="1587"/>
      <c r="E683" s="1587"/>
      <c r="F683" s="1587"/>
      <c r="G683" s="1572"/>
      <c r="H683" s="1572"/>
      <c r="I683" s="1870">
        <f t="shared" si="10"/>
        <v>0</v>
      </c>
      <c r="J683" s="1587"/>
      <c r="K683" s="1587"/>
      <c r="L683" s="1587"/>
      <c r="M683" s="1587"/>
      <c r="N683" s="1587"/>
      <c r="O683" s="1602"/>
      <c r="P683" s="1572"/>
      <c r="Q683" s="1610"/>
    </row>
    <row r="684" spans="1:17" ht="16" customHeight="1" x14ac:dyDescent="0.45">
      <c r="A684" s="1609"/>
      <c r="B684" s="1570"/>
      <c r="C684" s="1571"/>
      <c r="D684" s="1587"/>
      <c r="E684" s="1587"/>
      <c r="F684" s="1587"/>
      <c r="G684" s="1572"/>
      <c r="H684" s="1572"/>
      <c r="I684" s="1870">
        <f t="shared" si="10"/>
        <v>0</v>
      </c>
      <c r="J684" s="1587"/>
      <c r="K684" s="1587"/>
      <c r="L684" s="1587"/>
      <c r="M684" s="1587"/>
      <c r="N684" s="1587"/>
      <c r="O684" s="1602"/>
      <c r="P684" s="1572"/>
      <c r="Q684" s="1610"/>
    </row>
    <row r="685" spans="1:17" ht="16" customHeight="1" x14ac:dyDescent="0.45">
      <c r="A685" s="1609"/>
      <c r="B685" s="1570"/>
      <c r="C685" s="1571"/>
      <c r="D685" s="1587"/>
      <c r="E685" s="1587"/>
      <c r="F685" s="1587"/>
      <c r="G685" s="1572"/>
      <c r="H685" s="1572"/>
      <c r="I685" s="1870">
        <f t="shared" si="10"/>
        <v>0</v>
      </c>
      <c r="J685" s="1587"/>
      <c r="K685" s="1587"/>
      <c r="L685" s="1587"/>
      <c r="M685" s="1587"/>
      <c r="N685" s="1587"/>
      <c r="O685" s="1602"/>
      <c r="P685" s="1572"/>
      <c r="Q685" s="1610"/>
    </row>
    <row r="686" spans="1:17" ht="16" customHeight="1" x14ac:dyDescent="0.45">
      <c r="A686" s="1609"/>
      <c r="B686" s="1570"/>
      <c r="C686" s="1571"/>
      <c r="D686" s="1587"/>
      <c r="E686" s="1587"/>
      <c r="F686" s="1587"/>
      <c r="G686" s="1572"/>
      <c r="H686" s="1572"/>
      <c r="I686" s="1870">
        <f t="shared" si="10"/>
        <v>0</v>
      </c>
      <c r="J686" s="1587"/>
      <c r="K686" s="1587"/>
      <c r="L686" s="1587"/>
      <c r="M686" s="1587"/>
      <c r="N686" s="1587"/>
      <c r="O686" s="1602"/>
      <c r="P686" s="1572"/>
      <c r="Q686" s="1610"/>
    </row>
    <row r="687" spans="1:17" ht="16" customHeight="1" x14ac:dyDescent="0.45">
      <c r="A687" s="1609"/>
      <c r="B687" s="1570"/>
      <c r="C687" s="1571"/>
      <c r="D687" s="1587"/>
      <c r="E687" s="1587"/>
      <c r="F687" s="1587"/>
      <c r="G687" s="1572"/>
      <c r="H687" s="1572"/>
      <c r="I687" s="1870">
        <f t="shared" si="10"/>
        <v>0</v>
      </c>
      <c r="J687" s="1587"/>
      <c r="K687" s="1587"/>
      <c r="L687" s="1587"/>
      <c r="M687" s="1587"/>
      <c r="N687" s="1587"/>
      <c r="O687" s="1602"/>
      <c r="P687" s="1572"/>
      <c r="Q687" s="1610"/>
    </row>
    <row r="688" spans="1:17" ht="16" customHeight="1" x14ac:dyDescent="0.45">
      <c r="A688" s="1609"/>
      <c r="B688" s="1570"/>
      <c r="C688" s="1571"/>
      <c r="D688" s="1587"/>
      <c r="E688" s="1587"/>
      <c r="F688" s="1587"/>
      <c r="G688" s="1572"/>
      <c r="H688" s="1572"/>
      <c r="I688" s="1870">
        <f t="shared" si="10"/>
        <v>0</v>
      </c>
      <c r="J688" s="1587"/>
      <c r="K688" s="1587"/>
      <c r="L688" s="1587"/>
      <c r="M688" s="1587"/>
      <c r="N688" s="1587"/>
      <c r="O688" s="1602"/>
      <c r="P688" s="1572"/>
      <c r="Q688" s="1610"/>
    </row>
    <row r="689" spans="1:17" ht="16" customHeight="1" x14ac:dyDescent="0.45">
      <c r="A689" s="1609"/>
      <c r="B689" s="1570"/>
      <c r="C689" s="1571"/>
      <c r="D689" s="1587"/>
      <c r="E689" s="1587"/>
      <c r="F689" s="1587"/>
      <c r="G689" s="1572"/>
      <c r="H689" s="1572"/>
      <c r="I689" s="1870">
        <f t="shared" si="10"/>
        <v>0</v>
      </c>
      <c r="J689" s="1587"/>
      <c r="K689" s="1587"/>
      <c r="L689" s="1587"/>
      <c r="M689" s="1587"/>
      <c r="N689" s="1587"/>
      <c r="O689" s="1602"/>
      <c r="P689" s="1572"/>
      <c r="Q689" s="1610"/>
    </row>
    <row r="690" spans="1:17" ht="16" customHeight="1" x14ac:dyDescent="0.45">
      <c r="A690" s="1609"/>
      <c r="B690" s="1570"/>
      <c r="C690" s="1571"/>
      <c r="D690" s="1587"/>
      <c r="E690" s="1587"/>
      <c r="F690" s="1587"/>
      <c r="G690" s="1572"/>
      <c r="H690" s="1572"/>
      <c r="I690" s="1870">
        <f t="shared" si="10"/>
        <v>0</v>
      </c>
      <c r="J690" s="1587"/>
      <c r="K690" s="1587"/>
      <c r="L690" s="1587"/>
      <c r="M690" s="1587"/>
      <c r="N690" s="1587"/>
      <c r="O690" s="1602"/>
      <c r="P690" s="1572"/>
      <c r="Q690" s="1610"/>
    </row>
    <row r="691" spans="1:17" ht="16" customHeight="1" x14ac:dyDescent="0.45">
      <c r="A691" s="1609"/>
      <c r="B691" s="1570"/>
      <c r="C691" s="1571"/>
      <c r="D691" s="1587"/>
      <c r="E691" s="1587"/>
      <c r="F691" s="1587"/>
      <c r="G691" s="1572"/>
      <c r="H691" s="1572"/>
      <c r="I691" s="1870">
        <f t="shared" si="10"/>
        <v>0</v>
      </c>
      <c r="J691" s="1587"/>
      <c r="K691" s="1587"/>
      <c r="L691" s="1587"/>
      <c r="M691" s="1587"/>
      <c r="N691" s="1587"/>
      <c r="O691" s="1602"/>
      <c r="P691" s="1572"/>
      <c r="Q691" s="1610"/>
    </row>
    <row r="692" spans="1:17" ht="16" customHeight="1" x14ac:dyDescent="0.45">
      <c r="A692" s="1609"/>
      <c r="B692" s="1570"/>
      <c r="C692" s="1571"/>
      <c r="D692" s="1587"/>
      <c r="E692" s="1587"/>
      <c r="F692" s="1587"/>
      <c r="G692" s="1572"/>
      <c r="H692" s="1572"/>
      <c r="I692" s="1870">
        <f t="shared" si="10"/>
        <v>0</v>
      </c>
      <c r="J692" s="1587"/>
      <c r="K692" s="1587"/>
      <c r="L692" s="1587"/>
      <c r="M692" s="1587"/>
      <c r="N692" s="1587"/>
      <c r="O692" s="1602"/>
      <c r="P692" s="1572"/>
      <c r="Q692" s="1610"/>
    </row>
    <row r="693" spans="1:17" ht="16" customHeight="1" x14ac:dyDescent="0.45">
      <c r="A693" s="1609"/>
      <c r="B693" s="1570"/>
      <c r="C693" s="1571"/>
      <c r="D693" s="1587"/>
      <c r="E693" s="1587"/>
      <c r="F693" s="1587"/>
      <c r="G693" s="1572"/>
      <c r="H693" s="1572"/>
      <c r="I693" s="1870">
        <f t="shared" si="10"/>
        <v>0</v>
      </c>
      <c r="J693" s="1587"/>
      <c r="K693" s="1587"/>
      <c r="L693" s="1587"/>
      <c r="M693" s="1587"/>
      <c r="N693" s="1587"/>
      <c r="O693" s="1602"/>
      <c r="P693" s="1572"/>
      <c r="Q693" s="1610"/>
    </row>
    <row r="694" spans="1:17" ht="16" customHeight="1" x14ac:dyDescent="0.45">
      <c r="A694" s="1609"/>
      <c r="B694" s="1570"/>
      <c r="C694" s="1571"/>
      <c r="D694" s="1587"/>
      <c r="E694" s="1587"/>
      <c r="F694" s="1587"/>
      <c r="G694" s="1572"/>
      <c r="H694" s="1572"/>
      <c r="I694" s="1870">
        <f t="shared" si="10"/>
        <v>0</v>
      </c>
      <c r="J694" s="1587"/>
      <c r="K694" s="1587"/>
      <c r="L694" s="1587"/>
      <c r="M694" s="1587"/>
      <c r="N694" s="1587"/>
      <c r="O694" s="1602"/>
      <c r="P694" s="1572"/>
      <c r="Q694" s="1610"/>
    </row>
    <row r="695" spans="1:17" ht="16" customHeight="1" x14ac:dyDescent="0.45">
      <c r="A695" s="1609"/>
      <c r="B695" s="1570"/>
      <c r="C695" s="1571"/>
      <c r="D695" s="1587"/>
      <c r="E695" s="1587"/>
      <c r="F695" s="1587"/>
      <c r="G695" s="1572"/>
      <c r="H695" s="1572"/>
      <c r="I695" s="1870">
        <f t="shared" si="10"/>
        <v>0</v>
      </c>
      <c r="J695" s="1587"/>
      <c r="K695" s="1587"/>
      <c r="L695" s="1587"/>
      <c r="M695" s="1587"/>
      <c r="N695" s="1587"/>
      <c r="O695" s="1602"/>
      <c r="P695" s="1572"/>
      <c r="Q695" s="1610"/>
    </row>
    <row r="696" spans="1:17" ht="16" customHeight="1" x14ac:dyDescent="0.45">
      <c r="A696" s="1609"/>
      <c r="B696" s="1570"/>
      <c r="C696" s="1571"/>
      <c r="D696" s="1587"/>
      <c r="E696" s="1587"/>
      <c r="F696" s="1587"/>
      <c r="G696" s="1572"/>
      <c r="H696" s="1572"/>
      <c r="I696" s="1870">
        <f t="shared" si="10"/>
        <v>0</v>
      </c>
      <c r="J696" s="1587"/>
      <c r="K696" s="1587"/>
      <c r="L696" s="1587"/>
      <c r="M696" s="1587"/>
      <c r="N696" s="1587"/>
      <c r="O696" s="1602"/>
      <c r="P696" s="1572"/>
      <c r="Q696" s="1610"/>
    </row>
    <row r="697" spans="1:17" ht="16" customHeight="1" x14ac:dyDescent="0.45">
      <c r="A697" s="1609"/>
      <c r="B697" s="1570"/>
      <c r="C697" s="1571"/>
      <c r="D697" s="1587"/>
      <c r="E697" s="1587"/>
      <c r="F697" s="1587"/>
      <c r="G697" s="1572"/>
      <c r="H697" s="1572"/>
      <c r="I697" s="1870">
        <f t="shared" si="10"/>
        <v>0</v>
      </c>
      <c r="J697" s="1587"/>
      <c r="K697" s="1587"/>
      <c r="L697" s="1587"/>
      <c r="M697" s="1587"/>
      <c r="N697" s="1587"/>
      <c r="O697" s="1602"/>
      <c r="P697" s="1572"/>
      <c r="Q697" s="1610"/>
    </row>
    <row r="698" spans="1:17" ht="16" customHeight="1" x14ac:dyDescent="0.45">
      <c r="A698" s="1609"/>
      <c r="B698" s="1570"/>
      <c r="C698" s="1571"/>
      <c r="D698" s="1587"/>
      <c r="E698" s="1587"/>
      <c r="F698" s="1587"/>
      <c r="G698" s="1572"/>
      <c r="H698" s="1572"/>
      <c r="I698" s="1870">
        <f t="shared" si="10"/>
        <v>0</v>
      </c>
      <c r="J698" s="1587"/>
      <c r="K698" s="1587"/>
      <c r="L698" s="1587"/>
      <c r="M698" s="1587"/>
      <c r="N698" s="1587"/>
      <c r="O698" s="1602"/>
      <c r="P698" s="1572"/>
      <c r="Q698" s="1610"/>
    </row>
    <row r="699" spans="1:17" ht="16" customHeight="1" x14ac:dyDescent="0.45">
      <c r="A699" s="1609"/>
      <c r="B699" s="1570"/>
      <c r="C699" s="1571"/>
      <c r="D699" s="1587"/>
      <c r="E699" s="1587"/>
      <c r="F699" s="1587"/>
      <c r="G699" s="1572"/>
      <c r="H699" s="1572"/>
      <c r="I699" s="1870">
        <f t="shared" si="10"/>
        <v>0</v>
      </c>
      <c r="J699" s="1587"/>
      <c r="K699" s="1587"/>
      <c r="L699" s="1587"/>
      <c r="M699" s="1587"/>
      <c r="N699" s="1587"/>
      <c r="O699" s="1602"/>
      <c r="P699" s="1572"/>
      <c r="Q699" s="1610"/>
    </row>
    <row r="700" spans="1:17" ht="16" customHeight="1" x14ac:dyDescent="0.45">
      <c r="A700" s="1609"/>
      <c r="B700" s="1570"/>
      <c r="C700" s="1571"/>
      <c r="D700" s="1587"/>
      <c r="E700" s="1587"/>
      <c r="F700" s="1587"/>
      <c r="G700" s="1572"/>
      <c r="H700" s="1572"/>
      <c r="I700" s="1870">
        <f t="shared" si="10"/>
        <v>0</v>
      </c>
      <c r="J700" s="1587"/>
      <c r="K700" s="1587"/>
      <c r="L700" s="1587"/>
      <c r="M700" s="1587"/>
      <c r="N700" s="1587"/>
      <c r="O700" s="1602"/>
      <c r="P700" s="1572"/>
      <c r="Q700" s="1610"/>
    </row>
    <row r="701" spans="1:17" ht="16" customHeight="1" x14ac:dyDescent="0.45">
      <c r="A701" s="1609"/>
      <c r="B701" s="1570"/>
      <c r="C701" s="1571"/>
      <c r="D701" s="1587"/>
      <c r="E701" s="1587"/>
      <c r="F701" s="1587"/>
      <c r="G701" s="1572"/>
      <c r="H701" s="1572"/>
      <c r="I701" s="1870">
        <f t="shared" si="10"/>
        <v>0</v>
      </c>
      <c r="J701" s="1587"/>
      <c r="K701" s="1587"/>
      <c r="L701" s="1587"/>
      <c r="M701" s="1587"/>
      <c r="N701" s="1587"/>
      <c r="O701" s="1602"/>
      <c r="P701" s="1572"/>
      <c r="Q701" s="1610"/>
    </row>
    <row r="702" spans="1:17" ht="16" customHeight="1" x14ac:dyDescent="0.45">
      <c r="A702" s="1609"/>
      <c r="B702" s="1570"/>
      <c r="C702" s="1571"/>
      <c r="D702" s="1587"/>
      <c r="E702" s="1587"/>
      <c r="F702" s="1587"/>
      <c r="G702" s="1572"/>
      <c r="H702" s="1572"/>
      <c r="I702" s="1870">
        <f t="shared" si="10"/>
        <v>0</v>
      </c>
      <c r="J702" s="1587"/>
      <c r="K702" s="1587"/>
      <c r="L702" s="1587"/>
      <c r="M702" s="1587"/>
      <c r="N702" s="1587"/>
      <c r="O702" s="1602"/>
      <c r="P702" s="1572"/>
      <c r="Q702" s="1610"/>
    </row>
    <row r="703" spans="1:17" ht="16" customHeight="1" x14ac:dyDescent="0.45">
      <c r="A703" s="1609"/>
      <c r="B703" s="1570"/>
      <c r="C703" s="1571"/>
      <c r="D703" s="1587"/>
      <c r="E703" s="1587"/>
      <c r="F703" s="1587"/>
      <c r="G703" s="1572"/>
      <c r="H703" s="1572"/>
      <c r="I703" s="1870">
        <f t="shared" si="10"/>
        <v>0</v>
      </c>
      <c r="J703" s="1587"/>
      <c r="K703" s="1587"/>
      <c r="L703" s="1587"/>
      <c r="M703" s="1587"/>
      <c r="N703" s="1587"/>
      <c r="O703" s="1602"/>
      <c r="P703" s="1572"/>
      <c r="Q703" s="1610"/>
    </row>
    <row r="704" spans="1:17" ht="16" customHeight="1" x14ac:dyDescent="0.45">
      <c r="A704" s="1609"/>
      <c r="B704" s="1570"/>
      <c r="C704" s="1571"/>
      <c r="D704" s="1587"/>
      <c r="E704" s="1587"/>
      <c r="F704" s="1587"/>
      <c r="G704" s="1572"/>
      <c r="H704" s="1572"/>
      <c r="I704" s="1870">
        <f t="shared" si="10"/>
        <v>0</v>
      </c>
      <c r="J704" s="1587"/>
      <c r="K704" s="1587"/>
      <c r="L704" s="1587"/>
      <c r="M704" s="1587"/>
      <c r="N704" s="1587"/>
      <c r="O704" s="1602"/>
      <c r="P704" s="1572"/>
      <c r="Q704" s="1610"/>
    </row>
    <row r="705" spans="1:17" ht="16" customHeight="1" x14ac:dyDescent="0.45">
      <c r="A705" s="1609"/>
      <c r="B705" s="1570"/>
      <c r="C705" s="1571"/>
      <c r="D705" s="1587"/>
      <c r="E705" s="1587"/>
      <c r="F705" s="1587"/>
      <c r="G705" s="1572"/>
      <c r="H705" s="1572"/>
      <c r="I705" s="1870">
        <f t="shared" si="10"/>
        <v>0</v>
      </c>
      <c r="J705" s="1587"/>
      <c r="K705" s="1587"/>
      <c r="L705" s="1587"/>
      <c r="M705" s="1587"/>
      <c r="N705" s="1587"/>
      <c r="O705" s="1602"/>
      <c r="P705" s="1572"/>
      <c r="Q705" s="1610"/>
    </row>
    <row r="706" spans="1:17" ht="16" customHeight="1" x14ac:dyDescent="0.45">
      <c r="A706" s="1609"/>
      <c r="B706" s="1570"/>
      <c r="C706" s="1571"/>
      <c r="D706" s="1587"/>
      <c r="E706" s="1587"/>
      <c r="F706" s="1587"/>
      <c r="G706" s="1572"/>
      <c r="H706" s="1572"/>
      <c r="I706" s="1870">
        <f t="shared" si="10"/>
        <v>0</v>
      </c>
      <c r="J706" s="1587"/>
      <c r="K706" s="1587"/>
      <c r="L706" s="1587"/>
      <c r="M706" s="1587"/>
      <c r="N706" s="1587"/>
      <c r="O706" s="1602"/>
      <c r="P706" s="1572"/>
      <c r="Q706" s="1610"/>
    </row>
    <row r="707" spans="1:17" ht="16" customHeight="1" x14ac:dyDescent="0.45">
      <c r="A707" s="1609"/>
      <c r="B707" s="1570"/>
      <c r="C707" s="1571"/>
      <c r="D707" s="1587"/>
      <c r="E707" s="1587"/>
      <c r="F707" s="1587"/>
      <c r="G707" s="1572"/>
      <c r="H707" s="1572"/>
      <c r="I707" s="1870">
        <f t="shared" si="10"/>
        <v>0</v>
      </c>
      <c r="J707" s="1587"/>
      <c r="K707" s="1587"/>
      <c r="L707" s="1587"/>
      <c r="M707" s="1587"/>
      <c r="N707" s="1587"/>
      <c r="O707" s="1602"/>
      <c r="P707" s="1572"/>
      <c r="Q707" s="1610"/>
    </row>
    <row r="708" spans="1:17" ht="16" customHeight="1" x14ac:dyDescent="0.45">
      <c r="A708" s="1609"/>
      <c r="B708" s="1570"/>
      <c r="C708" s="1571"/>
      <c r="D708" s="1587"/>
      <c r="E708" s="1587"/>
      <c r="F708" s="1587"/>
      <c r="G708" s="1572"/>
      <c r="H708" s="1572"/>
      <c r="I708" s="1870">
        <f t="shared" si="10"/>
        <v>0</v>
      </c>
      <c r="J708" s="1587"/>
      <c r="K708" s="1587"/>
      <c r="L708" s="1587"/>
      <c r="M708" s="1587"/>
      <c r="N708" s="1587"/>
      <c r="O708" s="1602"/>
      <c r="P708" s="1572"/>
      <c r="Q708" s="1610"/>
    </row>
    <row r="709" spans="1:17" ht="16" customHeight="1" x14ac:dyDescent="0.45">
      <c r="A709" s="1609"/>
      <c r="B709" s="1570"/>
      <c r="C709" s="1571"/>
      <c r="D709" s="1587"/>
      <c r="E709" s="1587"/>
      <c r="F709" s="1587"/>
      <c r="G709" s="1572"/>
      <c r="H709" s="1572"/>
      <c r="I709" s="1870">
        <f t="shared" si="10"/>
        <v>0</v>
      </c>
      <c r="J709" s="1587"/>
      <c r="K709" s="1587"/>
      <c r="L709" s="1587"/>
      <c r="M709" s="1587"/>
      <c r="N709" s="1587"/>
      <c r="O709" s="1602"/>
      <c r="P709" s="1572"/>
      <c r="Q709" s="1610"/>
    </row>
    <row r="710" spans="1:17" ht="16" customHeight="1" x14ac:dyDescent="0.45">
      <c r="A710" s="1609"/>
      <c r="B710" s="1570"/>
      <c r="C710" s="1571"/>
      <c r="D710" s="1587"/>
      <c r="E710" s="1587"/>
      <c r="F710" s="1587"/>
      <c r="G710" s="1572"/>
      <c r="H710" s="1572"/>
      <c r="I710" s="1870">
        <f t="shared" si="10"/>
        <v>0</v>
      </c>
      <c r="J710" s="1587"/>
      <c r="K710" s="1587"/>
      <c r="L710" s="1587"/>
      <c r="M710" s="1587"/>
      <c r="N710" s="1587"/>
      <c r="O710" s="1602"/>
      <c r="P710" s="1572"/>
      <c r="Q710" s="1610"/>
    </row>
    <row r="711" spans="1:17" ht="16" customHeight="1" x14ac:dyDescent="0.45">
      <c r="A711" s="1609"/>
      <c r="B711" s="1570"/>
      <c r="C711" s="1571"/>
      <c r="D711" s="1587"/>
      <c r="E711" s="1587"/>
      <c r="F711" s="1587"/>
      <c r="G711" s="1572"/>
      <c r="H711" s="1572"/>
      <c r="I711" s="1870">
        <f t="shared" si="10"/>
        <v>0</v>
      </c>
      <c r="J711" s="1587"/>
      <c r="K711" s="1587"/>
      <c r="L711" s="1587"/>
      <c r="M711" s="1587"/>
      <c r="N711" s="1587"/>
      <c r="O711" s="1602"/>
      <c r="P711" s="1572"/>
      <c r="Q711" s="1610"/>
    </row>
    <row r="712" spans="1:17" ht="16" customHeight="1" x14ac:dyDescent="0.45">
      <c r="A712" s="1609"/>
      <c r="B712" s="1570"/>
      <c r="C712" s="1571"/>
      <c r="D712" s="1587"/>
      <c r="E712" s="1587"/>
      <c r="F712" s="1587"/>
      <c r="G712" s="1572"/>
      <c r="H712" s="1572"/>
      <c r="I712" s="1870">
        <f t="shared" ref="I712:I775" si="11">$G712*$H712</f>
        <v>0</v>
      </c>
      <c r="J712" s="1587"/>
      <c r="K712" s="1587"/>
      <c r="L712" s="1587"/>
      <c r="M712" s="1587"/>
      <c r="N712" s="1587"/>
      <c r="O712" s="1602"/>
      <c r="P712" s="1572"/>
      <c r="Q712" s="1610"/>
    </row>
    <row r="713" spans="1:17" ht="16" customHeight="1" x14ac:dyDescent="0.45">
      <c r="A713" s="1609"/>
      <c r="B713" s="1570"/>
      <c r="C713" s="1571"/>
      <c r="D713" s="1587"/>
      <c r="E713" s="1587"/>
      <c r="F713" s="1587"/>
      <c r="G713" s="1572"/>
      <c r="H713" s="1572"/>
      <c r="I713" s="1870">
        <f t="shared" si="11"/>
        <v>0</v>
      </c>
      <c r="J713" s="1587"/>
      <c r="K713" s="1587"/>
      <c r="L713" s="1587"/>
      <c r="M713" s="1587"/>
      <c r="N713" s="1587"/>
      <c r="O713" s="1602"/>
      <c r="P713" s="1572"/>
      <c r="Q713" s="1610"/>
    </row>
    <row r="714" spans="1:17" ht="16" customHeight="1" x14ac:dyDescent="0.45">
      <c r="A714" s="1609"/>
      <c r="B714" s="1570"/>
      <c r="C714" s="1571"/>
      <c r="D714" s="1587"/>
      <c r="E714" s="1587"/>
      <c r="F714" s="1587"/>
      <c r="G714" s="1572"/>
      <c r="H714" s="1572"/>
      <c r="I714" s="1870">
        <f t="shared" si="11"/>
        <v>0</v>
      </c>
      <c r="J714" s="1587"/>
      <c r="K714" s="1587"/>
      <c r="L714" s="1587"/>
      <c r="M714" s="1587"/>
      <c r="N714" s="1587"/>
      <c r="O714" s="1602"/>
      <c r="P714" s="1572"/>
      <c r="Q714" s="1610"/>
    </row>
    <row r="715" spans="1:17" ht="16" customHeight="1" x14ac:dyDescent="0.45">
      <c r="A715" s="1609"/>
      <c r="B715" s="1570"/>
      <c r="C715" s="1571"/>
      <c r="D715" s="1587"/>
      <c r="E715" s="1587"/>
      <c r="F715" s="1587"/>
      <c r="G715" s="1572"/>
      <c r="H715" s="1572"/>
      <c r="I715" s="1870">
        <f t="shared" si="11"/>
        <v>0</v>
      </c>
      <c r="J715" s="1587"/>
      <c r="K715" s="1587"/>
      <c r="L715" s="1587"/>
      <c r="M715" s="1587"/>
      <c r="N715" s="1587"/>
      <c r="O715" s="1602"/>
      <c r="P715" s="1572"/>
      <c r="Q715" s="1610"/>
    </row>
    <row r="716" spans="1:17" ht="16" customHeight="1" x14ac:dyDescent="0.45">
      <c r="A716" s="1609"/>
      <c r="B716" s="1570"/>
      <c r="C716" s="1571"/>
      <c r="D716" s="1587"/>
      <c r="E716" s="1587"/>
      <c r="F716" s="1587"/>
      <c r="G716" s="1572"/>
      <c r="H716" s="1572"/>
      <c r="I716" s="1870">
        <f t="shared" si="11"/>
        <v>0</v>
      </c>
      <c r="J716" s="1587"/>
      <c r="K716" s="1587"/>
      <c r="L716" s="1587"/>
      <c r="M716" s="1587"/>
      <c r="N716" s="1587"/>
      <c r="O716" s="1602"/>
      <c r="P716" s="1572"/>
      <c r="Q716" s="1610"/>
    </row>
    <row r="717" spans="1:17" ht="16" customHeight="1" x14ac:dyDescent="0.45">
      <c r="A717" s="1609"/>
      <c r="B717" s="1570"/>
      <c r="C717" s="1571"/>
      <c r="D717" s="1587"/>
      <c r="E717" s="1587"/>
      <c r="F717" s="1587"/>
      <c r="G717" s="1572"/>
      <c r="H717" s="1572"/>
      <c r="I717" s="1870">
        <f t="shared" si="11"/>
        <v>0</v>
      </c>
      <c r="J717" s="1587"/>
      <c r="K717" s="1587"/>
      <c r="L717" s="1587"/>
      <c r="M717" s="1587"/>
      <c r="N717" s="1587"/>
      <c r="O717" s="1602"/>
      <c r="P717" s="1572"/>
      <c r="Q717" s="1610"/>
    </row>
    <row r="718" spans="1:17" ht="16" customHeight="1" x14ac:dyDescent="0.45">
      <c r="A718" s="1609"/>
      <c r="B718" s="1570"/>
      <c r="C718" s="1571"/>
      <c r="D718" s="1587"/>
      <c r="E718" s="1587"/>
      <c r="F718" s="1587"/>
      <c r="G718" s="1572"/>
      <c r="H718" s="1572"/>
      <c r="I718" s="1870">
        <f t="shared" si="11"/>
        <v>0</v>
      </c>
      <c r="J718" s="1587"/>
      <c r="K718" s="1587"/>
      <c r="L718" s="1587"/>
      <c r="M718" s="1587"/>
      <c r="N718" s="1587"/>
      <c r="O718" s="1602"/>
      <c r="P718" s="1572"/>
      <c r="Q718" s="1610"/>
    </row>
    <row r="719" spans="1:17" ht="16" customHeight="1" x14ac:dyDescent="0.45">
      <c r="A719" s="1609"/>
      <c r="B719" s="1570"/>
      <c r="C719" s="1571"/>
      <c r="D719" s="1587"/>
      <c r="E719" s="1587"/>
      <c r="F719" s="1587"/>
      <c r="G719" s="1572"/>
      <c r="H719" s="1572"/>
      <c r="I719" s="1870">
        <f t="shared" si="11"/>
        <v>0</v>
      </c>
      <c r="J719" s="1587"/>
      <c r="K719" s="1587"/>
      <c r="L719" s="1587"/>
      <c r="M719" s="1587"/>
      <c r="N719" s="1587"/>
      <c r="O719" s="1602"/>
      <c r="P719" s="1572"/>
      <c r="Q719" s="1610"/>
    </row>
    <row r="720" spans="1:17" ht="16" customHeight="1" x14ac:dyDescent="0.45">
      <c r="A720" s="1609"/>
      <c r="B720" s="1570"/>
      <c r="C720" s="1571"/>
      <c r="D720" s="1587"/>
      <c r="E720" s="1587"/>
      <c r="F720" s="1587"/>
      <c r="G720" s="1572"/>
      <c r="H720" s="1572"/>
      <c r="I720" s="1870">
        <f t="shared" si="11"/>
        <v>0</v>
      </c>
      <c r="J720" s="1587"/>
      <c r="K720" s="1587"/>
      <c r="L720" s="1587"/>
      <c r="M720" s="1587"/>
      <c r="N720" s="1587"/>
      <c r="O720" s="1602"/>
      <c r="P720" s="1572"/>
      <c r="Q720" s="1610"/>
    </row>
    <row r="721" spans="1:17" ht="16" customHeight="1" x14ac:dyDescent="0.45">
      <c r="A721" s="1609"/>
      <c r="B721" s="1570"/>
      <c r="C721" s="1571"/>
      <c r="D721" s="1587"/>
      <c r="E721" s="1587"/>
      <c r="F721" s="1587"/>
      <c r="G721" s="1572"/>
      <c r="H721" s="1572"/>
      <c r="I721" s="1870">
        <f t="shared" si="11"/>
        <v>0</v>
      </c>
      <c r="J721" s="1587"/>
      <c r="K721" s="1587"/>
      <c r="L721" s="1587"/>
      <c r="M721" s="1587"/>
      <c r="N721" s="1587"/>
      <c r="O721" s="1602"/>
      <c r="P721" s="1572"/>
      <c r="Q721" s="1610"/>
    </row>
    <row r="722" spans="1:17" ht="16" customHeight="1" x14ac:dyDescent="0.45">
      <c r="A722" s="1609"/>
      <c r="B722" s="1570"/>
      <c r="C722" s="1571"/>
      <c r="D722" s="1587"/>
      <c r="E722" s="1587"/>
      <c r="F722" s="1587"/>
      <c r="G722" s="1572"/>
      <c r="H722" s="1572"/>
      <c r="I722" s="1870">
        <f t="shared" si="11"/>
        <v>0</v>
      </c>
      <c r="J722" s="1587"/>
      <c r="K722" s="1587"/>
      <c r="L722" s="1587"/>
      <c r="M722" s="1587"/>
      <c r="N722" s="1587"/>
      <c r="O722" s="1602"/>
      <c r="P722" s="1572"/>
      <c r="Q722" s="1610"/>
    </row>
    <row r="723" spans="1:17" ht="16" customHeight="1" x14ac:dyDescent="0.45">
      <c r="A723" s="1609"/>
      <c r="B723" s="1570"/>
      <c r="C723" s="1571"/>
      <c r="D723" s="1587"/>
      <c r="E723" s="1587"/>
      <c r="F723" s="1587"/>
      <c r="G723" s="1572"/>
      <c r="H723" s="1572"/>
      <c r="I723" s="1870">
        <f t="shared" si="11"/>
        <v>0</v>
      </c>
      <c r="J723" s="1587"/>
      <c r="K723" s="1587"/>
      <c r="L723" s="1587"/>
      <c r="M723" s="1587"/>
      <c r="N723" s="1587"/>
      <c r="O723" s="1602"/>
      <c r="P723" s="1572"/>
      <c r="Q723" s="1610"/>
    </row>
    <row r="724" spans="1:17" ht="16" customHeight="1" x14ac:dyDescent="0.45">
      <c r="A724" s="1609"/>
      <c r="B724" s="1570"/>
      <c r="C724" s="1571"/>
      <c r="D724" s="1587"/>
      <c r="E724" s="1587"/>
      <c r="F724" s="1587"/>
      <c r="G724" s="1572"/>
      <c r="H724" s="1572"/>
      <c r="I724" s="1870">
        <f t="shared" si="11"/>
        <v>0</v>
      </c>
      <c r="J724" s="1587"/>
      <c r="K724" s="1587"/>
      <c r="L724" s="1587"/>
      <c r="M724" s="1587"/>
      <c r="N724" s="1587"/>
      <c r="O724" s="1602"/>
      <c r="P724" s="1572"/>
      <c r="Q724" s="1610"/>
    </row>
    <row r="725" spans="1:17" ht="16" customHeight="1" x14ac:dyDescent="0.45">
      <c r="A725" s="1609"/>
      <c r="B725" s="1570"/>
      <c r="C725" s="1571"/>
      <c r="D725" s="1587"/>
      <c r="E725" s="1587"/>
      <c r="F725" s="1587"/>
      <c r="G725" s="1572"/>
      <c r="H725" s="1572"/>
      <c r="I725" s="1870">
        <f t="shared" si="11"/>
        <v>0</v>
      </c>
      <c r="J725" s="1587"/>
      <c r="K725" s="1587"/>
      <c r="L725" s="1587"/>
      <c r="M725" s="1587"/>
      <c r="N725" s="1587"/>
      <c r="O725" s="1602"/>
      <c r="P725" s="1572"/>
      <c r="Q725" s="1610"/>
    </row>
    <row r="726" spans="1:17" ht="16" customHeight="1" x14ac:dyDescent="0.45">
      <c r="A726" s="1609"/>
      <c r="B726" s="1570"/>
      <c r="C726" s="1571"/>
      <c r="D726" s="1587"/>
      <c r="E726" s="1587"/>
      <c r="F726" s="1587"/>
      <c r="G726" s="1572"/>
      <c r="H726" s="1572"/>
      <c r="I726" s="1870">
        <f t="shared" si="11"/>
        <v>0</v>
      </c>
      <c r="J726" s="1587"/>
      <c r="K726" s="1587"/>
      <c r="L726" s="1587"/>
      <c r="M726" s="1587"/>
      <c r="N726" s="1587"/>
      <c r="O726" s="1602"/>
      <c r="P726" s="1572"/>
      <c r="Q726" s="1610"/>
    </row>
    <row r="727" spans="1:17" ht="16" customHeight="1" x14ac:dyDescent="0.45">
      <c r="A727" s="1609"/>
      <c r="B727" s="1570"/>
      <c r="C727" s="1571"/>
      <c r="D727" s="1587"/>
      <c r="E727" s="1587"/>
      <c r="F727" s="1587"/>
      <c r="G727" s="1572"/>
      <c r="H727" s="1572"/>
      <c r="I727" s="1870">
        <f t="shared" si="11"/>
        <v>0</v>
      </c>
      <c r="J727" s="1587"/>
      <c r="K727" s="1587"/>
      <c r="L727" s="1587"/>
      <c r="M727" s="1587"/>
      <c r="N727" s="1587"/>
      <c r="O727" s="1602"/>
      <c r="P727" s="1572"/>
      <c r="Q727" s="1610"/>
    </row>
    <row r="728" spans="1:17" ht="16" customHeight="1" x14ac:dyDescent="0.45">
      <c r="A728" s="1609"/>
      <c r="B728" s="1570"/>
      <c r="C728" s="1571"/>
      <c r="D728" s="1587"/>
      <c r="E728" s="1587"/>
      <c r="F728" s="1587"/>
      <c r="G728" s="1572"/>
      <c r="H728" s="1572"/>
      <c r="I728" s="1870">
        <f t="shared" si="11"/>
        <v>0</v>
      </c>
      <c r="J728" s="1587"/>
      <c r="K728" s="1587"/>
      <c r="L728" s="1587"/>
      <c r="M728" s="1587"/>
      <c r="N728" s="1587"/>
      <c r="O728" s="1602"/>
      <c r="P728" s="1572"/>
      <c r="Q728" s="1610"/>
    </row>
    <row r="729" spans="1:17" ht="16" customHeight="1" x14ac:dyDescent="0.45">
      <c r="A729" s="1609"/>
      <c r="B729" s="1570"/>
      <c r="C729" s="1571"/>
      <c r="D729" s="1587"/>
      <c r="E729" s="1587"/>
      <c r="F729" s="1587"/>
      <c r="G729" s="1572"/>
      <c r="H729" s="1572"/>
      <c r="I729" s="1870">
        <f t="shared" si="11"/>
        <v>0</v>
      </c>
      <c r="J729" s="1587"/>
      <c r="K729" s="1587"/>
      <c r="L729" s="1587"/>
      <c r="M729" s="1587"/>
      <c r="N729" s="1587"/>
      <c r="O729" s="1602"/>
      <c r="P729" s="1572"/>
      <c r="Q729" s="1610"/>
    </row>
    <row r="730" spans="1:17" ht="16" customHeight="1" x14ac:dyDescent="0.45">
      <c r="A730" s="1609"/>
      <c r="B730" s="1570"/>
      <c r="C730" s="1571"/>
      <c r="D730" s="1587"/>
      <c r="E730" s="1587"/>
      <c r="F730" s="1587"/>
      <c r="G730" s="1572"/>
      <c r="H730" s="1572"/>
      <c r="I730" s="1870">
        <f t="shared" si="11"/>
        <v>0</v>
      </c>
      <c r="J730" s="1587"/>
      <c r="K730" s="1587"/>
      <c r="L730" s="1587"/>
      <c r="M730" s="1587"/>
      <c r="N730" s="1587"/>
      <c r="O730" s="1602"/>
      <c r="P730" s="1572"/>
      <c r="Q730" s="1610"/>
    </row>
    <row r="731" spans="1:17" ht="16" customHeight="1" x14ac:dyDescent="0.45">
      <c r="A731" s="1609"/>
      <c r="B731" s="1570"/>
      <c r="C731" s="1571"/>
      <c r="D731" s="1587"/>
      <c r="E731" s="1587"/>
      <c r="F731" s="1587"/>
      <c r="G731" s="1572"/>
      <c r="H731" s="1572"/>
      <c r="I731" s="1870">
        <f t="shared" si="11"/>
        <v>0</v>
      </c>
      <c r="J731" s="1587"/>
      <c r="K731" s="1587"/>
      <c r="L731" s="1587"/>
      <c r="M731" s="1587"/>
      <c r="N731" s="1587"/>
      <c r="O731" s="1602"/>
      <c r="P731" s="1572"/>
      <c r="Q731" s="1610"/>
    </row>
    <row r="732" spans="1:17" ht="16" customHeight="1" x14ac:dyDescent="0.45">
      <c r="A732" s="1609"/>
      <c r="B732" s="1570"/>
      <c r="C732" s="1571"/>
      <c r="D732" s="1587"/>
      <c r="E732" s="1587"/>
      <c r="F732" s="1587"/>
      <c r="G732" s="1572"/>
      <c r="H732" s="1572"/>
      <c r="I732" s="1870">
        <f t="shared" si="11"/>
        <v>0</v>
      </c>
      <c r="J732" s="1587"/>
      <c r="K732" s="1587"/>
      <c r="L732" s="1587"/>
      <c r="M732" s="1587"/>
      <c r="N732" s="1587"/>
      <c r="O732" s="1602"/>
      <c r="P732" s="1572"/>
      <c r="Q732" s="1610"/>
    </row>
    <row r="733" spans="1:17" ht="16" customHeight="1" x14ac:dyDescent="0.45">
      <c r="A733" s="1609"/>
      <c r="B733" s="1570"/>
      <c r="C733" s="1571"/>
      <c r="D733" s="1587"/>
      <c r="E733" s="1587"/>
      <c r="F733" s="1587"/>
      <c r="G733" s="1572"/>
      <c r="H733" s="1572"/>
      <c r="I733" s="1870">
        <f t="shared" si="11"/>
        <v>0</v>
      </c>
      <c r="J733" s="1587"/>
      <c r="K733" s="1587"/>
      <c r="L733" s="1587"/>
      <c r="M733" s="1587"/>
      <c r="N733" s="1587"/>
      <c r="O733" s="1602"/>
      <c r="P733" s="1572"/>
      <c r="Q733" s="1610"/>
    </row>
    <row r="734" spans="1:17" ht="16" customHeight="1" x14ac:dyDescent="0.45">
      <c r="A734" s="1609"/>
      <c r="B734" s="1570"/>
      <c r="C734" s="1571"/>
      <c r="D734" s="1587"/>
      <c r="E734" s="1587"/>
      <c r="F734" s="1587"/>
      <c r="G734" s="1572"/>
      <c r="H734" s="1572"/>
      <c r="I734" s="1870">
        <f t="shared" si="11"/>
        <v>0</v>
      </c>
      <c r="J734" s="1587"/>
      <c r="K734" s="1587"/>
      <c r="L734" s="1587"/>
      <c r="M734" s="1587"/>
      <c r="N734" s="1587"/>
      <c r="O734" s="1602"/>
      <c r="P734" s="1572"/>
      <c r="Q734" s="1610"/>
    </row>
    <row r="735" spans="1:17" ht="16" customHeight="1" x14ac:dyDescent="0.45">
      <c r="A735" s="1609"/>
      <c r="B735" s="1570"/>
      <c r="C735" s="1571"/>
      <c r="D735" s="1587"/>
      <c r="E735" s="1587"/>
      <c r="F735" s="1587"/>
      <c r="G735" s="1572"/>
      <c r="H735" s="1572"/>
      <c r="I735" s="1870">
        <f t="shared" si="11"/>
        <v>0</v>
      </c>
      <c r="J735" s="1587"/>
      <c r="K735" s="1587"/>
      <c r="L735" s="1587"/>
      <c r="M735" s="1587"/>
      <c r="N735" s="1587"/>
      <c r="O735" s="1602"/>
      <c r="P735" s="1572"/>
      <c r="Q735" s="1610"/>
    </row>
    <row r="736" spans="1:17" ht="16" customHeight="1" x14ac:dyDescent="0.45">
      <c r="A736" s="1609"/>
      <c r="B736" s="1570"/>
      <c r="C736" s="1571"/>
      <c r="D736" s="1587"/>
      <c r="E736" s="1587"/>
      <c r="F736" s="1587"/>
      <c r="G736" s="1572"/>
      <c r="H736" s="1572"/>
      <c r="I736" s="1870">
        <f t="shared" si="11"/>
        <v>0</v>
      </c>
      <c r="J736" s="1587"/>
      <c r="K736" s="1587"/>
      <c r="L736" s="1587"/>
      <c r="M736" s="1587"/>
      <c r="N736" s="1587"/>
      <c r="O736" s="1602"/>
      <c r="P736" s="1572"/>
      <c r="Q736" s="1610"/>
    </row>
    <row r="737" spans="1:17" ht="16" customHeight="1" x14ac:dyDescent="0.45">
      <c r="A737" s="1609"/>
      <c r="B737" s="1570"/>
      <c r="C737" s="1571"/>
      <c r="D737" s="1587"/>
      <c r="E737" s="1587"/>
      <c r="F737" s="1587"/>
      <c r="G737" s="1572"/>
      <c r="H737" s="1572"/>
      <c r="I737" s="1870">
        <f t="shared" si="11"/>
        <v>0</v>
      </c>
      <c r="J737" s="1587"/>
      <c r="K737" s="1587"/>
      <c r="L737" s="1587"/>
      <c r="M737" s="1587"/>
      <c r="N737" s="1587"/>
      <c r="O737" s="1602"/>
      <c r="P737" s="1572"/>
      <c r="Q737" s="1610"/>
    </row>
    <row r="738" spans="1:17" ht="16" customHeight="1" x14ac:dyDescent="0.45">
      <c r="A738" s="1609"/>
      <c r="B738" s="1570"/>
      <c r="C738" s="1571"/>
      <c r="D738" s="1587"/>
      <c r="E738" s="1587"/>
      <c r="F738" s="1587"/>
      <c r="G738" s="1572"/>
      <c r="H738" s="1572"/>
      <c r="I738" s="1870">
        <f t="shared" si="11"/>
        <v>0</v>
      </c>
      <c r="J738" s="1587"/>
      <c r="K738" s="1587"/>
      <c r="L738" s="1587"/>
      <c r="M738" s="1587"/>
      <c r="N738" s="1587"/>
      <c r="O738" s="1602"/>
      <c r="P738" s="1572"/>
      <c r="Q738" s="1610"/>
    </row>
    <row r="739" spans="1:17" ht="16" customHeight="1" x14ac:dyDescent="0.45">
      <c r="A739" s="1609"/>
      <c r="B739" s="1570"/>
      <c r="C739" s="1571"/>
      <c r="D739" s="1587"/>
      <c r="E739" s="1587"/>
      <c r="F739" s="1587"/>
      <c r="G739" s="1572"/>
      <c r="H739" s="1572"/>
      <c r="I739" s="1870">
        <f t="shared" si="11"/>
        <v>0</v>
      </c>
      <c r="J739" s="1587"/>
      <c r="K739" s="1587"/>
      <c r="L739" s="1587"/>
      <c r="M739" s="1587"/>
      <c r="N739" s="1587"/>
      <c r="O739" s="1602"/>
      <c r="P739" s="1572"/>
      <c r="Q739" s="1610"/>
    </row>
    <row r="740" spans="1:17" ht="16" customHeight="1" x14ac:dyDescent="0.45">
      <c r="A740" s="1609"/>
      <c r="B740" s="1570"/>
      <c r="C740" s="1571"/>
      <c r="D740" s="1587"/>
      <c r="E740" s="1587"/>
      <c r="F740" s="1587"/>
      <c r="G740" s="1572"/>
      <c r="H740" s="1572"/>
      <c r="I740" s="1870">
        <f t="shared" si="11"/>
        <v>0</v>
      </c>
      <c r="J740" s="1587"/>
      <c r="K740" s="1587"/>
      <c r="L740" s="1587"/>
      <c r="M740" s="1587"/>
      <c r="N740" s="1587"/>
      <c r="O740" s="1602"/>
      <c r="P740" s="1572"/>
      <c r="Q740" s="1610"/>
    </row>
    <row r="741" spans="1:17" ht="16" customHeight="1" x14ac:dyDescent="0.45">
      <c r="A741" s="1609"/>
      <c r="B741" s="1570"/>
      <c r="C741" s="1571"/>
      <c r="D741" s="1587"/>
      <c r="E741" s="1587"/>
      <c r="F741" s="1587"/>
      <c r="G741" s="1572"/>
      <c r="H741" s="1572"/>
      <c r="I741" s="1870">
        <f t="shared" si="11"/>
        <v>0</v>
      </c>
      <c r="J741" s="1587"/>
      <c r="K741" s="1587"/>
      <c r="L741" s="1587"/>
      <c r="M741" s="1587"/>
      <c r="N741" s="1587"/>
      <c r="O741" s="1602"/>
      <c r="P741" s="1572"/>
      <c r="Q741" s="1610"/>
    </row>
    <row r="742" spans="1:17" ht="16" customHeight="1" x14ac:dyDescent="0.45">
      <c r="A742" s="1609"/>
      <c r="B742" s="1570"/>
      <c r="C742" s="1571"/>
      <c r="D742" s="1587"/>
      <c r="E742" s="1587"/>
      <c r="F742" s="1587"/>
      <c r="G742" s="1572"/>
      <c r="H742" s="1572"/>
      <c r="I742" s="1870">
        <f t="shared" si="11"/>
        <v>0</v>
      </c>
      <c r="J742" s="1587"/>
      <c r="K742" s="1587"/>
      <c r="L742" s="1587"/>
      <c r="M742" s="1587"/>
      <c r="N742" s="1587"/>
      <c r="O742" s="1602"/>
      <c r="P742" s="1572"/>
      <c r="Q742" s="1610"/>
    </row>
    <row r="743" spans="1:17" ht="16" customHeight="1" x14ac:dyDescent="0.45">
      <c r="A743" s="1609"/>
      <c r="B743" s="1570"/>
      <c r="C743" s="1571"/>
      <c r="D743" s="1587"/>
      <c r="E743" s="1587"/>
      <c r="F743" s="1587"/>
      <c r="G743" s="1572"/>
      <c r="H743" s="1572"/>
      <c r="I743" s="1870">
        <f t="shared" si="11"/>
        <v>0</v>
      </c>
      <c r="J743" s="1587"/>
      <c r="K743" s="1587"/>
      <c r="L743" s="1587"/>
      <c r="M743" s="1587"/>
      <c r="N743" s="1587"/>
      <c r="O743" s="1602"/>
      <c r="P743" s="1572"/>
      <c r="Q743" s="1610"/>
    </row>
    <row r="744" spans="1:17" ht="16" customHeight="1" x14ac:dyDescent="0.45">
      <c r="A744" s="1609"/>
      <c r="B744" s="1570"/>
      <c r="C744" s="1571"/>
      <c r="D744" s="1587"/>
      <c r="E744" s="1587"/>
      <c r="F744" s="1587"/>
      <c r="G744" s="1572"/>
      <c r="H744" s="1572"/>
      <c r="I744" s="1870">
        <f t="shared" si="11"/>
        <v>0</v>
      </c>
      <c r="J744" s="1587"/>
      <c r="K744" s="1587"/>
      <c r="L744" s="1587"/>
      <c r="M744" s="1587"/>
      <c r="N744" s="1587"/>
      <c r="O744" s="1602"/>
      <c r="P744" s="1572"/>
      <c r="Q744" s="1610"/>
    </row>
    <row r="745" spans="1:17" ht="16" customHeight="1" x14ac:dyDescent="0.45">
      <c r="A745" s="1609"/>
      <c r="B745" s="1570"/>
      <c r="C745" s="1571"/>
      <c r="D745" s="1587"/>
      <c r="E745" s="1587"/>
      <c r="F745" s="1587"/>
      <c r="G745" s="1572"/>
      <c r="H745" s="1572"/>
      <c r="I745" s="1870">
        <f t="shared" si="11"/>
        <v>0</v>
      </c>
      <c r="J745" s="1587"/>
      <c r="K745" s="1587"/>
      <c r="L745" s="1587"/>
      <c r="M745" s="1587"/>
      <c r="N745" s="1587"/>
      <c r="O745" s="1602"/>
      <c r="P745" s="1572"/>
      <c r="Q745" s="1610"/>
    </row>
    <row r="746" spans="1:17" ht="16" customHeight="1" x14ac:dyDescent="0.45">
      <c r="A746" s="1609"/>
      <c r="B746" s="1570"/>
      <c r="C746" s="1571"/>
      <c r="D746" s="1587"/>
      <c r="E746" s="1587"/>
      <c r="F746" s="1587"/>
      <c r="G746" s="1572"/>
      <c r="H746" s="1572"/>
      <c r="I746" s="1870">
        <f t="shared" si="11"/>
        <v>0</v>
      </c>
      <c r="J746" s="1587"/>
      <c r="K746" s="1587"/>
      <c r="L746" s="1587"/>
      <c r="M746" s="1587"/>
      <c r="N746" s="1587"/>
      <c r="O746" s="1602"/>
      <c r="P746" s="1572"/>
      <c r="Q746" s="1610"/>
    </row>
    <row r="747" spans="1:17" ht="16" customHeight="1" x14ac:dyDescent="0.45">
      <c r="A747" s="1609"/>
      <c r="B747" s="1570"/>
      <c r="C747" s="1571"/>
      <c r="D747" s="1587"/>
      <c r="E747" s="1587"/>
      <c r="F747" s="1587"/>
      <c r="G747" s="1572"/>
      <c r="H747" s="1572"/>
      <c r="I747" s="1870">
        <f t="shared" si="11"/>
        <v>0</v>
      </c>
      <c r="J747" s="1587"/>
      <c r="K747" s="1587"/>
      <c r="L747" s="1587"/>
      <c r="M747" s="1587"/>
      <c r="N747" s="1587"/>
      <c r="O747" s="1602"/>
      <c r="P747" s="1572"/>
      <c r="Q747" s="1610"/>
    </row>
    <row r="748" spans="1:17" ht="16" customHeight="1" x14ac:dyDescent="0.45">
      <c r="A748" s="1609"/>
      <c r="B748" s="1570"/>
      <c r="C748" s="1571"/>
      <c r="D748" s="1587"/>
      <c r="E748" s="1587"/>
      <c r="F748" s="1587"/>
      <c r="G748" s="1572"/>
      <c r="H748" s="1572"/>
      <c r="I748" s="1870">
        <f t="shared" si="11"/>
        <v>0</v>
      </c>
      <c r="J748" s="1587"/>
      <c r="K748" s="1587"/>
      <c r="L748" s="1587"/>
      <c r="M748" s="1587"/>
      <c r="N748" s="1587"/>
      <c r="O748" s="1602"/>
      <c r="P748" s="1572"/>
      <c r="Q748" s="1610"/>
    </row>
    <row r="749" spans="1:17" ht="16" customHeight="1" x14ac:dyDescent="0.45">
      <c r="A749" s="1609"/>
      <c r="B749" s="1570"/>
      <c r="C749" s="1571"/>
      <c r="D749" s="1587"/>
      <c r="E749" s="1587"/>
      <c r="F749" s="1587"/>
      <c r="G749" s="1572"/>
      <c r="H749" s="1572"/>
      <c r="I749" s="1870">
        <f t="shared" si="11"/>
        <v>0</v>
      </c>
      <c r="J749" s="1587"/>
      <c r="K749" s="1587"/>
      <c r="L749" s="1587"/>
      <c r="M749" s="1587"/>
      <c r="N749" s="1587"/>
      <c r="O749" s="1602"/>
      <c r="P749" s="1572"/>
      <c r="Q749" s="1610"/>
    </row>
    <row r="750" spans="1:17" ht="16" customHeight="1" x14ac:dyDescent="0.45">
      <c r="A750" s="1609"/>
      <c r="B750" s="1570"/>
      <c r="C750" s="1571"/>
      <c r="D750" s="1587"/>
      <c r="E750" s="1587"/>
      <c r="F750" s="1587"/>
      <c r="G750" s="1572"/>
      <c r="H750" s="1572"/>
      <c r="I750" s="1870">
        <f t="shared" si="11"/>
        <v>0</v>
      </c>
      <c r="J750" s="1587"/>
      <c r="K750" s="1587"/>
      <c r="L750" s="1587"/>
      <c r="M750" s="1587"/>
      <c r="N750" s="1587"/>
      <c r="O750" s="1602"/>
      <c r="P750" s="1572"/>
      <c r="Q750" s="1610"/>
    </row>
    <row r="751" spans="1:17" ht="16" customHeight="1" x14ac:dyDescent="0.45">
      <c r="A751" s="1609"/>
      <c r="B751" s="1570"/>
      <c r="C751" s="1571"/>
      <c r="D751" s="1587"/>
      <c r="E751" s="1587"/>
      <c r="F751" s="1587"/>
      <c r="G751" s="1572"/>
      <c r="H751" s="1572"/>
      <c r="I751" s="1870">
        <f t="shared" si="11"/>
        <v>0</v>
      </c>
      <c r="J751" s="1587"/>
      <c r="K751" s="1587"/>
      <c r="L751" s="1587"/>
      <c r="M751" s="1587"/>
      <c r="N751" s="1587"/>
      <c r="O751" s="1602"/>
      <c r="P751" s="1572"/>
      <c r="Q751" s="1610"/>
    </row>
    <row r="752" spans="1:17" ht="16" customHeight="1" x14ac:dyDescent="0.45">
      <c r="A752" s="1609"/>
      <c r="B752" s="1570"/>
      <c r="C752" s="1571"/>
      <c r="D752" s="1587"/>
      <c r="E752" s="1587"/>
      <c r="F752" s="1587"/>
      <c r="G752" s="1572"/>
      <c r="H752" s="1572"/>
      <c r="I752" s="1870">
        <f t="shared" si="11"/>
        <v>0</v>
      </c>
      <c r="J752" s="1587"/>
      <c r="K752" s="1587"/>
      <c r="L752" s="1587"/>
      <c r="M752" s="1587"/>
      <c r="N752" s="1587"/>
      <c r="O752" s="1602"/>
      <c r="P752" s="1572"/>
      <c r="Q752" s="1610"/>
    </row>
    <row r="753" spans="1:17" ht="16" customHeight="1" x14ac:dyDescent="0.45">
      <c r="A753" s="1609"/>
      <c r="B753" s="1570"/>
      <c r="C753" s="1571"/>
      <c r="D753" s="1587"/>
      <c r="E753" s="1587"/>
      <c r="F753" s="1587"/>
      <c r="G753" s="1572"/>
      <c r="H753" s="1572"/>
      <c r="I753" s="1870">
        <f t="shared" si="11"/>
        <v>0</v>
      </c>
      <c r="J753" s="1587"/>
      <c r="K753" s="1587"/>
      <c r="L753" s="1587"/>
      <c r="M753" s="1587"/>
      <c r="N753" s="1587"/>
      <c r="O753" s="1602"/>
      <c r="P753" s="1572"/>
      <c r="Q753" s="1610"/>
    </row>
    <row r="754" spans="1:17" ht="16" customHeight="1" x14ac:dyDescent="0.45">
      <c r="A754" s="1609"/>
      <c r="B754" s="1570"/>
      <c r="C754" s="1571"/>
      <c r="D754" s="1587"/>
      <c r="E754" s="1587"/>
      <c r="F754" s="1587"/>
      <c r="G754" s="1572"/>
      <c r="H754" s="1572"/>
      <c r="I754" s="1870">
        <f t="shared" si="11"/>
        <v>0</v>
      </c>
      <c r="J754" s="1587"/>
      <c r="K754" s="1587"/>
      <c r="L754" s="1587"/>
      <c r="M754" s="1587"/>
      <c r="N754" s="1587"/>
      <c r="O754" s="1602"/>
      <c r="P754" s="1572"/>
      <c r="Q754" s="1610"/>
    </row>
    <row r="755" spans="1:17" ht="16" customHeight="1" x14ac:dyDescent="0.45">
      <c r="A755" s="1609"/>
      <c r="B755" s="1570"/>
      <c r="C755" s="1571"/>
      <c r="D755" s="1587"/>
      <c r="E755" s="1587"/>
      <c r="F755" s="1587"/>
      <c r="G755" s="1572"/>
      <c r="H755" s="1572"/>
      <c r="I755" s="1870">
        <f t="shared" si="11"/>
        <v>0</v>
      </c>
      <c r="J755" s="1587"/>
      <c r="K755" s="1587"/>
      <c r="L755" s="1587"/>
      <c r="M755" s="1587"/>
      <c r="N755" s="1587"/>
      <c r="O755" s="1602"/>
      <c r="P755" s="1572"/>
      <c r="Q755" s="1610"/>
    </row>
    <row r="756" spans="1:17" ht="16" customHeight="1" x14ac:dyDescent="0.45">
      <c r="A756" s="1609"/>
      <c r="B756" s="1570"/>
      <c r="C756" s="1571"/>
      <c r="D756" s="1587"/>
      <c r="E756" s="1587"/>
      <c r="F756" s="1587"/>
      <c r="G756" s="1572"/>
      <c r="H756" s="1572"/>
      <c r="I756" s="1870">
        <f t="shared" si="11"/>
        <v>0</v>
      </c>
      <c r="J756" s="1587"/>
      <c r="K756" s="1587"/>
      <c r="L756" s="1587"/>
      <c r="M756" s="1587"/>
      <c r="N756" s="1587"/>
      <c r="O756" s="1602"/>
      <c r="P756" s="1572"/>
      <c r="Q756" s="1610"/>
    </row>
    <row r="757" spans="1:17" ht="16" customHeight="1" x14ac:dyDescent="0.45">
      <c r="A757" s="1609"/>
      <c r="B757" s="1570"/>
      <c r="C757" s="1571"/>
      <c r="D757" s="1587"/>
      <c r="E757" s="1587"/>
      <c r="F757" s="1587"/>
      <c r="G757" s="1572"/>
      <c r="H757" s="1572"/>
      <c r="I757" s="1870">
        <f t="shared" si="11"/>
        <v>0</v>
      </c>
      <c r="J757" s="1587"/>
      <c r="K757" s="1587"/>
      <c r="L757" s="1587"/>
      <c r="M757" s="1587"/>
      <c r="N757" s="1587"/>
      <c r="O757" s="1602"/>
      <c r="P757" s="1572"/>
      <c r="Q757" s="1610"/>
    </row>
    <row r="758" spans="1:17" ht="16" customHeight="1" x14ac:dyDescent="0.45">
      <c r="A758" s="1609"/>
      <c r="B758" s="1570"/>
      <c r="C758" s="1571"/>
      <c r="D758" s="1587"/>
      <c r="E758" s="1587"/>
      <c r="F758" s="1587"/>
      <c r="G758" s="1572"/>
      <c r="H758" s="1572"/>
      <c r="I758" s="1870">
        <f t="shared" si="11"/>
        <v>0</v>
      </c>
      <c r="J758" s="1587"/>
      <c r="K758" s="1587"/>
      <c r="L758" s="1587"/>
      <c r="M758" s="1587"/>
      <c r="N758" s="1587"/>
      <c r="O758" s="1602"/>
      <c r="P758" s="1572"/>
      <c r="Q758" s="1610"/>
    </row>
    <row r="759" spans="1:17" ht="16" customHeight="1" x14ac:dyDescent="0.45">
      <c r="A759" s="1609"/>
      <c r="B759" s="1570"/>
      <c r="C759" s="1571"/>
      <c r="D759" s="1587"/>
      <c r="E759" s="1587"/>
      <c r="F759" s="1587"/>
      <c r="G759" s="1572"/>
      <c r="H759" s="1572"/>
      <c r="I759" s="1870">
        <f t="shared" si="11"/>
        <v>0</v>
      </c>
      <c r="J759" s="1587"/>
      <c r="K759" s="1587"/>
      <c r="L759" s="1587"/>
      <c r="M759" s="1587"/>
      <c r="N759" s="1587"/>
      <c r="O759" s="1602"/>
      <c r="P759" s="1572"/>
      <c r="Q759" s="1610"/>
    </row>
    <row r="760" spans="1:17" ht="16" customHeight="1" x14ac:dyDescent="0.45">
      <c r="A760" s="1609"/>
      <c r="B760" s="1570"/>
      <c r="C760" s="1571"/>
      <c r="D760" s="1587"/>
      <c r="E760" s="1587"/>
      <c r="F760" s="1587"/>
      <c r="G760" s="1572"/>
      <c r="H760" s="1572"/>
      <c r="I760" s="1870">
        <f t="shared" si="11"/>
        <v>0</v>
      </c>
      <c r="J760" s="1587"/>
      <c r="K760" s="1587"/>
      <c r="L760" s="1587"/>
      <c r="M760" s="1587"/>
      <c r="N760" s="1587"/>
      <c r="O760" s="1602"/>
      <c r="P760" s="1572"/>
      <c r="Q760" s="1610"/>
    </row>
    <row r="761" spans="1:17" ht="16" customHeight="1" x14ac:dyDescent="0.45">
      <c r="A761" s="1609"/>
      <c r="B761" s="1570"/>
      <c r="C761" s="1571"/>
      <c r="D761" s="1587"/>
      <c r="E761" s="1587"/>
      <c r="F761" s="1587"/>
      <c r="G761" s="1572"/>
      <c r="H761" s="1572"/>
      <c r="I761" s="1870">
        <f t="shared" si="11"/>
        <v>0</v>
      </c>
      <c r="J761" s="1587"/>
      <c r="K761" s="1587"/>
      <c r="L761" s="1587"/>
      <c r="M761" s="1587"/>
      <c r="N761" s="1587"/>
      <c r="O761" s="1602"/>
      <c r="P761" s="1572"/>
      <c r="Q761" s="1610"/>
    </row>
    <row r="762" spans="1:17" ht="16" customHeight="1" x14ac:dyDescent="0.45">
      <c r="A762" s="1609"/>
      <c r="B762" s="1570"/>
      <c r="C762" s="1571"/>
      <c r="D762" s="1587"/>
      <c r="E762" s="1587"/>
      <c r="F762" s="1587"/>
      <c r="G762" s="1572"/>
      <c r="H762" s="1572"/>
      <c r="I762" s="1870">
        <f t="shared" si="11"/>
        <v>0</v>
      </c>
      <c r="J762" s="1587"/>
      <c r="K762" s="1587"/>
      <c r="L762" s="1587"/>
      <c r="M762" s="1587"/>
      <c r="N762" s="1587"/>
      <c r="O762" s="1602"/>
      <c r="P762" s="1572"/>
      <c r="Q762" s="1610"/>
    </row>
    <row r="763" spans="1:17" ht="16" customHeight="1" x14ac:dyDescent="0.45">
      <c r="A763" s="1609"/>
      <c r="B763" s="1570"/>
      <c r="C763" s="1571"/>
      <c r="D763" s="1587"/>
      <c r="E763" s="1587"/>
      <c r="F763" s="1587"/>
      <c r="G763" s="1572"/>
      <c r="H763" s="1572"/>
      <c r="I763" s="1870">
        <f t="shared" si="11"/>
        <v>0</v>
      </c>
      <c r="J763" s="1587"/>
      <c r="K763" s="1587"/>
      <c r="L763" s="1587"/>
      <c r="M763" s="1587"/>
      <c r="N763" s="1587"/>
      <c r="O763" s="1602"/>
      <c r="P763" s="1572"/>
      <c r="Q763" s="1610"/>
    </row>
    <row r="764" spans="1:17" ht="16" customHeight="1" x14ac:dyDescent="0.45">
      <c r="A764" s="1609"/>
      <c r="B764" s="1570"/>
      <c r="C764" s="1571"/>
      <c r="D764" s="1587"/>
      <c r="E764" s="1587"/>
      <c r="F764" s="1587"/>
      <c r="G764" s="1572"/>
      <c r="H764" s="1572"/>
      <c r="I764" s="1870">
        <f t="shared" si="11"/>
        <v>0</v>
      </c>
      <c r="J764" s="1587"/>
      <c r="K764" s="1587"/>
      <c r="L764" s="1587"/>
      <c r="M764" s="1587"/>
      <c r="N764" s="1587"/>
      <c r="O764" s="1602"/>
      <c r="P764" s="1572"/>
      <c r="Q764" s="1610"/>
    </row>
    <row r="765" spans="1:17" ht="16" customHeight="1" x14ac:dyDescent="0.45">
      <c r="A765" s="1609"/>
      <c r="B765" s="1570"/>
      <c r="C765" s="1571"/>
      <c r="D765" s="1587"/>
      <c r="E765" s="1587"/>
      <c r="F765" s="1587"/>
      <c r="G765" s="1572"/>
      <c r="H765" s="1572"/>
      <c r="I765" s="1870">
        <f t="shared" si="11"/>
        <v>0</v>
      </c>
      <c r="J765" s="1587"/>
      <c r="K765" s="1587"/>
      <c r="L765" s="1587"/>
      <c r="M765" s="1587"/>
      <c r="N765" s="1587"/>
      <c r="O765" s="1602"/>
      <c r="P765" s="1572"/>
      <c r="Q765" s="1610"/>
    </row>
    <row r="766" spans="1:17" ht="16" customHeight="1" x14ac:dyDescent="0.45">
      <c r="A766" s="1609"/>
      <c r="B766" s="1570"/>
      <c r="C766" s="1571"/>
      <c r="D766" s="1587"/>
      <c r="E766" s="1587"/>
      <c r="F766" s="1587"/>
      <c r="G766" s="1572"/>
      <c r="H766" s="1572"/>
      <c r="I766" s="1870">
        <f t="shared" si="11"/>
        <v>0</v>
      </c>
      <c r="J766" s="1587"/>
      <c r="K766" s="1587"/>
      <c r="L766" s="1587"/>
      <c r="M766" s="1587"/>
      <c r="N766" s="1587"/>
      <c r="O766" s="1602"/>
      <c r="P766" s="1572"/>
      <c r="Q766" s="1610"/>
    </row>
    <row r="767" spans="1:17" ht="16" customHeight="1" x14ac:dyDescent="0.45">
      <c r="A767" s="1609"/>
      <c r="B767" s="1570"/>
      <c r="C767" s="1571"/>
      <c r="D767" s="1587"/>
      <c r="E767" s="1587"/>
      <c r="F767" s="1587"/>
      <c r="G767" s="1572"/>
      <c r="H767" s="1572"/>
      <c r="I767" s="1870">
        <f t="shared" si="11"/>
        <v>0</v>
      </c>
      <c r="J767" s="1587"/>
      <c r="K767" s="1587"/>
      <c r="L767" s="1587"/>
      <c r="M767" s="1587"/>
      <c r="N767" s="1587"/>
      <c r="O767" s="1602"/>
      <c r="P767" s="1572"/>
      <c r="Q767" s="1610"/>
    </row>
    <row r="768" spans="1:17" ht="16" customHeight="1" x14ac:dyDescent="0.45">
      <c r="A768" s="1609"/>
      <c r="B768" s="1570"/>
      <c r="C768" s="1571"/>
      <c r="D768" s="1587"/>
      <c r="E768" s="1587"/>
      <c r="F768" s="1587"/>
      <c r="G768" s="1572"/>
      <c r="H768" s="1572"/>
      <c r="I768" s="1870">
        <f t="shared" si="11"/>
        <v>0</v>
      </c>
      <c r="J768" s="1587"/>
      <c r="K768" s="1587"/>
      <c r="L768" s="1587"/>
      <c r="M768" s="1587"/>
      <c r="N768" s="1587"/>
      <c r="O768" s="1602"/>
      <c r="P768" s="1572"/>
      <c r="Q768" s="1610"/>
    </row>
    <row r="769" spans="1:17" ht="16" customHeight="1" x14ac:dyDescent="0.45">
      <c r="A769" s="1609"/>
      <c r="B769" s="1570"/>
      <c r="C769" s="1571"/>
      <c r="D769" s="1587"/>
      <c r="E769" s="1587"/>
      <c r="F769" s="1587"/>
      <c r="G769" s="1572"/>
      <c r="H769" s="1572"/>
      <c r="I769" s="1870">
        <f t="shared" si="11"/>
        <v>0</v>
      </c>
      <c r="J769" s="1587"/>
      <c r="K769" s="1587"/>
      <c r="L769" s="1587"/>
      <c r="M769" s="1587"/>
      <c r="N769" s="1587"/>
      <c r="O769" s="1602"/>
      <c r="P769" s="1572"/>
      <c r="Q769" s="1610"/>
    </row>
    <row r="770" spans="1:17" ht="16" customHeight="1" x14ac:dyDescent="0.45">
      <c r="A770" s="1609"/>
      <c r="B770" s="1570"/>
      <c r="C770" s="1571"/>
      <c r="D770" s="1587"/>
      <c r="E770" s="1587"/>
      <c r="F770" s="1587"/>
      <c r="G770" s="1572"/>
      <c r="H770" s="1572"/>
      <c r="I770" s="1870">
        <f t="shared" si="11"/>
        <v>0</v>
      </c>
      <c r="J770" s="1587"/>
      <c r="K770" s="1587"/>
      <c r="L770" s="1587"/>
      <c r="M770" s="1587"/>
      <c r="N770" s="1587"/>
      <c r="O770" s="1602"/>
      <c r="P770" s="1572"/>
      <c r="Q770" s="1610"/>
    </row>
    <row r="771" spans="1:17" ht="16" customHeight="1" x14ac:dyDescent="0.45">
      <c r="A771" s="1609"/>
      <c r="B771" s="1570"/>
      <c r="C771" s="1571"/>
      <c r="D771" s="1587"/>
      <c r="E771" s="1587"/>
      <c r="F771" s="1587"/>
      <c r="G771" s="1572"/>
      <c r="H771" s="1572"/>
      <c r="I771" s="1870">
        <f t="shared" si="11"/>
        <v>0</v>
      </c>
      <c r="J771" s="1587"/>
      <c r="K771" s="1587"/>
      <c r="L771" s="1587"/>
      <c r="M771" s="1587"/>
      <c r="N771" s="1587"/>
      <c r="O771" s="1602"/>
      <c r="P771" s="1572"/>
      <c r="Q771" s="1610"/>
    </row>
    <row r="772" spans="1:17" ht="16" customHeight="1" x14ac:dyDescent="0.45">
      <c r="A772" s="1609"/>
      <c r="B772" s="1570"/>
      <c r="C772" s="1571"/>
      <c r="D772" s="1587"/>
      <c r="E772" s="1587"/>
      <c r="F772" s="1587"/>
      <c r="G772" s="1572"/>
      <c r="H772" s="1572"/>
      <c r="I772" s="1870">
        <f t="shared" si="11"/>
        <v>0</v>
      </c>
      <c r="J772" s="1587"/>
      <c r="K772" s="1587"/>
      <c r="L772" s="1587"/>
      <c r="M772" s="1587"/>
      <c r="N772" s="1587"/>
      <c r="O772" s="1602"/>
      <c r="P772" s="1572"/>
      <c r="Q772" s="1610"/>
    </row>
    <row r="773" spans="1:17" ht="16" customHeight="1" x14ac:dyDescent="0.45">
      <c r="A773" s="1609"/>
      <c r="B773" s="1570"/>
      <c r="C773" s="1571"/>
      <c r="D773" s="1587"/>
      <c r="E773" s="1587"/>
      <c r="F773" s="1587"/>
      <c r="G773" s="1572"/>
      <c r="H773" s="1572"/>
      <c r="I773" s="1870">
        <f t="shared" si="11"/>
        <v>0</v>
      </c>
      <c r="J773" s="1587"/>
      <c r="K773" s="1587"/>
      <c r="L773" s="1587"/>
      <c r="M773" s="1587"/>
      <c r="N773" s="1587"/>
      <c r="O773" s="1602"/>
      <c r="P773" s="1572"/>
      <c r="Q773" s="1610"/>
    </row>
    <row r="774" spans="1:17" ht="16" customHeight="1" x14ac:dyDescent="0.45">
      <c r="A774" s="1609"/>
      <c r="B774" s="1570"/>
      <c r="C774" s="1571"/>
      <c r="D774" s="1587"/>
      <c r="E774" s="1587"/>
      <c r="F774" s="1587"/>
      <c r="G774" s="1572"/>
      <c r="H774" s="1572"/>
      <c r="I774" s="1870">
        <f t="shared" si="11"/>
        <v>0</v>
      </c>
      <c r="J774" s="1587"/>
      <c r="K774" s="1587"/>
      <c r="L774" s="1587"/>
      <c r="M774" s="1587"/>
      <c r="N774" s="1587"/>
      <c r="O774" s="1602"/>
      <c r="P774" s="1572"/>
      <c r="Q774" s="1610"/>
    </row>
    <row r="775" spans="1:17" ht="16" customHeight="1" x14ac:dyDescent="0.45">
      <c r="A775" s="1609"/>
      <c r="B775" s="1570"/>
      <c r="C775" s="1571"/>
      <c r="D775" s="1587"/>
      <c r="E775" s="1587"/>
      <c r="F775" s="1587"/>
      <c r="G775" s="1572"/>
      <c r="H775" s="1572"/>
      <c r="I775" s="1870">
        <f t="shared" si="11"/>
        <v>0</v>
      </c>
      <c r="J775" s="1587"/>
      <c r="K775" s="1587"/>
      <c r="L775" s="1587"/>
      <c r="M775" s="1587"/>
      <c r="N775" s="1587"/>
      <c r="O775" s="1602"/>
      <c r="P775" s="1572"/>
      <c r="Q775" s="1610"/>
    </row>
    <row r="776" spans="1:17" ht="16" customHeight="1" x14ac:dyDescent="0.45">
      <c r="A776" s="1609"/>
      <c r="B776" s="1570"/>
      <c r="C776" s="1571"/>
      <c r="D776" s="1587"/>
      <c r="E776" s="1587"/>
      <c r="F776" s="1587"/>
      <c r="G776" s="1572"/>
      <c r="H776" s="1572"/>
      <c r="I776" s="1870">
        <f t="shared" ref="I776:I839" si="12">$G776*$H776</f>
        <v>0</v>
      </c>
      <c r="J776" s="1587"/>
      <c r="K776" s="1587"/>
      <c r="L776" s="1587"/>
      <c r="M776" s="1587"/>
      <c r="N776" s="1587"/>
      <c r="O776" s="1602"/>
      <c r="P776" s="1572"/>
      <c r="Q776" s="1610"/>
    </row>
    <row r="777" spans="1:17" ht="16" customHeight="1" x14ac:dyDescent="0.45">
      <c r="A777" s="1609"/>
      <c r="B777" s="1570"/>
      <c r="C777" s="1571"/>
      <c r="D777" s="1587"/>
      <c r="E777" s="1587"/>
      <c r="F777" s="1587"/>
      <c r="G777" s="1572"/>
      <c r="H777" s="1572"/>
      <c r="I777" s="1870">
        <f t="shared" si="12"/>
        <v>0</v>
      </c>
      <c r="J777" s="1587"/>
      <c r="K777" s="1587"/>
      <c r="L777" s="1587"/>
      <c r="M777" s="1587"/>
      <c r="N777" s="1587"/>
      <c r="O777" s="1602"/>
      <c r="P777" s="1572"/>
      <c r="Q777" s="1610"/>
    </row>
    <row r="778" spans="1:17" ht="16" customHeight="1" x14ac:dyDescent="0.45">
      <c r="A778" s="1609"/>
      <c r="B778" s="1570"/>
      <c r="C778" s="1571"/>
      <c r="D778" s="1587"/>
      <c r="E778" s="1587"/>
      <c r="F778" s="1587"/>
      <c r="G778" s="1572"/>
      <c r="H778" s="1572"/>
      <c r="I778" s="1870">
        <f t="shared" si="12"/>
        <v>0</v>
      </c>
      <c r="J778" s="1587"/>
      <c r="K778" s="1587"/>
      <c r="L778" s="1587"/>
      <c r="M778" s="1587"/>
      <c r="N778" s="1587"/>
      <c r="O778" s="1602"/>
      <c r="P778" s="1572"/>
      <c r="Q778" s="1610"/>
    </row>
    <row r="779" spans="1:17" ht="16" customHeight="1" x14ac:dyDescent="0.45">
      <c r="A779" s="1609"/>
      <c r="B779" s="1570"/>
      <c r="C779" s="1571"/>
      <c r="D779" s="1587"/>
      <c r="E779" s="1587"/>
      <c r="F779" s="1587"/>
      <c r="G779" s="1572"/>
      <c r="H779" s="1572"/>
      <c r="I779" s="1870">
        <f t="shared" si="12"/>
        <v>0</v>
      </c>
      <c r="J779" s="1587"/>
      <c r="K779" s="1587"/>
      <c r="L779" s="1587"/>
      <c r="M779" s="1587"/>
      <c r="N779" s="1587"/>
      <c r="O779" s="1602"/>
      <c r="P779" s="1572"/>
      <c r="Q779" s="1610"/>
    </row>
    <row r="780" spans="1:17" ht="16" customHeight="1" x14ac:dyDescent="0.45">
      <c r="A780" s="1609"/>
      <c r="B780" s="1570"/>
      <c r="C780" s="1571"/>
      <c r="D780" s="1587"/>
      <c r="E780" s="1587"/>
      <c r="F780" s="1587"/>
      <c r="G780" s="1572"/>
      <c r="H780" s="1572"/>
      <c r="I780" s="1870">
        <f t="shared" si="12"/>
        <v>0</v>
      </c>
      <c r="J780" s="1587"/>
      <c r="K780" s="1587"/>
      <c r="L780" s="1587"/>
      <c r="M780" s="1587"/>
      <c r="N780" s="1587"/>
      <c r="O780" s="1602"/>
      <c r="P780" s="1572"/>
      <c r="Q780" s="1610"/>
    </row>
    <row r="781" spans="1:17" ht="16" customHeight="1" x14ac:dyDescent="0.45">
      <c r="A781" s="1609"/>
      <c r="B781" s="1570"/>
      <c r="C781" s="1571"/>
      <c r="D781" s="1587"/>
      <c r="E781" s="1587"/>
      <c r="F781" s="1587"/>
      <c r="G781" s="1572"/>
      <c r="H781" s="1572"/>
      <c r="I781" s="1870">
        <f t="shared" si="12"/>
        <v>0</v>
      </c>
      <c r="J781" s="1587"/>
      <c r="K781" s="1587"/>
      <c r="L781" s="1587"/>
      <c r="M781" s="1587"/>
      <c r="N781" s="1587"/>
      <c r="O781" s="1602"/>
      <c r="P781" s="1572"/>
      <c r="Q781" s="1610"/>
    </row>
    <row r="782" spans="1:17" ht="16" customHeight="1" x14ac:dyDescent="0.45">
      <c r="A782" s="1609"/>
      <c r="B782" s="1570"/>
      <c r="C782" s="1571"/>
      <c r="D782" s="1587"/>
      <c r="E782" s="1587"/>
      <c r="F782" s="1587"/>
      <c r="G782" s="1572"/>
      <c r="H782" s="1572"/>
      <c r="I782" s="1870">
        <f t="shared" si="12"/>
        <v>0</v>
      </c>
      <c r="J782" s="1587"/>
      <c r="K782" s="1587"/>
      <c r="L782" s="1587"/>
      <c r="M782" s="1587"/>
      <c r="N782" s="1587"/>
      <c r="O782" s="1602"/>
      <c r="P782" s="1572"/>
      <c r="Q782" s="1610"/>
    </row>
    <row r="783" spans="1:17" ht="16" customHeight="1" x14ac:dyDescent="0.45">
      <c r="A783" s="1609"/>
      <c r="B783" s="1570"/>
      <c r="C783" s="1571"/>
      <c r="D783" s="1587"/>
      <c r="E783" s="1587"/>
      <c r="F783" s="1587"/>
      <c r="G783" s="1572"/>
      <c r="H783" s="1572"/>
      <c r="I783" s="1870">
        <f t="shared" si="12"/>
        <v>0</v>
      </c>
      <c r="J783" s="1587"/>
      <c r="K783" s="1587"/>
      <c r="L783" s="1587"/>
      <c r="M783" s="1587"/>
      <c r="N783" s="1587"/>
      <c r="O783" s="1602"/>
      <c r="P783" s="1572"/>
      <c r="Q783" s="1610"/>
    </row>
    <row r="784" spans="1:17" ht="16" customHeight="1" x14ac:dyDescent="0.45">
      <c r="A784" s="1609"/>
      <c r="B784" s="1570"/>
      <c r="C784" s="1571"/>
      <c r="D784" s="1587"/>
      <c r="E784" s="1587"/>
      <c r="F784" s="1587"/>
      <c r="G784" s="1572"/>
      <c r="H784" s="1572"/>
      <c r="I784" s="1870">
        <f t="shared" si="12"/>
        <v>0</v>
      </c>
      <c r="J784" s="1587"/>
      <c r="K784" s="1587"/>
      <c r="L784" s="1587"/>
      <c r="M784" s="1587"/>
      <c r="N784" s="1587"/>
      <c r="O784" s="1602"/>
      <c r="P784" s="1572"/>
      <c r="Q784" s="1610"/>
    </row>
    <row r="785" spans="1:17" ht="16" customHeight="1" x14ac:dyDescent="0.45">
      <c r="A785" s="1609"/>
      <c r="B785" s="1570"/>
      <c r="C785" s="1571"/>
      <c r="D785" s="1587"/>
      <c r="E785" s="1587"/>
      <c r="F785" s="1587"/>
      <c r="G785" s="1572"/>
      <c r="H785" s="1572"/>
      <c r="I785" s="1870">
        <f t="shared" si="12"/>
        <v>0</v>
      </c>
      <c r="J785" s="1587"/>
      <c r="K785" s="1587"/>
      <c r="L785" s="1587"/>
      <c r="M785" s="1587"/>
      <c r="N785" s="1587"/>
      <c r="O785" s="1602"/>
      <c r="P785" s="1572"/>
      <c r="Q785" s="1610"/>
    </row>
    <row r="786" spans="1:17" ht="16" customHeight="1" x14ac:dyDescent="0.45">
      <c r="A786" s="1609"/>
      <c r="B786" s="1570"/>
      <c r="C786" s="1571"/>
      <c r="D786" s="1587"/>
      <c r="E786" s="1587"/>
      <c r="F786" s="1587"/>
      <c r="G786" s="1572"/>
      <c r="H786" s="1572"/>
      <c r="I786" s="1870">
        <f t="shared" si="12"/>
        <v>0</v>
      </c>
      <c r="J786" s="1587"/>
      <c r="K786" s="1587"/>
      <c r="L786" s="1587"/>
      <c r="M786" s="1587"/>
      <c r="N786" s="1587"/>
      <c r="O786" s="1602"/>
      <c r="P786" s="1572"/>
      <c r="Q786" s="1610"/>
    </row>
    <row r="787" spans="1:17" ht="16" customHeight="1" x14ac:dyDescent="0.45">
      <c r="A787" s="1609"/>
      <c r="B787" s="1570"/>
      <c r="C787" s="1571"/>
      <c r="D787" s="1587"/>
      <c r="E787" s="1587"/>
      <c r="F787" s="1587"/>
      <c r="G787" s="1572"/>
      <c r="H787" s="1572"/>
      <c r="I787" s="1870">
        <f t="shared" si="12"/>
        <v>0</v>
      </c>
      <c r="J787" s="1587"/>
      <c r="K787" s="1587"/>
      <c r="L787" s="1587"/>
      <c r="M787" s="1587"/>
      <c r="N787" s="1587"/>
      <c r="O787" s="1602"/>
      <c r="P787" s="1572"/>
      <c r="Q787" s="1610"/>
    </row>
    <row r="788" spans="1:17" ht="16" customHeight="1" x14ac:dyDescent="0.45">
      <c r="A788" s="1609"/>
      <c r="B788" s="1570"/>
      <c r="C788" s="1571"/>
      <c r="D788" s="1587"/>
      <c r="E788" s="1587"/>
      <c r="F788" s="1587"/>
      <c r="G788" s="1572"/>
      <c r="H788" s="1572"/>
      <c r="I788" s="1870">
        <f t="shared" si="12"/>
        <v>0</v>
      </c>
      <c r="J788" s="1587"/>
      <c r="K788" s="1587"/>
      <c r="L788" s="1587"/>
      <c r="M788" s="1587"/>
      <c r="N788" s="1587"/>
      <c r="O788" s="1602"/>
      <c r="P788" s="1572"/>
      <c r="Q788" s="1610"/>
    </row>
    <row r="789" spans="1:17" ht="16" customHeight="1" x14ac:dyDescent="0.45">
      <c r="A789" s="1609"/>
      <c r="B789" s="1570"/>
      <c r="C789" s="1571"/>
      <c r="D789" s="1587"/>
      <c r="E789" s="1587"/>
      <c r="F789" s="1587"/>
      <c r="G789" s="1572"/>
      <c r="H789" s="1572"/>
      <c r="I789" s="1870">
        <f t="shared" si="12"/>
        <v>0</v>
      </c>
      <c r="J789" s="1587"/>
      <c r="K789" s="1587"/>
      <c r="L789" s="1587"/>
      <c r="M789" s="1587"/>
      <c r="N789" s="1587"/>
      <c r="O789" s="1602"/>
      <c r="P789" s="1572"/>
      <c r="Q789" s="1610"/>
    </row>
    <row r="790" spans="1:17" ht="16" customHeight="1" x14ac:dyDescent="0.45">
      <c r="A790" s="1609"/>
      <c r="B790" s="1570"/>
      <c r="C790" s="1571"/>
      <c r="D790" s="1587"/>
      <c r="E790" s="1587"/>
      <c r="F790" s="1587"/>
      <c r="G790" s="1572"/>
      <c r="H790" s="1572"/>
      <c r="I790" s="1870">
        <f t="shared" si="12"/>
        <v>0</v>
      </c>
      <c r="J790" s="1587"/>
      <c r="K790" s="1587"/>
      <c r="L790" s="1587"/>
      <c r="M790" s="1587"/>
      <c r="N790" s="1587"/>
      <c r="O790" s="1602"/>
      <c r="P790" s="1572"/>
      <c r="Q790" s="1610"/>
    </row>
    <row r="791" spans="1:17" ht="16" customHeight="1" x14ac:dyDescent="0.45">
      <c r="A791" s="1609"/>
      <c r="B791" s="1570"/>
      <c r="C791" s="1571"/>
      <c r="D791" s="1587"/>
      <c r="E791" s="1587"/>
      <c r="F791" s="1587"/>
      <c r="G791" s="1572"/>
      <c r="H791" s="1572"/>
      <c r="I791" s="1870">
        <f t="shared" si="12"/>
        <v>0</v>
      </c>
      <c r="J791" s="1587"/>
      <c r="K791" s="1587"/>
      <c r="L791" s="1587"/>
      <c r="M791" s="1587"/>
      <c r="N791" s="1587"/>
      <c r="O791" s="1602"/>
      <c r="P791" s="1572"/>
      <c r="Q791" s="1610"/>
    </row>
    <row r="792" spans="1:17" ht="16" customHeight="1" x14ac:dyDescent="0.45">
      <c r="A792" s="1609"/>
      <c r="B792" s="1570"/>
      <c r="C792" s="1571"/>
      <c r="D792" s="1587"/>
      <c r="E792" s="1587"/>
      <c r="F792" s="1587"/>
      <c r="G792" s="1572"/>
      <c r="H792" s="1572"/>
      <c r="I792" s="1870">
        <f t="shared" si="12"/>
        <v>0</v>
      </c>
      <c r="J792" s="1587"/>
      <c r="K792" s="1587"/>
      <c r="L792" s="1587"/>
      <c r="M792" s="1587"/>
      <c r="N792" s="1587"/>
      <c r="O792" s="1602"/>
      <c r="P792" s="1572"/>
      <c r="Q792" s="1610"/>
    </row>
    <row r="793" spans="1:17" ht="16" customHeight="1" x14ac:dyDescent="0.45">
      <c r="A793" s="1609"/>
      <c r="B793" s="1570"/>
      <c r="C793" s="1571"/>
      <c r="D793" s="1587"/>
      <c r="E793" s="1587"/>
      <c r="F793" s="1587"/>
      <c r="G793" s="1572"/>
      <c r="H793" s="1572"/>
      <c r="I793" s="1870">
        <f t="shared" si="12"/>
        <v>0</v>
      </c>
      <c r="J793" s="1587"/>
      <c r="K793" s="1587"/>
      <c r="L793" s="1587"/>
      <c r="M793" s="1587"/>
      <c r="N793" s="1587"/>
      <c r="O793" s="1602"/>
      <c r="P793" s="1572"/>
      <c r="Q793" s="1610"/>
    </row>
    <row r="794" spans="1:17" ht="16" customHeight="1" x14ac:dyDescent="0.45">
      <c r="A794" s="1609"/>
      <c r="B794" s="1570"/>
      <c r="C794" s="1571"/>
      <c r="D794" s="1587"/>
      <c r="E794" s="1587"/>
      <c r="F794" s="1587"/>
      <c r="G794" s="1572"/>
      <c r="H794" s="1572"/>
      <c r="I794" s="1870">
        <f t="shared" si="12"/>
        <v>0</v>
      </c>
      <c r="J794" s="1587"/>
      <c r="K794" s="1587"/>
      <c r="L794" s="1587"/>
      <c r="M794" s="1587"/>
      <c r="N794" s="1587"/>
      <c r="O794" s="1602"/>
      <c r="P794" s="1572"/>
      <c r="Q794" s="1610"/>
    </row>
    <row r="795" spans="1:17" ht="16" customHeight="1" x14ac:dyDescent="0.45">
      <c r="A795" s="1609"/>
      <c r="B795" s="1570"/>
      <c r="C795" s="1571"/>
      <c r="D795" s="1587"/>
      <c r="E795" s="1587"/>
      <c r="F795" s="1587"/>
      <c r="G795" s="1572"/>
      <c r="H795" s="1572"/>
      <c r="I795" s="1870">
        <f t="shared" si="12"/>
        <v>0</v>
      </c>
      <c r="J795" s="1587"/>
      <c r="K795" s="1587"/>
      <c r="L795" s="1587"/>
      <c r="M795" s="1587"/>
      <c r="N795" s="1587"/>
      <c r="O795" s="1602"/>
      <c r="P795" s="1572"/>
      <c r="Q795" s="1610"/>
    </row>
    <row r="796" spans="1:17" ht="16" customHeight="1" x14ac:dyDescent="0.45">
      <c r="A796" s="1609"/>
      <c r="B796" s="1570"/>
      <c r="C796" s="1571"/>
      <c r="D796" s="1587"/>
      <c r="E796" s="1587"/>
      <c r="F796" s="1587"/>
      <c r="G796" s="1572"/>
      <c r="H796" s="1572"/>
      <c r="I796" s="1870">
        <f t="shared" si="12"/>
        <v>0</v>
      </c>
      <c r="J796" s="1587"/>
      <c r="K796" s="1587"/>
      <c r="L796" s="1587"/>
      <c r="M796" s="1587"/>
      <c r="N796" s="1587"/>
      <c r="O796" s="1602"/>
      <c r="P796" s="1572"/>
      <c r="Q796" s="1610"/>
    </row>
    <row r="797" spans="1:17" ht="16" customHeight="1" x14ac:dyDescent="0.45">
      <c r="A797" s="1609"/>
      <c r="B797" s="1570"/>
      <c r="C797" s="1571"/>
      <c r="D797" s="1587"/>
      <c r="E797" s="1587"/>
      <c r="F797" s="1587"/>
      <c r="G797" s="1572"/>
      <c r="H797" s="1572"/>
      <c r="I797" s="1870">
        <f t="shared" si="12"/>
        <v>0</v>
      </c>
      <c r="J797" s="1587"/>
      <c r="K797" s="1587"/>
      <c r="L797" s="1587"/>
      <c r="M797" s="1587"/>
      <c r="N797" s="1587"/>
      <c r="O797" s="1602"/>
      <c r="P797" s="1572"/>
      <c r="Q797" s="1610"/>
    </row>
    <row r="798" spans="1:17" ht="16" customHeight="1" x14ac:dyDescent="0.45">
      <c r="A798" s="1609"/>
      <c r="B798" s="1570"/>
      <c r="C798" s="1571"/>
      <c r="D798" s="1587"/>
      <c r="E798" s="1587"/>
      <c r="F798" s="1587"/>
      <c r="G798" s="1572"/>
      <c r="H798" s="1572"/>
      <c r="I798" s="1870">
        <f t="shared" si="12"/>
        <v>0</v>
      </c>
      <c r="J798" s="1587"/>
      <c r="K798" s="1587"/>
      <c r="L798" s="1587"/>
      <c r="M798" s="1587"/>
      <c r="N798" s="1587"/>
      <c r="O798" s="1602"/>
      <c r="P798" s="1572"/>
      <c r="Q798" s="1610"/>
    </row>
    <row r="799" spans="1:17" ht="16" customHeight="1" x14ac:dyDescent="0.45">
      <c r="A799" s="1609"/>
      <c r="B799" s="1570"/>
      <c r="C799" s="1571"/>
      <c r="D799" s="1587"/>
      <c r="E799" s="1587"/>
      <c r="F799" s="1587"/>
      <c r="G799" s="1572"/>
      <c r="H799" s="1572"/>
      <c r="I799" s="1870">
        <f t="shared" si="12"/>
        <v>0</v>
      </c>
      <c r="J799" s="1587"/>
      <c r="K799" s="1587"/>
      <c r="L799" s="1587"/>
      <c r="M799" s="1587"/>
      <c r="N799" s="1587"/>
      <c r="O799" s="1602"/>
      <c r="P799" s="1572"/>
      <c r="Q799" s="1610"/>
    </row>
    <row r="800" spans="1:17" ht="16" customHeight="1" x14ac:dyDescent="0.45">
      <c r="A800" s="1609"/>
      <c r="B800" s="1570"/>
      <c r="C800" s="1571"/>
      <c r="D800" s="1587"/>
      <c r="E800" s="1587"/>
      <c r="F800" s="1587"/>
      <c r="G800" s="1572"/>
      <c r="H800" s="1572"/>
      <c r="I800" s="1870">
        <f t="shared" si="12"/>
        <v>0</v>
      </c>
      <c r="J800" s="1587"/>
      <c r="K800" s="1587"/>
      <c r="L800" s="1587"/>
      <c r="M800" s="1587"/>
      <c r="N800" s="1587"/>
      <c r="O800" s="1602"/>
      <c r="P800" s="1572"/>
      <c r="Q800" s="1610"/>
    </row>
    <row r="801" spans="1:17" ht="16" customHeight="1" x14ac:dyDescent="0.45">
      <c r="A801" s="1609"/>
      <c r="B801" s="1570"/>
      <c r="C801" s="1571"/>
      <c r="D801" s="1587"/>
      <c r="E801" s="1587"/>
      <c r="F801" s="1587"/>
      <c r="G801" s="1572"/>
      <c r="H801" s="1572"/>
      <c r="I801" s="1870">
        <f t="shared" si="12"/>
        <v>0</v>
      </c>
      <c r="J801" s="1587"/>
      <c r="K801" s="1587"/>
      <c r="L801" s="1587"/>
      <c r="M801" s="1587"/>
      <c r="N801" s="1587"/>
      <c r="O801" s="1602"/>
      <c r="P801" s="1572"/>
      <c r="Q801" s="1610"/>
    </row>
    <row r="802" spans="1:17" ht="16" customHeight="1" x14ac:dyDescent="0.45">
      <c r="A802" s="1609"/>
      <c r="B802" s="1570"/>
      <c r="C802" s="1571"/>
      <c r="D802" s="1587"/>
      <c r="E802" s="1587"/>
      <c r="F802" s="1587"/>
      <c r="G802" s="1572"/>
      <c r="H802" s="1572"/>
      <c r="I802" s="1870">
        <f t="shared" si="12"/>
        <v>0</v>
      </c>
      <c r="J802" s="1587"/>
      <c r="K802" s="1587"/>
      <c r="L802" s="1587"/>
      <c r="M802" s="1587"/>
      <c r="N802" s="1587"/>
      <c r="O802" s="1602"/>
      <c r="P802" s="1572"/>
      <c r="Q802" s="1610"/>
    </row>
    <row r="803" spans="1:17" ht="16" customHeight="1" x14ac:dyDescent="0.45">
      <c r="A803" s="1609"/>
      <c r="B803" s="1570"/>
      <c r="C803" s="1571"/>
      <c r="D803" s="1587"/>
      <c r="E803" s="1587"/>
      <c r="F803" s="1587"/>
      <c r="G803" s="1572"/>
      <c r="H803" s="1572"/>
      <c r="I803" s="1870">
        <f t="shared" si="12"/>
        <v>0</v>
      </c>
      <c r="J803" s="1587"/>
      <c r="K803" s="1587"/>
      <c r="L803" s="1587"/>
      <c r="M803" s="1587"/>
      <c r="N803" s="1587"/>
      <c r="O803" s="1602"/>
      <c r="P803" s="1572"/>
      <c r="Q803" s="1610"/>
    </row>
    <row r="804" spans="1:17" ht="16" customHeight="1" x14ac:dyDescent="0.45">
      <c r="A804" s="1609"/>
      <c r="B804" s="1570"/>
      <c r="C804" s="1571"/>
      <c r="D804" s="1587"/>
      <c r="E804" s="1587"/>
      <c r="F804" s="1587"/>
      <c r="G804" s="1572"/>
      <c r="H804" s="1572"/>
      <c r="I804" s="1870">
        <f t="shared" si="12"/>
        <v>0</v>
      </c>
      <c r="J804" s="1587"/>
      <c r="K804" s="1587"/>
      <c r="L804" s="1587"/>
      <c r="M804" s="1587"/>
      <c r="N804" s="1587"/>
      <c r="O804" s="1602"/>
      <c r="P804" s="1572"/>
      <c r="Q804" s="1610"/>
    </row>
    <row r="805" spans="1:17" ht="16" customHeight="1" x14ac:dyDescent="0.45">
      <c r="A805" s="1609"/>
      <c r="B805" s="1570"/>
      <c r="C805" s="1571"/>
      <c r="D805" s="1587"/>
      <c r="E805" s="1587"/>
      <c r="F805" s="1587"/>
      <c r="G805" s="1572"/>
      <c r="H805" s="1572"/>
      <c r="I805" s="1870">
        <f t="shared" si="12"/>
        <v>0</v>
      </c>
      <c r="J805" s="1587"/>
      <c r="K805" s="1587"/>
      <c r="L805" s="1587"/>
      <c r="M805" s="1587"/>
      <c r="N805" s="1587"/>
      <c r="O805" s="1602"/>
      <c r="P805" s="1572"/>
      <c r="Q805" s="1610"/>
    </row>
    <row r="806" spans="1:17" ht="16" customHeight="1" x14ac:dyDescent="0.45">
      <c r="A806" s="1609"/>
      <c r="B806" s="1570"/>
      <c r="C806" s="1571"/>
      <c r="D806" s="1587"/>
      <c r="E806" s="1587"/>
      <c r="F806" s="1587"/>
      <c r="G806" s="1572"/>
      <c r="H806" s="1572"/>
      <c r="I806" s="1870">
        <f t="shared" si="12"/>
        <v>0</v>
      </c>
      <c r="J806" s="1587"/>
      <c r="K806" s="1587"/>
      <c r="L806" s="1587"/>
      <c r="M806" s="1587"/>
      <c r="N806" s="1587"/>
      <c r="O806" s="1602"/>
      <c r="P806" s="1572"/>
      <c r="Q806" s="1610"/>
    </row>
    <row r="807" spans="1:17" ht="16" customHeight="1" x14ac:dyDescent="0.45">
      <c r="A807" s="1609"/>
      <c r="B807" s="1570"/>
      <c r="C807" s="1571"/>
      <c r="D807" s="1587"/>
      <c r="E807" s="1587"/>
      <c r="F807" s="1587"/>
      <c r="G807" s="1572"/>
      <c r="H807" s="1572"/>
      <c r="I807" s="1870">
        <f t="shared" si="12"/>
        <v>0</v>
      </c>
      <c r="J807" s="1587"/>
      <c r="K807" s="1587"/>
      <c r="L807" s="1587"/>
      <c r="M807" s="1587"/>
      <c r="N807" s="1587"/>
      <c r="O807" s="1602"/>
      <c r="P807" s="1572"/>
      <c r="Q807" s="1610"/>
    </row>
    <row r="808" spans="1:17" ht="16" customHeight="1" x14ac:dyDescent="0.45">
      <c r="A808" s="1609"/>
      <c r="B808" s="1570"/>
      <c r="C808" s="1571"/>
      <c r="D808" s="1587"/>
      <c r="E808" s="1587"/>
      <c r="F808" s="1587"/>
      <c r="G808" s="1572"/>
      <c r="H808" s="1572"/>
      <c r="I808" s="1870">
        <f t="shared" si="12"/>
        <v>0</v>
      </c>
      <c r="J808" s="1587"/>
      <c r="K808" s="1587"/>
      <c r="L808" s="1587"/>
      <c r="M808" s="1587"/>
      <c r="N808" s="1587"/>
      <c r="O808" s="1602"/>
      <c r="P808" s="1572"/>
      <c r="Q808" s="1610"/>
    </row>
    <row r="809" spans="1:17" ht="16" customHeight="1" x14ac:dyDescent="0.45">
      <c r="A809" s="1609"/>
      <c r="B809" s="1570"/>
      <c r="C809" s="1571"/>
      <c r="D809" s="1587"/>
      <c r="E809" s="1587"/>
      <c r="F809" s="1587"/>
      <c r="G809" s="1572"/>
      <c r="H809" s="1572"/>
      <c r="I809" s="1870">
        <f t="shared" si="12"/>
        <v>0</v>
      </c>
      <c r="J809" s="1587"/>
      <c r="K809" s="1587"/>
      <c r="L809" s="1587"/>
      <c r="M809" s="1587"/>
      <c r="N809" s="1587"/>
      <c r="O809" s="1602"/>
      <c r="P809" s="1572"/>
      <c r="Q809" s="1610"/>
    </row>
    <row r="810" spans="1:17" ht="16" customHeight="1" x14ac:dyDescent="0.45">
      <c r="A810" s="1609"/>
      <c r="B810" s="1570"/>
      <c r="C810" s="1571"/>
      <c r="D810" s="1587"/>
      <c r="E810" s="1587"/>
      <c r="F810" s="1587"/>
      <c r="G810" s="1572"/>
      <c r="H810" s="1572"/>
      <c r="I810" s="1870">
        <f t="shared" si="12"/>
        <v>0</v>
      </c>
      <c r="J810" s="1587"/>
      <c r="K810" s="1587"/>
      <c r="L810" s="1587"/>
      <c r="M810" s="1587"/>
      <c r="N810" s="1587"/>
      <c r="O810" s="1602"/>
      <c r="P810" s="1572"/>
      <c r="Q810" s="1610"/>
    </row>
    <row r="811" spans="1:17" ht="16" customHeight="1" x14ac:dyDescent="0.45">
      <c r="A811" s="1609"/>
      <c r="B811" s="1570"/>
      <c r="C811" s="1571"/>
      <c r="D811" s="1587"/>
      <c r="E811" s="1587"/>
      <c r="F811" s="1587"/>
      <c r="G811" s="1572"/>
      <c r="H811" s="1572"/>
      <c r="I811" s="1870">
        <f t="shared" si="12"/>
        <v>0</v>
      </c>
      <c r="J811" s="1587"/>
      <c r="K811" s="1587"/>
      <c r="L811" s="1587"/>
      <c r="M811" s="1587"/>
      <c r="N811" s="1587"/>
      <c r="O811" s="1602"/>
      <c r="P811" s="1572"/>
      <c r="Q811" s="1610"/>
    </row>
    <row r="812" spans="1:17" ht="16" customHeight="1" x14ac:dyDescent="0.45">
      <c r="A812" s="1609"/>
      <c r="B812" s="1570"/>
      <c r="C812" s="1571"/>
      <c r="D812" s="1587"/>
      <c r="E812" s="1587"/>
      <c r="F812" s="1587"/>
      <c r="G812" s="1572"/>
      <c r="H812" s="1572"/>
      <c r="I812" s="1870">
        <f t="shared" si="12"/>
        <v>0</v>
      </c>
      <c r="J812" s="1587"/>
      <c r="K812" s="1587"/>
      <c r="L812" s="1587"/>
      <c r="M812" s="1587"/>
      <c r="N812" s="1587"/>
      <c r="O812" s="1602"/>
      <c r="P812" s="1572"/>
      <c r="Q812" s="1610"/>
    </row>
    <row r="813" spans="1:17" ht="16" customHeight="1" x14ac:dyDescent="0.45">
      <c r="A813" s="1609"/>
      <c r="B813" s="1570"/>
      <c r="C813" s="1571"/>
      <c r="D813" s="1587"/>
      <c r="E813" s="1587"/>
      <c r="F813" s="1587"/>
      <c r="G813" s="1572"/>
      <c r="H813" s="1572"/>
      <c r="I813" s="1870">
        <f t="shared" si="12"/>
        <v>0</v>
      </c>
      <c r="J813" s="1587"/>
      <c r="K813" s="1587"/>
      <c r="L813" s="1587"/>
      <c r="M813" s="1587"/>
      <c r="N813" s="1587"/>
      <c r="O813" s="1602"/>
      <c r="P813" s="1572"/>
      <c r="Q813" s="1610"/>
    </row>
    <row r="814" spans="1:17" ht="16" customHeight="1" x14ac:dyDescent="0.45">
      <c r="A814" s="1609"/>
      <c r="B814" s="1570"/>
      <c r="C814" s="1571"/>
      <c r="D814" s="1587"/>
      <c r="E814" s="1587"/>
      <c r="F814" s="1587"/>
      <c r="G814" s="1572"/>
      <c r="H814" s="1572"/>
      <c r="I814" s="1870">
        <f t="shared" si="12"/>
        <v>0</v>
      </c>
      <c r="J814" s="1587"/>
      <c r="K814" s="1587"/>
      <c r="L814" s="1587"/>
      <c r="M814" s="1587"/>
      <c r="N814" s="1587"/>
      <c r="O814" s="1602"/>
      <c r="P814" s="1572"/>
      <c r="Q814" s="1610"/>
    </row>
    <row r="815" spans="1:17" ht="16" customHeight="1" x14ac:dyDescent="0.45">
      <c r="A815" s="1609"/>
      <c r="B815" s="1570"/>
      <c r="C815" s="1571"/>
      <c r="D815" s="1587"/>
      <c r="E815" s="1587"/>
      <c r="F815" s="1587"/>
      <c r="G815" s="1572"/>
      <c r="H815" s="1572"/>
      <c r="I815" s="1870">
        <f t="shared" si="12"/>
        <v>0</v>
      </c>
      <c r="J815" s="1587"/>
      <c r="K815" s="1587"/>
      <c r="L815" s="1587"/>
      <c r="M815" s="1587"/>
      <c r="N815" s="1587"/>
      <c r="O815" s="1602"/>
      <c r="P815" s="1572"/>
      <c r="Q815" s="1610"/>
    </row>
    <row r="816" spans="1:17" ht="16" customHeight="1" x14ac:dyDescent="0.45">
      <c r="A816" s="1609"/>
      <c r="B816" s="1570"/>
      <c r="C816" s="1571"/>
      <c r="D816" s="1587"/>
      <c r="E816" s="1587"/>
      <c r="F816" s="1587"/>
      <c r="G816" s="1572"/>
      <c r="H816" s="1572"/>
      <c r="I816" s="1870">
        <f t="shared" si="12"/>
        <v>0</v>
      </c>
      <c r="J816" s="1587"/>
      <c r="K816" s="1587"/>
      <c r="L816" s="1587"/>
      <c r="M816" s="1587"/>
      <c r="N816" s="1587"/>
      <c r="O816" s="1602"/>
      <c r="P816" s="1572"/>
      <c r="Q816" s="1610"/>
    </row>
    <row r="817" spans="1:17" ht="16" customHeight="1" x14ac:dyDescent="0.45">
      <c r="A817" s="1609"/>
      <c r="B817" s="1570"/>
      <c r="C817" s="1571"/>
      <c r="D817" s="1587"/>
      <c r="E817" s="1587"/>
      <c r="F817" s="1587"/>
      <c r="G817" s="1572"/>
      <c r="H817" s="1572"/>
      <c r="I817" s="1870">
        <f t="shared" si="12"/>
        <v>0</v>
      </c>
      <c r="J817" s="1587"/>
      <c r="K817" s="1587"/>
      <c r="L817" s="1587"/>
      <c r="M817" s="1587"/>
      <c r="N817" s="1587"/>
      <c r="O817" s="1602"/>
      <c r="P817" s="1572"/>
      <c r="Q817" s="1610"/>
    </row>
    <row r="818" spans="1:17" ht="16" customHeight="1" x14ac:dyDescent="0.45">
      <c r="A818" s="1609"/>
      <c r="B818" s="1570"/>
      <c r="C818" s="1571"/>
      <c r="D818" s="1587"/>
      <c r="E818" s="1587"/>
      <c r="F818" s="1587"/>
      <c r="G818" s="1572"/>
      <c r="H818" s="1572"/>
      <c r="I818" s="1870">
        <f t="shared" si="12"/>
        <v>0</v>
      </c>
      <c r="J818" s="1587"/>
      <c r="K818" s="1587"/>
      <c r="L818" s="1587"/>
      <c r="M818" s="1587"/>
      <c r="N818" s="1587"/>
      <c r="O818" s="1602"/>
      <c r="P818" s="1572"/>
      <c r="Q818" s="1610"/>
    </row>
    <row r="819" spans="1:17" ht="16" customHeight="1" x14ac:dyDescent="0.45">
      <c r="A819" s="1609"/>
      <c r="B819" s="1570"/>
      <c r="C819" s="1571"/>
      <c r="D819" s="1587"/>
      <c r="E819" s="1587"/>
      <c r="F819" s="1587"/>
      <c r="G819" s="1572"/>
      <c r="H819" s="1572"/>
      <c r="I819" s="1870">
        <f t="shared" si="12"/>
        <v>0</v>
      </c>
      <c r="J819" s="1587"/>
      <c r="K819" s="1587"/>
      <c r="L819" s="1587"/>
      <c r="M819" s="1587"/>
      <c r="N819" s="1587"/>
      <c r="O819" s="1602"/>
      <c r="P819" s="1572"/>
      <c r="Q819" s="1610"/>
    </row>
    <row r="820" spans="1:17" ht="16" customHeight="1" x14ac:dyDescent="0.45">
      <c r="A820" s="1609"/>
      <c r="B820" s="1570"/>
      <c r="C820" s="1571"/>
      <c r="D820" s="1587"/>
      <c r="E820" s="1587"/>
      <c r="F820" s="1587"/>
      <c r="G820" s="1572"/>
      <c r="H820" s="1572"/>
      <c r="I820" s="1870">
        <f t="shared" si="12"/>
        <v>0</v>
      </c>
      <c r="J820" s="1587"/>
      <c r="K820" s="1587"/>
      <c r="L820" s="1587"/>
      <c r="M820" s="1587"/>
      <c r="N820" s="1587"/>
      <c r="O820" s="1602"/>
      <c r="P820" s="1572"/>
      <c r="Q820" s="1610"/>
    </row>
    <row r="821" spans="1:17" ht="16" customHeight="1" x14ac:dyDescent="0.45">
      <c r="A821" s="1609"/>
      <c r="B821" s="1570"/>
      <c r="C821" s="1571"/>
      <c r="D821" s="1587"/>
      <c r="E821" s="1587"/>
      <c r="F821" s="1587"/>
      <c r="G821" s="1572"/>
      <c r="H821" s="1572"/>
      <c r="I821" s="1870">
        <f t="shared" si="12"/>
        <v>0</v>
      </c>
      <c r="J821" s="1587"/>
      <c r="K821" s="1587"/>
      <c r="L821" s="1587"/>
      <c r="M821" s="1587"/>
      <c r="N821" s="1587"/>
      <c r="O821" s="1602"/>
      <c r="P821" s="1572"/>
      <c r="Q821" s="1610"/>
    </row>
    <row r="822" spans="1:17" ht="16" customHeight="1" x14ac:dyDescent="0.45">
      <c r="A822" s="1609"/>
      <c r="B822" s="1570"/>
      <c r="C822" s="1571"/>
      <c r="D822" s="1587"/>
      <c r="E822" s="1587"/>
      <c r="F822" s="1587"/>
      <c r="G822" s="1572"/>
      <c r="H822" s="1572"/>
      <c r="I822" s="1870">
        <f t="shared" si="12"/>
        <v>0</v>
      </c>
      <c r="J822" s="1587"/>
      <c r="K822" s="1587"/>
      <c r="L822" s="1587"/>
      <c r="M822" s="1587"/>
      <c r="N822" s="1587"/>
      <c r="O822" s="1602"/>
      <c r="P822" s="1572"/>
      <c r="Q822" s="1610"/>
    </row>
    <row r="823" spans="1:17" ht="16" customHeight="1" x14ac:dyDescent="0.45">
      <c r="A823" s="1609"/>
      <c r="B823" s="1570"/>
      <c r="C823" s="1571"/>
      <c r="D823" s="1587"/>
      <c r="E823" s="1587"/>
      <c r="F823" s="1587"/>
      <c r="G823" s="1572"/>
      <c r="H823" s="1572"/>
      <c r="I823" s="1870">
        <f t="shared" si="12"/>
        <v>0</v>
      </c>
      <c r="J823" s="1587"/>
      <c r="K823" s="1587"/>
      <c r="L823" s="1587"/>
      <c r="M823" s="1587"/>
      <c r="N823" s="1587"/>
      <c r="O823" s="1602"/>
      <c r="P823" s="1572"/>
      <c r="Q823" s="1610"/>
    </row>
    <row r="824" spans="1:17" ht="16" customHeight="1" x14ac:dyDescent="0.45">
      <c r="A824" s="1609"/>
      <c r="B824" s="1570"/>
      <c r="C824" s="1571"/>
      <c r="D824" s="1587"/>
      <c r="E824" s="1587"/>
      <c r="F824" s="1587"/>
      <c r="G824" s="1572"/>
      <c r="H824" s="1572"/>
      <c r="I824" s="1870">
        <f t="shared" si="12"/>
        <v>0</v>
      </c>
      <c r="J824" s="1587"/>
      <c r="K824" s="1587"/>
      <c r="L824" s="1587"/>
      <c r="M824" s="1587"/>
      <c r="N824" s="1587"/>
      <c r="O824" s="1602"/>
      <c r="P824" s="1572"/>
      <c r="Q824" s="1610"/>
    </row>
    <row r="825" spans="1:17" ht="16" customHeight="1" x14ac:dyDescent="0.45">
      <c r="A825" s="1609"/>
      <c r="B825" s="1570"/>
      <c r="C825" s="1571"/>
      <c r="D825" s="1587"/>
      <c r="E825" s="1587"/>
      <c r="F825" s="1587"/>
      <c r="G825" s="1572"/>
      <c r="H825" s="1572"/>
      <c r="I825" s="1870">
        <f t="shared" si="12"/>
        <v>0</v>
      </c>
      <c r="J825" s="1587"/>
      <c r="K825" s="1587"/>
      <c r="L825" s="1587"/>
      <c r="M825" s="1587"/>
      <c r="N825" s="1587"/>
      <c r="O825" s="1602"/>
      <c r="P825" s="1572"/>
      <c r="Q825" s="1610"/>
    </row>
    <row r="826" spans="1:17" ht="16" customHeight="1" x14ac:dyDescent="0.45">
      <c r="A826" s="1609"/>
      <c r="B826" s="1570"/>
      <c r="C826" s="1571"/>
      <c r="D826" s="1587"/>
      <c r="E826" s="1587"/>
      <c r="F826" s="1587"/>
      <c r="G826" s="1572"/>
      <c r="H826" s="1572"/>
      <c r="I826" s="1870">
        <f t="shared" si="12"/>
        <v>0</v>
      </c>
      <c r="J826" s="1587"/>
      <c r="K826" s="1587"/>
      <c r="L826" s="1587"/>
      <c r="M826" s="1587"/>
      <c r="N826" s="1587"/>
      <c r="O826" s="1602"/>
      <c r="P826" s="1572"/>
      <c r="Q826" s="1610"/>
    </row>
    <row r="827" spans="1:17" ht="16" customHeight="1" x14ac:dyDescent="0.45">
      <c r="A827" s="1609"/>
      <c r="B827" s="1570"/>
      <c r="C827" s="1571"/>
      <c r="D827" s="1587"/>
      <c r="E827" s="1587"/>
      <c r="F827" s="1587"/>
      <c r="G827" s="1572"/>
      <c r="H827" s="1572"/>
      <c r="I827" s="1870">
        <f t="shared" si="12"/>
        <v>0</v>
      </c>
      <c r="J827" s="1587"/>
      <c r="K827" s="1587"/>
      <c r="L827" s="1587"/>
      <c r="M827" s="1587"/>
      <c r="N827" s="1587"/>
      <c r="O827" s="1602"/>
      <c r="P827" s="1572"/>
      <c r="Q827" s="1610"/>
    </row>
    <row r="828" spans="1:17" ht="16" customHeight="1" x14ac:dyDescent="0.45">
      <c r="A828" s="1609"/>
      <c r="B828" s="1570"/>
      <c r="C828" s="1571"/>
      <c r="D828" s="1587"/>
      <c r="E828" s="1587"/>
      <c r="F828" s="1587"/>
      <c r="G828" s="1572"/>
      <c r="H828" s="1572"/>
      <c r="I828" s="1870">
        <f t="shared" si="12"/>
        <v>0</v>
      </c>
      <c r="J828" s="1587"/>
      <c r="K828" s="1587"/>
      <c r="L828" s="1587"/>
      <c r="M828" s="1587"/>
      <c r="N828" s="1587"/>
      <c r="O828" s="1602"/>
      <c r="P828" s="1572"/>
      <c r="Q828" s="1610"/>
    </row>
    <row r="829" spans="1:17" ht="16" customHeight="1" x14ac:dyDescent="0.45">
      <c r="A829" s="1609"/>
      <c r="B829" s="1570"/>
      <c r="C829" s="1571"/>
      <c r="D829" s="1587"/>
      <c r="E829" s="1587"/>
      <c r="F829" s="1587"/>
      <c r="G829" s="1572"/>
      <c r="H829" s="1572"/>
      <c r="I829" s="1870">
        <f t="shared" si="12"/>
        <v>0</v>
      </c>
      <c r="J829" s="1587"/>
      <c r="K829" s="1587"/>
      <c r="L829" s="1587"/>
      <c r="M829" s="1587"/>
      <c r="N829" s="1587"/>
      <c r="O829" s="1602"/>
      <c r="P829" s="1572"/>
      <c r="Q829" s="1610"/>
    </row>
    <row r="830" spans="1:17" ht="16" customHeight="1" x14ac:dyDescent="0.45">
      <c r="A830" s="1609"/>
      <c r="B830" s="1570"/>
      <c r="C830" s="1571"/>
      <c r="D830" s="1587"/>
      <c r="E830" s="1587"/>
      <c r="F830" s="1587"/>
      <c r="G830" s="1572"/>
      <c r="H830" s="1572"/>
      <c r="I830" s="1870">
        <f t="shared" si="12"/>
        <v>0</v>
      </c>
      <c r="J830" s="1587"/>
      <c r="K830" s="1587"/>
      <c r="L830" s="1587"/>
      <c r="M830" s="1587"/>
      <c r="N830" s="1587"/>
      <c r="O830" s="1602"/>
      <c r="P830" s="1572"/>
      <c r="Q830" s="1610"/>
    </row>
    <row r="831" spans="1:17" ht="16" customHeight="1" x14ac:dyDescent="0.45">
      <c r="A831" s="1609"/>
      <c r="B831" s="1570"/>
      <c r="C831" s="1571"/>
      <c r="D831" s="1587"/>
      <c r="E831" s="1587"/>
      <c r="F831" s="1587"/>
      <c r="G831" s="1572"/>
      <c r="H831" s="1572"/>
      <c r="I831" s="1870">
        <f t="shared" si="12"/>
        <v>0</v>
      </c>
      <c r="J831" s="1587"/>
      <c r="K831" s="1587"/>
      <c r="L831" s="1587"/>
      <c r="M831" s="1587"/>
      <c r="N831" s="1587"/>
      <c r="O831" s="1602"/>
      <c r="P831" s="1572"/>
      <c r="Q831" s="1610"/>
    </row>
    <row r="832" spans="1:17" ht="16" customHeight="1" x14ac:dyDescent="0.45">
      <c r="A832" s="1609"/>
      <c r="B832" s="1570"/>
      <c r="C832" s="1571"/>
      <c r="D832" s="1587"/>
      <c r="E832" s="1587"/>
      <c r="F832" s="1587"/>
      <c r="G832" s="1572"/>
      <c r="H832" s="1572"/>
      <c r="I832" s="1870">
        <f t="shared" si="12"/>
        <v>0</v>
      </c>
      <c r="J832" s="1587"/>
      <c r="K832" s="1587"/>
      <c r="L832" s="1587"/>
      <c r="M832" s="1587"/>
      <c r="N832" s="1587"/>
      <c r="O832" s="1602"/>
      <c r="P832" s="1572"/>
      <c r="Q832" s="1610"/>
    </row>
    <row r="833" spans="1:17" ht="16" customHeight="1" x14ac:dyDescent="0.45">
      <c r="A833" s="1609"/>
      <c r="B833" s="1570"/>
      <c r="C833" s="1571"/>
      <c r="D833" s="1587"/>
      <c r="E833" s="1587"/>
      <c r="F833" s="1587"/>
      <c r="G833" s="1572"/>
      <c r="H833" s="1572"/>
      <c r="I833" s="1870">
        <f t="shared" si="12"/>
        <v>0</v>
      </c>
      <c r="J833" s="1587"/>
      <c r="K833" s="1587"/>
      <c r="L833" s="1587"/>
      <c r="M833" s="1587"/>
      <c r="N833" s="1587"/>
      <c r="O833" s="1602"/>
      <c r="P833" s="1572"/>
      <c r="Q833" s="1610"/>
    </row>
    <row r="834" spans="1:17" ht="16" customHeight="1" x14ac:dyDescent="0.45">
      <c r="A834" s="1609"/>
      <c r="B834" s="1570"/>
      <c r="C834" s="1571"/>
      <c r="D834" s="1587"/>
      <c r="E834" s="1587"/>
      <c r="F834" s="1587"/>
      <c r="G834" s="1572"/>
      <c r="H834" s="1572"/>
      <c r="I834" s="1870">
        <f t="shared" si="12"/>
        <v>0</v>
      </c>
      <c r="J834" s="1587"/>
      <c r="K834" s="1587"/>
      <c r="L834" s="1587"/>
      <c r="M834" s="1587"/>
      <c r="N834" s="1587"/>
      <c r="O834" s="1602"/>
      <c r="P834" s="1572"/>
      <c r="Q834" s="1610"/>
    </row>
    <row r="835" spans="1:17" ht="16" customHeight="1" x14ac:dyDescent="0.45">
      <c r="A835" s="1609"/>
      <c r="B835" s="1570"/>
      <c r="C835" s="1571"/>
      <c r="D835" s="1587"/>
      <c r="E835" s="1587"/>
      <c r="F835" s="1587"/>
      <c r="G835" s="1572"/>
      <c r="H835" s="1572"/>
      <c r="I835" s="1870">
        <f t="shared" si="12"/>
        <v>0</v>
      </c>
      <c r="J835" s="1587"/>
      <c r="K835" s="1587"/>
      <c r="L835" s="1587"/>
      <c r="M835" s="1587"/>
      <c r="N835" s="1587"/>
      <c r="O835" s="1602"/>
      <c r="P835" s="1572"/>
      <c r="Q835" s="1610"/>
    </row>
    <row r="836" spans="1:17" ht="16" customHeight="1" x14ac:dyDescent="0.45">
      <c r="A836" s="1609"/>
      <c r="B836" s="1570"/>
      <c r="C836" s="1571"/>
      <c r="D836" s="1587"/>
      <c r="E836" s="1587"/>
      <c r="F836" s="1587"/>
      <c r="G836" s="1572"/>
      <c r="H836" s="1572"/>
      <c r="I836" s="1870">
        <f t="shared" si="12"/>
        <v>0</v>
      </c>
      <c r="J836" s="1587"/>
      <c r="K836" s="1587"/>
      <c r="L836" s="1587"/>
      <c r="M836" s="1587"/>
      <c r="N836" s="1587"/>
      <c r="O836" s="1602"/>
      <c r="P836" s="1572"/>
      <c r="Q836" s="1610"/>
    </row>
    <row r="837" spans="1:17" ht="16" customHeight="1" x14ac:dyDescent="0.45">
      <c r="A837" s="1609"/>
      <c r="B837" s="1570"/>
      <c r="C837" s="1571"/>
      <c r="D837" s="1587"/>
      <c r="E837" s="1587"/>
      <c r="F837" s="1587"/>
      <c r="G837" s="1572"/>
      <c r="H837" s="1572"/>
      <c r="I837" s="1870">
        <f t="shared" si="12"/>
        <v>0</v>
      </c>
      <c r="J837" s="1587"/>
      <c r="K837" s="1587"/>
      <c r="L837" s="1587"/>
      <c r="M837" s="1587"/>
      <c r="N837" s="1587"/>
      <c r="O837" s="1602"/>
      <c r="P837" s="1572"/>
      <c r="Q837" s="1610"/>
    </row>
    <row r="838" spans="1:17" ht="16" customHeight="1" x14ac:dyDescent="0.45">
      <c r="A838" s="1609"/>
      <c r="B838" s="1570"/>
      <c r="C838" s="1571"/>
      <c r="D838" s="1587"/>
      <c r="E838" s="1587"/>
      <c r="F838" s="1587"/>
      <c r="G838" s="1572"/>
      <c r="H838" s="1572"/>
      <c r="I838" s="1870">
        <f t="shared" si="12"/>
        <v>0</v>
      </c>
      <c r="J838" s="1587"/>
      <c r="K838" s="1587"/>
      <c r="L838" s="1587"/>
      <c r="M838" s="1587"/>
      <c r="N838" s="1587"/>
      <c r="O838" s="1602"/>
      <c r="P838" s="1572"/>
      <c r="Q838" s="1610"/>
    </row>
    <row r="839" spans="1:17" ht="16" customHeight="1" x14ac:dyDescent="0.45">
      <c r="A839" s="1609"/>
      <c r="B839" s="1570"/>
      <c r="C839" s="1571"/>
      <c r="D839" s="1587"/>
      <c r="E839" s="1587"/>
      <c r="F839" s="1587"/>
      <c r="G839" s="1572"/>
      <c r="H839" s="1572"/>
      <c r="I839" s="1870">
        <f t="shared" si="12"/>
        <v>0</v>
      </c>
      <c r="J839" s="1587"/>
      <c r="K839" s="1587"/>
      <c r="L839" s="1587"/>
      <c r="M839" s="1587"/>
      <c r="N839" s="1587"/>
      <c r="O839" s="1602"/>
      <c r="P839" s="1572"/>
      <c r="Q839" s="1610"/>
    </row>
    <row r="840" spans="1:17" ht="16" customHeight="1" x14ac:dyDescent="0.45">
      <c r="A840" s="1609"/>
      <c r="B840" s="1570"/>
      <c r="C840" s="1571"/>
      <c r="D840" s="1587"/>
      <c r="E840" s="1587"/>
      <c r="F840" s="1587"/>
      <c r="G840" s="1572"/>
      <c r="H840" s="1572"/>
      <c r="I840" s="1870">
        <f t="shared" ref="I840:I903" si="13">$G840*$H840</f>
        <v>0</v>
      </c>
      <c r="J840" s="1587"/>
      <c r="K840" s="1587"/>
      <c r="L840" s="1587"/>
      <c r="M840" s="1587"/>
      <c r="N840" s="1587"/>
      <c r="O840" s="1602"/>
      <c r="P840" s="1572"/>
      <c r="Q840" s="1610"/>
    </row>
    <row r="841" spans="1:17" ht="16" customHeight="1" x14ac:dyDescent="0.45">
      <c r="A841" s="1609"/>
      <c r="B841" s="1570"/>
      <c r="C841" s="1571"/>
      <c r="D841" s="1587"/>
      <c r="E841" s="1587"/>
      <c r="F841" s="1587"/>
      <c r="G841" s="1572"/>
      <c r="H841" s="1572"/>
      <c r="I841" s="1870">
        <f t="shared" si="13"/>
        <v>0</v>
      </c>
      <c r="J841" s="1587"/>
      <c r="K841" s="1587"/>
      <c r="L841" s="1587"/>
      <c r="M841" s="1587"/>
      <c r="N841" s="1587"/>
      <c r="O841" s="1602"/>
      <c r="P841" s="1572"/>
      <c r="Q841" s="1610"/>
    </row>
    <row r="842" spans="1:17" ht="16" customHeight="1" x14ac:dyDescent="0.45">
      <c r="A842" s="1609"/>
      <c r="B842" s="1570"/>
      <c r="C842" s="1571"/>
      <c r="D842" s="1587"/>
      <c r="E842" s="1587"/>
      <c r="F842" s="1587"/>
      <c r="G842" s="1572"/>
      <c r="H842" s="1572"/>
      <c r="I842" s="1870">
        <f t="shared" si="13"/>
        <v>0</v>
      </c>
      <c r="J842" s="1587"/>
      <c r="K842" s="1587"/>
      <c r="L842" s="1587"/>
      <c r="M842" s="1587"/>
      <c r="N842" s="1587"/>
      <c r="O842" s="1602"/>
      <c r="P842" s="1572"/>
      <c r="Q842" s="1610"/>
    </row>
    <row r="843" spans="1:17" ht="16" customHeight="1" x14ac:dyDescent="0.45">
      <c r="A843" s="1609"/>
      <c r="B843" s="1570"/>
      <c r="C843" s="1571"/>
      <c r="D843" s="1587"/>
      <c r="E843" s="1587"/>
      <c r="F843" s="1587"/>
      <c r="G843" s="1572"/>
      <c r="H843" s="1572"/>
      <c r="I843" s="1870">
        <f t="shared" si="13"/>
        <v>0</v>
      </c>
      <c r="J843" s="1587"/>
      <c r="K843" s="1587"/>
      <c r="L843" s="1587"/>
      <c r="M843" s="1587"/>
      <c r="N843" s="1587"/>
      <c r="O843" s="1602"/>
      <c r="P843" s="1572"/>
      <c r="Q843" s="1610"/>
    </row>
    <row r="844" spans="1:17" ht="16" customHeight="1" x14ac:dyDescent="0.45">
      <c r="A844" s="1609"/>
      <c r="B844" s="1570"/>
      <c r="C844" s="1571"/>
      <c r="D844" s="1587"/>
      <c r="E844" s="1587"/>
      <c r="F844" s="1587"/>
      <c r="G844" s="1572"/>
      <c r="H844" s="1572"/>
      <c r="I844" s="1870">
        <f t="shared" si="13"/>
        <v>0</v>
      </c>
      <c r="J844" s="1587"/>
      <c r="K844" s="1587"/>
      <c r="L844" s="1587"/>
      <c r="M844" s="1587"/>
      <c r="N844" s="1587"/>
      <c r="O844" s="1602"/>
      <c r="P844" s="1572"/>
      <c r="Q844" s="1610"/>
    </row>
    <row r="845" spans="1:17" ht="16" customHeight="1" x14ac:dyDescent="0.45">
      <c r="A845" s="1609"/>
      <c r="B845" s="1570"/>
      <c r="C845" s="1571"/>
      <c r="D845" s="1587"/>
      <c r="E845" s="1587"/>
      <c r="F845" s="1587"/>
      <c r="G845" s="1572"/>
      <c r="H845" s="1572"/>
      <c r="I845" s="1870">
        <f t="shared" si="13"/>
        <v>0</v>
      </c>
      <c r="J845" s="1587"/>
      <c r="K845" s="1587"/>
      <c r="L845" s="1587"/>
      <c r="M845" s="1587"/>
      <c r="N845" s="1587"/>
      <c r="O845" s="1602"/>
      <c r="P845" s="1572"/>
      <c r="Q845" s="1610"/>
    </row>
    <row r="846" spans="1:17" ht="16" customHeight="1" x14ac:dyDescent="0.45">
      <c r="A846" s="1609"/>
      <c r="B846" s="1570"/>
      <c r="C846" s="1571"/>
      <c r="D846" s="1587"/>
      <c r="E846" s="1587"/>
      <c r="F846" s="1587"/>
      <c r="G846" s="1572"/>
      <c r="H846" s="1572"/>
      <c r="I846" s="1870">
        <f t="shared" si="13"/>
        <v>0</v>
      </c>
      <c r="J846" s="1587"/>
      <c r="K846" s="1587"/>
      <c r="L846" s="1587"/>
      <c r="M846" s="1587"/>
      <c r="N846" s="1587"/>
      <c r="O846" s="1602"/>
      <c r="P846" s="1572"/>
      <c r="Q846" s="1610"/>
    </row>
    <row r="847" spans="1:17" ht="16" customHeight="1" x14ac:dyDescent="0.45">
      <c r="A847" s="1609"/>
      <c r="B847" s="1570"/>
      <c r="C847" s="1571"/>
      <c r="D847" s="1587"/>
      <c r="E847" s="1587"/>
      <c r="F847" s="1587"/>
      <c r="G847" s="1572"/>
      <c r="H847" s="1572"/>
      <c r="I847" s="1870">
        <f t="shared" si="13"/>
        <v>0</v>
      </c>
      <c r="J847" s="1587"/>
      <c r="K847" s="1587"/>
      <c r="L847" s="1587"/>
      <c r="M847" s="1587"/>
      <c r="N847" s="1587"/>
      <c r="O847" s="1602"/>
      <c r="P847" s="1572"/>
      <c r="Q847" s="1610"/>
    </row>
    <row r="848" spans="1:17" ht="16" customHeight="1" x14ac:dyDescent="0.45">
      <c r="A848" s="1609"/>
      <c r="B848" s="1570"/>
      <c r="C848" s="1571"/>
      <c r="D848" s="1587"/>
      <c r="E848" s="1587"/>
      <c r="F848" s="1587"/>
      <c r="G848" s="1572"/>
      <c r="H848" s="1572"/>
      <c r="I848" s="1870">
        <f t="shared" si="13"/>
        <v>0</v>
      </c>
      <c r="J848" s="1587"/>
      <c r="K848" s="1587"/>
      <c r="L848" s="1587"/>
      <c r="M848" s="1587"/>
      <c r="N848" s="1587"/>
      <c r="O848" s="1602"/>
      <c r="P848" s="1572"/>
      <c r="Q848" s="1610"/>
    </row>
    <row r="849" spans="1:17" ht="16" customHeight="1" x14ac:dyDescent="0.45">
      <c r="A849" s="1609"/>
      <c r="B849" s="1570"/>
      <c r="C849" s="1571"/>
      <c r="D849" s="1587"/>
      <c r="E849" s="1587"/>
      <c r="F849" s="1587"/>
      <c r="G849" s="1572"/>
      <c r="H849" s="1572"/>
      <c r="I849" s="1870">
        <f t="shared" si="13"/>
        <v>0</v>
      </c>
      <c r="J849" s="1587"/>
      <c r="K849" s="1587"/>
      <c r="L849" s="1587"/>
      <c r="M849" s="1587"/>
      <c r="N849" s="1587"/>
      <c r="O849" s="1602"/>
      <c r="P849" s="1572"/>
      <c r="Q849" s="1610"/>
    </row>
    <row r="850" spans="1:17" ht="16" customHeight="1" x14ac:dyDescent="0.45">
      <c r="A850" s="1609"/>
      <c r="B850" s="1570"/>
      <c r="C850" s="1571"/>
      <c r="D850" s="1587"/>
      <c r="E850" s="1587"/>
      <c r="F850" s="1587"/>
      <c r="G850" s="1572"/>
      <c r="H850" s="1572"/>
      <c r="I850" s="1870">
        <f t="shared" si="13"/>
        <v>0</v>
      </c>
      <c r="J850" s="1587"/>
      <c r="K850" s="1587"/>
      <c r="L850" s="1587"/>
      <c r="M850" s="1587"/>
      <c r="N850" s="1587"/>
      <c r="O850" s="1602"/>
      <c r="P850" s="1572"/>
      <c r="Q850" s="1610"/>
    </row>
    <row r="851" spans="1:17" ht="16" customHeight="1" x14ac:dyDescent="0.45">
      <c r="A851" s="1609"/>
      <c r="B851" s="1570"/>
      <c r="C851" s="1571"/>
      <c r="D851" s="1587"/>
      <c r="E851" s="1587"/>
      <c r="F851" s="1587"/>
      <c r="G851" s="1572"/>
      <c r="H851" s="1572"/>
      <c r="I851" s="1870">
        <f t="shared" si="13"/>
        <v>0</v>
      </c>
      <c r="J851" s="1587"/>
      <c r="K851" s="1587"/>
      <c r="L851" s="1587"/>
      <c r="M851" s="1587"/>
      <c r="N851" s="1587"/>
      <c r="O851" s="1602"/>
      <c r="P851" s="1572"/>
      <c r="Q851" s="1610"/>
    </row>
    <row r="852" spans="1:17" ht="16" customHeight="1" x14ac:dyDescent="0.45">
      <c r="A852" s="1609"/>
      <c r="B852" s="1570"/>
      <c r="C852" s="1571"/>
      <c r="D852" s="1587"/>
      <c r="E852" s="1587"/>
      <c r="F852" s="1587"/>
      <c r="G852" s="1572"/>
      <c r="H852" s="1572"/>
      <c r="I852" s="1870">
        <f t="shared" si="13"/>
        <v>0</v>
      </c>
      <c r="J852" s="1587"/>
      <c r="K852" s="1587"/>
      <c r="L852" s="1587"/>
      <c r="M852" s="1587"/>
      <c r="N852" s="1587"/>
      <c r="O852" s="1602"/>
      <c r="P852" s="1572"/>
      <c r="Q852" s="1610"/>
    </row>
    <row r="853" spans="1:17" ht="16" customHeight="1" x14ac:dyDescent="0.45">
      <c r="A853" s="1609"/>
      <c r="B853" s="1570"/>
      <c r="C853" s="1571"/>
      <c r="D853" s="1587"/>
      <c r="E853" s="1587"/>
      <c r="F853" s="1587"/>
      <c r="G853" s="1572"/>
      <c r="H853" s="1572"/>
      <c r="I853" s="1870">
        <f t="shared" si="13"/>
        <v>0</v>
      </c>
      <c r="J853" s="1587"/>
      <c r="K853" s="1587"/>
      <c r="L853" s="1587"/>
      <c r="M853" s="1587"/>
      <c r="N853" s="1587"/>
      <c r="O853" s="1602"/>
      <c r="P853" s="1572"/>
      <c r="Q853" s="1610"/>
    </row>
    <row r="854" spans="1:17" ht="16" customHeight="1" x14ac:dyDescent="0.45">
      <c r="A854" s="1609"/>
      <c r="B854" s="1570"/>
      <c r="C854" s="1571"/>
      <c r="D854" s="1587"/>
      <c r="E854" s="1587"/>
      <c r="F854" s="1587"/>
      <c r="G854" s="1572"/>
      <c r="H854" s="1572"/>
      <c r="I854" s="1870">
        <f t="shared" si="13"/>
        <v>0</v>
      </c>
      <c r="J854" s="1587"/>
      <c r="K854" s="1587"/>
      <c r="L854" s="1587"/>
      <c r="M854" s="1587"/>
      <c r="N854" s="1587"/>
      <c r="O854" s="1602"/>
      <c r="P854" s="1572"/>
      <c r="Q854" s="1610"/>
    </row>
    <row r="855" spans="1:17" ht="16" customHeight="1" x14ac:dyDescent="0.45">
      <c r="A855" s="1609"/>
      <c r="B855" s="1570"/>
      <c r="C855" s="1571"/>
      <c r="D855" s="1587"/>
      <c r="E855" s="1587"/>
      <c r="F855" s="1587"/>
      <c r="G855" s="1572"/>
      <c r="H855" s="1572"/>
      <c r="I855" s="1870">
        <f t="shared" si="13"/>
        <v>0</v>
      </c>
      <c r="J855" s="1587"/>
      <c r="K855" s="1587"/>
      <c r="L855" s="1587"/>
      <c r="M855" s="1587"/>
      <c r="N855" s="1587"/>
      <c r="O855" s="1602"/>
      <c r="P855" s="1572"/>
      <c r="Q855" s="1610"/>
    </row>
    <row r="856" spans="1:17" ht="16" customHeight="1" x14ac:dyDescent="0.45">
      <c r="A856" s="1609"/>
      <c r="B856" s="1570"/>
      <c r="C856" s="1571"/>
      <c r="D856" s="1587"/>
      <c r="E856" s="1587"/>
      <c r="F856" s="1587"/>
      <c r="G856" s="1572"/>
      <c r="H856" s="1572"/>
      <c r="I856" s="1870">
        <f t="shared" si="13"/>
        <v>0</v>
      </c>
      <c r="J856" s="1587"/>
      <c r="K856" s="1587"/>
      <c r="L856" s="1587"/>
      <c r="M856" s="1587"/>
      <c r="N856" s="1587"/>
      <c r="O856" s="1602"/>
      <c r="P856" s="1572"/>
      <c r="Q856" s="1610"/>
    </row>
    <row r="857" spans="1:17" ht="16" customHeight="1" x14ac:dyDescent="0.45">
      <c r="A857" s="1609"/>
      <c r="B857" s="1570"/>
      <c r="C857" s="1571"/>
      <c r="D857" s="1587"/>
      <c r="E857" s="1587"/>
      <c r="F857" s="1587"/>
      <c r="G857" s="1572"/>
      <c r="H857" s="1572"/>
      <c r="I857" s="1870">
        <f t="shared" si="13"/>
        <v>0</v>
      </c>
      <c r="J857" s="1587"/>
      <c r="K857" s="1587"/>
      <c r="L857" s="1587"/>
      <c r="M857" s="1587"/>
      <c r="N857" s="1587"/>
      <c r="O857" s="1602"/>
      <c r="P857" s="1572"/>
      <c r="Q857" s="1610"/>
    </row>
    <row r="858" spans="1:17" ht="16" customHeight="1" x14ac:dyDescent="0.45">
      <c r="A858" s="1609"/>
      <c r="B858" s="1570"/>
      <c r="C858" s="1571"/>
      <c r="D858" s="1587"/>
      <c r="E858" s="1587"/>
      <c r="F858" s="1587"/>
      <c r="G858" s="1572"/>
      <c r="H858" s="1572"/>
      <c r="I858" s="1870">
        <f t="shared" si="13"/>
        <v>0</v>
      </c>
      <c r="J858" s="1587"/>
      <c r="K858" s="1587"/>
      <c r="L858" s="1587"/>
      <c r="M858" s="1587"/>
      <c r="N858" s="1587"/>
      <c r="O858" s="1602"/>
      <c r="P858" s="1572"/>
      <c r="Q858" s="1610"/>
    </row>
    <row r="859" spans="1:17" ht="16" customHeight="1" x14ac:dyDescent="0.45">
      <c r="A859" s="1609"/>
      <c r="B859" s="1570"/>
      <c r="C859" s="1571"/>
      <c r="D859" s="1587"/>
      <c r="E859" s="1587"/>
      <c r="F859" s="1587"/>
      <c r="G859" s="1572"/>
      <c r="H859" s="1572"/>
      <c r="I859" s="1870">
        <f t="shared" si="13"/>
        <v>0</v>
      </c>
      <c r="J859" s="1587"/>
      <c r="K859" s="1587"/>
      <c r="L859" s="1587"/>
      <c r="M859" s="1587"/>
      <c r="N859" s="1587"/>
      <c r="O859" s="1602"/>
      <c r="P859" s="1572"/>
      <c r="Q859" s="1610"/>
    </row>
    <row r="860" spans="1:17" ht="16" customHeight="1" x14ac:dyDescent="0.45">
      <c r="A860" s="1609"/>
      <c r="B860" s="1570"/>
      <c r="C860" s="1571"/>
      <c r="D860" s="1587"/>
      <c r="E860" s="1587"/>
      <c r="F860" s="1587"/>
      <c r="G860" s="1572"/>
      <c r="H860" s="1572"/>
      <c r="I860" s="1870">
        <f t="shared" si="13"/>
        <v>0</v>
      </c>
      <c r="J860" s="1587"/>
      <c r="K860" s="1587"/>
      <c r="L860" s="1587"/>
      <c r="M860" s="1587"/>
      <c r="N860" s="1587"/>
      <c r="O860" s="1602"/>
      <c r="P860" s="1572"/>
      <c r="Q860" s="1610"/>
    </row>
    <row r="861" spans="1:17" ht="16" customHeight="1" x14ac:dyDescent="0.45">
      <c r="A861" s="1609"/>
      <c r="B861" s="1570"/>
      <c r="C861" s="1571"/>
      <c r="D861" s="1587"/>
      <c r="E861" s="1587"/>
      <c r="F861" s="1587"/>
      <c r="G861" s="1572"/>
      <c r="H861" s="1572"/>
      <c r="I861" s="1870">
        <f t="shared" si="13"/>
        <v>0</v>
      </c>
      <c r="J861" s="1587"/>
      <c r="K861" s="1587"/>
      <c r="L861" s="1587"/>
      <c r="M861" s="1587"/>
      <c r="N861" s="1587"/>
      <c r="O861" s="1602"/>
      <c r="P861" s="1572"/>
      <c r="Q861" s="1610"/>
    </row>
    <row r="862" spans="1:17" ht="16" customHeight="1" x14ac:dyDescent="0.45">
      <c r="A862" s="1609"/>
      <c r="B862" s="1570"/>
      <c r="C862" s="1571"/>
      <c r="D862" s="1587"/>
      <c r="E862" s="1587"/>
      <c r="F862" s="1587"/>
      <c r="G862" s="1572"/>
      <c r="H862" s="1572"/>
      <c r="I862" s="1870">
        <f t="shared" si="13"/>
        <v>0</v>
      </c>
      <c r="J862" s="1587"/>
      <c r="K862" s="1587"/>
      <c r="L862" s="1587"/>
      <c r="M862" s="1587"/>
      <c r="N862" s="1587"/>
      <c r="O862" s="1602"/>
      <c r="P862" s="1572"/>
      <c r="Q862" s="1610"/>
    </row>
    <row r="863" spans="1:17" ht="16" customHeight="1" x14ac:dyDescent="0.45">
      <c r="A863" s="1609"/>
      <c r="B863" s="1570"/>
      <c r="C863" s="1571"/>
      <c r="D863" s="1587"/>
      <c r="E863" s="1587"/>
      <c r="F863" s="1587"/>
      <c r="G863" s="1572"/>
      <c r="H863" s="1572"/>
      <c r="I863" s="1870">
        <f t="shared" si="13"/>
        <v>0</v>
      </c>
      <c r="J863" s="1587"/>
      <c r="K863" s="1587"/>
      <c r="L863" s="1587"/>
      <c r="M863" s="1587"/>
      <c r="N863" s="1587"/>
      <c r="O863" s="1602"/>
      <c r="P863" s="1572"/>
      <c r="Q863" s="1610"/>
    </row>
    <row r="864" spans="1:17" ht="16" customHeight="1" x14ac:dyDescent="0.45">
      <c r="A864" s="1609"/>
      <c r="B864" s="1570"/>
      <c r="C864" s="1571"/>
      <c r="D864" s="1587"/>
      <c r="E864" s="1587"/>
      <c r="F864" s="1587"/>
      <c r="G864" s="1572"/>
      <c r="H864" s="1572"/>
      <c r="I864" s="1870">
        <f t="shared" si="13"/>
        <v>0</v>
      </c>
      <c r="J864" s="1587"/>
      <c r="K864" s="1587"/>
      <c r="L864" s="1587"/>
      <c r="M864" s="1587"/>
      <c r="N864" s="1587"/>
      <c r="O864" s="1602"/>
      <c r="P864" s="1572"/>
      <c r="Q864" s="1610"/>
    </row>
    <row r="865" spans="1:17" ht="16" customHeight="1" x14ac:dyDescent="0.45">
      <c r="A865" s="1609"/>
      <c r="B865" s="1570"/>
      <c r="C865" s="1571"/>
      <c r="D865" s="1587"/>
      <c r="E865" s="1587"/>
      <c r="F865" s="1587"/>
      <c r="G865" s="1572"/>
      <c r="H865" s="1572"/>
      <c r="I865" s="1870">
        <f t="shared" si="13"/>
        <v>0</v>
      </c>
      <c r="J865" s="1587"/>
      <c r="K865" s="1587"/>
      <c r="L865" s="1587"/>
      <c r="M865" s="1587"/>
      <c r="N865" s="1587"/>
      <c r="O865" s="1602"/>
      <c r="P865" s="1572"/>
      <c r="Q865" s="1610"/>
    </row>
    <row r="866" spans="1:17" ht="16" customHeight="1" x14ac:dyDescent="0.45">
      <c r="A866" s="1609"/>
      <c r="B866" s="1570"/>
      <c r="C866" s="1571"/>
      <c r="D866" s="1587"/>
      <c r="E866" s="1587"/>
      <c r="F866" s="1587"/>
      <c r="G866" s="1572"/>
      <c r="H866" s="1572"/>
      <c r="I866" s="1870">
        <f t="shared" si="13"/>
        <v>0</v>
      </c>
      <c r="J866" s="1587"/>
      <c r="K866" s="1587"/>
      <c r="L866" s="1587"/>
      <c r="M866" s="1587"/>
      <c r="N866" s="1587"/>
      <c r="O866" s="1602"/>
      <c r="P866" s="1572"/>
      <c r="Q866" s="1610"/>
    </row>
    <row r="867" spans="1:17" ht="16" customHeight="1" x14ac:dyDescent="0.45">
      <c r="A867" s="1609"/>
      <c r="B867" s="1570"/>
      <c r="C867" s="1571"/>
      <c r="D867" s="1587"/>
      <c r="E867" s="1587"/>
      <c r="F867" s="1587"/>
      <c r="G867" s="1572"/>
      <c r="H867" s="1572"/>
      <c r="I867" s="1870">
        <f t="shared" si="13"/>
        <v>0</v>
      </c>
      <c r="J867" s="1587"/>
      <c r="K867" s="1587"/>
      <c r="L867" s="1587"/>
      <c r="M867" s="1587"/>
      <c r="N867" s="1587"/>
      <c r="O867" s="1602"/>
      <c r="P867" s="1572"/>
      <c r="Q867" s="1610"/>
    </row>
    <row r="868" spans="1:17" ht="16" customHeight="1" x14ac:dyDescent="0.45">
      <c r="A868" s="1609"/>
      <c r="B868" s="1570"/>
      <c r="C868" s="1571"/>
      <c r="D868" s="1587"/>
      <c r="E868" s="1587"/>
      <c r="F868" s="1587"/>
      <c r="G868" s="1572"/>
      <c r="H868" s="1572"/>
      <c r="I868" s="1870">
        <f t="shared" si="13"/>
        <v>0</v>
      </c>
      <c r="J868" s="1587"/>
      <c r="K868" s="1587"/>
      <c r="L868" s="1587"/>
      <c r="M868" s="1587"/>
      <c r="N868" s="1587"/>
      <c r="O868" s="1602"/>
      <c r="P868" s="1572"/>
      <c r="Q868" s="1610"/>
    </row>
    <row r="869" spans="1:17" ht="16" customHeight="1" x14ac:dyDescent="0.45">
      <c r="A869" s="1609"/>
      <c r="B869" s="1570"/>
      <c r="C869" s="1571"/>
      <c r="D869" s="1587"/>
      <c r="E869" s="1587"/>
      <c r="F869" s="1587"/>
      <c r="G869" s="1572"/>
      <c r="H869" s="1572"/>
      <c r="I869" s="1870">
        <f t="shared" si="13"/>
        <v>0</v>
      </c>
      <c r="J869" s="1587"/>
      <c r="K869" s="1587"/>
      <c r="L869" s="1587"/>
      <c r="M869" s="1587"/>
      <c r="N869" s="1587"/>
      <c r="O869" s="1602"/>
      <c r="P869" s="1572"/>
      <c r="Q869" s="1610"/>
    </row>
    <row r="870" spans="1:17" ht="16" customHeight="1" x14ac:dyDescent="0.45">
      <c r="A870" s="1609"/>
      <c r="B870" s="1570"/>
      <c r="C870" s="1571"/>
      <c r="D870" s="1587"/>
      <c r="E870" s="1587"/>
      <c r="F870" s="1587"/>
      <c r="G870" s="1572"/>
      <c r="H870" s="1572"/>
      <c r="I870" s="1870">
        <f t="shared" si="13"/>
        <v>0</v>
      </c>
      <c r="J870" s="1587"/>
      <c r="K870" s="1587"/>
      <c r="L870" s="1587"/>
      <c r="M870" s="1587"/>
      <c r="N870" s="1587"/>
      <c r="O870" s="1602"/>
      <c r="P870" s="1572"/>
      <c r="Q870" s="1610"/>
    </row>
    <row r="871" spans="1:17" ht="16" customHeight="1" x14ac:dyDescent="0.45">
      <c r="A871" s="1609"/>
      <c r="B871" s="1570"/>
      <c r="C871" s="1571"/>
      <c r="D871" s="1587"/>
      <c r="E871" s="1587"/>
      <c r="F871" s="1587"/>
      <c r="G871" s="1572"/>
      <c r="H871" s="1572"/>
      <c r="I871" s="1870">
        <f t="shared" si="13"/>
        <v>0</v>
      </c>
      <c r="J871" s="1587"/>
      <c r="K871" s="1587"/>
      <c r="L871" s="1587"/>
      <c r="M871" s="1587"/>
      <c r="N871" s="1587"/>
      <c r="O871" s="1602"/>
      <c r="P871" s="1572"/>
      <c r="Q871" s="1610"/>
    </row>
    <row r="872" spans="1:17" ht="16" customHeight="1" x14ac:dyDescent="0.45">
      <c r="A872" s="1609"/>
      <c r="B872" s="1570"/>
      <c r="C872" s="1571"/>
      <c r="D872" s="1587"/>
      <c r="E872" s="1587"/>
      <c r="F872" s="1587"/>
      <c r="G872" s="1572"/>
      <c r="H872" s="1572"/>
      <c r="I872" s="1870">
        <f t="shared" si="13"/>
        <v>0</v>
      </c>
      <c r="J872" s="1587"/>
      <c r="K872" s="1587"/>
      <c r="L872" s="1587"/>
      <c r="M872" s="1587"/>
      <c r="N872" s="1587"/>
      <c r="O872" s="1602"/>
      <c r="P872" s="1572"/>
      <c r="Q872" s="1610"/>
    </row>
    <row r="873" spans="1:17" ht="16" customHeight="1" x14ac:dyDescent="0.45">
      <c r="A873" s="1609"/>
      <c r="B873" s="1570"/>
      <c r="C873" s="1571"/>
      <c r="D873" s="1587"/>
      <c r="E873" s="1587"/>
      <c r="F873" s="1587"/>
      <c r="G873" s="1572"/>
      <c r="H873" s="1572"/>
      <c r="I873" s="1870">
        <f t="shared" si="13"/>
        <v>0</v>
      </c>
      <c r="J873" s="1587"/>
      <c r="K873" s="1587"/>
      <c r="L873" s="1587"/>
      <c r="M873" s="1587"/>
      <c r="N873" s="1587"/>
      <c r="O873" s="1602"/>
      <c r="P873" s="1572"/>
      <c r="Q873" s="1610"/>
    </row>
    <row r="874" spans="1:17" ht="16" customHeight="1" x14ac:dyDescent="0.45">
      <c r="A874" s="1609"/>
      <c r="B874" s="1570"/>
      <c r="C874" s="1571"/>
      <c r="D874" s="1587"/>
      <c r="E874" s="1587"/>
      <c r="F874" s="1587"/>
      <c r="G874" s="1572"/>
      <c r="H874" s="1572"/>
      <c r="I874" s="1870">
        <f t="shared" si="13"/>
        <v>0</v>
      </c>
      <c r="J874" s="1587"/>
      <c r="K874" s="1587"/>
      <c r="L874" s="1587"/>
      <c r="M874" s="1587"/>
      <c r="N874" s="1587"/>
      <c r="O874" s="1602"/>
      <c r="P874" s="1572"/>
      <c r="Q874" s="1610"/>
    </row>
    <row r="875" spans="1:17" ht="16" customHeight="1" x14ac:dyDescent="0.45">
      <c r="A875" s="1609"/>
      <c r="B875" s="1570"/>
      <c r="C875" s="1571"/>
      <c r="D875" s="1587"/>
      <c r="E875" s="1587"/>
      <c r="F875" s="1587"/>
      <c r="G875" s="1572"/>
      <c r="H875" s="1572"/>
      <c r="I875" s="1870">
        <f t="shared" si="13"/>
        <v>0</v>
      </c>
      <c r="J875" s="1587"/>
      <c r="K875" s="1587"/>
      <c r="L875" s="1587"/>
      <c r="M875" s="1587"/>
      <c r="N875" s="1587"/>
      <c r="O875" s="1602"/>
      <c r="P875" s="1572"/>
      <c r="Q875" s="1610"/>
    </row>
    <row r="876" spans="1:17" ht="16" customHeight="1" x14ac:dyDescent="0.45">
      <c r="A876" s="1609"/>
      <c r="B876" s="1570"/>
      <c r="C876" s="1571"/>
      <c r="D876" s="1587"/>
      <c r="E876" s="1587"/>
      <c r="F876" s="1587"/>
      <c r="G876" s="1572"/>
      <c r="H876" s="1572"/>
      <c r="I876" s="1870">
        <f t="shared" si="13"/>
        <v>0</v>
      </c>
      <c r="J876" s="1587"/>
      <c r="K876" s="1587"/>
      <c r="L876" s="1587"/>
      <c r="M876" s="1587"/>
      <c r="N876" s="1587"/>
      <c r="O876" s="1602"/>
      <c r="P876" s="1572"/>
      <c r="Q876" s="1610"/>
    </row>
    <row r="877" spans="1:17" ht="16" customHeight="1" x14ac:dyDescent="0.45">
      <c r="A877" s="1609"/>
      <c r="B877" s="1570"/>
      <c r="C877" s="1571"/>
      <c r="D877" s="1587"/>
      <c r="E877" s="1587"/>
      <c r="F877" s="1587"/>
      <c r="G877" s="1572"/>
      <c r="H877" s="1572"/>
      <c r="I877" s="1870">
        <f t="shared" si="13"/>
        <v>0</v>
      </c>
      <c r="J877" s="1587"/>
      <c r="K877" s="1587"/>
      <c r="L877" s="1587"/>
      <c r="M877" s="1587"/>
      <c r="N877" s="1587"/>
      <c r="O877" s="1602"/>
      <c r="P877" s="1572"/>
      <c r="Q877" s="1610"/>
    </row>
    <row r="878" spans="1:17" ht="16" customHeight="1" x14ac:dyDescent="0.45">
      <c r="A878" s="1609"/>
      <c r="B878" s="1570"/>
      <c r="C878" s="1571"/>
      <c r="D878" s="1587"/>
      <c r="E878" s="1587"/>
      <c r="F878" s="1587"/>
      <c r="G878" s="1572"/>
      <c r="H878" s="1572"/>
      <c r="I878" s="1870">
        <f t="shared" si="13"/>
        <v>0</v>
      </c>
      <c r="J878" s="1587"/>
      <c r="K878" s="1587"/>
      <c r="L878" s="1587"/>
      <c r="M878" s="1587"/>
      <c r="N878" s="1587"/>
      <c r="O878" s="1602"/>
      <c r="P878" s="1572"/>
      <c r="Q878" s="1610"/>
    </row>
    <row r="879" spans="1:17" ht="16" customHeight="1" x14ac:dyDescent="0.45">
      <c r="A879" s="1609"/>
      <c r="B879" s="1570"/>
      <c r="C879" s="1571"/>
      <c r="D879" s="1587"/>
      <c r="E879" s="1587"/>
      <c r="F879" s="1587"/>
      <c r="G879" s="1572"/>
      <c r="H879" s="1572"/>
      <c r="I879" s="1870">
        <f t="shared" si="13"/>
        <v>0</v>
      </c>
      <c r="J879" s="1587"/>
      <c r="K879" s="1587"/>
      <c r="L879" s="1587"/>
      <c r="M879" s="1587"/>
      <c r="N879" s="1587"/>
      <c r="O879" s="1602"/>
      <c r="P879" s="1572"/>
      <c r="Q879" s="1610"/>
    </row>
    <row r="880" spans="1:17" ht="16" customHeight="1" x14ac:dyDescent="0.45">
      <c r="A880" s="1609"/>
      <c r="B880" s="1570"/>
      <c r="C880" s="1571"/>
      <c r="D880" s="1587"/>
      <c r="E880" s="1587"/>
      <c r="F880" s="1587"/>
      <c r="G880" s="1572"/>
      <c r="H880" s="1572"/>
      <c r="I880" s="1870">
        <f t="shared" si="13"/>
        <v>0</v>
      </c>
      <c r="J880" s="1587"/>
      <c r="K880" s="1587"/>
      <c r="L880" s="1587"/>
      <c r="M880" s="1587"/>
      <c r="N880" s="1587"/>
      <c r="O880" s="1602"/>
      <c r="P880" s="1572"/>
      <c r="Q880" s="1610"/>
    </row>
    <row r="881" spans="1:17" ht="16" customHeight="1" x14ac:dyDescent="0.45">
      <c r="A881" s="1609"/>
      <c r="B881" s="1570"/>
      <c r="C881" s="1571"/>
      <c r="D881" s="1587"/>
      <c r="E881" s="1587"/>
      <c r="F881" s="1587"/>
      <c r="G881" s="1572"/>
      <c r="H881" s="1572"/>
      <c r="I881" s="1870">
        <f t="shared" si="13"/>
        <v>0</v>
      </c>
      <c r="J881" s="1587"/>
      <c r="K881" s="1587"/>
      <c r="L881" s="1587"/>
      <c r="M881" s="1587"/>
      <c r="N881" s="1587"/>
      <c r="O881" s="1602"/>
      <c r="P881" s="1572"/>
      <c r="Q881" s="1610"/>
    </row>
    <row r="882" spans="1:17" ht="16" customHeight="1" x14ac:dyDescent="0.45">
      <c r="A882" s="1609"/>
      <c r="B882" s="1570"/>
      <c r="C882" s="1571"/>
      <c r="D882" s="1587"/>
      <c r="E882" s="1587"/>
      <c r="F882" s="1587"/>
      <c r="G882" s="1572"/>
      <c r="H882" s="1572"/>
      <c r="I882" s="1870">
        <f t="shared" si="13"/>
        <v>0</v>
      </c>
      <c r="J882" s="1587"/>
      <c r="K882" s="1587"/>
      <c r="L882" s="1587"/>
      <c r="M882" s="1587"/>
      <c r="N882" s="1587"/>
      <c r="O882" s="1602"/>
      <c r="P882" s="1572"/>
      <c r="Q882" s="1610"/>
    </row>
    <row r="883" spans="1:17" ht="16" customHeight="1" x14ac:dyDescent="0.45">
      <c r="A883" s="1609"/>
      <c r="B883" s="1570"/>
      <c r="C883" s="1571"/>
      <c r="D883" s="1587"/>
      <c r="E883" s="1587"/>
      <c r="F883" s="1587"/>
      <c r="G883" s="1572"/>
      <c r="H883" s="1572"/>
      <c r="I883" s="1870">
        <f t="shared" si="13"/>
        <v>0</v>
      </c>
      <c r="J883" s="1587"/>
      <c r="K883" s="1587"/>
      <c r="L883" s="1587"/>
      <c r="M883" s="1587"/>
      <c r="N883" s="1587"/>
      <c r="O883" s="1602"/>
      <c r="P883" s="1572"/>
      <c r="Q883" s="1610"/>
    </row>
    <row r="884" spans="1:17" ht="16" customHeight="1" x14ac:dyDescent="0.45">
      <c r="A884" s="1609"/>
      <c r="B884" s="1570"/>
      <c r="C884" s="1571"/>
      <c r="D884" s="1587"/>
      <c r="E884" s="1587"/>
      <c r="F884" s="1587"/>
      <c r="G884" s="1572"/>
      <c r="H884" s="1572"/>
      <c r="I884" s="1870">
        <f t="shared" si="13"/>
        <v>0</v>
      </c>
      <c r="J884" s="1587"/>
      <c r="K884" s="1587"/>
      <c r="L884" s="1587"/>
      <c r="M884" s="1587"/>
      <c r="N884" s="1587"/>
      <c r="O884" s="1602"/>
      <c r="P884" s="1572"/>
      <c r="Q884" s="1610"/>
    </row>
    <row r="885" spans="1:17" ht="16" customHeight="1" x14ac:dyDescent="0.45">
      <c r="A885" s="1609"/>
      <c r="B885" s="1570"/>
      <c r="C885" s="1571"/>
      <c r="D885" s="1587"/>
      <c r="E885" s="1587"/>
      <c r="F885" s="1587"/>
      <c r="G885" s="1572"/>
      <c r="H885" s="1572"/>
      <c r="I885" s="1870">
        <f t="shared" si="13"/>
        <v>0</v>
      </c>
      <c r="J885" s="1587"/>
      <c r="K885" s="1587"/>
      <c r="L885" s="1587"/>
      <c r="M885" s="1587"/>
      <c r="N885" s="1587"/>
      <c r="O885" s="1602"/>
      <c r="P885" s="1572"/>
      <c r="Q885" s="1610"/>
    </row>
    <row r="886" spans="1:17" ht="16" customHeight="1" x14ac:dyDescent="0.45">
      <c r="A886" s="1609"/>
      <c r="B886" s="1570"/>
      <c r="C886" s="1571"/>
      <c r="D886" s="1587"/>
      <c r="E886" s="1587"/>
      <c r="F886" s="1587"/>
      <c r="G886" s="1572"/>
      <c r="H886" s="1572"/>
      <c r="I886" s="1870">
        <f t="shared" si="13"/>
        <v>0</v>
      </c>
      <c r="J886" s="1587"/>
      <c r="K886" s="1587"/>
      <c r="L886" s="1587"/>
      <c r="M886" s="1587"/>
      <c r="N886" s="1587"/>
      <c r="O886" s="1602"/>
      <c r="P886" s="1572"/>
      <c r="Q886" s="1610"/>
    </row>
    <row r="887" spans="1:17" ht="16" customHeight="1" x14ac:dyDescent="0.45">
      <c r="A887" s="1609"/>
      <c r="B887" s="1570"/>
      <c r="C887" s="1571"/>
      <c r="D887" s="1587"/>
      <c r="E887" s="1587"/>
      <c r="F887" s="1587"/>
      <c r="G887" s="1572"/>
      <c r="H887" s="1572"/>
      <c r="I887" s="1870">
        <f t="shared" si="13"/>
        <v>0</v>
      </c>
      <c r="J887" s="1587"/>
      <c r="K887" s="1587"/>
      <c r="L887" s="1587"/>
      <c r="M887" s="1587"/>
      <c r="N887" s="1587"/>
      <c r="O887" s="1602"/>
      <c r="P887" s="1572"/>
      <c r="Q887" s="1610"/>
    </row>
    <row r="888" spans="1:17" ht="16" customHeight="1" x14ac:dyDescent="0.45">
      <c r="A888" s="1609"/>
      <c r="B888" s="1570"/>
      <c r="C888" s="1571"/>
      <c r="D888" s="1587"/>
      <c r="E888" s="1587"/>
      <c r="F888" s="1587"/>
      <c r="G888" s="1572"/>
      <c r="H888" s="1572"/>
      <c r="I888" s="1870">
        <f t="shared" si="13"/>
        <v>0</v>
      </c>
      <c r="J888" s="1587"/>
      <c r="K888" s="1587"/>
      <c r="L888" s="1587"/>
      <c r="M888" s="1587"/>
      <c r="N888" s="1587"/>
      <c r="O888" s="1602"/>
      <c r="P888" s="1572"/>
      <c r="Q888" s="1610"/>
    </row>
    <row r="889" spans="1:17" ht="16" customHeight="1" x14ac:dyDescent="0.45">
      <c r="A889" s="1609"/>
      <c r="B889" s="1570"/>
      <c r="C889" s="1571"/>
      <c r="D889" s="1587"/>
      <c r="E889" s="1587"/>
      <c r="F889" s="1587"/>
      <c r="G889" s="1572"/>
      <c r="H889" s="1572"/>
      <c r="I889" s="1870">
        <f t="shared" si="13"/>
        <v>0</v>
      </c>
      <c r="J889" s="1587"/>
      <c r="K889" s="1587"/>
      <c r="L889" s="1587"/>
      <c r="M889" s="1587"/>
      <c r="N889" s="1587"/>
      <c r="O889" s="1602"/>
      <c r="P889" s="1572"/>
      <c r="Q889" s="1610"/>
    </row>
    <row r="890" spans="1:17" ht="16" customHeight="1" x14ac:dyDescent="0.45">
      <c r="A890" s="1609"/>
      <c r="B890" s="1570"/>
      <c r="C890" s="1571"/>
      <c r="D890" s="1587"/>
      <c r="E890" s="1587"/>
      <c r="F890" s="1587"/>
      <c r="G890" s="1572"/>
      <c r="H890" s="1572"/>
      <c r="I890" s="1870">
        <f t="shared" si="13"/>
        <v>0</v>
      </c>
      <c r="J890" s="1587"/>
      <c r="K890" s="1587"/>
      <c r="L890" s="1587"/>
      <c r="M890" s="1587"/>
      <c r="N890" s="1587"/>
      <c r="O890" s="1602"/>
      <c r="P890" s="1572"/>
      <c r="Q890" s="1610"/>
    </row>
    <row r="891" spans="1:17" ht="16" customHeight="1" x14ac:dyDescent="0.45">
      <c r="A891" s="1609"/>
      <c r="B891" s="1570"/>
      <c r="C891" s="1571"/>
      <c r="D891" s="1587"/>
      <c r="E891" s="1587"/>
      <c r="F891" s="1587"/>
      <c r="G891" s="1572"/>
      <c r="H891" s="1572"/>
      <c r="I891" s="1870">
        <f t="shared" si="13"/>
        <v>0</v>
      </c>
      <c r="J891" s="1587"/>
      <c r="K891" s="1587"/>
      <c r="L891" s="1587"/>
      <c r="M891" s="1587"/>
      <c r="N891" s="1587"/>
      <c r="O891" s="1602"/>
      <c r="P891" s="1572"/>
      <c r="Q891" s="1610"/>
    </row>
    <row r="892" spans="1:17" ht="16" customHeight="1" x14ac:dyDescent="0.45">
      <c r="A892" s="1609"/>
      <c r="B892" s="1570"/>
      <c r="C892" s="1571"/>
      <c r="D892" s="1587"/>
      <c r="E892" s="1587"/>
      <c r="F892" s="1587"/>
      <c r="G892" s="1572"/>
      <c r="H892" s="1572"/>
      <c r="I892" s="1870">
        <f t="shared" si="13"/>
        <v>0</v>
      </c>
      <c r="J892" s="1587"/>
      <c r="K892" s="1587"/>
      <c r="L892" s="1587"/>
      <c r="M892" s="1587"/>
      <c r="N892" s="1587"/>
      <c r="O892" s="1602"/>
      <c r="P892" s="1572"/>
      <c r="Q892" s="1610"/>
    </row>
    <row r="893" spans="1:17" ht="16" customHeight="1" x14ac:dyDescent="0.45">
      <c r="A893" s="1609"/>
      <c r="B893" s="1570"/>
      <c r="C893" s="1571"/>
      <c r="D893" s="1587"/>
      <c r="E893" s="1587"/>
      <c r="F893" s="1587"/>
      <c r="G893" s="1572"/>
      <c r="H893" s="1572"/>
      <c r="I893" s="1870">
        <f t="shared" si="13"/>
        <v>0</v>
      </c>
      <c r="J893" s="1587"/>
      <c r="K893" s="1587"/>
      <c r="L893" s="1587"/>
      <c r="M893" s="1587"/>
      <c r="N893" s="1587"/>
      <c r="O893" s="1602"/>
      <c r="P893" s="1572"/>
      <c r="Q893" s="1610"/>
    </row>
    <row r="894" spans="1:17" ht="16" customHeight="1" x14ac:dyDescent="0.45">
      <c r="A894" s="1609"/>
      <c r="B894" s="1570"/>
      <c r="C894" s="1571"/>
      <c r="D894" s="1587"/>
      <c r="E894" s="1587"/>
      <c r="F894" s="1587"/>
      <c r="G894" s="1572"/>
      <c r="H894" s="1572"/>
      <c r="I894" s="1870">
        <f t="shared" si="13"/>
        <v>0</v>
      </c>
      <c r="J894" s="1587"/>
      <c r="K894" s="1587"/>
      <c r="L894" s="1587"/>
      <c r="M894" s="1587"/>
      <c r="N894" s="1587"/>
      <c r="O894" s="1602"/>
      <c r="P894" s="1572"/>
      <c r="Q894" s="1610"/>
    </row>
    <row r="895" spans="1:17" ht="16" customHeight="1" x14ac:dyDescent="0.45">
      <c r="A895" s="1609"/>
      <c r="B895" s="1570"/>
      <c r="C895" s="1571"/>
      <c r="D895" s="1587"/>
      <c r="E895" s="1587"/>
      <c r="F895" s="1587"/>
      <c r="G895" s="1572"/>
      <c r="H895" s="1572"/>
      <c r="I895" s="1870">
        <f t="shared" si="13"/>
        <v>0</v>
      </c>
      <c r="J895" s="1587"/>
      <c r="K895" s="1587"/>
      <c r="L895" s="1587"/>
      <c r="M895" s="1587"/>
      <c r="N895" s="1587"/>
      <c r="O895" s="1602"/>
      <c r="P895" s="1572"/>
      <c r="Q895" s="1610"/>
    </row>
    <row r="896" spans="1:17" ht="16" customHeight="1" x14ac:dyDescent="0.45">
      <c r="A896" s="1609"/>
      <c r="B896" s="1570"/>
      <c r="C896" s="1571"/>
      <c r="D896" s="1587"/>
      <c r="E896" s="1587"/>
      <c r="F896" s="1587"/>
      <c r="G896" s="1572"/>
      <c r="H896" s="1572"/>
      <c r="I896" s="1870">
        <f t="shared" si="13"/>
        <v>0</v>
      </c>
      <c r="J896" s="1587"/>
      <c r="K896" s="1587"/>
      <c r="L896" s="1587"/>
      <c r="M896" s="1587"/>
      <c r="N896" s="1587"/>
      <c r="O896" s="1602"/>
      <c r="P896" s="1572"/>
      <c r="Q896" s="1610"/>
    </row>
    <row r="897" spans="1:17" ht="16" customHeight="1" x14ac:dyDescent="0.45">
      <c r="A897" s="1609"/>
      <c r="B897" s="1570"/>
      <c r="C897" s="1571"/>
      <c r="D897" s="1587"/>
      <c r="E897" s="1587"/>
      <c r="F897" s="1587"/>
      <c r="G897" s="1572"/>
      <c r="H897" s="1572"/>
      <c r="I897" s="1870">
        <f t="shared" si="13"/>
        <v>0</v>
      </c>
      <c r="J897" s="1587"/>
      <c r="K897" s="1587"/>
      <c r="L897" s="1587"/>
      <c r="M897" s="1587"/>
      <c r="N897" s="1587"/>
      <c r="O897" s="1602"/>
      <c r="P897" s="1572"/>
      <c r="Q897" s="1610"/>
    </row>
    <row r="898" spans="1:17" ht="16" customHeight="1" x14ac:dyDescent="0.45">
      <c r="A898" s="1609"/>
      <c r="B898" s="1570"/>
      <c r="C898" s="1571"/>
      <c r="D898" s="1587"/>
      <c r="E898" s="1587"/>
      <c r="F898" s="1587"/>
      <c r="G898" s="1572"/>
      <c r="H898" s="1572"/>
      <c r="I898" s="1870">
        <f t="shared" si="13"/>
        <v>0</v>
      </c>
      <c r="J898" s="1587"/>
      <c r="K898" s="1587"/>
      <c r="L898" s="1587"/>
      <c r="M898" s="1587"/>
      <c r="N898" s="1587"/>
      <c r="O898" s="1602"/>
      <c r="P898" s="1572"/>
      <c r="Q898" s="1610"/>
    </row>
    <row r="899" spans="1:17" ht="16" customHeight="1" x14ac:dyDescent="0.45">
      <c r="A899" s="1609"/>
      <c r="B899" s="1570"/>
      <c r="C899" s="1571"/>
      <c r="D899" s="1587"/>
      <c r="E899" s="1587"/>
      <c r="F899" s="1587"/>
      <c r="G899" s="1572"/>
      <c r="H899" s="1572"/>
      <c r="I899" s="1870">
        <f t="shared" si="13"/>
        <v>0</v>
      </c>
      <c r="J899" s="1587"/>
      <c r="K899" s="1587"/>
      <c r="L899" s="1587"/>
      <c r="M899" s="1587"/>
      <c r="N899" s="1587"/>
      <c r="O899" s="1602"/>
      <c r="P899" s="1572"/>
      <c r="Q899" s="1610"/>
    </row>
    <row r="900" spans="1:17" ht="16" customHeight="1" x14ac:dyDescent="0.45">
      <c r="A900" s="1609"/>
      <c r="B900" s="1570"/>
      <c r="C900" s="1571"/>
      <c r="D900" s="1587"/>
      <c r="E900" s="1587"/>
      <c r="F900" s="1587"/>
      <c r="G900" s="1572"/>
      <c r="H900" s="1572"/>
      <c r="I900" s="1870">
        <f t="shared" si="13"/>
        <v>0</v>
      </c>
      <c r="J900" s="1587"/>
      <c r="K900" s="1587"/>
      <c r="L900" s="1587"/>
      <c r="M900" s="1587"/>
      <c r="N900" s="1587"/>
      <c r="O900" s="1602"/>
      <c r="P900" s="1572"/>
      <c r="Q900" s="1610"/>
    </row>
    <row r="901" spans="1:17" ht="16" customHeight="1" x14ac:dyDescent="0.45">
      <c r="A901" s="1609"/>
      <c r="B901" s="1570"/>
      <c r="C901" s="1571"/>
      <c r="D901" s="1587"/>
      <c r="E901" s="1587"/>
      <c r="F901" s="1587"/>
      <c r="G901" s="1572"/>
      <c r="H901" s="1572"/>
      <c r="I901" s="1870">
        <f t="shared" si="13"/>
        <v>0</v>
      </c>
      <c r="J901" s="1587"/>
      <c r="K901" s="1587"/>
      <c r="L901" s="1587"/>
      <c r="M901" s="1587"/>
      <c r="N901" s="1587"/>
      <c r="O901" s="1602"/>
      <c r="P901" s="1572"/>
      <c r="Q901" s="1610"/>
    </row>
    <row r="902" spans="1:17" ht="16" customHeight="1" x14ac:dyDescent="0.45">
      <c r="A902" s="1609"/>
      <c r="B902" s="1570"/>
      <c r="C902" s="1571"/>
      <c r="D902" s="1587"/>
      <c r="E902" s="1587"/>
      <c r="F902" s="1587"/>
      <c r="G902" s="1572"/>
      <c r="H902" s="1572"/>
      <c r="I902" s="1870">
        <f t="shared" si="13"/>
        <v>0</v>
      </c>
      <c r="J902" s="1587"/>
      <c r="K902" s="1587"/>
      <c r="L902" s="1587"/>
      <c r="M902" s="1587"/>
      <c r="N902" s="1587"/>
      <c r="O902" s="1602"/>
      <c r="P902" s="1572"/>
      <c r="Q902" s="1610"/>
    </row>
    <row r="903" spans="1:17" ht="16" customHeight="1" x14ac:dyDescent="0.45">
      <c r="A903" s="1609"/>
      <c r="B903" s="1570"/>
      <c r="C903" s="1571"/>
      <c r="D903" s="1587"/>
      <c r="E903" s="1587"/>
      <c r="F903" s="1587"/>
      <c r="G903" s="1572"/>
      <c r="H903" s="1572"/>
      <c r="I903" s="1870">
        <f t="shared" si="13"/>
        <v>0</v>
      </c>
      <c r="J903" s="1587"/>
      <c r="K903" s="1587"/>
      <c r="L903" s="1587"/>
      <c r="M903" s="1587"/>
      <c r="N903" s="1587"/>
      <c r="O903" s="1602"/>
      <c r="P903" s="1572"/>
      <c r="Q903" s="1610"/>
    </row>
    <row r="904" spans="1:17" ht="16" customHeight="1" x14ac:dyDescent="0.45">
      <c r="A904" s="1609"/>
      <c r="B904" s="1570"/>
      <c r="C904" s="1571"/>
      <c r="D904" s="1587"/>
      <c r="E904" s="1587"/>
      <c r="F904" s="1587"/>
      <c r="G904" s="1572"/>
      <c r="H904" s="1572"/>
      <c r="I904" s="1870">
        <f t="shared" ref="I904:I967" si="14">$G904*$H904</f>
        <v>0</v>
      </c>
      <c r="J904" s="1587"/>
      <c r="K904" s="1587"/>
      <c r="L904" s="1587"/>
      <c r="M904" s="1587"/>
      <c r="N904" s="1587"/>
      <c r="O904" s="1602"/>
      <c r="P904" s="1572"/>
      <c r="Q904" s="1610"/>
    </row>
    <row r="905" spans="1:17" ht="16" customHeight="1" x14ac:dyDescent="0.45">
      <c r="A905" s="1609"/>
      <c r="B905" s="1570"/>
      <c r="C905" s="1571"/>
      <c r="D905" s="1587"/>
      <c r="E905" s="1587"/>
      <c r="F905" s="1587"/>
      <c r="G905" s="1572"/>
      <c r="H905" s="1572"/>
      <c r="I905" s="1870">
        <f t="shared" si="14"/>
        <v>0</v>
      </c>
      <c r="J905" s="1587"/>
      <c r="K905" s="1587"/>
      <c r="L905" s="1587"/>
      <c r="M905" s="1587"/>
      <c r="N905" s="1587"/>
      <c r="O905" s="1602"/>
      <c r="P905" s="1572"/>
      <c r="Q905" s="1610"/>
    </row>
    <row r="906" spans="1:17" ht="16" customHeight="1" x14ac:dyDescent="0.45">
      <c r="A906" s="1609"/>
      <c r="B906" s="1570"/>
      <c r="C906" s="1571"/>
      <c r="D906" s="1587"/>
      <c r="E906" s="1587"/>
      <c r="F906" s="1587"/>
      <c r="G906" s="1572"/>
      <c r="H906" s="1572"/>
      <c r="I906" s="1870">
        <f t="shared" si="14"/>
        <v>0</v>
      </c>
      <c r="J906" s="1587"/>
      <c r="K906" s="1587"/>
      <c r="L906" s="1587"/>
      <c r="M906" s="1587"/>
      <c r="N906" s="1587"/>
      <c r="O906" s="1602"/>
      <c r="P906" s="1572"/>
      <c r="Q906" s="1610"/>
    </row>
    <row r="907" spans="1:17" ht="16" customHeight="1" x14ac:dyDescent="0.45">
      <c r="A907" s="1609"/>
      <c r="B907" s="1570"/>
      <c r="C907" s="1571"/>
      <c r="D907" s="1587"/>
      <c r="E907" s="1587"/>
      <c r="F907" s="1587"/>
      <c r="G907" s="1572"/>
      <c r="H907" s="1572"/>
      <c r="I907" s="1870">
        <f t="shared" si="14"/>
        <v>0</v>
      </c>
      <c r="J907" s="1587"/>
      <c r="K907" s="1587"/>
      <c r="L907" s="1587"/>
      <c r="M907" s="1587"/>
      <c r="N907" s="1587"/>
      <c r="O907" s="1602"/>
      <c r="P907" s="1572"/>
      <c r="Q907" s="1610"/>
    </row>
    <row r="908" spans="1:17" ht="16" customHeight="1" x14ac:dyDescent="0.45">
      <c r="A908" s="1609"/>
      <c r="B908" s="1570"/>
      <c r="C908" s="1571"/>
      <c r="D908" s="1587"/>
      <c r="E908" s="1587"/>
      <c r="F908" s="1587"/>
      <c r="G908" s="1572"/>
      <c r="H908" s="1572"/>
      <c r="I908" s="1870">
        <f t="shared" si="14"/>
        <v>0</v>
      </c>
      <c r="J908" s="1587"/>
      <c r="K908" s="1587"/>
      <c r="L908" s="1587"/>
      <c r="M908" s="1587"/>
      <c r="N908" s="1587"/>
      <c r="O908" s="1602"/>
      <c r="P908" s="1572"/>
      <c r="Q908" s="1610"/>
    </row>
    <row r="909" spans="1:17" ht="16" customHeight="1" x14ac:dyDescent="0.45">
      <c r="A909" s="1609"/>
      <c r="B909" s="1570"/>
      <c r="C909" s="1571"/>
      <c r="D909" s="1587"/>
      <c r="E909" s="1587"/>
      <c r="F909" s="1587"/>
      <c r="G909" s="1572"/>
      <c r="H909" s="1572"/>
      <c r="I909" s="1870">
        <f t="shared" si="14"/>
        <v>0</v>
      </c>
      <c r="J909" s="1587"/>
      <c r="K909" s="1587"/>
      <c r="L909" s="1587"/>
      <c r="M909" s="1587"/>
      <c r="N909" s="1587"/>
      <c r="O909" s="1602"/>
      <c r="P909" s="1572"/>
      <c r="Q909" s="1610"/>
    </row>
    <row r="910" spans="1:17" ht="16" customHeight="1" x14ac:dyDescent="0.45">
      <c r="A910" s="1609"/>
      <c r="B910" s="1570"/>
      <c r="C910" s="1571"/>
      <c r="D910" s="1587"/>
      <c r="E910" s="1587"/>
      <c r="F910" s="1587"/>
      <c r="G910" s="1572"/>
      <c r="H910" s="1572"/>
      <c r="I910" s="1870">
        <f t="shared" si="14"/>
        <v>0</v>
      </c>
      <c r="J910" s="1587"/>
      <c r="K910" s="1587"/>
      <c r="L910" s="1587"/>
      <c r="M910" s="1587"/>
      <c r="N910" s="1587"/>
      <c r="O910" s="1602"/>
      <c r="P910" s="1572"/>
      <c r="Q910" s="1610"/>
    </row>
    <row r="911" spans="1:17" ht="16" customHeight="1" x14ac:dyDescent="0.45">
      <c r="A911" s="1609"/>
      <c r="B911" s="1570"/>
      <c r="C911" s="1571"/>
      <c r="D911" s="1587"/>
      <c r="E911" s="1587"/>
      <c r="F911" s="1587"/>
      <c r="G911" s="1572"/>
      <c r="H911" s="1572"/>
      <c r="I911" s="1870">
        <f t="shared" si="14"/>
        <v>0</v>
      </c>
      <c r="J911" s="1587"/>
      <c r="K911" s="1587"/>
      <c r="L911" s="1587"/>
      <c r="M911" s="1587"/>
      <c r="N911" s="1587"/>
      <c r="O911" s="1602"/>
      <c r="P911" s="1572"/>
      <c r="Q911" s="1610"/>
    </row>
    <row r="912" spans="1:17" ht="16" customHeight="1" x14ac:dyDescent="0.45">
      <c r="A912" s="1609"/>
      <c r="B912" s="1570"/>
      <c r="C912" s="1571"/>
      <c r="D912" s="1587"/>
      <c r="E912" s="1587"/>
      <c r="F912" s="1587"/>
      <c r="G912" s="1572"/>
      <c r="H912" s="1572"/>
      <c r="I912" s="1870">
        <f t="shared" si="14"/>
        <v>0</v>
      </c>
      <c r="J912" s="1587"/>
      <c r="K912" s="1587"/>
      <c r="L912" s="1587"/>
      <c r="M912" s="1587"/>
      <c r="N912" s="1587"/>
      <c r="O912" s="1602"/>
      <c r="P912" s="1572"/>
      <c r="Q912" s="1610"/>
    </row>
    <row r="913" spans="1:17" ht="16" customHeight="1" x14ac:dyDescent="0.45">
      <c r="A913" s="1609"/>
      <c r="B913" s="1570"/>
      <c r="C913" s="1571"/>
      <c r="D913" s="1587"/>
      <c r="E913" s="1587"/>
      <c r="F913" s="1587"/>
      <c r="G913" s="1572"/>
      <c r="H913" s="1572"/>
      <c r="I913" s="1870">
        <f t="shared" si="14"/>
        <v>0</v>
      </c>
      <c r="J913" s="1587"/>
      <c r="K913" s="1587"/>
      <c r="L913" s="1587"/>
      <c r="M913" s="1587"/>
      <c r="N913" s="1587"/>
      <c r="O913" s="1602"/>
      <c r="P913" s="1572"/>
      <c r="Q913" s="1610"/>
    </row>
    <row r="914" spans="1:17" ht="16" customHeight="1" x14ac:dyDescent="0.45">
      <c r="A914" s="1609"/>
      <c r="B914" s="1570"/>
      <c r="C914" s="1571"/>
      <c r="D914" s="1587"/>
      <c r="E914" s="1587"/>
      <c r="F914" s="1587"/>
      <c r="G914" s="1572"/>
      <c r="H914" s="1572"/>
      <c r="I914" s="1870">
        <f t="shared" si="14"/>
        <v>0</v>
      </c>
      <c r="J914" s="1587"/>
      <c r="K914" s="1587"/>
      <c r="L914" s="1587"/>
      <c r="M914" s="1587"/>
      <c r="N914" s="1587"/>
      <c r="O914" s="1602"/>
      <c r="P914" s="1572"/>
      <c r="Q914" s="1610"/>
    </row>
    <row r="915" spans="1:17" ht="16" customHeight="1" x14ac:dyDescent="0.45">
      <c r="A915" s="1609"/>
      <c r="B915" s="1570"/>
      <c r="C915" s="1571"/>
      <c r="D915" s="1587"/>
      <c r="E915" s="1587"/>
      <c r="F915" s="1587"/>
      <c r="G915" s="1572"/>
      <c r="H915" s="1572"/>
      <c r="I915" s="1870">
        <f t="shared" si="14"/>
        <v>0</v>
      </c>
      <c r="J915" s="1587"/>
      <c r="K915" s="1587"/>
      <c r="L915" s="1587"/>
      <c r="M915" s="1587"/>
      <c r="N915" s="1587"/>
      <c r="O915" s="1602"/>
      <c r="P915" s="1572"/>
      <c r="Q915" s="1610"/>
    </row>
    <row r="916" spans="1:17" ht="16" customHeight="1" x14ac:dyDescent="0.45">
      <c r="A916" s="1609"/>
      <c r="B916" s="1570"/>
      <c r="C916" s="1571"/>
      <c r="D916" s="1587"/>
      <c r="E916" s="1587"/>
      <c r="F916" s="1587"/>
      <c r="G916" s="1572"/>
      <c r="H916" s="1572"/>
      <c r="I916" s="1870">
        <f t="shared" si="14"/>
        <v>0</v>
      </c>
      <c r="J916" s="1587"/>
      <c r="K916" s="1587"/>
      <c r="L916" s="1587"/>
      <c r="M916" s="1587"/>
      <c r="N916" s="1587"/>
      <c r="O916" s="1602"/>
      <c r="P916" s="1572"/>
      <c r="Q916" s="1610"/>
    </row>
    <row r="917" spans="1:17" ht="16" customHeight="1" x14ac:dyDescent="0.45">
      <c r="A917" s="1609"/>
      <c r="B917" s="1570"/>
      <c r="C917" s="1571"/>
      <c r="D917" s="1587"/>
      <c r="E917" s="1587"/>
      <c r="F917" s="1587"/>
      <c r="G917" s="1572"/>
      <c r="H917" s="1572"/>
      <c r="I917" s="1870">
        <f t="shared" si="14"/>
        <v>0</v>
      </c>
      <c r="J917" s="1587"/>
      <c r="K917" s="1587"/>
      <c r="L917" s="1587"/>
      <c r="M917" s="1587"/>
      <c r="N917" s="1587"/>
      <c r="O917" s="1602"/>
      <c r="P917" s="1572"/>
      <c r="Q917" s="1610"/>
    </row>
    <row r="918" spans="1:17" ht="16" customHeight="1" x14ac:dyDescent="0.45">
      <c r="A918" s="1609"/>
      <c r="B918" s="1570"/>
      <c r="C918" s="1571"/>
      <c r="D918" s="1587"/>
      <c r="E918" s="1587"/>
      <c r="F918" s="1587"/>
      <c r="G918" s="1572"/>
      <c r="H918" s="1572"/>
      <c r="I918" s="1870">
        <f t="shared" si="14"/>
        <v>0</v>
      </c>
      <c r="J918" s="1587"/>
      <c r="K918" s="1587"/>
      <c r="L918" s="1587"/>
      <c r="M918" s="1587"/>
      <c r="N918" s="1587"/>
      <c r="O918" s="1602"/>
      <c r="P918" s="1572"/>
      <c r="Q918" s="1610"/>
    </row>
    <row r="919" spans="1:17" ht="16" customHeight="1" x14ac:dyDescent="0.45">
      <c r="A919" s="1609"/>
      <c r="B919" s="1570"/>
      <c r="C919" s="1571"/>
      <c r="D919" s="1587"/>
      <c r="E919" s="1587"/>
      <c r="F919" s="1587"/>
      <c r="G919" s="1572"/>
      <c r="H919" s="1572"/>
      <c r="I919" s="1870">
        <f t="shared" si="14"/>
        <v>0</v>
      </c>
      <c r="J919" s="1587"/>
      <c r="K919" s="1587"/>
      <c r="L919" s="1587"/>
      <c r="M919" s="1587"/>
      <c r="N919" s="1587"/>
      <c r="O919" s="1602"/>
      <c r="P919" s="1572"/>
      <c r="Q919" s="1610"/>
    </row>
    <row r="920" spans="1:17" ht="16" customHeight="1" x14ac:dyDescent="0.45">
      <c r="A920" s="1609"/>
      <c r="B920" s="1570"/>
      <c r="C920" s="1571"/>
      <c r="D920" s="1587"/>
      <c r="E920" s="1587"/>
      <c r="F920" s="1587"/>
      <c r="G920" s="1572"/>
      <c r="H920" s="1572"/>
      <c r="I920" s="1870">
        <f t="shared" si="14"/>
        <v>0</v>
      </c>
      <c r="J920" s="1587"/>
      <c r="K920" s="1587"/>
      <c r="L920" s="1587"/>
      <c r="M920" s="1587"/>
      <c r="N920" s="1587"/>
      <c r="O920" s="1602"/>
      <c r="P920" s="1572"/>
      <c r="Q920" s="1610"/>
    </row>
    <row r="921" spans="1:17" ht="16" customHeight="1" x14ac:dyDescent="0.45">
      <c r="A921" s="1609"/>
      <c r="B921" s="1570"/>
      <c r="C921" s="1571"/>
      <c r="D921" s="1587"/>
      <c r="E921" s="1587"/>
      <c r="F921" s="1587"/>
      <c r="G921" s="1572"/>
      <c r="H921" s="1572"/>
      <c r="I921" s="1870">
        <f t="shared" si="14"/>
        <v>0</v>
      </c>
      <c r="J921" s="1587"/>
      <c r="K921" s="1587"/>
      <c r="L921" s="1587"/>
      <c r="M921" s="1587"/>
      <c r="N921" s="1587"/>
      <c r="O921" s="1602"/>
      <c r="P921" s="1572"/>
      <c r="Q921" s="1610"/>
    </row>
    <row r="922" spans="1:17" ht="16" customHeight="1" x14ac:dyDescent="0.45">
      <c r="A922" s="1609"/>
      <c r="B922" s="1570"/>
      <c r="C922" s="1571"/>
      <c r="D922" s="1587"/>
      <c r="E922" s="1587"/>
      <c r="F922" s="1587"/>
      <c r="G922" s="1572"/>
      <c r="H922" s="1572"/>
      <c r="I922" s="1870">
        <f t="shared" si="14"/>
        <v>0</v>
      </c>
      <c r="J922" s="1587"/>
      <c r="K922" s="1587"/>
      <c r="L922" s="1587"/>
      <c r="M922" s="1587"/>
      <c r="N922" s="1587"/>
      <c r="O922" s="1602"/>
      <c r="P922" s="1572"/>
      <c r="Q922" s="1610"/>
    </row>
    <row r="923" spans="1:17" ht="16" customHeight="1" x14ac:dyDescent="0.45">
      <c r="A923" s="1609"/>
      <c r="B923" s="1570"/>
      <c r="C923" s="1571"/>
      <c r="D923" s="1587"/>
      <c r="E923" s="1587"/>
      <c r="F923" s="1587"/>
      <c r="G923" s="1572"/>
      <c r="H923" s="1572"/>
      <c r="I923" s="1870">
        <f t="shared" si="14"/>
        <v>0</v>
      </c>
      <c r="J923" s="1587"/>
      <c r="K923" s="1587"/>
      <c r="L923" s="1587"/>
      <c r="M923" s="1587"/>
      <c r="N923" s="1587"/>
      <c r="O923" s="1602"/>
      <c r="P923" s="1572"/>
      <c r="Q923" s="1610"/>
    </row>
    <row r="924" spans="1:17" ht="16" customHeight="1" x14ac:dyDescent="0.45">
      <c r="A924" s="1609"/>
      <c r="B924" s="1570"/>
      <c r="C924" s="1571"/>
      <c r="D924" s="1587"/>
      <c r="E924" s="1587"/>
      <c r="F924" s="1587"/>
      <c r="G924" s="1572"/>
      <c r="H924" s="1572"/>
      <c r="I924" s="1870">
        <f t="shared" si="14"/>
        <v>0</v>
      </c>
      <c r="J924" s="1587"/>
      <c r="K924" s="1587"/>
      <c r="L924" s="1587"/>
      <c r="M924" s="1587"/>
      <c r="N924" s="1587"/>
      <c r="O924" s="1602"/>
      <c r="P924" s="1572"/>
      <c r="Q924" s="1610"/>
    </row>
    <row r="925" spans="1:17" ht="16" customHeight="1" x14ac:dyDescent="0.45">
      <c r="A925" s="1609"/>
      <c r="B925" s="1570"/>
      <c r="C925" s="1571"/>
      <c r="D925" s="1587"/>
      <c r="E925" s="1587"/>
      <c r="F925" s="1587"/>
      <c r="G925" s="1572"/>
      <c r="H925" s="1572"/>
      <c r="I925" s="1870">
        <f t="shared" si="14"/>
        <v>0</v>
      </c>
      <c r="J925" s="1587"/>
      <c r="K925" s="1587"/>
      <c r="L925" s="1587"/>
      <c r="M925" s="1587"/>
      <c r="N925" s="1587"/>
      <c r="O925" s="1602"/>
      <c r="P925" s="1572"/>
      <c r="Q925" s="1610"/>
    </row>
    <row r="926" spans="1:17" ht="16" customHeight="1" x14ac:dyDescent="0.45">
      <c r="A926" s="1609"/>
      <c r="B926" s="1570"/>
      <c r="C926" s="1571"/>
      <c r="D926" s="1587"/>
      <c r="E926" s="1587"/>
      <c r="F926" s="1587"/>
      <c r="G926" s="1572"/>
      <c r="H926" s="1572"/>
      <c r="I926" s="1870">
        <f t="shared" si="14"/>
        <v>0</v>
      </c>
      <c r="J926" s="1587"/>
      <c r="K926" s="1587"/>
      <c r="L926" s="1587"/>
      <c r="M926" s="1587"/>
      <c r="N926" s="1587"/>
      <c r="O926" s="1602"/>
      <c r="P926" s="1572"/>
      <c r="Q926" s="1610"/>
    </row>
    <row r="927" spans="1:17" ht="16" customHeight="1" x14ac:dyDescent="0.45">
      <c r="A927" s="1609"/>
      <c r="B927" s="1570"/>
      <c r="C927" s="1571"/>
      <c r="D927" s="1587"/>
      <c r="E927" s="1587"/>
      <c r="F927" s="1587"/>
      <c r="G927" s="1572"/>
      <c r="H927" s="1572"/>
      <c r="I927" s="1870">
        <f t="shared" si="14"/>
        <v>0</v>
      </c>
      <c r="J927" s="1587"/>
      <c r="K927" s="1587"/>
      <c r="L927" s="1587"/>
      <c r="M927" s="1587"/>
      <c r="N927" s="1587"/>
      <c r="O927" s="1602"/>
      <c r="P927" s="1572"/>
      <c r="Q927" s="1610"/>
    </row>
    <row r="928" spans="1:17" ht="16" customHeight="1" x14ac:dyDescent="0.45">
      <c r="A928" s="1609"/>
      <c r="B928" s="1570"/>
      <c r="C928" s="1571"/>
      <c r="D928" s="1587"/>
      <c r="E928" s="1587"/>
      <c r="F928" s="1587"/>
      <c r="G928" s="1572"/>
      <c r="H928" s="1572"/>
      <c r="I928" s="1870">
        <f t="shared" si="14"/>
        <v>0</v>
      </c>
      <c r="J928" s="1587"/>
      <c r="K928" s="1587"/>
      <c r="L928" s="1587"/>
      <c r="M928" s="1587"/>
      <c r="N928" s="1587"/>
      <c r="O928" s="1602"/>
      <c r="P928" s="1572"/>
      <c r="Q928" s="1610"/>
    </row>
    <row r="929" spans="1:17" ht="16" customHeight="1" x14ac:dyDescent="0.45">
      <c r="A929" s="1609"/>
      <c r="B929" s="1570"/>
      <c r="C929" s="1571"/>
      <c r="D929" s="1587"/>
      <c r="E929" s="1587"/>
      <c r="F929" s="1587"/>
      <c r="G929" s="1572"/>
      <c r="H929" s="1572"/>
      <c r="I929" s="1870">
        <f t="shared" si="14"/>
        <v>0</v>
      </c>
      <c r="J929" s="1587"/>
      <c r="K929" s="1587"/>
      <c r="L929" s="1587"/>
      <c r="M929" s="1587"/>
      <c r="N929" s="1587"/>
      <c r="O929" s="1602"/>
      <c r="P929" s="1572"/>
      <c r="Q929" s="1610"/>
    </row>
    <row r="930" spans="1:17" ht="16" customHeight="1" x14ac:dyDescent="0.45">
      <c r="A930" s="1609"/>
      <c r="B930" s="1570"/>
      <c r="C930" s="1571"/>
      <c r="D930" s="1587"/>
      <c r="E930" s="1587"/>
      <c r="F930" s="1587"/>
      <c r="G930" s="1572"/>
      <c r="H930" s="1572"/>
      <c r="I930" s="1870">
        <f t="shared" si="14"/>
        <v>0</v>
      </c>
      <c r="J930" s="1587"/>
      <c r="K930" s="1587"/>
      <c r="L930" s="1587"/>
      <c r="M930" s="1587"/>
      <c r="N930" s="1587"/>
      <c r="O930" s="1602"/>
      <c r="P930" s="1572"/>
      <c r="Q930" s="1610"/>
    </row>
    <row r="931" spans="1:17" ht="16" customHeight="1" x14ac:dyDescent="0.45">
      <c r="A931" s="1609"/>
      <c r="B931" s="1570"/>
      <c r="C931" s="1571"/>
      <c r="D931" s="1587"/>
      <c r="E931" s="1587"/>
      <c r="F931" s="1587"/>
      <c r="G931" s="1572"/>
      <c r="H931" s="1572"/>
      <c r="I931" s="1870">
        <f t="shared" si="14"/>
        <v>0</v>
      </c>
      <c r="J931" s="1587"/>
      <c r="K931" s="1587"/>
      <c r="L931" s="1587"/>
      <c r="M931" s="1587"/>
      <c r="N931" s="1587"/>
      <c r="O931" s="1602"/>
      <c r="P931" s="1572"/>
      <c r="Q931" s="1610"/>
    </row>
    <row r="932" spans="1:17" ht="16" customHeight="1" x14ac:dyDescent="0.45">
      <c r="A932" s="1609"/>
      <c r="B932" s="1570"/>
      <c r="C932" s="1571"/>
      <c r="D932" s="1587"/>
      <c r="E932" s="1587"/>
      <c r="F932" s="1587"/>
      <c r="G932" s="1572"/>
      <c r="H932" s="1572"/>
      <c r="I932" s="1870">
        <f t="shared" si="14"/>
        <v>0</v>
      </c>
      <c r="J932" s="1587"/>
      <c r="K932" s="1587"/>
      <c r="L932" s="1587"/>
      <c r="M932" s="1587"/>
      <c r="N932" s="1587"/>
      <c r="O932" s="1602"/>
      <c r="P932" s="1572"/>
      <c r="Q932" s="1610"/>
    </row>
    <row r="933" spans="1:17" ht="16" customHeight="1" x14ac:dyDescent="0.45">
      <c r="A933" s="1609"/>
      <c r="B933" s="1570"/>
      <c r="C933" s="1571"/>
      <c r="D933" s="1587"/>
      <c r="E933" s="1587"/>
      <c r="F933" s="1587"/>
      <c r="G933" s="1572"/>
      <c r="H933" s="1572"/>
      <c r="I933" s="1870">
        <f t="shared" si="14"/>
        <v>0</v>
      </c>
      <c r="J933" s="1587"/>
      <c r="K933" s="1587"/>
      <c r="L933" s="1587"/>
      <c r="M933" s="1587"/>
      <c r="N933" s="1587"/>
      <c r="O933" s="1602"/>
      <c r="P933" s="1572"/>
      <c r="Q933" s="1610"/>
    </row>
    <row r="934" spans="1:17" ht="16" customHeight="1" x14ac:dyDescent="0.45">
      <c r="A934" s="1609"/>
      <c r="B934" s="1570"/>
      <c r="C934" s="1571"/>
      <c r="D934" s="1587"/>
      <c r="E934" s="1587"/>
      <c r="F934" s="1587"/>
      <c r="G934" s="1572"/>
      <c r="H934" s="1572"/>
      <c r="I934" s="1870">
        <f t="shared" si="14"/>
        <v>0</v>
      </c>
      <c r="J934" s="1587"/>
      <c r="K934" s="1587"/>
      <c r="L934" s="1587"/>
      <c r="M934" s="1587"/>
      <c r="N934" s="1587"/>
      <c r="O934" s="1602"/>
      <c r="P934" s="1572"/>
      <c r="Q934" s="1610"/>
    </row>
    <row r="935" spans="1:17" ht="16" customHeight="1" x14ac:dyDescent="0.45">
      <c r="A935" s="1609"/>
      <c r="B935" s="1570"/>
      <c r="C935" s="1571"/>
      <c r="D935" s="1587"/>
      <c r="E935" s="1587"/>
      <c r="F935" s="1587"/>
      <c r="G935" s="1572"/>
      <c r="H935" s="1572"/>
      <c r="I935" s="1870">
        <f t="shared" si="14"/>
        <v>0</v>
      </c>
      <c r="J935" s="1587"/>
      <c r="K935" s="1587"/>
      <c r="L935" s="1587"/>
      <c r="M935" s="1587"/>
      <c r="N935" s="1587"/>
      <c r="O935" s="1602"/>
      <c r="P935" s="1572"/>
      <c r="Q935" s="1610"/>
    </row>
    <row r="936" spans="1:17" ht="16" customHeight="1" x14ac:dyDescent="0.45">
      <c r="A936" s="1609"/>
      <c r="B936" s="1570"/>
      <c r="C936" s="1571"/>
      <c r="D936" s="1587"/>
      <c r="E936" s="1587"/>
      <c r="F936" s="1587"/>
      <c r="G936" s="1572"/>
      <c r="H936" s="1572"/>
      <c r="I936" s="1870">
        <f t="shared" si="14"/>
        <v>0</v>
      </c>
      <c r="J936" s="1587"/>
      <c r="K936" s="1587"/>
      <c r="L936" s="1587"/>
      <c r="M936" s="1587"/>
      <c r="N936" s="1587"/>
      <c r="O936" s="1602"/>
      <c r="P936" s="1572"/>
      <c r="Q936" s="1610"/>
    </row>
    <row r="937" spans="1:17" ht="16" customHeight="1" x14ac:dyDescent="0.45">
      <c r="A937" s="1609"/>
      <c r="B937" s="1570"/>
      <c r="C937" s="1571"/>
      <c r="D937" s="1587"/>
      <c r="E937" s="1587"/>
      <c r="F937" s="1587"/>
      <c r="G937" s="1572"/>
      <c r="H937" s="1572"/>
      <c r="I937" s="1870">
        <f t="shared" si="14"/>
        <v>0</v>
      </c>
      <c r="J937" s="1587"/>
      <c r="K937" s="1587"/>
      <c r="L937" s="1587"/>
      <c r="M937" s="1587"/>
      <c r="N937" s="1587"/>
      <c r="O937" s="1602"/>
      <c r="P937" s="1572"/>
      <c r="Q937" s="1610"/>
    </row>
    <row r="938" spans="1:17" ht="16" customHeight="1" x14ac:dyDescent="0.45">
      <c r="A938" s="1609"/>
      <c r="B938" s="1570"/>
      <c r="C938" s="1571"/>
      <c r="D938" s="1587"/>
      <c r="E938" s="1587"/>
      <c r="F938" s="1587"/>
      <c r="G938" s="1572"/>
      <c r="H938" s="1572"/>
      <c r="I938" s="1870">
        <f t="shared" si="14"/>
        <v>0</v>
      </c>
      <c r="J938" s="1587"/>
      <c r="K938" s="1587"/>
      <c r="L938" s="1587"/>
      <c r="M938" s="1587"/>
      <c r="N938" s="1587"/>
      <c r="O938" s="1602"/>
      <c r="P938" s="1572"/>
      <c r="Q938" s="1610"/>
    </row>
    <row r="939" spans="1:17" ht="16" customHeight="1" x14ac:dyDescent="0.45">
      <c r="A939" s="1609"/>
      <c r="B939" s="1570"/>
      <c r="C939" s="1571"/>
      <c r="D939" s="1587"/>
      <c r="E939" s="1587"/>
      <c r="F939" s="1587"/>
      <c r="G939" s="1572"/>
      <c r="H939" s="1572"/>
      <c r="I939" s="1870">
        <f t="shared" si="14"/>
        <v>0</v>
      </c>
      <c r="J939" s="1587"/>
      <c r="K939" s="1587"/>
      <c r="L939" s="1587"/>
      <c r="M939" s="1587"/>
      <c r="N939" s="1587"/>
      <c r="O939" s="1602"/>
      <c r="P939" s="1572"/>
      <c r="Q939" s="1610"/>
    </row>
    <row r="940" spans="1:17" ht="16" customHeight="1" x14ac:dyDescent="0.45">
      <c r="A940" s="1609"/>
      <c r="B940" s="1570"/>
      <c r="C940" s="1571"/>
      <c r="D940" s="1587"/>
      <c r="E940" s="1587"/>
      <c r="F940" s="1587"/>
      <c r="G940" s="1572"/>
      <c r="H940" s="1572"/>
      <c r="I940" s="1870">
        <f t="shared" si="14"/>
        <v>0</v>
      </c>
      <c r="J940" s="1587"/>
      <c r="K940" s="1587"/>
      <c r="L940" s="1587"/>
      <c r="M940" s="1587"/>
      <c r="N940" s="1587"/>
      <c r="O940" s="1602"/>
      <c r="P940" s="1572"/>
      <c r="Q940" s="1610"/>
    </row>
    <row r="941" spans="1:17" ht="16" customHeight="1" x14ac:dyDescent="0.45">
      <c r="A941" s="1609"/>
      <c r="B941" s="1570"/>
      <c r="C941" s="1571"/>
      <c r="D941" s="1587"/>
      <c r="E941" s="1587"/>
      <c r="F941" s="1587"/>
      <c r="G941" s="1572"/>
      <c r="H941" s="1572"/>
      <c r="I941" s="1870">
        <f t="shared" si="14"/>
        <v>0</v>
      </c>
      <c r="J941" s="1587"/>
      <c r="K941" s="1587"/>
      <c r="L941" s="1587"/>
      <c r="M941" s="1587"/>
      <c r="N941" s="1587"/>
      <c r="O941" s="1602"/>
      <c r="P941" s="1572"/>
      <c r="Q941" s="1610"/>
    </row>
    <row r="942" spans="1:17" ht="16" customHeight="1" x14ac:dyDescent="0.45">
      <c r="A942" s="1609"/>
      <c r="B942" s="1570"/>
      <c r="C942" s="1571"/>
      <c r="D942" s="1587"/>
      <c r="E942" s="1587"/>
      <c r="F942" s="1587"/>
      <c r="G942" s="1572"/>
      <c r="H942" s="1572"/>
      <c r="I942" s="1870">
        <f t="shared" si="14"/>
        <v>0</v>
      </c>
      <c r="J942" s="1587"/>
      <c r="K942" s="1587"/>
      <c r="L942" s="1587"/>
      <c r="M942" s="1587"/>
      <c r="N942" s="1587"/>
      <c r="O942" s="1602"/>
      <c r="P942" s="1572"/>
      <c r="Q942" s="1610"/>
    </row>
    <row r="943" spans="1:17" ht="16" customHeight="1" x14ac:dyDescent="0.45">
      <c r="A943" s="1609"/>
      <c r="B943" s="1570"/>
      <c r="C943" s="1571"/>
      <c r="D943" s="1587"/>
      <c r="E943" s="1587"/>
      <c r="F943" s="1587"/>
      <c r="G943" s="1572"/>
      <c r="H943" s="1572"/>
      <c r="I943" s="1870">
        <f t="shared" si="14"/>
        <v>0</v>
      </c>
      <c r="J943" s="1587"/>
      <c r="K943" s="1587"/>
      <c r="L943" s="1587"/>
      <c r="M943" s="1587"/>
      <c r="N943" s="1587"/>
      <c r="O943" s="1602"/>
      <c r="P943" s="1572"/>
      <c r="Q943" s="1610"/>
    </row>
    <row r="944" spans="1:17" ht="16" customHeight="1" x14ac:dyDescent="0.45">
      <c r="A944" s="1609"/>
      <c r="B944" s="1570"/>
      <c r="C944" s="1571"/>
      <c r="D944" s="1587"/>
      <c r="E944" s="1587"/>
      <c r="F944" s="1587"/>
      <c r="G944" s="1572"/>
      <c r="H944" s="1572"/>
      <c r="I944" s="1870">
        <f t="shared" si="14"/>
        <v>0</v>
      </c>
      <c r="J944" s="1587"/>
      <c r="K944" s="1587"/>
      <c r="L944" s="1587"/>
      <c r="M944" s="1587"/>
      <c r="N944" s="1587"/>
      <c r="O944" s="1602"/>
      <c r="P944" s="1572"/>
      <c r="Q944" s="1610"/>
    </row>
    <row r="945" spans="1:17" ht="16" customHeight="1" x14ac:dyDescent="0.45">
      <c r="A945" s="1609"/>
      <c r="B945" s="1570"/>
      <c r="C945" s="1571"/>
      <c r="D945" s="1587"/>
      <c r="E945" s="1587"/>
      <c r="F945" s="1587"/>
      <c r="G945" s="1572"/>
      <c r="H945" s="1572"/>
      <c r="I945" s="1870">
        <f t="shared" si="14"/>
        <v>0</v>
      </c>
      <c r="J945" s="1587"/>
      <c r="K945" s="1587"/>
      <c r="L945" s="1587"/>
      <c r="M945" s="1587"/>
      <c r="N945" s="1587"/>
      <c r="O945" s="1602"/>
      <c r="P945" s="1572"/>
      <c r="Q945" s="1610"/>
    </row>
    <row r="946" spans="1:17" ht="16" customHeight="1" x14ac:dyDescent="0.45">
      <c r="A946" s="1609"/>
      <c r="B946" s="1570"/>
      <c r="C946" s="1571"/>
      <c r="D946" s="1587"/>
      <c r="E946" s="1587"/>
      <c r="F946" s="1587"/>
      <c r="G946" s="1572"/>
      <c r="H946" s="1572"/>
      <c r="I946" s="1870">
        <f t="shared" si="14"/>
        <v>0</v>
      </c>
      <c r="J946" s="1587"/>
      <c r="K946" s="1587"/>
      <c r="L946" s="1587"/>
      <c r="M946" s="1587"/>
      <c r="N946" s="1587"/>
      <c r="O946" s="1602"/>
      <c r="P946" s="1572"/>
      <c r="Q946" s="1610"/>
    </row>
    <row r="947" spans="1:17" ht="16" customHeight="1" x14ac:dyDescent="0.45">
      <c r="A947" s="1609"/>
      <c r="B947" s="1570"/>
      <c r="C947" s="1571"/>
      <c r="D947" s="1587"/>
      <c r="E947" s="1587"/>
      <c r="F947" s="1587"/>
      <c r="G947" s="1572"/>
      <c r="H947" s="1572"/>
      <c r="I947" s="1870">
        <f t="shared" si="14"/>
        <v>0</v>
      </c>
      <c r="J947" s="1587"/>
      <c r="K947" s="1587"/>
      <c r="L947" s="1587"/>
      <c r="M947" s="1587"/>
      <c r="N947" s="1587"/>
      <c r="O947" s="1602"/>
      <c r="P947" s="1572"/>
      <c r="Q947" s="1610"/>
    </row>
    <row r="948" spans="1:17" ht="16" customHeight="1" x14ac:dyDescent="0.45">
      <c r="A948" s="1609"/>
      <c r="B948" s="1570"/>
      <c r="C948" s="1571"/>
      <c r="D948" s="1587"/>
      <c r="E948" s="1587"/>
      <c r="F948" s="1587"/>
      <c r="G948" s="1572"/>
      <c r="H948" s="1572"/>
      <c r="I948" s="1870">
        <f t="shared" si="14"/>
        <v>0</v>
      </c>
      <c r="J948" s="1587"/>
      <c r="K948" s="1587"/>
      <c r="L948" s="1587"/>
      <c r="M948" s="1587"/>
      <c r="N948" s="1587"/>
      <c r="O948" s="1602"/>
      <c r="P948" s="1572"/>
      <c r="Q948" s="1610"/>
    </row>
    <row r="949" spans="1:17" ht="16" customHeight="1" x14ac:dyDescent="0.45">
      <c r="A949" s="1609"/>
      <c r="B949" s="1570"/>
      <c r="C949" s="1571"/>
      <c r="D949" s="1587"/>
      <c r="E949" s="1587"/>
      <c r="F949" s="1587"/>
      <c r="G949" s="1572"/>
      <c r="H949" s="1572"/>
      <c r="I949" s="1870">
        <f t="shared" si="14"/>
        <v>0</v>
      </c>
      <c r="J949" s="1587"/>
      <c r="K949" s="1587"/>
      <c r="L949" s="1587"/>
      <c r="M949" s="1587"/>
      <c r="N949" s="1587"/>
      <c r="O949" s="1602"/>
      <c r="P949" s="1572"/>
      <c r="Q949" s="1610"/>
    </row>
    <row r="950" spans="1:17" ht="16" customHeight="1" x14ac:dyDescent="0.45">
      <c r="A950" s="1609"/>
      <c r="B950" s="1570"/>
      <c r="C950" s="1571"/>
      <c r="D950" s="1587"/>
      <c r="E950" s="1587"/>
      <c r="F950" s="1587"/>
      <c r="G950" s="1572"/>
      <c r="H950" s="1572"/>
      <c r="I950" s="1870">
        <f t="shared" si="14"/>
        <v>0</v>
      </c>
      <c r="J950" s="1587"/>
      <c r="K950" s="1587"/>
      <c r="L950" s="1587"/>
      <c r="M950" s="1587"/>
      <c r="N950" s="1587"/>
      <c r="O950" s="1602"/>
      <c r="P950" s="1572"/>
      <c r="Q950" s="1610"/>
    </row>
    <row r="951" spans="1:17" ht="16" customHeight="1" x14ac:dyDescent="0.45">
      <c r="A951" s="1609"/>
      <c r="B951" s="1570"/>
      <c r="C951" s="1571"/>
      <c r="D951" s="1587"/>
      <c r="E951" s="1587"/>
      <c r="F951" s="1587"/>
      <c r="G951" s="1572"/>
      <c r="H951" s="1572"/>
      <c r="I951" s="1870">
        <f t="shared" si="14"/>
        <v>0</v>
      </c>
      <c r="J951" s="1587"/>
      <c r="K951" s="1587"/>
      <c r="L951" s="1587"/>
      <c r="M951" s="1587"/>
      <c r="N951" s="1587"/>
      <c r="O951" s="1602"/>
      <c r="P951" s="1572"/>
      <c r="Q951" s="1610"/>
    </row>
    <row r="952" spans="1:17" ht="16" customHeight="1" x14ac:dyDescent="0.45">
      <c r="A952" s="1609"/>
      <c r="B952" s="1570"/>
      <c r="C952" s="1571"/>
      <c r="D952" s="1587"/>
      <c r="E952" s="1587"/>
      <c r="F952" s="1587"/>
      <c r="G952" s="1572"/>
      <c r="H952" s="1572"/>
      <c r="I952" s="1870">
        <f t="shared" si="14"/>
        <v>0</v>
      </c>
      <c r="J952" s="1587"/>
      <c r="K952" s="1587"/>
      <c r="L952" s="1587"/>
      <c r="M952" s="1587"/>
      <c r="N952" s="1587"/>
      <c r="O952" s="1602"/>
      <c r="P952" s="1572"/>
      <c r="Q952" s="1610"/>
    </row>
    <row r="953" spans="1:17" ht="16" customHeight="1" x14ac:dyDescent="0.45">
      <c r="A953" s="1609"/>
      <c r="B953" s="1570"/>
      <c r="C953" s="1571"/>
      <c r="D953" s="1587"/>
      <c r="E953" s="1587"/>
      <c r="F953" s="1587"/>
      <c r="G953" s="1572"/>
      <c r="H953" s="1572"/>
      <c r="I953" s="1870">
        <f t="shared" si="14"/>
        <v>0</v>
      </c>
      <c r="J953" s="1587"/>
      <c r="K953" s="1587"/>
      <c r="L953" s="1587"/>
      <c r="M953" s="1587"/>
      <c r="N953" s="1587"/>
      <c r="O953" s="1602"/>
      <c r="P953" s="1572"/>
      <c r="Q953" s="1610"/>
    </row>
    <row r="954" spans="1:17" ht="16" customHeight="1" x14ac:dyDescent="0.45">
      <c r="A954" s="1609"/>
      <c r="B954" s="1570"/>
      <c r="C954" s="1571"/>
      <c r="D954" s="1587"/>
      <c r="E954" s="1587"/>
      <c r="F954" s="1587"/>
      <c r="G954" s="1572"/>
      <c r="H954" s="1572"/>
      <c r="I954" s="1870">
        <f t="shared" si="14"/>
        <v>0</v>
      </c>
      <c r="J954" s="1587"/>
      <c r="K954" s="1587"/>
      <c r="L954" s="1587"/>
      <c r="M954" s="1587"/>
      <c r="N954" s="1587"/>
      <c r="O954" s="1602"/>
      <c r="P954" s="1572"/>
      <c r="Q954" s="1610"/>
    </row>
    <row r="955" spans="1:17" ht="16" customHeight="1" x14ac:dyDescent="0.45">
      <c r="A955" s="1609"/>
      <c r="B955" s="1570"/>
      <c r="C955" s="1571"/>
      <c r="D955" s="1587"/>
      <c r="E955" s="1587"/>
      <c r="F955" s="1587"/>
      <c r="G955" s="1572"/>
      <c r="H955" s="1572"/>
      <c r="I955" s="1870">
        <f t="shared" si="14"/>
        <v>0</v>
      </c>
      <c r="J955" s="1587"/>
      <c r="K955" s="1587"/>
      <c r="L955" s="1587"/>
      <c r="M955" s="1587"/>
      <c r="N955" s="1587"/>
      <c r="O955" s="1602"/>
      <c r="P955" s="1572"/>
      <c r="Q955" s="1610"/>
    </row>
    <row r="956" spans="1:17" ht="16" customHeight="1" x14ac:dyDescent="0.45">
      <c r="A956" s="1609"/>
      <c r="B956" s="1570"/>
      <c r="C956" s="1571"/>
      <c r="D956" s="1587"/>
      <c r="E956" s="1587"/>
      <c r="F956" s="1587"/>
      <c r="G956" s="1572"/>
      <c r="H956" s="1572"/>
      <c r="I956" s="1870">
        <f t="shared" si="14"/>
        <v>0</v>
      </c>
      <c r="J956" s="1587"/>
      <c r="K956" s="1587"/>
      <c r="L956" s="1587"/>
      <c r="M956" s="1587"/>
      <c r="N956" s="1587"/>
      <c r="O956" s="1602"/>
      <c r="P956" s="1572"/>
      <c r="Q956" s="1610"/>
    </row>
    <row r="957" spans="1:17" ht="16" customHeight="1" x14ac:dyDescent="0.45">
      <c r="A957" s="1609"/>
      <c r="B957" s="1570"/>
      <c r="C957" s="1571"/>
      <c r="D957" s="1587"/>
      <c r="E957" s="1587"/>
      <c r="F957" s="1587"/>
      <c r="G957" s="1572"/>
      <c r="H957" s="1572"/>
      <c r="I957" s="1870">
        <f t="shared" si="14"/>
        <v>0</v>
      </c>
      <c r="J957" s="1587"/>
      <c r="K957" s="1587"/>
      <c r="L957" s="1587"/>
      <c r="M957" s="1587"/>
      <c r="N957" s="1587"/>
      <c r="O957" s="1602"/>
      <c r="P957" s="1572"/>
      <c r="Q957" s="1610"/>
    </row>
    <row r="958" spans="1:17" ht="16" customHeight="1" x14ac:dyDescent="0.45">
      <c r="A958" s="1609"/>
      <c r="B958" s="1570"/>
      <c r="C958" s="1571"/>
      <c r="D958" s="1587"/>
      <c r="E958" s="1587"/>
      <c r="F958" s="1587"/>
      <c r="G958" s="1572"/>
      <c r="H958" s="1572"/>
      <c r="I958" s="1870">
        <f t="shared" si="14"/>
        <v>0</v>
      </c>
      <c r="J958" s="1587"/>
      <c r="K958" s="1587"/>
      <c r="L958" s="1587"/>
      <c r="M958" s="1587"/>
      <c r="N958" s="1587"/>
      <c r="O958" s="1602"/>
      <c r="P958" s="1572"/>
      <c r="Q958" s="1610"/>
    </row>
    <row r="959" spans="1:17" ht="16" customHeight="1" x14ac:dyDescent="0.45">
      <c r="A959" s="1609"/>
      <c r="B959" s="1570"/>
      <c r="C959" s="1571"/>
      <c r="D959" s="1587"/>
      <c r="E959" s="1587"/>
      <c r="F959" s="1587"/>
      <c r="G959" s="1572"/>
      <c r="H959" s="1572"/>
      <c r="I959" s="1870">
        <f t="shared" si="14"/>
        <v>0</v>
      </c>
      <c r="J959" s="1587"/>
      <c r="K959" s="1587"/>
      <c r="L959" s="1587"/>
      <c r="M959" s="1587"/>
      <c r="N959" s="1587"/>
      <c r="O959" s="1602"/>
      <c r="P959" s="1572"/>
      <c r="Q959" s="1610"/>
    </row>
    <row r="960" spans="1:17" ht="16" customHeight="1" x14ac:dyDescent="0.45">
      <c r="A960" s="1609"/>
      <c r="B960" s="1570"/>
      <c r="C960" s="1571"/>
      <c r="D960" s="1587"/>
      <c r="E960" s="1587"/>
      <c r="F960" s="1587"/>
      <c r="G960" s="1572"/>
      <c r="H960" s="1572"/>
      <c r="I960" s="1870">
        <f t="shared" si="14"/>
        <v>0</v>
      </c>
      <c r="J960" s="1587"/>
      <c r="K960" s="1587"/>
      <c r="L960" s="1587"/>
      <c r="M960" s="1587"/>
      <c r="N960" s="1587"/>
      <c r="O960" s="1602"/>
      <c r="P960" s="1572"/>
      <c r="Q960" s="1610"/>
    </row>
    <row r="961" spans="1:17" ht="16" customHeight="1" x14ac:dyDescent="0.45">
      <c r="A961" s="1609"/>
      <c r="B961" s="1570"/>
      <c r="C961" s="1571"/>
      <c r="D961" s="1587"/>
      <c r="E961" s="1587"/>
      <c r="F961" s="1587"/>
      <c r="G961" s="1572"/>
      <c r="H961" s="1572"/>
      <c r="I961" s="1870">
        <f t="shared" si="14"/>
        <v>0</v>
      </c>
      <c r="J961" s="1587"/>
      <c r="K961" s="1587"/>
      <c r="L961" s="1587"/>
      <c r="M961" s="1587"/>
      <c r="N961" s="1587"/>
      <c r="O961" s="1602"/>
      <c r="P961" s="1572"/>
      <c r="Q961" s="1610"/>
    </row>
    <row r="962" spans="1:17" ht="16" customHeight="1" x14ac:dyDescent="0.45">
      <c r="A962" s="1609"/>
      <c r="B962" s="1570"/>
      <c r="C962" s="1571"/>
      <c r="D962" s="1587"/>
      <c r="E962" s="1587"/>
      <c r="F962" s="1587"/>
      <c r="G962" s="1572"/>
      <c r="H962" s="1572"/>
      <c r="I962" s="1870">
        <f t="shared" si="14"/>
        <v>0</v>
      </c>
      <c r="J962" s="1587"/>
      <c r="K962" s="1587"/>
      <c r="L962" s="1587"/>
      <c r="M962" s="1587"/>
      <c r="N962" s="1587"/>
      <c r="O962" s="1602"/>
      <c r="P962" s="1572"/>
      <c r="Q962" s="1610"/>
    </row>
    <row r="963" spans="1:17" ht="16" customHeight="1" x14ac:dyDescent="0.45">
      <c r="A963" s="1609"/>
      <c r="B963" s="1570"/>
      <c r="C963" s="1571"/>
      <c r="D963" s="1587"/>
      <c r="E963" s="1587"/>
      <c r="F963" s="1587"/>
      <c r="G963" s="1572"/>
      <c r="H963" s="1572"/>
      <c r="I963" s="1870">
        <f t="shared" si="14"/>
        <v>0</v>
      </c>
      <c r="J963" s="1587"/>
      <c r="K963" s="1587"/>
      <c r="L963" s="1587"/>
      <c r="M963" s="1587"/>
      <c r="N963" s="1587"/>
      <c r="O963" s="1602"/>
      <c r="P963" s="1572"/>
      <c r="Q963" s="1610"/>
    </row>
    <row r="964" spans="1:17" ht="16" customHeight="1" x14ac:dyDescent="0.45">
      <c r="A964" s="1609"/>
      <c r="B964" s="1570"/>
      <c r="C964" s="1571"/>
      <c r="D964" s="1587"/>
      <c r="E964" s="1587"/>
      <c r="F964" s="1587"/>
      <c r="G964" s="1572"/>
      <c r="H964" s="1572"/>
      <c r="I964" s="1870">
        <f t="shared" si="14"/>
        <v>0</v>
      </c>
      <c r="J964" s="1587"/>
      <c r="K964" s="1587"/>
      <c r="L964" s="1587"/>
      <c r="M964" s="1587"/>
      <c r="N964" s="1587"/>
      <c r="O964" s="1602"/>
      <c r="P964" s="1572"/>
      <c r="Q964" s="1610"/>
    </row>
    <row r="965" spans="1:17" ht="16" customHeight="1" x14ac:dyDescent="0.45">
      <c r="A965" s="1609"/>
      <c r="B965" s="1570"/>
      <c r="C965" s="1571"/>
      <c r="D965" s="1587"/>
      <c r="E965" s="1587"/>
      <c r="F965" s="1587"/>
      <c r="G965" s="1572"/>
      <c r="H965" s="1572"/>
      <c r="I965" s="1870">
        <f t="shared" si="14"/>
        <v>0</v>
      </c>
      <c r="J965" s="1587"/>
      <c r="K965" s="1587"/>
      <c r="L965" s="1587"/>
      <c r="M965" s="1587"/>
      <c r="N965" s="1587"/>
      <c r="O965" s="1602"/>
      <c r="P965" s="1572"/>
      <c r="Q965" s="1610"/>
    </row>
    <row r="966" spans="1:17" ht="16" customHeight="1" x14ac:dyDescent="0.45">
      <c r="A966" s="1609"/>
      <c r="B966" s="1570"/>
      <c r="C966" s="1571"/>
      <c r="D966" s="1587"/>
      <c r="E966" s="1587"/>
      <c r="F966" s="1587"/>
      <c r="G966" s="1572"/>
      <c r="H966" s="1572"/>
      <c r="I966" s="1870">
        <f t="shared" si="14"/>
        <v>0</v>
      </c>
      <c r="J966" s="1587"/>
      <c r="K966" s="1587"/>
      <c r="L966" s="1587"/>
      <c r="M966" s="1587"/>
      <c r="N966" s="1587"/>
      <c r="O966" s="1602"/>
      <c r="P966" s="1572"/>
      <c r="Q966" s="1610"/>
    </row>
    <row r="967" spans="1:17" ht="16" customHeight="1" x14ac:dyDescent="0.45">
      <c r="A967" s="1609"/>
      <c r="B967" s="1570"/>
      <c r="C967" s="1571"/>
      <c r="D967" s="1587"/>
      <c r="E967" s="1587"/>
      <c r="F967" s="1587"/>
      <c r="G967" s="1572"/>
      <c r="H967" s="1572"/>
      <c r="I967" s="1870">
        <f t="shared" si="14"/>
        <v>0</v>
      </c>
      <c r="J967" s="1587"/>
      <c r="K967" s="1587"/>
      <c r="L967" s="1587"/>
      <c r="M967" s="1587"/>
      <c r="N967" s="1587"/>
      <c r="O967" s="1602"/>
      <c r="P967" s="1572"/>
      <c r="Q967" s="1610"/>
    </row>
    <row r="968" spans="1:17" ht="16" customHeight="1" x14ac:dyDescent="0.45">
      <c r="A968" s="1609"/>
      <c r="B968" s="1570"/>
      <c r="C968" s="1571"/>
      <c r="D968" s="1587"/>
      <c r="E968" s="1587"/>
      <c r="F968" s="1587"/>
      <c r="G968" s="1572"/>
      <c r="H968" s="1572"/>
      <c r="I968" s="1870">
        <f t="shared" ref="I968:I1031" si="15">$G968*$H968</f>
        <v>0</v>
      </c>
      <c r="J968" s="1587"/>
      <c r="K968" s="1587"/>
      <c r="L968" s="1587"/>
      <c r="M968" s="1587"/>
      <c r="N968" s="1587"/>
      <c r="O968" s="1602"/>
      <c r="P968" s="1572"/>
      <c r="Q968" s="1610"/>
    </row>
    <row r="969" spans="1:17" ht="16" customHeight="1" x14ac:dyDescent="0.45">
      <c r="A969" s="1609"/>
      <c r="B969" s="1570"/>
      <c r="C969" s="1571"/>
      <c r="D969" s="1587"/>
      <c r="E969" s="1587"/>
      <c r="F969" s="1587"/>
      <c r="G969" s="1572"/>
      <c r="H969" s="1572"/>
      <c r="I969" s="1870">
        <f t="shared" si="15"/>
        <v>0</v>
      </c>
      <c r="J969" s="1587"/>
      <c r="K969" s="1587"/>
      <c r="L969" s="1587"/>
      <c r="M969" s="1587"/>
      <c r="N969" s="1587"/>
      <c r="O969" s="1602"/>
      <c r="P969" s="1572"/>
      <c r="Q969" s="1610"/>
    </row>
    <row r="970" spans="1:17" ht="16" customHeight="1" x14ac:dyDescent="0.45">
      <c r="A970" s="1609"/>
      <c r="B970" s="1570"/>
      <c r="C970" s="1571"/>
      <c r="D970" s="1587"/>
      <c r="E970" s="1587"/>
      <c r="F970" s="1587"/>
      <c r="G970" s="1572"/>
      <c r="H970" s="1572"/>
      <c r="I970" s="1870">
        <f t="shared" si="15"/>
        <v>0</v>
      </c>
      <c r="J970" s="1587"/>
      <c r="K970" s="1587"/>
      <c r="L970" s="1587"/>
      <c r="M970" s="1587"/>
      <c r="N970" s="1587"/>
      <c r="O970" s="1602"/>
      <c r="P970" s="1572"/>
      <c r="Q970" s="1610"/>
    </row>
    <row r="971" spans="1:17" ht="16" customHeight="1" x14ac:dyDescent="0.45">
      <c r="A971" s="1609"/>
      <c r="B971" s="1570"/>
      <c r="C971" s="1571"/>
      <c r="D971" s="1587"/>
      <c r="E971" s="1587"/>
      <c r="F971" s="1587"/>
      <c r="G971" s="1572"/>
      <c r="H971" s="1572"/>
      <c r="I971" s="1870">
        <f t="shared" si="15"/>
        <v>0</v>
      </c>
      <c r="J971" s="1587"/>
      <c r="K971" s="1587"/>
      <c r="L971" s="1587"/>
      <c r="M971" s="1587"/>
      <c r="N971" s="1587"/>
      <c r="O971" s="1602"/>
      <c r="P971" s="1572"/>
      <c r="Q971" s="1610"/>
    </row>
    <row r="972" spans="1:17" ht="16" customHeight="1" x14ac:dyDescent="0.45">
      <c r="A972" s="1609"/>
      <c r="B972" s="1570"/>
      <c r="C972" s="1571"/>
      <c r="D972" s="1587"/>
      <c r="E972" s="1587"/>
      <c r="F972" s="1587"/>
      <c r="G972" s="1572"/>
      <c r="H972" s="1572"/>
      <c r="I972" s="1870">
        <f t="shared" si="15"/>
        <v>0</v>
      </c>
      <c r="J972" s="1587"/>
      <c r="K972" s="1587"/>
      <c r="L972" s="1587"/>
      <c r="M972" s="1587"/>
      <c r="N972" s="1587"/>
      <c r="O972" s="1602"/>
      <c r="P972" s="1572"/>
      <c r="Q972" s="1610"/>
    </row>
    <row r="973" spans="1:17" ht="16" customHeight="1" x14ac:dyDescent="0.45">
      <c r="A973" s="1609"/>
      <c r="B973" s="1570"/>
      <c r="C973" s="1571"/>
      <c r="D973" s="1587"/>
      <c r="E973" s="1587"/>
      <c r="F973" s="1587"/>
      <c r="G973" s="1572"/>
      <c r="H973" s="1572"/>
      <c r="I973" s="1870">
        <f t="shared" si="15"/>
        <v>0</v>
      </c>
      <c r="J973" s="1587"/>
      <c r="K973" s="1587"/>
      <c r="L973" s="1587"/>
      <c r="M973" s="1587"/>
      <c r="N973" s="1587"/>
      <c r="O973" s="1602"/>
      <c r="P973" s="1572"/>
      <c r="Q973" s="1610"/>
    </row>
    <row r="974" spans="1:17" ht="16" customHeight="1" x14ac:dyDescent="0.45">
      <c r="A974" s="1609"/>
      <c r="B974" s="1570"/>
      <c r="C974" s="1571"/>
      <c r="D974" s="1587"/>
      <c r="E974" s="1587"/>
      <c r="F974" s="1587"/>
      <c r="G974" s="1572"/>
      <c r="H974" s="1572"/>
      <c r="I974" s="1870">
        <f t="shared" si="15"/>
        <v>0</v>
      </c>
      <c r="J974" s="1587"/>
      <c r="K974" s="1587"/>
      <c r="L974" s="1587"/>
      <c r="M974" s="1587"/>
      <c r="N974" s="1587"/>
      <c r="O974" s="1602"/>
      <c r="P974" s="1572"/>
      <c r="Q974" s="1610"/>
    </row>
    <row r="975" spans="1:17" ht="16" customHeight="1" x14ac:dyDescent="0.45">
      <c r="A975" s="1609"/>
      <c r="B975" s="1570"/>
      <c r="C975" s="1571"/>
      <c r="D975" s="1587"/>
      <c r="E975" s="1587"/>
      <c r="F975" s="1587"/>
      <c r="G975" s="1572"/>
      <c r="H975" s="1572"/>
      <c r="I975" s="1870">
        <f t="shared" si="15"/>
        <v>0</v>
      </c>
      <c r="J975" s="1587"/>
      <c r="K975" s="1587"/>
      <c r="L975" s="1587"/>
      <c r="M975" s="1587"/>
      <c r="N975" s="1587"/>
      <c r="O975" s="1602"/>
      <c r="P975" s="1572"/>
      <c r="Q975" s="1610"/>
    </row>
    <row r="976" spans="1:17" ht="16" customHeight="1" x14ac:dyDescent="0.45">
      <c r="A976" s="1609"/>
      <c r="B976" s="1570"/>
      <c r="C976" s="1571"/>
      <c r="D976" s="1587"/>
      <c r="E976" s="1587"/>
      <c r="F976" s="1587"/>
      <c r="G976" s="1572"/>
      <c r="H976" s="1572"/>
      <c r="I976" s="1870">
        <f t="shared" si="15"/>
        <v>0</v>
      </c>
      <c r="J976" s="1587"/>
      <c r="K976" s="1587"/>
      <c r="L976" s="1587"/>
      <c r="M976" s="1587"/>
      <c r="N976" s="1587"/>
      <c r="O976" s="1602"/>
      <c r="P976" s="1572"/>
      <c r="Q976" s="1610"/>
    </row>
    <row r="977" spans="1:17" ht="16" customHeight="1" x14ac:dyDescent="0.45">
      <c r="A977" s="1609"/>
      <c r="B977" s="1570"/>
      <c r="C977" s="1571"/>
      <c r="D977" s="1587"/>
      <c r="E977" s="1587"/>
      <c r="F977" s="1587"/>
      <c r="G977" s="1572"/>
      <c r="H977" s="1572"/>
      <c r="I977" s="1870">
        <f t="shared" si="15"/>
        <v>0</v>
      </c>
      <c r="J977" s="1587"/>
      <c r="K977" s="1587"/>
      <c r="L977" s="1587"/>
      <c r="M977" s="1587"/>
      <c r="N977" s="1587"/>
      <c r="O977" s="1602"/>
      <c r="P977" s="1572"/>
      <c r="Q977" s="1610"/>
    </row>
    <row r="978" spans="1:17" ht="16" customHeight="1" x14ac:dyDescent="0.45">
      <c r="A978" s="1609"/>
      <c r="B978" s="1570"/>
      <c r="C978" s="1571"/>
      <c r="D978" s="1587"/>
      <c r="E978" s="1587"/>
      <c r="F978" s="1587"/>
      <c r="G978" s="1572"/>
      <c r="H978" s="1572"/>
      <c r="I978" s="1870">
        <f t="shared" si="15"/>
        <v>0</v>
      </c>
      <c r="J978" s="1587"/>
      <c r="K978" s="1587"/>
      <c r="L978" s="1587"/>
      <c r="M978" s="1587"/>
      <c r="N978" s="1587"/>
      <c r="O978" s="1602"/>
      <c r="P978" s="1572"/>
      <c r="Q978" s="1610"/>
    </row>
    <row r="979" spans="1:17" ht="16" customHeight="1" x14ac:dyDescent="0.45">
      <c r="A979" s="1609"/>
      <c r="B979" s="1570"/>
      <c r="C979" s="1571"/>
      <c r="D979" s="1587"/>
      <c r="E979" s="1587"/>
      <c r="F979" s="1587"/>
      <c r="G979" s="1572"/>
      <c r="H979" s="1572"/>
      <c r="I979" s="1870">
        <f t="shared" si="15"/>
        <v>0</v>
      </c>
      <c r="J979" s="1587"/>
      <c r="K979" s="1587"/>
      <c r="L979" s="1587"/>
      <c r="M979" s="1587"/>
      <c r="N979" s="1587"/>
      <c r="O979" s="1602"/>
      <c r="P979" s="1572"/>
      <c r="Q979" s="1610"/>
    </row>
    <row r="980" spans="1:17" ht="16" customHeight="1" x14ac:dyDescent="0.45">
      <c r="A980" s="1609"/>
      <c r="B980" s="1570"/>
      <c r="C980" s="1571"/>
      <c r="D980" s="1587"/>
      <c r="E980" s="1587"/>
      <c r="F980" s="1587"/>
      <c r="G980" s="1572"/>
      <c r="H980" s="1572"/>
      <c r="I980" s="1870">
        <f t="shared" si="15"/>
        <v>0</v>
      </c>
      <c r="J980" s="1587"/>
      <c r="K980" s="1587"/>
      <c r="L980" s="1587"/>
      <c r="M980" s="1587"/>
      <c r="N980" s="1587"/>
      <c r="O980" s="1602"/>
      <c r="P980" s="1572"/>
      <c r="Q980" s="1610"/>
    </row>
    <row r="981" spans="1:17" ht="16" customHeight="1" x14ac:dyDescent="0.45">
      <c r="A981" s="1609"/>
      <c r="B981" s="1570"/>
      <c r="C981" s="1571"/>
      <c r="D981" s="1587"/>
      <c r="E981" s="1587"/>
      <c r="F981" s="1587"/>
      <c r="G981" s="1572"/>
      <c r="H981" s="1572"/>
      <c r="I981" s="1870">
        <f t="shared" si="15"/>
        <v>0</v>
      </c>
      <c r="J981" s="1587"/>
      <c r="K981" s="1587"/>
      <c r="L981" s="1587"/>
      <c r="M981" s="1587"/>
      <c r="N981" s="1587"/>
      <c r="O981" s="1602"/>
      <c r="P981" s="1572"/>
      <c r="Q981" s="1610"/>
    </row>
    <row r="982" spans="1:17" ht="16" customHeight="1" x14ac:dyDescent="0.45">
      <c r="A982" s="1609"/>
      <c r="B982" s="1570"/>
      <c r="C982" s="1571"/>
      <c r="D982" s="1587"/>
      <c r="E982" s="1587"/>
      <c r="F982" s="1587"/>
      <c r="G982" s="1572"/>
      <c r="H982" s="1572"/>
      <c r="I982" s="1870">
        <f t="shared" si="15"/>
        <v>0</v>
      </c>
      <c r="J982" s="1587"/>
      <c r="K982" s="1587"/>
      <c r="L982" s="1587"/>
      <c r="M982" s="1587"/>
      <c r="N982" s="1587"/>
      <c r="O982" s="1602"/>
      <c r="P982" s="1572"/>
      <c r="Q982" s="1610"/>
    </row>
    <row r="983" spans="1:17" ht="16" customHeight="1" x14ac:dyDescent="0.45">
      <c r="A983" s="1609"/>
      <c r="B983" s="1570"/>
      <c r="C983" s="1571"/>
      <c r="D983" s="1587"/>
      <c r="E983" s="1587"/>
      <c r="F983" s="1587"/>
      <c r="G983" s="1572"/>
      <c r="H983" s="1572"/>
      <c r="I983" s="1870">
        <f t="shared" si="15"/>
        <v>0</v>
      </c>
      <c r="J983" s="1587"/>
      <c r="K983" s="1587"/>
      <c r="L983" s="1587"/>
      <c r="M983" s="1587"/>
      <c r="N983" s="1587"/>
      <c r="O983" s="1602"/>
      <c r="P983" s="1572"/>
      <c r="Q983" s="1610"/>
    </row>
    <row r="984" spans="1:17" ht="16" customHeight="1" x14ac:dyDescent="0.45">
      <c r="A984" s="1609"/>
      <c r="B984" s="1570"/>
      <c r="C984" s="1571"/>
      <c r="D984" s="1587"/>
      <c r="E984" s="1587"/>
      <c r="F984" s="1587"/>
      <c r="G984" s="1572"/>
      <c r="H984" s="1572"/>
      <c r="I984" s="1870">
        <f t="shared" si="15"/>
        <v>0</v>
      </c>
      <c r="J984" s="1587"/>
      <c r="K984" s="1587"/>
      <c r="L984" s="1587"/>
      <c r="M984" s="1587"/>
      <c r="N984" s="1587"/>
      <c r="O984" s="1602"/>
      <c r="P984" s="1572"/>
      <c r="Q984" s="1610"/>
    </row>
    <row r="985" spans="1:17" ht="16" customHeight="1" x14ac:dyDescent="0.45">
      <c r="A985" s="1609"/>
      <c r="B985" s="1570"/>
      <c r="C985" s="1571"/>
      <c r="D985" s="1587"/>
      <c r="E985" s="1587"/>
      <c r="F985" s="1587"/>
      <c r="G985" s="1572"/>
      <c r="H985" s="1572"/>
      <c r="I985" s="1870">
        <f t="shared" si="15"/>
        <v>0</v>
      </c>
      <c r="J985" s="1587"/>
      <c r="K985" s="1587"/>
      <c r="L985" s="1587"/>
      <c r="M985" s="1587"/>
      <c r="N985" s="1587"/>
      <c r="O985" s="1602"/>
      <c r="P985" s="1572"/>
      <c r="Q985" s="1610"/>
    </row>
    <row r="986" spans="1:17" ht="16" customHeight="1" x14ac:dyDescent="0.45">
      <c r="A986" s="1609"/>
      <c r="B986" s="1570"/>
      <c r="C986" s="1571"/>
      <c r="D986" s="1587"/>
      <c r="E986" s="1587"/>
      <c r="F986" s="1587"/>
      <c r="G986" s="1572"/>
      <c r="H986" s="1572"/>
      <c r="I986" s="1870">
        <f t="shared" si="15"/>
        <v>0</v>
      </c>
      <c r="J986" s="1587"/>
      <c r="K986" s="1587"/>
      <c r="L986" s="1587"/>
      <c r="M986" s="1587"/>
      <c r="N986" s="1587"/>
      <c r="O986" s="1602"/>
      <c r="P986" s="1572"/>
      <c r="Q986" s="1610"/>
    </row>
    <row r="987" spans="1:17" ht="16" customHeight="1" x14ac:dyDescent="0.45">
      <c r="A987" s="1609"/>
      <c r="B987" s="1570"/>
      <c r="C987" s="1571"/>
      <c r="D987" s="1587"/>
      <c r="E987" s="1587"/>
      <c r="F987" s="1587"/>
      <c r="G987" s="1572"/>
      <c r="H987" s="1572"/>
      <c r="I987" s="1870">
        <f t="shared" si="15"/>
        <v>0</v>
      </c>
      <c r="J987" s="1587"/>
      <c r="K987" s="1587"/>
      <c r="L987" s="1587"/>
      <c r="M987" s="1587"/>
      <c r="N987" s="1587"/>
      <c r="O987" s="1602"/>
      <c r="P987" s="1572"/>
      <c r="Q987" s="1610"/>
    </row>
    <row r="988" spans="1:17" ht="16" customHeight="1" x14ac:dyDescent="0.45">
      <c r="A988" s="1609"/>
      <c r="B988" s="1570"/>
      <c r="C988" s="1571"/>
      <c r="D988" s="1587"/>
      <c r="E988" s="1587"/>
      <c r="F988" s="1587"/>
      <c r="G988" s="1572"/>
      <c r="H988" s="1572"/>
      <c r="I988" s="1870">
        <f t="shared" si="15"/>
        <v>0</v>
      </c>
      <c r="J988" s="1587"/>
      <c r="K988" s="1587"/>
      <c r="L988" s="1587"/>
      <c r="M988" s="1587"/>
      <c r="N988" s="1587"/>
      <c r="O988" s="1602"/>
      <c r="P988" s="1572"/>
      <c r="Q988" s="1610"/>
    </row>
    <row r="989" spans="1:17" ht="16" customHeight="1" x14ac:dyDescent="0.45">
      <c r="A989" s="1609"/>
      <c r="B989" s="1570"/>
      <c r="C989" s="1571"/>
      <c r="D989" s="1587"/>
      <c r="E989" s="1587"/>
      <c r="F989" s="1587"/>
      <c r="G989" s="1572"/>
      <c r="H989" s="1572"/>
      <c r="I989" s="1870">
        <f t="shared" si="15"/>
        <v>0</v>
      </c>
      <c r="J989" s="1587"/>
      <c r="K989" s="1587"/>
      <c r="L989" s="1587"/>
      <c r="M989" s="1587"/>
      <c r="N989" s="1587"/>
      <c r="O989" s="1602"/>
      <c r="P989" s="1572"/>
      <c r="Q989" s="1610"/>
    </row>
    <row r="990" spans="1:17" ht="16" customHeight="1" x14ac:dyDescent="0.45">
      <c r="A990" s="1609"/>
      <c r="B990" s="1570"/>
      <c r="C990" s="1571"/>
      <c r="D990" s="1587"/>
      <c r="E990" s="1587"/>
      <c r="F990" s="1587"/>
      <c r="G990" s="1572"/>
      <c r="H990" s="1572"/>
      <c r="I990" s="1870">
        <f t="shared" si="15"/>
        <v>0</v>
      </c>
      <c r="J990" s="1587"/>
      <c r="K990" s="1587"/>
      <c r="L990" s="1587"/>
      <c r="M990" s="1587"/>
      <c r="N990" s="1587"/>
      <c r="O990" s="1602"/>
      <c r="P990" s="1572"/>
      <c r="Q990" s="1610"/>
    </row>
    <row r="991" spans="1:17" ht="16" customHeight="1" x14ac:dyDescent="0.45">
      <c r="A991" s="1609"/>
      <c r="B991" s="1570"/>
      <c r="C991" s="1571"/>
      <c r="D991" s="1587"/>
      <c r="E991" s="1587"/>
      <c r="F991" s="1587"/>
      <c r="G991" s="1572"/>
      <c r="H991" s="1572"/>
      <c r="I991" s="1870">
        <f t="shared" si="15"/>
        <v>0</v>
      </c>
      <c r="J991" s="1587"/>
      <c r="K991" s="1587"/>
      <c r="L991" s="1587"/>
      <c r="M991" s="1587"/>
      <c r="N991" s="1587"/>
      <c r="O991" s="1602"/>
      <c r="P991" s="1572"/>
      <c r="Q991" s="1610"/>
    </row>
    <row r="992" spans="1:17" ht="16" customHeight="1" x14ac:dyDescent="0.45">
      <c r="A992" s="1609"/>
      <c r="B992" s="1570"/>
      <c r="C992" s="1571"/>
      <c r="D992" s="1587"/>
      <c r="E992" s="1587"/>
      <c r="F992" s="1587"/>
      <c r="G992" s="1572"/>
      <c r="H992" s="1572"/>
      <c r="I992" s="1870">
        <f t="shared" si="15"/>
        <v>0</v>
      </c>
      <c r="J992" s="1587"/>
      <c r="K992" s="1587"/>
      <c r="L992" s="1587"/>
      <c r="M992" s="1587"/>
      <c r="N992" s="1587"/>
      <c r="O992" s="1602"/>
      <c r="P992" s="1572"/>
      <c r="Q992" s="1610"/>
    </row>
    <row r="993" spans="1:17" ht="16" customHeight="1" x14ac:dyDescent="0.45">
      <c r="A993" s="1609"/>
      <c r="B993" s="1570"/>
      <c r="C993" s="1571"/>
      <c r="D993" s="1587"/>
      <c r="E993" s="1587"/>
      <c r="F993" s="1587"/>
      <c r="G993" s="1572"/>
      <c r="H993" s="1572"/>
      <c r="I993" s="1870">
        <f t="shared" si="15"/>
        <v>0</v>
      </c>
      <c r="J993" s="1587"/>
      <c r="K993" s="1587"/>
      <c r="L993" s="1587"/>
      <c r="M993" s="1587"/>
      <c r="N993" s="1587"/>
      <c r="O993" s="1602"/>
      <c r="P993" s="1572"/>
      <c r="Q993" s="1610"/>
    </row>
    <row r="994" spans="1:17" ht="16" customHeight="1" x14ac:dyDescent="0.45">
      <c r="A994" s="1609"/>
      <c r="B994" s="1570"/>
      <c r="C994" s="1571"/>
      <c r="D994" s="1587"/>
      <c r="E994" s="1587"/>
      <c r="F994" s="1587"/>
      <c r="G994" s="1572"/>
      <c r="H994" s="1572"/>
      <c r="I994" s="1870">
        <f t="shared" si="15"/>
        <v>0</v>
      </c>
      <c r="J994" s="1587"/>
      <c r="K994" s="1587"/>
      <c r="L994" s="1587"/>
      <c r="M994" s="1587"/>
      <c r="N994" s="1587"/>
      <c r="O994" s="1602"/>
      <c r="P994" s="1572"/>
      <c r="Q994" s="1610"/>
    </row>
    <row r="995" spans="1:17" ht="16" customHeight="1" x14ac:dyDescent="0.45">
      <c r="A995" s="1609"/>
      <c r="B995" s="1570"/>
      <c r="C995" s="1571"/>
      <c r="D995" s="1587"/>
      <c r="E995" s="1587"/>
      <c r="F995" s="1587"/>
      <c r="G995" s="1572"/>
      <c r="H995" s="1572"/>
      <c r="I995" s="1870">
        <f t="shared" si="15"/>
        <v>0</v>
      </c>
      <c r="J995" s="1587"/>
      <c r="K995" s="1587"/>
      <c r="L995" s="1587"/>
      <c r="M995" s="1587"/>
      <c r="N995" s="1587"/>
      <c r="O995" s="1602"/>
      <c r="P995" s="1572"/>
      <c r="Q995" s="1610"/>
    </row>
    <row r="996" spans="1:17" ht="16" customHeight="1" x14ac:dyDescent="0.45">
      <c r="A996" s="1609"/>
      <c r="B996" s="1570"/>
      <c r="C996" s="1571"/>
      <c r="D996" s="1587"/>
      <c r="E996" s="1587"/>
      <c r="F996" s="1587"/>
      <c r="G996" s="1572"/>
      <c r="H996" s="1572"/>
      <c r="I996" s="1870">
        <f t="shared" si="15"/>
        <v>0</v>
      </c>
      <c r="J996" s="1587"/>
      <c r="K996" s="1587"/>
      <c r="L996" s="1587"/>
      <c r="M996" s="1587"/>
      <c r="N996" s="1587"/>
      <c r="O996" s="1602"/>
      <c r="P996" s="1572"/>
      <c r="Q996" s="1610"/>
    </row>
    <row r="997" spans="1:17" ht="16" customHeight="1" x14ac:dyDescent="0.45">
      <c r="A997" s="1609"/>
      <c r="B997" s="1570"/>
      <c r="C997" s="1571"/>
      <c r="D997" s="1587"/>
      <c r="E997" s="1587"/>
      <c r="F997" s="1587"/>
      <c r="G997" s="1572"/>
      <c r="H997" s="1572"/>
      <c r="I997" s="1870">
        <f t="shared" si="15"/>
        <v>0</v>
      </c>
      <c r="J997" s="1587"/>
      <c r="K997" s="1587"/>
      <c r="L997" s="1587"/>
      <c r="M997" s="1587"/>
      <c r="N997" s="1587"/>
      <c r="O997" s="1602"/>
      <c r="P997" s="1572"/>
      <c r="Q997" s="1610"/>
    </row>
    <row r="998" spans="1:17" ht="16" customHeight="1" x14ac:dyDescent="0.45">
      <c r="A998" s="1609"/>
      <c r="B998" s="1570"/>
      <c r="C998" s="1571"/>
      <c r="D998" s="1587"/>
      <c r="E998" s="1587"/>
      <c r="F998" s="1587"/>
      <c r="G998" s="1572"/>
      <c r="H998" s="1572"/>
      <c r="I998" s="1870">
        <f t="shared" si="15"/>
        <v>0</v>
      </c>
      <c r="J998" s="1587"/>
      <c r="K998" s="1587"/>
      <c r="L998" s="1587"/>
      <c r="M998" s="1587"/>
      <c r="N998" s="1587"/>
      <c r="O998" s="1602"/>
      <c r="P998" s="1572"/>
      <c r="Q998" s="1610"/>
    </row>
    <row r="999" spans="1:17" ht="16" customHeight="1" x14ac:dyDescent="0.45">
      <c r="A999" s="1609"/>
      <c r="B999" s="1570"/>
      <c r="C999" s="1571"/>
      <c r="D999" s="1587"/>
      <c r="E999" s="1587"/>
      <c r="F999" s="1587"/>
      <c r="G999" s="1572"/>
      <c r="H999" s="1572"/>
      <c r="I999" s="1870">
        <f t="shared" si="15"/>
        <v>0</v>
      </c>
      <c r="J999" s="1587"/>
      <c r="K999" s="1587"/>
      <c r="L999" s="1587"/>
      <c r="M999" s="1587"/>
      <c r="N999" s="1587"/>
      <c r="O999" s="1602"/>
      <c r="P999" s="1572"/>
      <c r="Q999" s="1610"/>
    </row>
    <row r="1000" spans="1:17" ht="16" customHeight="1" x14ac:dyDescent="0.45">
      <c r="A1000" s="1609"/>
      <c r="B1000" s="1570"/>
      <c r="C1000" s="1571"/>
      <c r="D1000" s="1587"/>
      <c r="E1000" s="1587"/>
      <c r="F1000" s="1587"/>
      <c r="G1000" s="1572"/>
      <c r="H1000" s="1572"/>
      <c r="I1000" s="1870">
        <f t="shared" si="15"/>
        <v>0</v>
      </c>
      <c r="J1000" s="1587"/>
      <c r="K1000" s="1587"/>
      <c r="L1000" s="1587"/>
      <c r="M1000" s="1587"/>
      <c r="N1000" s="1587"/>
      <c r="O1000" s="1602"/>
      <c r="P1000" s="1572"/>
      <c r="Q1000" s="1610"/>
    </row>
    <row r="1001" spans="1:17" ht="16" customHeight="1" x14ac:dyDescent="0.45">
      <c r="A1001" s="1609"/>
      <c r="B1001" s="1570"/>
      <c r="C1001" s="1571"/>
      <c r="D1001" s="1587"/>
      <c r="E1001" s="1587"/>
      <c r="F1001" s="1587"/>
      <c r="G1001" s="1572"/>
      <c r="H1001" s="1572"/>
      <c r="I1001" s="1870">
        <f t="shared" si="15"/>
        <v>0</v>
      </c>
      <c r="J1001" s="1587"/>
      <c r="K1001" s="1587"/>
      <c r="L1001" s="1587"/>
      <c r="M1001" s="1587"/>
      <c r="N1001" s="1587"/>
      <c r="O1001" s="1602"/>
      <c r="P1001" s="1572"/>
      <c r="Q1001" s="1610"/>
    </row>
    <row r="1002" spans="1:17" ht="16" customHeight="1" x14ac:dyDescent="0.45">
      <c r="A1002" s="1609"/>
      <c r="B1002" s="1570"/>
      <c r="C1002" s="1571"/>
      <c r="D1002" s="1587"/>
      <c r="E1002" s="1587"/>
      <c r="F1002" s="1587"/>
      <c r="G1002" s="1572"/>
      <c r="H1002" s="1572"/>
      <c r="I1002" s="1870">
        <f t="shared" si="15"/>
        <v>0</v>
      </c>
      <c r="J1002" s="1587"/>
      <c r="K1002" s="1587"/>
      <c r="L1002" s="1587"/>
      <c r="M1002" s="1587"/>
      <c r="N1002" s="1587"/>
      <c r="O1002" s="1602"/>
      <c r="P1002" s="1572"/>
      <c r="Q1002" s="1610"/>
    </row>
    <row r="1003" spans="1:17" ht="16" customHeight="1" x14ac:dyDescent="0.45">
      <c r="A1003" s="1609"/>
      <c r="B1003" s="1570"/>
      <c r="C1003" s="1571"/>
      <c r="D1003" s="1587"/>
      <c r="E1003" s="1587"/>
      <c r="F1003" s="1587"/>
      <c r="G1003" s="1572"/>
      <c r="H1003" s="1572"/>
      <c r="I1003" s="1870">
        <f t="shared" si="15"/>
        <v>0</v>
      </c>
      <c r="J1003" s="1587"/>
      <c r="K1003" s="1587"/>
      <c r="L1003" s="1587"/>
      <c r="M1003" s="1587"/>
      <c r="N1003" s="1587"/>
      <c r="O1003" s="1602"/>
      <c r="P1003" s="1572"/>
      <c r="Q1003" s="1610"/>
    </row>
    <row r="1004" spans="1:17" ht="16" customHeight="1" x14ac:dyDescent="0.45">
      <c r="A1004" s="1609"/>
      <c r="B1004" s="1570"/>
      <c r="C1004" s="1571"/>
      <c r="D1004" s="1587"/>
      <c r="E1004" s="1587"/>
      <c r="F1004" s="1587"/>
      <c r="G1004" s="1572"/>
      <c r="H1004" s="1572"/>
      <c r="I1004" s="1870">
        <f t="shared" si="15"/>
        <v>0</v>
      </c>
      <c r="J1004" s="1587"/>
      <c r="K1004" s="1587"/>
      <c r="L1004" s="1587"/>
      <c r="M1004" s="1587"/>
      <c r="N1004" s="1587"/>
      <c r="O1004" s="1602"/>
      <c r="P1004" s="1572"/>
      <c r="Q1004" s="1610"/>
    </row>
    <row r="1005" spans="1:17" ht="16" customHeight="1" x14ac:dyDescent="0.45">
      <c r="A1005" s="1609"/>
      <c r="B1005" s="1570"/>
      <c r="C1005" s="1571"/>
      <c r="D1005" s="1587"/>
      <c r="E1005" s="1587"/>
      <c r="F1005" s="1587"/>
      <c r="G1005" s="1572"/>
      <c r="H1005" s="1572"/>
      <c r="I1005" s="1870">
        <f t="shared" si="15"/>
        <v>0</v>
      </c>
      <c r="J1005" s="1587"/>
      <c r="K1005" s="1587"/>
      <c r="L1005" s="1587"/>
      <c r="M1005" s="1587"/>
      <c r="N1005" s="1587"/>
      <c r="O1005" s="1602"/>
      <c r="P1005" s="1572"/>
      <c r="Q1005" s="1610"/>
    </row>
    <row r="1006" spans="1:17" ht="16" customHeight="1" x14ac:dyDescent="0.45">
      <c r="A1006" s="1609"/>
      <c r="B1006" s="1570"/>
      <c r="C1006" s="1571"/>
      <c r="D1006" s="1587"/>
      <c r="E1006" s="1587"/>
      <c r="F1006" s="1587"/>
      <c r="G1006" s="1572"/>
      <c r="H1006" s="1572"/>
      <c r="I1006" s="1870">
        <f t="shared" si="15"/>
        <v>0</v>
      </c>
      <c r="J1006" s="1587"/>
      <c r="K1006" s="1587"/>
      <c r="L1006" s="1587"/>
      <c r="M1006" s="1587"/>
      <c r="N1006" s="1587"/>
      <c r="O1006" s="1602"/>
      <c r="P1006" s="1572"/>
      <c r="Q1006" s="1610"/>
    </row>
    <row r="1007" spans="1:17" ht="16" customHeight="1" x14ac:dyDescent="0.45">
      <c r="A1007" s="1609"/>
      <c r="B1007" s="1570"/>
      <c r="C1007" s="1571"/>
      <c r="D1007" s="1587"/>
      <c r="E1007" s="1587"/>
      <c r="F1007" s="1587"/>
      <c r="G1007" s="1572"/>
      <c r="H1007" s="1572"/>
      <c r="I1007" s="1870">
        <f t="shared" si="15"/>
        <v>0</v>
      </c>
      <c r="J1007" s="1587"/>
      <c r="K1007" s="1587"/>
      <c r="L1007" s="1587"/>
      <c r="M1007" s="1587"/>
      <c r="N1007" s="1587"/>
      <c r="O1007" s="1602"/>
      <c r="P1007" s="1572"/>
      <c r="Q1007" s="1610"/>
    </row>
    <row r="1008" spans="1:17" ht="16" customHeight="1" x14ac:dyDescent="0.45">
      <c r="A1008" s="1609"/>
      <c r="B1008" s="1570"/>
      <c r="C1008" s="1571"/>
      <c r="D1008" s="1587"/>
      <c r="E1008" s="1587"/>
      <c r="F1008" s="1587"/>
      <c r="G1008" s="1572"/>
      <c r="H1008" s="1572"/>
      <c r="I1008" s="1870">
        <f t="shared" si="15"/>
        <v>0</v>
      </c>
      <c r="J1008" s="1587"/>
      <c r="K1008" s="1587"/>
      <c r="L1008" s="1587"/>
      <c r="M1008" s="1587"/>
      <c r="N1008" s="1587"/>
      <c r="O1008" s="1602"/>
      <c r="P1008" s="1572"/>
      <c r="Q1008" s="1610"/>
    </row>
    <row r="1009" spans="1:17" ht="16" customHeight="1" x14ac:dyDescent="0.45">
      <c r="A1009" s="1609"/>
      <c r="B1009" s="1570"/>
      <c r="C1009" s="1571"/>
      <c r="D1009" s="1587"/>
      <c r="E1009" s="1587"/>
      <c r="F1009" s="1587"/>
      <c r="G1009" s="1572"/>
      <c r="H1009" s="1572"/>
      <c r="I1009" s="1870">
        <f t="shared" si="15"/>
        <v>0</v>
      </c>
      <c r="J1009" s="1587"/>
      <c r="K1009" s="1587"/>
      <c r="L1009" s="1587"/>
      <c r="M1009" s="1587"/>
      <c r="N1009" s="1587"/>
      <c r="O1009" s="1602"/>
      <c r="P1009" s="1572"/>
      <c r="Q1009" s="1610"/>
    </row>
    <row r="1010" spans="1:17" ht="16" customHeight="1" x14ac:dyDescent="0.45">
      <c r="A1010" s="1609"/>
      <c r="B1010" s="1570"/>
      <c r="C1010" s="1571"/>
      <c r="D1010" s="1587"/>
      <c r="E1010" s="1587"/>
      <c r="F1010" s="1587"/>
      <c r="G1010" s="1572"/>
      <c r="H1010" s="1572"/>
      <c r="I1010" s="1870">
        <f t="shared" si="15"/>
        <v>0</v>
      </c>
      <c r="J1010" s="1587"/>
      <c r="K1010" s="1587"/>
      <c r="L1010" s="1587"/>
      <c r="M1010" s="1587"/>
      <c r="N1010" s="1587"/>
      <c r="O1010" s="1602"/>
      <c r="P1010" s="1572"/>
      <c r="Q1010" s="1610"/>
    </row>
    <row r="1011" spans="1:17" ht="16" customHeight="1" x14ac:dyDescent="0.45">
      <c r="A1011" s="1609"/>
      <c r="B1011" s="1570"/>
      <c r="C1011" s="1571"/>
      <c r="D1011" s="1587"/>
      <c r="E1011" s="1587"/>
      <c r="F1011" s="1587"/>
      <c r="G1011" s="1572"/>
      <c r="H1011" s="1572"/>
      <c r="I1011" s="1870">
        <f t="shared" si="15"/>
        <v>0</v>
      </c>
      <c r="J1011" s="1587"/>
      <c r="K1011" s="1587"/>
      <c r="L1011" s="1587"/>
      <c r="M1011" s="1587"/>
      <c r="N1011" s="1587"/>
      <c r="O1011" s="1602"/>
      <c r="P1011" s="1572"/>
      <c r="Q1011" s="1610"/>
    </row>
    <row r="1012" spans="1:17" ht="16" customHeight="1" x14ac:dyDescent="0.45">
      <c r="A1012" s="1609"/>
      <c r="B1012" s="1570"/>
      <c r="C1012" s="1571"/>
      <c r="D1012" s="1587"/>
      <c r="E1012" s="1587"/>
      <c r="F1012" s="1587"/>
      <c r="G1012" s="1572"/>
      <c r="H1012" s="1572"/>
      <c r="I1012" s="1870">
        <f t="shared" si="15"/>
        <v>0</v>
      </c>
      <c r="J1012" s="1587"/>
      <c r="K1012" s="1587"/>
      <c r="L1012" s="1587"/>
      <c r="M1012" s="1587"/>
      <c r="N1012" s="1587"/>
      <c r="O1012" s="1602"/>
      <c r="P1012" s="1572"/>
      <c r="Q1012" s="1610"/>
    </row>
    <row r="1013" spans="1:17" ht="16" customHeight="1" x14ac:dyDescent="0.45">
      <c r="A1013" s="1609"/>
      <c r="B1013" s="1570"/>
      <c r="C1013" s="1571"/>
      <c r="D1013" s="1587"/>
      <c r="E1013" s="1587"/>
      <c r="F1013" s="1587"/>
      <c r="G1013" s="1572"/>
      <c r="H1013" s="1572"/>
      <c r="I1013" s="1870">
        <f t="shared" si="15"/>
        <v>0</v>
      </c>
      <c r="J1013" s="1587"/>
      <c r="K1013" s="1587"/>
      <c r="L1013" s="1587"/>
      <c r="M1013" s="1587"/>
      <c r="N1013" s="1587"/>
      <c r="O1013" s="1602"/>
      <c r="P1013" s="1572"/>
      <c r="Q1013" s="1610"/>
    </row>
    <row r="1014" spans="1:17" ht="16" customHeight="1" x14ac:dyDescent="0.45">
      <c r="A1014" s="1609"/>
      <c r="B1014" s="1570"/>
      <c r="C1014" s="1571"/>
      <c r="D1014" s="1587"/>
      <c r="E1014" s="1587"/>
      <c r="F1014" s="1587"/>
      <c r="G1014" s="1572"/>
      <c r="H1014" s="1572"/>
      <c r="I1014" s="1870">
        <f t="shared" si="15"/>
        <v>0</v>
      </c>
      <c r="J1014" s="1587"/>
      <c r="K1014" s="1587"/>
      <c r="L1014" s="1587"/>
      <c r="M1014" s="1587"/>
      <c r="N1014" s="1587"/>
      <c r="O1014" s="1602"/>
      <c r="P1014" s="1572"/>
      <c r="Q1014" s="1610"/>
    </row>
    <row r="1015" spans="1:17" ht="16" customHeight="1" x14ac:dyDescent="0.45">
      <c r="A1015" s="1609"/>
      <c r="B1015" s="1570"/>
      <c r="C1015" s="1571"/>
      <c r="D1015" s="1587"/>
      <c r="E1015" s="1587"/>
      <c r="F1015" s="1587"/>
      <c r="G1015" s="1572"/>
      <c r="H1015" s="1572"/>
      <c r="I1015" s="1870">
        <f t="shared" si="15"/>
        <v>0</v>
      </c>
      <c r="J1015" s="1587"/>
      <c r="K1015" s="1587"/>
      <c r="L1015" s="1587"/>
      <c r="M1015" s="1587"/>
      <c r="N1015" s="1587"/>
      <c r="O1015" s="1602"/>
      <c r="P1015" s="1572"/>
      <c r="Q1015" s="1610"/>
    </row>
    <row r="1016" spans="1:17" ht="16" customHeight="1" x14ac:dyDescent="0.45">
      <c r="A1016" s="1609"/>
      <c r="B1016" s="1570"/>
      <c r="C1016" s="1571"/>
      <c r="D1016" s="1587"/>
      <c r="E1016" s="1587"/>
      <c r="F1016" s="1587"/>
      <c r="G1016" s="1572"/>
      <c r="H1016" s="1572"/>
      <c r="I1016" s="1870">
        <f t="shared" si="15"/>
        <v>0</v>
      </c>
      <c r="J1016" s="1587"/>
      <c r="K1016" s="1587"/>
      <c r="L1016" s="1587"/>
      <c r="M1016" s="1587"/>
      <c r="N1016" s="1587"/>
      <c r="O1016" s="1602"/>
      <c r="P1016" s="1572"/>
      <c r="Q1016" s="1610"/>
    </row>
    <row r="1017" spans="1:17" ht="16" customHeight="1" x14ac:dyDescent="0.45">
      <c r="A1017" s="1609"/>
      <c r="B1017" s="1570"/>
      <c r="C1017" s="1571"/>
      <c r="D1017" s="1587"/>
      <c r="E1017" s="1587"/>
      <c r="F1017" s="1587"/>
      <c r="G1017" s="1572"/>
      <c r="H1017" s="1572"/>
      <c r="I1017" s="1870">
        <f t="shared" si="15"/>
        <v>0</v>
      </c>
      <c r="J1017" s="1587"/>
      <c r="K1017" s="1587"/>
      <c r="L1017" s="1587"/>
      <c r="M1017" s="1587"/>
      <c r="N1017" s="1587"/>
      <c r="O1017" s="1602"/>
      <c r="P1017" s="1572"/>
      <c r="Q1017" s="1610"/>
    </row>
    <row r="1018" spans="1:17" ht="16" customHeight="1" x14ac:dyDescent="0.45">
      <c r="A1018" s="1609"/>
      <c r="B1018" s="1570"/>
      <c r="C1018" s="1571"/>
      <c r="D1018" s="1587"/>
      <c r="E1018" s="1587"/>
      <c r="F1018" s="1587"/>
      <c r="G1018" s="1572"/>
      <c r="H1018" s="1572"/>
      <c r="I1018" s="1870">
        <f t="shared" si="15"/>
        <v>0</v>
      </c>
      <c r="J1018" s="1587"/>
      <c r="K1018" s="1587"/>
      <c r="L1018" s="1587"/>
      <c r="M1018" s="1587"/>
      <c r="N1018" s="1587"/>
      <c r="O1018" s="1602"/>
      <c r="P1018" s="1572"/>
      <c r="Q1018" s="1610"/>
    </row>
    <row r="1019" spans="1:17" ht="16" customHeight="1" x14ac:dyDescent="0.45">
      <c r="A1019" s="1609"/>
      <c r="B1019" s="1570"/>
      <c r="C1019" s="1571"/>
      <c r="D1019" s="1587"/>
      <c r="E1019" s="1587"/>
      <c r="F1019" s="1587"/>
      <c r="G1019" s="1572"/>
      <c r="H1019" s="1572"/>
      <c r="I1019" s="1870">
        <f t="shared" si="15"/>
        <v>0</v>
      </c>
      <c r="J1019" s="1587"/>
      <c r="K1019" s="1587"/>
      <c r="L1019" s="1587"/>
      <c r="M1019" s="1587"/>
      <c r="N1019" s="1587"/>
      <c r="O1019" s="1602"/>
      <c r="P1019" s="1572"/>
      <c r="Q1019" s="1610"/>
    </row>
    <row r="1020" spans="1:17" ht="16" customHeight="1" x14ac:dyDescent="0.45">
      <c r="A1020" s="1609"/>
      <c r="B1020" s="1570"/>
      <c r="C1020" s="1571"/>
      <c r="D1020" s="1587"/>
      <c r="E1020" s="1587"/>
      <c r="F1020" s="1587"/>
      <c r="G1020" s="1572"/>
      <c r="H1020" s="1572"/>
      <c r="I1020" s="1870">
        <f t="shared" si="15"/>
        <v>0</v>
      </c>
      <c r="J1020" s="1587"/>
      <c r="K1020" s="1587"/>
      <c r="L1020" s="1587"/>
      <c r="M1020" s="1587"/>
      <c r="N1020" s="1587"/>
      <c r="O1020" s="1602"/>
      <c r="P1020" s="1572"/>
      <c r="Q1020" s="1610"/>
    </row>
    <row r="1021" spans="1:17" ht="16" customHeight="1" x14ac:dyDescent="0.45">
      <c r="A1021" s="1609"/>
      <c r="B1021" s="1570"/>
      <c r="C1021" s="1571"/>
      <c r="D1021" s="1587"/>
      <c r="E1021" s="1587"/>
      <c r="F1021" s="1587"/>
      <c r="G1021" s="1572"/>
      <c r="H1021" s="1572"/>
      <c r="I1021" s="1870">
        <f t="shared" si="15"/>
        <v>0</v>
      </c>
      <c r="J1021" s="1587"/>
      <c r="K1021" s="1587"/>
      <c r="L1021" s="1587"/>
      <c r="M1021" s="1587"/>
      <c r="N1021" s="1587"/>
      <c r="O1021" s="1602"/>
      <c r="P1021" s="1572"/>
      <c r="Q1021" s="1610"/>
    </row>
    <row r="1022" spans="1:17" ht="16" customHeight="1" x14ac:dyDescent="0.45">
      <c r="A1022" s="1609"/>
      <c r="B1022" s="1570"/>
      <c r="C1022" s="1571"/>
      <c r="D1022" s="1587"/>
      <c r="E1022" s="1587"/>
      <c r="F1022" s="1587"/>
      <c r="G1022" s="1572"/>
      <c r="H1022" s="1572"/>
      <c r="I1022" s="1870">
        <f t="shared" si="15"/>
        <v>0</v>
      </c>
      <c r="J1022" s="1587"/>
      <c r="K1022" s="1587"/>
      <c r="L1022" s="1587"/>
      <c r="M1022" s="1587"/>
      <c r="N1022" s="1587"/>
      <c r="O1022" s="1602"/>
      <c r="P1022" s="1572"/>
      <c r="Q1022" s="1610"/>
    </row>
    <row r="1023" spans="1:17" ht="16" customHeight="1" x14ac:dyDescent="0.45">
      <c r="A1023" s="1609"/>
      <c r="B1023" s="1570"/>
      <c r="C1023" s="1571"/>
      <c r="D1023" s="1587"/>
      <c r="E1023" s="1587"/>
      <c r="F1023" s="1587"/>
      <c r="G1023" s="1572"/>
      <c r="H1023" s="1572"/>
      <c r="I1023" s="1870">
        <f t="shared" si="15"/>
        <v>0</v>
      </c>
      <c r="J1023" s="1587"/>
      <c r="K1023" s="1587"/>
      <c r="L1023" s="1587"/>
      <c r="M1023" s="1587"/>
      <c r="N1023" s="1587"/>
      <c r="O1023" s="1602"/>
      <c r="P1023" s="1572"/>
      <c r="Q1023" s="1610"/>
    </row>
    <row r="1024" spans="1:17" ht="16" customHeight="1" x14ac:dyDescent="0.45">
      <c r="A1024" s="1609"/>
      <c r="B1024" s="1570"/>
      <c r="C1024" s="1571"/>
      <c r="D1024" s="1587"/>
      <c r="E1024" s="1587"/>
      <c r="F1024" s="1587"/>
      <c r="G1024" s="1572"/>
      <c r="H1024" s="1572"/>
      <c r="I1024" s="1870">
        <f t="shared" si="15"/>
        <v>0</v>
      </c>
      <c r="J1024" s="1587"/>
      <c r="K1024" s="1587"/>
      <c r="L1024" s="1587"/>
      <c r="M1024" s="1587"/>
      <c r="N1024" s="1587"/>
      <c r="O1024" s="1602"/>
      <c r="P1024" s="1572"/>
      <c r="Q1024" s="1610"/>
    </row>
    <row r="1025" spans="1:17" ht="16" customHeight="1" x14ac:dyDescent="0.45">
      <c r="A1025" s="1609"/>
      <c r="B1025" s="1570"/>
      <c r="C1025" s="1571"/>
      <c r="D1025" s="1587"/>
      <c r="E1025" s="1587"/>
      <c r="F1025" s="1587"/>
      <c r="G1025" s="1572"/>
      <c r="H1025" s="1572"/>
      <c r="I1025" s="1870">
        <f t="shared" si="15"/>
        <v>0</v>
      </c>
      <c r="J1025" s="1587"/>
      <c r="K1025" s="1587"/>
      <c r="L1025" s="1587"/>
      <c r="M1025" s="1587"/>
      <c r="N1025" s="1587"/>
      <c r="O1025" s="1602"/>
      <c r="P1025" s="1572"/>
      <c r="Q1025" s="1610"/>
    </row>
    <row r="1026" spans="1:17" ht="16" customHeight="1" x14ac:dyDescent="0.45">
      <c r="A1026" s="1609"/>
      <c r="B1026" s="1570"/>
      <c r="C1026" s="1571"/>
      <c r="D1026" s="1587"/>
      <c r="E1026" s="1587"/>
      <c r="F1026" s="1587"/>
      <c r="G1026" s="1572"/>
      <c r="H1026" s="1572"/>
      <c r="I1026" s="1870">
        <f t="shared" si="15"/>
        <v>0</v>
      </c>
      <c r="J1026" s="1587"/>
      <c r="K1026" s="1587"/>
      <c r="L1026" s="1587"/>
      <c r="M1026" s="1587"/>
      <c r="N1026" s="1587"/>
      <c r="O1026" s="1602"/>
      <c r="P1026" s="1572"/>
      <c r="Q1026" s="1610"/>
    </row>
    <row r="1027" spans="1:17" ht="16" customHeight="1" x14ac:dyDescent="0.45">
      <c r="A1027" s="1609"/>
      <c r="B1027" s="1570"/>
      <c r="C1027" s="1571"/>
      <c r="D1027" s="1587"/>
      <c r="E1027" s="1587"/>
      <c r="F1027" s="1587"/>
      <c r="G1027" s="1572"/>
      <c r="H1027" s="1572"/>
      <c r="I1027" s="1870">
        <f t="shared" si="15"/>
        <v>0</v>
      </c>
      <c r="J1027" s="1587"/>
      <c r="K1027" s="1587"/>
      <c r="L1027" s="1587"/>
      <c r="M1027" s="1587"/>
      <c r="N1027" s="1587"/>
      <c r="O1027" s="1602"/>
      <c r="P1027" s="1572"/>
      <c r="Q1027" s="1610"/>
    </row>
    <row r="1028" spans="1:17" ht="16" customHeight="1" x14ac:dyDescent="0.45">
      <c r="A1028" s="1609"/>
      <c r="B1028" s="1570"/>
      <c r="C1028" s="1571"/>
      <c r="D1028" s="1587"/>
      <c r="E1028" s="1587"/>
      <c r="F1028" s="1587"/>
      <c r="G1028" s="1572"/>
      <c r="H1028" s="1572"/>
      <c r="I1028" s="1870">
        <f t="shared" si="15"/>
        <v>0</v>
      </c>
      <c r="J1028" s="1587"/>
      <c r="K1028" s="1587"/>
      <c r="L1028" s="1587"/>
      <c r="M1028" s="1587"/>
      <c r="N1028" s="1587"/>
      <c r="O1028" s="1602"/>
      <c r="P1028" s="1572"/>
      <c r="Q1028" s="1610"/>
    </row>
    <row r="1029" spans="1:17" ht="16" customHeight="1" x14ac:dyDescent="0.45">
      <c r="A1029" s="1609"/>
      <c r="B1029" s="1570"/>
      <c r="C1029" s="1571"/>
      <c r="D1029" s="1587"/>
      <c r="E1029" s="1587"/>
      <c r="F1029" s="1587"/>
      <c r="G1029" s="1572"/>
      <c r="H1029" s="1572"/>
      <c r="I1029" s="1870">
        <f t="shared" si="15"/>
        <v>0</v>
      </c>
      <c r="J1029" s="1587"/>
      <c r="K1029" s="1587"/>
      <c r="L1029" s="1587"/>
      <c r="M1029" s="1587"/>
      <c r="N1029" s="1587"/>
      <c r="O1029" s="1602"/>
      <c r="P1029" s="1572"/>
      <c r="Q1029" s="1610"/>
    </row>
    <row r="1030" spans="1:17" ht="16" customHeight="1" x14ac:dyDescent="0.45">
      <c r="A1030" s="1609"/>
      <c r="B1030" s="1570"/>
      <c r="C1030" s="1571"/>
      <c r="D1030" s="1587"/>
      <c r="E1030" s="1587"/>
      <c r="F1030" s="1587"/>
      <c r="G1030" s="1572"/>
      <c r="H1030" s="1572"/>
      <c r="I1030" s="1870">
        <f t="shared" si="15"/>
        <v>0</v>
      </c>
      <c r="J1030" s="1587"/>
      <c r="K1030" s="1587"/>
      <c r="L1030" s="1587"/>
      <c r="M1030" s="1587"/>
      <c r="N1030" s="1587"/>
      <c r="O1030" s="1602"/>
      <c r="P1030" s="1572"/>
      <c r="Q1030" s="1610"/>
    </row>
    <row r="1031" spans="1:17" ht="16" customHeight="1" x14ac:dyDescent="0.45">
      <c r="A1031" s="1609"/>
      <c r="B1031" s="1570"/>
      <c r="C1031" s="1571"/>
      <c r="D1031" s="1587"/>
      <c r="E1031" s="1587"/>
      <c r="F1031" s="1587"/>
      <c r="G1031" s="1572"/>
      <c r="H1031" s="1572"/>
      <c r="I1031" s="1870">
        <f t="shared" si="15"/>
        <v>0</v>
      </c>
      <c r="J1031" s="1587"/>
      <c r="K1031" s="1587"/>
      <c r="L1031" s="1587"/>
      <c r="M1031" s="1587"/>
      <c r="N1031" s="1587"/>
      <c r="O1031" s="1602"/>
      <c r="P1031" s="1572"/>
      <c r="Q1031" s="1610"/>
    </row>
    <row r="1032" spans="1:17" ht="16" customHeight="1" x14ac:dyDescent="0.45">
      <c r="A1032" s="1609"/>
      <c r="B1032" s="1570"/>
      <c r="C1032" s="1571"/>
      <c r="D1032" s="1587"/>
      <c r="E1032" s="1587"/>
      <c r="F1032" s="1587"/>
      <c r="G1032" s="1572"/>
      <c r="H1032" s="1572"/>
      <c r="I1032" s="1870">
        <f t="shared" ref="I1032:I1095" si="16">$G1032*$H1032</f>
        <v>0</v>
      </c>
      <c r="J1032" s="1587"/>
      <c r="K1032" s="1587"/>
      <c r="L1032" s="1587"/>
      <c r="M1032" s="1587"/>
      <c r="N1032" s="1587"/>
      <c r="O1032" s="1602"/>
      <c r="P1032" s="1572"/>
      <c r="Q1032" s="1610"/>
    </row>
    <row r="1033" spans="1:17" ht="16" customHeight="1" x14ac:dyDescent="0.45">
      <c r="A1033" s="1609"/>
      <c r="B1033" s="1570"/>
      <c r="C1033" s="1571"/>
      <c r="D1033" s="1587"/>
      <c r="E1033" s="1587"/>
      <c r="F1033" s="1587"/>
      <c r="G1033" s="1572"/>
      <c r="H1033" s="1572"/>
      <c r="I1033" s="1870">
        <f t="shared" si="16"/>
        <v>0</v>
      </c>
      <c r="J1033" s="1587"/>
      <c r="K1033" s="1587"/>
      <c r="L1033" s="1587"/>
      <c r="M1033" s="1587"/>
      <c r="N1033" s="1587"/>
      <c r="O1033" s="1602"/>
      <c r="P1033" s="1572"/>
      <c r="Q1033" s="1610"/>
    </row>
    <row r="1034" spans="1:17" ht="16" customHeight="1" x14ac:dyDescent="0.45">
      <c r="A1034" s="1609"/>
      <c r="B1034" s="1570"/>
      <c r="C1034" s="1571"/>
      <c r="D1034" s="1587"/>
      <c r="E1034" s="1587"/>
      <c r="F1034" s="1587"/>
      <c r="G1034" s="1572"/>
      <c r="H1034" s="1572"/>
      <c r="I1034" s="1870">
        <f t="shared" si="16"/>
        <v>0</v>
      </c>
      <c r="J1034" s="1587"/>
      <c r="K1034" s="1587"/>
      <c r="L1034" s="1587"/>
      <c r="M1034" s="1587"/>
      <c r="N1034" s="1587"/>
      <c r="O1034" s="1602"/>
      <c r="P1034" s="1572"/>
      <c r="Q1034" s="1610"/>
    </row>
    <row r="1035" spans="1:17" ht="16" customHeight="1" x14ac:dyDescent="0.45">
      <c r="A1035" s="1609"/>
      <c r="B1035" s="1570"/>
      <c r="C1035" s="1571"/>
      <c r="D1035" s="1587"/>
      <c r="E1035" s="1587"/>
      <c r="F1035" s="1587"/>
      <c r="G1035" s="1572"/>
      <c r="H1035" s="1572"/>
      <c r="I1035" s="1870">
        <f t="shared" si="16"/>
        <v>0</v>
      </c>
      <c r="J1035" s="1587"/>
      <c r="K1035" s="1587"/>
      <c r="L1035" s="1587"/>
      <c r="M1035" s="1587"/>
      <c r="N1035" s="1587"/>
      <c r="O1035" s="1602"/>
      <c r="P1035" s="1572"/>
      <c r="Q1035" s="1610"/>
    </row>
    <row r="1036" spans="1:17" ht="16" customHeight="1" x14ac:dyDescent="0.45">
      <c r="A1036" s="1609"/>
      <c r="B1036" s="1570"/>
      <c r="C1036" s="1571"/>
      <c r="D1036" s="1587"/>
      <c r="E1036" s="1587"/>
      <c r="F1036" s="1587"/>
      <c r="G1036" s="1572"/>
      <c r="H1036" s="1572"/>
      <c r="I1036" s="1870">
        <f t="shared" si="16"/>
        <v>0</v>
      </c>
      <c r="J1036" s="1587"/>
      <c r="K1036" s="1587"/>
      <c r="L1036" s="1587"/>
      <c r="M1036" s="1587"/>
      <c r="N1036" s="1587"/>
      <c r="O1036" s="1602"/>
      <c r="P1036" s="1572"/>
      <c r="Q1036" s="1610"/>
    </row>
    <row r="1037" spans="1:17" ht="16" customHeight="1" x14ac:dyDescent="0.45">
      <c r="A1037" s="1609"/>
      <c r="B1037" s="1570"/>
      <c r="C1037" s="1571"/>
      <c r="D1037" s="1587"/>
      <c r="E1037" s="1587"/>
      <c r="F1037" s="1587"/>
      <c r="G1037" s="1572"/>
      <c r="H1037" s="1572"/>
      <c r="I1037" s="1870">
        <f t="shared" si="16"/>
        <v>0</v>
      </c>
      <c r="J1037" s="1587"/>
      <c r="K1037" s="1587"/>
      <c r="L1037" s="1587"/>
      <c r="M1037" s="1587"/>
      <c r="N1037" s="1587"/>
      <c r="O1037" s="1602"/>
      <c r="P1037" s="1572"/>
      <c r="Q1037" s="1610"/>
    </row>
    <row r="1038" spans="1:17" ht="16" customHeight="1" x14ac:dyDescent="0.45">
      <c r="A1038" s="1609"/>
      <c r="B1038" s="1570"/>
      <c r="C1038" s="1571"/>
      <c r="D1038" s="1587"/>
      <c r="E1038" s="1587"/>
      <c r="F1038" s="1587"/>
      <c r="G1038" s="1572"/>
      <c r="H1038" s="1572"/>
      <c r="I1038" s="1870">
        <f t="shared" si="16"/>
        <v>0</v>
      </c>
      <c r="J1038" s="1587"/>
      <c r="K1038" s="1587"/>
      <c r="L1038" s="1587"/>
      <c r="M1038" s="1587"/>
      <c r="N1038" s="1587"/>
      <c r="O1038" s="1602"/>
      <c r="P1038" s="1572"/>
      <c r="Q1038" s="1610"/>
    </row>
    <row r="1039" spans="1:17" ht="16" customHeight="1" x14ac:dyDescent="0.45">
      <c r="A1039" s="1609"/>
      <c r="B1039" s="1570"/>
      <c r="C1039" s="1571"/>
      <c r="D1039" s="1587"/>
      <c r="E1039" s="1587"/>
      <c r="F1039" s="1587"/>
      <c r="G1039" s="1572"/>
      <c r="H1039" s="1572"/>
      <c r="I1039" s="1870">
        <f t="shared" si="16"/>
        <v>0</v>
      </c>
      <c r="J1039" s="1587"/>
      <c r="K1039" s="1587"/>
      <c r="L1039" s="1587"/>
      <c r="M1039" s="1587"/>
      <c r="N1039" s="1587"/>
      <c r="O1039" s="1602"/>
      <c r="P1039" s="1572"/>
      <c r="Q1039" s="1610"/>
    </row>
    <row r="1040" spans="1:17" ht="16" customHeight="1" x14ac:dyDescent="0.45">
      <c r="A1040" s="1609"/>
      <c r="B1040" s="1570"/>
      <c r="C1040" s="1571"/>
      <c r="D1040" s="1587"/>
      <c r="E1040" s="1587"/>
      <c r="F1040" s="1587"/>
      <c r="G1040" s="1572"/>
      <c r="H1040" s="1572"/>
      <c r="I1040" s="1870">
        <f t="shared" si="16"/>
        <v>0</v>
      </c>
      <c r="J1040" s="1587"/>
      <c r="K1040" s="1587"/>
      <c r="L1040" s="1587"/>
      <c r="M1040" s="1587"/>
      <c r="N1040" s="1587"/>
      <c r="O1040" s="1602"/>
      <c r="P1040" s="1572"/>
      <c r="Q1040" s="1610"/>
    </row>
    <row r="1041" spans="1:17" ht="16" customHeight="1" x14ac:dyDescent="0.45">
      <c r="A1041" s="1609"/>
      <c r="B1041" s="1570"/>
      <c r="C1041" s="1571"/>
      <c r="D1041" s="1587"/>
      <c r="E1041" s="1587"/>
      <c r="F1041" s="1587"/>
      <c r="G1041" s="1572"/>
      <c r="H1041" s="1572"/>
      <c r="I1041" s="1870">
        <f t="shared" si="16"/>
        <v>0</v>
      </c>
      <c r="J1041" s="1587"/>
      <c r="K1041" s="1587"/>
      <c r="L1041" s="1587"/>
      <c r="M1041" s="1587"/>
      <c r="N1041" s="1587"/>
      <c r="O1041" s="1602"/>
      <c r="P1041" s="1572"/>
      <c r="Q1041" s="1610"/>
    </row>
    <row r="1042" spans="1:17" ht="16" customHeight="1" x14ac:dyDescent="0.45">
      <c r="A1042" s="1609"/>
      <c r="B1042" s="1570"/>
      <c r="C1042" s="1571"/>
      <c r="D1042" s="1587"/>
      <c r="E1042" s="1587"/>
      <c r="F1042" s="1587"/>
      <c r="G1042" s="1572"/>
      <c r="H1042" s="1572"/>
      <c r="I1042" s="1870">
        <f t="shared" si="16"/>
        <v>0</v>
      </c>
      <c r="J1042" s="1587"/>
      <c r="K1042" s="1587"/>
      <c r="L1042" s="1587"/>
      <c r="M1042" s="1587"/>
      <c r="N1042" s="1587"/>
      <c r="O1042" s="1602"/>
      <c r="P1042" s="1572"/>
      <c r="Q1042" s="1610"/>
    </row>
    <row r="1043" spans="1:17" ht="16" customHeight="1" x14ac:dyDescent="0.45">
      <c r="A1043" s="1609"/>
      <c r="B1043" s="1570"/>
      <c r="C1043" s="1571"/>
      <c r="D1043" s="1587"/>
      <c r="E1043" s="1587"/>
      <c r="F1043" s="1587"/>
      <c r="G1043" s="1572"/>
      <c r="H1043" s="1572"/>
      <c r="I1043" s="1870">
        <f t="shared" si="16"/>
        <v>0</v>
      </c>
      <c r="J1043" s="1587"/>
      <c r="K1043" s="1587"/>
      <c r="L1043" s="1587"/>
      <c r="M1043" s="1587"/>
      <c r="N1043" s="1587"/>
      <c r="O1043" s="1602"/>
      <c r="P1043" s="1572"/>
      <c r="Q1043" s="1610"/>
    </row>
    <row r="1044" spans="1:17" ht="16" customHeight="1" x14ac:dyDescent="0.45">
      <c r="A1044" s="1609"/>
      <c r="B1044" s="1570"/>
      <c r="C1044" s="1571"/>
      <c r="D1044" s="1587"/>
      <c r="E1044" s="1587"/>
      <c r="F1044" s="1587"/>
      <c r="G1044" s="1572"/>
      <c r="H1044" s="1572"/>
      <c r="I1044" s="1870">
        <f t="shared" si="16"/>
        <v>0</v>
      </c>
      <c r="J1044" s="1587"/>
      <c r="K1044" s="1587"/>
      <c r="L1044" s="1587"/>
      <c r="M1044" s="1587"/>
      <c r="N1044" s="1587"/>
      <c r="O1044" s="1602"/>
      <c r="P1044" s="1572"/>
      <c r="Q1044" s="1610"/>
    </row>
    <row r="1045" spans="1:17" ht="16" customHeight="1" x14ac:dyDescent="0.45">
      <c r="A1045" s="1609"/>
      <c r="B1045" s="1570"/>
      <c r="C1045" s="1571"/>
      <c r="D1045" s="1587"/>
      <c r="E1045" s="1587"/>
      <c r="F1045" s="1587"/>
      <c r="G1045" s="1572"/>
      <c r="H1045" s="1572"/>
      <c r="I1045" s="1870">
        <f t="shared" si="16"/>
        <v>0</v>
      </c>
      <c r="J1045" s="1587"/>
      <c r="K1045" s="1587"/>
      <c r="L1045" s="1587"/>
      <c r="M1045" s="1587"/>
      <c r="N1045" s="1587"/>
      <c r="O1045" s="1602"/>
      <c r="P1045" s="1572"/>
      <c r="Q1045" s="1610"/>
    </row>
    <row r="1046" spans="1:17" ht="16" customHeight="1" x14ac:dyDescent="0.45">
      <c r="A1046" s="1609"/>
      <c r="B1046" s="1570"/>
      <c r="C1046" s="1571"/>
      <c r="D1046" s="1587"/>
      <c r="E1046" s="1587"/>
      <c r="F1046" s="1587"/>
      <c r="G1046" s="1572"/>
      <c r="H1046" s="1572"/>
      <c r="I1046" s="1870">
        <f t="shared" si="16"/>
        <v>0</v>
      </c>
      <c r="J1046" s="1587"/>
      <c r="K1046" s="1587"/>
      <c r="L1046" s="1587"/>
      <c r="M1046" s="1587"/>
      <c r="N1046" s="1587"/>
      <c r="O1046" s="1602"/>
      <c r="P1046" s="1572"/>
      <c r="Q1046" s="1610"/>
    </row>
    <row r="1047" spans="1:17" ht="16" customHeight="1" x14ac:dyDescent="0.45">
      <c r="A1047" s="1609"/>
      <c r="B1047" s="1570"/>
      <c r="C1047" s="1571"/>
      <c r="D1047" s="1587"/>
      <c r="E1047" s="1587"/>
      <c r="F1047" s="1587"/>
      <c r="G1047" s="1572"/>
      <c r="H1047" s="1572"/>
      <c r="I1047" s="1870">
        <f t="shared" si="16"/>
        <v>0</v>
      </c>
      <c r="J1047" s="1587"/>
      <c r="K1047" s="1587"/>
      <c r="L1047" s="1587"/>
      <c r="M1047" s="1587"/>
      <c r="N1047" s="1587"/>
      <c r="O1047" s="1602"/>
      <c r="P1047" s="1572"/>
      <c r="Q1047" s="1610"/>
    </row>
    <row r="1048" spans="1:17" ht="16" customHeight="1" x14ac:dyDescent="0.45">
      <c r="A1048" s="1609"/>
      <c r="B1048" s="1570"/>
      <c r="C1048" s="1571"/>
      <c r="D1048" s="1587"/>
      <c r="E1048" s="1587"/>
      <c r="F1048" s="1587"/>
      <c r="G1048" s="1572"/>
      <c r="H1048" s="1572"/>
      <c r="I1048" s="1870">
        <f t="shared" si="16"/>
        <v>0</v>
      </c>
      <c r="J1048" s="1587"/>
      <c r="K1048" s="1587"/>
      <c r="L1048" s="1587"/>
      <c r="M1048" s="1587"/>
      <c r="N1048" s="1587"/>
      <c r="O1048" s="1602"/>
      <c r="P1048" s="1572"/>
      <c r="Q1048" s="1610"/>
    </row>
    <row r="1049" spans="1:17" ht="16" customHeight="1" x14ac:dyDescent="0.45">
      <c r="A1049" s="1609"/>
      <c r="B1049" s="1570"/>
      <c r="C1049" s="1571"/>
      <c r="D1049" s="1587"/>
      <c r="E1049" s="1587"/>
      <c r="F1049" s="1587"/>
      <c r="G1049" s="1572"/>
      <c r="H1049" s="1572"/>
      <c r="I1049" s="1870">
        <f t="shared" si="16"/>
        <v>0</v>
      </c>
      <c r="J1049" s="1587"/>
      <c r="K1049" s="1587"/>
      <c r="L1049" s="1587"/>
      <c r="M1049" s="1587"/>
      <c r="N1049" s="1587"/>
      <c r="O1049" s="1602"/>
      <c r="P1049" s="1572"/>
      <c r="Q1049" s="1610"/>
    </row>
    <row r="1050" spans="1:17" ht="16" customHeight="1" x14ac:dyDescent="0.45">
      <c r="A1050" s="1609"/>
      <c r="B1050" s="1570"/>
      <c r="C1050" s="1571"/>
      <c r="D1050" s="1587"/>
      <c r="E1050" s="1587"/>
      <c r="F1050" s="1587"/>
      <c r="G1050" s="1572"/>
      <c r="H1050" s="1572"/>
      <c r="I1050" s="1870">
        <f t="shared" si="16"/>
        <v>0</v>
      </c>
      <c r="J1050" s="1587"/>
      <c r="K1050" s="1587"/>
      <c r="L1050" s="1587"/>
      <c r="M1050" s="1587"/>
      <c r="N1050" s="1587"/>
      <c r="O1050" s="1602"/>
      <c r="P1050" s="1572"/>
      <c r="Q1050" s="1610"/>
    </row>
    <row r="1051" spans="1:17" ht="16" customHeight="1" x14ac:dyDescent="0.45">
      <c r="A1051" s="1609"/>
      <c r="B1051" s="1570"/>
      <c r="C1051" s="1571"/>
      <c r="D1051" s="1587"/>
      <c r="E1051" s="1587"/>
      <c r="F1051" s="1587"/>
      <c r="G1051" s="1572"/>
      <c r="H1051" s="1572"/>
      <c r="I1051" s="1870">
        <f t="shared" si="16"/>
        <v>0</v>
      </c>
      <c r="J1051" s="1587"/>
      <c r="K1051" s="1587"/>
      <c r="L1051" s="1587"/>
      <c r="M1051" s="1587"/>
      <c r="N1051" s="1587"/>
      <c r="O1051" s="1602"/>
      <c r="P1051" s="1572"/>
      <c r="Q1051" s="1610"/>
    </row>
    <row r="1052" spans="1:17" ht="16" customHeight="1" x14ac:dyDescent="0.45">
      <c r="A1052" s="1609"/>
      <c r="B1052" s="1570"/>
      <c r="C1052" s="1571"/>
      <c r="D1052" s="1587"/>
      <c r="E1052" s="1587"/>
      <c r="F1052" s="1587"/>
      <c r="G1052" s="1572"/>
      <c r="H1052" s="1572"/>
      <c r="I1052" s="1870">
        <f t="shared" si="16"/>
        <v>0</v>
      </c>
      <c r="J1052" s="1587"/>
      <c r="K1052" s="1587"/>
      <c r="L1052" s="1587"/>
      <c r="M1052" s="1587"/>
      <c r="N1052" s="1587"/>
      <c r="O1052" s="1602"/>
      <c r="P1052" s="1572"/>
      <c r="Q1052" s="1610"/>
    </row>
    <row r="1053" spans="1:17" ht="16" customHeight="1" x14ac:dyDescent="0.45">
      <c r="A1053" s="1609"/>
      <c r="B1053" s="1570"/>
      <c r="C1053" s="1571"/>
      <c r="D1053" s="1587"/>
      <c r="E1053" s="1587"/>
      <c r="F1053" s="1587"/>
      <c r="G1053" s="1572"/>
      <c r="H1053" s="1572"/>
      <c r="I1053" s="1870">
        <f t="shared" si="16"/>
        <v>0</v>
      </c>
      <c r="J1053" s="1587"/>
      <c r="K1053" s="1587"/>
      <c r="L1053" s="1587"/>
      <c r="M1053" s="1587"/>
      <c r="N1053" s="1587"/>
      <c r="O1053" s="1602"/>
      <c r="P1053" s="1572"/>
      <c r="Q1053" s="1610"/>
    </row>
    <row r="1054" spans="1:17" ht="16" customHeight="1" x14ac:dyDescent="0.45">
      <c r="A1054" s="1609"/>
      <c r="B1054" s="1570"/>
      <c r="C1054" s="1571"/>
      <c r="D1054" s="1587"/>
      <c r="E1054" s="1587"/>
      <c r="F1054" s="1587"/>
      <c r="G1054" s="1572"/>
      <c r="H1054" s="1572"/>
      <c r="I1054" s="1870">
        <f t="shared" si="16"/>
        <v>0</v>
      </c>
      <c r="J1054" s="1587"/>
      <c r="K1054" s="1587"/>
      <c r="L1054" s="1587"/>
      <c r="M1054" s="1587"/>
      <c r="N1054" s="1587"/>
      <c r="O1054" s="1602"/>
      <c r="P1054" s="1572"/>
      <c r="Q1054" s="1610"/>
    </row>
    <row r="1055" spans="1:17" ht="16" customHeight="1" x14ac:dyDescent="0.45">
      <c r="A1055" s="1609"/>
      <c r="B1055" s="1570"/>
      <c r="C1055" s="1571"/>
      <c r="D1055" s="1587"/>
      <c r="E1055" s="1587"/>
      <c r="F1055" s="1587"/>
      <c r="G1055" s="1572"/>
      <c r="H1055" s="1572"/>
      <c r="I1055" s="1870">
        <f t="shared" si="16"/>
        <v>0</v>
      </c>
      <c r="J1055" s="1587"/>
      <c r="K1055" s="1587"/>
      <c r="L1055" s="1587"/>
      <c r="M1055" s="1587"/>
      <c r="N1055" s="1587"/>
      <c r="O1055" s="1602"/>
      <c r="P1055" s="1572"/>
      <c r="Q1055" s="1610"/>
    </row>
    <row r="1056" spans="1:17" ht="16" customHeight="1" x14ac:dyDescent="0.45">
      <c r="A1056" s="1609"/>
      <c r="B1056" s="1570"/>
      <c r="C1056" s="1571"/>
      <c r="D1056" s="1587"/>
      <c r="E1056" s="1587"/>
      <c r="F1056" s="1587"/>
      <c r="G1056" s="1572"/>
      <c r="H1056" s="1572"/>
      <c r="I1056" s="1870">
        <f t="shared" si="16"/>
        <v>0</v>
      </c>
      <c r="J1056" s="1587"/>
      <c r="K1056" s="1587"/>
      <c r="L1056" s="1587"/>
      <c r="M1056" s="1587"/>
      <c r="N1056" s="1587"/>
      <c r="O1056" s="1602"/>
      <c r="P1056" s="1572"/>
      <c r="Q1056" s="1610"/>
    </row>
    <row r="1057" spans="1:17" ht="16" customHeight="1" x14ac:dyDescent="0.45">
      <c r="A1057" s="1609"/>
      <c r="B1057" s="1570"/>
      <c r="C1057" s="1571"/>
      <c r="D1057" s="1587"/>
      <c r="E1057" s="1587"/>
      <c r="F1057" s="1587"/>
      <c r="G1057" s="1572"/>
      <c r="H1057" s="1572"/>
      <c r="I1057" s="1870">
        <f t="shared" si="16"/>
        <v>0</v>
      </c>
      <c r="J1057" s="1587"/>
      <c r="K1057" s="1587"/>
      <c r="L1057" s="1587"/>
      <c r="M1057" s="1587"/>
      <c r="N1057" s="1587"/>
      <c r="O1057" s="1602"/>
      <c r="P1057" s="1572"/>
      <c r="Q1057" s="1610"/>
    </row>
    <row r="1058" spans="1:17" ht="16" customHeight="1" x14ac:dyDescent="0.45">
      <c r="A1058" s="1609"/>
      <c r="B1058" s="1570"/>
      <c r="C1058" s="1571"/>
      <c r="D1058" s="1587"/>
      <c r="E1058" s="1587"/>
      <c r="F1058" s="1587"/>
      <c r="G1058" s="1572"/>
      <c r="H1058" s="1572"/>
      <c r="I1058" s="1870">
        <f t="shared" si="16"/>
        <v>0</v>
      </c>
      <c r="J1058" s="1587"/>
      <c r="K1058" s="1587"/>
      <c r="L1058" s="1587"/>
      <c r="M1058" s="1587"/>
      <c r="N1058" s="1587"/>
      <c r="O1058" s="1602"/>
      <c r="P1058" s="1572"/>
      <c r="Q1058" s="1610"/>
    </row>
    <row r="1059" spans="1:17" ht="16" customHeight="1" x14ac:dyDescent="0.45">
      <c r="A1059" s="1609"/>
      <c r="B1059" s="1570"/>
      <c r="C1059" s="1571"/>
      <c r="D1059" s="1587"/>
      <c r="E1059" s="1587"/>
      <c r="F1059" s="1587"/>
      <c r="G1059" s="1572"/>
      <c r="H1059" s="1572"/>
      <c r="I1059" s="1870">
        <f t="shared" si="16"/>
        <v>0</v>
      </c>
      <c r="J1059" s="1587"/>
      <c r="K1059" s="1587"/>
      <c r="L1059" s="1587"/>
      <c r="M1059" s="1587"/>
      <c r="N1059" s="1587"/>
      <c r="O1059" s="1602"/>
      <c r="P1059" s="1572"/>
      <c r="Q1059" s="1610"/>
    </row>
    <row r="1060" spans="1:17" ht="16" customHeight="1" x14ac:dyDescent="0.45">
      <c r="A1060" s="1609"/>
      <c r="B1060" s="1570"/>
      <c r="C1060" s="1571"/>
      <c r="D1060" s="1587"/>
      <c r="E1060" s="1587"/>
      <c r="F1060" s="1587"/>
      <c r="G1060" s="1572"/>
      <c r="H1060" s="1572"/>
      <c r="I1060" s="1870">
        <f t="shared" si="16"/>
        <v>0</v>
      </c>
      <c r="J1060" s="1587"/>
      <c r="K1060" s="1587"/>
      <c r="L1060" s="1587"/>
      <c r="M1060" s="1587"/>
      <c r="N1060" s="1587"/>
      <c r="O1060" s="1602"/>
      <c r="P1060" s="1572"/>
      <c r="Q1060" s="1610"/>
    </row>
    <row r="1061" spans="1:17" ht="16" customHeight="1" x14ac:dyDescent="0.45">
      <c r="A1061" s="1609"/>
      <c r="B1061" s="1570"/>
      <c r="C1061" s="1571"/>
      <c r="D1061" s="1587"/>
      <c r="E1061" s="1587"/>
      <c r="F1061" s="1587"/>
      <c r="G1061" s="1572"/>
      <c r="H1061" s="1572"/>
      <c r="I1061" s="1870">
        <f t="shared" si="16"/>
        <v>0</v>
      </c>
      <c r="J1061" s="1587"/>
      <c r="K1061" s="1587"/>
      <c r="L1061" s="1587"/>
      <c r="M1061" s="1587"/>
      <c r="N1061" s="1587"/>
      <c r="O1061" s="1602"/>
      <c r="P1061" s="1572"/>
      <c r="Q1061" s="1610"/>
    </row>
    <row r="1062" spans="1:17" ht="16" customHeight="1" x14ac:dyDescent="0.45">
      <c r="A1062" s="1609"/>
      <c r="B1062" s="1570"/>
      <c r="C1062" s="1571"/>
      <c r="D1062" s="1587"/>
      <c r="E1062" s="1587"/>
      <c r="F1062" s="1587"/>
      <c r="G1062" s="1572"/>
      <c r="H1062" s="1572"/>
      <c r="I1062" s="1870">
        <f t="shared" si="16"/>
        <v>0</v>
      </c>
      <c r="J1062" s="1587"/>
      <c r="K1062" s="1587"/>
      <c r="L1062" s="1587"/>
      <c r="M1062" s="1587"/>
      <c r="N1062" s="1587"/>
      <c r="O1062" s="1602"/>
      <c r="P1062" s="1572"/>
      <c r="Q1062" s="1610"/>
    </row>
    <row r="1063" spans="1:17" ht="16" customHeight="1" x14ac:dyDescent="0.45">
      <c r="A1063" s="1609"/>
      <c r="B1063" s="1570"/>
      <c r="C1063" s="1571"/>
      <c r="D1063" s="1587"/>
      <c r="E1063" s="1587"/>
      <c r="F1063" s="1587"/>
      <c r="G1063" s="1572"/>
      <c r="H1063" s="1572"/>
      <c r="I1063" s="1870">
        <f t="shared" si="16"/>
        <v>0</v>
      </c>
      <c r="J1063" s="1587"/>
      <c r="K1063" s="1587"/>
      <c r="L1063" s="1587"/>
      <c r="M1063" s="1587"/>
      <c r="N1063" s="1587"/>
      <c r="O1063" s="1602"/>
      <c r="P1063" s="1572"/>
      <c r="Q1063" s="1610"/>
    </row>
    <row r="1064" spans="1:17" ht="16" customHeight="1" x14ac:dyDescent="0.45">
      <c r="A1064" s="1609"/>
      <c r="B1064" s="1570"/>
      <c r="C1064" s="1571"/>
      <c r="D1064" s="1587"/>
      <c r="E1064" s="1587"/>
      <c r="F1064" s="1587"/>
      <c r="G1064" s="1572"/>
      <c r="H1064" s="1572"/>
      <c r="I1064" s="1870">
        <f t="shared" si="16"/>
        <v>0</v>
      </c>
      <c r="J1064" s="1587"/>
      <c r="K1064" s="1587"/>
      <c r="L1064" s="1587"/>
      <c r="M1064" s="1587"/>
      <c r="N1064" s="1587"/>
      <c r="O1064" s="1602"/>
      <c r="P1064" s="1572"/>
      <c r="Q1064" s="1610"/>
    </row>
    <row r="1065" spans="1:17" ht="16" customHeight="1" x14ac:dyDescent="0.45">
      <c r="A1065" s="1609"/>
      <c r="B1065" s="1570"/>
      <c r="C1065" s="1571"/>
      <c r="D1065" s="1587"/>
      <c r="E1065" s="1587"/>
      <c r="F1065" s="1587"/>
      <c r="G1065" s="1572"/>
      <c r="H1065" s="1572"/>
      <c r="I1065" s="1870">
        <f t="shared" si="16"/>
        <v>0</v>
      </c>
      <c r="J1065" s="1587"/>
      <c r="K1065" s="1587"/>
      <c r="L1065" s="1587"/>
      <c r="M1065" s="1587"/>
      <c r="N1065" s="1587"/>
      <c r="O1065" s="1602"/>
      <c r="P1065" s="1572"/>
      <c r="Q1065" s="1610"/>
    </row>
    <row r="1066" spans="1:17" ht="16" customHeight="1" x14ac:dyDescent="0.45">
      <c r="A1066" s="1609"/>
      <c r="B1066" s="1570"/>
      <c r="C1066" s="1571"/>
      <c r="D1066" s="1587"/>
      <c r="E1066" s="1587"/>
      <c r="F1066" s="1587"/>
      <c r="G1066" s="1572"/>
      <c r="H1066" s="1572"/>
      <c r="I1066" s="1870">
        <f t="shared" si="16"/>
        <v>0</v>
      </c>
      <c r="J1066" s="1587"/>
      <c r="K1066" s="1587"/>
      <c r="L1066" s="1587"/>
      <c r="M1066" s="1587"/>
      <c r="N1066" s="1587"/>
      <c r="O1066" s="1602"/>
      <c r="P1066" s="1572"/>
      <c r="Q1066" s="1610"/>
    </row>
    <row r="1067" spans="1:17" ht="16" customHeight="1" x14ac:dyDescent="0.45">
      <c r="A1067" s="1609"/>
      <c r="B1067" s="1570"/>
      <c r="C1067" s="1571"/>
      <c r="D1067" s="1587"/>
      <c r="E1067" s="1587"/>
      <c r="F1067" s="1587"/>
      <c r="G1067" s="1572"/>
      <c r="H1067" s="1572"/>
      <c r="I1067" s="1870">
        <f t="shared" si="16"/>
        <v>0</v>
      </c>
      <c r="J1067" s="1587"/>
      <c r="K1067" s="1587"/>
      <c r="L1067" s="1587"/>
      <c r="M1067" s="1587"/>
      <c r="N1067" s="1587"/>
      <c r="O1067" s="1602"/>
      <c r="P1067" s="1572"/>
      <c r="Q1067" s="1610"/>
    </row>
    <row r="1068" spans="1:17" ht="16" customHeight="1" x14ac:dyDescent="0.45">
      <c r="A1068" s="1609"/>
      <c r="B1068" s="1570"/>
      <c r="C1068" s="1571"/>
      <c r="D1068" s="1587"/>
      <c r="E1068" s="1587"/>
      <c r="F1068" s="1587"/>
      <c r="G1068" s="1572"/>
      <c r="H1068" s="1572"/>
      <c r="I1068" s="1870">
        <f t="shared" si="16"/>
        <v>0</v>
      </c>
      <c r="J1068" s="1587"/>
      <c r="K1068" s="1587"/>
      <c r="L1068" s="1587"/>
      <c r="M1068" s="1587"/>
      <c r="N1068" s="1587"/>
      <c r="O1068" s="1602"/>
      <c r="P1068" s="1572"/>
      <c r="Q1068" s="1610"/>
    </row>
    <row r="1069" spans="1:17" ht="16" customHeight="1" x14ac:dyDescent="0.45">
      <c r="A1069" s="1609"/>
      <c r="B1069" s="1570"/>
      <c r="C1069" s="1571"/>
      <c r="D1069" s="1587"/>
      <c r="E1069" s="1587"/>
      <c r="F1069" s="1587"/>
      <c r="G1069" s="1572"/>
      <c r="H1069" s="1572"/>
      <c r="I1069" s="1870">
        <f t="shared" si="16"/>
        <v>0</v>
      </c>
      <c r="J1069" s="1587"/>
      <c r="K1069" s="1587"/>
      <c r="L1069" s="1587"/>
      <c r="M1069" s="1587"/>
      <c r="N1069" s="1587"/>
      <c r="O1069" s="1602"/>
      <c r="P1069" s="1572"/>
      <c r="Q1069" s="1610"/>
    </row>
    <row r="1070" spans="1:17" ht="16" customHeight="1" x14ac:dyDescent="0.45">
      <c r="A1070" s="1609"/>
      <c r="B1070" s="1570"/>
      <c r="C1070" s="1571"/>
      <c r="D1070" s="1587"/>
      <c r="E1070" s="1587"/>
      <c r="F1070" s="1587"/>
      <c r="G1070" s="1572"/>
      <c r="H1070" s="1572"/>
      <c r="I1070" s="1870">
        <f t="shared" si="16"/>
        <v>0</v>
      </c>
      <c r="J1070" s="1587"/>
      <c r="K1070" s="1587"/>
      <c r="L1070" s="1587"/>
      <c r="M1070" s="1587"/>
      <c r="N1070" s="1587"/>
      <c r="O1070" s="1602"/>
      <c r="P1070" s="1572"/>
      <c r="Q1070" s="1610"/>
    </row>
    <row r="1071" spans="1:17" ht="16" customHeight="1" x14ac:dyDescent="0.45">
      <c r="A1071" s="1609"/>
      <c r="B1071" s="1570"/>
      <c r="C1071" s="1571"/>
      <c r="D1071" s="1587"/>
      <c r="E1071" s="1587"/>
      <c r="F1071" s="1587"/>
      <c r="G1071" s="1572"/>
      <c r="H1071" s="1572"/>
      <c r="I1071" s="1870">
        <f t="shared" si="16"/>
        <v>0</v>
      </c>
      <c r="J1071" s="1587"/>
      <c r="K1071" s="1587"/>
      <c r="L1071" s="1587"/>
      <c r="M1071" s="1587"/>
      <c r="N1071" s="1587"/>
      <c r="O1071" s="1602"/>
      <c r="P1071" s="1572"/>
      <c r="Q1071" s="1610"/>
    </row>
    <row r="1072" spans="1:17" ht="16" customHeight="1" x14ac:dyDescent="0.45">
      <c r="A1072" s="1609"/>
      <c r="B1072" s="1570"/>
      <c r="C1072" s="1571"/>
      <c r="D1072" s="1587"/>
      <c r="E1072" s="1587"/>
      <c r="F1072" s="1587"/>
      <c r="G1072" s="1572"/>
      <c r="H1072" s="1572"/>
      <c r="I1072" s="1870">
        <f t="shared" si="16"/>
        <v>0</v>
      </c>
      <c r="J1072" s="1587"/>
      <c r="K1072" s="1587"/>
      <c r="L1072" s="1587"/>
      <c r="M1072" s="1587"/>
      <c r="N1072" s="1587"/>
      <c r="O1072" s="1602"/>
      <c r="P1072" s="1572"/>
      <c r="Q1072" s="1610"/>
    </row>
    <row r="1073" spans="1:17" ht="16" customHeight="1" x14ac:dyDescent="0.45">
      <c r="A1073" s="1609"/>
      <c r="B1073" s="1570"/>
      <c r="C1073" s="1571"/>
      <c r="D1073" s="1587"/>
      <c r="E1073" s="1587"/>
      <c r="F1073" s="1587"/>
      <c r="G1073" s="1572"/>
      <c r="H1073" s="1572"/>
      <c r="I1073" s="1870">
        <f t="shared" si="16"/>
        <v>0</v>
      </c>
      <c r="J1073" s="1587"/>
      <c r="K1073" s="1587"/>
      <c r="L1073" s="1587"/>
      <c r="M1073" s="1587"/>
      <c r="N1073" s="1587"/>
      <c r="O1073" s="1602"/>
      <c r="P1073" s="1572"/>
      <c r="Q1073" s="1610"/>
    </row>
    <row r="1074" spans="1:17" ht="16" customHeight="1" x14ac:dyDescent="0.45">
      <c r="A1074" s="1609"/>
      <c r="B1074" s="1570"/>
      <c r="C1074" s="1571"/>
      <c r="D1074" s="1587"/>
      <c r="E1074" s="1587"/>
      <c r="F1074" s="1587"/>
      <c r="G1074" s="1572"/>
      <c r="H1074" s="1572"/>
      <c r="I1074" s="1870">
        <f t="shared" si="16"/>
        <v>0</v>
      </c>
      <c r="J1074" s="1587"/>
      <c r="K1074" s="1587"/>
      <c r="L1074" s="1587"/>
      <c r="M1074" s="1587"/>
      <c r="N1074" s="1587"/>
      <c r="O1074" s="1602"/>
      <c r="P1074" s="1572"/>
      <c r="Q1074" s="1610"/>
    </row>
    <row r="1075" spans="1:17" ht="16" customHeight="1" x14ac:dyDescent="0.45">
      <c r="A1075" s="1609"/>
      <c r="B1075" s="1570"/>
      <c r="C1075" s="1571"/>
      <c r="D1075" s="1587"/>
      <c r="E1075" s="1587"/>
      <c r="F1075" s="1587"/>
      <c r="G1075" s="1572"/>
      <c r="H1075" s="1572"/>
      <c r="I1075" s="1870">
        <f t="shared" si="16"/>
        <v>0</v>
      </c>
      <c r="J1075" s="1587"/>
      <c r="K1075" s="1587"/>
      <c r="L1075" s="1587"/>
      <c r="M1075" s="1587"/>
      <c r="N1075" s="1587"/>
      <c r="O1075" s="1602"/>
      <c r="P1075" s="1572"/>
      <c r="Q1075" s="1610"/>
    </row>
    <row r="1076" spans="1:17" ht="16" customHeight="1" x14ac:dyDescent="0.45">
      <c r="A1076" s="1609"/>
      <c r="B1076" s="1570"/>
      <c r="C1076" s="1571"/>
      <c r="D1076" s="1587"/>
      <c r="E1076" s="1587"/>
      <c r="F1076" s="1587"/>
      <c r="G1076" s="1572"/>
      <c r="H1076" s="1572"/>
      <c r="I1076" s="1870">
        <f t="shared" si="16"/>
        <v>0</v>
      </c>
      <c r="J1076" s="1587"/>
      <c r="K1076" s="1587"/>
      <c r="L1076" s="1587"/>
      <c r="M1076" s="1587"/>
      <c r="N1076" s="1587"/>
      <c r="O1076" s="1602"/>
      <c r="P1076" s="1572"/>
      <c r="Q1076" s="1610"/>
    </row>
    <row r="1077" spans="1:17" ht="16" customHeight="1" x14ac:dyDescent="0.45">
      <c r="A1077" s="1609"/>
      <c r="B1077" s="1570"/>
      <c r="C1077" s="1571"/>
      <c r="D1077" s="1587"/>
      <c r="E1077" s="1587"/>
      <c r="F1077" s="1587"/>
      <c r="G1077" s="1572"/>
      <c r="H1077" s="1572"/>
      <c r="I1077" s="1870">
        <f t="shared" si="16"/>
        <v>0</v>
      </c>
      <c r="J1077" s="1587"/>
      <c r="K1077" s="1587"/>
      <c r="L1077" s="1587"/>
      <c r="M1077" s="1587"/>
      <c r="N1077" s="1587"/>
      <c r="O1077" s="1602"/>
      <c r="P1077" s="1572"/>
      <c r="Q1077" s="1610"/>
    </row>
    <row r="1078" spans="1:17" ht="16" customHeight="1" x14ac:dyDescent="0.45">
      <c r="A1078" s="1609"/>
      <c r="B1078" s="1570"/>
      <c r="C1078" s="1571"/>
      <c r="D1078" s="1587"/>
      <c r="E1078" s="1587"/>
      <c r="F1078" s="1587"/>
      <c r="G1078" s="1572"/>
      <c r="H1078" s="1572"/>
      <c r="I1078" s="1870">
        <f t="shared" si="16"/>
        <v>0</v>
      </c>
      <c r="J1078" s="1587"/>
      <c r="K1078" s="1587"/>
      <c r="L1078" s="1587"/>
      <c r="M1078" s="1587"/>
      <c r="N1078" s="1587"/>
      <c r="O1078" s="1602"/>
      <c r="P1078" s="1572"/>
      <c r="Q1078" s="1610"/>
    </row>
    <row r="1079" spans="1:17" ht="16" customHeight="1" x14ac:dyDescent="0.45">
      <c r="A1079" s="1609"/>
      <c r="B1079" s="1570"/>
      <c r="C1079" s="1571"/>
      <c r="D1079" s="1587"/>
      <c r="E1079" s="1587"/>
      <c r="F1079" s="1587"/>
      <c r="G1079" s="1572"/>
      <c r="H1079" s="1572"/>
      <c r="I1079" s="1870">
        <f t="shared" si="16"/>
        <v>0</v>
      </c>
      <c r="J1079" s="1587"/>
      <c r="K1079" s="1587"/>
      <c r="L1079" s="1587"/>
      <c r="M1079" s="1587"/>
      <c r="N1079" s="1587"/>
      <c r="O1079" s="1602"/>
      <c r="P1079" s="1572"/>
      <c r="Q1079" s="1610"/>
    </row>
    <row r="1080" spans="1:17" ht="16" customHeight="1" x14ac:dyDescent="0.45">
      <c r="A1080" s="1609"/>
      <c r="B1080" s="1570"/>
      <c r="C1080" s="1571"/>
      <c r="D1080" s="1587"/>
      <c r="E1080" s="1587"/>
      <c r="F1080" s="1587"/>
      <c r="G1080" s="1572"/>
      <c r="H1080" s="1572"/>
      <c r="I1080" s="1870">
        <f t="shared" si="16"/>
        <v>0</v>
      </c>
      <c r="J1080" s="1587"/>
      <c r="K1080" s="1587"/>
      <c r="L1080" s="1587"/>
      <c r="M1080" s="1587"/>
      <c r="N1080" s="1587"/>
      <c r="O1080" s="1602"/>
      <c r="P1080" s="1572"/>
      <c r="Q1080" s="1610"/>
    </row>
    <row r="1081" spans="1:17" ht="16" customHeight="1" x14ac:dyDescent="0.45">
      <c r="A1081" s="1609"/>
      <c r="B1081" s="1570"/>
      <c r="C1081" s="1571"/>
      <c r="D1081" s="1587"/>
      <c r="E1081" s="1587"/>
      <c r="F1081" s="1587"/>
      <c r="G1081" s="1572"/>
      <c r="H1081" s="1572"/>
      <c r="I1081" s="1870">
        <f t="shared" si="16"/>
        <v>0</v>
      </c>
      <c r="J1081" s="1587"/>
      <c r="K1081" s="1587"/>
      <c r="L1081" s="1587"/>
      <c r="M1081" s="1587"/>
      <c r="N1081" s="1587"/>
      <c r="O1081" s="1602"/>
      <c r="P1081" s="1572"/>
      <c r="Q1081" s="1610"/>
    </row>
    <row r="1082" spans="1:17" ht="16" customHeight="1" x14ac:dyDescent="0.45">
      <c r="A1082" s="1609"/>
      <c r="B1082" s="1570"/>
      <c r="C1082" s="1571"/>
      <c r="D1082" s="1587"/>
      <c r="E1082" s="1587"/>
      <c r="F1082" s="1587"/>
      <c r="G1082" s="1572"/>
      <c r="H1082" s="1572"/>
      <c r="I1082" s="1870">
        <f t="shared" si="16"/>
        <v>0</v>
      </c>
      <c r="J1082" s="1587"/>
      <c r="K1082" s="1587"/>
      <c r="L1082" s="1587"/>
      <c r="M1082" s="1587"/>
      <c r="N1082" s="1587"/>
      <c r="O1082" s="1602"/>
      <c r="P1082" s="1572"/>
      <c r="Q1082" s="1610"/>
    </row>
    <row r="1083" spans="1:17" ht="16" customHeight="1" x14ac:dyDescent="0.45">
      <c r="A1083" s="1609"/>
      <c r="B1083" s="1570"/>
      <c r="C1083" s="1571"/>
      <c r="D1083" s="1587"/>
      <c r="E1083" s="1587"/>
      <c r="F1083" s="1587"/>
      <c r="G1083" s="1572"/>
      <c r="H1083" s="1572"/>
      <c r="I1083" s="1870">
        <f t="shared" si="16"/>
        <v>0</v>
      </c>
      <c r="J1083" s="1587"/>
      <c r="K1083" s="1587"/>
      <c r="L1083" s="1587"/>
      <c r="M1083" s="1587"/>
      <c r="N1083" s="1587"/>
      <c r="O1083" s="1602"/>
      <c r="P1083" s="1572"/>
      <c r="Q1083" s="1610"/>
    </row>
    <row r="1084" spans="1:17" ht="16" customHeight="1" x14ac:dyDescent="0.45">
      <c r="A1084" s="1609"/>
      <c r="B1084" s="1570"/>
      <c r="C1084" s="1571"/>
      <c r="D1084" s="1587"/>
      <c r="E1084" s="1587"/>
      <c r="F1084" s="1587"/>
      <c r="G1084" s="1572"/>
      <c r="H1084" s="1572"/>
      <c r="I1084" s="1870">
        <f t="shared" si="16"/>
        <v>0</v>
      </c>
      <c r="J1084" s="1587"/>
      <c r="K1084" s="1587"/>
      <c r="L1084" s="1587"/>
      <c r="M1084" s="1587"/>
      <c r="N1084" s="1587"/>
      <c r="O1084" s="1602"/>
      <c r="P1084" s="1572"/>
      <c r="Q1084" s="1610"/>
    </row>
    <row r="1085" spans="1:17" ht="16" customHeight="1" x14ac:dyDescent="0.45">
      <c r="A1085" s="1609"/>
      <c r="B1085" s="1570"/>
      <c r="C1085" s="1571"/>
      <c r="D1085" s="1587"/>
      <c r="E1085" s="1587"/>
      <c r="F1085" s="1587"/>
      <c r="G1085" s="1572"/>
      <c r="H1085" s="1572"/>
      <c r="I1085" s="1870">
        <f t="shared" si="16"/>
        <v>0</v>
      </c>
      <c r="J1085" s="1587"/>
      <c r="K1085" s="1587"/>
      <c r="L1085" s="1587"/>
      <c r="M1085" s="1587"/>
      <c r="N1085" s="1587"/>
      <c r="O1085" s="1602"/>
      <c r="P1085" s="1572"/>
      <c r="Q1085" s="1610"/>
    </row>
    <row r="1086" spans="1:17" ht="16" customHeight="1" x14ac:dyDescent="0.45">
      <c r="A1086" s="1609"/>
      <c r="B1086" s="1570"/>
      <c r="C1086" s="1571"/>
      <c r="D1086" s="1587"/>
      <c r="E1086" s="1587"/>
      <c r="F1086" s="1587"/>
      <c r="G1086" s="1572"/>
      <c r="H1086" s="1572"/>
      <c r="I1086" s="1870">
        <f t="shared" si="16"/>
        <v>0</v>
      </c>
      <c r="J1086" s="1587"/>
      <c r="K1086" s="1587"/>
      <c r="L1086" s="1587"/>
      <c r="M1086" s="1587"/>
      <c r="N1086" s="1587"/>
      <c r="O1086" s="1602"/>
      <c r="P1086" s="1572"/>
      <c r="Q1086" s="1610"/>
    </row>
    <row r="1087" spans="1:17" ht="16" customHeight="1" x14ac:dyDescent="0.45">
      <c r="A1087" s="1609"/>
      <c r="B1087" s="1570"/>
      <c r="C1087" s="1571"/>
      <c r="D1087" s="1587"/>
      <c r="E1087" s="1587"/>
      <c r="F1087" s="1587"/>
      <c r="G1087" s="1572"/>
      <c r="H1087" s="1572"/>
      <c r="I1087" s="1870">
        <f t="shared" si="16"/>
        <v>0</v>
      </c>
      <c r="J1087" s="1587"/>
      <c r="K1087" s="1587"/>
      <c r="L1087" s="1587"/>
      <c r="M1087" s="1587"/>
      <c r="N1087" s="1587"/>
      <c r="O1087" s="1602"/>
      <c r="P1087" s="1572"/>
      <c r="Q1087" s="1610"/>
    </row>
    <row r="1088" spans="1:17" ht="16" customHeight="1" x14ac:dyDescent="0.45">
      <c r="A1088" s="1609"/>
      <c r="B1088" s="1570"/>
      <c r="C1088" s="1571"/>
      <c r="D1088" s="1587"/>
      <c r="E1088" s="1587"/>
      <c r="F1088" s="1587"/>
      <c r="G1088" s="1572"/>
      <c r="H1088" s="1572"/>
      <c r="I1088" s="1870">
        <f t="shared" si="16"/>
        <v>0</v>
      </c>
      <c r="J1088" s="1587"/>
      <c r="K1088" s="1587"/>
      <c r="L1088" s="1587"/>
      <c r="M1088" s="1587"/>
      <c r="N1088" s="1587"/>
      <c r="O1088" s="1602"/>
      <c r="P1088" s="1572"/>
      <c r="Q1088" s="1610"/>
    </row>
    <row r="1089" spans="1:17" ht="16" customHeight="1" x14ac:dyDescent="0.45">
      <c r="A1089" s="1609"/>
      <c r="B1089" s="1570"/>
      <c r="C1089" s="1571"/>
      <c r="D1089" s="1587"/>
      <c r="E1089" s="1587"/>
      <c r="F1089" s="1587"/>
      <c r="G1089" s="1572"/>
      <c r="H1089" s="1572"/>
      <c r="I1089" s="1870">
        <f t="shared" si="16"/>
        <v>0</v>
      </c>
      <c r="J1089" s="1587"/>
      <c r="K1089" s="1587"/>
      <c r="L1089" s="1587"/>
      <c r="M1089" s="1587"/>
      <c r="N1089" s="1587"/>
      <c r="O1089" s="1602"/>
      <c r="P1089" s="1572"/>
      <c r="Q1089" s="1610"/>
    </row>
    <row r="1090" spans="1:17" ht="16" customHeight="1" x14ac:dyDescent="0.45">
      <c r="A1090" s="1609"/>
      <c r="B1090" s="1570"/>
      <c r="C1090" s="1571"/>
      <c r="D1090" s="1587"/>
      <c r="E1090" s="1587"/>
      <c r="F1090" s="1587"/>
      <c r="G1090" s="1572"/>
      <c r="H1090" s="1572"/>
      <c r="I1090" s="1870">
        <f t="shared" si="16"/>
        <v>0</v>
      </c>
      <c r="J1090" s="1587"/>
      <c r="K1090" s="1587"/>
      <c r="L1090" s="1587"/>
      <c r="M1090" s="1587"/>
      <c r="N1090" s="1587"/>
      <c r="O1090" s="1602"/>
      <c r="P1090" s="1572"/>
      <c r="Q1090" s="1610"/>
    </row>
    <row r="1091" spans="1:17" ht="16" customHeight="1" x14ac:dyDescent="0.45">
      <c r="A1091" s="1609"/>
      <c r="B1091" s="1570"/>
      <c r="C1091" s="1571"/>
      <c r="D1091" s="1587"/>
      <c r="E1091" s="1587"/>
      <c r="F1091" s="1587"/>
      <c r="G1091" s="1572"/>
      <c r="H1091" s="1572"/>
      <c r="I1091" s="1870">
        <f t="shared" si="16"/>
        <v>0</v>
      </c>
      <c r="J1091" s="1587"/>
      <c r="K1091" s="1587"/>
      <c r="L1091" s="1587"/>
      <c r="M1091" s="1587"/>
      <c r="N1091" s="1587"/>
      <c r="O1091" s="1602"/>
      <c r="P1091" s="1572"/>
      <c r="Q1091" s="1610"/>
    </row>
    <row r="1092" spans="1:17" ht="16" customHeight="1" x14ac:dyDescent="0.45">
      <c r="A1092" s="1609"/>
      <c r="B1092" s="1570"/>
      <c r="C1092" s="1571"/>
      <c r="D1092" s="1587"/>
      <c r="E1092" s="1587"/>
      <c r="F1092" s="1587"/>
      <c r="G1092" s="1572"/>
      <c r="H1092" s="1572"/>
      <c r="I1092" s="1870">
        <f t="shared" si="16"/>
        <v>0</v>
      </c>
      <c r="J1092" s="1587"/>
      <c r="K1092" s="1587"/>
      <c r="L1092" s="1587"/>
      <c r="M1092" s="1587"/>
      <c r="N1092" s="1587"/>
      <c r="O1092" s="1602"/>
      <c r="P1092" s="1572"/>
      <c r="Q1092" s="1610"/>
    </row>
    <row r="1093" spans="1:17" ht="16" customHeight="1" x14ac:dyDescent="0.45">
      <c r="A1093" s="1609"/>
      <c r="B1093" s="1570"/>
      <c r="C1093" s="1571"/>
      <c r="D1093" s="1587"/>
      <c r="E1093" s="1587"/>
      <c r="F1093" s="1587"/>
      <c r="G1093" s="1572"/>
      <c r="H1093" s="1572"/>
      <c r="I1093" s="1870">
        <f t="shared" si="16"/>
        <v>0</v>
      </c>
      <c r="J1093" s="1587"/>
      <c r="K1093" s="1587"/>
      <c r="L1093" s="1587"/>
      <c r="M1093" s="1587"/>
      <c r="N1093" s="1587"/>
      <c r="O1093" s="1602"/>
      <c r="P1093" s="1572"/>
      <c r="Q1093" s="1610"/>
    </row>
    <row r="1094" spans="1:17" ht="16" customHeight="1" x14ac:dyDescent="0.45">
      <c r="A1094" s="1609"/>
      <c r="B1094" s="1570"/>
      <c r="C1094" s="1571"/>
      <c r="D1094" s="1587"/>
      <c r="E1094" s="1587"/>
      <c r="F1094" s="1587"/>
      <c r="G1094" s="1572"/>
      <c r="H1094" s="1572"/>
      <c r="I1094" s="1870">
        <f t="shared" si="16"/>
        <v>0</v>
      </c>
      <c r="J1094" s="1587"/>
      <c r="K1094" s="1587"/>
      <c r="L1094" s="1587"/>
      <c r="M1094" s="1587"/>
      <c r="N1094" s="1587"/>
      <c r="O1094" s="1602"/>
      <c r="P1094" s="1572"/>
      <c r="Q1094" s="1610"/>
    </row>
    <row r="1095" spans="1:17" ht="16" customHeight="1" x14ac:dyDescent="0.45">
      <c r="A1095" s="1609"/>
      <c r="B1095" s="1570"/>
      <c r="C1095" s="1571"/>
      <c r="D1095" s="1587"/>
      <c r="E1095" s="1587"/>
      <c r="F1095" s="1587"/>
      <c r="G1095" s="1572"/>
      <c r="H1095" s="1572"/>
      <c r="I1095" s="1870">
        <f t="shared" si="16"/>
        <v>0</v>
      </c>
      <c r="J1095" s="1587"/>
      <c r="K1095" s="1587"/>
      <c r="L1095" s="1587"/>
      <c r="M1095" s="1587"/>
      <c r="N1095" s="1587"/>
      <c r="O1095" s="1602"/>
      <c r="P1095" s="1572"/>
      <c r="Q1095" s="1610"/>
    </row>
    <row r="1096" spans="1:17" ht="16" customHeight="1" x14ac:dyDescent="0.45">
      <c r="A1096" s="1609"/>
      <c r="B1096" s="1570"/>
      <c r="C1096" s="1571"/>
      <c r="D1096" s="1587"/>
      <c r="E1096" s="1587"/>
      <c r="F1096" s="1587"/>
      <c r="G1096" s="1572"/>
      <c r="H1096" s="1572"/>
      <c r="I1096" s="1870">
        <f t="shared" ref="I1096:I1159" si="17">$G1096*$H1096</f>
        <v>0</v>
      </c>
      <c r="J1096" s="1587"/>
      <c r="K1096" s="1587"/>
      <c r="L1096" s="1587"/>
      <c r="M1096" s="1587"/>
      <c r="N1096" s="1587"/>
      <c r="O1096" s="1602"/>
      <c r="P1096" s="1572"/>
      <c r="Q1096" s="1610"/>
    </row>
    <row r="1097" spans="1:17" ht="16" customHeight="1" x14ac:dyDescent="0.45">
      <c r="A1097" s="1609"/>
      <c r="B1097" s="1570"/>
      <c r="C1097" s="1571"/>
      <c r="D1097" s="1587"/>
      <c r="E1097" s="1587"/>
      <c r="F1097" s="1587"/>
      <c r="G1097" s="1572"/>
      <c r="H1097" s="1572"/>
      <c r="I1097" s="1870">
        <f t="shared" si="17"/>
        <v>0</v>
      </c>
      <c r="J1097" s="1587"/>
      <c r="K1097" s="1587"/>
      <c r="L1097" s="1587"/>
      <c r="M1097" s="1587"/>
      <c r="N1097" s="1587"/>
      <c r="O1097" s="1602"/>
      <c r="P1097" s="1572"/>
      <c r="Q1097" s="1610"/>
    </row>
    <row r="1098" spans="1:17" ht="16" customHeight="1" x14ac:dyDescent="0.45">
      <c r="A1098" s="1609"/>
      <c r="B1098" s="1570"/>
      <c r="C1098" s="1571"/>
      <c r="D1098" s="1587"/>
      <c r="E1098" s="1587"/>
      <c r="F1098" s="1587"/>
      <c r="G1098" s="1572"/>
      <c r="H1098" s="1572"/>
      <c r="I1098" s="1870">
        <f t="shared" si="17"/>
        <v>0</v>
      </c>
      <c r="J1098" s="1587"/>
      <c r="K1098" s="1587"/>
      <c r="L1098" s="1587"/>
      <c r="M1098" s="1587"/>
      <c r="N1098" s="1587"/>
      <c r="O1098" s="1602"/>
      <c r="P1098" s="1572"/>
      <c r="Q1098" s="1610"/>
    </row>
    <row r="1099" spans="1:17" ht="16" customHeight="1" x14ac:dyDescent="0.45">
      <c r="A1099" s="1609"/>
      <c r="B1099" s="1570"/>
      <c r="C1099" s="1571"/>
      <c r="D1099" s="1587"/>
      <c r="E1099" s="1587"/>
      <c r="F1099" s="1587"/>
      <c r="G1099" s="1572"/>
      <c r="H1099" s="1572"/>
      <c r="I1099" s="1870">
        <f t="shared" si="17"/>
        <v>0</v>
      </c>
      <c r="J1099" s="1587"/>
      <c r="K1099" s="1587"/>
      <c r="L1099" s="1587"/>
      <c r="M1099" s="1587"/>
      <c r="N1099" s="1587"/>
      <c r="O1099" s="1602"/>
      <c r="P1099" s="1572"/>
      <c r="Q1099" s="1610"/>
    </row>
    <row r="1100" spans="1:17" ht="16" customHeight="1" x14ac:dyDescent="0.45">
      <c r="A1100" s="1609"/>
      <c r="B1100" s="1570"/>
      <c r="C1100" s="1571"/>
      <c r="D1100" s="1587"/>
      <c r="E1100" s="1587"/>
      <c r="F1100" s="1587"/>
      <c r="G1100" s="1572"/>
      <c r="H1100" s="1572"/>
      <c r="I1100" s="1870">
        <f t="shared" si="17"/>
        <v>0</v>
      </c>
      <c r="J1100" s="1587"/>
      <c r="K1100" s="1587"/>
      <c r="L1100" s="1587"/>
      <c r="M1100" s="1587"/>
      <c r="N1100" s="1587"/>
      <c r="O1100" s="1602"/>
      <c r="P1100" s="1572"/>
      <c r="Q1100" s="1610"/>
    </row>
    <row r="1101" spans="1:17" ht="16" customHeight="1" x14ac:dyDescent="0.45">
      <c r="A1101" s="1609"/>
      <c r="B1101" s="1570"/>
      <c r="C1101" s="1571"/>
      <c r="D1101" s="1587"/>
      <c r="E1101" s="1587"/>
      <c r="F1101" s="1587"/>
      <c r="G1101" s="1572"/>
      <c r="H1101" s="1572"/>
      <c r="I1101" s="1870">
        <f t="shared" si="17"/>
        <v>0</v>
      </c>
      <c r="J1101" s="1587"/>
      <c r="K1101" s="1587"/>
      <c r="L1101" s="1587"/>
      <c r="M1101" s="1587"/>
      <c r="N1101" s="1587"/>
      <c r="O1101" s="1602"/>
      <c r="P1101" s="1572"/>
      <c r="Q1101" s="1610"/>
    </row>
    <row r="1102" spans="1:17" ht="16" customHeight="1" x14ac:dyDescent="0.45">
      <c r="A1102" s="1609"/>
      <c r="B1102" s="1570"/>
      <c r="C1102" s="1571"/>
      <c r="D1102" s="1587"/>
      <c r="E1102" s="1587"/>
      <c r="F1102" s="1587"/>
      <c r="G1102" s="1572"/>
      <c r="H1102" s="1572"/>
      <c r="I1102" s="1870">
        <f t="shared" si="17"/>
        <v>0</v>
      </c>
      <c r="J1102" s="1587"/>
      <c r="K1102" s="1587"/>
      <c r="L1102" s="1587"/>
      <c r="M1102" s="1587"/>
      <c r="N1102" s="1587"/>
      <c r="O1102" s="1602"/>
      <c r="P1102" s="1572"/>
      <c r="Q1102" s="1610"/>
    </row>
    <row r="1103" spans="1:17" ht="16" customHeight="1" x14ac:dyDescent="0.45">
      <c r="A1103" s="1609"/>
      <c r="B1103" s="1570"/>
      <c r="C1103" s="1571"/>
      <c r="D1103" s="1587"/>
      <c r="E1103" s="1587"/>
      <c r="F1103" s="1587"/>
      <c r="G1103" s="1572"/>
      <c r="H1103" s="1572"/>
      <c r="I1103" s="1870">
        <f t="shared" si="17"/>
        <v>0</v>
      </c>
      <c r="J1103" s="1587"/>
      <c r="K1103" s="1587"/>
      <c r="L1103" s="1587"/>
      <c r="M1103" s="1587"/>
      <c r="N1103" s="1587"/>
      <c r="O1103" s="1602"/>
      <c r="P1103" s="1572"/>
      <c r="Q1103" s="1610"/>
    </row>
    <row r="1104" spans="1:17" ht="16" customHeight="1" x14ac:dyDescent="0.45">
      <c r="A1104" s="1609"/>
      <c r="B1104" s="1570"/>
      <c r="C1104" s="1571"/>
      <c r="D1104" s="1587"/>
      <c r="E1104" s="1587"/>
      <c r="F1104" s="1587"/>
      <c r="G1104" s="1572"/>
      <c r="H1104" s="1572"/>
      <c r="I1104" s="1870">
        <f t="shared" si="17"/>
        <v>0</v>
      </c>
      <c r="J1104" s="1587"/>
      <c r="K1104" s="1587"/>
      <c r="L1104" s="1587"/>
      <c r="M1104" s="1587"/>
      <c r="N1104" s="1587"/>
      <c r="O1104" s="1602"/>
      <c r="P1104" s="1572"/>
      <c r="Q1104" s="1610"/>
    </row>
    <row r="1105" spans="1:17" ht="16" customHeight="1" x14ac:dyDescent="0.45">
      <c r="A1105" s="1609"/>
      <c r="B1105" s="1570"/>
      <c r="C1105" s="1571"/>
      <c r="D1105" s="1587"/>
      <c r="E1105" s="1587"/>
      <c r="F1105" s="1587"/>
      <c r="G1105" s="1572"/>
      <c r="H1105" s="1572"/>
      <c r="I1105" s="1870">
        <f t="shared" si="17"/>
        <v>0</v>
      </c>
      <c r="J1105" s="1587"/>
      <c r="K1105" s="1587"/>
      <c r="L1105" s="1587"/>
      <c r="M1105" s="1587"/>
      <c r="N1105" s="1587"/>
      <c r="O1105" s="1602"/>
      <c r="P1105" s="1572"/>
      <c r="Q1105" s="1610"/>
    </row>
    <row r="1106" spans="1:17" ht="16" customHeight="1" x14ac:dyDescent="0.45">
      <c r="A1106" s="1609"/>
      <c r="B1106" s="1570"/>
      <c r="C1106" s="1571"/>
      <c r="D1106" s="1587"/>
      <c r="E1106" s="1587"/>
      <c r="F1106" s="1587"/>
      <c r="G1106" s="1572"/>
      <c r="H1106" s="1572"/>
      <c r="I1106" s="1870">
        <f t="shared" si="17"/>
        <v>0</v>
      </c>
      <c r="J1106" s="1587"/>
      <c r="K1106" s="1587"/>
      <c r="L1106" s="1587"/>
      <c r="M1106" s="1587"/>
      <c r="N1106" s="1587"/>
      <c r="O1106" s="1602"/>
      <c r="P1106" s="1572"/>
      <c r="Q1106" s="1610"/>
    </row>
    <row r="1107" spans="1:17" ht="16" customHeight="1" x14ac:dyDescent="0.45">
      <c r="A1107" s="1609"/>
      <c r="B1107" s="1570"/>
      <c r="C1107" s="1571"/>
      <c r="D1107" s="1587"/>
      <c r="E1107" s="1587"/>
      <c r="F1107" s="1587"/>
      <c r="G1107" s="1572"/>
      <c r="H1107" s="1572"/>
      <c r="I1107" s="1870">
        <f t="shared" si="17"/>
        <v>0</v>
      </c>
      <c r="J1107" s="1587"/>
      <c r="K1107" s="1587"/>
      <c r="L1107" s="1587"/>
      <c r="M1107" s="1587"/>
      <c r="N1107" s="1587"/>
      <c r="O1107" s="1602"/>
      <c r="P1107" s="1572"/>
      <c r="Q1107" s="1610"/>
    </row>
    <row r="1108" spans="1:17" ht="16" customHeight="1" x14ac:dyDescent="0.45">
      <c r="A1108" s="1609"/>
      <c r="B1108" s="1570"/>
      <c r="C1108" s="1571"/>
      <c r="D1108" s="1587"/>
      <c r="E1108" s="1587"/>
      <c r="F1108" s="1587"/>
      <c r="G1108" s="1572"/>
      <c r="H1108" s="1572"/>
      <c r="I1108" s="1870">
        <f t="shared" si="17"/>
        <v>0</v>
      </c>
      <c r="J1108" s="1587"/>
      <c r="K1108" s="1587"/>
      <c r="L1108" s="1587"/>
      <c r="M1108" s="1587"/>
      <c r="N1108" s="1587"/>
      <c r="O1108" s="1602"/>
      <c r="P1108" s="1572"/>
      <c r="Q1108" s="1610"/>
    </row>
    <row r="1109" spans="1:17" ht="16" customHeight="1" x14ac:dyDescent="0.45">
      <c r="A1109" s="1609"/>
      <c r="B1109" s="1570"/>
      <c r="C1109" s="1571"/>
      <c r="D1109" s="1587"/>
      <c r="E1109" s="1587"/>
      <c r="F1109" s="1587"/>
      <c r="G1109" s="1572"/>
      <c r="H1109" s="1572"/>
      <c r="I1109" s="1870">
        <f t="shared" si="17"/>
        <v>0</v>
      </c>
      <c r="J1109" s="1587"/>
      <c r="K1109" s="1587"/>
      <c r="L1109" s="1587"/>
      <c r="M1109" s="1587"/>
      <c r="N1109" s="1587"/>
      <c r="O1109" s="1602"/>
      <c r="P1109" s="1572"/>
      <c r="Q1109" s="1610"/>
    </row>
    <row r="1110" spans="1:17" ht="16" customHeight="1" x14ac:dyDescent="0.45">
      <c r="A1110" s="1609"/>
      <c r="B1110" s="1570"/>
      <c r="C1110" s="1571"/>
      <c r="D1110" s="1587"/>
      <c r="E1110" s="1587"/>
      <c r="F1110" s="1587"/>
      <c r="G1110" s="1572"/>
      <c r="H1110" s="1572"/>
      <c r="I1110" s="1870">
        <f t="shared" si="17"/>
        <v>0</v>
      </c>
      <c r="J1110" s="1587"/>
      <c r="K1110" s="1587"/>
      <c r="L1110" s="1587"/>
      <c r="M1110" s="1587"/>
      <c r="N1110" s="1587"/>
      <c r="O1110" s="1602"/>
      <c r="P1110" s="1572"/>
      <c r="Q1110" s="1610"/>
    </row>
    <row r="1111" spans="1:17" ht="16" customHeight="1" x14ac:dyDescent="0.45">
      <c r="A1111" s="1609"/>
      <c r="B1111" s="1570"/>
      <c r="C1111" s="1571"/>
      <c r="D1111" s="1587"/>
      <c r="E1111" s="1587"/>
      <c r="F1111" s="1587"/>
      <c r="G1111" s="1572"/>
      <c r="H1111" s="1572"/>
      <c r="I1111" s="1870">
        <f t="shared" si="17"/>
        <v>0</v>
      </c>
      <c r="J1111" s="1587"/>
      <c r="K1111" s="1587"/>
      <c r="L1111" s="1587"/>
      <c r="M1111" s="1587"/>
      <c r="N1111" s="1587"/>
      <c r="O1111" s="1602"/>
      <c r="P1111" s="1572"/>
      <c r="Q1111" s="1610"/>
    </row>
    <row r="1112" spans="1:17" ht="16" customHeight="1" x14ac:dyDescent="0.45">
      <c r="A1112" s="1609"/>
      <c r="B1112" s="1570"/>
      <c r="C1112" s="1571"/>
      <c r="D1112" s="1587"/>
      <c r="E1112" s="1587"/>
      <c r="F1112" s="1587"/>
      <c r="G1112" s="1572"/>
      <c r="H1112" s="1572"/>
      <c r="I1112" s="1870">
        <f t="shared" si="17"/>
        <v>0</v>
      </c>
      <c r="J1112" s="1587"/>
      <c r="K1112" s="1587"/>
      <c r="L1112" s="1587"/>
      <c r="M1112" s="1587"/>
      <c r="N1112" s="1587"/>
      <c r="O1112" s="1602"/>
      <c r="P1112" s="1572"/>
      <c r="Q1112" s="1610"/>
    </row>
    <row r="1113" spans="1:17" ht="16" customHeight="1" x14ac:dyDescent="0.45">
      <c r="A1113" s="1609"/>
      <c r="B1113" s="1570"/>
      <c r="C1113" s="1571"/>
      <c r="D1113" s="1587"/>
      <c r="E1113" s="1587"/>
      <c r="F1113" s="1587"/>
      <c r="G1113" s="1572"/>
      <c r="H1113" s="1572"/>
      <c r="I1113" s="1870">
        <f t="shared" si="17"/>
        <v>0</v>
      </c>
      <c r="J1113" s="1587"/>
      <c r="K1113" s="1587"/>
      <c r="L1113" s="1587"/>
      <c r="M1113" s="1587"/>
      <c r="N1113" s="1587"/>
      <c r="O1113" s="1602"/>
      <c r="P1113" s="1572"/>
      <c r="Q1113" s="1610"/>
    </row>
    <row r="1114" spans="1:17" ht="16" customHeight="1" x14ac:dyDescent="0.45">
      <c r="A1114" s="1609"/>
      <c r="B1114" s="1570"/>
      <c r="C1114" s="1571"/>
      <c r="D1114" s="1587"/>
      <c r="E1114" s="1587"/>
      <c r="F1114" s="1587"/>
      <c r="G1114" s="1572"/>
      <c r="H1114" s="1572"/>
      <c r="I1114" s="1870">
        <f t="shared" si="17"/>
        <v>0</v>
      </c>
      <c r="J1114" s="1587"/>
      <c r="K1114" s="1587"/>
      <c r="L1114" s="1587"/>
      <c r="M1114" s="1587"/>
      <c r="N1114" s="1587"/>
      <c r="O1114" s="1602"/>
      <c r="P1114" s="1572"/>
      <c r="Q1114" s="1610"/>
    </row>
    <row r="1115" spans="1:17" ht="16" customHeight="1" x14ac:dyDescent="0.45">
      <c r="A1115" s="1609"/>
      <c r="B1115" s="1570"/>
      <c r="C1115" s="1571"/>
      <c r="D1115" s="1587"/>
      <c r="E1115" s="1587"/>
      <c r="F1115" s="1587"/>
      <c r="G1115" s="1572"/>
      <c r="H1115" s="1572"/>
      <c r="I1115" s="1870">
        <f t="shared" si="17"/>
        <v>0</v>
      </c>
      <c r="J1115" s="1587"/>
      <c r="K1115" s="1587"/>
      <c r="L1115" s="1587"/>
      <c r="M1115" s="1587"/>
      <c r="N1115" s="1587"/>
      <c r="O1115" s="1602"/>
      <c r="P1115" s="1572"/>
      <c r="Q1115" s="1610"/>
    </row>
    <row r="1116" spans="1:17" ht="16" customHeight="1" x14ac:dyDescent="0.45">
      <c r="A1116" s="1609"/>
      <c r="B1116" s="1570"/>
      <c r="C1116" s="1571"/>
      <c r="D1116" s="1587"/>
      <c r="E1116" s="1587"/>
      <c r="F1116" s="1587"/>
      <c r="G1116" s="1572"/>
      <c r="H1116" s="1572"/>
      <c r="I1116" s="1870">
        <f t="shared" si="17"/>
        <v>0</v>
      </c>
      <c r="J1116" s="1587"/>
      <c r="K1116" s="1587"/>
      <c r="L1116" s="1587"/>
      <c r="M1116" s="1587"/>
      <c r="N1116" s="1587"/>
      <c r="O1116" s="1602"/>
      <c r="P1116" s="1572"/>
      <c r="Q1116" s="1610"/>
    </row>
    <row r="1117" spans="1:17" ht="16" customHeight="1" x14ac:dyDescent="0.45">
      <c r="A1117" s="1609"/>
      <c r="B1117" s="1570"/>
      <c r="C1117" s="1571"/>
      <c r="D1117" s="1587"/>
      <c r="E1117" s="1587"/>
      <c r="F1117" s="1587"/>
      <c r="G1117" s="1572"/>
      <c r="H1117" s="1572"/>
      <c r="I1117" s="1870">
        <f t="shared" si="17"/>
        <v>0</v>
      </c>
      <c r="J1117" s="1587"/>
      <c r="K1117" s="1587"/>
      <c r="L1117" s="1587"/>
      <c r="M1117" s="1587"/>
      <c r="N1117" s="1587"/>
      <c r="O1117" s="1602"/>
      <c r="P1117" s="1572"/>
      <c r="Q1117" s="1610"/>
    </row>
    <row r="1118" spans="1:17" ht="16" customHeight="1" x14ac:dyDescent="0.45">
      <c r="A1118" s="1609"/>
      <c r="B1118" s="1570"/>
      <c r="C1118" s="1571"/>
      <c r="D1118" s="1587"/>
      <c r="E1118" s="1587"/>
      <c r="F1118" s="1587"/>
      <c r="G1118" s="1572"/>
      <c r="H1118" s="1572"/>
      <c r="I1118" s="1870">
        <f t="shared" si="17"/>
        <v>0</v>
      </c>
      <c r="J1118" s="1587"/>
      <c r="K1118" s="1587"/>
      <c r="L1118" s="1587"/>
      <c r="M1118" s="1587"/>
      <c r="N1118" s="1587"/>
      <c r="O1118" s="1602"/>
      <c r="P1118" s="1572"/>
      <c r="Q1118" s="1610"/>
    </row>
    <row r="1119" spans="1:17" ht="16" customHeight="1" x14ac:dyDescent="0.45">
      <c r="A1119" s="1609"/>
      <c r="B1119" s="1570"/>
      <c r="C1119" s="1571"/>
      <c r="D1119" s="1587"/>
      <c r="E1119" s="1587"/>
      <c r="F1119" s="1587"/>
      <c r="G1119" s="1572"/>
      <c r="H1119" s="1572"/>
      <c r="I1119" s="1870">
        <f t="shared" si="17"/>
        <v>0</v>
      </c>
      <c r="J1119" s="1587"/>
      <c r="K1119" s="1587"/>
      <c r="L1119" s="1587"/>
      <c r="M1119" s="1587"/>
      <c r="N1119" s="1587"/>
      <c r="O1119" s="1602"/>
      <c r="P1119" s="1572"/>
      <c r="Q1119" s="1610"/>
    </row>
    <row r="1120" spans="1:17" ht="16" customHeight="1" x14ac:dyDescent="0.45">
      <c r="A1120" s="1609"/>
      <c r="B1120" s="1570"/>
      <c r="C1120" s="1571"/>
      <c r="D1120" s="1587"/>
      <c r="E1120" s="1587"/>
      <c r="F1120" s="1587"/>
      <c r="G1120" s="1572"/>
      <c r="H1120" s="1572"/>
      <c r="I1120" s="1870">
        <f t="shared" si="17"/>
        <v>0</v>
      </c>
      <c r="J1120" s="1587"/>
      <c r="K1120" s="1587"/>
      <c r="L1120" s="1587"/>
      <c r="M1120" s="1587"/>
      <c r="N1120" s="1587"/>
      <c r="O1120" s="1602"/>
      <c r="P1120" s="1572"/>
      <c r="Q1120" s="1610"/>
    </row>
    <row r="1121" spans="1:17" ht="16" customHeight="1" x14ac:dyDescent="0.45">
      <c r="A1121" s="1609"/>
      <c r="B1121" s="1570"/>
      <c r="C1121" s="1571"/>
      <c r="D1121" s="1587"/>
      <c r="E1121" s="1587"/>
      <c r="F1121" s="1587"/>
      <c r="G1121" s="1572"/>
      <c r="H1121" s="1572"/>
      <c r="I1121" s="1870">
        <f t="shared" si="17"/>
        <v>0</v>
      </c>
      <c r="J1121" s="1587"/>
      <c r="K1121" s="1587"/>
      <c r="L1121" s="1587"/>
      <c r="M1121" s="1587"/>
      <c r="N1121" s="1587"/>
      <c r="O1121" s="1602"/>
      <c r="P1121" s="1572"/>
      <c r="Q1121" s="1610"/>
    </row>
    <row r="1122" spans="1:17" ht="16" customHeight="1" x14ac:dyDescent="0.45">
      <c r="A1122" s="1609"/>
      <c r="B1122" s="1570"/>
      <c r="C1122" s="1571"/>
      <c r="D1122" s="1587"/>
      <c r="E1122" s="1587"/>
      <c r="F1122" s="1587"/>
      <c r="G1122" s="1572"/>
      <c r="H1122" s="1572"/>
      <c r="I1122" s="1870">
        <f t="shared" si="17"/>
        <v>0</v>
      </c>
      <c r="J1122" s="1587"/>
      <c r="K1122" s="1587"/>
      <c r="L1122" s="1587"/>
      <c r="M1122" s="1587"/>
      <c r="N1122" s="1587"/>
      <c r="O1122" s="1602"/>
      <c r="P1122" s="1572"/>
      <c r="Q1122" s="1610"/>
    </row>
    <row r="1123" spans="1:17" ht="16" customHeight="1" x14ac:dyDescent="0.45">
      <c r="A1123" s="1609"/>
      <c r="B1123" s="1570"/>
      <c r="C1123" s="1571"/>
      <c r="D1123" s="1587"/>
      <c r="E1123" s="1587"/>
      <c r="F1123" s="1587"/>
      <c r="G1123" s="1572"/>
      <c r="H1123" s="1572"/>
      <c r="I1123" s="1870">
        <f t="shared" si="17"/>
        <v>0</v>
      </c>
      <c r="J1123" s="1587"/>
      <c r="K1123" s="1587"/>
      <c r="L1123" s="1587"/>
      <c r="M1123" s="1587"/>
      <c r="N1123" s="1587"/>
      <c r="O1123" s="1602"/>
      <c r="P1123" s="1572"/>
      <c r="Q1123" s="1610"/>
    </row>
    <row r="1124" spans="1:17" ht="16" customHeight="1" x14ac:dyDescent="0.45">
      <c r="A1124" s="1609"/>
      <c r="B1124" s="1570"/>
      <c r="C1124" s="1571"/>
      <c r="D1124" s="1587"/>
      <c r="E1124" s="1587"/>
      <c r="F1124" s="1587"/>
      <c r="G1124" s="1572"/>
      <c r="H1124" s="1572"/>
      <c r="I1124" s="1870">
        <f t="shared" si="17"/>
        <v>0</v>
      </c>
      <c r="J1124" s="1587"/>
      <c r="K1124" s="1587"/>
      <c r="L1124" s="1587"/>
      <c r="M1124" s="1587"/>
      <c r="N1124" s="1587"/>
      <c r="O1124" s="1602"/>
      <c r="P1124" s="1572"/>
      <c r="Q1124" s="1610"/>
    </row>
    <row r="1125" spans="1:17" ht="16" customHeight="1" x14ac:dyDescent="0.45">
      <c r="A1125" s="1609"/>
      <c r="B1125" s="1570"/>
      <c r="C1125" s="1571"/>
      <c r="D1125" s="1587"/>
      <c r="E1125" s="1587"/>
      <c r="F1125" s="1587"/>
      <c r="G1125" s="1572"/>
      <c r="H1125" s="1572"/>
      <c r="I1125" s="1870">
        <f t="shared" si="17"/>
        <v>0</v>
      </c>
      <c r="J1125" s="1587"/>
      <c r="K1125" s="1587"/>
      <c r="L1125" s="1587"/>
      <c r="M1125" s="1587"/>
      <c r="N1125" s="1587"/>
      <c r="O1125" s="1602"/>
      <c r="P1125" s="1572"/>
      <c r="Q1125" s="1610"/>
    </row>
    <row r="1126" spans="1:17" ht="16" customHeight="1" x14ac:dyDescent="0.45">
      <c r="A1126" s="1609"/>
      <c r="B1126" s="1570"/>
      <c r="C1126" s="1571"/>
      <c r="D1126" s="1587"/>
      <c r="E1126" s="1587"/>
      <c r="F1126" s="1587"/>
      <c r="G1126" s="1572"/>
      <c r="H1126" s="1572"/>
      <c r="I1126" s="1870">
        <f t="shared" si="17"/>
        <v>0</v>
      </c>
      <c r="J1126" s="1587"/>
      <c r="K1126" s="1587"/>
      <c r="L1126" s="1587"/>
      <c r="M1126" s="1587"/>
      <c r="N1126" s="1587"/>
      <c r="O1126" s="1602"/>
      <c r="P1126" s="1572"/>
      <c r="Q1126" s="1610"/>
    </row>
    <row r="1127" spans="1:17" ht="16" customHeight="1" x14ac:dyDescent="0.45">
      <c r="A1127" s="1609"/>
      <c r="B1127" s="1570"/>
      <c r="C1127" s="1571"/>
      <c r="D1127" s="1587"/>
      <c r="E1127" s="1587"/>
      <c r="F1127" s="1587"/>
      <c r="G1127" s="1572"/>
      <c r="H1127" s="1572"/>
      <c r="I1127" s="1870">
        <f t="shared" si="17"/>
        <v>0</v>
      </c>
      <c r="J1127" s="1587"/>
      <c r="K1127" s="1587"/>
      <c r="L1127" s="1587"/>
      <c r="M1127" s="1587"/>
      <c r="N1127" s="1587"/>
      <c r="O1127" s="1602"/>
      <c r="P1127" s="1572"/>
      <c r="Q1127" s="1610"/>
    </row>
    <row r="1128" spans="1:17" ht="16" customHeight="1" x14ac:dyDescent="0.45">
      <c r="A1128" s="1609"/>
      <c r="B1128" s="1570"/>
      <c r="C1128" s="1571"/>
      <c r="D1128" s="1587"/>
      <c r="E1128" s="1587"/>
      <c r="F1128" s="1587"/>
      <c r="G1128" s="1572"/>
      <c r="H1128" s="1572"/>
      <c r="I1128" s="1870">
        <f t="shared" si="17"/>
        <v>0</v>
      </c>
      <c r="J1128" s="1587"/>
      <c r="K1128" s="1587"/>
      <c r="L1128" s="1587"/>
      <c r="M1128" s="1587"/>
      <c r="N1128" s="1587"/>
      <c r="O1128" s="1602"/>
      <c r="P1128" s="1572"/>
      <c r="Q1128" s="1610"/>
    </row>
    <row r="1129" spans="1:17" ht="16" customHeight="1" x14ac:dyDescent="0.45">
      <c r="A1129" s="1609"/>
      <c r="B1129" s="1570"/>
      <c r="C1129" s="1571"/>
      <c r="D1129" s="1587"/>
      <c r="E1129" s="1587"/>
      <c r="F1129" s="1587"/>
      <c r="G1129" s="1572"/>
      <c r="H1129" s="1572"/>
      <c r="I1129" s="1870">
        <f t="shared" si="17"/>
        <v>0</v>
      </c>
      <c r="J1129" s="1587"/>
      <c r="K1129" s="1587"/>
      <c r="L1129" s="1587"/>
      <c r="M1129" s="1587"/>
      <c r="N1129" s="1587"/>
      <c r="O1129" s="1602"/>
      <c r="P1129" s="1572"/>
      <c r="Q1129" s="1610"/>
    </row>
    <row r="1130" spans="1:17" ht="16" customHeight="1" x14ac:dyDescent="0.45">
      <c r="A1130" s="1609"/>
      <c r="B1130" s="1570"/>
      <c r="C1130" s="1571"/>
      <c r="D1130" s="1587"/>
      <c r="E1130" s="1587"/>
      <c r="F1130" s="1587"/>
      <c r="G1130" s="1572"/>
      <c r="H1130" s="1572"/>
      <c r="I1130" s="1870">
        <f t="shared" si="17"/>
        <v>0</v>
      </c>
      <c r="J1130" s="1587"/>
      <c r="K1130" s="1587"/>
      <c r="L1130" s="1587"/>
      <c r="M1130" s="1587"/>
      <c r="N1130" s="1587"/>
      <c r="O1130" s="1602"/>
      <c r="P1130" s="1572"/>
      <c r="Q1130" s="1610"/>
    </row>
    <row r="1131" spans="1:17" ht="16" customHeight="1" x14ac:dyDescent="0.45">
      <c r="A1131" s="1609"/>
      <c r="B1131" s="1570"/>
      <c r="C1131" s="1571"/>
      <c r="D1131" s="1587"/>
      <c r="E1131" s="1587"/>
      <c r="F1131" s="1587"/>
      <c r="G1131" s="1572"/>
      <c r="H1131" s="1572"/>
      <c r="I1131" s="1870">
        <f t="shared" si="17"/>
        <v>0</v>
      </c>
      <c r="J1131" s="1587"/>
      <c r="K1131" s="1587"/>
      <c r="L1131" s="1587"/>
      <c r="M1131" s="1587"/>
      <c r="N1131" s="1587"/>
      <c r="O1131" s="1602"/>
      <c r="P1131" s="1572"/>
      <c r="Q1131" s="1610"/>
    </row>
    <row r="1132" spans="1:17" ht="16" customHeight="1" x14ac:dyDescent="0.45">
      <c r="A1132" s="1609"/>
      <c r="B1132" s="1570"/>
      <c r="C1132" s="1571"/>
      <c r="D1132" s="1587"/>
      <c r="E1132" s="1587"/>
      <c r="F1132" s="1587"/>
      <c r="G1132" s="1572"/>
      <c r="H1132" s="1572"/>
      <c r="I1132" s="1870">
        <f t="shared" si="17"/>
        <v>0</v>
      </c>
      <c r="J1132" s="1587"/>
      <c r="K1132" s="1587"/>
      <c r="L1132" s="1587"/>
      <c r="M1132" s="1587"/>
      <c r="N1132" s="1587"/>
      <c r="O1132" s="1602"/>
      <c r="P1132" s="1572"/>
      <c r="Q1132" s="1610"/>
    </row>
    <row r="1133" spans="1:17" ht="16" customHeight="1" x14ac:dyDescent="0.45">
      <c r="A1133" s="1609"/>
      <c r="B1133" s="1570"/>
      <c r="C1133" s="1571"/>
      <c r="D1133" s="1587"/>
      <c r="E1133" s="1587"/>
      <c r="F1133" s="1587"/>
      <c r="G1133" s="1572"/>
      <c r="H1133" s="1572"/>
      <c r="I1133" s="1870">
        <f t="shared" si="17"/>
        <v>0</v>
      </c>
      <c r="J1133" s="1587"/>
      <c r="K1133" s="1587"/>
      <c r="L1133" s="1587"/>
      <c r="M1133" s="1587"/>
      <c r="N1133" s="1587"/>
      <c r="O1133" s="1602"/>
      <c r="P1133" s="1572"/>
      <c r="Q1133" s="1610"/>
    </row>
    <row r="1134" spans="1:17" ht="16" customHeight="1" x14ac:dyDescent="0.45">
      <c r="A1134" s="1609"/>
      <c r="B1134" s="1570"/>
      <c r="C1134" s="1571"/>
      <c r="D1134" s="1587"/>
      <c r="E1134" s="1587"/>
      <c r="F1134" s="1587"/>
      <c r="G1134" s="1572"/>
      <c r="H1134" s="1572"/>
      <c r="I1134" s="1870">
        <f t="shared" si="17"/>
        <v>0</v>
      </c>
      <c r="J1134" s="1587"/>
      <c r="K1134" s="1587"/>
      <c r="L1134" s="1587"/>
      <c r="M1134" s="1587"/>
      <c r="N1134" s="1587"/>
      <c r="O1134" s="1602"/>
      <c r="P1134" s="1572"/>
      <c r="Q1134" s="1610"/>
    </row>
    <row r="1135" spans="1:17" ht="16" customHeight="1" x14ac:dyDescent="0.45">
      <c r="A1135" s="1609"/>
      <c r="B1135" s="1570"/>
      <c r="C1135" s="1571"/>
      <c r="D1135" s="1587"/>
      <c r="E1135" s="1587"/>
      <c r="F1135" s="1587"/>
      <c r="G1135" s="1572"/>
      <c r="H1135" s="1572"/>
      <c r="I1135" s="1870">
        <f t="shared" si="17"/>
        <v>0</v>
      </c>
      <c r="J1135" s="1587"/>
      <c r="K1135" s="1587"/>
      <c r="L1135" s="1587"/>
      <c r="M1135" s="1587"/>
      <c r="N1135" s="1587"/>
      <c r="O1135" s="1602"/>
      <c r="P1135" s="1572"/>
      <c r="Q1135" s="1610"/>
    </row>
    <row r="1136" spans="1:17" ht="16" customHeight="1" x14ac:dyDescent="0.45">
      <c r="A1136" s="1609"/>
      <c r="B1136" s="1570"/>
      <c r="C1136" s="1571"/>
      <c r="D1136" s="1587"/>
      <c r="E1136" s="1587"/>
      <c r="F1136" s="1587"/>
      <c r="G1136" s="1572"/>
      <c r="H1136" s="1572"/>
      <c r="I1136" s="1870">
        <f t="shared" si="17"/>
        <v>0</v>
      </c>
      <c r="J1136" s="1587"/>
      <c r="K1136" s="1587"/>
      <c r="L1136" s="1587"/>
      <c r="M1136" s="1587"/>
      <c r="N1136" s="1587"/>
      <c r="O1136" s="1602"/>
      <c r="P1136" s="1572"/>
      <c r="Q1136" s="1610"/>
    </row>
    <row r="1137" spans="1:17" ht="16" customHeight="1" x14ac:dyDescent="0.45">
      <c r="A1137" s="1609"/>
      <c r="B1137" s="1570"/>
      <c r="C1137" s="1571"/>
      <c r="D1137" s="1587"/>
      <c r="E1137" s="1587"/>
      <c r="F1137" s="1587"/>
      <c r="G1137" s="1572"/>
      <c r="H1137" s="1572"/>
      <c r="I1137" s="1870">
        <f t="shared" si="17"/>
        <v>0</v>
      </c>
      <c r="J1137" s="1587"/>
      <c r="K1137" s="1587"/>
      <c r="L1137" s="1587"/>
      <c r="M1137" s="1587"/>
      <c r="N1137" s="1587"/>
      <c r="O1137" s="1602"/>
      <c r="P1137" s="1572"/>
      <c r="Q1137" s="1610"/>
    </row>
    <row r="1138" spans="1:17" ht="16" customHeight="1" x14ac:dyDescent="0.45">
      <c r="A1138" s="1609"/>
      <c r="B1138" s="1570"/>
      <c r="C1138" s="1571"/>
      <c r="D1138" s="1587"/>
      <c r="E1138" s="1587"/>
      <c r="F1138" s="1587"/>
      <c r="G1138" s="1572"/>
      <c r="H1138" s="1572"/>
      <c r="I1138" s="1870">
        <f t="shared" si="17"/>
        <v>0</v>
      </c>
      <c r="J1138" s="1587"/>
      <c r="K1138" s="1587"/>
      <c r="L1138" s="1587"/>
      <c r="M1138" s="1587"/>
      <c r="N1138" s="1587"/>
      <c r="O1138" s="1602"/>
      <c r="P1138" s="1572"/>
      <c r="Q1138" s="1610"/>
    </row>
    <row r="1139" spans="1:17" ht="16" customHeight="1" x14ac:dyDescent="0.45">
      <c r="A1139" s="1609"/>
      <c r="B1139" s="1570"/>
      <c r="C1139" s="1571"/>
      <c r="D1139" s="1587"/>
      <c r="E1139" s="1587"/>
      <c r="F1139" s="1587"/>
      <c r="G1139" s="1572"/>
      <c r="H1139" s="1572"/>
      <c r="I1139" s="1870">
        <f t="shared" si="17"/>
        <v>0</v>
      </c>
      <c r="J1139" s="1587"/>
      <c r="K1139" s="1587"/>
      <c r="L1139" s="1587"/>
      <c r="M1139" s="1587"/>
      <c r="N1139" s="1587"/>
      <c r="O1139" s="1602"/>
      <c r="P1139" s="1572"/>
      <c r="Q1139" s="1610"/>
    </row>
    <row r="1140" spans="1:17" ht="16" customHeight="1" x14ac:dyDescent="0.45">
      <c r="A1140" s="1609"/>
      <c r="B1140" s="1570"/>
      <c r="C1140" s="1571"/>
      <c r="D1140" s="1587"/>
      <c r="E1140" s="1587"/>
      <c r="F1140" s="1587"/>
      <c r="G1140" s="1572"/>
      <c r="H1140" s="1572"/>
      <c r="I1140" s="1870">
        <f t="shared" si="17"/>
        <v>0</v>
      </c>
      <c r="J1140" s="1587"/>
      <c r="K1140" s="1587"/>
      <c r="L1140" s="1587"/>
      <c r="M1140" s="1587"/>
      <c r="N1140" s="1587"/>
      <c r="O1140" s="1602"/>
      <c r="P1140" s="1572"/>
      <c r="Q1140" s="1610"/>
    </row>
    <row r="1141" spans="1:17" ht="16" customHeight="1" x14ac:dyDescent="0.45">
      <c r="A1141" s="1609"/>
      <c r="B1141" s="1570"/>
      <c r="C1141" s="1571"/>
      <c r="D1141" s="1587"/>
      <c r="E1141" s="1587"/>
      <c r="F1141" s="1587"/>
      <c r="G1141" s="1572"/>
      <c r="H1141" s="1572"/>
      <c r="I1141" s="1870">
        <f t="shared" si="17"/>
        <v>0</v>
      </c>
      <c r="J1141" s="1587"/>
      <c r="K1141" s="1587"/>
      <c r="L1141" s="1587"/>
      <c r="M1141" s="1587"/>
      <c r="N1141" s="1587"/>
      <c r="O1141" s="1602"/>
      <c r="P1141" s="1572"/>
      <c r="Q1141" s="1610"/>
    </row>
    <row r="1142" spans="1:17" ht="16" customHeight="1" x14ac:dyDescent="0.45">
      <c r="A1142" s="1609"/>
      <c r="B1142" s="1570"/>
      <c r="C1142" s="1571"/>
      <c r="D1142" s="1587"/>
      <c r="E1142" s="1587"/>
      <c r="F1142" s="1587"/>
      <c r="G1142" s="1572"/>
      <c r="H1142" s="1572"/>
      <c r="I1142" s="1870">
        <f t="shared" si="17"/>
        <v>0</v>
      </c>
      <c r="J1142" s="1587"/>
      <c r="K1142" s="1587"/>
      <c r="L1142" s="1587"/>
      <c r="M1142" s="1587"/>
      <c r="N1142" s="1587"/>
      <c r="O1142" s="1602"/>
      <c r="P1142" s="1572"/>
      <c r="Q1142" s="1610"/>
    </row>
    <row r="1143" spans="1:17" ht="16" customHeight="1" x14ac:dyDescent="0.45">
      <c r="A1143" s="1609"/>
      <c r="B1143" s="1570"/>
      <c r="C1143" s="1571"/>
      <c r="D1143" s="1587"/>
      <c r="E1143" s="1587"/>
      <c r="F1143" s="1587"/>
      <c r="G1143" s="1572"/>
      <c r="H1143" s="1572"/>
      <c r="I1143" s="1870">
        <f t="shared" si="17"/>
        <v>0</v>
      </c>
      <c r="J1143" s="1587"/>
      <c r="K1143" s="1587"/>
      <c r="L1143" s="1587"/>
      <c r="M1143" s="1587"/>
      <c r="N1143" s="1587"/>
      <c r="O1143" s="1602"/>
      <c r="P1143" s="1572"/>
      <c r="Q1143" s="1610"/>
    </row>
    <row r="1144" spans="1:17" ht="16" customHeight="1" x14ac:dyDescent="0.45">
      <c r="A1144" s="1609"/>
      <c r="B1144" s="1570"/>
      <c r="C1144" s="1571"/>
      <c r="D1144" s="1587"/>
      <c r="E1144" s="1587"/>
      <c r="F1144" s="1587"/>
      <c r="G1144" s="1572"/>
      <c r="H1144" s="1572"/>
      <c r="I1144" s="1870">
        <f t="shared" si="17"/>
        <v>0</v>
      </c>
      <c r="J1144" s="1587"/>
      <c r="K1144" s="1587"/>
      <c r="L1144" s="1587"/>
      <c r="M1144" s="1587"/>
      <c r="N1144" s="1587"/>
      <c r="O1144" s="1602"/>
      <c r="P1144" s="1572"/>
      <c r="Q1144" s="1610"/>
    </row>
    <row r="1145" spans="1:17" ht="16" customHeight="1" x14ac:dyDescent="0.45">
      <c r="A1145" s="1609"/>
      <c r="B1145" s="1570"/>
      <c r="C1145" s="1571"/>
      <c r="D1145" s="1587"/>
      <c r="E1145" s="1587"/>
      <c r="F1145" s="1587"/>
      <c r="G1145" s="1572"/>
      <c r="H1145" s="1572"/>
      <c r="I1145" s="1870">
        <f t="shared" si="17"/>
        <v>0</v>
      </c>
      <c r="J1145" s="1587"/>
      <c r="K1145" s="1587"/>
      <c r="L1145" s="1587"/>
      <c r="M1145" s="1587"/>
      <c r="N1145" s="1587"/>
      <c r="O1145" s="1602"/>
      <c r="P1145" s="1572"/>
      <c r="Q1145" s="1610"/>
    </row>
    <row r="1146" spans="1:17" ht="16" customHeight="1" x14ac:dyDescent="0.45">
      <c r="A1146" s="1609"/>
      <c r="B1146" s="1570"/>
      <c r="C1146" s="1571"/>
      <c r="D1146" s="1587"/>
      <c r="E1146" s="1587"/>
      <c r="F1146" s="1587"/>
      <c r="G1146" s="1572"/>
      <c r="H1146" s="1572"/>
      <c r="I1146" s="1870">
        <f t="shared" si="17"/>
        <v>0</v>
      </c>
      <c r="J1146" s="1587"/>
      <c r="K1146" s="1587"/>
      <c r="L1146" s="1587"/>
      <c r="M1146" s="1587"/>
      <c r="N1146" s="1587"/>
      <c r="O1146" s="1602"/>
      <c r="P1146" s="1572"/>
      <c r="Q1146" s="1610"/>
    </row>
    <row r="1147" spans="1:17" ht="16" customHeight="1" x14ac:dyDescent="0.45">
      <c r="A1147" s="1609"/>
      <c r="B1147" s="1570"/>
      <c r="C1147" s="1571"/>
      <c r="D1147" s="1587"/>
      <c r="E1147" s="1587"/>
      <c r="F1147" s="1587"/>
      <c r="G1147" s="1572"/>
      <c r="H1147" s="1572"/>
      <c r="I1147" s="1870">
        <f t="shared" si="17"/>
        <v>0</v>
      </c>
      <c r="J1147" s="1587"/>
      <c r="K1147" s="1587"/>
      <c r="L1147" s="1587"/>
      <c r="M1147" s="1587"/>
      <c r="N1147" s="1587"/>
      <c r="O1147" s="1602"/>
      <c r="P1147" s="1572"/>
      <c r="Q1147" s="1610"/>
    </row>
    <row r="1148" spans="1:17" ht="16" customHeight="1" x14ac:dyDescent="0.45">
      <c r="A1148" s="1609"/>
      <c r="B1148" s="1570"/>
      <c r="C1148" s="1571"/>
      <c r="D1148" s="1587"/>
      <c r="E1148" s="1587"/>
      <c r="F1148" s="1587"/>
      <c r="G1148" s="1572"/>
      <c r="H1148" s="1572"/>
      <c r="I1148" s="1870">
        <f t="shared" si="17"/>
        <v>0</v>
      </c>
      <c r="J1148" s="1587"/>
      <c r="K1148" s="1587"/>
      <c r="L1148" s="1587"/>
      <c r="M1148" s="1587"/>
      <c r="N1148" s="1587"/>
      <c r="O1148" s="1602"/>
      <c r="P1148" s="1572"/>
      <c r="Q1148" s="1610"/>
    </row>
    <row r="1149" spans="1:17" ht="16" customHeight="1" x14ac:dyDescent="0.45">
      <c r="A1149" s="1609"/>
      <c r="B1149" s="1570"/>
      <c r="C1149" s="1571"/>
      <c r="D1149" s="1587"/>
      <c r="E1149" s="1587"/>
      <c r="F1149" s="1587"/>
      <c r="G1149" s="1572"/>
      <c r="H1149" s="1572"/>
      <c r="I1149" s="1870">
        <f t="shared" si="17"/>
        <v>0</v>
      </c>
      <c r="J1149" s="1587"/>
      <c r="K1149" s="1587"/>
      <c r="L1149" s="1587"/>
      <c r="M1149" s="1587"/>
      <c r="N1149" s="1587"/>
      <c r="O1149" s="1602"/>
      <c r="P1149" s="1572"/>
      <c r="Q1149" s="1610"/>
    </row>
    <row r="1150" spans="1:17" ht="16" customHeight="1" x14ac:dyDescent="0.45">
      <c r="A1150" s="1609"/>
      <c r="B1150" s="1570"/>
      <c r="C1150" s="1571"/>
      <c r="D1150" s="1587"/>
      <c r="E1150" s="1587"/>
      <c r="F1150" s="1587"/>
      <c r="G1150" s="1572"/>
      <c r="H1150" s="1572"/>
      <c r="I1150" s="1870">
        <f t="shared" si="17"/>
        <v>0</v>
      </c>
      <c r="J1150" s="1587"/>
      <c r="K1150" s="1587"/>
      <c r="L1150" s="1587"/>
      <c r="M1150" s="1587"/>
      <c r="N1150" s="1587"/>
      <c r="O1150" s="1602"/>
      <c r="P1150" s="1572"/>
      <c r="Q1150" s="1610"/>
    </row>
    <row r="1151" spans="1:17" ht="16" customHeight="1" x14ac:dyDescent="0.45">
      <c r="A1151" s="1609"/>
      <c r="B1151" s="1570"/>
      <c r="C1151" s="1571"/>
      <c r="D1151" s="1587"/>
      <c r="E1151" s="1587"/>
      <c r="F1151" s="1587"/>
      <c r="G1151" s="1572"/>
      <c r="H1151" s="1572"/>
      <c r="I1151" s="1870">
        <f t="shared" si="17"/>
        <v>0</v>
      </c>
      <c r="J1151" s="1587"/>
      <c r="K1151" s="1587"/>
      <c r="L1151" s="1587"/>
      <c r="M1151" s="1587"/>
      <c r="N1151" s="1587"/>
      <c r="O1151" s="1602"/>
      <c r="P1151" s="1572"/>
      <c r="Q1151" s="1610"/>
    </row>
    <row r="1152" spans="1:17" ht="16" customHeight="1" x14ac:dyDescent="0.45">
      <c r="A1152" s="1609"/>
      <c r="B1152" s="1570"/>
      <c r="C1152" s="1571"/>
      <c r="D1152" s="1587"/>
      <c r="E1152" s="1587"/>
      <c r="F1152" s="1587"/>
      <c r="G1152" s="1572"/>
      <c r="H1152" s="1572"/>
      <c r="I1152" s="1870">
        <f t="shared" si="17"/>
        <v>0</v>
      </c>
      <c r="J1152" s="1587"/>
      <c r="K1152" s="1587"/>
      <c r="L1152" s="1587"/>
      <c r="M1152" s="1587"/>
      <c r="N1152" s="1587"/>
      <c r="O1152" s="1602"/>
      <c r="P1152" s="1572"/>
      <c r="Q1152" s="1610"/>
    </row>
    <row r="1153" spans="1:17" ht="16" customHeight="1" x14ac:dyDescent="0.45">
      <c r="A1153" s="1609"/>
      <c r="B1153" s="1570"/>
      <c r="C1153" s="1571"/>
      <c r="D1153" s="1587"/>
      <c r="E1153" s="1587"/>
      <c r="F1153" s="1587"/>
      <c r="G1153" s="1572"/>
      <c r="H1153" s="1572"/>
      <c r="I1153" s="1870">
        <f t="shared" si="17"/>
        <v>0</v>
      </c>
      <c r="J1153" s="1587"/>
      <c r="K1153" s="1587"/>
      <c r="L1153" s="1587"/>
      <c r="M1153" s="1587"/>
      <c r="N1153" s="1587"/>
      <c r="O1153" s="1602"/>
      <c r="P1153" s="1572"/>
      <c r="Q1153" s="1610"/>
    </row>
    <row r="1154" spans="1:17" ht="16" customHeight="1" x14ac:dyDescent="0.45">
      <c r="A1154" s="1609"/>
      <c r="B1154" s="1570"/>
      <c r="C1154" s="1571"/>
      <c r="D1154" s="1587"/>
      <c r="E1154" s="1587"/>
      <c r="F1154" s="1587"/>
      <c r="G1154" s="1572"/>
      <c r="H1154" s="1572"/>
      <c r="I1154" s="1870">
        <f t="shared" si="17"/>
        <v>0</v>
      </c>
      <c r="J1154" s="1587"/>
      <c r="K1154" s="1587"/>
      <c r="L1154" s="1587"/>
      <c r="M1154" s="1587"/>
      <c r="N1154" s="1587"/>
      <c r="O1154" s="1602"/>
      <c r="P1154" s="1572"/>
      <c r="Q1154" s="1610"/>
    </row>
    <row r="1155" spans="1:17" ht="16" customHeight="1" x14ac:dyDescent="0.45">
      <c r="A1155" s="1609"/>
      <c r="B1155" s="1570"/>
      <c r="C1155" s="1571"/>
      <c r="D1155" s="1587"/>
      <c r="E1155" s="1587"/>
      <c r="F1155" s="1587"/>
      <c r="G1155" s="1572"/>
      <c r="H1155" s="1572"/>
      <c r="I1155" s="1870">
        <f t="shared" si="17"/>
        <v>0</v>
      </c>
      <c r="J1155" s="1587"/>
      <c r="K1155" s="1587"/>
      <c r="L1155" s="1587"/>
      <c r="M1155" s="1587"/>
      <c r="N1155" s="1587"/>
      <c r="O1155" s="1602"/>
      <c r="P1155" s="1572"/>
      <c r="Q1155" s="1610"/>
    </row>
    <row r="1156" spans="1:17" ht="16" customHeight="1" x14ac:dyDescent="0.45">
      <c r="A1156" s="1609"/>
      <c r="B1156" s="1570"/>
      <c r="C1156" s="1571"/>
      <c r="D1156" s="1587"/>
      <c r="E1156" s="1587"/>
      <c r="F1156" s="1587"/>
      <c r="G1156" s="1572"/>
      <c r="H1156" s="1572"/>
      <c r="I1156" s="1870">
        <f t="shared" si="17"/>
        <v>0</v>
      </c>
      <c r="J1156" s="1587"/>
      <c r="K1156" s="1587"/>
      <c r="L1156" s="1587"/>
      <c r="M1156" s="1587"/>
      <c r="N1156" s="1587"/>
      <c r="O1156" s="1602"/>
      <c r="P1156" s="1572"/>
      <c r="Q1156" s="1610"/>
    </row>
    <row r="1157" spans="1:17" ht="16" customHeight="1" x14ac:dyDescent="0.45">
      <c r="A1157" s="1609"/>
      <c r="B1157" s="1570"/>
      <c r="C1157" s="1571"/>
      <c r="D1157" s="1587"/>
      <c r="E1157" s="1587"/>
      <c r="F1157" s="1587"/>
      <c r="G1157" s="1572"/>
      <c r="H1157" s="1572"/>
      <c r="I1157" s="1870">
        <f t="shared" si="17"/>
        <v>0</v>
      </c>
      <c r="J1157" s="1587"/>
      <c r="K1157" s="1587"/>
      <c r="L1157" s="1587"/>
      <c r="M1157" s="1587"/>
      <c r="N1157" s="1587"/>
      <c r="O1157" s="1602"/>
      <c r="P1157" s="1572"/>
      <c r="Q1157" s="1610"/>
    </row>
    <row r="1158" spans="1:17" ht="16" customHeight="1" x14ac:dyDescent="0.45">
      <c r="A1158" s="1609"/>
      <c r="B1158" s="1570"/>
      <c r="C1158" s="1571"/>
      <c r="D1158" s="1587"/>
      <c r="E1158" s="1587"/>
      <c r="F1158" s="1587"/>
      <c r="G1158" s="1572"/>
      <c r="H1158" s="1572"/>
      <c r="I1158" s="1870">
        <f t="shared" si="17"/>
        <v>0</v>
      </c>
      <c r="J1158" s="1587"/>
      <c r="K1158" s="1587"/>
      <c r="L1158" s="1587"/>
      <c r="M1158" s="1587"/>
      <c r="N1158" s="1587"/>
      <c r="O1158" s="1602"/>
      <c r="P1158" s="1572"/>
      <c r="Q1158" s="1610"/>
    </row>
    <row r="1159" spans="1:17" ht="16" customHeight="1" x14ac:dyDescent="0.45">
      <c r="A1159" s="1609"/>
      <c r="B1159" s="1570"/>
      <c r="C1159" s="1571"/>
      <c r="D1159" s="1587"/>
      <c r="E1159" s="1587"/>
      <c r="F1159" s="1587"/>
      <c r="G1159" s="1572"/>
      <c r="H1159" s="1572"/>
      <c r="I1159" s="1870">
        <f t="shared" si="17"/>
        <v>0</v>
      </c>
      <c r="J1159" s="1587"/>
      <c r="K1159" s="1587"/>
      <c r="L1159" s="1587"/>
      <c r="M1159" s="1587"/>
      <c r="N1159" s="1587"/>
      <c r="O1159" s="1602"/>
      <c r="P1159" s="1572"/>
      <c r="Q1159" s="1610"/>
    </row>
    <row r="1160" spans="1:17" ht="16" customHeight="1" x14ac:dyDescent="0.45">
      <c r="A1160" s="1609"/>
      <c r="B1160" s="1570"/>
      <c r="C1160" s="1571"/>
      <c r="D1160" s="1587"/>
      <c r="E1160" s="1587"/>
      <c r="F1160" s="1587"/>
      <c r="G1160" s="1572"/>
      <c r="H1160" s="1572"/>
      <c r="I1160" s="1870">
        <f t="shared" ref="I1160:I1223" si="18">$G1160*$H1160</f>
        <v>0</v>
      </c>
      <c r="J1160" s="1587"/>
      <c r="K1160" s="1587"/>
      <c r="L1160" s="1587"/>
      <c r="M1160" s="1587"/>
      <c r="N1160" s="1587"/>
      <c r="O1160" s="1602"/>
      <c r="P1160" s="1572"/>
      <c r="Q1160" s="1610"/>
    </row>
    <row r="1161" spans="1:17" ht="16" customHeight="1" x14ac:dyDescent="0.45">
      <c r="A1161" s="1609"/>
      <c r="B1161" s="1570"/>
      <c r="C1161" s="1571"/>
      <c r="D1161" s="1587"/>
      <c r="E1161" s="1587"/>
      <c r="F1161" s="1587"/>
      <c r="G1161" s="1572"/>
      <c r="H1161" s="1572"/>
      <c r="I1161" s="1870">
        <f t="shared" si="18"/>
        <v>0</v>
      </c>
      <c r="J1161" s="1587"/>
      <c r="K1161" s="1587"/>
      <c r="L1161" s="1587"/>
      <c r="M1161" s="1587"/>
      <c r="N1161" s="1587"/>
      <c r="O1161" s="1602"/>
      <c r="P1161" s="1572"/>
      <c r="Q1161" s="1610"/>
    </row>
    <row r="1162" spans="1:17" ht="16" customHeight="1" x14ac:dyDescent="0.45">
      <c r="A1162" s="1609"/>
      <c r="B1162" s="1570"/>
      <c r="C1162" s="1571"/>
      <c r="D1162" s="1587"/>
      <c r="E1162" s="1587"/>
      <c r="F1162" s="1587"/>
      <c r="G1162" s="1572"/>
      <c r="H1162" s="1572"/>
      <c r="I1162" s="1870">
        <f t="shared" si="18"/>
        <v>0</v>
      </c>
      <c r="J1162" s="1587"/>
      <c r="K1162" s="1587"/>
      <c r="L1162" s="1587"/>
      <c r="M1162" s="1587"/>
      <c r="N1162" s="1587"/>
      <c r="O1162" s="1602"/>
      <c r="P1162" s="1572"/>
      <c r="Q1162" s="1610"/>
    </row>
    <row r="1163" spans="1:17" ht="16" customHeight="1" x14ac:dyDescent="0.45">
      <c r="A1163" s="1609"/>
      <c r="B1163" s="1570"/>
      <c r="C1163" s="1571"/>
      <c r="D1163" s="1587"/>
      <c r="E1163" s="1587"/>
      <c r="F1163" s="1587"/>
      <c r="G1163" s="1572"/>
      <c r="H1163" s="1572"/>
      <c r="I1163" s="1870">
        <f t="shared" si="18"/>
        <v>0</v>
      </c>
      <c r="J1163" s="1587"/>
      <c r="K1163" s="1587"/>
      <c r="L1163" s="1587"/>
      <c r="M1163" s="1587"/>
      <c r="N1163" s="1587"/>
      <c r="O1163" s="1602"/>
      <c r="P1163" s="1572"/>
      <c r="Q1163" s="1610"/>
    </row>
    <row r="1164" spans="1:17" ht="16" customHeight="1" x14ac:dyDescent="0.45">
      <c r="A1164" s="1609"/>
      <c r="B1164" s="1570"/>
      <c r="C1164" s="1571"/>
      <c r="D1164" s="1587"/>
      <c r="E1164" s="1587"/>
      <c r="F1164" s="1587"/>
      <c r="G1164" s="1572"/>
      <c r="H1164" s="1572"/>
      <c r="I1164" s="1870">
        <f t="shared" si="18"/>
        <v>0</v>
      </c>
      <c r="J1164" s="1587"/>
      <c r="K1164" s="1587"/>
      <c r="L1164" s="1587"/>
      <c r="M1164" s="1587"/>
      <c r="N1164" s="1587"/>
      <c r="O1164" s="1602"/>
      <c r="P1164" s="1572"/>
      <c r="Q1164" s="1610"/>
    </row>
    <row r="1165" spans="1:17" ht="16" customHeight="1" x14ac:dyDescent="0.45">
      <c r="A1165" s="1609"/>
      <c r="B1165" s="1570"/>
      <c r="C1165" s="1571"/>
      <c r="D1165" s="1587"/>
      <c r="E1165" s="1587"/>
      <c r="F1165" s="1587"/>
      <c r="G1165" s="1572"/>
      <c r="H1165" s="1572"/>
      <c r="I1165" s="1870">
        <f t="shared" si="18"/>
        <v>0</v>
      </c>
      <c r="J1165" s="1587"/>
      <c r="K1165" s="1587"/>
      <c r="L1165" s="1587"/>
      <c r="M1165" s="1587"/>
      <c r="N1165" s="1587"/>
      <c r="O1165" s="1602"/>
      <c r="P1165" s="1572"/>
      <c r="Q1165" s="1610"/>
    </row>
    <row r="1166" spans="1:17" ht="16" customHeight="1" x14ac:dyDescent="0.45">
      <c r="A1166" s="1609"/>
      <c r="B1166" s="1570"/>
      <c r="C1166" s="1571"/>
      <c r="D1166" s="1587"/>
      <c r="E1166" s="1587"/>
      <c r="F1166" s="1587"/>
      <c r="G1166" s="1572"/>
      <c r="H1166" s="1572"/>
      <c r="I1166" s="1870">
        <f t="shared" si="18"/>
        <v>0</v>
      </c>
      <c r="J1166" s="1587"/>
      <c r="K1166" s="1587"/>
      <c r="L1166" s="1587"/>
      <c r="M1166" s="1587"/>
      <c r="N1166" s="1587"/>
      <c r="O1166" s="1602"/>
      <c r="P1166" s="1572"/>
      <c r="Q1166" s="1610"/>
    </row>
    <row r="1167" spans="1:17" ht="16" customHeight="1" x14ac:dyDescent="0.45">
      <c r="A1167" s="1609"/>
      <c r="B1167" s="1570"/>
      <c r="C1167" s="1571"/>
      <c r="D1167" s="1587"/>
      <c r="E1167" s="1587"/>
      <c r="F1167" s="1587"/>
      <c r="G1167" s="1572"/>
      <c r="H1167" s="1572"/>
      <c r="I1167" s="1870">
        <f t="shared" si="18"/>
        <v>0</v>
      </c>
      <c r="J1167" s="1587"/>
      <c r="K1167" s="1587"/>
      <c r="L1167" s="1587"/>
      <c r="M1167" s="1587"/>
      <c r="N1167" s="1587"/>
      <c r="O1167" s="1602"/>
      <c r="P1167" s="1572"/>
      <c r="Q1167" s="1610"/>
    </row>
    <row r="1168" spans="1:17" ht="16" customHeight="1" x14ac:dyDescent="0.45">
      <c r="A1168" s="1609"/>
      <c r="B1168" s="1570"/>
      <c r="C1168" s="1571"/>
      <c r="D1168" s="1587"/>
      <c r="E1168" s="1587"/>
      <c r="F1168" s="1587"/>
      <c r="G1168" s="1572"/>
      <c r="H1168" s="1572"/>
      <c r="I1168" s="1870">
        <f t="shared" si="18"/>
        <v>0</v>
      </c>
      <c r="J1168" s="1587"/>
      <c r="K1168" s="1587"/>
      <c r="L1168" s="1587"/>
      <c r="M1168" s="1587"/>
      <c r="N1168" s="1587"/>
      <c r="O1168" s="1602"/>
      <c r="P1168" s="1572"/>
      <c r="Q1168" s="1610"/>
    </row>
    <row r="1169" spans="1:17" ht="16" customHeight="1" x14ac:dyDescent="0.45">
      <c r="A1169" s="1609"/>
      <c r="B1169" s="1570"/>
      <c r="C1169" s="1571"/>
      <c r="D1169" s="1587"/>
      <c r="E1169" s="1587"/>
      <c r="F1169" s="1587"/>
      <c r="G1169" s="1572"/>
      <c r="H1169" s="1572"/>
      <c r="I1169" s="1870">
        <f t="shared" si="18"/>
        <v>0</v>
      </c>
      <c r="J1169" s="1587"/>
      <c r="K1169" s="1587"/>
      <c r="L1169" s="1587"/>
      <c r="M1169" s="1587"/>
      <c r="N1169" s="1587"/>
      <c r="O1169" s="1602"/>
      <c r="P1169" s="1572"/>
      <c r="Q1169" s="1610"/>
    </row>
    <row r="1170" spans="1:17" ht="16" customHeight="1" x14ac:dyDescent="0.45">
      <c r="A1170" s="1609"/>
      <c r="B1170" s="1570"/>
      <c r="C1170" s="1571"/>
      <c r="D1170" s="1587"/>
      <c r="E1170" s="1587"/>
      <c r="F1170" s="1587"/>
      <c r="G1170" s="1572"/>
      <c r="H1170" s="1572"/>
      <c r="I1170" s="1870">
        <f t="shared" si="18"/>
        <v>0</v>
      </c>
      <c r="J1170" s="1587"/>
      <c r="K1170" s="1587"/>
      <c r="L1170" s="1587"/>
      <c r="M1170" s="1587"/>
      <c r="N1170" s="1587"/>
      <c r="O1170" s="1602"/>
      <c r="P1170" s="1572"/>
      <c r="Q1170" s="1610"/>
    </row>
    <row r="1171" spans="1:17" ht="16" customHeight="1" x14ac:dyDescent="0.45">
      <c r="A1171" s="1609"/>
      <c r="B1171" s="1570"/>
      <c r="C1171" s="1571"/>
      <c r="D1171" s="1587"/>
      <c r="E1171" s="1587"/>
      <c r="F1171" s="1587"/>
      <c r="G1171" s="1572"/>
      <c r="H1171" s="1572"/>
      <c r="I1171" s="1870">
        <f t="shared" si="18"/>
        <v>0</v>
      </c>
      <c r="J1171" s="1587"/>
      <c r="K1171" s="1587"/>
      <c r="L1171" s="1587"/>
      <c r="M1171" s="1587"/>
      <c r="N1171" s="1587"/>
      <c r="O1171" s="1602"/>
      <c r="P1171" s="1572"/>
      <c r="Q1171" s="1610"/>
    </row>
    <row r="1172" spans="1:17" ht="16" customHeight="1" x14ac:dyDescent="0.45">
      <c r="A1172" s="1609"/>
      <c r="B1172" s="1570"/>
      <c r="C1172" s="1571"/>
      <c r="D1172" s="1587"/>
      <c r="E1172" s="1587"/>
      <c r="F1172" s="1587"/>
      <c r="G1172" s="1572"/>
      <c r="H1172" s="1572"/>
      <c r="I1172" s="1870">
        <f t="shared" si="18"/>
        <v>0</v>
      </c>
      <c r="J1172" s="1587"/>
      <c r="K1172" s="1587"/>
      <c r="L1172" s="1587"/>
      <c r="M1172" s="1587"/>
      <c r="N1172" s="1587"/>
      <c r="O1172" s="1602"/>
      <c r="P1172" s="1572"/>
      <c r="Q1172" s="1610"/>
    </row>
    <row r="1173" spans="1:17" ht="16" customHeight="1" x14ac:dyDescent="0.45">
      <c r="A1173" s="1609"/>
      <c r="B1173" s="1570"/>
      <c r="C1173" s="1571"/>
      <c r="D1173" s="1587"/>
      <c r="E1173" s="1587"/>
      <c r="F1173" s="1587"/>
      <c r="G1173" s="1572"/>
      <c r="H1173" s="1572"/>
      <c r="I1173" s="1870">
        <f t="shared" si="18"/>
        <v>0</v>
      </c>
      <c r="J1173" s="1587"/>
      <c r="K1173" s="1587"/>
      <c r="L1173" s="1587"/>
      <c r="M1173" s="1587"/>
      <c r="N1173" s="1587"/>
      <c r="O1173" s="1602"/>
      <c r="P1173" s="1572"/>
      <c r="Q1173" s="1610"/>
    </row>
    <row r="1174" spans="1:17" ht="16" customHeight="1" x14ac:dyDescent="0.45">
      <c r="A1174" s="1609"/>
      <c r="B1174" s="1570"/>
      <c r="C1174" s="1571"/>
      <c r="D1174" s="1587"/>
      <c r="E1174" s="1587"/>
      <c r="F1174" s="1587"/>
      <c r="G1174" s="1572"/>
      <c r="H1174" s="1572"/>
      <c r="I1174" s="1870">
        <f t="shared" si="18"/>
        <v>0</v>
      </c>
      <c r="J1174" s="1587"/>
      <c r="K1174" s="1587"/>
      <c r="L1174" s="1587"/>
      <c r="M1174" s="1587"/>
      <c r="N1174" s="1587"/>
      <c r="O1174" s="1602"/>
      <c r="P1174" s="1572"/>
      <c r="Q1174" s="1610"/>
    </row>
    <row r="1175" spans="1:17" ht="16" customHeight="1" x14ac:dyDescent="0.45">
      <c r="A1175" s="1609"/>
      <c r="B1175" s="1570"/>
      <c r="C1175" s="1571"/>
      <c r="D1175" s="1587"/>
      <c r="E1175" s="1587"/>
      <c r="F1175" s="1587"/>
      <c r="G1175" s="1572"/>
      <c r="H1175" s="1572"/>
      <c r="I1175" s="1870">
        <f t="shared" si="18"/>
        <v>0</v>
      </c>
      <c r="J1175" s="1587"/>
      <c r="K1175" s="1587"/>
      <c r="L1175" s="1587"/>
      <c r="M1175" s="1587"/>
      <c r="N1175" s="1587"/>
      <c r="O1175" s="1602"/>
      <c r="P1175" s="1572"/>
      <c r="Q1175" s="1610"/>
    </row>
    <row r="1176" spans="1:17" ht="16" customHeight="1" x14ac:dyDescent="0.45">
      <c r="A1176" s="1609"/>
      <c r="B1176" s="1570"/>
      <c r="C1176" s="1571"/>
      <c r="D1176" s="1587"/>
      <c r="E1176" s="1587"/>
      <c r="F1176" s="1587"/>
      <c r="G1176" s="1572"/>
      <c r="H1176" s="1572"/>
      <c r="I1176" s="1870">
        <f t="shared" si="18"/>
        <v>0</v>
      </c>
      <c r="J1176" s="1587"/>
      <c r="K1176" s="1587"/>
      <c r="L1176" s="1587"/>
      <c r="M1176" s="1587"/>
      <c r="N1176" s="1587"/>
      <c r="O1176" s="1602"/>
      <c r="P1176" s="1572"/>
      <c r="Q1176" s="1610"/>
    </row>
    <row r="1177" spans="1:17" ht="16" customHeight="1" x14ac:dyDescent="0.45">
      <c r="A1177" s="1609"/>
      <c r="B1177" s="1570"/>
      <c r="C1177" s="1571"/>
      <c r="D1177" s="1587"/>
      <c r="E1177" s="1587"/>
      <c r="F1177" s="1587"/>
      <c r="G1177" s="1572"/>
      <c r="H1177" s="1572"/>
      <c r="I1177" s="1870">
        <f t="shared" si="18"/>
        <v>0</v>
      </c>
      <c r="J1177" s="1587"/>
      <c r="K1177" s="1587"/>
      <c r="L1177" s="1587"/>
      <c r="M1177" s="1587"/>
      <c r="N1177" s="1587"/>
      <c r="O1177" s="1602"/>
      <c r="P1177" s="1572"/>
      <c r="Q1177" s="1610"/>
    </row>
    <row r="1178" spans="1:17" ht="16" customHeight="1" x14ac:dyDescent="0.45">
      <c r="A1178" s="1609"/>
      <c r="B1178" s="1570"/>
      <c r="C1178" s="1571"/>
      <c r="D1178" s="1587"/>
      <c r="E1178" s="1587"/>
      <c r="F1178" s="1587"/>
      <c r="G1178" s="1572"/>
      <c r="H1178" s="1572"/>
      <c r="I1178" s="1870">
        <f t="shared" si="18"/>
        <v>0</v>
      </c>
      <c r="J1178" s="1587"/>
      <c r="K1178" s="1587"/>
      <c r="L1178" s="1587"/>
      <c r="M1178" s="1587"/>
      <c r="N1178" s="1587"/>
      <c r="O1178" s="1602"/>
      <c r="P1178" s="1572"/>
      <c r="Q1178" s="1610"/>
    </row>
    <row r="1179" spans="1:17" ht="16" customHeight="1" x14ac:dyDescent="0.45">
      <c r="A1179" s="1609"/>
      <c r="B1179" s="1570"/>
      <c r="C1179" s="1571"/>
      <c r="D1179" s="1587"/>
      <c r="E1179" s="1587"/>
      <c r="F1179" s="1587"/>
      <c r="G1179" s="1572"/>
      <c r="H1179" s="1572"/>
      <c r="I1179" s="1870">
        <f t="shared" si="18"/>
        <v>0</v>
      </c>
      <c r="J1179" s="1587"/>
      <c r="K1179" s="1587"/>
      <c r="L1179" s="1587"/>
      <c r="M1179" s="1587"/>
      <c r="N1179" s="1587"/>
      <c r="O1179" s="1602"/>
      <c r="P1179" s="1572"/>
      <c r="Q1179" s="1610"/>
    </row>
    <row r="1180" spans="1:17" ht="16" customHeight="1" x14ac:dyDescent="0.45">
      <c r="A1180" s="1609"/>
      <c r="B1180" s="1570"/>
      <c r="C1180" s="1571"/>
      <c r="D1180" s="1587"/>
      <c r="E1180" s="1587"/>
      <c r="F1180" s="1587"/>
      <c r="G1180" s="1572"/>
      <c r="H1180" s="1572"/>
      <c r="I1180" s="1870">
        <f t="shared" si="18"/>
        <v>0</v>
      </c>
      <c r="J1180" s="1587"/>
      <c r="K1180" s="1587"/>
      <c r="L1180" s="1587"/>
      <c r="M1180" s="1587"/>
      <c r="N1180" s="1587"/>
      <c r="O1180" s="1602"/>
      <c r="P1180" s="1572"/>
      <c r="Q1180" s="1610"/>
    </row>
    <row r="1181" spans="1:17" ht="16" customHeight="1" x14ac:dyDescent="0.45">
      <c r="A1181" s="1609"/>
      <c r="B1181" s="1570"/>
      <c r="C1181" s="1571"/>
      <c r="D1181" s="1587"/>
      <c r="E1181" s="1587"/>
      <c r="F1181" s="1587"/>
      <c r="G1181" s="1572"/>
      <c r="H1181" s="1572"/>
      <c r="I1181" s="1870">
        <f t="shared" si="18"/>
        <v>0</v>
      </c>
      <c r="J1181" s="1587"/>
      <c r="K1181" s="1587"/>
      <c r="L1181" s="1587"/>
      <c r="M1181" s="1587"/>
      <c r="N1181" s="1587"/>
      <c r="O1181" s="1602"/>
      <c r="P1181" s="1572"/>
      <c r="Q1181" s="1610"/>
    </row>
    <row r="1182" spans="1:17" ht="16" customHeight="1" x14ac:dyDescent="0.45">
      <c r="A1182" s="1609"/>
      <c r="B1182" s="1570"/>
      <c r="C1182" s="1571"/>
      <c r="D1182" s="1587"/>
      <c r="E1182" s="1587"/>
      <c r="F1182" s="1587"/>
      <c r="G1182" s="1572"/>
      <c r="H1182" s="1572"/>
      <c r="I1182" s="1870">
        <f t="shared" si="18"/>
        <v>0</v>
      </c>
      <c r="J1182" s="1587"/>
      <c r="K1182" s="1587"/>
      <c r="L1182" s="1587"/>
      <c r="M1182" s="1587"/>
      <c r="N1182" s="1587"/>
      <c r="O1182" s="1602"/>
      <c r="P1182" s="1572"/>
      <c r="Q1182" s="1610"/>
    </row>
    <row r="1183" spans="1:17" ht="16" customHeight="1" x14ac:dyDescent="0.45">
      <c r="A1183" s="1609"/>
      <c r="B1183" s="1570"/>
      <c r="C1183" s="1571"/>
      <c r="D1183" s="1587"/>
      <c r="E1183" s="1587"/>
      <c r="F1183" s="1587"/>
      <c r="G1183" s="1572"/>
      <c r="H1183" s="1572"/>
      <c r="I1183" s="1870">
        <f t="shared" si="18"/>
        <v>0</v>
      </c>
      <c r="J1183" s="1587"/>
      <c r="K1183" s="1587"/>
      <c r="L1183" s="1587"/>
      <c r="M1183" s="1587"/>
      <c r="N1183" s="1587"/>
      <c r="O1183" s="1602"/>
      <c r="P1183" s="1572"/>
      <c r="Q1183" s="1610"/>
    </row>
    <row r="1184" spans="1:17" ht="16" customHeight="1" x14ac:dyDescent="0.45">
      <c r="A1184" s="1609"/>
      <c r="B1184" s="1570"/>
      <c r="C1184" s="1571"/>
      <c r="D1184" s="1587"/>
      <c r="E1184" s="1587"/>
      <c r="F1184" s="1587"/>
      <c r="G1184" s="1572"/>
      <c r="H1184" s="1572"/>
      <c r="I1184" s="1870">
        <f t="shared" si="18"/>
        <v>0</v>
      </c>
      <c r="J1184" s="1587"/>
      <c r="K1184" s="1587"/>
      <c r="L1184" s="1587"/>
      <c r="M1184" s="1587"/>
      <c r="N1184" s="1587"/>
      <c r="O1184" s="1602"/>
      <c r="P1184" s="1572"/>
      <c r="Q1184" s="1610"/>
    </row>
    <row r="1185" spans="1:17" ht="16" customHeight="1" x14ac:dyDescent="0.45">
      <c r="A1185" s="1609"/>
      <c r="B1185" s="1570"/>
      <c r="C1185" s="1571"/>
      <c r="D1185" s="1587"/>
      <c r="E1185" s="1587"/>
      <c r="F1185" s="1587"/>
      <c r="G1185" s="1572"/>
      <c r="H1185" s="1572"/>
      <c r="I1185" s="1870">
        <f t="shared" si="18"/>
        <v>0</v>
      </c>
      <c r="J1185" s="1587"/>
      <c r="K1185" s="1587"/>
      <c r="L1185" s="1587"/>
      <c r="M1185" s="1587"/>
      <c r="N1185" s="1587"/>
      <c r="O1185" s="1602"/>
      <c r="P1185" s="1572"/>
      <c r="Q1185" s="1610"/>
    </row>
    <row r="1186" spans="1:17" ht="16" customHeight="1" x14ac:dyDescent="0.45">
      <c r="A1186" s="1609"/>
      <c r="B1186" s="1570"/>
      <c r="C1186" s="1571"/>
      <c r="D1186" s="1587"/>
      <c r="E1186" s="1587"/>
      <c r="F1186" s="1587"/>
      <c r="G1186" s="1572"/>
      <c r="H1186" s="1572"/>
      <c r="I1186" s="1870">
        <f t="shared" si="18"/>
        <v>0</v>
      </c>
      <c r="J1186" s="1587"/>
      <c r="K1186" s="1587"/>
      <c r="L1186" s="1587"/>
      <c r="M1186" s="1587"/>
      <c r="N1186" s="1587"/>
      <c r="O1186" s="1602"/>
      <c r="P1186" s="1572"/>
      <c r="Q1186" s="1610"/>
    </row>
    <row r="1187" spans="1:17" ht="16" customHeight="1" x14ac:dyDescent="0.45">
      <c r="A1187" s="1609"/>
      <c r="B1187" s="1570"/>
      <c r="C1187" s="1571"/>
      <c r="D1187" s="1587"/>
      <c r="E1187" s="1587"/>
      <c r="F1187" s="1587"/>
      <c r="G1187" s="1572"/>
      <c r="H1187" s="1572"/>
      <c r="I1187" s="1870">
        <f t="shared" si="18"/>
        <v>0</v>
      </c>
      <c r="J1187" s="1587"/>
      <c r="K1187" s="1587"/>
      <c r="L1187" s="1587"/>
      <c r="M1187" s="1587"/>
      <c r="N1187" s="1587"/>
      <c r="O1187" s="1602"/>
      <c r="P1187" s="1572"/>
      <c r="Q1187" s="1610"/>
    </row>
    <row r="1188" spans="1:17" ht="16" customHeight="1" x14ac:dyDescent="0.45">
      <c r="A1188" s="1609"/>
      <c r="B1188" s="1570"/>
      <c r="C1188" s="1571"/>
      <c r="D1188" s="1587"/>
      <c r="E1188" s="1587"/>
      <c r="F1188" s="1587"/>
      <c r="G1188" s="1572"/>
      <c r="H1188" s="1572"/>
      <c r="I1188" s="1870">
        <f t="shared" si="18"/>
        <v>0</v>
      </c>
      <c r="J1188" s="1587"/>
      <c r="K1188" s="1587"/>
      <c r="L1188" s="1587"/>
      <c r="M1188" s="1587"/>
      <c r="N1188" s="1587"/>
      <c r="O1188" s="1602"/>
      <c r="P1188" s="1572"/>
      <c r="Q1188" s="1610"/>
    </row>
    <row r="1189" spans="1:17" ht="16" customHeight="1" x14ac:dyDescent="0.45">
      <c r="A1189" s="1609"/>
      <c r="B1189" s="1570"/>
      <c r="C1189" s="1571"/>
      <c r="D1189" s="1587"/>
      <c r="E1189" s="1587"/>
      <c r="F1189" s="1587"/>
      <c r="G1189" s="1572"/>
      <c r="H1189" s="1572"/>
      <c r="I1189" s="1870">
        <f t="shared" si="18"/>
        <v>0</v>
      </c>
      <c r="J1189" s="1587"/>
      <c r="K1189" s="1587"/>
      <c r="L1189" s="1587"/>
      <c r="M1189" s="1587"/>
      <c r="N1189" s="1587"/>
      <c r="O1189" s="1602"/>
      <c r="P1189" s="1572"/>
      <c r="Q1189" s="1610"/>
    </row>
    <row r="1190" spans="1:17" ht="16" customHeight="1" x14ac:dyDescent="0.45">
      <c r="A1190" s="1609"/>
      <c r="B1190" s="1570"/>
      <c r="C1190" s="1571"/>
      <c r="D1190" s="1587"/>
      <c r="E1190" s="1587"/>
      <c r="F1190" s="1587"/>
      <c r="G1190" s="1572"/>
      <c r="H1190" s="1572"/>
      <c r="I1190" s="1870">
        <f t="shared" si="18"/>
        <v>0</v>
      </c>
      <c r="J1190" s="1587"/>
      <c r="K1190" s="1587"/>
      <c r="L1190" s="1587"/>
      <c r="M1190" s="1587"/>
      <c r="N1190" s="1587"/>
      <c r="O1190" s="1602"/>
      <c r="P1190" s="1572"/>
      <c r="Q1190" s="1610"/>
    </row>
    <row r="1191" spans="1:17" ht="16" customHeight="1" x14ac:dyDescent="0.45">
      <c r="A1191" s="1609"/>
      <c r="B1191" s="1570"/>
      <c r="C1191" s="1571"/>
      <c r="D1191" s="1587"/>
      <c r="E1191" s="1587"/>
      <c r="F1191" s="1587"/>
      <c r="G1191" s="1572"/>
      <c r="H1191" s="1572"/>
      <c r="I1191" s="1870">
        <f t="shared" si="18"/>
        <v>0</v>
      </c>
      <c r="J1191" s="1587"/>
      <c r="K1191" s="1587"/>
      <c r="L1191" s="1587"/>
      <c r="M1191" s="1587"/>
      <c r="N1191" s="1587"/>
      <c r="O1191" s="1602"/>
      <c r="P1191" s="1572"/>
      <c r="Q1191" s="1610"/>
    </row>
    <row r="1192" spans="1:17" ht="16" customHeight="1" x14ac:dyDescent="0.45">
      <c r="A1192" s="1609"/>
      <c r="B1192" s="1570"/>
      <c r="C1192" s="1571"/>
      <c r="D1192" s="1587"/>
      <c r="E1192" s="1587"/>
      <c r="F1192" s="1587"/>
      <c r="G1192" s="1572"/>
      <c r="H1192" s="1572"/>
      <c r="I1192" s="1870">
        <f t="shared" si="18"/>
        <v>0</v>
      </c>
      <c r="J1192" s="1587"/>
      <c r="K1192" s="1587"/>
      <c r="L1192" s="1587"/>
      <c r="M1192" s="1587"/>
      <c r="N1192" s="1587"/>
      <c r="O1192" s="1602"/>
      <c r="P1192" s="1572"/>
      <c r="Q1192" s="1610"/>
    </row>
    <row r="1193" spans="1:17" ht="16" customHeight="1" x14ac:dyDescent="0.45">
      <c r="A1193" s="1609"/>
      <c r="B1193" s="1570"/>
      <c r="C1193" s="1571"/>
      <c r="D1193" s="1587"/>
      <c r="E1193" s="1587"/>
      <c r="F1193" s="1587"/>
      <c r="G1193" s="1572"/>
      <c r="H1193" s="1572"/>
      <c r="I1193" s="1870">
        <f t="shared" si="18"/>
        <v>0</v>
      </c>
      <c r="J1193" s="1587"/>
      <c r="K1193" s="1587"/>
      <c r="L1193" s="1587"/>
      <c r="M1193" s="1587"/>
      <c r="N1193" s="1587"/>
      <c r="O1193" s="1602"/>
      <c r="P1193" s="1572"/>
      <c r="Q1193" s="1610"/>
    </row>
    <row r="1194" spans="1:17" ht="16" customHeight="1" x14ac:dyDescent="0.45">
      <c r="A1194" s="1609"/>
      <c r="B1194" s="1570"/>
      <c r="C1194" s="1571"/>
      <c r="D1194" s="1587"/>
      <c r="E1194" s="1587"/>
      <c r="F1194" s="1587"/>
      <c r="G1194" s="1572"/>
      <c r="H1194" s="1572"/>
      <c r="I1194" s="1870">
        <f t="shared" si="18"/>
        <v>0</v>
      </c>
      <c r="J1194" s="1587"/>
      <c r="K1194" s="1587"/>
      <c r="L1194" s="1587"/>
      <c r="M1194" s="1587"/>
      <c r="N1194" s="1587"/>
      <c r="O1194" s="1602"/>
      <c r="P1194" s="1572"/>
      <c r="Q1194" s="1610"/>
    </row>
    <row r="1195" spans="1:17" ht="16" customHeight="1" x14ac:dyDescent="0.45">
      <c r="A1195" s="1609"/>
      <c r="B1195" s="1570"/>
      <c r="C1195" s="1571"/>
      <c r="D1195" s="1587"/>
      <c r="E1195" s="1587"/>
      <c r="F1195" s="1587"/>
      <c r="G1195" s="1572"/>
      <c r="H1195" s="1572"/>
      <c r="I1195" s="1870">
        <f t="shared" si="18"/>
        <v>0</v>
      </c>
      <c r="J1195" s="1587"/>
      <c r="K1195" s="1587"/>
      <c r="L1195" s="1587"/>
      <c r="M1195" s="1587"/>
      <c r="N1195" s="1587"/>
      <c r="O1195" s="1602"/>
      <c r="P1195" s="1572"/>
      <c r="Q1195" s="1610"/>
    </row>
    <row r="1196" spans="1:17" ht="16" customHeight="1" x14ac:dyDescent="0.45">
      <c r="A1196" s="1609"/>
      <c r="B1196" s="1570"/>
      <c r="C1196" s="1571"/>
      <c r="D1196" s="1587"/>
      <c r="E1196" s="1587"/>
      <c r="F1196" s="1587"/>
      <c r="G1196" s="1572"/>
      <c r="H1196" s="1572"/>
      <c r="I1196" s="1870">
        <f t="shared" si="18"/>
        <v>0</v>
      </c>
      <c r="J1196" s="1587"/>
      <c r="K1196" s="1587"/>
      <c r="L1196" s="1587"/>
      <c r="M1196" s="1587"/>
      <c r="N1196" s="1587"/>
      <c r="O1196" s="1602"/>
      <c r="P1196" s="1572"/>
      <c r="Q1196" s="1610"/>
    </row>
    <row r="1197" spans="1:17" ht="16" customHeight="1" x14ac:dyDescent="0.45">
      <c r="A1197" s="1609"/>
      <c r="B1197" s="1570"/>
      <c r="C1197" s="1571"/>
      <c r="D1197" s="1587"/>
      <c r="E1197" s="1587"/>
      <c r="F1197" s="1587"/>
      <c r="G1197" s="1572"/>
      <c r="H1197" s="1572"/>
      <c r="I1197" s="1870">
        <f t="shared" si="18"/>
        <v>0</v>
      </c>
      <c r="J1197" s="1587"/>
      <c r="K1197" s="1587"/>
      <c r="L1197" s="1587"/>
      <c r="M1197" s="1587"/>
      <c r="N1197" s="1587"/>
      <c r="O1197" s="1602"/>
      <c r="P1197" s="1572"/>
      <c r="Q1197" s="1610"/>
    </row>
    <row r="1198" spans="1:17" ht="16" customHeight="1" x14ac:dyDescent="0.45">
      <c r="A1198" s="1609"/>
      <c r="B1198" s="1570"/>
      <c r="C1198" s="1571"/>
      <c r="D1198" s="1587"/>
      <c r="E1198" s="1587"/>
      <c r="F1198" s="1587"/>
      <c r="G1198" s="1572"/>
      <c r="H1198" s="1572"/>
      <c r="I1198" s="1870">
        <f t="shared" si="18"/>
        <v>0</v>
      </c>
      <c r="J1198" s="1587"/>
      <c r="K1198" s="1587"/>
      <c r="L1198" s="1587"/>
      <c r="M1198" s="1587"/>
      <c r="N1198" s="1587"/>
      <c r="O1198" s="1602"/>
      <c r="P1198" s="1572"/>
      <c r="Q1198" s="1610"/>
    </row>
    <row r="1199" spans="1:17" ht="16" customHeight="1" x14ac:dyDescent="0.45">
      <c r="A1199" s="1609"/>
      <c r="B1199" s="1570"/>
      <c r="C1199" s="1571"/>
      <c r="D1199" s="1587"/>
      <c r="E1199" s="1587"/>
      <c r="F1199" s="1587"/>
      <c r="G1199" s="1572"/>
      <c r="H1199" s="1572"/>
      <c r="I1199" s="1870">
        <f t="shared" si="18"/>
        <v>0</v>
      </c>
      <c r="J1199" s="1587"/>
      <c r="K1199" s="1587"/>
      <c r="L1199" s="1587"/>
      <c r="M1199" s="1587"/>
      <c r="N1199" s="1587"/>
      <c r="O1199" s="1602"/>
      <c r="P1199" s="1572"/>
      <c r="Q1199" s="1610"/>
    </row>
    <row r="1200" spans="1:17" ht="16" customHeight="1" x14ac:dyDescent="0.45">
      <c r="A1200" s="1609"/>
      <c r="B1200" s="1570"/>
      <c r="C1200" s="1571"/>
      <c r="D1200" s="1587"/>
      <c r="E1200" s="1587"/>
      <c r="F1200" s="1587"/>
      <c r="G1200" s="1572"/>
      <c r="H1200" s="1572"/>
      <c r="I1200" s="1870">
        <f t="shared" si="18"/>
        <v>0</v>
      </c>
      <c r="J1200" s="1587"/>
      <c r="K1200" s="1587"/>
      <c r="L1200" s="1587"/>
      <c r="M1200" s="1587"/>
      <c r="N1200" s="1587"/>
      <c r="O1200" s="1602"/>
      <c r="P1200" s="1572"/>
      <c r="Q1200" s="1610"/>
    </row>
    <row r="1201" spans="1:17" ht="16" customHeight="1" x14ac:dyDescent="0.45">
      <c r="A1201" s="1609"/>
      <c r="B1201" s="1570"/>
      <c r="C1201" s="1571"/>
      <c r="D1201" s="1587"/>
      <c r="E1201" s="1587"/>
      <c r="F1201" s="1587"/>
      <c r="G1201" s="1572"/>
      <c r="H1201" s="1572"/>
      <c r="I1201" s="1870">
        <f t="shared" si="18"/>
        <v>0</v>
      </c>
      <c r="J1201" s="1587"/>
      <c r="K1201" s="1587"/>
      <c r="L1201" s="1587"/>
      <c r="M1201" s="1587"/>
      <c r="N1201" s="1587"/>
      <c r="O1201" s="1602"/>
      <c r="P1201" s="1572"/>
      <c r="Q1201" s="1610"/>
    </row>
    <row r="1202" spans="1:17" ht="16" customHeight="1" x14ac:dyDescent="0.45">
      <c r="A1202" s="1609"/>
      <c r="B1202" s="1570"/>
      <c r="C1202" s="1571"/>
      <c r="D1202" s="1587"/>
      <c r="E1202" s="1587"/>
      <c r="F1202" s="1587"/>
      <c r="G1202" s="1572"/>
      <c r="H1202" s="1572"/>
      <c r="I1202" s="1870">
        <f t="shared" si="18"/>
        <v>0</v>
      </c>
      <c r="J1202" s="1587"/>
      <c r="K1202" s="1587"/>
      <c r="L1202" s="1587"/>
      <c r="M1202" s="1587"/>
      <c r="N1202" s="1587"/>
      <c r="O1202" s="1602"/>
      <c r="P1202" s="1572"/>
      <c r="Q1202" s="1610"/>
    </row>
    <row r="1203" spans="1:17" ht="16" customHeight="1" x14ac:dyDescent="0.45">
      <c r="A1203" s="1609"/>
      <c r="B1203" s="1570"/>
      <c r="C1203" s="1571"/>
      <c r="D1203" s="1587"/>
      <c r="E1203" s="1587"/>
      <c r="F1203" s="1587"/>
      <c r="G1203" s="1572"/>
      <c r="H1203" s="1572"/>
      <c r="I1203" s="1870">
        <f t="shared" si="18"/>
        <v>0</v>
      </c>
      <c r="J1203" s="1587"/>
      <c r="K1203" s="1587"/>
      <c r="L1203" s="1587"/>
      <c r="M1203" s="1587"/>
      <c r="N1203" s="1587"/>
      <c r="O1203" s="1602"/>
      <c r="P1203" s="1572"/>
      <c r="Q1203" s="1610"/>
    </row>
    <row r="1204" spans="1:17" ht="16" customHeight="1" x14ac:dyDescent="0.45">
      <c r="A1204" s="1609"/>
      <c r="B1204" s="1570"/>
      <c r="C1204" s="1571"/>
      <c r="D1204" s="1587"/>
      <c r="E1204" s="1587"/>
      <c r="F1204" s="1587"/>
      <c r="G1204" s="1572"/>
      <c r="H1204" s="1572"/>
      <c r="I1204" s="1870">
        <f t="shared" si="18"/>
        <v>0</v>
      </c>
      <c r="J1204" s="1587"/>
      <c r="K1204" s="1587"/>
      <c r="L1204" s="1587"/>
      <c r="M1204" s="1587"/>
      <c r="N1204" s="1587"/>
      <c r="O1204" s="1602"/>
      <c r="P1204" s="1572"/>
      <c r="Q1204" s="1610"/>
    </row>
    <row r="1205" spans="1:17" ht="16" customHeight="1" x14ac:dyDescent="0.45">
      <c r="A1205" s="1609"/>
      <c r="B1205" s="1570"/>
      <c r="C1205" s="1571"/>
      <c r="D1205" s="1587"/>
      <c r="E1205" s="1587"/>
      <c r="F1205" s="1587"/>
      <c r="G1205" s="1572"/>
      <c r="H1205" s="1572"/>
      <c r="I1205" s="1870">
        <f t="shared" si="18"/>
        <v>0</v>
      </c>
      <c r="J1205" s="1587"/>
      <c r="K1205" s="1587"/>
      <c r="L1205" s="1587"/>
      <c r="M1205" s="1587"/>
      <c r="N1205" s="1587"/>
      <c r="O1205" s="1602"/>
      <c r="P1205" s="1572"/>
      <c r="Q1205" s="1610"/>
    </row>
    <row r="1206" spans="1:17" ht="16" customHeight="1" x14ac:dyDescent="0.45">
      <c r="A1206" s="1609"/>
      <c r="B1206" s="1570"/>
      <c r="C1206" s="1571"/>
      <c r="D1206" s="1587"/>
      <c r="E1206" s="1587"/>
      <c r="F1206" s="1587"/>
      <c r="G1206" s="1572"/>
      <c r="H1206" s="1572"/>
      <c r="I1206" s="1870">
        <f t="shared" si="18"/>
        <v>0</v>
      </c>
      <c r="J1206" s="1587"/>
      <c r="K1206" s="1587"/>
      <c r="L1206" s="1587"/>
      <c r="M1206" s="1587"/>
      <c r="N1206" s="1587"/>
      <c r="O1206" s="1602"/>
      <c r="P1206" s="1572"/>
      <c r="Q1206" s="1610"/>
    </row>
    <row r="1207" spans="1:17" ht="16" customHeight="1" x14ac:dyDescent="0.45">
      <c r="A1207" s="1609"/>
      <c r="B1207" s="1570"/>
      <c r="C1207" s="1571"/>
      <c r="D1207" s="1587"/>
      <c r="E1207" s="1587"/>
      <c r="F1207" s="1587"/>
      <c r="G1207" s="1572"/>
      <c r="H1207" s="1572"/>
      <c r="I1207" s="1870">
        <f t="shared" si="18"/>
        <v>0</v>
      </c>
      <c r="J1207" s="1587"/>
      <c r="K1207" s="1587"/>
      <c r="L1207" s="1587"/>
      <c r="M1207" s="1587"/>
      <c r="N1207" s="1587"/>
      <c r="O1207" s="1602"/>
      <c r="P1207" s="1572"/>
      <c r="Q1207" s="1610"/>
    </row>
    <row r="1208" spans="1:17" ht="16" customHeight="1" x14ac:dyDescent="0.45">
      <c r="A1208" s="1609"/>
      <c r="B1208" s="1570"/>
      <c r="C1208" s="1571"/>
      <c r="D1208" s="1587"/>
      <c r="E1208" s="1587"/>
      <c r="F1208" s="1587"/>
      <c r="G1208" s="1572"/>
      <c r="H1208" s="1572"/>
      <c r="I1208" s="1870">
        <f t="shared" si="18"/>
        <v>0</v>
      </c>
      <c r="J1208" s="1587"/>
      <c r="K1208" s="1587"/>
      <c r="L1208" s="1587"/>
      <c r="M1208" s="1587"/>
      <c r="N1208" s="1587"/>
      <c r="O1208" s="1602"/>
      <c r="P1208" s="1572"/>
      <c r="Q1208" s="1610"/>
    </row>
    <row r="1209" spans="1:17" ht="16" customHeight="1" x14ac:dyDescent="0.45">
      <c r="A1209" s="1609"/>
      <c r="B1209" s="1570"/>
      <c r="C1209" s="1571"/>
      <c r="D1209" s="1587"/>
      <c r="E1209" s="1587"/>
      <c r="F1209" s="1587"/>
      <c r="G1209" s="1572"/>
      <c r="H1209" s="1572"/>
      <c r="I1209" s="1870">
        <f t="shared" si="18"/>
        <v>0</v>
      </c>
      <c r="J1209" s="1587"/>
      <c r="K1209" s="1587"/>
      <c r="L1209" s="1587"/>
      <c r="M1209" s="1587"/>
      <c r="N1209" s="1587"/>
      <c r="O1209" s="1602"/>
      <c r="P1209" s="1572"/>
      <c r="Q1209" s="1610"/>
    </row>
    <row r="1210" spans="1:17" ht="16" customHeight="1" x14ac:dyDescent="0.45">
      <c r="A1210" s="1609"/>
      <c r="B1210" s="1570"/>
      <c r="C1210" s="1571"/>
      <c r="D1210" s="1587"/>
      <c r="E1210" s="1587"/>
      <c r="F1210" s="1587"/>
      <c r="G1210" s="1572"/>
      <c r="H1210" s="1572"/>
      <c r="I1210" s="1870">
        <f t="shared" si="18"/>
        <v>0</v>
      </c>
      <c r="J1210" s="1587"/>
      <c r="K1210" s="1587"/>
      <c r="L1210" s="1587"/>
      <c r="M1210" s="1587"/>
      <c r="N1210" s="1587"/>
      <c r="O1210" s="1602"/>
      <c r="P1210" s="1572"/>
      <c r="Q1210" s="1610"/>
    </row>
    <row r="1211" spans="1:17" ht="16" customHeight="1" x14ac:dyDescent="0.45">
      <c r="A1211" s="1609"/>
      <c r="B1211" s="1570"/>
      <c r="C1211" s="1571"/>
      <c r="D1211" s="1587"/>
      <c r="E1211" s="1587"/>
      <c r="F1211" s="1587"/>
      <c r="G1211" s="1572"/>
      <c r="H1211" s="1572"/>
      <c r="I1211" s="1870">
        <f t="shared" si="18"/>
        <v>0</v>
      </c>
      <c r="J1211" s="1587"/>
      <c r="K1211" s="1587"/>
      <c r="L1211" s="1587"/>
      <c r="M1211" s="1587"/>
      <c r="N1211" s="1587"/>
      <c r="O1211" s="1602"/>
      <c r="P1211" s="1572"/>
      <c r="Q1211" s="1610"/>
    </row>
    <row r="1212" spans="1:17" ht="16" customHeight="1" x14ac:dyDescent="0.45">
      <c r="A1212" s="1609"/>
      <c r="B1212" s="1570"/>
      <c r="C1212" s="1571"/>
      <c r="D1212" s="1587"/>
      <c r="E1212" s="1587"/>
      <c r="F1212" s="1587"/>
      <c r="G1212" s="1572"/>
      <c r="H1212" s="1572"/>
      <c r="I1212" s="1870">
        <f t="shared" si="18"/>
        <v>0</v>
      </c>
      <c r="J1212" s="1587"/>
      <c r="K1212" s="1587"/>
      <c r="L1212" s="1587"/>
      <c r="M1212" s="1587"/>
      <c r="N1212" s="1587"/>
      <c r="O1212" s="1602"/>
      <c r="P1212" s="1572"/>
      <c r="Q1212" s="1610"/>
    </row>
    <row r="1213" spans="1:17" ht="16" customHeight="1" x14ac:dyDescent="0.45">
      <c r="A1213" s="1609"/>
      <c r="B1213" s="1570"/>
      <c r="C1213" s="1571"/>
      <c r="D1213" s="1587"/>
      <c r="E1213" s="1587"/>
      <c r="F1213" s="1587"/>
      <c r="G1213" s="1572"/>
      <c r="H1213" s="1572"/>
      <c r="I1213" s="1870">
        <f t="shared" si="18"/>
        <v>0</v>
      </c>
      <c r="J1213" s="1587"/>
      <c r="K1213" s="1587"/>
      <c r="L1213" s="1587"/>
      <c r="M1213" s="1587"/>
      <c r="N1213" s="1587"/>
      <c r="O1213" s="1602"/>
      <c r="P1213" s="1572"/>
      <c r="Q1213" s="1610"/>
    </row>
    <row r="1214" spans="1:17" ht="16" customHeight="1" x14ac:dyDescent="0.45">
      <c r="A1214" s="1609"/>
      <c r="B1214" s="1570"/>
      <c r="C1214" s="1571"/>
      <c r="D1214" s="1587"/>
      <c r="E1214" s="1587"/>
      <c r="F1214" s="1587"/>
      <c r="G1214" s="1572"/>
      <c r="H1214" s="1572"/>
      <c r="I1214" s="1870">
        <f t="shared" si="18"/>
        <v>0</v>
      </c>
      <c r="J1214" s="1587"/>
      <c r="K1214" s="1587"/>
      <c r="L1214" s="1587"/>
      <c r="M1214" s="1587"/>
      <c r="N1214" s="1587"/>
      <c r="O1214" s="1602"/>
      <c r="P1214" s="1572"/>
      <c r="Q1214" s="1610"/>
    </row>
    <row r="1215" spans="1:17" ht="16" customHeight="1" x14ac:dyDescent="0.45">
      <c r="A1215" s="1609"/>
      <c r="B1215" s="1570"/>
      <c r="C1215" s="1571"/>
      <c r="D1215" s="1587"/>
      <c r="E1215" s="1587"/>
      <c r="F1215" s="1587"/>
      <c r="G1215" s="1572"/>
      <c r="H1215" s="1572"/>
      <c r="I1215" s="1870">
        <f t="shared" si="18"/>
        <v>0</v>
      </c>
      <c r="J1215" s="1587"/>
      <c r="K1215" s="1587"/>
      <c r="L1215" s="1587"/>
      <c r="M1215" s="1587"/>
      <c r="N1215" s="1587"/>
      <c r="O1215" s="1602"/>
      <c r="P1215" s="1572"/>
      <c r="Q1215" s="1610"/>
    </row>
    <row r="1216" spans="1:17" ht="16" customHeight="1" x14ac:dyDescent="0.45">
      <c r="A1216" s="1609"/>
      <c r="B1216" s="1570"/>
      <c r="C1216" s="1571"/>
      <c r="D1216" s="1587"/>
      <c r="E1216" s="1587"/>
      <c r="F1216" s="1587"/>
      <c r="G1216" s="1572"/>
      <c r="H1216" s="1572"/>
      <c r="I1216" s="1870">
        <f t="shared" si="18"/>
        <v>0</v>
      </c>
      <c r="J1216" s="1587"/>
      <c r="K1216" s="1587"/>
      <c r="L1216" s="1587"/>
      <c r="M1216" s="1587"/>
      <c r="N1216" s="1587"/>
      <c r="O1216" s="1602"/>
      <c r="P1216" s="1572"/>
      <c r="Q1216" s="1610"/>
    </row>
    <row r="1217" spans="1:17" ht="16" customHeight="1" x14ac:dyDescent="0.45">
      <c r="A1217" s="1609"/>
      <c r="B1217" s="1570"/>
      <c r="C1217" s="1571"/>
      <c r="D1217" s="1587"/>
      <c r="E1217" s="1587"/>
      <c r="F1217" s="1587"/>
      <c r="G1217" s="1572"/>
      <c r="H1217" s="1572"/>
      <c r="I1217" s="1870">
        <f t="shared" si="18"/>
        <v>0</v>
      </c>
      <c r="J1217" s="1587"/>
      <c r="K1217" s="1587"/>
      <c r="L1217" s="1587"/>
      <c r="M1217" s="1587"/>
      <c r="N1217" s="1587"/>
      <c r="O1217" s="1602"/>
      <c r="P1217" s="1572"/>
      <c r="Q1217" s="1610"/>
    </row>
    <row r="1218" spans="1:17" ht="16" customHeight="1" x14ac:dyDescent="0.45">
      <c r="A1218" s="1609"/>
      <c r="B1218" s="1570"/>
      <c r="C1218" s="1571"/>
      <c r="D1218" s="1587"/>
      <c r="E1218" s="1587"/>
      <c r="F1218" s="1587"/>
      <c r="G1218" s="1572"/>
      <c r="H1218" s="1572"/>
      <c r="I1218" s="1870">
        <f t="shared" si="18"/>
        <v>0</v>
      </c>
      <c r="J1218" s="1587"/>
      <c r="K1218" s="1587"/>
      <c r="L1218" s="1587"/>
      <c r="M1218" s="1587"/>
      <c r="N1218" s="1587"/>
      <c r="O1218" s="1602"/>
      <c r="P1218" s="1572"/>
      <c r="Q1218" s="1610"/>
    </row>
    <row r="1219" spans="1:17" ht="16" customHeight="1" x14ac:dyDescent="0.45">
      <c r="A1219" s="1609"/>
      <c r="B1219" s="1570"/>
      <c r="C1219" s="1571"/>
      <c r="D1219" s="1587"/>
      <c r="E1219" s="1587"/>
      <c r="F1219" s="1587"/>
      <c r="G1219" s="1572"/>
      <c r="H1219" s="1572"/>
      <c r="I1219" s="1870">
        <f t="shared" si="18"/>
        <v>0</v>
      </c>
      <c r="J1219" s="1587"/>
      <c r="K1219" s="1587"/>
      <c r="L1219" s="1587"/>
      <c r="M1219" s="1587"/>
      <c r="N1219" s="1587"/>
      <c r="O1219" s="1602"/>
      <c r="P1219" s="1572"/>
      <c r="Q1219" s="1610"/>
    </row>
    <row r="1220" spans="1:17" ht="16" customHeight="1" x14ac:dyDescent="0.45">
      <c r="A1220" s="1609"/>
      <c r="B1220" s="1570"/>
      <c r="C1220" s="1571"/>
      <c r="D1220" s="1587"/>
      <c r="E1220" s="1587"/>
      <c r="F1220" s="1587"/>
      <c r="G1220" s="1572"/>
      <c r="H1220" s="1572"/>
      <c r="I1220" s="1870">
        <f t="shared" si="18"/>
        <v>0</v>
      </c>
      <c r="J1220" s="1587"/>
      <c r="K1220" s="1587"/>
      <c r="L1220" s="1587"/>
      <c r="M1220" s="1587"/>
      <c r="N1220" s="1587"/>
      <c r="O1220" s="1602"/>
      <c r="P1220" s="1572"/>
      <c r="Q1220" s="1610"/>
    </row>
    <row r="1221" spans="1:17" ht="16" customHeight="1" x14ac:dyDescent="0.45">
      <c r="A1221" s="1609"/>
      <c r="B1221" s="1570"/>
      <c r="C1221" s="1571"/>
      <c r="D1221" s="1587"/>
      <c r="E1221" s="1587"/>
      <c r="F1221" s="1587"/>
      <c r="G1221" s="1572"/>
      <c r="H1221" s="1572"/>
      <c r="I1221" s="1870">
        <f t="shared" si="18"/>
        <v>0</v>
      </c>
      <c r="J1221" s="1587"/>
      <c r="K1221" s="1587"/>
      <c r="L1221" s="1587"/>
      <c r="M1221" s="1587"/>
      <c r="N1221" s="1587"/>
      <c r="O1221" s="1602"/>
      <c r="P1221" s="1572"/>
      <c r="Q1221" s="1610"/>
    </row>
    <row r="1222" spans="1:17" ht="16" customHeight="1" x14ac:dyDescent="0.45">
      <c r="A1222" s="1609"/>
      <c r="B1222" s="1570"/>
      <c r="C1222" s="1571"/>
      <c r="D1222" s="1587"/>
      <c r="E1222" s="1587"/>
      <c r="F1222" s="1587"/>
      <c r="G1222" s="1572"/>
      <c r="H1222" s="1572"/>
      <c r="I1222" s="1870">
        <f t="shared" si="18"/>
        <v>0</v>
      </c>
      <c r="J1222" s="1587"/>
      <c r="K1222" s="1587"/>
      <c r="L1222" s="1587"/>
      <c r="M1222" s="1587"/>
      <c r="N1222" s="1587"/>
      <c r="O1222" s="1602"/>
      <c r="P1222" s="1572"/>
      <c r="Q1222" s="1610"/>
    </row>
    <row r="1223" spans="1:17" ht="16" customHeight="1" x14ac:dyDescent="0.45">
      <c r="A1223" s="1609"/>
      <c r="B1223" s="1570"/>
      <c r="C1223" s="1571"/>
      <c r="D1223" s="1587"/>
      <c r="E1223" s="1587"/>
      <c r="F1223" s="1587"/>
      <c r="G1223" s="1572"/>
      <c r="H1223" s="1572"/>
      <c r="I1223" s="1870">
        <f t="shared" si="18"/>
        <v>0</v>
      </c>
      <c r="J1223" s="1587"/>
      <c r="K1223" s="1587"/>
      <c r="L1223" s="1587"/>
      <c r="M1223" s="1587"/>
      <c r="N1223" s="1587"/>
      <c r="O1223" s="1602"/>
      <c r="P1223" s="1572"/>
      <c r="Q1223" s="1610"/>
    </row>
    <row r="1224" spans="1:17" ht="16" customHeight="1" x14ac:dyDescent="0.45">
      <c r="A1224" s="1609"/>
      <c r="B1224" s="1570"/>
      <c r="C1224" s="1571"/>
      <c r="D1224" s="1587"/>
      <c r="E1224" s="1587"/>
      <c r="F1224" s="1587"/>
      <c r="G1224" s="1572"/>
      <c r="H1224" s="1572"/>
      <c r="I1224" s="1870">
        <f t="shared" ref="I1224:I1287" si="19">$G1224*$H1224</f>
        <v>0</v>
      </c>
      <c r="J1224" s="1587"/>
      <c r="K1224" s="1587"/>
      <c r="L1224" s="1587"/>
      <c r="M1224" s="1587"/>
      <c r="N1224" s="1587"/>
      <c r="O1224" s="1602"/>
      <c r="P1224" s="1572"/>
      <c r="Q1224" s="1610"/>
    </row>
    <row r="1225" spans="1:17" ht="16" customHeight="1" x14ac:dyDescent="0.45">
      <c r="A1225" s="1609"/>
      <c r="B1225" s="1570"/>
      <c r="C1225" s="1571"/>
      <c r="D1225" s="1587"/>
      <c r="E1225" s="1587"/>
      <c r="F1225" s="1587"/>
      <c r="G1225" s="1572"/>
      <c r="H1225" s="1572"/>
      <c r="I1225" s="1870">
        <f t="shared" si="19"/>
        <v>0</v>
      </c>
      <c r="J1225" s="1587"/>
      <c r="K1225" s="1587"/>
      <c r="L1225" s="1587"/>
      <c r="M1225" s="1587"/>
      <c r="N1225" s="1587"/>
      <c r="O1225" s="1602"/>
      <c r="P1225" s="1572"/>
      <c r="Q1225" s="1610"/>
    </row>
    <row r="1226" spans="1:17" ht="16" customHeight="1" x14ac:dyDescent="0.45">
      <c r="A1226" s="1609"/>
      <c r="B1226" s="1570"/>
      <c r="C1226" s="1571"/>
      <c r="D1226" s="1587"/>
      <c r="E1226" s="1587"/>
      <c r="F1226" s="1587"/>
      <c r="G1226" s="1572"/>
      <c r="H1226" s="1572"/>
      <c r="I1226" s="1870">
        <f t="shared" si="19"/>
        <v>0</v>
      </c>
      <c r="J1226" s="1587"/>
      <c r="K1226" s="1587"/>
      <c r="L1226" s="1587"/>
      <c r="M1226" s="1587"/>
      <c r="N1226" s="1587"/>
      <c r="O1226" s="1602"/>
      <c r="P1226" s="1572"/>
      <c r="Q1226" s="1610"/>
    </row>
    <row r="1227" spans="1:17" ht="16" customHeight="1" x14ac:dyDescent="0.45">
      <c r="A1227" s="1609"/>
      <c r="B1227" s="1570"/>
      <c r="C1227" s="1571"/>
      <c r="D1227" s="1587"/>
      <c r="E1227" s="1587"/>
      <c r="F1227" s="1587"/>
      <c r="G1227" s="1572"/>
      <c r="H1227" s="1572"/>
      <c r="I1227" s="1870">
        <f t="shared" si="19"/>
        <v>0</v>
      </c>
      <c r="J1227" s="1587"/>
      <c r="K1227" s="1587"/>
      <c r="L1227" s="1587"/>
      <c r="M1227" s="1587"/>
      <c r="N1227" s="1587"/>
      <c r="O1227" s="1602"/>
      <c r="P1227" s="1572"/>
      <c r="Q1227" s="1610"/>
    </row>
    <row r="1228" spans="1:17" ht="16" customHeight="1" x14ac:dyDescent="0.45">
      <c r="A1228" s="1609"/>
      <c r="B1228" s="1570"/>
      <c r="C1228" s="1571"/>
      <c r="D1228" s="1587"/>
      <c r="E1228" s="1587"/>
      <c r="F1228" s="1587"/>
      <c r="G1228" s="1572"/>
      <c r="H1228" s="1572"/>
      <c r="I1228" s="1870">
        <f t="shared" si="19"/>
        <v>0</v>
      </c>
      <c r="J1228" s="1587"/>
      <c r="K1228" s="1587"/>
      <c r="L1228" s="1587"/>
      <c r="M1228" s="1587"/>
      <c r="N1228" s="1587"/>
      <c r="O1228" s="1602"/>
      <c r="P1228" s="1572"/>
      <c r="Q1228" s="1610"/>
    </row>
    <row r="1229" spans="1:17" ht="16" customHeight="1" x14ac:dyDescent="0.45">
      <c r="A1229" s="1609"/>
      <c r="B1229" s="1570"/>
      <c r="C1229" s="1571"/>
      <c r="D1229" s="1587"/>
      <c r="E1229" s="1587"/>
      <c r="F1229" s="1587"/>
      <c r="G1229" s="1572"/>
      <c r="H1229" s="1572"/>
      <c r="I1229" s="1870">
        <f t="shared" si="19"/>
        <v>0</v>
      </c>
      <c r="J1229" s="1587"/>
      <c r="K1229" s="1587"/>
      <c r="L1229" s="1587"/>
      <c r="M1229" s="1587"/>
      <c r="N1229" s="1587"/>
      <c r="O1229" s="1602"/>
      <c r="P1229" s="1572"/>
      <c r="Q1229" s="1610"/>
    </row>
    <row r="1230" spans="1:17" ht="16" customHeight="1" x14ac:dyDescent="0.45">
      <c r="A1230" s="1609"/>
      <c r="B1230" s="1570"/>
      <c r="C1230" s="1571"/>
      <c r="D1230" s="1587"/>
      <c r="E1230" s="1587"/>
      <c r="F1230" s="1587"/>
      <c r="G1230" s="1572"/>
      <c r="H1230" s="1572"/>
      <c r="I1230" s="1870">
        <f t="shared" si="19"/>
        <v>0</v>
      </c>
      <c r="J1230" s="1587"/>
      <c r="K1230" s="1587"/>
      <c r="L1230" s="1587"/>
      <c r="M1230" s="1587"/>
      <c r="N1230" s="1587"/>
      <c r="O1230" s="1602"/>
      <c r="P1230" s="1572"/>
      <c r="Q1230" s="1610"/>
    </row>
    <row r="1231" spans="1:17" ht="16" customHeight="1" x14ac:dyDescent="0.45">
      <c r="A1231" s="1609"/>
      <c r="B1231" s="1570"/>
      <c r="C1231" s="1571"/>
      <c r="D1231" s="1587"/>
      <c r="E1231" s="1587"/>
      <c r="F1231" s="1587"/>
      <c r="G1231" s="1572"/>
      <c r="H1231" s="1572"/>
      <c r="I1231" s="1870">
        <f t="shared" si="19"/>
        <v>0</v>
      </c>
      <c r="J1231" s="1587"/>
      <c r="K1231" s="1587"/>
      <c r="L1231" s="1587"/>
      <c r="M1231" s="1587"/>
      <c r="N1231" s="1587"/>
      <c r="O1231" s="1602"/>
      <c r="P1231" s="1572"/>
      <c r="Q1231" s="1610"/>
    </row>
    <row r="1232" spans="1:17" ht="16" customHeight="1" x14ac:dyDescent="0.45">
      <c r="A1232" s="1609"/>
      <c r="B1232" s="1570"/>
      <c r="C1232" s="1571"/>
      <c r="D1232" s="1587"/>
      <c r="E1232" s="1587"/>
      <c r="F1232" s="1587"/>
      <c r="G1232" s="1572"/>
      <c r="H1232" s="1572"/>
      <c r="I1232" s="1870">
        <f t="shared" si="19"/>
        <v>0</v>
      </c>
      <c r="J1232" s="1587"/>
      <c r="K1232" s="1587"/>
      <c r="L1232" s="1587"/>
      <c r="M1232" s="1587"/>
      <c r="N1232" s="1587"/>
      <c r="O1232" s="1602"/>
      <c r="P1232" s="1572"/>
      <c r="Q1232" s="1610"/>
    </row>
    <row r="1233" spans="1:17" ht="16" customHeight="1" x14ac:dyDescent="0.45">
      <c r="A1233" s="1609"/>
      <c r="B1233" s="1570"/>
      <c r="C1233" s="1571"/>
      <c r="D1233" s="1587"/>
      <c r="E1233" s="1587"/>
      <c r="F1233" s="1587"/>
      <c r="G1233" s="1572"/>
      <c r="H1233" s="1572"/>
      <c r="I1233" s="1870">
        <f t="shared" si="19"/>
        <v>0</v>
      </c>
      <c r="J1233" s="1587"/>
      <c r="K1233" s="1587"/>
      <c r="L1233" s="1587"/>
      <c r="M1233" s="1587"/>
      <c r="N1233" s="1587"/>
      <c r="O1233" s="1602"/>
      <c r="P1233" s="1572"/>
      <c r="Q1233" s="1610"/>
    </row>
    <row r="1234" spans="1:17" ht="16" customHeight="1" x14ac:dyDescent="0.45">
      <c r="A1234" s="1609"/>
      <c r="B1234" s="1570"/>
      <c r="C1234" s="1571"/>
      <c r="D1234" s="1587"/>
      <c r="E1234" s="1587"/>
      <c r="F1234" s="1587"/>
      <c r="G1234" s="1572"/>
      <c r="H1234" s="1572"/>
      <c r="I1234" s="1870">
        <f t="shared" si="19"/>
        <v>0</v>
      </c>
      <c r="J1234" s="1587"/>
      <c r="K1234" s="1587"/>
      <c r="L1234" s="1587"/>
      <c r="M1234" s="1587"/>
      <c r="N1234" s="1587"/>
      <c r="O1234" s="1602"/>
      <c r="P1234" s="1572"/>
      <c r="Q1234" s="1610"/>
    </row>
    <row r="1235" spans="1:17" ht="16" customHeight="1" x14ac:dyDescent="0.45">
      <c r="A1235" s="1609"/>
      <c r="B1235" s="1570"/>
      <c r="C1235" s="1571"/>
      <c r="D1235" s="1587"/>
      <c r="E1235" s="1587"/>
      <c r="F1235" s="1587"/>
      <c r="G1235" s="1572"/>
      <c r="H1235" s="1572"/>
      <c r="I1235" s="1870">
        <f t="shared" si="19"/>
        <v>0</v>
      </c>
      <c r="J1235" s="1587"/>
      <c r="K1235" s="1587"/>
      <c r="L1235" s="1587"/>
      <c r="M1235" s="1587"/>
      <c r="N1235" s="1587"/>
      <c r="O1235" s="1602"/>
      <c r="P1235" s="1572"/>
      <c r="Q1235" s="1610"/>
    </row>
    <row r="1236" spans="1:17" ht="16" customHeight="1" x14ac:dyDescent="0.45">
      <c r="A1236" s="1609"/>
      <c r="B1236" s="1570"/>
      <c r="C1236" s="1571"/>
      <c r="D1236" s="1587"/>
      <c r="E1236" s="1587"/>
      <c r="F1236" s="1587"/>
      <c r="G1236" s="1572"/>
      <c r="H1236" s="1572"/>
      <c r="I1236" s="1870">
        <f t="shared" si="19"/>
        <v>0</v>
      </c>
      <c r="J1236" s="1587"/>
      <c r="K1236" s="1587"/>
      <c r="L1236" s="1587"/>
      <c r="M1236" s="1587"/>
      <c r="N1236" s="1587"/>
      <c r="O1236" s="1602"/>
      <c r="P1236" s="1572"/>
      <c r="Q1236" s="1610"/>
    </row>
    <row r="1237" spans="1:17" ht="16" customHeight="1" x14ac:dyDescent="0.45">
      <c r="A1237" s="1609"/>
      <c r="B1237" s="1570"/>
      <c r="C1237" s="1571"/>
      <c r="D1237" s="1587"/>
      <c r="E1237" s="1587"/>
      <c r="F1237" s="1587"/>
      <c r="G1237" s="1572"/>
      <c r="H1237" s="1572"/>
      <c r="I1237" s="1870">
        <f t="shared" si="19"/>
        <v>0</v>
      </c>
      <c r="J1237" s="1587"/>
      <c r="K1237" s="1587"/>
      <c r="L1237" s="1587"/>
      <c r="M1237" s="1587"/>
      <c r="N1237" s="1587"/>
      <c r="O1237" s="1602"/>
      <c r="P1237" s="1572"/>
      <c r="Q1237" s="1610"/>
    </row>
    <row r="1238" spans="1:17" ht="16" customHeight="1" x14ac:dyDescent="0.45">
      <c r="A1238" s="1609"/>
      <c r="B1238" s="1570"/>
      <c r="C1238" s="1571"/>
      <c r="D1238" s="1587"/>
      <c r="E1238" s="1587"/>
      <c r="F1238" s="1587"/>
      <c r="G1238" s="1572"/>
      <c r="H1238" s="1572"/>
      <c r="I1238" s="1870">
        <f t="shared" si="19"/>
        <v>0</v>
      </c>
      <c r="J1238" s="1587"/>
      <c r="K1238" s="1587"/>
      <c r="L1238" s="1587"/>
      <c r="M1238" s="1587"/>
      <c r="N1238" s="1587"/>
      <c r="O1238" s="1602"/>
      <c r="P1238" s="1572"/>
      <c r="Q1238" s="1610"/>
    </row>
    <row r="1239" spans="1:17" ht="16" customHeight="1" x14ac:dyDescent="0.45">
      <c r="A1239" s="1609"/>
      <c r="B1239" s="1570"/>
      <c r="C1239" s="1571"/>
      <c r="D1239" s="1587"/>
      <c r="E1239" s="1587"/>
      <c r="F1239" s="1587"/>
      <c r="G1239" s="1572"/>
      <c r="H1239" s="1572"/>
      <c r="I1239" s="1870">
        <f t="shared" si="19"/>
        <v>0</v>
      </c>
      <c r="J1239" s="1587"/>
      <c r="K1239" s="1587"/>
      <c r="L1239" s="1587"/>
      <c r="M1239" s="1587"/>
      <c r="N1239" s="1587"/>
      <c r="O1239" s="1602"/>
      <c r="P1239" s="1572"/>
      <c r="Q1239" s="1610"/>
    </row>
    <row r="1240" spans="1:17" ht="16" customHeight="1" x14ac:dyDescent="0.45">
      <c r="A1240" s="1609"/>
      <c r="B1240" s="1570"/>
      <c r="C1240" s="1571"/>
      <c r="D1240" s="1587"/>
      <c r="E1240" s="1587"/>
      <c r="F1240" s="1587"/>
      <c r="G1240" s="1572"/>
      <c r="H1240" s="1572"/>
      <c r="I1240" s="1870">
        <f t="shared" si="19"/>
        <v>0</v>
      </c>
      <c r="J1240" s="1587"/>
      <c r="K1240" s="1587"/>
      <c r="L1240" s="1587"/>
      <c r="M1240" s="1587"/>
      <c r="N1240" s="1587"/>
      <c r="O1240" s="1602"/>
      <c r="P1240" s="1572"/>
      <c r="Q1240" s="1610"/>
    </row>
    <row r="1241" spans="1:17" ht="16" customHeight="1" x14ac:dyDescent="0.45">
      <c r="A1241" s="1609"/>
      <c r="B1241" s="1570"/>
      <c r="C1241" s="1571"/>
      <c r="D1241" s="1587"/>
      <c r="E1241" s="1587"/>
      <c r="F1241" s="1587"/>
      <c r="G1241" s="1572"/>
      <c r="H1241" s="1572"/>
      <c r="I1241" s="1870">
        <f t="shared" si="19"/>
        <v>0</v>
      </c>
      <c r="J1241" s="1587"/>
      <c r="K1241" s="1587"/>
      <c r="L1241" s="1587"/>
      <c r="M1241" s="1587"/>
      <c r="N1241" s="1587"/>
      <c r="O1241" s="1602"/>
      <c r="P1241" s="1572"/>
      <c r="Q1241" s="1610"/>
    </row>
    <row r="1242" spans="1:17" ht="16" customHeight="1" x14ac:dyDescent="0.45">
      <c r="A1242" s="1609"/>
      <c r="B1242" s="1570"/>
      <c r="C1242" s="1571"/>
      <c r="D1242" s="1587"/>
      <c r="E1242" s="1587"/>
      <c r="F1242" s="1587"/>
      <c r="G1242" s="1572"/>
      <c r="H1242" s="1572"/>
      <c r="I1242" s="1870">
        <f t="shared" si="19"/>
        <v>0</v>
      </c>
      <c r="J1242" s="1587"/>
      <c r="K1242" s="1587"/>
      <c r="L1242" s="1587"/>
      <c r="M1242" s="1587"/>
      <c r="N1242" s="1587"/>
      <c r="O1242" s="1602"/>
      <c r="P1242" s="1572"/>
      <c r="Q1242" s="1610"/>
    </row>
    <row r="1243" spans="1:17" ht="16" customHeight="1" x14ac:dyDescent="0.45">
      <c r="A1243" s="1609"/>
      <c r="B1243" s="1570"/>
      <c r="C1243" s="1571"/>
      <c r="D1243" s="1587"/>
      <c r="E1243" s="1587"/>
      <c r="F1243" s="1587"/>
      <c r="G1243" s="1572"/>
      <c r="H1243" s="1572"/>
      <c r="I1243" s="1870">
        <f t="shared" si="19"/>
        <v>0</v>
      </c>
      <c r="J1243" s="1587"/>
      <c r="K1243" s="1587"/>
      <c r="L1243" s="1587"/>
      <c r="M1243" s="1587"/>
      <c r="N1243" s="1587"/>
      <c r="O1243" s="1602"/>
      <c r="P1243" s="1572"/>
      <c r="Q1243" s="1610"/>
    </row>
    <row r="1244" spans="1:17" ht="16" customHeight="1" x14ac:dyDescent="0.45">
      <c r="A1244" s="1609"/>
      <c r="B1244" s="1570"/>
      <c r="C1244" s="1571"/>
      <c r="D1244" s="1587"/>
      <c r="E1244" s="1587"/>
      <c r="F1244" s="1587"/>
      <c r="G1244" s="1572"/>
      <c r="H1244" s="1572"/>
      <c r="I1244" s="1870">
        <f t="shared" si="19"/>
        <v>0</v>
      </c>
      <c r="J1244" s="1587"/>
      <c r="K1244" s="1587"/>
      <c r="L1244" s="1587"/>
      <c r="M1244" s="1587"/>
      <c r="N1244" s="1587"/>
      <c r="O1244" s="1602"/>
      <c r="P1244" s="1572"/>
      <c r="Q1244" s="1610"/>
    </row>
    <row r="1245" spans="1:17" ht="16" customHeight="1" x14ac:dyDescent="0.45">
      <c r="A1245" s="1609"/>
      <c r="B1245" s="1570"/>
      <c r="C1245" s="1571"/>
      <c r="D1245" s="1587"/>
      <c r="E1245" s="1587"/>
      <c r="F1245" s="1587"/>
      <c r="G1245" s="1572"/>
      <c r="H1245" s="1572"/>
      <c r="I1245" s="1870">
        <f t="shared" si="19"/>
        <v>0</v>
      </c>
      <c r="J1245" s="1587"/>
      <c r="K1245" s="1587"/>
      <c r="L1245" s="1587"/>
      <c r="M1245" s="1587"/>
      <c r="N1245" s="1587"/>
      <c r="O1245" s="1602"/>
      <c r="P1245" s="1572"/>
      <c r="Q1245" s="1610"/>
    </row>
    <row r="1246" spans="1:17" ht="16" customHeight="1" x14ac:dyDescent="0.45">
      <c r="A1246" s="1609"/>
      <c r="B1246" s="1570"/>
      <c r="C1246" s="1571"/>
      <c r="D1246" s="1587"/>
      <c r="E1246" s="1587"/>
      <c r="F1246" s="1587"/>
      <c r="G1246" s="1572"/>
      <c r="H1246" s="1572"/>
      <c r="I1246" s="1870">
        <f t="shared" si="19"/>
        <v>0</v>
      </c>
      <c r="J1246" s="1587"/>
      <c r="K1246" s="1587"/>
      <c r="L1246" s="1587"/>
      <c r="M1246" s="1587"/>
      <c r="N1246" s="1587"/>
      <c r="O1246" s="1602"/>
      <c r="P1246" s="1572"/>
      <c r="Q1246" s="1610"/>
    </row>
    <row r="1247" spans="1:17" ht="16" customHeight="1" x14ac:dyDescent="0.45">
      <c r="A1247" s="1609"/>
      <c r="B1247" s="1570"/>
      <c r="C1247" s="1571"/>
      <c r="D1247" s="1587"/>
      <c r="E1247" s="1587"/>
      <c r="F1247" s="1587"/>
      <c r="G1247" s="1572"/>
      <c r="H1247" s="1572"/>
      <c r="I1247" s="1870">
        <f t="shared" si="19"/>
        <v>0</v>
      </c>
      <c r="J1247" s="1587"/>
      <c r="K1247" s="1587"/>
      <c r="L1247" s="1587"/>
      <c r="M1247" s="1587"/>
      <c r="N1247" s="1587"/>
      <c r="O1247" s="1602"/>
      <c r="P1247" s="1572"/>
      <c r="Q1247" s="1610"/>
    </row>
    <row r="1248" spans="1:17" ht="16" customHeight="1" x14ac:dyDescent="0.45">
      <c r="A1248" s="1609"/>
      <c r="B1248" s="1570"/>
      <c r="C1248" s="1571"/>
      <c r="D1248" s="1587"/>
      <c r="E1248" s="1587"/>
      <c r="F1248" s="1587"/>
      <c r="G1248" s="1572"/>
      <c r="H1248" s="1572"/>
      <c r="I1248" s="1870">
        <f t="shared" si="19"/>
        <v>0</v>
      </c>
      <c r="J1248" s="1587"/>
      <c r="K1248" s="1587"/>
      <c r="L1248" s="1587"/>
      <c r="M1248" s="1587"/>
      <c r="N1248" s="1587"/>
      <c r="O1248" s="1602"/>
      <c r="P1248" s="1572"/>
      <c r="Q1248" s="1610"/>
    </row>
    <row r="1249" spans="1:17" ht="16" customHeight="1" x14ac:dyDescent="0.45">
      <c r="A1249" s="1609"/>
      <c r="B1249" s="1570"/>
      <c r="C1249" s="1571"/>
      <c r="D1249" s="1587"/>
      <c r="E1249" s="1587"/>
      <c r="F1249" s="1587"/>
      <c r="G1249" s="1572"/>
      <c r="H1249" s="1572"/>
      <c r="I1249" s="1870">
        <f t="shared" si="19"/>
        <v>0</v>
      </c>
      <c r="J1249" s="1587"/>
      <c r="K1249" s="1587"/>
      <c r="L1249" s="1587"/>
      <c r="M1249" s="1587"/>
      <c r="N1249" s="1587"/>
      <c r="O1249" s="1602"/>
      <c r="P1249" s="1572"/>
      <c r="Q1249" s="1610"/>
    </row>
    <row r="1250" spans="1:17" ht="16" customHeight="1" x14ac:dyDescent="0.45">
      <c r="A1250" s="1609"/>
      <c r="B1250" s="1570"/>
      <c r="C1250" s="1571"/>
      <c r="D1250" s="1587"/>
      <c r="E1250" s="1587"/>
      <c r="F1250" s="1587"/>
      <c r="G1250" s="1572"/>
      <c r="H1250" s="1572"/>
      <c r="I1250" s="1870">
        <f t="shared" si="19"/>
        <v>0</v>
      </c>
      <c r="J1250" s="1587"/>
      <c r="K1250" s="1587"/>
      <c r="L1250" s="1587"/>
      <c r="M1250" s="1587"/>
      <c r="N1250" s="1587"/>
      <c r="O1250" s="1602"/>
      <c r="P1250" s="1572"/>
      <c r="Q1250" s="1610"/>
    </row>
    <row r="1251" spans="1:17" ht="16" customHeight="1" x14ac:dyDescent="0.45">
      <c r="A1251" s="1609"/>
      <c r="B1251" s="1570"/>
      <c r="C1251" s="1571"/>
      <c r="D1251" s="1587"/>
      <c r="E1251" s="1587"/>
      <c r="F1251" s="1587"/>
      <c r="G1251" s="1572"/>
      <c r="H1251" s="1572"/>
      <c r="I1251" s="1870">
        <f t="shared" si="19"/>
        <v>0</v>
      </c>
      <c r="J1251" s="1587"/>
      <c r="K1251" s="1587"/>
      <c r="L1251" s="1587"/>
      <c r="M1251" s="1587"/>
      <c r="N1251" s="1587"/>
      <c r="O1251" s="1602"/>
      <c r="P1251" s="1572"/>
      <c r="Q1251" s="1610"/>
    </row>
    <row r="1252" spans="1:17" ht="16" customHeight="1" x14ac:dyDescent="0.45">
      <c r="A1252" s="1609"/>
      <c r="B1252" s="1570"/>
      <c r="C1252" s="1571"/>
      <c r="D1252" s="1587"/>
      <c r="E1252" s="1587"/>
      <c r="F1252" s="1587"/>
      <c r="G1252" s="1572"/>
      <c r="H1252" s="1572"/>
      <c r="I1252" s="1870">
        <f t="shared" si="19"/>
        <v>0</v>
      </c>
      <c r="J1252" s="1587"/>
      <c r="K1252" s="1587"/>
      <c r="L1252" s="1587"/>
      <c r="M1252" s="1587"/>
      <c r="N1252" s="1587"/>
      <c r="O1252" s="1602"/>
      <c r="P1252" s="1572"/>
      <c r="Q1252" s="1610"/>
    </row>
    <row r="1253" spans="1:17" ht="16" customHeight="1" x14ac:dyDescent="0.45">
      <c r="A1253" s="1609"/>
      <c r="B1253" s="1570"/>
      <c r="C1253" s="1571"/>
      <c r="D1253" s="1587"/>
      <c r="E1253" s="1587"/>
      <c r="F1253" s="1587"/>
      <c r="G1253" s="1572"/>
      <c r="H1253" s="1572"/>
      <c r="I1253" s="1870">
        <f t="shared" si="19"/>
        <v>0</v>
      </c>
      <c r="J1253" s="1587"/>
      <c r="K1253" s="1587"/>
      <c r="L1253" s="1587"/>
      <c r="M1253" s="1587"/>
      <c r="N1253" s="1587"/>
      <c r="O1253" s="1602"/>
      <c r="P1253" s="1572"/>
      <c r="Q1253" s="1610"/>
    </row>
    <row r="1254" spans="1:17" ht="16" customHeight="1" x14ac:dyDescent="0.45">
      <c r="A1254" s="1609"/>
      <c r="B1254" s="1570"/>
      <c r="C1254" s="1571"/>
      <c r="D1254" s="1587"/>
      <c r="E1254" s="1587"/>
      <c r="F1254" s="1587"/>
      <c r="G1254" s="1572"/>
      <c r="H1254" s="1572"/>
      <c r="I1254" s="1870">
        <f t="shared" si="19"/>
        <v>0</v>
      </c>
      <c r="J1254" s="1587"/>
      <c r="K1254" s="1587"/>
      <c r="L1254" s="1587"/>
      <c r="M1254" s="1587"/>
      <c r="N1254" s="1587"/>
      <c r="O1254" s="1602"/>
      <c r="P1254" s="1572"/>
      <c r="Q1254" s="1610"/>
    </row>
    <row r="1255" spans="1:17" ht="16" customHeight="1" x14ac:dyDescent="0.45">
      <c r="A1255" s="1609"/>
      <c r="B1255" s="1570"/>
      <c r="C1255" s="1571"/>
      <c r="D1255" s="1587"/>
      <c r="E1255" s="1587"/>
      <c r="F1255" s="1587"/>
      <c r="G1255" s="1572"/>
      <c r="H1255" s="1572"/>
      <c r="I1255" s="1870">
        <f t="shared" si="19"/>
        <v>0</v>
      </c>
      <c r="J1255" s="1587"/>
      <c r="K1255" s="1587"/>
      <c r="L1255" s="1587"/>
      <c r="M1255" s="1587"/>
      <c r="N1255" s="1587"/>
      <c r="O1255" s="1602"/>
      <c r="P1255" s="1572"/>
      <c r="Q1255" s="1610"/>
    </row>
    <row r="1256" spans="1:17" ht="16" customHeight="1" x14ac:dyDescent="0.45">
      <c r="A1256" s="1609"/>
      <c r="B1256" s="1570"/>
      <c r="C1256" s="1571"/>
      <c r="D1256" s="1587"/>
      <c r="E1256" s="1587"/>
      <c r="F1256" s="1587"/>
      <c r="G1256" s="1572"/>
      <c r="H1256" s="1572"/>
      <c r="I1256" s="1870">
        <f t="shared" si="19"/>
        <v>0</v>
      </c>
      <c r="J1256" s="1587"/>
      <c r="K1256" s="1587"/>
      <c r="L1256" s="1587"/>
      <c r="M1256" s="1587"/>
      <c r="N1256" s="1587"/>
      <c r="O1256" s="1602"/>
      <c r="P1256" s="1572"/>
      <c r="Q1256" s="1610"/>
    </row>
    <row r="1257" spans="1:17" ht="16" customHeight="1" x14ac:dyDescent="0.45">
      <c r="A1257" s="1609"/>
      <c r="B1257" s="1570"/>
      <c r="C1257" s="1571"/>
      <c r="D1257" s="1587"/>
      <c r="E1257" s="1587"/>
      <c r="F1257" s="1587"/>
      <c r="G1257" s="1572"/>
      <c r="H1257" s="1572"/>
      <c r="I1257" s="1870">
        <f t="shared" si="19"/>
        <v>0</v>
      </c>
      <c r="J1257" s="1587"/>
      <c r="K1257" s="1587"/>
      <c r="L1257" s="1587"/>
      <c r="M1257" s="1587"/>
      <c r="N1257" s="1587"/>
      <c r="O1257" s="1602"/>
      <c r="P1257" s="1572"/>
      <c r="Q1257" s="1610"/>
    </row>
    <row r="1258" spans="1:17" ht="16" customHeight="1" x14ac:dyDescent="0.45">
      <c r="A1258" s="1609"/>
      <c r="B1258" s="1570"/>
      <c r="C1258" s="1571"/>
      <c r="D1258" s="1587"/>
      <c r="E1258" s="1587"/>
      <c r="F1258" s="1587"/>
      <c r="G1258" s="1572"/>
      <c r="H1258" s="1572"/>
      <c r="I1258" s="1870">
        <f t="shared" si="19"/>
        <v>0</v>
      </c>
      <c r="J1258" s="1587"/>
      <c r="K1258" s="1587"/>
      <c r="L1258" s="1587"/>
      <c r="M1258" s="1587"/>
      <c r="N1258" s="1587"/>
      <c r="O1258" s="1602"/>
      <c r="P1258" s="1572"/>
      <c r="Q1258" s="1610"/>
    </row>
    <row r="1259" spans="1:17" ht="16" customHeight="1" x14ac:dyDescent="0.45">
      <c r="A1259" s="1609"/>
      <c r="B1259" s="1570"/>
      <c r="C1259" s="1571"/>
      <c r="D1259" s="1587"/>
      <c r="E1259" s="1587"/>
      <c r="F1259" s="1587"/>
      <c r="G1259" s="1572"/>
      <c r="H1259" s="1572"/>
      <c r="I1259" s="1870">
        <f t="shared" si="19"/>
        <v>0</v>
      </c>
      <c r="J1259" s="1587"/>
      <c r="K1259" s="1587"/>
      <c r="L1259" s="1587"/>
      <c r="M1259" s="1587"/>
      <c r="N1259" s="1587"/>
      <c r="O1259" s="1602"/>
      <c r="P1259" s="1572"/>
      <c r="Q1259" s="1610"/>
    </row>
    <row r="1260" spans="1:17" ht="16" customHeight="1" x14ac:dyDescent="0.45">
      <c r="A1260" s="1609"/>
      <c r="B1260" s="1570"/>
      <c r="C1260" s="1571"/>
      <c r="D1260" s="1587"/>
      <c r="E1260" s="1587"/>
      <c r="F1260" s="1587"/>
      <c r="G1260" s="1572"/>
      <c r="H1260" s="1572"/>
      <c r="I1260" s="1870">
        <f t="shared" si="19"/>
        <v>0</v>
      </c>
      <c r="J1260" s="1587"/>
      <c r="K1260" s="1587"/>
      <c r="L1260" s="1587"/>
      <c r="M1260" s="1587"/>
      <c r="N1260" s="1587"/>
      <c r="O1260" s="1602"/>
      <c r="P1260" s="1572"/>
      <c r="Q1260" s="1610"/>
    </row>
    <row r="1261" spans="1:17" ht="16" customHeight="1" x14ac:dyDescent="0.45">
      <c r="A1261" s="1609"/>
      <c r="B1261" s="1570"/>
      <c r="C1261" s="1571"/>
      <c r="D1261" s="1587"/>
      <c r="E1261" s="1587"/>
      <c r="F1261" s="1587"/>
      <c r="G1261" s="1572"/>
      <c r="H1261" s="1572"/>
      <c r="I1261" s="1870">
        <f t="shared" si="19"/>
        <v>0</v>
      </c>
      <c r="J1261" s="1587"/>
      <c r="K1261" s="1587"/>
      <c r="L1261" s="1587"/>
      <c r="M1261" s="1587"/>
      <c r="N1261" s="1587"/>
      <c r="O1261" s="1602"/>
      <c r="P1261" s="1572"/>
      <c r="Q1261" s="1610"/>
    </row>
    <row r="1262" spans="1:17" ht="16" customHeight="1" x14ac:dyDescent="0.45">
      <c r="A1262" s="1609"/>
      <c r="B1262" s="1570"/>
      <c r="C1262" s="1571"/>
      <c r="D1262" s="1587"/>
      <c r="E1262" s="1587"/>
      <c r="F1262" s="1587"/>
      <c r="G1262" s="1572"/>
      <c r="H1262" s="1572"/>
      <c r="I1262" s="1870">
        <f t="shared" si="19"/>
        <v>0</v>
      </c>
      <c r="J1262" s="1587"/>
      <c r="K1262" s="1587"/>
      <c r="L1262" s="1587"/>
      <c r="M1262" s="1587"/>
      <c r="N1262" s="1587"/>
      <c r="O1262" s="1602"/>
      <c r="P1262" s="1572"/>
      <c r="Q1262" s="1610"/>
    </row>
    <row r="1263" spans="1:17" ht="16" customHeight="1" x14ac:dyDescent="0.45">
      <c r="A1263" s="1609"/>
      <c r="B1263" s="1570"/>
      <c r="C1263" s="1571"/>
      <c r="D1263" s="1587"/>
      <c r="E1263" s="1587"/>
      <c r="F1263" s="1587"/>
      <c r="G1263" s="1572"/>
      <c r="H1263" s="1572"/>
      <c r="I1263" s="1870">
        <f t="shared" si="19"/>
        <v>0</v>
      </c>
      <c r="J1263" s="1587"/>
      <c r="K1263" s="1587"/>
      <c r="L1263" s="1587"/>
      <c r="M1263" s="1587"/>
      <c r="N1263" s="1587"/>
      <c r="O1263" s="1602"/>
      <c r="P1263" s="1572"/>
      <c r="Q1263" s="1610"/>
    </row>
    <row r="1264" spans="1:17" ht="16" customHeight="1" x14ac:dyDescent="0.45">
      <c r="A1264" s="1609"/>
      <c r="B1264" s="1570"/>
      <c r="C1264" s="1571"/>
      <c r="D1264" s="1587"/>
      <c r="E1264" s="1587"/>
      <c r="F1264" s="1587"/>
      <c r="G1264" s="1572"/>
      <c r="H1264" s="1572"/>
      <c r="I1264" s="1870">
        <f t="shared" si="19"/>
        <v>0</v>
      </c>
      <c r="J1264" s="1587"/>
      <c r="K1264" s="1587"/>
      <c r="L1264" s="1587"/>
      <c r="M1264" s="1587"/>
      <c r="N1264" s="1587"/>
      <c r="O1264" s="1602"/>
      <c r="P1264" s="1572"/>
      <c r="Q1264" s="1610"/>
    </row>
    <row r="1265" spans="1:17" ht="16" customHeight="1" x14ac:dyDescent="0.45">
      <c r="A1265" s="1609"/>
      <c r="B1265" s="1570"/>
      <c r="C1265" s="1571"/>
      <c r="D1265" s="1587"/>
      <c r="E1265" s="1587"/>
      <c r="F1265" s="1587"/>
      <c r="G1265" s="1572"/>
      <c r="H1265" s="1572"/>
      <c r="I1265" s="1870">
        <f t="shared" si="19"/>
        <v>0</v>
      </c>
      <c r="J1265" s="1587"/>
      <c r="K1265" s="1587"/>
      <c r="L1265" s="1587"/>
      <c r="M1265" s="1587"/>
      <c r="N1265" s="1587"/>
      <c r="O1265" s="1602"/>
      <c r="P1265" s="1572"/>
      <c r="Q1265" s="1610"/>
    </row>
    <row r="1266" spans="1:17" ht="16" customHeight="1" x14ac:dyDescent="0.45">
      <c r="A1266" s="1609"/>
      <c r="B1266" s="1570"/>
      <c r="C1266" s="1571"/>
      <c r="D1266" s="1587"/>
      <c r="E1266" s="1587"/>
      <c r="F1266" s="1587"/>
      <c r="G1266" s="1572"/>
      <c r="H1266" s="1572"/>
      <c r="I1266" s="1870">
        <f t="shared" si="19"/>
        <v>0</v>
      </c>
      <c r="J1266" s="1587"/>
      <c r="K1266" s="1587"/>
      <c r="L1266" s="1587"/>
      <c r="M1266" s="1587"/>
      <c r="N1266" s="1587"/>
      <c r="O1266" s="1602"/>
      <c r="P1266" s="1572"/>
      <c r="Q1266" s="1610"/>
    </row>
    <row r="1267" spans="1:17" ht="16" customHeight="1" x14ac:dyDescent="0.45">
      <c r="A1267" s="1609"/>
      <c r="B1267" s="1570"/>
      <c r="C1267" s="1571"/>
      <c r="D1267" s="1587"/>
      <c r="E1267" s="1587"/>
      <c r="F1267" s="1587"/>
      <c r="G1267" s="1572"/>
      <c r="H1267" s="1572"/>
      <c r="I1267" s="1870">
        <f t="shared" si="19"/>
        <v>0</v>
      </c>
      <c r="J1267" s="1587"/>
      <c r="K1267" s="1587"/>
      <c r="L1267" s="1587"/>
      <c r="M1267" s="1587"/>
      <c r="N1267" s="1587"/>
      <c r="O1267" s="1602"/>
      <c r="P1267" s="1572"/>
      <c r="Q1267" s="1610"/>
    </row>
    <row r="1268" spans="1:17" ht="16" customHeight="1" x14ac:dyDescent="0.45">
      <c r="A1268" s="1609"/>
      <c r="B1268" s="1570"/>
      <c r="C1268" s="1571"/>
      <c r="D1268" s="1587"/>
      <c r="E1268" s="1587"/>
      <c r="F1268" s="1587"/>
      <c r="G1268" s="1572"/>
      <c r="H1268" s="1572"/>
      <c r="I1268" s="1870">
        <f t="shared" si="19"/>
        <v>0</v>
      </c>
      <c r="J1268" s="1587"/>
      <c r="K1268" s="1587"/>
      <c r="L1268" s="1587"/>
      <c r="M1268" s="1587"/>
      <c r="N1268" s="1587"/>
      <c r="O1268" s="1602"/>
      <c r="P1268" s="1572"/>
      <c r="Q1268" s="1610"/>
    </row>
    <row r="1269" spans="1:17" ht="16" customHeight="1" x14ac:dyDescent="0.45">
      <c r="A1269" s="1609"/>
      <c r="B1269" s="1570"/>
      <c r="C1269" s="1571"/>
      <c r="D1269" s="1587"/>
      <c r="E1269" s="1587"/>
      <c r="F1269" s="1587"/>
      <c r="G1269" s="1572"/>
      <c r="H1269" s="1572"/>
      <c r="I1269" s="1870">
        <f t="shared" si="19"/>
        <v>0</v>
      </c>
      <c r="J1269" s="1587"/>
      <c r="K1269" s="1587"/>
      <c r="L1269" s="1587"/>
      <c r="M1269" s="1587"/>
      <c r="N1269" s="1587"/>
      <c r="O1269" s="1602"/>
      <c r="P1269" s="1572"/>
      <c r="Q1269" s="1610"/>
    </row>
    <row r="1270" spans="1:17" ht="16" customHeight="1" x14ac:dyDescent="0.45">
      <c r="A1270" s="1609"/>
      <c r="B1270" s="1570"/>
      <c r="C1270" s="1571"/>
      <c r="D1270" s="1587"/>
      <c r="E1270" s="1587"/>
      <c r="F1270" s="1587"/>
      <c r="G1270" s="1572"/>
      <c r="H1270" s="1572"/>
      <c r="I1270" s="1870">
        <f t="shared" si="19"/>
        <v>0</v>
      </c>
      <c r="J1270" s="1587"/>
      <c r="K1270" s="1587"/>
      <c r="L1270" s="1587"/>
      <c r="M1270" s="1587"/>
      <c r="N1270" s="1587"/>
      <c r="O1270" s="1602"/>
      <c r="P1270" s="1572"/>
      <c r="Q1270" s="1610"/>
    </row>
    <row r="1271" spans="1:17" ht="16" customHeight="1" x14ac:dyDescent="0.45">
      <c r="A1271" s="1609"/>
      <c r="B1271" s="1570"/>
      <c r="C1271" s="1571"/>
      <c r="D1271" s="1587"/>
      <c r="E1271" s="1587"/>
      <c r="F1271" s="1587"/>
      <c r="G1271" s="1572"/>
      <c r="H1271" s="1572"/>
      <c r="I1271" s="1870">
        <f t="shared" si="19"/>
        <v>0</v>
      </c>
      <c r="J1271" s="1587"/>
      <c r="K1271" s="1587"/>
      <c r="L1271" s="1587"/>
      <c r="M1271" s="1587"/>
      <c r="N1271" s="1587"/>
      <c r="O1271" s="1602"/>
      <c r="P1271" s="1572"/>
      <c r="Q1271" s="1610"/>
    </row>
    <row r="1272" spans="1:17" ht="16" customHeight="1" x14ac:dyDescent="0.45">
      <c r="A1272" s="1609"/>
      <c r="B1272" s="1570"/>
      <c r="C1272" s="1571"/>
      <c r="D1272" s="1587"/>
      <c r="E1272" s="1587"/>
      <c r="F1272" s="1587"/>
      <c r="G1272" s="1572"/>
      <c r="H1272" s="1572"/>
      <c r="I1272" s="1870">
        <f t="shared" si="19"/>
        <v>0</v>
      </c>
      <c r="J1272" s="1587"/>
      <c r="K1272" s="1587"/>
      <c r="L1272" s="1587"/>
      <c r="M1272" s="1587"/>
      <c r="N1272" s="1587"/>
      <c r="O1272" s="1602"/>
      <c r="P1272" s="1572"/>
      <c r="Q1272" s="1610"/>
    </row>
    <row r="1273" spans="1:17" ht="16" customHeight="1" x14ac:dyDescent="0.45">
      <c r="A1273" s="1609"/>
      <c r="B1273" s="1570"/>
      <c r="C1273" s="1571"/>
      <c r="D1273" s="1587"/>
      <c r="E1273" s="1587"/>
      <c r="F1273" s="1587"/>
      <c r="G1273" s="1572"/>
      <c r="H1273" s="1572"/>
      <c r="I1273" s="1870">
        <f t="shared" si="19"/>
        <v>0</v>
      </c>
      <c r="J1273" s="1587"/>
      <c r="K1273" s="1587"/>
      <c r="L1273" s="1587"/>
      <c r="M1273" s="1587"/>
      <c r="N1273" s="1587"/>
      <c r="O1273" s="1602"/>
      <c r="P1273" s="1572"/>
      <c r="Q1273" s="1610"/>
    </row>
    <row r="1274" spans="1:17" ht="16" customHeight="1" x14ac:dyDescent="0.45">
      <c r="A1274" s="1609"/>
      <c r="B1274" s="1570"/>
      <c r="C1274" s="1571"/>
      <c r="D1274" s="1587"/>
      <c r="E1274" s="1587"/>
      <c r="F1274" s="1587"/>
      <c r="G1274" s="1572"/>
      <c r="H1274" s="1572"/>
      <c r="I1274" s="1870">
        <f t="shared" si="19"/>
        <v>0</v>
      </c>
      <c r="J1274" s="1587"/>
      <c r="K1274" s="1587"/>
      <c r="L1274" s="1587"/>
      <c r="M1274" s="1587"/>
      <c r="N1274" s="1587"/>
      <c r="O1274" s="1602"/>
      <c r="P1274" s="1572"/>
      <c r="Q1274" s="1610"/>
    </row>
    <row r="1275" spans="1:17" ht="16" customHeight="1" x14ac:dyDescent="0.45">
      <c r="A1275" s="1609"/>
      <c r="B1275" s="1570"/>
      <c r="C1275" s="1571"/>
      <c r="D1275" s="1587"/>
      <c r="E1275" s="1587"/>
      <c r="F1275" s="1587"/>
      <c r="G1275" s="1572"/>
      <c r="H1275" s="1572"/>
      <c r="I1275" s="1870">
        <f t="shared" si="19"/>
        <v>0</v>
      </c>
      <c r="J1275" s="1587"/>
      <c r="K1275" s="1587"/>
      <c r="L1275" s="1587"/>
      <c r="M1275" s="1587"/>
      <c r="N1275" s="1587"/>
      <c r="O1275" s="1602"/>
      <c r="P1275" s="1572"/>
      <c r="Q1275" s="1610"/>
    </row>
    <row r="1276" spans="1:17" ht="16" customHeight="1" x14ac:dyDescent="0.45">
      <c r="A1276" s="1609"/>
      <c r="B1276" s="1570"/>
      <c r="C1276" s="1571"/>
      <c r="D1276" s="1587"/>
      <c r="E1276" s="1587"/>
      <c r="F1276" s="1587"/>
      <c r="G1276" s="1572"/>
      <c r="H1276" s="1572"/>
      <c r="I1276" s="1870">
        <f t="shared" si="19"/>
        <v>0</v>
      </c>
      <c r="J1276" s="1587"/>
      <c r="K1276" s="1587"/>
      <c r="L1276" s="1587"/>
      <c r="M1276" s="1587"/>
      <c r="N1276" s="1587"/>
      <c r="O1276" s="1602"/>
      <c r="P1276" s="1572"/>
      <c r="Q1276" s="1610"/>
    </row>
    <row r="1277" spans="1:17" ht="16" customHeight="1" x14ac:dyDescent="0.45">
      <c r="A1277" s="1609"/>
      <c r="B1277" s="1570"/>
      <c r="C1277" s="1571"/>
      <c r="D1277" s="1587"/>
      <c r="E1277" s="1587"/>
      <c r="F1277" s="1587"/>
      <c r="G1277" s="1572"/>
      <c r="H1277" s="1572"/>
      <c r="I1277" s="1870">
        <f t="shared" si="19"/>
        <v>0</v>
      </c>
      <c r="J1277" s="1587"/>
      <c r="K1277" s="1587"/>
      <c r="L1277" s="1587"/>
      <c r="M1277" s="1587"/>
      <c r="N1277" s="1587"/>
      <c r="O1277" s="1602"/>
      <c r="P1277" s="1572"/>
      <c r="Q1277" s="1610"/>
    </row>
    <row r="1278" spans="1:17" ht="16" customHeight="1" x14ac:dyDescent="0.45">
      <c r="A1278" s="1609"/>
      <c r="B1278" s="1570"/>
      <c r="C1278" s="1571"/>
      <c r="D1278" s="1587"/>
      <c r="E1278" s="1587"/>
      <c r="F1278" s="1587"/>
      <c r="G1278" s="1572"/>
      <c r="H1278" s="1572"/>
      <c r="I1278" s="1870">
        <f t="shared" si="19"/>
        <v>0</v>
      </c>
      <c r="J1278" s="1587"/>
      <c r="K1278" s="1587"/>
      <c r="L1278" s="1587"/>
      <c r="M1278" s="1587"/>
      <c r="N1278" s="1587"/>
      <c r="O1278" s="1602"/>
      <c r="P1278" s="1572"/>
      <c r="Q1278" s="1610"/>
    </row>
    <row r="1279" spans="1:17" ht="16" customHeight="1" x14ac:dyDescent="0.45">
      <c r="A1279" s="1609"/>
      <c r="B1279" s="1570"/>
      <c r="C1279" s="1571"/>
      <c r="D1279" s="1587"/>
      <c r="E1279" s="1587"/>
      <c r="F1279" s="1587"/>
      <c r="G1279" s="1572"/>
      <c r="H1279" s="1572"/>
      <c r="I1279" s="1870">
        <f t="shared" si="19"/>
        <v>0</v>
      </c>
      <c r="J1279" s="1587"/>
      <c r="K1279" s="1587"/>
      <c r="L1279" s="1587"/>
      <c r="M1279" s="1587"/>
      <c r="N1279" s="1587"/>
      <c r="O1279" s="1602"/>
      <c r="P1279" s="1572"/>
      <c r="Q1279" s="1610"/>
    </row>
    <row r="1280" spans="1:17" ht="16" customHeight="1" x14ac:dyDescent="0.45">
      <c r="A1280" s="1609"/>
      <c r="B1280" s="1570"/>
      <c r="C1280" s="1571"/>
      <c r="D1280" s="1587"/>
      <c r="E1280" s="1587"/>
      <c r="F1280" s="1587"/>
      <c r="G1280" s="1572"/>
      <c r="H1280" s="1572"/>
      <c r="I1280" s="1870">
        <f t="shared" si="19"/>
        <v>0</v>
      </c>
      <c r="J1280" s="1587"/>
      <c r="K1280" s="1587"/>
      <c r="L1280" s="1587"/>
      <c r="M1280" s="1587"/>
      <c r="N1280" s="1587"/>
      <c r="O1280" s="1602"/>
      <c r="P1280" s="1572"/>
      <c r="Q1280" s="1610"/>
    </row>
    <row r="1281" spans="1:17" ht="16" customHeight="1" x14ac:dyDescent="0.45">
      <c r="A1281" s="1609"/>
      <c r="B1281" s="1570"/>
      <c r="C1281" s="1571"/>
      <c r="D1281" s="1587"/>
      <c r="E1281" s="1587"/>
      <c r="F1281" s="1587"/>
      <c r="G1281" s="1572"/>
      <c r="H1281" s="1572"/>
      <c r="I1281" s="1870">
        <f t="shared" si="19"/>
        <v>0</v>
      </c>
      <c r="J1281" s="1587"/>
      <c r="K1281" s="1587"/>
      <c r="L1281" s="1587"/>
      <c r="M1281" s="1587"/>
      <c r="N1281" s="1587"/>
      <c r="O1281" s="1602"/>
      <c r="P1281" s="1572"/>
      <c r="Q1281" s="1610"/>
    </row>
    <row r="1282" spans="1:17" ht="16" customHeight="1" x14ac:dyDescent="0.45">
      <c r="A1282" s="1609"/>
      <c r="B1282" s="1570"/>
      <c r="C1282" s="1571"/>
      <c r="D1282" s="1587"/>
      <c r="E1282" s="1587"/>
      <c r="F1282" s="1587"/>
      <c r="G1282" s="1572"/>
      <c r="H1282" s="1572"/>
      <c r="I1282" s="1870">
        <f t="shared" si="19"/>
        <v>0</v>
      </c>
      <c r="J1282" s="1587"/>
      <c r="K1282" s="1587"/>
      <c r="L1282" s="1587"/>
      <c r="M1282" s="1587"/>
      <c r="N1282" s="1587"/>
      <c r="O1282" s="1602"/>
      <c r="P1282" s="1572"/>
      <c r="Q1282" s="1610"/>
    </row>
    <row r="1283" spans="1:17" ht="16" customHeight="1" x14ac:dyDescent="0.45">
      <c r="A1283" s="1609"/>
      <c r="B1283" s="1570"/>
      <c r="C1283" s="1571"/>
      <c r="D1283" s="1587"/>
      <c r="E1283" s="1587"/>
      <c r="F1283" s="1587"/>
      <c r="G1283" s="1572"/>
      <c r="H1283" s="1572"/>
      <c r="I1283" s="1870">
        <f t="shared" si="19"/>
        <v>0</v>
      </c>
      <c r="J1283" s="1587"/>
      <c r="K1283" s="1587"/>
      <c r="L1283" s="1587"/>
      <c r="M1283" s="1587"/>
      <c r="N1283" s="1587"/>
      <c r="O1283" s="1602"/>
      <c r="P1283" s="1572"/>
      <c r="Q1283" s="1610"/>
    </row>
    <row r="1284" spans="1:17" ht="16" customHeight="1" x14ac:dyDescent="0.45">
      <c r="A1284" s="1609"/>
      <c r="B1284" s="1570"/>
      <c r="C1284" s="1571"/>
      <c r="D1284" s="1587"/>
      <c r="E1284" s="1587"/>
      <c r="F1284" s="1587"/>
      <c r="G1284" s="1572"/>
      <c r="H1284" s="1572"/>
      <c r="I1284" s="1870">
        <f t="shared" si="19"/>
        <v>0</v>
      </c>
      <c r="J1284" s="1587"/>
      <c r="K1284" s="1587"/>
      <c r="L1284" s="1587"/>
      <c r="M1284" s="1587"/>
      <c r="N1284" s="1587"/>
      <c r="O1284" s="1602"/>
      <c r="P1284" s="1572"/>
      <c r="Q1284" s="1610"/>
    </row>
    <row r="1285" spans="1:17" ht="16" customHeight="1" x14ac:dyDescent="0.45">
      <c r="A1285" s="1609"/>
      <c r="B1285" s="1570"/>
      <c r="C1285" s="1571"/>
      <c r="D1285" s="1587"/>
      <c r="E1285" s="1587"/>
      <c r="F1285" s="1587"/>
      <c r="G1285" s="1572"/>
      <c r="H1285" s="1572"/>
      <c r="I1285" s="1870">
        <f t="shared" si="19"/>
        <v>0</v>
      </c>
      <c r="J1285" s="1587"/>
      <c r="K1285" s="1587"/>
      <c r="L1285" s="1587"/>
      <c r="M1285" s="1587"/>
      <c r="N1285" s="1587"/>
      <c r="O1285" s="1602"/>
      <c r="P1285" s="1572"/>
      <c r="Q1285" s="1610"/>
    </row>
    <row r="1286" spans="1:17" ht="16" customHeight="1" x14ac:dyDescent="0.45">
      <c r="A1286" s="1609"/>
      <c r="B1286" s="1570"/>
      <c r="C1286" s="1571"/>
      <c r="D1286" s="1587"/>
      <c r="E1286" s="1587"/>
      <c r="F1286" s="1587"/>
      <c r="G1286" s="1572"/>
      <c r="H1286" s="1572"/>
      <c r="I1286" s="1870">
        <f t="shared" si="19"/>
        <v>0</v>
      </c>
      <c r="J1286" s="1587"/>
      <c r="K1286" s="1587"/>
      <c r="L1286" s="1587"/>
      <c r="M1286" s="1587"/>
      <c r="N1286" s="1587"/>
      <c r="O1286" s="1602"/>
      <c r="P1286" s="1572"/>
      <c r="Q1286" s="1610"/>
    </row>
    <row r="1287" spans="1:17" ht="16" customHeight="1" x14ac:dyDescent="0.45">
      <c r="A1287" s="1609"/>
      <c r="B1287" s="1570"/>
      <c r="C1287" s="1571"/>
      <c r="D1287" s="1587"/>
      <c r="E1287" s="1587"/>
      <c r="F1287" s="1587"/>
      <c r="G1287" s="1572"/>
      <c r="H1287" s="1572"/>
      <c r="I1287" s="1870">
        <f t="shared" si="19"/>
        <v>0</v>
      </c>
      <c r="J1287" s="1587"/>
      <c r="K1287" s="1587"/>
      <c r="L1287" s="1587"/>
      <c r="M1287" s="1587"/>
      <c r="N1287" s="1587"/>
      <c r="O1287" s="1602"/>
      <c r="P1287" s="1572"/>
      <c r="Q1287" s="1610"/>
    </row>
    <row r="1288" spans="1:17" ht="16" customHeight="1" x14ac:dyDescent="0.45">
      <c r="A1288" s="1609"/>
      <c r="B1288" s="1570"/>
      <c r="C1288" s="1571"/>
      <c r="D1288" s="1587"/>
      <c r="E1288" s="1587"/>
      <c r="F1288" s="1587"/>
      <c r="G1288" s="1572"/>
      <c r="H1288" s="1572"/>
      <c r="I1288" s="1870">
        <f t="shared" ref="I1288:I1351" si="20">$G1288*$H1288</f>
        <v>0</v>
      </c>
      <c r="J1288" s="1587"/>
      <c r="K1288" s="1587"/>
      <c r="L1288" s="1587"/>
      <c r="M1288" s="1587"/>
      <c r="N1288" s="1587"/>
      <c r="O1288" s="1602"/>
      <c r="P1288" s="1572"/>
      <c r="Q1288" s="1610"/>
    </row>
    <row r="1289" spans="1:17" ht="16" customHeight="1" x14ac:dyDescent="0.45">
      <c r="A1289" s="1609"/>
      <c r="B1289" s="1570"/>
      <c r="C1289" s="1571"/>
      <c r="D1289" s="1587"/>
      <c r="E1289" s="1587"/>
      <c r="F1289" s="1587"/>
      <c r="G1289" s="1572"/>
      <c r="H1289" s="1572"/>
      <c r="I1289" s="1870">
        <f t="shared" si="20"/>
        <v>0</v>
      </c>
      <c r="J1289" s="1587"/>
      <c r="K1289" s="1587"/>
      <c r="L1289" s="1587"/>
      <c r="M1289" s="1587"/>
      <c r="N1289" s="1587"/>
      <c r="O1289" s="1602"/>
      <c r="P1289" s="1572"/>
      <c r="Q1289" s="1610"/>
    </row>
    <row r="1290" spans="1:17" ht="16" customHeight="1" x14ac:dyDescent="0.45">
      <c r="A1290" s="1609"/>
      <c r="B1290" s="1570"/>
      <c r="C1290" s="1571"/>
      <c r="D1290" s="1587"/>
      <c r="E1290" s="1587"/>
      <c r="F1290" s="1587"/>
      <c r="G1290" s="1572"/>
      <c r="H1290" s="1572"/>
      <c r="I1290" s="1870">
        <f t="shared" si="20"/>
        <v>0</v>
      </c>
      <c r="J1290" s="1587"/>
      <c r="K1290" s="1587"/>
      <c r="L1290" s="1587"/>
      <c r="M1290" s="1587"/>
      <c r="N1290" s="1587"/>
      <c r="O1290" s="1602"/>
      <c r="P1290" s="1572"/>
      <c r="Q1290" s="1610"/>
    </row>
    <row r="1291" spans="1:17" ht="16" customHeight="1" x14ac:dyDescent="0.45">
      <c r="A1291" s="1609"/>
      <c r="B1291" s="1570"/>
      <c r="C1291" s="1571"/>
      <c r="D1291" s="1587"/>
      <c r="E1291" s="1587"/>
      <c r="F1291" s="1587"/>
      <c r="G1291" s="1572"/>
      <c r="H1291" s="1572"/>
      <c r="I1291" s="1870">
        <f t="shared" si="20"/>
        <v>0</v>
      </c>
      <c r="J1291" s="1587"/>
      <c r="K1291" s="1587"/>
      <c r="L1291" s="1587"/>
      <c r="M1291" s="1587"/>
      <c r="N1291" s="1587"/>
      <c r="O1291" s="1602"/>
      <c r="P1291" s="1572"/>
      <c r="Q1291" s="1610"/>
    </row>
    <row r="1292" spans="1:17" ht="16" customHeight="1" x14ac:dyDescent="0.45">
      <c r="A1292" s="1609"/>
      <c r="B1292" s="1570"/>
      <c r="C1292" s="1571"/>
      <c r="D1292" s="1587"/>
      <c r="E1292" s="1587"/>
      <c r="F1292" s="1587"/>
      <c r="G1292" s="1572"/>
      <c r="H1292" s="1572"/>
      <c r="I1292" s="1870">
        <f t="shared" si="20"/>
        <v>0</v>
      </c>
      <c r="J1292" s="1587"/>
      <c r="K1292" s="1587"/>
      <c r="L1292" s="1587"/>
      <c r="M1292" s="1587"/>
      <c r="N1292" s="1587"/>
      <c r="O1292" s="1602"/>
      <c r="P1292" s="1572"/>
      <c r="Q1292" s="1610"/>
    </row>
    <row r="1293" spans="1:17" ht="16" customHeight="1" x14ac:dyDescent="0.45">
      <c r="A1293" s="1609"/>
      <c r="B1293" s="1570"/>
      <c r="C1293" s="1571"/>
      <c r="D1293" s="1587"/>
      <c r="E1293" s="1587"/>
      <c r="F1293" s="1587"/>
      <c r="G1293" s="1572"/>
      <c r="H1293" s="1572"/>
      <c r="I1293" s="1870">
        <f t="shared" si="20"/>
        <v>0</v>
      </c>
      <c r="J1293" s="1587"/>
      <c r="K1293" s="1587"/>
      <c r="L1293" s="1587"/>
      <c r="M1293" s="1587"/>
      <c r="N1293" s="1587"/>
      <c r="O1293" s="1602"/>
      <c r="P1293" s="1572"/>
      <c r="Q1293" s="1610"/>
    </row>
    <row r="1294" spans="1:17" ht="16" customHeight="1" x14ac:dyDescent="0.45">
      <c r="A1294" s="1609"/>
      <c r="B1294" s="1570"/>
      <c r="C1294" s="1571"/>
      <c r="D1294" s="1587"/>
      <c r="E1294" s="1587"/>
      <c r="F1294" s="1587"/>
      <c r="G1294" s="1572"/>
      <c r="H1294" s="1572"/>
      <c r="I1294" s="1870">
        <f t="shared" si="20"/>
        <v>0</v>
      </c>
      <c r="J1294" s="1587"/>
      <c r="K1294" s="1587"/>
      <c r="L1294" s="1587"/>
      <c r="M1294" s="1587"/>
      <c r="N1294" s="1587"/>
      <c r="O1294" s="1602"/>
      <c r="P1294" s="1572"/>
      <c r="Q1294" s="1610"/>
    </row>
    <row r="1295" spans="1:17" ht="16" customHeight="1" x14ac:dyDescent="0.45">
      <c r="A1295" s="1609"/>
      <c r="B1295" s="1570"/>
      <c r="C1295" s="1571"/>
      <c r="D1295" s="1587"/>
      <c r="E1295" s="1587"/>
      <c r="F1295" s="1587"/>
      <c r="G1295" s="1572"/>
      <c r="H1295" s="1572"/>
      <c r="I1295" s="1870">
        <f t="shared" si="20"/>
        <v>0</v>
      </c>
      <c r="J1295" s="1587"/>
      <c r="K1295" s="1587"/>
      <c r="L1295" s="1587"/>
      <c r="M1295" s="1587"/>
      <c r="N1295" s="1587"/>
      <c r="O1295" s="1602"/>
      <c r="P1295" s="1572"/>
      <c r="Q1295" s="1610"/>
    </row>
    <row r="1296" spans="1:17" ht="16" customHeight="1" x14ac:dyDescent="0.45">
      <c r="A1296" s="1609"/>
      <c r="B1296" s="1570"/>
      <c r="C1296" s="1571"/>
      <c r="D1296" s="1587"/>
      <c r="E1296" s="1587"/>
      <c r="F1296" s="1587"/>
      <c r="G1296" s="1572"/>
      <c r="H1296" s="1572"/>
      <c r="I1296" s="1870">
        <f t="shared" si="20"/>
        <v>0</v>
      </c>
      <c r="J1296" s="1587"/>
      <c r="K1296" s="1587"/>
      <c r="L1296" s="1587"/>
      <c r="M1296" s="1587"/>
      <c r="N1296" s="1587"/>
      <c r="O1296" s="1602"/>
      <c r="P1296" s="1572"/>
      <c r="Q1296" s="1610"/>
    </row>
    <row r="1297" spans="1:17" ht="16" customHeight="1" x14ac:dyDescent="0.45">
      <c r="A1297" s="1609"/>
      <c r="B1297" s="1570"/>
      <c r="C1297" s="1571"/>
      <c r="D1297" s="1587"/>
      <c r="E1297" s="1587"/>
      <c r="F1297" s="1587"/>
      <c r="G1297" s="1572"/>
      <c r="H1297" s="1572"/>
      <c r="I1297" s="1870">
        <f t="shared" si="20"/>
        <v>0</v>
      </c>
      <c r="J1297" s="1587"/>
      <c r="K1297" s="1587"/>
      <c r="L1297" s="1587"/>
      <c r="M1297" s="1587"/>
      <c r="N1297" s="1587"/>
      <c r="O1297" s="1602"/>
      <c r="P1297" s="1572"/>
      <c r="Q1297" s="1610"/>
    </row>
    <row r="1298" spans="1:17" ht="16" customHeight="1" x14ac:dyDescent="0.45">
      <c r="A1298" s="1609"/>
      <c r="B1298" s="1570"/>
      <c r="C1298" s="1571"/>
      <c r="D1298" s="1587"/>
      <c r="E1298" s="1587"/>
      <c r="F1298" s="1587"/>
      <c r="G1298" s="1572"/>
      <c r="H1298" s="1572"/>
      <c r="I1298" s="1870">
        <f t="shared" si="20"/>
        <v>0</v>
      </c>
      <c r="J1298" s="1587"/>
      <c r="K1298" s="1587"/>
      <c r="L1298" s="1587"/>
      <c r="M1298" s="1587"/>
      <c r="N1298" s="1587"/>
      <c r="O1298" s="1602"/>
      <c r="P1298" s="1572"/>
      <c r="Q1298" s="1610"/>
    </row>
    <row r="1299" spans="1:17" ht="16" customHeight="1" x14ac:dyDescent="0.45">
      <c r="A1299" s="1609"/>
      <c r="B1299" s="1570"/>
      <c r="C1299" s="1571"/>
      <c r="D1299" s="1587"/>
      <c r="E1299" s="1587"/>
      <c r="F1299" s="1587"/>
      <c r="G1299" s="1572"/>
      <c r="H1299" s="1572"/>
      <c r="I1299" s="1870">
        <f t="shared" si="20"/>
        <v>0</v>
      </c>
      <c r="J1299" s="1587"/>
      <c r="K1299" s="1587"/>
      <c r="L1299" s="1587"/>
      <c r="M1299" s="1587"/>
      <c r="N1299" s="1587"/>
      <c r="O1299" s="1602"/>
      <c r="P1299" s="1572"/>
      <c r="Q1299" s="1610"/>
    </row>
    <row r="1300" spans="1:17" ht="16" customHeight="1" x14ac:dyDescent="0.45">
      <c r="A1300" s="1609"/>
      <c r="B1300" s="1570"/>
      <c r="C1300" s="1571"/>
      <c r="D1300" s="1587"/>
      <c r="E1300" s="1587"/>
      <c r="F1300" s="1587"/>
      <c r="G1300" s="1572"/>
      <c r="H1300" s="1572"/>
      <c r="I1300" s="1870">
        <f t="shared" si="20"/>
        <v>0</v>
      </c>
      <c r="J1300" s="1587"/>
      <c r="K1300" s="1587"/>
      <c r="L1300" s="1587"/>
      <c r="M1300" s="1587"/>
      <c r="N1300" s="1587"/>
      <c r="O1300" s="1602"/>
      <c r="P1300" s="1572"/>
      <c r="Q1300" s="1610"/>
    </row>
    <row r="1301" spans="1:17" ht="16" customHeight="1" x14ac:dyDescent="0.45">
      <c r="A1301" s="1609"/>
      <c r="B1301" s="1570"/>
      <c r="C1301" s="1571"/>
      <c r="D1301" s="1587"/>
      <c r="E1301" s="1587"/>
      <c r="F1301" s="1587"/>
      <c r="G1301" s="1572"/>
      <c r="H1301" s="1572"/>
      <c r="I1301" s="1870">
        <f t="shared" si="20"/>
        <v>0</v>
      </c>
      <c r="J1301" s="1587"/>
      <c r="K1301" s="1587"/>
      <c r="L1301" s="1587"/>
      <c r="M1301" s="1587"/>
      <c r="N1301" s="1587"/>
      <c r="O1301" s="1602"/>
      <c r="P1301" s="1572"/>
      <c r="Q1301" s="1610"/>
    </row>
    <row r="1302" spans="1:17" ht="16" customHeight="1" x14ac:dyDescent="0.45">
      <c r="A1302" s="1609"/>
      <c r="B1302" s="1570"/>
      <c r="C1302" s="1571"/>
      <c r="D1302" s="1587"/>
      <c r="E1302" s="1587"/>
      <c r="F1302" s="1587"/>
      <c r="G1302" s="1572"/>
      <c r="H1302" s="1572"/>
      <c r="I1302" s="1870">
        <f t="shared" si="20"/>
        <v>0</v>
      </c>
      <c r="J1302" s="1587"/>
      <c r="K1302" s="1587"/>
      <c r="L1302" s="1587"/>
      <c r="M1302" s="1587"/>
      <c r="N1302" s="1587"/>
      <c r="O1302" s="1602"/>
      <c r="P1302" s="1572"/>
      <c r="Q1302" s="1610"/>
    </row>
    <row r="1303" spans="1:17" ht="16" customHeight="1" x14ac:dyDescent="0.45">
      <c r="A1303" s="1609"/>
      <c r="B1303" s="1570"/>
      <c r="C1303" s="1571"/>
      <c r="D1303" s="1587"/>
      <c r="E1303" s="1587"/>
      <c r="F1303" s="1587"/>
      <c r="G1303" s="1572"/>
      <c r="H1303" s="1572"/>
      <c r="I1303" s="1870">
        <f t="shared" si="20"/>
        <v>0</v>
      </c>
      <c r="J1303" s="1587"/>
      <c r="K1303" s="1587"/>
      <c r="L1303" s="1587"/>
      <c r="M1303" s="1587"/>
      <c r="N1303" s="1587"/>
      <c r="O1303" s="1602"/>
      <c r="P1303" s="1572"/>
      <c r="Q1303" s="1610"/>
    </row>
    <row r="1304" spans="1:17" ht="16" customHeight="1" x14ac:dyDescent="0.45">
      <c r="A1304" s="1609"/>
      <c r="B1304" s="1570"/>
      <c r="C1304" s="1571"/>
      <c r="D1304" s="1587"/>
      <c r="E1304" s="1587"/>
      <c r="F1304" s="1587"/>
      <c r="G1304" s="1572"/>
      <c r="H1304" s="1572"/>
      <c r="I1304" s="1870">
        <f t="shared" si="20"/>
        <v>0</v>
      </c>
      <c r="J1304" s="1587"/>
      <c r="K1304" s="1587"/>
      <c r="L1304" s="1587"/>
      <c r="M1304" s="1587"/>
      <c r="N1304" s="1587"/>
      <c r="O1304" s="1602"/>
      <c r="P1304" s="1572"/>
      <c r="Q1304" s="1610"/>
    </row>
    <row r="1305" spans="1:17" ht="16" customHeight="1" x14ac:dyDescent="0.45">
      <c r="A1305" s="1609"/>
      <c r="B1305" s="1570"/>
      <c r="C1305" s="1571"/>
      <c r="D1305" s="1587"/>
      <c r="E1305" s="1587"/>
      <c r="F1305" s="1587"/>
      <c r="G1305" s="1572"/>
      <c r="H1305" s="1572"/>
      <c r="I1305" s="1870">
        <f t="shared" si="20"/>
        <v>0</v>
      </c>
      <c r="J1305" s="1587"/>
      <c r="K1305" s="1587"/>
      <c r="L1305" s="1587"/>
      <c r="M1305" s="1587"/>
      <c r="N1305" s="1587"/>
      <c r="O1305" s="1602"/>
      <c r="P1305" s="1572"/>
      <c r="Q1305" s="1610"/>
    </row>
    <row r="1306" spans="1:17" ht="16" customHeight="1" x14ac:dyDescent="0.45">
      <c r="A1306" s="1609"/>
      <c r="B1306" s="1570"/>
      <c r="C1306" s="1571"/>
      <c r="D1306" s="1587"/>
      <c r="E1306" s="1587"/>
      <c r="F1306" s="1587"/>
      <c r="G1306" s="1572"/>
      <c r="H1306" s="1572"/>
      <c r="I1306" s="1870">
        <f t="shared" si="20"/>
        <v>0</v>
      </c>
      <c r="J1306" s="1587"/>
      <c r="K1306" s="1587"/>
      <c r="L1306" s="1587"/>
      <c r="M1306" s="1587"/>
      <c r="N1306" s="1587"/>
      <c r="O1306" s="1602"/>
      <c r="P1306" s="1572"/>
      <c r="Q1306" s="1610"/>
    </row>
    <row r="1307" spans="1:17" ht="16" customHeight="1" x14ac:dyDescent="0.45">
      <c r="A1307" s="1609"/>
      <c r="B1307" s="1570"/>
      <c r="C1307" s="1571"/>
      <c r="D1307" s="1587"/>
      <c r="E1307" s="1587"/>
      <c r="F1307" s="1587"/>
      <c r="G1307" s="1572"/>
      <c r="H1307" s="1572"/>
      <c r="I1307" s="1870">
        <f t="shared" si="20"/>
        <v>0</v>
      </c>
      <c r="J1307" s="1587"/>
      <c r="K1307" s="1587"/>
      <c r="L1307" s="1587"/>
      <c r="M1307" s="1587"/>
      <c r="N1307" s="1587"/>
      <c r="O1307" s="1602"/>
      <c r="P1307" s="1572"/>
      <c r="Q1307" s="1610"/>
    </row>
    <row r="1308" spans="1:17" ht="16" customHeight="1" x14ac:dyDescent="0.45">
      <c r="A1308" s="1609"/>
      <c r="B1308" s="1570"/>
      <c r="C1308" s="1571"/>
      <c r="D1308" s="1587"/>
      <c r="E1308" s="1587"/>
      <c r="F1308" s="1587"/>
      <c r="G1308" s="1572"/>
      <c r="H1308" s="1572"/>
      <c r="I1308" s="1870">
        <f t="shared" si="20"/>
        <v>0</v>
      </c>
      <c r="J1308" s="1587"/>
      <c r="K1308" s="1587"/>
      <c r="L1308" s="1587"/>
      <c r="M1308" s="1587"/>
      <c r="N1308" s="1587"/>
      <c r="O1308" s="1602"/>
      <c r="P1308" s="1572"/>
      <c r="Q1308" s="1610"/>
    </row>
    <row r="1309" spans="1:17" ht="16" customHeight="1" x14ac:dyDescent="0.45">
      <c r="A1309" s="1609"/>
      <c r="B1309" s="1570"/>
      <c r="C1309" s="1571"/>
      <c r="D1309" s="1587"/>
      <c r="E1309" s="1587"/>
      <c r="F1309" s="1587"/>
      <c r="G1309" s="1572"/>
      <c r="H1309" s="1572"/>
      <c r="I1309" s="1870">
        <f t="shared" si="20"/>
        <v>0</v>
      </c>
      <c r="J1309" s="1587"/>
      <c r="K1309" s="1587"/>
      <c r="L1309" s="1587"/>
      <c r="M1309" s="1587"/>
      <c r="N1309" s="1587"/>
      <c r="O1309" s="1602"/>
      <c r="P1309" s="1572"/>
      <c r="Q1309" s="1610"/>
    </row>
    <row r="1310" spans="1:17" ht="16" customHeight="1" x14ac:dyDescent="0.45">
      <c r="A1310" s="1609"/>
      <c r="B1310" s="1570"/>
      <c r="C1310" s="1571"/>
      <c r="D1310" s="1587"/>
      <c r="E1310" s="1587"/>
      <c r="F1310" s="1587"/>
      <c r="G1310" s="1572"/>
      <c r="H1310" s="1572"/>
      <c r="I1310" s="1870">
        <f t="shared" si="20"/>
        <v>0</v>
      </c>
      <c r="J1310" s="1587"/>
      <c r="K1310" s="1587"/>
      <c r="L1310" s="1587"/>
      <c r="M1310" s="1587"/>
      <c r="N1310" s="1587"/>
      <c r="O1310" s="1602"/>
      <c r="P1310" s="1572"/>
      <c r="Q1310" s="1610"/>
    </row>
    <row r="1311" spans="1:17" ht="16" customHeight="1" x14ac:dyDescent="0.45">
      <c r="A1311" s="1609"/>
      <c r="B1311" s="1570"/>
      <c r="C1311" s="1571"/>
      <c r="D1311" s="1587"/>
      <c r="E1311" s="1587"/>
      <c r="F1311" s="1587"/>
      <c r="G1311" s="1572"/>
      <c r="H1311" s="1572"/>
      <c r="I1311" s="1870">
        <f t="shared" si="20"/>
        <v>0</v>
      </c>
      <c r="J1311" s="1587"/>
      <c r="K1311" s="1587"/>
      <c r="L1311" s="1587"/>
      <c r="M1311" s="1587"/>
      <c r="N1311" s="1587"/>
      <c r="O1311" s="1602"/>
      <c r="P1311" s="1572"/>
      <c r="Q1311" s="1610"/>
    </row>
    <row r="1312" spans="1:17" ht="16" customHeight="1" x14ac:dyDescent="0.45">
      <c r="A1312" s="1609"/>
      <c r="B1312" s="1570"/>
      <c r="C1312" s="1571"/>
      <c r="D1312" s="1587"/>
      <c r="E1312" s="1587"/>
      <c r="F1312" s="1587"/>
      <c r="G1312" s="1572"/>
      <c r="H1312" s="1572"/>
      <c r="I1312" s="1870">
        <f t="shared" si="20"/>
        <v>0</v>
      </c>
      <c r="J1312" s="1587"/>
      <c r="K1312" s="1587"/>
      <c r="L1312" s="1587"/>
      <c r="M1312" s="1587"/>
      <c r="N1312" s="1587"/>
      <c r="O1312" s="1602"/>
      <c r="P1312" s="1572"/>
      <c r="Q1312" s="1610"/>
    </row>
    <row r="1313" spans="1:17" ht="16" customHeight="1" x14ac:dyDescent="0.45">
      <c r="A1313" s="1609"/>
      <c r="B1313" s="1570"/>
      <c r="C1313" s="1571"/>
      <c r="D1313" s="1587"/>
      <c r="E1313" s="1587"/>
      <c r="F1313" s="1587"/>
      <c r="G1313" s="1572"/>
      <c r="H1313" s="1572"/>
      <c r="I1313" s="1870">
        <f t="shared" si="20"/>
        <v>0</v>
      </c>
      <c r="J1313" s="1587"/>
      <c r="K1313" s="1587"/>
      <c r="L1313" s="1587"/>
      <c r="M1313" s="1587"/>
      <c r="N1313" s="1587"/>
      <c r="O1313" s="1602"/>
      <c r="P1313" s="1572"/>
      <c r="Q1313" s="1610"/>
    </row>
    <row r="1314" spans="1:17" ht="16" customHeight="1" x14ac:dyDescent="0.45">
      <c r="A1314" s="1609"/>
      <c r="B1314" s="1570"/>
      <c r="C1314" s="1571"/>
      <c r="D1314" s="1587"/>
      <c r="E1314" s="1587"/>
      <c r="F1314" s="1587"/>
      <c r="G1314" s="1572"/>
      <c r="H1314" s="1572"/>
      <c r="I1314" s="1870">
        <f t="shared" si="20"/>
        <v>0</v>
      </c>
      <c r="J1314" s="1587"/>
      <c r="K1314" s="1587"/>
      <c r="L1314" s="1587"/>
      <c r="M1314" s="1587"/>
      <c r="N1314" s="1587"/>
      <c r="O1314" s="1602"/>
      <c r="P1314" s="1572"/>
      <c r="Q1314" s="1610"/>
    </row>
    <row r="1315" spans="1:17" ht="16" customHeight="1" x14ac:dyDescent="0.45">
      <c r="A1315" s="1609"/>
      <c r="B1315" s="1570"/>
      <c r="C1315" s="1571"/>
      <c r="D1315" s="1587"/>
      <c r="E1315" s="1587"/>
      <c r="F1315" s="1587"/>
      <c r="G1315" s="1572"/>
      <c r="H1315" s="1572"/>
      <c r="I1315" s="1870">
        <f t="shared" si="20"/>
        <v>0</v>
      </c>
      <c r="J1315" s="1587"/>
      <c r="K1315" s="1587"/>
      <c r="L1315" s="1587"/>
      <c r="M1315" s="1587"/>
      <c r="N1315" s="1587"/>
      <c r="O1315" s="1602"/>
      <c r="P1315" s="1572"/>
      <c r="Q1315" s="1610"/>
    </row>
    <row r="1316" spans="1:17" ht="16" customHeight="1" x14ac:dyDescent="0.45">
      <c r="A1316" s="1609"/>
      <c r="B1316" s="1570"/>
      <c r="C1316" s="1571"/>
      <c r="D1316" s="1587"/>
      <c r="E1316" s="1587"/>
      <c r="F1316" s="1587"/>
      <c r="G1316" s="1572"/>
      <c r="H1316" s="1572"/>
      <c r="I1316" s="1870">
        <f t="shared" si="20"/>
        <v>0</v>
      </c>
      <c r="J1316" s="1587"/>
      <c r="K1316" s="1587"/>
      <c r="L1316" s="1587"/>
      <c r="M1316" s="1587"/>
      <c r="N1316" s="1587"/>
      <c r="O1316" s="1602"/>
      <c r="P1316" s="1572"/>
      <c r="Q1316" s="1610"/>
    </row>
    <row r="1317" spans="1:17" ht="16" customHeight="1" x14ac:dyDescent="0.45">
      <c r="A1317" s="1609"/>
      <c r="B1317" s="1570"/>
      <c r="C1317" s="1571"/>
      <c r="D1317" s="1587"/>
      <c r="E1317" s="1587"/>
      <c r="F1317" s="1587"/>
      <c r="G1317" s="1572"/>
      <c r="H1317" s="1572"/>
      <c r="I1317" s="1870">
        <f t="shared" si="20"/>
        <v>0</v>
      </c>
      <c r="J1317" s="1587"/>
      <c r="K1317" s="1587"/>
      <c r="L1317" s="1587"/>
      <c r="M1317" s="1587"/>
      <c r="N1317" s="1587"/>
      <c r="O1317" s="1602"/>
      <c r="P1317" s="1572"/>
      <c r="Q1317" s="1610"/>
    </row>
    <row r="1318" spans="1:17" ht="16" customHeight="1" x14ac:dyDescent="0.45">
      <c r="A1318" s="1609"/>
      <c r="B1318" s="1570"/>
      <c r="C1318" s="1571"/>
      <c r="D1318" s="1587"/>
      <c r="E1318" s="1587"/>
      <c r="F1318" s="1587"/>
      <c r="G1318" s="1572"/>
      <c r="H1318" s="1572"/>
      <c r="I1318" s="1870">
        <f t="shared" si="20"/>
        <v>0</v>
      </c>
      <c r="J1318" s="1587"/>
      <c r="K1318" s="1587"/>
      <c r="L1318" s="1587"/>
      <c r="M1318" s="1587"/>
      <c r="N1318" s="1587"/>
      <c r="O1318" s="1602"/>
      <c r="P1318" s="1572"/>
      <c r="Q1318" s="1610"/>
    </row>
    <row r="1319" spans="1:17" ht="16" customHeight="1" x14ac:dyDescent="0.45">
      <c r="A1319" s="1609"/>
      <c r="B1319" s="1570"/>
      <c r="C1319" s="1571"/>
      <c r="D1319" s="1587"/>
      <c r="E1319" s="1587"/>
      <c r="F1319" s="1587"/>
      <c r="G1319" s="1572"/>
      <c r="H1319" s="1572"/>
      <c r="I1319" s="1870">
        <f t="shared" si="20"/>
        <v>0</v>
      </c>
      <c r="J1319" s="1587"/>
      <c r="K1319" s="1587"/>
      <c r="L1319" s="1587"/>
      <c r="M1319" s="1587"/>
      <c r="N1319" s="1587"/>
      <c r="O1319" s="1602"/>
      <c r="P1319" s="1572"/>
      <c r="Q1319" s="1610"/>
    </row>
    <row r="1320" spans="1:17" ht="16" customHeight="1" x14ac:dyDescent="0.45">
      <c r="A1320" s="1609"/>
      <c r="B1320" s="1570"/>
      <c r="C1320" s="1571"/>
      <c r="D1320" s="1587"/>
      <c r="E1320" s="1587"/>
      <c r="F1320" s="1587"/>
      <c r="G1320" s="1572"/>
      <c r="H1320" s="1572"/>
      <c r="I1320" s="1870">
        <f t="shared" si="20"/>
        <v>0</v>
      </c>
      <c r="J1320" s="1587"/>
      <c r="K1320" s="1587"/>
      <c r="L1320" s="1587"/>
      <c r="M1320" s="1587"/>
      <c r="N1320" s="1587"/>
      <c r="O1320" s="1602"/>
      <c r="P1320" s="1572"/>
      <c r="Q1320" s="1610"/>
    </row>
    <row r="1321" spans="1:17" ht="16" customHeight="1" x14ac:dyDescent="0.45">
      <c r="A1321" s="1609"/>
      <c r="B1321" s="1570"/>
      <c r="C1321" s="1571"/>
      <c r="D1321" s="1587"/>
      <c r="E1321" s="1587"/>
      <c r="F1321" s="1587"/>
      <c r="G1321" s="1572"/>
      <c r="H1321" s="1572"/>
      <c r="I1321" s="1870">
        <f t="shared" si="20"/>
        <v>0</v>
      </c>
      <c r="J1321" s="1587"/>
      <c r="K1321" s="1587"/>
      <c r="L1321" s="1587"/>
      <c r="M1321" s="1587"/>
      <c r="N1321" s="1587"/>
      <c r="O1321" s="1602"/>
      <c r="P1321" s="1572"/>
      <c r="Q1321" s="1610"/>
    </row>
    <row r="1322" spans="1:17" ht="16" customHeight="1" x14ac:dyDescent="0.45">
      <c r="A1322" s="1609"/>
      <c r="B1322" s="1570"/>
      <c r="C1322" s="1571"/>
      <c r="D1322" s="1587"/>
      <c r="E1322" s="1587"/>
      <c r="F1322" s="1587"/>
      <c r="G1322" s="1572"/>
      <c r="H1322" s="1572"/>
      <c r="I1322" s="1870">
        <f t="shared" si="20"/>
        <v>0</v>
      </c>
      <c r="J1322" s="1587"/>
      <c r="K1322" s="1587"/>
      <c r="L1322" s="1587"/>
      <c r="M1322" s="1587"/>
      <c r="N1322" s="1587"/>
      <c r="O1322" s="1602"/>
      <c r="P1322" s="1572"/>
      <c r="Q1322" s="1610"/>
    </row>
    <row r="1323" spans="1:17" ht="16" customHeight="1" x14ac:dyDescent="0.45">
      <c r="A1323" s="1609"/>
      <c r="B1323" s="1570"/>
      <c r="C1323" s="1571"/>
      <c r="D1323" s="1587"/>
      <c r="E1323" s="1587"/>
      <c r="F1323" s="1587"/>
      <c r="G1323" s="1572"/>
      <c r="H1323" s="1572"/>
      <c r="I1323" s="1870">
        <f t="shared" si="20"/>
        <v>0</v>
      </c>
      <c r="J1323" s="1587"/>
      <c r="K1323" s="1587"/>
      <c r="L1323" s="1587"/>
      <c r="M1323" s="1587"/>
      <c r="N1323" s="1587"/>
      <c r="O1323" s="1602"/>
      <c r="P1323" s="1572"/>
      <c r="Q1323" s="1610"/>
    </row>
    <row r="1324" spans="1:17" ht="16" customHeight="1" x14ac:dyDescent="0.45">
      <c r="A1324" s="1609"/>
      <c r="B1324" s="1570"/>
      <c r="C1324" s="1571"/>
      <c r="D1324" s="1587"/>
      <c r="E1324" s="1587"/>
      <c r="F1324" s="1587"/>
      <c r="G1324" s="1572"/>
      <c r="H1324" s="1572"/>
      <c r="I1324" s="1870">
        <f t="shared" si="20"/>
        <v>0</v>
      </c>
      <c r="J1324" s="1587"/>
      <c r="K1324" s="1587"/>
      <c r="L1324" s="1587"/>
      <c r="M1324" s="1587"/>
      <c r="N1324" s="1587"/>
      <c r="O1324" s="1602"/>
      <c r="P1324" s="1572"/>
      <c r="Q1324" s="1610"/>
    </row>
    <row r="1325" spans="1:17" ht="16" customHeight="1" x14ac:dyDescent="0.45">
      <c r="A1325" s="1609"/>
      <c r="B1325" s="1570"/>
      <c r="C1325" s="1571"/>
      <c r="D1325" s="1587"/>
      <c r="E1325" s="1587"/>
      <c r="F1325" s="1587"/>
      <c r="G1325" s="1572"/>
      <c r="H1325" s="1572"/>
      <c r="I1325" s="1870">
        <f t="shared" si="20"/>
        <v>0</v>
      </c>
      <c r="J1325" s="1587"/>
      <c r="K1325" s="1587"/>
      <c r="L1325" s="1587"/>
      <c r="M1325" s="1587"/>
      <c r="N1325" s="1587"/>
      <c r="O1325" s="1602"/>
      <c r="P1325" s="1572"/>
      <c r="Q1325" s="1610"/>
    </row>
    <row r="1326" spans="1:17" ht="16" customHeight="1" x14ac:dyDescent="0.45">
      <c r="A1326" s="1609"/>
      <c r="B1326" s="1570"/>
      <c r="C1326" s="1571"/>
      <c r="D1326" s="1587"/>
      <c r="E1326" s="1587"/>
      <c r="F1326" s="1587"/>
      <c r="G1326" s="1572"/>
      <c r="H1326" s="1572"/>
      <c r="I1326" s="1870">
        <f t="shared" si="20"/>
        <v>0</v>
      </c>
      <c r="J1326" s="1587"/>
      <c r="K1326" s="1587"/>
      <c r="L1326" s="1587"/>
      <c r="M1326" s="1587"/>
      <c r="N1326" s="1587"/>
      <c r="O1326" s="1602"/>
      <c r="P1326" s="1572"/>
      <c r="Q1326" s="1610"/>
    </row>
    <row r="1327" spans="1:17" ht="16" customHeight="1" x14ac:dyDescent="0.45">
      <c r="A1327" s="1609"/>
      <c r="B1327" s="1570"/>
      <c r="C1327" s="1571"/>
      <c r="D1327" s="1587"/>
      <c r="E1327" s="1587"/>
      <c r="F1327" s="1587"/>
      <c r="G1327" s="1572"/>
      <c r="H1327" s="1572"/>
      <c r="I1327" s="1870">
        <f t="shared" si="20"/>
        <v>0</v>
      </c>
      <c r="J1327" s="1587"/>
      <c r="K1327" s="1587"/>
      <c r="L1327" s="1587"/>
      <c r="M1327" s="1587"/>
      <c r="N1327" s="1587"/>
      <c r="O1327" s="1602"/>
      <c r="P1327" s="1572"/>
      <c r="Q1327" s="1610"/>
    </row>
    <row r="1328" spans="1:17" ht="16" customHeight="1" x14ac:dyDescent="0.45">
      <c r="A1328" s="1609"/>
      <c r="B1328" s="1570"/>
      <c r="C1328" s="1571"/>
      <c r="D1328" s="1587"/>
      <c r="E1328" s="1587"/>
      <c r="F1328" s="1587"/>
      <c r="G1328" s="1572"/>
      <c r="H1328" s="1572"/>
      <c r="I1328" s="1870">
        <f t="shared" si="20"/>
        <v>0</v>
      </c>
      <c r="J1328" s="1587"/>
      <c r="K1328" s="1587"/>
      <c r="L1328" s="1587"/>
      <c r="M1328" s="1587"/>
      <c r="N1328" s="1587"/>
      <c r="O1328" s="1602"/>
      <c r="P1328" s="1572"/>
      <c r="Q1328" s="1610"/>
    </row>
    <row r="1329" spans="1:17" ht="16" customHeight="1" x14ac:dyDescent="0.45">
      <c r="A1329" s="1609"/>
      <c r="B1329" s="1570"/>
      <c r="C1329" s="1571"/>
      <c r="D1329" s="1587"/>
      <c r="E1329" s="1587"/>
      <c r="F1329" s="1587"/>
      <c r="G1329" s="1572"/>
      <c r="H1329" s="1572"/>
      <c r="I1329" s="1870">
        <f t="shared" si="20"/>
        <v>0</v>
      </c>
      <c r="J1329" s="1587"/>
      <c r="K1329" s="1587"/>
      <c r="L1329" s="1587"/>
      <c r="M1329" s="1587"/>
      <c r="N1329" s="1587"/>
      <c r="O1329" s="1602"/>
      <c r="P1329" s="1572"/>
      <c r="Q1329" s="1610"/>
    </row>
    <row r="1330" spans="1:17" ht="16" customHeight="1" x14ac:dyDescent="0.45">
      <c r="A1330" s="1609"/>
      <c r="B1330" s="1570"/>
      <c r="C1330" s="1571"/>
      <c r="D1330" s="1587"/>
      <c r="E1330" s="1587"/>
      <c r="F1330" s="1587"/>
      <c r="G1330" s="1572"/>
      <c r="H1330" s="1572"/>
      <c r="I1330" s="1870">
        <f t="shared" si="20"/>
        <v>0</v>
      </c>
      <c r="J1330" s="1587"/>
      <c r="K1330" s="1587"/>
      <c r="L1330" s="1587"/>
      <c r="M1330" s="1587"/>
      <c r="N1330" s="1587"/>
      <c r="O1330" s="1602"/>
      <c r="P1330" s="1572"/>
      <c r="Q1330" s="1610"/>
    </row>
    <row r="1331" spans="1:17" ht="16" customHeight="1" x14ac:dyDescent="0.45">
      <c r="A1331" s="1609"/>
      <c r="B1331" s="1570"/>
      <c r="C1331" s="1571"/>
      <c r="D1331" s="1587"/>
      <c r="E1331" s="1587"/>
      <c r="F1331" s="1587"/>
      <c r="G1331" s="1572"/>
      <c r="H1331" s="1572"/>
      <c r="I1331" s="1870">
        <f t="shared" si="20"/>
        <v>0</v>
      </c>
      <c r="J1331" s="1587"/>
      <c r="K1331" s="1587"/>
      <c r="L1331" s="1587"/>
      <c r="M1331" s="1587"/>
      <c r="N1331" s="1587"/>
      <c r="O1331" s="1602"/>
      <c r="P1331" s="1572"/>
      <c r="Q1331" s="1610"/>
    </row>
    <row r="1332" spans="1:17" ht="16" customHeight="1" x14ac:dyDescent="0.45">
      <c r="A1332" s="1609"/>
      <c r="B1332" s="1570"/>
      <c r="C1332" s="1571"/>
      <c r="D1332" s="1587"/>
      <c r="E1332" s="1587"/>
      <c r="F1332" s="1587"/>
      <c r="G1332" s="1572"/>
      <c r="H1332" s="1572"/>
      <c r="I1332" s="1870">
        <f t="shared" si="20"/>
        <v>0</v>
      </c>
      <c r="J1332" s="1587"/>
      <c r="K1332" s="1587"/>
      <c r="L1332" s="1587"/>
      <c r="M1332" s="1587"/>
      <c r="N1332" s="1587"/>
      <c r="O1332" s="1602"/>
      <c r="P1332" s="1572"/>
      <c r="Q1332" s="1610"/>
    </row>
    <row r="1333" spans="1:17" ht="16" customHeight="1" x14ac:dyDescent="0.45">
      <c r="A1333" s="1609"/>
      <c r="B1333" s="1570"/>
      <c r="C1333" s="1571"/>
      <c r="D1333" s="1587"/>
      <c r="E1333" s="1587"/>
      <c r="F1333" s="1587"/>
      <c r="G1333" s="1572"/>
      <c r="H1333" s="1572"/>
      <c r="I1333" s="1870">
        <f t="shared" si="20"/>
        <v>0</v>
      </c>
      <c r="J1333" s="1587"/>
      <c r="K1333" s="1587"/>
      <c r="L1333" s="1587"/>
      <c r="M1333" s="1587"/>
      <c r="N1333" s="1587"/>
      <c r="O1333" s="1602"/>
      <c r="P1333" s="1572"/>
      <c r="Q1333" s="1610"/>
    </row>
    <row r="1334" spans="1:17" ht="16" customHeight="1" x14ac:dyDescent="0.45">
      <c r="A1334" s="1609"/>
      <c r="B1334" s="1570"/>
      <c r="C1334" s="1571"/>
      <c r="D1334" s="1587"/>
      <c r="E1334" s="1587"/>
      <c r="F1334" s="1587"/>
      <c r="G1334" s="1572"/>
      <c r="H1334" s="1572"/>
      <c r="I1334" s="1870">
        <f t="shared" si="20"/>
        <v>0</v>
      </c>
      <c r="J1334" s="1587"/>
      <c r="K1334" s="1587"/>
      <c r="L1334" s="1587"/>
      <c r="M1334" s="1587"/>
      <c r="N1334" s="1587"/>
      <c r="O1334" s="1602"/>
      <c r="P1334" s="1572"/>
      <c r="Q1334" s="1610"/>
    </row>
    <row r="1335" spans="1:17" ht="16" customHeight="1" x14ac:dyDescent="0.45">
      <c r="A1335" s="1609"/>
      <c r="B1335" s="1570"/>
      <c r="C1335" s="1571"/>
      <c r="D1335" s="1587"/>
      <c r="E1335" s="1587"/>
      <c r="F1335" s="1587"/>
      <c r="G1335" s="1572"/>
      <c r="H1335" s="1572"/>
      <c r="I1335" s="1870">
        <f t="shared" si="20"/>
        <v>0</v>
      </c>
      <c r="J1335" s="1587"/>
      <c r="K1335" s="1587"/>
      <c r="L1335" s="1587"/>
      <c r="M1335" s="1587"/>
      <c r="N1335" s="1587"/>
      <c r="O1335" s="1602"/>
      <c r="P1335" s="1572"/>
      <c r="Q1335" s="1610"/>
    </row>
    <row r="1336" spans="1:17" ht="16" customHeight="1" x14ac:dyDescent="0.45">
      <c r="A1336" s="1609"/>
      <c r="B1336" s="1570"/>
      <c r="C1336" s="1571"/>
      <c r="D1336" s="1587"/>
      <c r="E1336" s="1587"/>
      <c r="F1336" s="1587"/>
      <c r="G1336" s="1572"/>
      <c r="H1336" s="1572"/>
      <c r="I1336" s="1870">
        <f t="shared" si="20"/>
        <v>0</v>
      </c>
      <c r="J1336" s="1587"/>
      <c r="K1336" s="1587"/>
      <c r="L1336" s="1587"/>
      <c r="M1336" s="1587"/>
      <c r="N1336" s="1587"/>
      <c r="O1336" s="1602"/>
      <c r="P1336" s="1572"/>
      <c r="Q1336" s="1610"/>
    </row>
    <row r="1337" spans="1:17" ht="16" customHeight="1" x14ac:dyDescent="0.45">
      <c r="A1337" s="1609"/>
      <c r="B1337" s="1570"/>
      <c r="C1337" s="1571"/>
      <c r="D1337" s="1587"/>
      <c r="E1337" s="1587"/>
      <c r="F1337" s="1587"/>
      <c r="G1337" s="1572"/>
      <c r="H1337" s="1572"/>
      <c r="I1337" s="1870">
        <f t="shared" si="20"/>
        <v>0</v>
      </c>
      <c r="J1337" s="1587"/>
      <c r="K1337" s="1587"/>
      <c r="L1337" s="1587"/>
      <c r="M1337" s="1587"/>
      <c r="N1337" s="1587"/>
      <c r="O1337" s="1602"/>
      <c r="P1337" s="1572"/>
      <c r="Q1337" s="1610"/>
    </row>
    <row r="1338" spans="1:17" ht="16" customHeight="1" x14ac:dyDescent="0.45">
      <c r="A1338" s="1609"/>
      <c r="B1338" s="1570"/>
      <c r="C1338" s="1571"/>
      <c r="D1338" s="1587"/>
      <c r="E1338" s="1587"/>
      <c r="F1338" s="1587"/>
      <c r="G1338" s="1572"/>
      <c r="H1338" s="1572"/>
      <c r="I1338" s="1870">
        <f t="shared" si="20"/>
        <v>0</v>
      </c>
      <c r="J1338" s="1587"/>
      <c r="K1338" s="1587"/>
      <c r="L1338" s="1587"/>
      <c r="M1338" s="1587"/>
      <c r="N1338" s="1587"/>
      <c r="O1338" s="1602"/>
      <c r="P1338" s="1572"/>
      <c r="Q1338" s="1610"/>
    </row>
    <row r="1339" spans="1:17" ht="16" customHeight="1" x14ac:dyDescent="0.45">
      <c r="A1339" s="1609"/>
      <c r="B1339" s="1570"/>
      <c r="C1339" s="1571"/>
      <c r="D1339" s="1587"/>
      <c r="E1339" s="1587"/>
      <c r="F1339" s="1587"/>
      <c r="G1339" s="1572"/>
      <c r="H1339" s="1572"/>
      <c r="I1339" s="1870">
        <f t="shared" si="20"/>
        <v>0</v>
      </c>
      <c r="J1339" s="1587"/>
      <c r="K1339" s="1587"/>
      <c r="L1339" s="1587"/>
      <c r="M1339" s="1587"/>
      <c r="N1339" s="1587"/>
      <c r="O1339" s="1602"/>
      <c r="P1339" s="1572"/>
      <c r="Q1339" s="1610"/>
    </row>
    <row r="1340" spans="1:17" ht="16" customHeight="1" x14ac:dyDescent="0.45">
      <c r="A1340" s="1609"/>
      <c r="B1340" s="1570"/>
      <c r="C1340" s="1571"/>
      <c r="D1340" s="1587"/>
      <c r="E1340" s="1587"/>
      <c r="F1340" s="1587"/>
      <c r="G1340" s="1572"/>
      <c r="H1340" s="1572"/>
      <c r="I1340" s="1870">
        <f t="shared" si="20"/>
        <v>0</v>
      </c>
      <c r="J1340" s="1587"/>
      <c r="K1340" s="1587"/>
      <c r="L1340" s="1587"/>
      <c r="M1340" s="1587"/>
      <c r="N1340" s="1587"/>
      <c r="O1340" s="1602"/>
      <c r="P1340" s="1572"/>
      <c r="Q1340" s="1610"/>
    </row>
    <row r="1341" spans="1:17" ht="16" customHeight="1" x14ac:dyDescent="0.45">
      <c r="A1341" s="1609"/>
      <c r="B1341" s="1570"/>
      <c r="C1341" s="1571"/>
      <c r="D1341" s="1587"/>
      <c r="E1341" s="1587"/>
      <c r="F1341" s="1587"/>
      <c r="G1341" s="1572"/>
      <c r="H1341" s="1572"/>
      <c r="I1341" s="1870">
        <f t="shared" si="20"/>
        <v>0</v>
      </c>
      <c r="J1341" s="1587"/>
      <c r="K1341" s="1587"/>
      <c r="L1341" s="1587"/>
      <c r="M1341" s="1587"/>
      <c r="N1341" s="1587"/>
      <c r="O1341" s="1602"/>
      <c r="P1341" s="1572"/>
      <c r="Q1341" s="1610"/>
    </row>
    <row r="1342" spans="1:17" ht="16" customHeight="1" x14ac:dyDescent="0.45">
      <c r="A1342" s="1609"/>
      <c r="B1342" s="1570"/>
      <c r="C1342" s="1571"/>
      <c r="D1342" s="1587"/>
      <c r="E1342" s="1587"/>
      <c r="F1342" s="1587"/>
      <c r="G1342" s="1572"/>
      <c r="H1342" s="1572"/>
      <c r="I1342" s="1870">
        <f t="shared" si="20"/>
        <v>0</v>
      </c>
      <c r="J1342" s="1587"/>
      <c r="K1342" s="1587"/>
      <c r="L1342" s="1587"/>
      <c r="M1342" s="1587"/>
      <c r="N1342" s="1587"/>
      <c r="O1342" s="1602"/>
      <c r="P1342" s="1572"/>
      <c r="Q1342" s="1610"/>
    </row>
    <row r="1343" spans="1:17" ht="16" customHeight="1" x14ac:dyDescent="0.45">
      <c r="A1343" s="1609"/>
      <c r="B1343" s="1570"/>
      <c r="C1343" s="1571"/>
      <c r="D1343" s="1587"/>
      <c r="E1343" s="1587"/>
      <c r="F1343" s="1587"/>
      <c r="G1343" s="1572"/>
      <c r="H1343" s="1572"/>
      <c r="I1343" s="1870">
        <f t="shared" si="20"/>
        <v>0</v>
      </c>
      <c r="J1343" s="1587"/>
      <c r="K1343" s="1587"/>
      <c r="L1343" s="1587"/>
      <c r="M1343" s="1587"/>
      <c r="N1343" s="1587"/>
      <c r="O1343" s="1602"/>
      <c r="P1343" s="1572"/>
      <c r="Q1343" s="1610"/>
    </row>
    <row r="1344" spans="1:17" ht="16" customHeight="1" x14ac:dyDescent="0.45">
      <c r="A1344" s="1609"/>
      <c r="B1344" s="1570"/>
      <c r="C1344" s="1571"/>
      <c r="D1344" s="1587"/>
      <c r="E1344" s="1587"/>
      <c r="F1344" s="1587"/>
      <c r="G1344" s="1572"/>
      <c r="H1344" s="1572"/>
      <c r="I1344" s="1870">
        <f t="shared" si="20"/>
        <v>0</v>
      </c>
      <c r="J1344" s="1587"/>
      <c r="K1344" s="1587"/>
      <c r="L1344" s="1587"/>
      <c r="M1344" s="1587"/>
      <c r="N1344" s="1587"/>
      <c r="O1344" s="1602"/>
      <c r="P1344" s="1572"/>
      <c r="Q1344" s="1610"/>
    </row>
    <row r="1345" spans="1:17" ht="16" customHeight="1" x14ac:dyDescent="0.45">
      <c r="A1345" s="1609"/>
      <c r="B1345" s="1570"/>
      <c r="C1345" s="1571"/>
      <c r="D1345" s="1587"/>
      <c r="E1345" s="1587"/>
      <c r="F1345" s="1587"/>
      <c r="G1345" s="1572"/>
      <c r="H1345" s="1572"/>
      <c r="I1345" s="1870">
        <f t="shared" si="20"/>
        <v>0</v>
      </c>
      <c r="J1345" s="1587"/>
      <c r="K1345" s="1587"/>
      <c r="L1345" s="1587"/>
      <c r="M1345" s="1587"/>
      <c r="N1345" s="1587"/>
      <c r="O1345" s="1602"/>
      <c r="P1345" s="1572"/>
      <c r="Q1345" s="1610"/>
    </row>
    <row r="1346" spans="1:17" ht="16" customHeight="1" x14ac:dyDescent="0.45">
      <c r="A1346" s="1609"/>
      <c r="B1346" s="1570"/>
      <c r="C1346" s="1571"/>
      <c r="D1346" s="1587"/>
      <c r="E1346" s="1587"/>
      <c r="F1346" s="1587"/>
      <c r="G1346" s="1572"/>
      <c r="H1346" s="1572"/>
      <c r="I1346" s="1870">
        <f t="shared" si="20"/>
        <v>0</v>
      </c>
      <c r="J1346" s="1587"/>
      <c r="K1346" s="1587"/>
      <c r="L1346" s="1587"/>
      <c r="M1346" s="1587"/>
      <c r="N1346" s="1587"/>
      <c r="O1346" s="1602"/>
      <c r="P1346" s="1572"/>
      <c r="Q1346" s="1610"/>
    </row>
    <row r="1347" spans="1:17" ht="16" customHeight="1" x14ac:dyDescent="0.45">
      <c r="A1347" s="1609"/>
      <c r="B1347" s="1570"/>
      <c r="C1347" s="1571"/>
      <c r="D1347" s="1587"/>
      <c r="E1347" s="1587"/>
      <c r="F1347" s="1587"/>
      <c r="G1347" s="1572"/>
      <c r="H1347" s="1572"/>
      <c r="I1347" s="1870">
        <f t="shared" si="20"/>
        <v>0</v>
      </c>
      <c r="J1347" s="1587"/>
      <c r="K1347" s="1587"/>
      <c r="L1347" s="1587"/>
      <c r="M1347" s="1587"/>
      <c r="N1347" s="1587"/>
      <c r="O1347" s="1602"/>
      <c r="P1347" s="1572"/>
      <c r="Q1347" s="1610"/>
    </row>
    <row r="1348" spans="1:17" ht="16" customHeight="1" x14ac:dyDescent="0.45">
      <c r="A1348" s="1609"/>
      <c r="B1348" s="1570"/>
      <c r="C1348" s="1571"/>
      <c r="D1348" s="1587"/>
      <c r="E1348" s="1587"/>
      <c r="F1348" s="1587"/>
      <c r="G1348" s="1572"/>
      <c r="H1348" s="1572"/>
      <c r="I1348" s="1870">
        <f t="shared" si="20"/>
        <v>0</v>
      </c>
      <c r="J1348" s="1587"/>
      <c r="K1348" s="1587"/>
      <c r="L1348" s="1587"/>
      <c r="M1348" s="1587"/>
      <c r="N1348" s="1587"/>
      <c r="O1348" s="1602"/>
      <c r="P1348" s="1572"/>
      <c r="Q1348" s="1610"/>
    </row>
    <row r="1349" spans="1:17" ht="16" customHeight="1" x14ac:dyDescent="0.45">
      <c r="A1349" s="1609"/>
      <c r="B1349" s="1570"/>
      <c r="C1349" s="1571"/>
      <c r="D1349" s="1587"/>
      <c r="E1349" s="1587"/>
      <c r="F1349" s="1587"/>
      <c r="G1349" s="1572"/>
      <c r="H1349" s="1572"/>
      <c r="I1349" s="1870">
        <f t="shared" si="20"/>
        <v>0</v>
      </c>
      <c r="J1349" s="1587"/>
      <c r="K1349" s="1587"/>
      <c r="L1349" s="1587"/>
      <c r="M1349" s="1587"/>
      <c r="N1349" s="1587"/>
      <c r="O1349" s="1602"/>
      <c r="P1349" s="1572"/>
      <c r="Q1349" s="1610"/>
    </row>
    <row r="1350" spans="1:17" ht="16" customHeight="1" x14ac:dyDescent="0.45">
      <c r="A1350" s="1609"/>
      <c r="B1350" s="1570"/>
      <c r="C1350" s="1571"/>
      <c r="D1350" s="1587"/>
      <c r="E1350" s="1587"/>
      <c r="F1350" s="1587"/>
      <c r="G1350" s="1572"/>
      <c r="H1350" s="1572"/>
      <c r="I1350" s="1870">
        <f t="shared" si="20"/>
        <v>0</v>
      </c>
      <c r="J1350" s="1587"/>
      <c r="K1350" s="1587"/>
      <c r="L1350" s="1587"/>
      <c r="M1350" s="1587"/>
      <c r="N1350" s="1587"/>
      <c r="O1350" s="1602"/>
      <c r="P1350" s="1572"/>
      <c r="Q1350" s="1610"/>
    </row>
    <row r="1351" spans="1:17" ht="16" customHeight="1" x14ac:dyDescent="0.45">
      <c r="A1351" s="1609"/>
      <c r="B1351" s="1570"/>
      <c r="C1351" s="1571"/>
      <c r="D1351" s="1587"/>
      <c r="E1351" s="1587"/>
      <c r="F1351" s="1587"/>
      <c r="G1351" s="1572"/>
      <c r="H1351" s="1572"/>
      <c r="I1351" s="1870">
        <f t="shared" si="20"/>
        <v>0</v>
      </c>
      <c r="J1351" s="1587"/>
      <c r="K1351" s="1587"/>
      <c r="L1351" s="1587"/>
      <c r="M1351" s="1587"/>
      <c r="N1351" s="1587"/>
      <c r="O1351" s="1602"/>
      <c r="P1351" s="1572"/>
      <c r="Q1351" s="1610"/>
    </row>
    <row r="1352" spans="1:17" ht="16" customHeight="1" x14ac:dyDescent="0.45">
      <c r="A1352" s="1609"/>
      <c r="B1352" s="1570"/>
      <c r="C1352" s="1571"/>
      <c r="D1352" s="1587"/>
      <c r="E1352" s="1587"/>
      <c r="F1352" s="1587"/>
      <c r="G1352" s="1572"/>
      <c r="H1352" s="1572"/>
      <c r="I1352" s="1870">
        <f t="shared" ref="I1352:I1405" si="21">$G1352*$H1352</f>
        <v>0</v>
      </c>
      <c r="J1352" s="1587"/>
      <c r="K1352" s="1587"/>
      <c r="L1352" s="1587"/>
      <c r="M1352" s="1587"/>
      <c r="N1352" s="1587"/>
      <c r="O1352" s="1602"/>
      <c r="P1352" s="1572"/>
      <c r="Q1352" s="1610"/>
    </row>
    <row r="1353" spans="1:17" ht="16" customHeight="1" x14ac:dyDescent="0.45">
      <c r="A1353" s="1609"/>
      <c r="B1353" s="1570"/>
      <c r="C1353" s="1571"/>
      <c r="D1353" s="1587"/>
      <c r="E1353" s="1587"/>
      <c r="F1353" s="1587"/>
      <c r="G1353" s="1572"/>
      <c r="H1353" s="1572"/>
      <c r="I1353" s="1870">
        <f t="shared" si="21"/>
        <v>0</v>
      </c>
      <c r="J1353" s="1587"/>
      <c r="K1353" s="1587"/>
      <c r="L1353" s="1587"/>
      <c r="M1353" s="1587"/>
      <c r="N1353" s="1587"/>
      <c r="O1353" s="1602"/>
      <c r="P1353" s="1572"/>
      <c r="Q1353" s="1610"/>
    </row>
    <row r="1354" spans="1:17" ht="16" customHeight="1" x14ac:dyDescent="0.45">
      <c r="A1354" s="1609"/>
      <c r="B1354" s="1570"/>
      <c r="C1354" s="1571"/>
      <c r="D1354" s="1587"/>
      <c r="E1354" s="1587"/>
      <c r="F1354" s="1587"/>
      <c r="G1354" s="1572"/>
      <c r="H1354" s="1572"/>
      <c r="I1354" s="1870">
        <f t="shared" si="21"/>
        <v>0</v>
      </c>
      <c r="J1354" s="1587"/>
      <c r="K1354" s="1587"/>
      <c r="L1354" s="1587"/>
      <c r="M1354" s="1587"/>
      <c r="N1354" s="1587"/>
      <c r="O1354" s="1602"/>
      <c r="P1354" s="1572"/>
      <c r="Q1354" s="1610"/>
    </row>
    <row r="1355" spans="1:17" ht="16" customHeight="1" x14ac:dyDescent="0.45">
      <c r="A1355" s="1609"/>
      <c r="B1355" s="1570"/>
      <c r="C1355" s="1571"/>
      <c r="D1355" s="1587"/>
      <c r="E1355" s="1587"/>
      <c r="F1355" s="1587"/>
      <c r="G1355" s="1572"/>
      <c r="H1355" s="1572"/>
      <c r="I1355" s="1870">
        <f t="shared" si="21"/>
        <v>0</v>
      </c>
      <c r="J1355" s="1587"/>
      <c r="K1355" s="1587"/>
      <c r="L1355" s="1587"/>
      <c r="M1355" s="1587"/>
      <c r="N1355" s="1587"/>
      <c r="O1355" s="1602"/>
      <c r="P1355" s="1572"/>
      <c r="Q1355" s="1610"/>
    </row>
    <row r="1356" spans="1:17" ht="16" customHeight="1" x14ac:dyDescent="0.45">
      <c r="A1356" s="1609"/>
      <c r="B1356" s="1570"/>
      <c r="C1356" s="1571"/>
      <c r="D1356" s="1587"/>
      <c r="E1356" s="1587"/>
      <c r="F1356" s="1587"/>
      <c r="G1356" s="1572"/>
      <c r="H1356" s="1572"/>
      <c r="I1356" s="1870">
        <f t="shared" si="21"/>
        <v>0</v>
      </c>
      <c r="J1356" s="1587"/>
      <c r="K1356" s="1587"/>
      <c r="L1356" s="1587"/>
      <c r="M1356" s="1587"/>
      <c r="N1356" s="1587"/>
      <c r="O1356" s="1602"/>
      <c r="P1356" s="1572"/>
      <c r="Q1356" s="1610"/>
    </row>
    <row r="1357" spans="1:17" ht="16" customHeight="1" x14ac:dyDescent="0.45">
      <c r="A1357" s="1609"/>
      <c r="B1357" s="1570"/>
      <c r="C1357" s="1571"/>
      <c r="D1357" s="1587"/>
      <c r="E1357" s="1587"/>
      <c r="F1357" s="1587"/>
      <c r="G1357" s="1572"/>
      <c r="H1357" s="1572"/>
      <c r="I1357" s="1870">
        <f t="shared" si="21"/>
        <v>0</v>
      </c>
      <c r="J1357" s="1587"/>
      <c r="K1357" s="1587"/>
      <c r="L1357" s="1587"/>
      <c r="M1357" s="1587"/>
      <c r="N1357" s="1587"/>
      <c r="O1357" s="1602"/>
      <c r="P1357" s="1572"/>
      <c r="Q1357" s="1610"/>
    </row>
    <row r="1358" spans="1:17" ht="16" customHeight="1" x14ac:dyDescent="0.45">
      <c r="A1358" s="1609"/>
      <c r="B1358" s="1570"/>
      <c r="C1358" s="1571"/>
      <c r="D1358" s="1587"/>
      <c r="E1358" s="1587"/>
      <c r="F1358" s="1587"/>
      <c r="G1358" s="1572"/>
      <c r="H1358" s="1572"/>
      <c r="I1358" s="1870">
        <f t="shared" si="21"/>
        <v>0</v>
      </c>
      <c r="J1358" s="1587"/>
      <c r="K1358" s="1587"/>
      <c r="L1358" s="1587"/>
      <c r="M1358" s="1587"/>
      <c r="N1358" s="1587"/>
      <c r="O1358" s="1602"/>
      <c r="P1358" s="1572"/>
      <c r="Q1358" s="1610"/>
    </row>
    <row r="1359" spans="1:17" ht="16" customHeight="1" x14ac:dyDescent="0.45">
      <c r="A1359" s="1609"/>
      <c r="B1359" s="1570"/>
      <c r="C1359" s="1571"/>
      <c r="D1359" s="1587"/>
      <c r="E1359" s="1587"/>
      <c r="F1359" s="1587"/>
      <c r="G1359" s="1572"/>
      <c r="H1359" s="1572"/>
      <c r="I1359" s="1870">
        <f t="shared" si="21"/>
        <v>0</v>
      </c>
      <c r="J1359" s="1587"/>
      <c r="K1359" s="1587"/>
      <c r="L1359" s="1587"/>
      <c r="M1359" s="1587"/>
      <c r="N1359" s="1587"/>
      <c r="O1359" s="1602"/>
      <c r="P1359" s="1572"/>
      <c r="Q1359" s="1610"/>
    </row>
    <row r="1360" spans="1:17" ht="16" customHeight="1" x14ac:dyDescent="0.45">
      <c r="A1360" s="1609"/>
      <c r="B1360" s="1570"/>
      <c r="C1360" s="1571"/>
      <c r="D1360" s="1587"/>
      <c r="E1360" s="1587"/>
      <c r="F1360" s="1587"/>
      <c r="G1360" s="1572"/>
      <c r="H1360" s="1572"/>
      <c r="I1360" s="1870">
        <f t="shared" si="21"/>
        <v>0</v>
      </c>
      <c r="J1360" s="1587"/>
      <c r="K1360" s="1587"/>
      <c r="L1360" s="1587"/>
      <c r="M1360" s="1587"/>
      <c r="N1360" s="1587"/>
      <c r="O1360" s="1602"/>
      <c r="P1360" s="1572"/>
      <c r="Q1360" s="1610"/>
    </row>
    <row r="1361" spans="1:17" ht="16" customHeight="1" x14ac:dyDescent="0.45">
      <c r="A1361" s="1609"/>
      <c r="B1361" s="1570"/>
      <c r="C1361" s="1571"/>
      <c r="D1361" s="1587"/>
      <c r="E1361" s="1587"/>
      <c r="F1361" s="1587"/>
      <c r="G1361" s="1572"/>
      <c r="H1361" s="1572"/>
      <c r="I1361" s="1870">
        <f t="shared" si="21"/>
        <v>0</v>
      </c>
      <c r="J1361" s="1587"/>
      <c r="K1361" s="1587"/>
      <c r="L1361" s="1587"/>
      <c r="M1361" s="1587"/>
      <c r="N1361" s="1587"/>
      <c r="O1361" s="1602"/>
      <c r="P1361" s="1572"/>
      <c r="Q1361" s="1610"/>
    </row>
    <row r="1362" spans="1:17" ht="16" customHeight="1" x14ac:dyDescent="0.45">
      <c r="A1362" s="1609"/>
      <c r="B1362" s="1570"/>
      <c r="C1362" s="1571"/>
      <c r="D1362" s="1587"/>
      <c r="E1362" s="1587"/>
      <c r="F1362" s="1587"/>
      <c r="G1362" s="1572"/>
      <c r="H1362" s="1572"/>
      <c r="I1362" s="1870">
        <f t="shared" si="21"/>
        <v>0</v>
      </c>
      <c r="J1362" s="1587"/>
      <c r="K1362" s="1587"/>
      <c r="L1362" s="1587"/>
      <c r="M1362" s="1587"/>
      <c r="N1362" s="1587"/>
      <c r="O1362" s="1602"/>
      <c r="P1362" s="1572"/>
      <c r="Q1362" s="1610"/>
    </row>
    <row r="1363" spans="1:17" ht="16" customHeight="1" x14ac:dyDescent="0.45">
      <c r="A1363" s="1609"/>
      <c r="B1363" s="1570"/>
      <c r="C1363" s="1571"/>
      <c r="D1363" s="1587"/>
      <c r="E1363" s="1587"/>
      <c r="F1363" s="1587"/>
      <c r="G1363" s="1572"/>
      <c r="H1363" s="1572"/>
      <c r="I1363" s="1870">
        <f t="shared" si="21"/>
        <v>0</v>
      </c>
      <c r="J1363" s="1587"/>
      <c r="K1363" s="1587"/>
      <c r="L1363" s="1587"/>
      <c r="M1363" s="1587"/>
      <c r="N1363" s="1587"/>
      <c r="O1363" s="1602"/>
      <c r="P1363" s="1572"/>
      <c r="Q1363" s="1610"/>
    </row>
    <row r="1364" spans="1:17" ht="16" customHeight="1" x14ac:dyDescent="0.45">
      <c r="A1364" s="1609"/>
      <c r="B1364" s="1570"/>
      <c r="C1364" s="1571"/>
      <c r="D1364" s="1587"/>
      <c r="E1364" s="1587"/>
      <c r="F1364" s="1587"/>
      <c r="G1364" s="1572"/>
      <c r="H1364" s="1572"/>
      <c r="I1364" s="1870">
        <f t="shared" si="21"/>
        <v>0</v>
      </c>
      <c r="J1364" s="1587"/>
      <c r="K1364" s="1587"/>
      <c r="L1364" s="1587"/>
      <c r="M1364" s="1587"/>
      <c r="N1364" s="1587"/>
      <c r="O1364" s="1602"/>
      <c r="P1364" s="1572"/>
      <c r="Q1364" s="1610"/>
    </row>
    <row r="1365" spans="1:17" ht="16" customHeight="1" x14ac:dyDescent="0.45">
      <c r="A1365" s="1609"/>
      <c r="B1365" s="1570"/>
      <c r="C1365" s="1571"/>
      <c r="D1365" s="1587"/>
      <c r="E1365" s="1587"/>
      <c r="F1365" s="1587"/>
      <c r="G1365" s="1572"/>
      <c r="H1365" s="1572"/>
      <c r="I1365" s="1870">
        <f t="shared" si="21"/>
        <v>0</v>
      </c>
      <c r="J1365" s="1587"/>
      <c r="K1365" s="1587"/>
      <c r="L1365" s="1587"/>
      <c r="M1365" s="1587"/>
      <c r="N1365" s="1587"/>
      <c r="O1365" s="1602"/>
      <c r="P1365" s="1572"/>
      <c r="Q1365" s="1610"/>
    </row>
    <row r="1366" spans="1:17" ht="16" customHeight="1" x14ac:dyDescent="0.45">
      <c r="A1366" s="1609"/>
      <c r="B1366" s="1570"/>
      <c r="C1366" s="1571"/>
      <c r="D1366" s="1587"/>
      <c r="E1366" s="1587"/>
      <c r="F1366" s="1587"/>
      <c r="G1366" s="1572"/>
      <c r="H1366" s="1572"/>
      <c r="I1366" s="1870">
        <f t="shared" si="21"/>
        <v>0</v>
      </c>
      <c r="J1366" s="1587"/>
      <c r="K1366" s="1587"/>
      <c r="L1366" s="1587"/>
      <c r="M1366" s="1587"/>
      <c r="N1366" s="1587"/>
      <c r="O1366" s="1602"/>
      <c r="P1366" s="1572"/>
      <c r="Q1366" s="1610"/>
    </row>
    <row r="1367" spans="1:17" ht="16" customHeight="1" x14ac:dyDescent="0.45">
      <c r="A1367" s="1609"/>
      <c r="B1367" s="1570"/>
      <c r="C1367" s="1571"/>
      <c r="D1367" s="1587"/>
      <c r="E1367" s="1587"/>
      <c r="F1367" s="1587"/>
      <c r="G1367" s="1572"/>
      <c r="H1367" s="1572"/>
      <c r="I1367" s="1870">
        <f t="shared" si="21"/>
        <v>0</v>
      </c>
      <c r="J1367" s="1587"/>
      <c r="K1367" s="1587"/>
      <c r="L1367" s="1587"/>
      <c r="M1367" s="1587"/>
      <c r="N1367" s="1587"/>
      <c r="O1367" s="1602"/>
      <c r="P1367" s="1572"/>
      <c r="Q1367" s="1610"/>
    </row>
    <row r="1368" spans="1:17" ht="16" customHeight="1" x14ac:dyDescent="0.45">
      <c r="A1368" s="1609"/>
      <c r="B1368" s="1570"/>
      <c r="C1368" s="1571"/>
      <c r="D1368" s="1587"/>
      <c r="E1368" s="1587"/>
      <c r="F1368" s="1587"/>
      <c r="G1368" s="1572"/>
      <c r="H1368" s="1572"/>
      <c r="I1368" s="1870">
        <f t="shared" si="21"/>
        <v>0</v>
      </c>
      <c r="J1368" s="1587"/>
      <c r="K1368" s="1587"/>
      <c r="L1368" s="1587"/>
      <c r="M1368" s="1587"/>
      <c r="N1368" s="1587"/>
      <c r="O1368" s="1602"/>
      <c r="P1368" s="1572"/>
      <c r="Q1368" s="1610"/>
    </row>
    <row r="1369" spans="1:17" ht="16" customHeight="1" x14ac:dyDescent="0.45">
      <c r="A1369" s="1609"/>
      <c r="B1369" s="1570"/>
      <c r="C1369" s="1571"/>
      <c r="D1369" s="1587"/>
      <c r="E1369" s="1587"/>
      <c r="F1369" s="1587"/>
      <c r="G1369" s="1572"/>
      <c r="H1369" s="1572"/>
      <c r="I1369" s="1870">
        <f t="shared" si="21"/>
        <v>0</v>
      </c>
      <c r="J1369" s="1587"/>
      <c r="K1369" s="1587"/>
      <c r="L1369" s="1587"/>
      <c r="M1369" s="1587"/>
      <c r="N1369" s="1587"/>
      <c r="O1369" s="1602"/>
      <c r="P1369" s="1572"/>
      <c r="Q1369" s="1610"/>
    </row>
    <row r="1370" spans="1:17" ht="16" customHeight="1" x14ac:dyDescent="0.45">
      <c r="A1370" s="1609"/>
      <c r="B1370" s="1570"/>
      <c r="C1370" s="1571"/>
      <c r="D1370" s="1587"/>
      <c r="E1370" s="1587"/>
      <c r="F1370" s="1587"/>
      <c r="G1370" s="1572"/>
      <c r="H1370" s="1572"/>
      <c r="I1370" s="1870">
        <f t="shared" si="21"/>
        <v>0</v>
      </c>
      <c r="J1370" s="1587"/>
      <c r="K1370" s="1587"/>
      <c r="L1370" s="1587"/>
      <c r="M1370" s="1587"/>
      <c r="N1370" s="1587"/>
      <c r="O1370" s="1602"/>
      <c r="P1370" s="1572"/>
      <c r="Q1370" s="1610"/>
    </row>
    <row r="1371" spans="1:17" ht="16" customHeight="1" x14ac:dyDescent="0.45">
      <c r="A1371" s="1609"/>
      <c r="B1371" s="1570"/>
      <c r="C1371" s="1571"/>
      <c r="D1371" s="1587"/>
      <c r="E1371" s="1587"/>
      <c r="F1371" s="1587"/>
      <c r="G1371" s="1572"/>
      <c r="H1371" s="1572"/>
      <c r="I1371" s="1870">
        <f t="shared" si="21"/>
        <v>0</v>
      </c>
      <c r="J1371" s="1587"/>
      <c r="K1371" s="1587"/>
      <c r="L1371" s="1587"/>
      <c r="M1371" s="1587"/>
      <c r="N1371" s="1587"/>
      <c r="O1371" s="1602"/>
      <c r="P1371" s="1572"/>
      <c r="Q1371" s="1610"/>
    </row>
    <row r="1372" spans="1:17" ht="16" customHeight="1" x14ac:dyDescent="0.45">
      <c r="A1372" s="1609"/>
      <c r="B1372" s="1570"/>
      <c r="C1372" s="1571"/>
      <c r="D1372" s="1587"/>
      <c r="E1372" s="1587"/>
      <c r="F1372" s="1587"/>
      <c r="G1372" s="1572"/>
      <c r="H1372" s="1572"/>
      <c r="I1372" s="1870">
        <f t="shared" si="21"/>
        <v>0</v>
      </c>
      <c r="J1372" s="1587"/>
      <c r="K1372" s="1587"/>
      <c r="L1372" s="1587"/>
      <c r="M1372" s="1587"/>
      <c r="N1372" s="1587"/>
      <c r="O1372" s="1602"/>
      <c r="P1372" s="1572"/>
      <c r="Q1372" s="1610"/>
    </row>
    <row r="1373" spans="1:17" ht="16" customHeight="1" x14ac:dyDescent="0.45">
      <c r="A1373" s="1609"/>
      <c r="B1373" s="1570"/>
      <c r="C1373" s="1571"/>
      <c r="D1373" s="1587"/>
      <c r="E1373" s="1587"/>
      <c r="F1373" s="1587"/>
      <c r="G1373" s="1572"/>
      <c r="H1373" s="1572"/>
      <c r="I1373" s="1870">
        <f t="shared" si="21"/>
        <v>0</v>
      </c>
      <c r="J1373" s="1587"/>
      <c r="K1373" s="1587"/>
      <c r="L1373" s="1587"/>
      <c r="M1373" s="1587"/>
      <c r="N1373" s="1587"/>
      <c r="O1373" s="1602"/>
      <c r="P1373" s="1572"/>
      <c r="Q1373" s="1610"/>
    </row>
    <row r="1374" spans="1:17" ht="16" customHeight="1" x14ac:dyDescent="0.45">
      <c r="A1374" s="1609"/>
      <c r="B1374" s="1570"/>
      <c r="C1374" s="1571"/>
      <c r="D1374" s="1587"/>
      <c r="E1374" s="1587"/>
      <c r="F1374" s="1587"/>
      <c r="G1374" s="1572"/>
      <c r="H1374" s="1572"/>
      <c r="I1374" s="1870">
        <f t="shared" si="21"/>
        <v>0</v>
      </c>
      <c r="J1374" s="1587"/>
      <c r="K1374" s="1587"/>
      <c r="L1374" s="1587"/>
      <c r="M1374" s="1587"/>
      <c r="N1374" s="1587"/>
      <c r="O1374" s="1602"/>
      <c r="P1374" s="1572"/>
      <c r="Q1374" s="1610"/>
    </row>
    <row r="1375" spans="1:17" ht="16" customHeight="1" x14ac:dyDescent="0.45">
      <c r="A1375" s="1609"/>
      <c r="B1375" s="1570"/>
      <c r="C1375" s="1571"/>
      <c r="D1375" s="1587"/>
      <c r="E1375" s="1587"/>
      <c r="F1375" s="1587"/>
      <c r="G1375" s="1572"/>
      <c r="H1375" s="1572"/>
      <c r="I1375" s="1870">
        <f t="shared" si="21"/>
        <v>0</v>
      </c>
      <c r="J1375" s="1587"/>
      <c r="K1375" s="1587"/>
      <c r="L1375" s="1587"/>
      <c r="M1375" s="1587"/>
      <c r="N1375" s="1587"/>
      <c r="O1375" s="1602"/>
      <c r="P1375" s="1572"/>
      <c r="Q1375" s="1610"/>
    </row>
    <row r="1376" spans="1:17" ht="16" customHeight="1" x14ac:dyDescent="0.45">
      <c r="A1376" s="1609"/>
      <c r="B1376" s="1570"/>
      <c r="C1376" s="1571"/>
      <c r="D1376" s="1587"/>
      <c r="E1376" s="1587"/>
      <c r="F1376" s="1587"/>
      <c r="G1376" s="1572"/>
      <c r="H1376" s="1572"/>
      <c r="I1376" s="1870">
        <f t="shared" si="21"/>
        <v>0</v>
      </c>
      <c r="J1376" s="1587"/>
      <c r="K1376" s="1587"/>
      <c r="L1376" s="1587"/>
      <c r="M1376" s="1587"/>
      <c r="N1376" s="1587"/>
      <c r="O1376" s="1602"/>
      <c r="P1376" s="1572"/>
      <c r="Q1376" s="1610"/>
    </row>
    <row r="1377" spans="1:17" ht="16" customHeight="1" x14ac:dyDescent="0.45">
      <c r="A1377" s="1609"/>
      <c r="B1377" s="1570"/>
      <c r="C1377" s="1571"/>
      <c r="D1377" s="1587"/>
      <c r="E1377" s="1587"/>
      <c r="F1377" s="1587"/>
      <c r="G1377" s="1572"/>
      <c r="H1377" s="1572"/>
      <c r="I1377" s="1870">
        <f t="shared" si="21"/>
        <v>0</v>
      </c>
      <c r="J1377" s="1587"/>
      <c r="K1377" s="1587"/>
      <c r="L1377" s="1587"/>
      <c r="M1377" s="1587"/>
      <c r="N1377" s="1587"/>
      <c r="O1377" s="1602"/>
      <c r="P1377" s="1572"/>
      <c r="Q1377" s="1610"/>
    </row>
    <row r="1378" spans="1:17" ht="16" customHeight="1" x14ac:dyDescent="0.45">
      <c r="A1378" s="1609"/>
      <c r="B1378" s="1570"/>
      <c r="C1378" s="1571"/>
      <c r="D1378" s="1587"/>
      <c r="E1378" s="1587"/>
      <c r="F1378" s="1587"/>
      <c r="G1378" s="1572"/>
      <c r="H1378" s="1572"/>
      <c r="I1378" s="1870">
        <f t="shared" si="21"/>
        <v>0</v>
      </c>
      <c r="J1378" s="1587"/>
      <c r="K1378" s="1587"/>
      <c r="L1378" s="1587"/>
      <c r="M1378" s="1587"/>
      <c r="N1378" s="1587"/>
      <c r="O1378" s="1602"/>
      <c r="P1378" s="1572"/>
      <c r="Q1378" s="1610"/>
    </row>
    <row r="1379" spans="1:17" ht="16" customHeight="1" x14ac:dyDescent="0.45">
      <c r="A1379" s="1609"/>
      <c r="B1379" s="1570"/>
      <c r="C1379" s="1571"/>
      <c r="D1379" s="1587"/>
      <c r="E1379" s="1587"/>
      <c r="F1379" s="1587"/>
      <c r="G1379" s="1572"/>
      <c r="H1379" s="1572"/>
      <c r="I1379" s="1870">
        <f t="shared" si="21"/>
        <v>0</v>
      </c>
      <c r="J1379" s="1587"/>
      <c r="K1379" s="1587"/>
      <c r="L1379" s="1587"/>
      <c r="M1379" s="1587"/>
      <c r="N1379" s="1587"/>
      <c r="O1379" s="1602"/>
      <c r="P1379" s="1572"/>
      <c r="Q1379" s="1610"/>
    </row>
    <row r="1380" spans="1:17" ht="16" customHeight="1" x14ac:dyDescent="0.45">
      <c r="A1380" s="1609"/>
      <c r="B1380" s="1570"/>
      <c r="C1380" s="1571"/>
      <c r="D1380" s="1587"/>
      <c r="E1380" s="1587"/>
      <c r="F1380" s="1587"/>
      <c r="G1380" s="1572"/>
      <c r="H1380" s="1572"/>
      <c r="I1380" s="1870">
        <f t="shared" si="21"/>
        <v>0</v>
      </c>
      <c r="J1380" s="1587"/>
      <c r="K1380" s="1587"/>
      <c r="L1380" s="1587"/>
      <c r="M1380" s="1587"/>
      <c r="N1380" s="1587"/>
      <c r="O1380" s="1602"/>
      <c r="P1380" s="1572"/>
      <c r="Q1380" s="1610"/>
    </row>
    <row r="1381" spans="1:17" ht="16" customHeight="1" x14ac:dyDescent="0.45">
      <c r="A1381" s="1609"/>
      <c r="B1381" s="1570"/>
      <c r="C1381" s="1571"/>
      <c r="D1381" s="1587"/>
      <c r="E1381" s="1587"/>
      <c r="F1381" s="1587"/>
      <c r="G1381" s="1572"/>
      <c r="H1381" s="1572"/>
      <c r="I1381" s="1870">
        <f t="shared" si="21"/>
        <v>0</v>
      </c>
      <c r="J1381" s="1587"/>
      <c r="K1381" s="1587"/>
      <c r="L1381" s="1587"/>
      <c r="M1381" s="1587"/>
      <c r="N1381" s="1587"/>
      <c r="O1381" s="1602"/>
      <c r="P1381" s="1572"/>
      <c r="Q1381" s="1610"/>
    </row>
    <row r="1382" spans="1:17" ht="16" customHeight="1" x14ac:dyDescent="0.45">
      <c r="A1382" s="1609"/>
      <c r="B1382" s="1570"/>
      <c r="C1382" s="1571"/>
      <c r="D1382" s="1587"/>
      <c r="E1382" s="1587"/>
      <c r="F1382" s="1587"/>
      <c r="G1382" s="1572"/>
      <c r="H1382" s="1572"/>
      <c r="I1382" s="1870">
        <f t="shared" si="21"/>
        <v>0</v>
      </c>
      <c r="J1382" s="1587"/>
      <c r="K1382" s="1587"/>
      <c r="L1382" s="1587"/>
      <c r="M1382" s="1587"/>
      <c r="N1382" s="1587"/>
      <c r="O1382" s="1602"/>
      <c r="P1382" s="1572"/>
      <c r="Q1382" s="1610"/>
    </row>
    <row r="1383" spans="1:17" ht="16" customHeight="1" x14ac:dyDescent="0.45">
      <c r="A1383" s="1609"/>
      <c r="B1383" s="1570"/>
      <c r="C1383" s="1571"/>
      <c r="D1383" s="1587"/>
      <c r="E1383" s="1587"/>
      <c r="F1383" s="1587"/>
      <c r="G1383" s="1572"/>
      <c r="H1383" s="1572"/>
      <c r="I1383" s="1870">
        <f t="shared" si="21"/>
        <v>0</v>
      </c>
      <c r="J1383" s="1587"/>
      <c r="K1383" s="1587"/>
      <c r="L1383" s="1587"/>
      <c r="M1383" s="1587"/>
      <c r="N1383" s="1587"/>
      <c r="O1383" s="1602"/>
      <c r="P1383" s="1572"/>
      <c r="Q1383" s="1610"/>
    </row>
    <row r="1384" spans="1:17" ht="16" customHeight="1" x14ac:dyDescent="0.45">
      <c r="A1384" s="1609"/>
      <c r="B1384" s="1570"/>
      <c r="C1384" s="1571"/>
      <c r="D1384" s="1587"/>
      <c r="E1384" s="1587"/>
      <c r="F1384" s="1587"/>
      <c r="G1384" s="1572"/>
      <c r="H1384" s="1572"/>
      <c r="I1384" s="1870">
        <f t="shared" si="21"/>
        <v>0</v>
      </c>
      <c r="J1384" s="1587"/>
      <c r="K1384" s="1587"/>
      <c r="L1384" s="1587"/>
      <c r="M1384" s="1587"/>
      <c r="N1384" s="1587"/>
      <c r="O1384" s="1602"/>
      <c r="P1384" s="1572"/>
      <c r="Q1384" s="1610"/>
    </row>
    <row r="1385" spans="1:17" ht="16" customHeight="1" x14ac:dyDescent="0.45">
      <c r="A1385" s="1609"/>
      <c r="B1385" s="1570"/>
      <c r="C1385" s="1571"/>
      <c r="D1385" s="1587"/>
      <c r="E1385" s="1587"/>
      <c r="F1385" s="1587"/>
      <c r="G1385" s="1572"/>
      <c r="H1385" s="1572"/>
      <c r="I1385" s="1870">
        <f t="shared" si="21"/>
        <v>0</v>
      </c>
      <c r="J1385" s="1587"/>
      <c r="K1385" s="1587"/>
      <c r="L1385" s="1587"/>
      <c r="M1385" s="1587"/>
      <c r="N1385" s="1587"/>
      <c r="O1385" s="1602"/>
      <c r="P1385" s="1572"/>
      <c r="Q1385" s="1610"/>
    </row>
    <row r="1386" spans="1:17" ht="16" customHeight="1" x14ac:dyDescent="0.45">
      <c r="A1386" s="1609"/>
      <c r="B1386" s="1570"/>
      <c r="C1386" s="1571"/>
      <c r="D1386" s="1587"/>
      <c r="E1386" s="1587"/>
      <c r="F1386" s="1587"/>
      <c r="G1386" s="1572"/>
      <c r="H1386" s="1572"/>
      <c r="I1386" s="1870">
        <f t="shared" si="21"/>
        <v>0</v>
      </c>
      <c r="J1386" s="1587"/>
      <c r="K1386" s="1587"/>
      <c r="L1386" s="1587"/>
      <c r="M1386" s="1587"/>
      <c r="N1386" s="1587"/>
      <c r="O1386" s="1602"/>
      <c r="P1386" s="1572"/>
      <c r="Q1386" s="1610"/>
    </row>
    <row r="1387" spans="1:17" ht="16" customHeight="1" x14ac:dyDescent="0.45">
      <c r="A1387" s="1609"/>
      <c r="B1387" s="1570"/>
      <c r="C1387" s="1571"/>
      <c r="D1387" s="1587"/>
      <c r="E1387" s="1587"/>
      <c r="F1387" s="1587"/>
      <c r="G1387" s="1572"/>
      <c r="H1387" s="1572"/>
      <c r="I1387" s="1870">
        <f t="shared" si="21"/>
        <v>0</v>
      </c>
      <c r="J1387" s="1587"/>
      <c r="K1387" s="1587"/>
      <c r="L1387" s="1587"/>
      <c r="M1387" s="1587"/>
      <c r="N1387" s="1587"/>
      <c r="O1387" s="1602"/>
      <c r="P1387" s="1572"/>
      <c r="Q1387" s="1610"/>
    </row>
    <row r="1388" spans="1:17" ht="16" customHeight="1" x14ac:dyDescent="0.45">
      <c r="A1388" s="1609"/>
      <c r="B1388" s="1570"/>
      <c r="C1388" s="1571"/>
      <c r="D1388" s="1587"/>
      <c r="E1388" s="1587"/>
      <c r="F1388" s="1587"/>
      <c r="G1388" s="1572"/>
      <c r="H1388" s="1572"/>
      <c r="I1388" s="1870">
        <f t="shared" si="21"/>
        <v>0</v>
      </c>
      <c r="J1388" s="1587"/>
      <c r="K1388" s="1587"/>
      <c r="L1388" s="1587"/>
      <c r="M1388" s="1587"/>
      <c r="N1388" s="1587"/>
      <c r="O1388" s="1602"/>
      <c r="P1388" s="1572"/>
      <c r="Q1388" s="1610"/>
    </row>
    <row r="1389" spans="1:17" ht="16" customHeight="1" x14ac:dyDescent="0.45">
      <c r="A1389" s="1609"/>
      <c r="B1389" s="1570"/>
      <c r="C1389" s="1571"/>
      <c r="D1389" s="1587"/>
      <c r="E1389" s="1587"/>
      <c r="F1389" s="1587"/>
      <c r="G1389" s="1572"/>
      <c r="H1389" s="1572"/>
      <c r="I1389" s="1870">
        <f t="shared" si="21"/>
        <v>0</v>
      </c>
      <c r="J1389" s="1587"/>
      <c r="K1389" s="1587"/>
      <c r="L1389" s="1587"/>
      <c r="M1389" s="1587"/>
      <c r="N1389" s="1587"/>
      <c r="O1389" s="1602"/>
      <c r="P1389" s="1572"/>
      <c r="Q1389" s="1610"/>
    </row>
    <row r="1390" spans="1:17" ht="16" customHeight="1" x14ac:dyDescent="0.45">
      <c r="A1390" s="1609"/>
      <c r="B1390" s="1570"/>
      <c r="C1390" s="1571"/>
      <c r="D1390" s="1587"/>
      <c r="E1390" s="1587"/>
      <c r="F1390" s="1587"/>
      <c r="G1390" s="1572"/>
      <c r="H1390" s="1572"/>
      <c r="I1390" s="1870">
        <f t="shared" si="21"/>
        <v>0</v>
      </c>
      <c r="J1390" s="1587"/>
      <c r="K1390" s="1587"/>
      <c r="L1390" s="1587"/>
      <c r="M1390" s="1587"/>
      <c r="N1390" s="1587"/>
      <c r="O1390" s="1602"/>
      <c r="P1390" s="1572"/>
      <c r="Q1390" s="1610"/>
    </row>
    <row r="1391" spans="1:17" ht="16" customHeight="1" x14ac:dyDescent="0.45">
      <c r="A1391" s="1609"/>
      <c r="B1391" s="1570"/>
      <c r="C1391" s="1571"/>
      <c r="D1391" s="1587"/>
      <c r="E1391" s="1587"/>
      <c r="F1391" s="1587"/>
      <c r="G1391" s="1572"/>
      <c r="H1391" s="1572"/>
      <c r="I1391" s="1870">
        <f t="shared" si="21"/>
        <v>0</v>
      </c>
      <c r="J1391" s="1587"/>
      <c r="K1391" s="1587"/>
      <c r="L1391" s="1587"/>
      <c r="M1391" s="1587"/>
      <c r="N1391" s="1587"/>
      <c r="O1391" s="1602"/>
      <c r="P1391" s="1572"/>
      <c r="Q1391" s="1610"/>
    </row>
    <row r="1392" spans="1:17" ht="16" customHeight="1" x14ac:dyDescent="0.45">
      <c r="A1392" s="1609"/>
      <c r="B1392" s="1570"/>
      <c r="C1392" s="1571"/>
      <c r="D1392" s="1587"/>
      <c r="E1392" s="1587"/>
      <c r="F1392" s="1587"/>
      <c r="G1392" s="1572"/>
      <c r="H1392" s="1572"/>
      <c r="I1392" s="1870">
        <f t="shared" si="21"/>
        <v>0</v>
      </c>
      <c r="J1392" s="1587"/>
      <c r="K1392" s="1587"/>
      <c r="L1392" s="1587"/>
      <c r="M1392" s="1587"/>
      <c r="N1392" s="1587"/>
      <c r="O1392" s="1602"/>
      <c r="P1392" s="1572"/>
      <c r="Q1392" s="1610"/>
    </row>
    <row r="1393" spans="1:17" ht="16" customHeight="1" x14ac:dyDescent="0.45">
      <c r="A1393" s="1609"/>
      <c r="B1393" s="1570"/>
      <c r="C1393" s="1571"/>
      <c r="D1393" s="1587"/>
      <c r="E1393" s="1587"/>
      <c r="F1393" s="1587"/>
      <c r="G1393" s="1572"/>
      <c r="H1393" s="1572"/>
      <c r="I1393" s="1870">
        <f t="shared" si="21"/>
        <v>0</v>
      </c>
      <c r="J1393" s="1587"/>
      <c r="K1393" s="1587"/>
      <c r="L1393" s="1587"/>
      <c r="M1393" s="1587"/>
      <c r="N1393" s="1587"/>
      <c r="O1393" s="1602"/>
      <c r="P1393" s="1572"/>
      <c r="Q1393" s="1610"/>
    </row>
    <row r="1394" spans="1:17" ht="16" customHeight="1" x14ac:dyDescent="0.45">
      <c r="A1394" s="1609"/>
      <c r="B1394" s="1570"/>
      <c r="C1394" s="1571"/>
      <c r="D1394" s="1587"/>
      <c r="E1394" s="1587"/>
      <c r="F1394" s="1587"/>
      <c r="G1394" s="1572"/>
      <c r="H1394" s="1572"/>
      <c r="I1394" s="1870">
        <f t="shared" si="21"/>
        <v>0</v>
      </c>
      <c r="J1394" s="1587"/>
      <c r="K1394" s="1587"/>
      <c r="L1394" s="1587"/>
      <c r="M1394" s="1587"/>
      <c r="N1394" s="1587"/>
      <c r="O1394" s="1602"/>
      <c r="P1394" s="1572"/>
      <c r="Q1394" s="1610"/>
    </row>
    <row r="1395" spans="1:17" ht="16" customHeight="1" x14ac:dyDescent="0.45">
      <c r="A1395" s="1609"/>
      <c r="B1395" s="1570"/>
      <c r="C1395" s="1571"/>
      <c r="D1395" s="1587"/>
      <c r="E1395" s="1587"/>
      <c r="F1395" s="1587"/>
      <c r="G1395" s="1572"/>
      <c r="H1395" s="1572"/>
      <c r="I1395" s="1870">
        <f t="shared" si="21"/>
        <v>0</v>
      </c>
      <c r="J1395" s="1587"/>
      <c r="K1395" s="1587"/>
      <c r="L1395" s="1587"/>
      <c r="M1395" s="1587"/>
      <c r="N1395" s="1587"/>
      <c r="O1395" s="1602"/>
      <c r="P1395" s="1572"/>
      <c r="Q1395" s="1610"/>
    </row>
    <row r="1396" spans="1:17" ht="16" customHeight="1" x14ac:dyDescent="0.45">
      <c r="A1396" s="1609"/>
      <c r="B1396" s="1570"/>
      <c r="C1396" s="1571"/>
      <c r="D1396" s="1587"/>
      <c r="E1396" s="1587"/>
      <c r="F1396" s="1587"/>
      <c r="G1396" s="1572"/>
      <c r="H1396" s="1572"/>
      <c r="I1396" s="1870">
        <f t="shared" si="21"/>
        <v>0</v>
      </c>
      <c r="J1396" s="1587"/>
      <c r="K1396" s="1587"/>
      <c r="L1396" s="1587"/>
      <c r="M1396" s="1587"/>
      <c r="N1396" s="1587"/>
      <c r="O1396" s="1602"/>
      <c r="P1396" s="1572"/>
      <c r="Q1396" s="1610"/>
    </row>
    <row r="1397" spans="1:17" ht="16" customHeight="1" x14ac:dyDescent="0.45">
      <c r="A1397" s="1609"/>
      <c r="B1397" s="1570"/>
      <c r="C1397" s="1571"/>
      <c r="D1397" s="1587"/>
      <c r="E1397" s="1587"/>
      <c r="F1397" s="1587"/>
      <c r="G1397" s="1572"/>
      <c r="H1397" s="1572"/>
      <c r="I1397" s="1870">
        <f t="shared" si="21"/>
        <v>0</v>
      </c>
      <c r="J1397" s="1587"/>
      <c r="K1397" s="1587"/>
      <c r="L1397" s="1587"/>
      <c r="M1397" s="1587"/>
      <c r="N1397" s="1587"/>
      <c r="O1397" s="1602"/>
      <c r="P1397" s="1572"/>
      <c r="Q1397" s="1610"/>
    </row>
    <row r="1398" spans="1:17" ht="16" customHeight="1" x14ac:dyDescent="0.45">
      <c r="A1398" s="1609"/>
      <c r="B1398" s="1570"/>
      <c r="C1398" s="1571"/>
      <c r="D1398" s="1587"/>
      <c r="E1398" s="1587"/>
      <c r="F1398" s="1587"/>
      <c r="G1398" s="1572"/>
      <c r="H1398" s="1572"/>
      <c r="I1398" s="1870">
        <f t="shared" si="21"/>
        <v>0</v>
      </c>
      <c r="J1398" s="1587"/>
      <c r="K1398" s="1587"/>
      <c r="L1398" s="1587"/>
      <c r="M1398" s="1587"/>
      <c r="N1398" s="1587"/>
      <c r="O1398" s="1602"/>
      <c r="P1398" s="1572"/>
      <c r="Q1398" s="1610"/>
    </row>
    <row r="1399" spans="1:17" ht="16" customHeight="1" x14ac:dyDescent="0.45">
      <c r="A1399" s="1609"/>
      <c r="B1399" s="1570"/>
      <c r="C1399" s="1571"/>
      <c r="D1399" s="1587"/>
      <c r="E1399" s="1587"/>
      <c r="F1399" s="1587"/>
      <c r="G1399" s="1572"/>
      <c r="H1399" s="1572"/>
      <c r="I1399" s="1870">
        <f t="shared" si="21"/>
        <v>0</v>
      </c>
      <c r="J1399" s="1587"/>
      <c r="K1399" s="1587"/>
      <c r="L1399" s="1587"/>
      <c r="M1399" s="1587"/>
      <c r="N1399" s="1587"/>
      <c r="O1399" s="1602"/>
      <c r="P1399" s="1572"/>
      <c r="Q1399" s="1610"/>
    </row>
    <row r="1400" spans="1:17" ht="16" customHeight="1" x14ac:dyDescent="0.45">
      <c r="A1400" s="1609"/>
      <c r="B1400" s="1570"/>
      <c r="C1400" s="1571"/>
      <c r="D1400" s="1587"/>
      <c r="E1400" s="1587"/>
      <c r="F1400" s="1587"/>
      <c r="G1400" s="1572"/>
      <c r="H1400" s="1572"/>
      <c r="I1400" s="1870">
        <f t="shared" si="21"/>
        <v>0</v>
      </c>
      <c r="J1400" s="1587"/>
      <c r="K1400" s="1587"/>
      <c r="L1400" s="1587"/>
      <c r="M1400" s="1587"/>
      <c r="N1400" s="1587"/>
      <c r="O1400" s="1602"/>
      <c r="P1400" s="1572"/>
      <c r="Q1400" s="1610"/>
    </row>
    <row r="1401" spans="1:17" ht="16" customHeight="1" x14ac:dyDescent="0.45">
      <c r="A1401" s="1609"/>
      <c r="B1401" s="1570"/>
      <c r="C1401" s="1571"/>
      <c r="D1401" s="1587"/>
      <c r="E1401" s="1587"/>
      <c r="F1401" s="1587"/>
      <c r="G1401" s="1572"/>
      <c r="H1401" s="1572"/>
      <c r="I1401" s="1870">
        <f t="shared" si="21"/>
        <v>0</v>
      </c>
      <c r="J1401" s="1587"/>
      <c r="K1401" s="1587"/>
      <c r="L1401" s="1587"/>
      <c r="M1401" s="1587"/>
      <c r="N1401" s="1587"/>
      <c r="O1401" s="1602"/>
      <c r="P1401" s="1572"/>
      <c r="Q1401" s="1610"/>
    </row>
    <row r="1402" spans="1:17" ht="16" customHeight="1" x14ac:dyDescent="0.45">
      <c r="A1402" s="1609"/>
      <c r="B1402" s="1570"/>
      <c r="C1402" s="1571"/>
      <c r="D1402" s="1587"/>
      <c r="E1402" s="1587"/>
      <c r="F1402" s="1587"/>
      <c r="G1402" s="1572"/>
      <c r="H1402" s="1572"/>
      <c r="I1402" s="1870">
        <f t="shared" si="21"/>
        <v>0</v>
      </c>
      <c r="J1402" s="1587"/>
      <c r="K1402" s="1587"/>
      <c r="L1402" s="1587"/>
      <c r="M1402" s="1587"/>
      <c r="N1402" s="1587"/>
      <c r="O1402" s="1602"/>
      <c r="P1402" s="1572"/>
      <c r="Q1402" s="1610"/>
    </row>
    <row r="1403" spans="1:17" ht="16" customHeight="1" x14ac:dyDescent="0.45">
      <c r="A1403" s="1609"/>
      <c r="B1403" s="1570"/>
      <c r="C1403" s="1571"/>
      <c r="D1403" s="1587"/>
      <c r="E1403" s="1587"/>
      <c r="F1403" s="1587"/>
      <c r="G1403" s="1572"/>
      <c r="H1403" s="1572"/>
      <c r="I1403" s="1870">
        <f t="shared" si="21"/>
        <v>0</v>
      </c>
      <c r="J1403" s="1587"/>
      <c r="K1403" s="1587"/>
      <c r="L1403" s="1587"/>
      <c r="M1403" s="1587"/>
      <c r="N1403" s="1587"/>
      <c r="O1403" s="1602"/>
      <c r="P1403" s="1572"/>
      <c r="Q1403" s="1610"/>
    </row>
    <row r="1404" spans="1:17" ht="16" customHeight="1" x14ac:dyDescent="0.45">
      <c r="A1404" s="1609"/>
      <c r="B1404" s="1587"/>
      <c r="C1404" s="1571"/>
      <c r="D1404" s="1587"/>
      <c r="E1404" s="1587"/>
      <c r="F1404" s="1587"/>
      <c r="G1404" s="1587"/>
      <c r="H1404" s="1587"/>
      <c r="I1404" s="1870">
        <f t="shared" si="21"/>
        <v>0</v>
      </c>
      <c r="J1404" s="1587"/>
      <c r="K1404" s="1587"/>
      <c r="L1404" s="1587"/>
      <c r="M1404" s="1587"/>
      <c r="N1404" s="1587"/>
      <c r="O1404" s="1602"/>
      <c r="P1404" s="1572"/>
      <c r="Q1404" s="1610"/>
    </row>
    <row r="1405" spans="1:17" ht="16" customHeight="1" x14ac:dyDescent="0.45">
      <c r="A1405" s="1611"/>
      <c r="B1405" s="1601"/>
      <c r="C1405" s="1592"/>
      <c r="D1405" s="1601"/>
      <c r="E1405" s="1601"/>
      <c r="F1405" s="1601"/>
      <c r="G1405" s="1601"/>
      <c r="H1405" s="1601"/>
      <c r="I1405" s="1870">
        <f t="shared" si="21"/>
        <v>0</v>
      </c>
      <c r="J1405" s="1601"/>
      <c r="K1405" s="1601"/>
      <c r="L1405" s="1601"/>
      <c r="M1405" s="1601"/>
      <c r="N1405" s="1601"/>
      <c r="O1405" s="1602"/>
      <c r="P1405" s="1593"/>
      <c r="Q1405" s="1612"/>
    </row>
  </sheetData>
  <customSheetViews>
    <customSheetView guid="{8CC598B7-8EB7-4AE3-BEF6-CBCE0253806D}" showGridLines="0" state="veryHidden">
      <selection activeCell="E1" sqref="E1"/>
      <pageMargins left="0.7" right="0.7" top="0.75" bottom="0.75" header="0.3" footer="0.3"/>
      <pageSetup orientation="portrait" horizontalDpi="300" verticalDpi="300" r:id="rId1"/>
    </customSheetView>
  </customSheetViews>
  <dataValidations count="2">
    <dataValidation type="list" allowBlank="1" showInputMessage="1" showErrorMessage="1" sqref="A8:A1403" xr:uid="{00000000-0002-0000-0A00-000000000000}">
      <formula1>Thang</formula1>
    </dataValidation>
    <dataValidation type="list" allowBlank="1" showInputMessage="1" showErrorMessage="1" promptTitle="Che do doi chieu" prompt="Y = ghi CONG THUC SUMIFS (tu co gian theo dong)_x000a_N = dan MANG ket qua bang VBA (ban day du, cong ca VAT_x000a_     khi khong khau tru / KKT)" sqref="J1" xr:uid="{072ECE8B-B7B1-473B-8A1C-F0A54DF395BB}">
      <formula1>"Y,N"</formula1>
    </dataValidation>
  </dataValidations>
  <pageMargins left="0.7" right="0.7" top="0.75" bottom="0.75" header="0.3" footer="0.3"/>
  <pageSetup orientation="portrait" horizontalDpi="300" verticalDpi="300" r:id="rId2"/>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Mua_Vao"/>
  <dimension ref="A1:AC447"/>
  <sheetViews>
    <sheetView showGridLines="0" zoomScaleNormal="100" workbookViewId="0">
      <pane ySplit="7" topLeftCell="A8" activePane="bottomLeft" state="frozen"/>
      <selection activeCell="G14" sqref="G14"/>
      <selection pane="bottomLeft" activeCell="H27" sqref="H27"/>
    </sheetView>
  </sheetViews>
  <sheetFormatPr defaultColWidth="9.26953125" defaultRowHeight="16" x14ac:dyDescent="0.45"/>
  <cols>
    <col min="1" max="1" width="6.453125" style="367" customWidth="1"/>
    <col min="2" max="2" width="7.81640625" style="367" customWidth="1"/>
    <col min="3" max="3" width="8.26953125" style="367" customWidth="1"/>
    <col min="4" max="4" width="8.7265625" style="367" customWidth="1"/>
    <col min="5" max="5" width="10.26953125" style="368" customWidth="1"/>
    <col min="6" max="6" width="35.54296875" style="367" customWidth="1"/>
    <col min="7" max="7" width="14.6328125" style="367" customWidth="1"/>
    <col min="8" max="8" width="30.26953125" style="367" customWidth="1"/>
    <col min="9" max="9" width="17.08984375" style="495" customWidth="1"/>
    <col min="10" max="10" width="5.7265625" style="367" customWidth="1"/>
    <col min="11" max="11" width="16.1796875" style="495" customWidth="1"/>
    <col min="12" max="12" width="17.453125" style="367" customWidth="1"/>
    <col min="13" max="16" width="6.7265625" style="367" customWidth="1"/>
    <col min="17" max="17" width="6.26953125" style="367" customWidth="1"/>
    <col min="18" max="18" width="16.7265625" style="367" customWidth="1"/>
    <col min="19" max="19" width="6" style="367" customWidth="1"/>
    <col min="20" max="20" width="8.6328125" style="367" customWidth="1"/>
    <col min="21" max="21" width="10.26953125" style="367" customWidth="1"/>
    <col min="22" max="22" width="11" style="367" customWidth="1"/>
    <col min="23" max="25" width="9.26953125" style="367" customWidth="1"/>
    <col min="26" max="26" width="4.36328125" style="367" customWidth="1"/>
    <col min="27" max="27" width="10" style="367" customWidth="1"/>
    <col min="28" max="28" width="17.54296875" style="367" customWidth="1"/>
    <col min="29" max="29" width="14.26953125" style="367" customWidth="1"/>
    <col min="30" max="30" width="9.26953125" style="367" customWidth="1"/>
    <col min="31" max="16384" width="9.26953125" style="367"/>
  </cols>
  <sheetData>
    <row r="1" spans="1:29" x14ac:dyDescent="0.45">
      <c r="A1" s="487">
        <v>1</v>
      </c>
      <c r="B1" s="425"/>
      <c r="C1" s="425"/>
      <c r="D1" s="425"/>
      <c r="E1" s="488"/>
      <c r="F1" s="425"/>
      <c r="G1" s="425"/>
      <c r="H1" s="425"/>
      <c r="I1" s="502"/>
      <c r="J1" s="425"/>
      <c r="K1" s="502"/>
      <c r="L1" s="425"/>
      <c r="M1" s="425"/>
      <c r="N1" s="425"/>
      <c r="O1" s="425"/>
      <c r="P1" s="425"/>
      <c r="Q1" s="425"/>
      <c r="R1" s="425"/>
      <c r="S1" s="425"/>
      <c r="T1" s="425"/>
      <c r="U1" s="425"/>
      <c r="V1" s="425"/>
      <c r="W1" s="425"/>
      <c r="X1" s="425"/>
      <c r="Y1" s="428"/>
      <c r="AA1" s="425"/>
      <c r="AB1" s="425"/>
      <c r="AC1" s="425"/>
    </row>
    <row r="2" spans="1:29" x14ac:dyDescent="0.45">
      <c r="A2" s="426"/>
      <c r="B2" s="427"/>
      <c r="C2" s="427"/>
      <c r="D2" s="427"/>
      <c r="E2" s="489"/>
      <c r="F2" s="427"/>
      <c r="G2" s="427"/>
      <c r="H2" s="427"/>
      <c r="I2" s="503"/>
      <c r="J2" s="427"/>
      <c r="K2" s="503"/>
      <c r="L2" s="427"/>
      <c r="M2" s="427"/>
      <c r="N2" s="427"/>
      <c r="O2" s="427"/>
      <c r="P2" s="427"/>
      <c r="Q2" s="427"/>
      <c r="R2" s="427"/>
      <c r="S2" s="427"/>
      <c r="T2" s="427"/>
      <c r="U2" s="427"/>
      <c r="V2" s="427"/>
      <c r="W2" s="427"/>
      <c r="X2" s="427"/>
      <c r="Y2" s="429"/>
      <c r="AA2" s="427"/>
      <c r="AB2" s="427"/>
      <c r="AC2" s="427"/>
    </row>
    <row r="4" spans="1:29" x14ac:dyDescent="0.45">
      <c r="A4" s="367" t="s">
        <v>4480</v>
      </c>
      <c r="I4" s="496">
        <f>+SUBTOTAL(9,I8:I1478)</f>
        <v>0</v>
      </c>
      <c r="K4" s="496">
        <f>+SUBTOTAL(9,K8:K1478)</f>
        <v>0</v>
      </c>
      <c r="R4" s="496">
        <f>+SUBTOTAL(9,R8:R1478)</f>
        <v>0</v>
      </c>
      <c r="T4" s="1886" t="s">
        <v>4473</v>
      </c>
      <c r="U4" s="2219" t="s">
        <v>74</v>
      </c>
      <c r="V4" s="2220"/>
      <c r="W4" s="2220"/>
      <c r="X4" s="2220"/>
      <c r="Y4" s="2221"/>
      <c r="AB4" s="369"/>
      <c r="AC4" s="369"/>
    </row>
    <row r="5" spans="1:29" ht="16.5" x14ac:dyDescent="0.45">
      <c r="A5" s="2200" t="s">
        <v>11</v>
      </c>
      <c r="B5" s="2201" t="s">
        <v>12</v>
      </c>
      <c r="C5" s="2201" t="s">
        <v>46</v>
      </c>
      <c r="D5" s="2201" t="s">
        <v>14</v>
      </c>
      <c r="E5" s="2216" t="s">
        <v>15</v>
      </c>
      <c r="F5" s="2201" t="s">
        <v>47</v>
      </c>
      <c r="G5" s="2201" t="s">
        <v>48</v>
      </c>
      <c r="H5" s="2201" t="s">
        <v>49</v>
      </c>
      <c r="I5" s="2202" t="s">
        <v>3071</v>
      </c>
      <c r="J5" s="2201" t="s">
        <v>20</v>
      </c>
      <c r="K5" s="2202" t="s">
        <v>21</v>
      </c>
      <c r="L5" s="2201" t="s">
        <v>22</v>
      </c>
      <c r="M5" s="2201" t="s">
        <v>1462</v>
      </c>
      <c r="N5" s="2201"/>
      <c r="O5" s="2201"/>
      <c r="P5" s="2201"/>
      <c r="Q5" s="2201" t="s">
        <v>51</v>
      </c>
      <c r="R5" s="2201" t="s">
        <v>52</v>
      </c>
      <c r="S5" s="2201" t="s">
        <v>835</v>
      </c>
      <c r="T5" s="2222" t="s">
        <v>4467</v>
      </c>
      <c r="U5" s="2204" t="s">
        <v>482</v>
      </c>
      <c r="V5" s="2204" t="s">
        <v>600</v>
      </c>
      <c r="W5" s="2204" t="s">
        <v>484</v>
      </c>
      <c r="X5" s="2204" t="s">
        <v>601</v>
      </c>
      <c r="Y5" s="2204" t="s">
        <v>1879</v>
      </c>
      <c r="AA5" s="490" t="s">
        <v>796</v>
      </c>
      <c r="AB5" s="490"/>
      <c r="AC5" s="490"/>
    </row>
    <row r="6" spans="1:29" x14ac:dyDescent="0.45">
      <c r="A6" s="2215"/>
      <c r="B6" s="2211"/>
      <c r="C6" s="2211"/>
      <c r="D6" s="2211"/>
      <c r="E6" s="2217"/>
      <c r="F6" s="2211"/>
      <c r="G6" s="2211"/>
      <c r="H6" s="2211"/>
      <c r="I6" s="2218"/>
      <c r="J6" s="2211"/>
      <c r="K6" s="2218"/>
      <c r="L6" s="2211"/>
      <c r="M6" s="2211" t="s">
        <v>30</v>
      </c>
      <c r="N6" s="2211"/>
      <c r="O6" s="2211" t="s">
        <v>31</v>
      </c>
      <c r="P6" s="2211"/>
      <c r="Q6" s="2211"/>
      <c r="R6" s="2211"/>
      <c r="S6" s="2211"/>
      <c r="T6" s="2223" t="s">
        <v>4468</v>
      </c>
      <c r="U6" s="2204"/>
      <c r="V6" s="2204"/>
      <c r="W6" s="2204"/>
      <c r="X6" s="2204"/>
      <c r="Y6" s="2204"/>
    </row>
    <row r="7" spans="1:29" x14ac:dyDescent="0.45">
      <c r="A7" s="386" t="s">
        <v>27</v>
      </c>
      <c r="B7" s="387" t="s">
        <v>28</v>
      </c>
      <c r="C7" s="387" t="s">
        <v>29</v>
      </c>
      <c r="D7" s="387" t="s">
        <v>53</v>
      </c>
      <c r="E7" s="498" t="s">
        <v>54</v>
      </c>
      <c r="F7" s="387" t="s">
        <v>55</v>
      </c>
      <c r="G7" s="387" t="s">
        <v>56</v>
      </c>
      <c r="H7" s="387" t="s">
        <v>57</v>
      </c>
      <c r="I7" s="499" t="s">
        <v>58</v>
      </c>
      <c r="J7" s="1989" t="s">
        <v>59</v>
      </c>
      <c r="K7" s="499" t="s">
        <v>60</v>
      </c>
      <c r="L7" s="1989" t="s">
        <v>61</v>
      </c>
      <c r="M7" s="387" t="s">
        <v>33</v>
      </c>
      <c r="N7" s="387" t="s">
        <v>34</v>
      </c>
      <c r="O7" s="387" t="s">
        <v>33</v>
      </c>
      <c r="P7" s="387" t="s">
        <v>34</v>
      </c>
      <c r="Q7" s="387" t="s">
        <v>62</v>
      </c>
      <c r="R7" s="387" t="s">
        <v>76</v>
      </c>
      <c r="S7" s="387" t="s">
        <v>77</v>
      </c>
      <c r="T7" s="1990" t="s">
        <v>78</v>
      </c>
      <c r="U7" s="486" t="s">
        <v>27</v>
      </c>
      <c r="V7" s="486" t="s">
        <v>28</v>
      </c>
      <c r="W7" s="486" t="s">
        <v>29</v>
      </c>
      <c r="X7" s="486" t="s">
        <v>53</v>
      </c>
      <c r="Y7" s="486" t="s">
        <v>54</v>
      </c>
      <c r="AA7" s="434" t="s">
        <v>32</v>
      </c>
      <c r="AB7" s="435" t="s">
        <v>797</v>
      </c>
      <c r="AC7" s="436" t="s">
        <v>21</v>
      </c>
    </row>
    <row r="8" spans="1:29" ht="16" customHeight="1" x14ac:dyDescent="0.45">
      <c r="A8" s="1988"/>
      <c r="B8" s="1880"/>
      <c r="C8" s="1880"/>
      <c r="D8" s="1928"/>
      <c r="E8" s="1929"/>
      <c r="F8" s="1880"/>
      <c r="G8" s="1927"/>
      <c r="H8" s="1880"/>
      <c r="I8" s="1930"/>
      <c r="J8" s="1931"/>
      <c r="K8" s="1930"/>
      <c r="L8" s="1880"/>
      <c r="M8" s="1927"/>
      <c r="N8" s="1927"/>
      <c r="O8" s="1880"/>
      <c r="P8" s="1880"/>
      <c r="Q8" s="1930"/>
      <c r="R8" s="1977">
        <f t="shared" ref="R8:R71" si="0">$I8+$K8</f>
        <v>0</v>
      </c>
      <c r="S8" s="1930"/>
      <c r="T8" s="1979"/>
      <c r="U8" s="1948"/>
      <c r="V8" s="1602"/>
      <c r="W8" s="1602"/>
      <c r="X8" s="1602"/>
      <c r="Y8" s="1602"/>
      <c r="AA8" s="491">
        <f t="array" ref="AA8:AA19">Thang</f>
        <v>1</v>
      </c>
      <c r="AB8" s="492"/>
      <c r="AC8" s="492"/>
    </row>
    <row r="9" spans="1:29" ht="16" customHeight="1" x14ac:dyDescent="0.45">
      <c r="A9" s="1852"/>
      <c r="B9" s="1695"/>
      <c r="C9" s="1695"/>
      <c r="D9" s="1745"/>
      <c r="E9" s="1746"/>
      <c r="F9" s="1695"/>
      <c r="G9" s="1973"/>
      <c r="H9" s="1695"/>
      <c r="I9" s="1854"/>
      <c r="J9" s="1855"/>
      <c r="K9" s="1854"/>
      <c r="L9" s="1695"/>
      <c r="M9" s="1853"/>
      <c r="N9" s="1853"/>
      <c r="O9" s="1695"/>
      <c r="P9" s="1695"/>
      <c r="Q9" s="1854"/>
      <c r="R9" s="1976">
        <f t="shared" si="0"/>
        <v>0</v>
      </c>
      <c r="S9" s="1854"/>
      <c r="T9" s="1856"/>
      <c r="U9" s="1602"/>
      <c r="V9" s="1602"/>
      <c r="W9" s="1602"/>
      <c r="X9" s="1602"/>
      <c r="Y9" s="1602"/>
      <c r="AA9" s="491">
        <v>2</v>
      </c>
      <c r="AB9" s="492"/>
      <c r="AC9" s="492"/>
    </row>
    <row r="10" spans="1:29" ht="16" customHeight="1" x14ac:dyDescent="0.45">
      <c r="A10" s="1588"/>
      <c r="B10" s="1587"/>
      <c r="C10" s="1587"/>
      <c r="D10" s="1570"/>
      <c r="E10" s="1571"/>
      <c r="F10" s="1587"/>
      <c r="G10" s="1604"/>
      <c r="H10" s="1587"/>
      <c r="I10" s="1572"/>
      <c r="J10" s="1573"/>
      <c r="K10" s="1572"/>
      <c r="L10" s="1587"/>
      <c r="M10" s="1569"/>
      <c r="N10" s="1569"/>
      <c r="O10" s="1587"/>
      <c r="P10" s="1587"/>
      <c r="Q10" s="1572"/>
      <c r="R10" s="1866">
        <f t="shared" si="0"/>
        <v>0</v>
      </c>
      <c r="S10" s="1572"/>
      <c r="T10" s="1606"/>
      <c r="U10" s="1602"/>
      <c r="V10" s="1602"/>
      <c r="W10" s="1602"/>
      <c r="X10" s="1602"/>
      <c r="Y10" s="1602"/>
      <c r="AA10" s="491">
        <v>3</v>
      </c>
      <c r="AB10" s="492"/>
      <c r="AC10" s="492"/>
    </row>
    <row r="11" spans="1:29" ht="16" customHeight="1" x14ac:dyDescent="0.45">
      <c r="A11" s="1588"/>
      <c r="B11" s="1587"/>
      <c r="C11" s="1587"/>
      <c r="D11" s="1570"/>
      <c r="E11" s="1571"/>
      <c r="F11" s="1587"/>
      <c r="G11" s="1569"/>
      <c r="H11" s="1587"/>
      <c r="I11" s="1572"/>
      <c r="J11" s="1573"/>
      <c r="K11" s="1572"/>
      <c r="L11" s="1587"/>
      <c r="M11" s="1569"/>
      <c r="N11" s="1569"/>
      <c r="O11" s="1587"/>
      <c r="P11" s="1587"/>
      <c r="Q11" s="1572"/>
      <c r="R11" s="1866">
        <f t="shared" si="0"/>
        <v>0</v>
      </c>
      <c r="S11" s="1572"/>
      <c r="T11" s="1606"/>
      <c r="U11" s="1602"/>
      <c r="V11" s="1602"/>
      <c r="W11" s="1602"/>
      <c r="X11" s="1602"/>
      <c r="Y11" s="1602"/>
      <c r="AA11" s="491">
        <v>4</v>
      </c>
      <c r="AB11" s="492"/>
      <c r="AC11" s="492"/>
    </row>
    <row r="12" spans="1:29" ht="16" customHeight="1" x14ac:dyDescent="0.45">
      <c r="A12" s="1588"/>
      <c r="B12" s="1587"/>
      <c r="C12" s="1587"/>
      <c r="D12" s="1570"/>
      <c r="E12" s="1571"/>
      <c r="F12" s="1587"/>
      <c r="G12" s="1569"/>
      <c r="H12" s="1587"/>
      <c r="I12" s="1572"/>
      <c r="J12" s="1573"/>
      <c r="K12" s="1572"/>
      <c r="L12" s="1587"/>
      <c r="M12" s="1569"/>
      <c r="N12" s="1569"/>
      <c r="O12" s="1587"/>
      <c r="P12" s="1587"/>
      <c r="Q12" s="1572"/>
      <c r="R12" s="1866">
        <f t="shared" si="0"/>
        <v>0</v>
      </c>
      <c r="S12" s="1572"/>
      <c r="T12" s="1606"/>
      <c r="U12" s="1602"/>
      <c r="V12" s="1602"/>
      <c r="W12" s="1602"/>
      <c r="X12" s="1602"/>
      <c r="Y12" s="1602"/>
      <c r="AA12" s="491">
        <v>5</v>
      </c>
      <c r="AB12" s="492"/>
      <c r="AC12" s="492"/>
    </row>
    <row r="13" spans="1:29" ht="16" customHeight="1" x14ac:dyDescent="0.45">
      <c r="A13" s="1588"/>
      <c r="B13" s="1587"/>
      <c r="C13" s="1587"/>
      <c r="D13" s="1570"/>
      <c r="E13" s="1571"/>
      <c r="F13" s="1587"/>
      <c r="G13" s="1569"/>
      <c r="H13" s="1587"/>
      <c r="I13" s="1572"/>
      <c r="J13" s="1573"/>
      <c r="K13" s="1572"/>
      <c r="L13" s="1587"/>
      <c r="M13" s="1569"/>
      <c r="N13" s="1569"/>
      <c r="O13" s="1587"/>
      <c r="P13" s="1569"/>
      <c r="Q13" s="1572"/>
      <c r="R13" s="1866">
        <f t="shared" si="0"/>
        <v>0</v>
      </c>
      <c r="S13" s="1572"/>
      <c r="T13" s="1606"/>
      <c r="U13" s="1602"/>
      <c r="V13" s="1602"/>
      <c r="W13" s="1602"/>
      <c r="X13" s="1602"/>
      <c r="Y13" s="1602"/>
      <c r="AA13" s="491">
        <v>6</v>
      </c>
      <c r="AB13" s="492"/>
      <c r="AC13" s="492"/>
    </row>
    <row r="14" spans="1:29" ht="16" customHeight="1" x14ac:dyDescent="0.45">
      <c r="A14" s="1588"/>
      <c r="B14" s="1587"/>
      <c r="C14" s="1587"/>
      <c r="D14" s="1570"/>
      <c r="E14" s="1571"/>
      <c r="F14" s="1587"/>
      <c r="G14" s="1569"/>
      <c r="H14" s="1587"/>
      <c r="I14" s="1572"/>
      <c r="J14" s="1573"/>
      <c r="K14" s="1572"/>
      <c r="L14" s="1587"/>
      <c r="M14" s="1569"/>
      <c r="N14" s="1569"/>
      <c r="O14" s="1587"/>
      <c r="P14" s="1569"/>
      <c r="Q14" s="1572"/>
      <c r="R14" s="1866">
        <f t="shared" si="0"/>
        <v>0</v>
      </c>
      <c r="S14" s="1572"/>
      <c r="T14" s="1606"/>
      <c r="U14" s="1602"/>
      <c r="V14" s="1602"/>
      <c r="W14" s="1602"/>
      <c r="X14" s="1602"/>
      <c r="Y14" s="1602"/>
      <c r="AA14" s="491">
        <v>7</v>
      </c>
      <c r="AB14" s="492"/>
      <c r="AC14" s="492"/>
    </row>
    <row r="15" spans="1:29" ht="16" customHeight="1" x14ac:dyDescent="0.45">
      <c r="A15" s="1588"/>
      <c r="B15" s="1587"/>
      <c r="C15" s="1587"/>
      <c r="D15" s="1570"/>
      <c r="E15" s="1571"/>
      <c r="F15" s="1587"/>
      <c r="G15" s="1569"/>
      <c r="H15" s="1587"/>
      <c r="I15" s="1572"/>
      <c r="J15" s="1573"/>
      <c r="K15" s="1572"/>
      <c r="L15" s="1587"/>
      <c r="M15" s="1569"/>
      <c r="N15" s="1569"/>
      <c r="O15" s="1587"/>
      <c r="P15" s="1569"/>
      <c r="Q15" s="1572"/>
      <c r="R15" s="1866">
        <f t="shared" si="0"/>
        <v>0</v>
      </c>
      <c r="S15" s="1572"/>
      <c r="T15" s="1606"/>
      <c r="U15" s="1602"/>
      <c r="V15" s="1602"/>
      <c r="W15" s="1602"/>
      <c r="X15" s="1602"/>
      <c r="Y15" s="1602"/>
      <c r="AA15" s="491">
        <v>8</v>
      </c>
      <c r="AB15" s="492"/>
      <c r="AC15" s="492"/>
    </row>
    <row r="16" spans="1:29" ht="16" customHeight="1" x14ac:dyDescent="0.45">
      <c r="A16" s="1588"/>
      <c r="B16" s="1587"/>
      <c r="C16" s="1587"/>
      <c r="D16" s="1570"/>
      <c r="E16" s="1571"/>
      <c r="F16" s="1587"/>
      <c r="G16" s="1569"/>
      <c r="H16" s="1587"/>
      <c r="I16" s="1572"/>
      <c r="J16" s="1573"/>
      <c r="K16" s="1572"/>
      <c r="L16" s="1587"/>
      <c r="M16" s="1569"/>
      <c r="N16" s="1569"/>
      <c r="O16" s="1587"/>
      <c r="P16" s="1569"/>
      <c r="Q16" s="1572"/>
      <c r="R16" s="1866">
        <f t="shared" si="0"/>
        <v>0</v>
      </c>
      <c r="S16" s="1572"/>
      <c r="T16" s="1606"/>
      <c r="U16" s="1602"/>
      <c r="V16" s="1602"/>
      <c r="W16" s="1602"/>
      <c r="X16" s="1602"/>
      <c r="Y16" s="1602"/>
      <c r="AA16" s="491">
        <v>9</v>
      </c>
      <c r="AB16" s="492"/>
      <c r="AC16" s="492"/>
    </row>
    <row r="17" spans="1:29" ht="16" customHeight="1" x14ac:dyDescent="0.45">
      <c r="A17" s="1588"/>
      <c r="B17" s="1587"/>
      <c r="C17" s="1587"/>
      <c r="D17" s="1570"/>
      <c r="E17" s="1571"/>
      <c r="F17" s="1587"/>
      <c r="G17" s="1569"/>
      <c r="H17" s="1587"/>
      <c r="I17" s="1572"/>
      <c r="J17" s="1573"/>
      <c r="K17" s="1572"/>
      <c r="L17" s="1587"/>
      <c r="M17" s="1569"/>
      <c r="N17" s="1569"/>
      <c r="O17" s="1587"/>
      <c r="P17" s="1587"/>
      <c r="Q17" s="1572"/>
      <c r="R17" s="1866">
        <f t="shared" si="0"/>
        <v>0</v>
      </c>
      <c r="S17" s="1572"/>
      <c r="T17" s="1606"/>
      <c r="U17" s="1602"/>
      <c r="V17" s="1602"/>
      <c r="W17" s="1602"/>
      <c r="X17" s="1602"/>
      <c r="Y17" s="1602"/>
      <c r="AA17" s="491">
        <v>10</v>
      </c>
      <c r="AB17" s="492"/>
      <c r="AC17" s="492"/>
    </row>
    <row r="18" spans="1:29" ht="16" customHeight="1" x14ac:dyDescent="0.45">
      <c r="A18" s="1588"/>
      <c r="B18" s="1587"/>
      <c r="C18" s="1587"/>
      <c r="D18" s="1570"/>
      <c r="E18" s="1571"/>
      <c r="F18" s="1587"/>
      <c r="G18" s="1569"/>
      <c r="H18" s="1587"/>
      <c r="I18" s="1572"/>
      <c r="J18" s="1573"/>
      <c r="K18" s="1572"/>
      <c r="L18" s="1587"/>
      <c r="M18" s="1569"/>
      <c r="N18" s="1569"/>
      <c r="O18" s="1587"/>
      <c r="P18" s="1587"/>
      <c r="Q18" s="1572"/>
      <c r="R18" s="1866">
        <f t="shared" si="0"/>
        <v>0</v>
      </c>
      <c r="S18" s="1572"/>
      <c r="T18" s="1606"/>
      <c r="U18" s="1602"/>
      <c r="V18" s="1602"/>
      <c r="W18" s="1602"/>
      <c r="X18" s="1602"/>
      <c r="Y18" s="1602"/>
      <c r="AA18" s="491">
        <v>11</v>
      </c>
      <c r="AB18" s="492"/>
      <c r="AC18" s="492"/>
    </row>
    <row r="19" spans="1:29" ht="16" customHeight="1" x14ac:dyDescent="0.45">
      <c r="A19" s="1588"/>
      <c r="B19" s="1587"/>
      <c r="C19" s="1587"/>
      <c r="D19" s="1570"/>
      <c r="E19" s="1571"/>
      <c r="F19" s="1587"/>
      <c r="G19" s="1569"/>
      <c r="H19" s="1587"/>
      <c r="I19" s="1572"/>
      <c r="J19" s="1573"/>
      <c r="K19" s="1572"/>
      <c r="L19" s="1587"/>
      <c r="M19" s="1569"/>
      <c r="N19" s="1569"/>
      <c r="O19" s="1587"/>
      <c r="P19" s="1587"/>
      <c r="Q19" s="1572"/>
      <c r="R19" s="1866">
        <f t="shared" si="0"/>
        <v>0</v>
      </c>
      <c r="S19" s="1572"/>
      <c r="T19" s="1606"/>
      <c r="U19" s="1602"/>
      <c r="V19" s="1602"/>
      <c r="W19" s="1602"/>
      <c r="X19" s="1602"/>
      <c r="Y19" s="1602"/>
      <c r="AA19" s="415">
        <v>12</v>
      </c>
      <c r="AB19" s="410"/>
      <c r="AC19" s="410"/>
    </row>
    <row r="20" spans="1:29" ht="16" customHeight="1" x14ac:dyDescent="0.45">
      <c r="A20" s="1588"/>
      <c r="B20" s="1587"/>
      <c r="C20" s="1587"/>
      <c r="D20" s="1570"/>
      <c r="E20" s="1571"/>
      <c r="F20" s="1587"/>
      <c r="G20" s="1569"/>
      <c r="H20" s="1587"/>
      <c r="I20" s="1572"/>
      <c r="J20" s="1573"/>
      <c r="K20" s="1572"/>
      <c r="L20" s="1587"/>
      <c r="M20" s="1569"/>
      <c r="N20" s="1569"/>
      <c r="O20" s="1587"/>
      <c r="P20" s="1587"/>
      <c r="Q20" s="1572"/>
      <c r="R20" s="1866">
        <f t="shared" si="0"/>
        <v>0</v>
      </c>
      <c r="S20" s="1572"/>
      <c r="T20" s="1606"/>
      <c r="U20" s="1602"/>
      <c r="V20" s="1602"/>
      <c r="W20" s="1602"/>
      <c r="X20" s="1602"/>
      <c r="Y20" s="1602"/>
      <c r="AB20" s="1806"/>
      <c r="AC20" s="1806"/>
    </row>
    <row r="21" spans="1:29" ht="16" customHeight="1" x14ac:dyDescent="0.45">
      <c r="A21" s="1588"/>
      <c r="B21" s="1587"/>
      <c r="C21" s="1587"/>
      <c r="D21" s="1570"/>
      <c r="E21" s="1571"/>
      <c r="F21" s="1587"/>
      <c r="G21" s="1569"/>
      <c r="H21" s="1587"/>
      <c r="I21" s="1572"/>
      <c r="J21" s="1573"/>
      <c r="K21" s="1572"/>
      <c r="L21" s="1587"/>
      <c r="M21" s="1569"/>
      <c r="N21" s="1569"/>
      <c r="O21" s="1587"/>
      <c r="P21" s="1587"/>
      <c r="Q21" s="1572"/>
      <c r="R21" s="1866">
        <f t="shared" si="0"/>
        <v>0</v>
      </c>
      <c r="S21" s="1572"/>
      <c r="T21" s="1606"/>
      <c r="U21" s="1602"/>
      <c r="V21" s="1602"/>
      <c r="W21" s="1602"/>
      <c r="X21" s="1602"/>
      <c r="Y21" s="1602"/>
      <c r="AA21" s="493" t="s">
        <v>82</v>
      </c>
      <c r="AB21" s="494">
        <f>+SUM(AB8:AB20)</f>
        <v>0</v>
      </c>
      <c r="AC21" s="494">
        <f>+SUM(AC8:AC20)</f>
        <v>0</v>
      </c>
    </row>
    <row r="22" spans="1:29" ht="16" customHeight="1" x14ac:dyDescent="0.45">
      <c r="A22" s="1858"/>
      <c r="B22" s="1714"/>
      <c r="C22" s="1714"/>
      <c r="D22" s="1859"/>
      <c r="E22" s="1860"/>
      <c r="F22" s="1714"/>
      <c r="G22" s="1861"/>
      <c r="H22" s="1714"/>
      <c r="I22" s="1862"/>
      <c r="J22" s="1863"/>
      <c r="K22" s="1862"/>
      <c r="L22" s="1714"/>
      <c r="M22" s="1861"/>
      <c r="N22" s="1861"/>
      <c r="O22" s="1714"/>
      <c r="P22" s="1714"/>
      <c r="Q22" s="1862"/>
      <c r="R22" s="1866">
        <f t="shared" si="0"/>
        <v>0</v>
      </c>
      <c r="S22" s="1862"/>
      <c r="T22" s="1864"/>
      <c r="U22" s="1865"/>
      <c r="V22" s="1865"/>
      <c r="W22" s="1865"/>
      <c r="X22" s="1865"/>
      <c r="Y22" s="1865"/>
    </row>
    <row r="23" spans="1:29" ht="16" customHeight="1" x14ac:dyDescent="0.45">
      <c r="A23" s="1852"/>
      <c r="B23" s="1695"/>
      <c r="C23" s="1695"/>
      <c r="D23" s="1745"/>
      <c r="E23" s="1746"/>
      <c r="F23" s="1695"/>
      <c r="G23" s="1853"/>
      <c r="H23" s="1695"/>
      <c r="I23" s="1854"/>
      <c r="J23" s="1855"/>
      <c r="K23" s="1854"/>
      <c r="L23" s="1695"/>
      <c r="M23" s="1853"/>
      <c r="N23" s="1853"/>
      <c r="O23" s="1695"/>
      <c r="P23" s="1695"/>
      <c r="Q23" s="1854"/>
      <c r="R23" s="1866">
        <f t="shared" si="0"/>
        <v>0</v>
      </c>
      <c r="S23" s="1854"/>
      <c r="T23" s="1856"/>
      <c r="U23" s="1857"/>
      <c r="V23" s="1857"/>
      <c r="W23" s="1857"/>
      <c r="X23" s="1857"/>
      <c r="Y23" s="1857"/>
    </row>
    <row r="24" spans="1:29" ht="16" customHeight="1" x14ac:dyDescent="0.45">
      <c r="A24" s="1588"/>
      <c r="B24" s="1587"/>
      <c r="C24" s="1587"/>
      <c r="D24" s="1570"/>
      <c r="E24" s="1571"/>
      <c r="F24" s="1587"/>
      <c r="G24" s="1569"/>
      <c r="H24" s="1587"/>
      <c r="I24" s="1572"/>
      <c r="J24" s="1573"/>
      <c r="K24" s="1572"/>
      <c r="L24" s="1587"/>
      <c r="M24" s="1569"/>
      <c r="N24" s="1569"/>
      <c r="O24" s="1587"/>
      <c r="P24" s="1587"/>
      <c r="Q24" s="1572"/>
      <c r="R24" s="1866">
        <f t="shared" si="0"/>
        <v>0</v>
      </c>
      <c r="S24" s="1572"/>
      <c r="T24" s="1606"/>
      <c r="U24" s="1602"/>
      <c r="V24" s="1602"/>
      <c r="W24" s="1602"/>
      <c r="X24" s="1602"/>
      <c r="Y24" s="1602"/>
      <c r="AA24" s="1011" t="s">
        <v>38</v>
      </c>
      <c r="AB24" s="1807" t="s">
        <v>797</v>
      </c>
      <c r="AC24" s="1808" t="s">
        <v>21</v>
      </c>
    </row>
    <row r="25" spans="1:29" ht="16" customHeight="1" x14ac:dyDescent="0.45">
      <c r="A25" s="1588"/>
      <c r="B25" s="1587"/>
      <c r="C25" s="1587"/>
      <c r="D25" s="1570"/>
      <c r="E25" s="1571"/>
      <c r="F25" s="1587"/>
      <c r="G25" s="1569"/>
      <c r="H25" s="1587"/>
      <c r="I25" s="1572"/>
      <c r="J25" s="1573"/>
      <c r="K25" s="1572"/>
      <c r="L25" s="1587"/>
      <c r="M25" s="1569"/>
      <c r="N25" s="1569"/>
      <c r="O25" s="1587"/>
      <c r="P25" s="1587"/>
      <c r="Q25" s="1572"/>
      <c r="R25" s="1866">
        <f t="shared" si="0"/>
        <v>0</v>
      </c>
      <c r="S25" s="1572"/>
      <c r="T25" s="1606"/>
      <c r="U25" s="1602"/>
      <c r="V25" s="1602"/>
      <c r="W25" s="1602"/>
      <c r="X25" s="1602"/>
      <c r="Y25" s="1602"/>
      <c r="AA25" s="491" t="str">
        <f t="array" ref="AA25:AA28">Quy</f>
        <v>I</v>
      </c>
      <c r="AB25" s="492">
        <f>+AB8+AB9+AB10</f>
        <v>0</v>
      </c>
      <c r="AC25" s="492">
        <f>+AC8+AC9+AC10</f>
        <v>0</v>
      </c>
    </row>
    <row r="26" spans="1:29" ht="16" customHeight="1" x14ac:dyDescent="0.45">
      <c r="A26" s="1588"/>
      <c r="B26" s="1587"/>
      <c r="C26" s="1587"/>
      <c r="D26" s="1570"/>
      <c r="E26" s="1571"/>
      <c r="F26" s="1587"/>
      <c r="G26" s="1569"/>
      <c r="H26" s="1587"/>
      <c r="I26" s="1572"/>
      <c r="J26" s="1573"/>
      <c r="K26" s="1572"/>
      <c r="L26" s="1587"/>
      <c r="M26" s="1569"/>
      <c r="N26" s="1569"/>
      <c r="O26" s="1587"/>
      <c r="P26" s="1587"/>
      <c r="Q26" s="1572"/>
      <c r="R26" s="1866">
        <f t="shared" si="0"/>
        <v>0</v>
      </c>
      <c r="S26" s="1572"/>
      <c r="T26" s="1606"/>
      <c r="U26" s="1602"/>
      <c r="V26" s="1602"/>
      <c r="W26" s="1602"/>
      <c r="X26" s="1602"/>
      <c r="Y26" s="1602"/>
      <c r="AA26" s="491" t="str">
        <v>II</v>
      </c>
      <c r="AB26" s="492">
        <f>+AB11+AB12+AB13</f>
        <v>0</v>
      </c>
      <c r="AC26" s="492">
        <f>+AC11+AC12+AC13</f>
        <v>0</v>
      </c>
    </row>
    <row r="27" spans="1:29" ht="16" customHeight="1" x14ac:dyDescent="0.45">
      <c r="A27" s="1588"/>
      <c r="B27" s="1587"/>
      <c r="C27" s="1587"/>
      <c r="D27" s="1570"/>
      <c r="E27" s="1571"/>
      <c r="F27" s="1587"/>
      <c r="G27" s="1569"/>
      <c r="H27" s="1587"/>
      <c r="I27" s="1572"/>
      <c r="J27" s="1573"/>
      <c r="K27" s="1572"/>
      <c r="L27" s="1587"/>
      <c r="M27" s="1569"/>
      <c r="N27" s="1569"/>
      <c r="O27" s="1587"/>
      <c r="P27" s="1587"/>
      <c r="Q27" s="1572"/>
      <c r="R27" s="1866">
        <f t="shared" si="0"/>
        <v>0</v>
      </c>
      <c r="S27" s="1572"/>
      <c r="T27" s="1606"/>
      <c r="U27" s="1602"/>
      <c r="V27" s="1602"/>
      <c r="W27" s="1602"/>
      <c r="X27" s="1602"/>
      <c r="Y27" s="1602"/>
      <c r="AA27" s="491" t="str">
        <v>III</v>
      </c>
      <c r="AB27" s="492">
        <f>+AB14+AB15+AB16</f>
        <v>0</v>
      </c>
      <c r="AC27" s="492">
        <f>+AC14+AC15+AC16</f>
        <v>0</v>
      </c>
    </row>
    <row r="28" spans="1:29" ht="16" customHeight="1" x14ac:dyDescent="0.45">
      <c r="A28" s="1588"/>
      <c r="B28" s="1587"/>
      <c r="C28" s="1587"/>
      <c r="D28" s="1570"/>
      <c r="E28" s="1571"/>
      <c r="F28" s="1587"/>
      <c r="G28" s="1569"/>
      <c r="H28" s="1587"/>
      <c r="I28" s="1572"/>
      <c r="J28" s="1573"/>
      <c r="K28" s="1572"/>
      <c r="L28" s="1587"/>
      <c r="M28" s="1569"/>
      <c r="N28" s="1569"/>
      <c r="O28" s="1587"/>
      <c r="P28" s="1587"/>
      <c r="Q28" s="1572"/>
      <c r="R28" s="1866">
        <f t="shared" si="0"/>
        <v>0</v>
      </c>
      <c r="S28" s="1572"/>
      <c r="T28" s="1606"/>
      <c r="U28" s="1602"/>
      <c r="V28" s="1602"/>
      <c r="W28" s="1602"/>
      <c r="X28" s="1602"/>
      <c r="Y28" s="1602"/>
      <c r="AA28" s="415" t="str">
        <v>IV</v>
      </c>
      <c r="AB28" s="410">
        <f>+AB17+AB18+AB19</f>
        <v>0</v>
      </c>
      <c r="AC28" s="410">
        <f>+AC17+AC18+AC19</f>
        <v>0</v>
      </c>
    </row>
    <row r="29" spans="1:29" ht="16" customHeight="1" x14ac:dyDescent="0.45">
      <c r="A29" s="1588"/>
      <c r="B29" s="1587"/>
      <c r="C29" s="1587"/>
      <c r="D29" s="1570"/>
      <c r="E29" s="1571"/>
      <c r="F29" s="1587"/>
      <c r="G29" s="1569"/>
      <c r="H29" s="1587"/>
      <c r="I29" s="1572"/>
      <c r="J29" s="1573"/>
      <c r="K29" s="1572"/>
      <c r="L29" s="1587"/>
      <c r="M29" s="1569"/>
      <c r="N29" s="1569"/>
      <c r="O29" s="1587"/>
      <c r="P29" s="1587"/>
      <c r="Q29" s="1572"/>
      <c r="R29" s="1866">
        <f t="shared" si="0"/>
        <v>0</v>
      </c>
      <c r="S29" s="1572"/>
      <c r="T29" s="1606"/>
      <c r="U29" s="1602"/>
      <c r="V29" s="1602"/>
      <c r="W29" s="1602"/>
      <c r="X29" s="1602"/>
      <c r="Y29" s="1602"/>
      <c r="AA29" s="372"/>
      <c r="AB29" s="1806"/>
      <c r="AC29" s="1806"/>
    </row>
    <row r="30" spans="1:29" ht="16" customHeight="1" x14ac:dyDescent="0.45">
      <c r="A30" s="1588"/>
      <c r="B30" s="1587"/>
      <c r="C30" s="1587"/>
      <c r="D30" s="1570"/>
      <c r="E30" s="1571"/>
      <c r="F30" s="1587"/>
      <c r="G30" s="1569"/>
      <c r="H30" s="1587"/>
      <c r="I30" s="1572"/>
      <c r="J30" s="1573"/>
      <c r="K30" s="1572"/>
      <c r="L30" s="1613"/>
      <c r="M30" s="1569"/>
      <c r="N30" s="1569"/>
      <c r="O30" s="1587"/>
      <c r="P30" s="1569"/>
      <c r="Q30" s="1572"/>
      <c r="R30" s="1866">
        <f t="shared" si="0"/>
        <v>0</v>
      </c>
      <c r="S30" s="1572"/>
      <c r="T30" s="1606"/>
      <c r="U30" s="1602"/>
      <c r="V30" s="1602"/>
      <c r="W30" s="1602"/>
      <c r="X30" s="1602"/>
      <c r="Y30" s="1602"/>
      <c r="AA30" s="493" t="s">
        <v>82</v>
      </c>
      <c r="AB30" s="494">
        <f>SUM(AB25:AB29)</f>
        <v>0</v>
      </c>
      <c r="AC30" s="494">
        <f>SUM(AC25:AC29)</f>
        <v>0</v>
      </c>
    </row>
    <row r="31" spans="1:29" ht="16" customHeight="1" x14ac:dyDescent="0.45">
      <c r="A31" s="1588"/>
      <c r="B31" s="1587"/>
      <c r="C31" s="1587"/>
      <c r="D31" s="1570"/>
      <c r="E31" s="1571"/>
      <c r="F31" s="1587"/>
      <c r="G31" s="1569"/>
      <c r="H31" s="1587"/>
      <c r="I31" s="1572"/>
      <c r="J31" s="1573"/>
      <c r="K31" s="1572"/>
      <c r="L31" s="1613"/>
      <c r="M31" s="1569"/>
      <c r="N31" s="1569"/>
      <c r="O31" s="1587"/>
      <c r="P31" s="1569"/>
      <c r="Q31" s="1572"/>
      <c r="R31" s="1866">
        <f t="shared" si="0"/>
        <v>0</v>
      </c>
      <c r="S31" s="1572"/>
      <c r="T31" s="1606"/>
      <c r="U31" s="1602"/>
      <c r="V31" s="1602"/>
      <c r="W31" s="1602"/>
      <c r="X31" s="1602"/>
      <c r="Y31" s="1602"/>
    </row>
    <row r="32" spans="1:29" ht="16" customHeight="1" x14ac:dyDescent="0.45">
      <c r="A32" s="1588"/>
      <c r="B32" s="1587"/>
      <c r="C32" s="1587"/>
      <c r="D32" s="1570"/>
      <c r="E32" s="1571"/>
      <c r="F32" s="1587"/>
      <c r="G32" s="1569"/>
      <c r="H32" s="1587"/>
      <c r="I32" s="1572"/>
      <c r="J32" s="1573"/>
      <c r="K32" s="1572"/>
      <c r="L32" s="1613"/>
      <c r="M32" s="1569"/>
      <c r="N32" s="1569"/>
      <c r="O32" s="1587"/>
      <c r="P32" s="1569"/>
      <c r="Q32" s="1572"/>
      <c r="R32" s="1866">
        <f t="shared" si="0"/>
        <v>0</v>
      </c>
      <c r="S32" s="1572"/>
      <c r="T32" s="1606"/>
      <c r="U32" s="1602"/>
      <c r="V32" s="1602"/>
      <c r="W32" s="1602"/>
      <c r="X32" s="1602"/>
      <c r="Y32" s="1602"/>
    </row>
    <row r="33" spans="1:25" ht="16" customHeight="1" x14ac:dyDescent="0.45">
      <c r="A33" s="1588"/>
      <c r="B33" s="1587"/>
      <c r="C33" s="1587"/>
      <c r="D33" s="1570"/>
      <c r="E33" s="1571"/>
      <c r="F33" s="1587"/>
      <c r="G33" s="1569"/>
      <c r="H33" s="1587"/>
      <c r="I33" s="1572"/>
      <c r="J33" s="1573"/>
      <c r="K33" s="1572"/>
      <c r="L33" s="1587"/>
      <c r="M33" s="1569"/>
      <c r="N33" s="1569"/>
      <c r="O33" s="1587"/>
      <c r="P33" s="1587"/>
      <c r="Q33" s="1572"/>
      <c r="R33" s="1866">
        <f t="shared" si="0"/>
        <v>0</v>
      </c>
      <c r="S33" s="1572"/>
      <c r="T33" s="1606"/>
      <c r="U33" s="1602"/>
      <c r="V33" s="1602"/>
      <c r="W33" s="1602"/>
      <c r="X33" s="1602"/>
      <c r="Y33" s="1602"/>
    </row>
    <row r="34" spans="1:25" ht="16" customHeight="1" x14ac:dyDescent="0.45">
      <c r="A34" s="1588"/>
      <c r="B34" s="1587"/>
      <c r="C34" s="1587"/>
      <c r="D34" s="1570"/>
      <c r="E34" s="1571"/>
      <c r="F34" s="1587"/>
      <c r="G34" s="1569"/>
      <c r="H34" s="1587"/>
      <c r="I34" s="1572"/>
      <c r="J34" s="1573"/>
      <c r="K34" s="1572"/>
      <c r="L34" s="1587"/>
      <c r="M34" s="1569"/>
      <c r="N34" s="1569"/>
      <c r="O34" s="1587"/>
      <c r="P34" s="1587"/>
      <c r="Q34" s="1572"/>
      <c r="R34" s="1866">
        <f t="shared" si="0"/>
        <v>0</v>
      </c>
      <c r="S34" s="1572"/>
      <c r="T34" s="1606"/>
      <c r="U34" s="1602"/>
      <c r="V34" s="1602"/>
      <c r="W34" s="1602"/>
      <c r="X34" s="1602"/>
      <c r="Y34" s="1602"/>
    </row>
    <row r="35" spans="1:25" ht="16" customHeight="1" x14ac:dyDescent="0.45">
      <c r="A35" s="1588"/>
      <c r="B35" s="1587"/>
      <c r="C35" s="1587"/>
      <c r="D35" s="1570"/>
      <c r="E35" s="1571"/>
      <c r="F35" s="1587"/>
      <c r="G35" s="1569"/>
      <c r="H35" s="1587"/>
      <c r="I35" s="1572"/>
      <c r="J35" s="1573"/>
      <c r="K35" s="1572"/>
      <c r="L35" s="1587"/>
      <c r="M35" s="1569"/>
      <c r="N35" s="1569"/>
      <c r="O35" s="1587"/>
      <c r="P35" s="1587"/>
      <c r="Q35" s="1572"/>
      <c r="R35" s="1866">
        <f t="shared" si="0"/>
        <v>0</v>
      </c>
      <c r="S35" s="1572"/>
      <c r="T35" s="1606"/>
      <c r="U35" s="1602"/>
      <c r="V35" s="1602"/>
      <c r="W35" s="1602"/>
      <c r="X35" s="1602"/>
      <c r="Y35" s="1602"/>
    </row>
    <row r="36" spans="1:25" ht="16" customHeight="1" x14ac:dyDescent="0.45">
      <c r="A36" s="1588"/>
      <c r="B36" s="1587"/>
      <c r="C36" s="1587"/>
      <c r="D36" s="1570"/>
      <c r="E36" s="1571"/>
      <c r="F36" s="1587"/>
      <c r="G36" s="1569"/>
      <c r="H36" s="1587"/>
      <c r="I36" s="1572"/>
      <c r="J36" s="1573"/>
      <c r="K36" s="1572"/>
      <c r="L36" s="1587"/>
      <c r="M36" s="1569"/>
      <c r="N36" s="1569"/>
      <c r="O36" s="1587"/>
      <c r="P36" s="1587"/>
      <c r="Q36" s="1572"/>
      <c r="R36" s="1866">
        <f t="shared" si="0"/>
        <v>0</v>
      </c>
      <c r="S36" s="1572"/>
      <c r="T36" s="1606"/>
      <c r="U36" s="1602"/>
      <c r="V36" s="1602"/>
      <c r="W36" s="1602"/>
      <c r="X36" s="1602"/>
      <c r="Y36" s="1602"/>
    </row>
    <row r="37" spans="1:25" ht="16" customHeight="1" x14ac:dyDescent="0.45">
      <c r="A37" s="1588"/>
      <c r="B37" s="1587"/>
      <c r="C37" s="1587"/>
      <c r="D37" s="1570"/>
      <c r="E37" s="1571"/>
      <c r="F37" s="1587"/>
      <c r="G37" s="1569"/>
      <c r="H37" s="1587"/>
      <c r="I37" s="1572"/>
      <c r="J37" s="1573"/>
      <c r="K37" s="1572"/>
      <c r="L37" s="1587"/>
      <c r="M37" s="1569"/>
      <c r="N37" s="1569"/>
      <c r="O37" s="1587"/>
      <c r="P37" s="1587"/>
      <c r="Q37" s="1572"/>
      <c r="R37" s="1866">
        <f t="shared" si="0"/>
        <v>0</v>
      </c>
      <c r="S37" s="1572"/>
      <c r="T37" s="1606"/>
      <c r="U37" s="1602"/>
      <c r="V37" s="1602"/>
      <c r="W37" s="1602"/>
      <c r="X37" s="1602"/>
      <c r="Y37" s="1602"/>
    </row>
    <row r="38" spans="1:25" ht="16" customHeight="1" x14ac:dyDescent="0.45">
      <c r="A38" s="1588"/>
      <c r="B38" s="1587"/>
      <c r="C38" s="1587"/>
      <c r="D38" s="1570"/>
      <c r="E38" s="1571"/>
      <c r="F38" s="1587"/>
      <c r="G38" s="1569"/>
      <c r="H38" s="1587"/>
      <c r="I38" s="1572"/>
      <c r="J38" s="1573"/>
      <c r="K38" s="1572"/>
      <c r="L38" s="1587"/>
      <c r="M38" s="1569"/>
      <c r="N38" s="1569"/>
      <c r="O38" s="1587"/>
      <c r="P38" s="1587"/>
      <c r="Q38" s="1572"/>
      <c r="R38" s="1866">
        <f t="shared" si="0"/>
        <v>0</v>
      </c>
      <c r="S38" s="1572"/>
      <c r="T38" s="1606"/>
      <c r="U38" s="1602"/>
      <c r="V38" s="1602"/>
      <c r="W38" s="1602"/>
      <c r="X38" s="1602"/>
      <c r="Y38" s="1602"/>
    </row>
    <row r="39" spans="1:25" ht="16" customHeight="1" x14ac:dyDescent="0.45">
      <c r="A39" s="1588"/>
      <c r="B39" s="1587"/>
      <c r="C39" s="1587"/>
      <c r="D39" s="1570"/>
      <c r="E39" s="1571"/>
      <c r="F39" s="1587"/>
      <c r="G39" s="1569"/>
      <c r="H39" s="1587"/>
      <c r="I39" s="1572"/>
      <c r="J39" s="1573"/>
      <c r="K39" s="1572"/>
      <c r="L39" s="1587"/>
      <c r="M39" s="1569"/>
      <c r="N39" s="1569"/>
      <c r="O39" s="1587"/>
      <c r="P39" s="1587"/>
      <c r="Q39" s="1572"/>
      <c r="R39" s="1866">
        <f t="shared" si="0"/>
        <v>0</v>
      </c>
      <c r="S39" s="1572"/>
      <c r="T39" s="1606"/>
      <c r="U39" s="1602"/>
      <c r="V39" s="1602"/>
      <c r="W39" s="1602"/>
      <c r="X39" s="1602"/>
      <c r="Y39" s="1602"/>
    </row>
    <row r="40" spans="1:25" ht="16" customHeight="1" x14ac:dyDescent="0.45">
      <c r="A40" s="1588"/>
      <c r="B40" s="1587"/>
      <c r="C40" s="1587"/>
      <c r="D40" s="1570"/>
      <c r="E40" s="1571"/>
      <c r="F40" s="1587"/>
      <c r="G40" s="1569"/>
      <c r="H40" s="1587"/>
      <c r="I40" s="1572"/>
      <c r="J40" s="1573"/>
      <c r="K40" s="1572"/>
      <c r="L40" s="1587"/>
      <c r="M40" s="1569"/>
      <c r="N40" s="1569"/>
      <c r="O40" s="1587"/>
      <c r="P40" s="1587"/>
      <c r="Q40" s="1572"/>
      <c r="R40" s="1866">
        <f t="shared" si="0"/>
        <v>0</v>
      </c>
      <c r="S40" s="1572"/>
      <c r="T40" s="1606"/>
      <c r="U40" s="1602"/>
      <c r="V40" s="1602"/>
      <c r="W40" s="1602"/>
      <c r="X40" s="1602"/>
      <c r="Y40" s="1602"/>
    </row>
    <row r="41" spans="1:25" ht="16" customHeight="1" x14ac:dyDescent="0.45">
      <c r="A41" s="1588"/>
      <c r="B41" s="1587"/>
      <c r="C41" s="1587"/>
      <c r="D41" s="1570"/>
      <c r="E41" s="1571"/>
      <c r="F41" s="1587"/>
      <c r="G41" s="1604"/>
      <c r="H41" s="1587"/>
      <c r="I41" s="1572"/>
      <c r="J41" s="1573"/>
      <c r="K41" s="1572"/>
      <c r="L41" s="1587"/>
      <c r="M41" s="1569"/>
      <c r="N41" s="1569"/>
      <c r="O41" s="1587"/>
      <c r="P41" s="1587"/>
      <c r="Q41" s="1572"/>
      <c r="R41" s="1866">
        <f t="shared" si="0"/>
        <v>0</v>
      </c>
      <c r="S41" s="1572"/>
      <c r="T41" s="1606"/>
      <c r="U41" s="1602"/>
      <c r="V41" s="1602"/>
      <c r="W41" s="1602"/>
      <c r="X41" s="1602"/>
      <c r="Y41" s="1602"/>
    </row>
    <row r="42" spans="1:25" ht="16" customHeight="1" x14ac:dyDescent="0.45">
      <c r="A42" s="1588"/>
      <c r="B42" s="1587"/>
      <c r="C42" s="1587"/>
      <c r="D42" s="1570"/>
      <c r="E42" s="1571"/>
      <c r="F42" s="1587"/>
      <c r="G42" s="1604"/>
      <c r="H42" s="1587"/>
      <c r="I42" s="1572"/>
      <c r="J42" s="1573"/>
      <c r="K42" s="1572"/>
      <c r="L42" s="1587"/>
      <c r="M42" s="1569"/>
      <c r="N42" s="1569"/>
      <c r="O42" s="1587"/>
      <c r="P42" s="1587"/>
      <c r="Q42" s="1572"/>
      <c r="R42" s="1866">
        <f t="shared" si="0"/>
        <v>0</v>
      </c>
      <c r="S42" s="1572"/>
      <c r="T42" s="1606"/>
      <c r="U42" s="1602"/>
      <c r="V42" s="1602"/>
      <c r="W42" s="1602"/>
      <c r="X42" s="1602"/>
      <c r="Y42" s="1602"/>
    </row>
    <row r="43" spans="1:25" ht="16" customHeight="1" x14ac:dyDescent="0.45">
      <c r="A43" s="1588"/>
      <c r="B43" s="1587"/>
      <c r="C43" s="1587"/>
      <c r="D43" s="1570"/>
      <c r="E43" s="1571"/>
      <c r="F43" s="1587"/>
      <c r="G43" s="1604"/>
      <c r="H43" s="1587"/>
      <c r="I43" s="1572"/>
      <c r="J43" s="1573"/>
      <c r="K43" s="1572"/>
      <c r="L43" s="1587"/>
      <c r="M43" s="1569"/>
      <c r="N43" s="1569"/>
      <c r="O43" s="1587"/>
      <c r="P43" s="1587"/>
      <c r="Q43" s="1572"/>
      <c r="R43" s="1866">
        <f t="shared" si="0"/>
        <v>0</v>
      </c>
      <c r="S43" s="1572"/>
      <c r="T43" s="1606"/>
      <c r="U43" s="1602"/>
      <c r="V43" s="1602"/>
      <c r="W43" s="1602"/>
      <c r="X43" s="1602"/>
      <c r="Y43" s="1602"/>
    </row>
    <row r="44" spans="1:25" ht="16" customHeight="1" x14ac:dyDescent="0.45">
      <c r="A44" s="1588"/>
      <c r="B44" s="1587"/>
      <c r="C44" s="1587"/>
      <c r="D44" s="1570"/>
      <c r="E44" s="1571"/>
      <c r="F44" s="1587"/>
      <c r="G44" s="1604"/>
      <c r="H44" s="1587"/>
      <c r="I44" s="1572"/>
      <c r="J44" s="1573"/>
      <c r="K44" s="1572"/>
      <c r="L44" s="1587"/>
      <c r="M44" s="1569"/>
      <c r="N44" s="1569"/>
      <c r="O44" s="1587"/>
      <c r="P44" s="1587"/>
      <c r="Q44" s="1572"/>
      <c r="R44" s="1866">
        <f t="shared" si="0"/>
        <v>0</v>
      </c>
      <c r="S44" s="1572"/>
      <c r="T44" s="1606"/>
      <c r="U44" s="1602"/>
      <c r="V44" s="1602"/>
      <c r="W44" s="1602"/>
      <c r="X44" s="1602"/>
      <c r="Y44" s="1602"/>
    </row>
    <row r="45" spans="1:25" ht="16" customHeight="1" x14ac:dyDescent="0.45">
      <c r="A45" s="1588"/>
      <c r="B45" s="1587"/>
      <c r="C45" s="1587"/>
      <c r="D45" s="1570"/>
      <c r="E45" s="1571"/>
      <c r="F45" s="1587"/>
      <c r="G45" s="1604"/>
      <c r="H45" s="1587"/>
      <c r="I45" s="1572"/>
      <c r="J45" s="1573"/>
      <c r="K45" s="1572"/>
      <c r="L45" s="1587"/>
      <c r="M45" s="1569"/>
      <c r="N45" s="1569"/>
      <c r="O45" s="1587"/>
      <c r="P45" s="1587"/>
      <c r="Q45" s="1572"/>
      <c r="R45" s="1866">
        <f t="shared" si="0"/>
        <v>0</v>
      </c>
      <c r="S45" s="1572"/>
      <c r="T45" s="1606"/>
      <c r="U45" s="1602"/>
      <c r="V45" s="1602"/>
      <c r="W45" s="1602"/>
      <c r="X45" s="1602"/>
      <c r="Y45" s="1602"/>
    </row>
    <row r="46" spans="1:25" ht="16" customHeight="1" x14ac:dyDescent="0.45">
      <c r="A46" s="1588"/>
      <c r="B46" s="1587"/>
      <c r="C46" s="1587"/>
      <c r="D46" s="1570"/>
      <c r="E46" s="1571"/>
      <c r="F46" s="1587"/>
      <c r="G46" s="1604"/>
      <c r="H46" s="1587"/>
      <c r="I46" s="1572"/>
      <c r="J46" s="1573"/>
      <c r="K46" s="1572"/>
      <c r="L46" s="1587"/>
      <c r="M46" s="1569"/>
      <c r="N46" s="1569"/>
      <c r="O46" s="1587"/>
      <c r="P46" s="1587"/>
      <c r="Q46" s="1572"/>
      <c r="R46" s="1866">
        <f t="shared" si="0"/>
        <v>0</v>
      </c>
      <c r="S46" s="1572"/>
      <c r="T46" s="1606"/>
      <c r="U46" s="1602"/>
      <c r="V46" s="1602"/>
      <c r="W46" s="1602"/>
      <c r="X46" s="1602"/>
      <c r="Y46" s="1602"/>
    </row>
    <row r="47" spans="1:25" ht="16" customHeight="1" x14ac:dyDescent="0.45">
      <c r="A47" s="1588"/>
      <c r="B47" s="1587"/>
      <c r="C47" s="1587"/>
      <c r="D47" s="1570"/>
      <c r="E47" s="1571"/>
      <c r="F47" s="1587"/>
      <c r="G47" s="1604"/>
      <c r="H47" s="1587"/>
      <c r="I47" s="1572"/>
      <c r="J47" s="1573"/>
      <c r="K47" s="1572"/>
      <c r="L47" s="1587"/>
      <c r="M47" s="1569"/>
      <c r="N47" s="1569"/>
      <c r="O47" s="1587"/>
      <c r="P47" s="1587"/>
      <c r="Q47" s="1572"/>
      <c r="R47" s="1866">
        <f t="shared" si="0"/>
        <v>0</v>
      </c>
      <c r="S47" s="1572"/>
      <c r="T47" s="1606"/>
      <c r="U47" s="1602"/>
      <c r="V47" s="1602"/>
      <c r="W47" s="1602"/>
      <c r="X47" s="1602"/>
      <c r="Y47" s="1602"/>
    </row>
    <row r="48" spans="1:25" ht="16" customHeight="1" x14ac:dyDescent="0.45">
      <c r="A48" s="1588"/>
      <c r="B48" s="1587"/>
      <c r="C48" s="1587"/>
      <c r="D48" s="1570"/>
      <c r="E48" s="1571"/>
      <c r="F48" s="1587"/>
      <c r="G48" s="1604"/>
      <c r="H48" s="1587"/>
      <c r="I48" s="1572"/>
      <c r="J48" s="1573"/>
      <c r="K48" s="1572"/>
      <c r="L48" s="1587"/>
      <c r="M48" s="1569"/>
      <c r="N48" s="1569"/>
      <c r="O48" s="1587"/>
      <c r="P48" s="1587"/>
      <c r="Q48" s="1572"/>
      <c r="R48" s="1866">
        <f t="shared" si="0"/>
        <v>0</v>
      </c>
      <c r="S48" s="1572"/>
      <c r="T48" s="1606"/>
      <c r="U48" s="1602"/>
      <c r="V48" s="1602"/>
      <c r="W48" s="1602"/>
      <c r="X48" s="1602"/>
      <c r="Y48" s="1602"/>
    </row>
    <row r="49" spans="1:25" ht="16" customHeight="1" x14ac:dyDescent="0.45">
      <c r="A49" s="1588"/>
      <c r="B49" s="1587"/>
      <c r="C49" s="1587"/>
      <c r="D49" s="1570"/>
      <c r="E49" s="1571"/>
      <c r="F49" s="1587"/>
      <c r="G49" s="1604"/>
      <c r="H49" s="1587"/>
      <c r="I49" s="1572"/>
      <c r="J49" s="1573"/>
      <c r="K49" s="1572"/>
      <c r="L49" s="1587"/>
      <c r="M49" s="1569"/>
      <c r="N49" s="1569"/>
      <c r="O49" s="1587"/>
      <c r="P49" s="1587"/>
      <c r="Q49" s="1572"/>
      <c r="R49" s="1866">
        <f t="shared" si="0"/>
        <v>0</v>
      </c>
      <c r="S49" s="1572"/>
      <c r="T49" s="1606"/>
      <c r="U49" s="1602"/>
      <c r="V49" s="1602"/>
      <c r="W49" s="1602"/>
      <c r="X49" s="1602"/>
      <c r="Y49" s="1602"/>
    </row>
    <row r="50" spans="1:25" ht="16" customHeight="1" x14ac:dyDescent="0.45">
      <c r="A50" s="1588"/>
      <c r="B50" s="1587"/>
      <c r="C50" s="1587"/>
      <c r="D50" s="1570"/>
      <c r="E50" s="1571"/>
      <c r="F50" s="1587"/>
      <c r="G50" s="1604"/>
      <c r="H50" s="1587"/>
      <c r="I50" s="1572"/>
      <c r="J50" s="1573"/>
      <c r="K50" s="1572"/>
      <c r="L50" s="1587"/>
      <c r="M50" s="1569"/>
      <c r="N50" s="1569"/>
      <c r="O50" s="1587"/>
      <c r="P50" s="1587"/>
      <c r="Q50" s="1572"/>
      <c r="R50" s="1866">
        <f t="shared" si="0"/>
        <v>0</v>
      </c>
      <c r="S50" s="1572"/>
      <c r="T50" s="1606"/>
      <c r="U50" s="1602"/>
      <c r="V50" s="1602"/>
      <c r="W50" s="1602"/>
      <c r="X50" s="1602"/>
      <c r="Y50" s="1602"/>
    </row>
    <row r="51" spans="1:25" ht="16" customHeight="1" x14ac:dyDescent="0.45">
      <c r="A51" s="1588"/>
      <c r="B51" s="1587"/>
      <c r="C51" s="1587"/>
      <c r="D51" s="1570"/>
      <c r="E51" s="1571"/>
      <c r="F51" s="1587"/>
      <c r="G51" s="1604"/>
      <c r="H51" s="1587"/>
      <c r="I51" s="1572"/>
      <c r="J51" s="1573"/>
      <c r="K51" s="1572"/>
      <c r="L51" s="1587"/>
      <c r="M51" s="1569"/>
      <c r="N51" s="1569"/>
      <c r="O51" s="1587"/>
      <c r="P51" s="1587"/>
      <c r="Q51" s="1572"/>
      <c r="R51" s="1866">
        <f t="shared" si="0"/>
        <v>0</v>
      </c>
      <c r="S51" s="1572"/>
      <c r="T51" s="1606"/>
      <c r="U51" s="1602"/>
      <c r="V51" s="1602"/>
      <c r="W51" s="1602"/>
      <c r="X51" s="1602"/>
      <c r="Y51" s="1602"/>
    </row>
    <row r="52" spans="1:25" ht="16" customHeight="1" x14ac:dyDescent="0.45">
      <c r="A52" s="1588"/>
      <c r="B52" s="1587"/>
      <c r="C52" s="1587"/>
      <c r="D52" s="1570"/>
      <c r="E52" s="1571"/>
      <c r="F52" s="1587"/>
      <c r="G52" s="1604"/>
      <c r="H52" s="1587"/>
      <c r="I52" s="1572"/>
      <c r="J52" s="1573"/>
      <c r="K52" s="1572"/>
      <c r="L52" s="1587"/>
      <c r="M52" s="1569"/>
      <c r="N52" s="1569"/>
      <c r="O52" s="1587"/>
      <c r="P52" s="1587"/>
      <c r="Q52" s="1572"/>
      <c r="R52" s="1866">
        <f t="shared" si="0"/>
        <v>0</v>
      </c>
      <c r="S52" s="1572"/>
      <c r="T52" s="1606"/>
      <c r="U52" s="1602"/>
      <c r="V52" s="1602"/>
      <c r="W52" s="1602"/>
      <c r="X52" s="1602"/>
      <c r="Y52" s="1602"/>
    </row>
    <row r="53" spans="1:25" ht="16" customHeight="1" x14ac:dyDescent="0.45">
      <c r="A53" s="1588"/>
      <c r="B53" s="1587"/>
      <c r="C53" s="1587"/>
      <c r="D53" s="1570"/>
      <c r="E53" s="1571"/>
      <c r="F53" s="1587"/>
      <c r="G53" s="1604"/>
      <c r="H53" s="1587"/>
      <c r="I53" s="1572"/>
      <c r="J53" s="1573"/>
      <c r="K53" s="1572"/>
      <c r="L53" s="1587"/>
      <c r="M53" s="1569"/>
      <c r="N53" s="1569"/>
      <c r="O53" s="1587"/>
      <c r="P53" s="1587"/>
      <c r="Q53" s="1572"/>
      <c r="R53" s="1866">
        <f t="shared" si="0"/>
        <v>0</v>
      </c>
      <c r="S53" s="1572"/>
      <c r="T53" s="1606"/>
      <c r="U53" s="1602"/>
      <c r="V53" s="1602"/>
      <c r="W53" s="1602"/>
      <c r="X53" s="1602"/>
      <c r="Y53" s="1602"/>
    </row>
    <row r="54" spans="1:25" ht="16" customHeight="1" x14ac:dyDescent="0.45">
      <c r="A54" s="1588"/>
      <c r="B54" s="1587"/>
      <c r="C54" s="1587"/>
      <c r="D54" s="1570"/>
      <c r="E54" s="1571"/>
      <c r="F54" s="1587"/>
      <c r="G54" s="1604"/>
      <c r="H54" s="1587"/>
      <c r="I54" s="1572"/>
      <c r="J54" s="1573"/>
      <c r="K54" s="1572"/>
      <c r="L54" s="1587"/>
      <c r="M54" s="1569"/>
      <c r="N54" s="1569"/>
      <c r="O54" s="1587"/>
      <c r="P54" s="1587"/>
      <c r="Q54" s="1572"/>
      <c r="R54" s="1866">
        <f t="shared" si="0"/>
        <v>0</v>
      </c>
      <c r="S54" s="1572"/>
      <c r="T54" s="1606"/>
      <c r="U54" s="1602"/>
      <c r="V54" s="1602"/>
      <c r="W54" s="1602"/>
      <c r="X54" s="1602"/>
      <c r="Y54" s="1602"/>
    </row>
    <row r="55" spans="1:25" ht="16" customHeight="1" x14ac:dyDescent="0.45">
      <c r="A55" s="1588"/>
      <c r="B55" s="1587"/>
      <c r="C55" s="1587"/>
      <c r="D55" s="1570"/>
      <c r="E55" s="1571"/>
      <c r="F55" s="1587"/>
      <c r="G55" s="1604"/>
      <c r="H55" s="1587"/>
      <c r="I55" s="1572"/>
      <c r="J55" s="1573"/>
      <c r="K55" s="1572"/>
      <c r="L55" s="1587"/>
      <c r="M55" s="1569"/>
      <c r="N55" s="1569"/>
      <c r="O55" s="1587"/>
      <c r="P55" s="1587"/>
      <c r="Q55" s="1572"/>
      <c r="R55" s="1866">
        <f t="shared" si="0"/>
        <v>0</v>
      </c>
      <c r="S55" s="1572"/>
      <c r="T55" s="1606"/>
      <c r="U55" s="1602"/>
      <c r="V55" s="1602"/>
      <c r="W55" s="1602"/>
      <c r="X55" s="1602"/>
      <c r="Y55" s="1602"/>
    </row>
    <row r="56" spans="1:25" ht="16" customHeight="1" x14ac:dyDescent="0.45">
      <c r="A56" s="1588"/>
      <c r="B56" s="1587"/>
      <c r="C56" s="1587"/>
      <c r="D56" s="1570"/>
      <c r="E56" s="1571"/>
      <c r="F56" s="1587"/>
      <c r="G56" s="1604"/>
      <c r="H56" s="1587"/>
      <c r="I56" s="1572"/>
      <c r="J56" s="1573"/>
      <c r="K56" s="1572"/>
      <c r="L56" s="1587"/>
      <c r="M56" s="1569"/>
      <c r="N56" s="1569"/>
      <c r="O56" s="1587"/>
      <c r="P56" s="1587"/>
      <c r="Q56" s="1572"/>
      <c r="R56" s="1866">
        <f t="shared" si="0"/>
        <v>0</v>
      </c>
      <c r="S56" s="1572"/>
      <c r="T56" s="1606"/>
      <c r="U56" s="1602"/>
      <c r="V56" s="1602"/>
      <c r="W56" s="1602"/>
      <c r="X56" s="1602"/>
      <c r="Y56" s="1602"/>
    </row>
    <row r="57" spans="1:25" ht="16" customHeight="1" x14ac:dyDescent="0.45">
      <c r="A57" s="1588"/>
      <c r="B57" s="1587"/>
      <c r="C57" s="1587"/>
      <c r="D57" s="1570"/>
      <c r="E57" s="1571"/>
      <c r="F57" s="1587"/>
      <c r="G57" s="1604"/>
      <c r="H57" s="1587"/>
      <c r="I57" s="1572"/>
      <c r="J57" s="1573"/>
      <c r="K57" s="1572"/>
      <c r="L57" s="1587"/>
      <c r="M57" s="1569"/>
      <c r="N57" s="1569"/>
      <c r="O57" s="1587"/>
      <c r="P57" s="1587"/>
      <c r="Q57" s="1572"/>
      <c r="R57" s="1866">
        <f t="shared" si="0"/>
        <v>0</v>
      </c>
      <c r="S57" s="1572"/>
      <c r="T57" s="1606"/>
      <c r="U57" s="1602"/>
      <c r="V57" s="1602"/>
      <c r="W57" s="1602"/>
      <c r="X57" s="1602"/>
      <c r="Y57" s="1602"/>
    </row>
    <row r="58" spans="1:25" ht="16" customHeight="1" x14ac:dyDescent="0.45">
      <c r="A58" s="1588"/>
      <c r="B58" s="1587"/>
      <c r="C58" s="1587"/>
      <c r="D58" s="1570"/>
      <c r="E58" s="1571"/>
      <c r="F58" s="1587"/>
      <c r="G58" s="1604"/>
      <c r="H58" s="1587"/>
      <c r="I58" s="1572"/>
      <c r="J58" s="1573"/>
      <c r="K58" s="1572"/>
      <c r="L58" s="1587"/>
      <c r="M58" s="1569"/>
      <c r="N58" s="1569"/>
      <c r="O58" s="1587"/>
      <c r="P58" s="1587"/>
      <c r="Q58" s="1572"/>
      <c r="R58" s="1866">
        <f t="shared" si="0"/>
        <v>0</v>
      </c>
      <c r="S58" s="1572"/>
      <c r="T58" s="1606"/>
      <c r="U58" s="1602"/>
      <c r="V58" s="1602"/>
      <c r="W58" s="1602"/>
      <c r="X58" s="1602"/>
      <c r="Y58" s="1602"/>
    </row>
    <row r="59" spans="1:25" ht="16" customHeight="1" x14ac:dyDescent="0.45">
      <c r="A59" s="1588"/>
      <c r="B59" s="1587"/>
      <c r="C59" s="1587"/>
      <c r="D59" s="1570"/>
      <c r="E59" s="1571"/>
      <c r="F59" s="1587"/>
      <c r="G59" s="1604"/>
      <c r="H59" s="1587"/>
      <c r="I59" s="1572"/>
      <c r="J59" s="1573"/>
      <c r="K59" s="1572"/>
      <c r="L59" s="1587"/>
      <c r="M59" s="1569"/>
      <c r="N59" s="1569"/>
      <c r="O59" s="1587"/>
      <c r="P59" s="1587"/>
      <c r="Q59" s="1572"/>
      <c r="R59" s="1866">
        <f t="shared" si="0"/>
        <v>0</v>
      </c>
      <c r="S59" s="1572"/>
      <c r="T59" s="1606"/>
      <c r="U59" s="1602"/>
      <c r="V59" s="1602"/>
      <c r="W59" s="1602"/>
      <c r="X59" s="1602"/>
      <c r="Y59" s="1602"/>
    </row>
    <row r="60" spans="1:25" ht="16" customHeight="1" x14ac:dyDescent="0.45">
      <c r="A60" s="1588"/>
      <c r="B60" s="1587"/>
      <c r="C60" s="1587"/>
      <c r="D60" s="1570"/>
      <c r="E60" s="1571"/>
      <c r="F60" s="1587"/>
      <c r="G60" s="1569"/>
      <c r="H60" s="1587"/>
      <c r="I60" s="1572"/>
      <c r="J60" s="1573"/>
      <c r="K60" s="1572"/>
      <c r="L60" s="1587"/>
      <c r="M60" s="1569"/>
      <c r="N60" s="1569"/>
      <c r="O60" s="1587"/>
      <c r="P60" s="1587"/>
      <c r="Q60" s="1572"/>
      <c r="R60" s="1866">
        <f t="shared" si="0"/>
        <v>0</v>
      </c>
      <c r="S60" s="1572"/>
      <c r="T60" s="1606"/>
      <c r="U60" s="1602"/>
      <c r="V60" s="1602"/>
      <c r="W60" s="1602"/>
      <c r="X60" s="1602"/>
      <c r="Y60" s="1602"/>
    </row>
    <row r="61" spans="1:25" ht="16" customHeight="1" x14ac:dyDescent="0.45">
      <c r="A61" s="1588"/>
      <c r="B61" s="1587"/>
      <c r="C61" s="1587"/>
      <c r="D61" s="1570"/>
      <c r="E61" s="1571"/>
      <c r="F61" s="1587"/>
      <c r="G61" s="1569"/>
      <c r="H61" s="1587"/>
      <c r="I61" s="1572"/>
      <c r="J61" s="1573"/>
      <c r="K61" s="1572"/>
      <c r="L61" s="1587"/>
      <c r="M61" s="1569"/>
      <c r="N61" s="1569"/>
      <c r="O61" s="1587"/>
      <c r="P61" s="1587"/>
      <c r="Q61" s="1572"/>
      <c r="R61" s="1866">
        <f t="shared" si="0"/>
        <v>0</v>
      </c>
      <c r="S61" s="1572"/>
      <c r="T61" s="1606"/>
      <c r="U61" s="1602"/>
      <c r="V61" s="1602"/>
      <c r="W61" s="1602"/>
      <c r="X61" s="1602"/>
      <c r="Y61" s="1602"/>
    </row>
    <row r="62" spans="1:25" ht="16" customHeight="1" x14ac:dyDescent="0.45">
      <c r="A62" s="1588"/>
      <c r="B62" s="1587"/>
      <c r="C62" s="1587"/>
      <c r="D62" s="1570"/>
      <c r="E62" s="1571"/>
      <c r="F62" s="1587"/>
      <c r="G62" s="1569"/>
      <c r="H62" s="1587"/>
      <c r="I62" s="1572"/>
      <c r="J62" s="1573"/>
      <c r="K62" s="1572"/>
      <c r="L62" s="1587"/>
      <c r="M62" s="1569"/>
      <c r="N62" s="1569"/>
      <c r="O62" s="1587"/>
      <c r="P62" s="1587"/>
      <c r="Q62" s="1572"/>
      <c r="R62" s="1866">
        <f t="shared" si="0"/>
        <v>0</v>
      </c>
      <c r="S62" s="1572"/>
      <c r="T62" s="1606"/>
      <c r="U62" s="1602"/>
      <c r="V62" s="1602"/>
      <c r="W62" s="1602"/>
      <c r="X62" s="1602"/>
      <c r="Y62" s="1602"/>
    </row>
    <row r="63" spans="1:25" ht="16" customHeight="1" x14ac:dyDescent="0.45">
      <c r="A63" s="1588"/>
      <c r="B63" s="1587"/>
      <c r="C63" s="1587"/>
      <c r="D63" s="1570"/>
      <c r="E63" s="1571"/>
      <c r="F63" s="1587"/>
      <c r="G63" s="1569"/>
      <c r="H63" s="1587"/>
      <c r="I63" s="1572"/>
      <c r="J63" s="1573"/>
      <c r="K63" s="1572"/>
      <c r="L63" s="1587"/>
      <c r="M63" s="1569"/>
      <c r="N63" s="1569"/>
      <c r="O63" s="1587"/>
      <c r="P63" s="1587"/>
      <c r="Q63" s="1572"/>
      <c r="R63" s="1866">
        <f t="shared" si="0"/>
        <v>0</v>
      </c>
      <c r="S63" s="1572"/>
      <c r="T63" s="1606"/>
      <c r="U63" s="1602"/>
      <c r="V63" s="1602"/>
      <c r="W63" s="1602"/>
      <c r="X63" s="1602"/>
      <c r="Y63" s="1602"/>
    </row>
    <row r="64" spans="1:25" ht="16" customHeight="1" x14ac:dyDescent="0.45">
      <c r="A64" s="1588"/>
      <c r="B64" s="1587"/>
      <c r="C64" s="1587"/>
      <c r="D64" s="1570"/>
      <c r="E64" s="1571"/>
      <c r="F64" s="1587"/>
      <c r="G64" s="1569"/>
      <c r="H64" s="1587"/>
      <c r="I64" s="1572"/>
      <c r="J64" s="1573"/>
      <c r="K64" s="1572"/>
      <c r="L64" s="1587"/>
      <c r="M64" s="1569"/>
      <c r="N64" s="1569"/>
      <c r="O64" s="1587"/>
      <c r="P64" s="1587"/>
      <c r="Q64" s="1572"/>
      <c r="R64" s="1866">
        <f t="shared" si="0"/>
        <v>0</v>
      </c>
      <c r="S64" s="1572"/>
      <c r="T64" s="1606"/>
      <c r="U64" s="1602"/>
      <c r="V64" s="1602"/>
      <c r="W64" s="1602"/>
      <c r="X64" s="1602"/>
      <c r="Y64" s="1602"/>
    </row>
    <row r="65" spans="1:25" ht="16" customHeight="1" x14ac:dyDescent="0.45">
      <c r="A65" s="1588"/>
      <c r="B65" s="1587"/>
      <c r="C65" s="1587"/>
      <c r="D65" s="1570"/>
      <c r="E65" s="1571"/>
      <c r="F65" s="1587"/>
      <c r="G65" s="1569"/>
      <c r="H65" s="1587"/>
      <c r="I65" s="1572"/>
      <c r="J65" s="1573"/>
      <c r="K65" s="1572"/>
      <c r="L65" s="1587"/>
      <c r="M65" s="1569"/>
      <c r="N65" s="1569"/>
      <c r="O65" s="1587"/>
      <c r="P65" s="1587"/>
      <c r="Q65" s="1572"/>
      <c r="R65" s="1866">
        <f t="shared" si="0"/>
        <v>0</v>
      </c>
      <c r="S65" s="1572"/>
      <c r="T65" s="1606"/>
      <c r="U65" s="1602"/>
      <c r="V65" s="1602"/>
      <c r="W65" s="1602"/>
      <c r="X65" s="1602"/>
      <c r="Y65" s="1602"/>
    </row>
    <row r="66" spans="1:25" ht="16" customHeight="1" x14ac:dyDescent="0.45">
      <c r="A66" s="1588"/>
      <c r="B66" s="1587"/>
      <c r="C66" s="1587"/>
      <c r="D66" s="1570"/>
      <c r="E66" s="1571"/>
      <c r="F66" s="1587"/>
      <c r="G66" s="1569"/>
      <c r="H66" s="1587"/>
      <c r="I66" s="1572"/>
      <c r="J66" s="1573"/>
      <c r="K66" s="1572"/>
      <c r="L66" s="1587"/>
      <c r="M66" s="1569"/>
      <c r="N66" s="1569"/>
      <c r="O66" s="1587"/>
      <c r="P66" s="1587"/>
      <c r="Q66" s="1572"/>
      <c r="R66" s="1866">
        <f t="shared" si="0"/>
        <v>0</v>
      </c>
      <c r="S66" s="1572"/>
      <c r="T66" s="1606"/>
      <c r="U66" s="1602"/>
      <c r="V66" s="1602"/>
      <c r="W66" s="1602"/>
      <c r="X66" s="1602"/>
      <c r="Y66" s="1602"/>
    </row>
    <row r="67" spans="1:25" ht="16" customHeight="1" x14ac:dyDescent="0.45">
      <c r="A67" s="1588"/>
      <c r="B67" s="1587"/>
      <c r="C67" s="1587"/>
      <c r="D67" s="1570"/>
      <c r="E67" s="1571"/>
      <c r="F67" s="1587"/>
      <c r="G67" s="1569"/>
      <c r="H67" s="1587"/>
      <c r="I67" s="1572"/>
      <c r="J67" s="1573"/>
      <c r="K67" s="1572"/>
      <c r="L67" s="1587"/>
      <c r="M67" s="1569"/>
      <c r="N67" s="1569"/>
      <c r="O67" s="1587"/>
      <c r="P67" s="1587"/>
      <c r="Q67" s="1572"/>
      <c r="R67" s="1866">
        <f t="shared" si="0"/>
        <v>0</v>
      </c>
      <c r="S67" s="1572"/>
      <c r="T67" s="1606"/>
      <c r="U67" s="1602"/>
      <c r="V67" s="1602"/>
      <c r="W67" s="1602"/>
      <c r="X67" s="1602"/>
      <c r="Y67" s="1602"/>
    </row>
    <row r="68" spans="1:25" ht="16" customHeight="1" x14ac:dyDescent="0.45">
      <c r="A68" s="1588"/>
      <c r="B68" s="1587"/>
      <c r="C68" s="1587"/>
      <c r="D68" s="1570"/>
      <c r="E68" s="1571"/>
      <c r="F68" s="1587"/>
      <c r="G68" s="1569"/>
      <c r="H68" s="1587"/>
      <c r="I68" s="1572"/>
      <c r="J68" s="1573"/>
      <c r="K68" s="1572"/>
      <c r="L68" s="1587"/>
      <c r="M68" s="1569"/>
      <c r="N68" s="1569"/>
      <c r="O68" s="1587"/>
      <c r="P68" s="1587"/>
      <c r="Q68" s="1572"/>
      <c r="R68" s="1866">
        <f t="shared" si="0"/>
        <v>0</v>
      </c>
      <c r="S68" s="1572"/>
      <c r="T68" s="1606"/>
      <c r="U68" s="1602"/>
      <c r="V68" s="1602"/>
      <c r="W68" s="1602"/>
      <c r="X68" s="1602"/>
      <c r="Y68" s="1602"/>
    </row>
    <row r="69" spans="1:25" ht="16" customHeight="1" x14ac:dyDescent="0.45">
      <c r="A69" s="1588"/>
      <c r="B69" s="1587"/>
      <c r="C69" s="1587"/>
      <c r="D69" s="1570"/>
      <c r="E69" s="1571"/>
      <c r="F69" s="1587"/>
      <c r="G69" s="1569"/>
      <c r="H69" s="1587"/>
      <c r="I69" s="1572"/>
      <c r="J69" s="1573"/>
      <c r="K69" s="1572"/>
      <c r="L69" s="1587"/>
      <c r="M69" s="1569"/>
      <c r="N69" s="1569"/>
      <c r="O69" s="1587"/>
      <c r="P69" s="1587"/>
      <c r="Q69" s="1572"/>
      <c r="R69" s="1866">
        <f t="shared" si="0"/>
        <v>0</v>
      </c>
      <c r="S69" s="1572"/>
      <c r="T69" s="1606"/>
      <c r="U69" s="1602"/>
      <c r="V69" s="1602"/>
      <c r="W69" s="1602"/>
      <c r="X69" s="1602"/>
      <c r="Y69" s="1602"/>
    </row>
    <row r="70" spans="1:25" ht="16" customHeight="1" x14ac:dyDescent="0.45">
      <c r="A70" s="1588"/>
      <c r="B70" s="1587"/>
      <c r="C70" s="1587"/>
      <c r="D70" s="1570"/>
      <c r="E70" s="1571"/>
      <c r="F70" s="1587"/>
      <c r="G70" s="1569"/>
      <c r="H70" s="1587"/>
      <c r="I70" s="1572"/>
      <c r="J70" s="1573"/>
      <c r="K70" s="1572"/>
      <c r="L70" s="1587"/>
      <c r="M70" s="1569"/>
      <c r="N70" s="1569"/>
      <c r="O70" s="1587"/>
      <c r="P70" s="1587"/>
      <c r="Q70" s="1572"/>
      <c r="R70" s="1866">
        <f t="shared" si="0"/>
        <v>0</v>
      </c>
      <c r="S70" s="1572"/>
      <c r="T70" s="1606"/>
      <c r="U70" s="1602"/>
      <c r="V70" s="1602"/>
      <c r="W70" s="1602"/>
      <c r="X70" s="1602"/>
      <c r="Y70" s="1602"/>
    </row>
    <row r="71" spans="1:25" ht="16" customHeight="1" x14ac:dyDescent="0.45">
      <c r="A71" s="1588"/>
      <c r="B71" s="1587"/>
      <c r="C71" s="1587"/>
      <c r="D71" s="1570"/>
      <c r="E71" s="1571"/>
      <c r="F71" s="1587"/>
      <c r="G71" s="1569"/>
      <c r="H71" s="1587"/>
      <c r="I71" s="1572"/>
      <c r="J71" s="1573"/>
      <c r="K71" s="1572"/>
      <c r="L71" s="1587"/>
      <c r="M71" s="1569"/>
      <c r="N71" s="1569"/>
      <c r="O71" s="1587"/>
      <c r="P71" s="1587"/>
      <c r="Q71" s="1572"/>
      <c r="R71" s="1866">
        <f t="shared" si="0"/>
        <v>0</v>
      </c>
      <c r="S71" s="1572"/>
      <c r="T71" s="1606"/>
      <c r="U71" s="1602"/>
      <c r="V71" s="1602"/>
      <c r="W71" s="1602"/>
      <c r="X71" s="1602"/>
      <c r="Y71" s="1602"/>
    </row>
    <row r="72" spans="1:25" ht="16" customHeight="1" x14ac:dyDescent="0.45">
      <c r="A72" s="1588"/>
      <c r="B72" s="1587"/>
      <c r="C72" s="1587"/>
      <c r="D72" s="1570"/>
      <c r="E72" s="1571"/>
      <c r="F72" s="1587"/>
      <c r="G72" s="1569"/>
      <c r="H72" s="1587"/>
      <c r="I72" s="1572"/>
      <c r="J72" s="1573"/>
      <c r="K72" s="1572"/>
      <c r="L72" s="1587"/>
      <c r="M72" s="1569"/>
      <c r="N72" s="1569"/>
      <c r="O72" s="1587"/>
      <c r="P72" s="1587"/>
      <c r="Q72" s="1572"/>
      <c r="R72" s="1866">
        <f t="shared" ref="R72:R135" si="1">$I72+$K72</f>
        <v>0</v>
      </c>
      <c r="S72" s="1572"/>
      <c r="T72" s="1606"/>
      <c r="U72" s="1602"/>
      <c r="V72" s="1602"/>
      <c r="W72" s="1602"/>
      <c r="X72" s="1602"/>
      <c r="Y72" s="1602"/>
    </row>
    <row r="73" spans="1:25" ht="16" customHeight="1" x14ac:dyDescent="0.45">
      <c r="A73" s="1588"/>
      <c r="B73" s="1587"/>
      <c r="C73" s="1587"/>
      <c r="D73" s="1570"/>
      <c r="E73" s="1571"/>
      <c r="F73" s="1587"/>
      <c r="G73" s="1569"/>
      <c r="H73" s="1587"/>
      <c r="I73" s="1572"/>
      <c r="J73" s="1573"/>
      <c r="K73" s="1572"/>
      <c r="L73" s="1587"/>
      <c r="M73" s="1569"/>
      <c r="N73" s="1569"/>
      <c r="O73" s="1587"/>
      <c r="P73" s="1587"/>
      <c r="Q73" s="1572"/>
      <c r="R73" s="1866">
        <f t="shared" si="1"/>
        <v>0</v>
      </c>
      <c r="S73" s="1572"/>
      <c r="T73" s="1606"/>
      <c r="U73" s="1602"/>
      <c r="V73" s="1602"/>
      <c r="W73" s="1602"/>
      <c r="X73" s="1602"/>
      <c r="Y73" s="1602"/>
    </row>
    <row r="74" spans="1:25" ht="16" customHeight="1" x14ac:dyDescent="0.45">
      <c r="A74" s="1588"/>
      <c r="B74" s="1587"/>
      <c r="C74" s="1587"/>
      <c r="D74" s="1570"/>
      <c r="E74" s="1571"/>
      <c r="F74" s="1587"/>
      <c r="G74" s="1569"/>
      <c r="H74" s="1587"/>
      <c r="I74" s="1572"/>
      <c r="J74" s="1573"/>
      <c r="K74" s="1572"/>
      <c r="L74" s="1587"/>
      <c r="M74" s="1569"/>
      <c r="N74" s="1569"/>
      <c r="O74" s="1587"/>
      <c r="P74" s="1587"/>
      <c r="Q74" s="1572"/>
      <c r="R74" s="1866">
        <f t="shared" si="1"/>
        <v>0</v>
      </c>
      <c r="S74" s="1572"/>
      <c r="T74" s="1606"/>
      <c r="U74" s="1602"/>
      <c r="V74" s="1602"/>
      <c r="W74" s="1602"/>
      <c r="X74" s="1602"/>
      <c r="Y74" s="1602"/>
    </row>
    <row r="75" spans="1:25" ht="16" customHeight="1" x14ac:dyDescent="0.45">
      <c r="A75" s="1588"/>
      <c r="B75" s="1587"/>
      <c r="C75" s="1587"/>
      <c r="D75" s="1570"/>
      <c r="E75" s="1571"/>
      <c r="F75" s="1587"/>
      <c r="G75" s="1569"/>
      <c r="H75" s="1587"/>
      <c r="I75" s="1572"/>
      <c r="J75" s="1573"/>
      <c r="K75" s="1572"/>
      <c r="L75" s="1587"/>
      <c r="M75" s="1569"/>
      <c r="N75" s="1569"/>
      <c r="O75" s="1587"/>
      <c r="P75" s="1587"/>
      <c r="Q75" s="1572"/>
      <c r="R75" s="1866">
        <f t="shared" si="1"/>
        <v>0</v>
      </c>
      <c r="S75" s="1572"/>
      <c r="T75" s="1606"/>
      <c r="U75" s="1602"/>
      <c r="V75" s="1602"/>
      <c r="W75" s="1602"/>
      <c r="X75" s="1602"/>
      <c r="Y75" s="1602"/>
    </row>
    <row r="76" spans="1:25" ht="16" customHeight="1" x14ac:dyDescent="0.45">
      <c r="A76" s="1588"/>
      <c r="B76" s="1587"/>
      <c r="C76" s="1587"/>
      <c r="D76" s="1570"/>
      <c r="E76" s="1571"/>
      <c r="F76" s="1587"/>
      <c r="G76" s="1569"/>
      <c r="H76" s="1587"/>
      <c r="I76" s="1572"/>
      <c r="J76" s="1573"/>
      <c r="K76" s="1572"/>
      <c r="L76" s="1587"/>
      <c r="M76" s="1569"/>
      <c r="N76" s="1569"/>
      <c r="O76" s="1587"/>
      <c r="P76" s="1587"/>
      <c r="Q76" s="1572"/>
      <c r="R76" s="1866">
        <f t="shared" si="1"/>
        <v>0</v>
      </c>
      <c r="S76" s="1572"/>
      <c r="T76" s="1606"/>
      <c r="U76" s="1602"/>
      <c r="V76" s="1602"/>
      <c r="W76" s="1602"/>
      <c r="X76" s="1602"/>
      <c r="Y76" s="1602"/>
    </row>
    <row r="77" spans="1:25" ht="16" customHeight="1" x14ac:dyDescent="0.45">
      <c r="A77" s="1588"/>
      <c r="B77" s="1587"/>
      <c r="C77" s="1587"/>
      <c r="D77" s="1570"/>
      <c r="E77" s="1571"/>
      <c r="F77" s="1587"/>
      <c r="G77" s="1569"/>
      <c r="H77" s="1587"/>
      <c r="I77" s="1572"/>
      <c r="J77" s="1573"/>
      <c r="K77" s="1572"/>
      <c r="L77" s="1587"/>
      <c r="M77" s="1569"/>
      <c r="N77" s="1569"/>
      <c r="O77" s="1587"/>
      <c r="P77" s="1587"/>
      <c r="Q77" s="1572"/>
      <c r="R77" s="1866">
        <f t="shared" si="1"/>
        <v>0</v>
      </c>
      <c r="S77" s="1572"/>
      <c r="T77" s="1606"/>
      <c r="U77" s="1602"/>
      <c r="V77" s="1602"/>
      <c r="W77" s="1602"/>
      <c r="X77" s="1602"/>
      <c r="Y77" s="1602"/>
    </row>
    <row r="78" spans="1:25" ht="16" customHeight="1" x14ac:dyDescent="0.45">
      <c r="A78" s="1588"/>
      <c r="B78" s="1587"/>
      <c r="C78" s="1587"/>
      <c r="D78" s="1570"/>
      <c r="E78" s="1571"/>
      <c r="F78" s="1587"/>
      <c r="G78" s="1569"/>
      <c r="H78" s="1587"/>
      <c r="I78" s="1572"/>
      <c r="J78" s="1573"/>
      <c r="K78" s="1572"/>
      <c r="L78" s="1587"/>
      <c r="M78" s="1569"/>
      <c r="N78" s="1569"/>
      <c r="O78" s="1587"/>
      <c r="P78" s="1587"/>
      <c r="Q78" s="1572"/>
      <c r="R78" s="1866">
        <f t="shared" si="1"/>
        <v>0</v>
      </c>
      <c r="S78" s="1572"/>
      <c r="T78" s="1606"/>
      <c r="U78" s="1602"/>
      <c r="V78" s="1602"/>
      <c r="W78" s="1602"/>
      <c r="X78" s="1602"/>
      <c r="Y78" s="1602"/>
    </row>
    <row r="79" spans="1:25" ht="16" customHeight="1" x14ac:dyDescent="0.45">
      <c r="A79" s="1588"/>
      <c r="B79" s="1587"/>
      <c r="C79" s="1587"/>
      <c r="D79" s="1570"/>
      <c r="E79" s="1571"/>
      <c r="F79" s="1587"/>
      <c r="G79" s="1569"/>
      <c r="H79" s="1587"/>
      <c r="I79" s="1572"/>
      <c r="J79" s="1573"/>
      <c r="K79" s="1572"/>
      <c r="L79" s="1587"/>
      <c r="M79" s="1569"/>
      <c r="N79" s="1569"/>
      <c r="O79" s="1587"/>
      <c r="P79" s="1587"/>
      <c r="Q79" s="1572"/>
      <c r="R79" s="1866">
        <f t="shared" si="1"/>
        <v>0</v>
      </c>
      <c r="S79" s="1572"/>
      <c r="T79" s="1606"/>
      <c r="U79" s="1602"/>
      <c r="V79" s="1602"/>
      <c r="W79" s="1602"/>
      <c r="X79" s="1602"/>
      <c r="Y79" s="1602"/>
    </row>
    <row r="80" spans="1:25" ht="16" customHeight="1" x14ac:dyDescent="0.45">
      <c r="A80" s="1588"/>
      <c r="B80" s="1587"/>
      <c r="C80" s="1587"/>
      <c r="D80" s="1570"/>
      <c r="E80" s="1571"/>
      <c r="F80" s="1587"/>
      <c r="G80" s="1569"/>
      <c r="H80" s="1587"/>
      <c r="I80" s="1572"/>
      <c r="J80" s="1573"/>
      <c r="K80" s="1572"/>
      <c r="L80" s="1587"/>
      <c r="M80" s="1569"/>
      <c r="N80" s="1569"/>
      <c r="O80" s="1587"/>
      <c r="P80" s="1587"/>
      <c r="Q80" s="1572"/>
      <c r="R80" s="1866">
        <f t="shared" si="1"/>
        <v>0</v>
      </c>
      <c r="S80" s="1572"/>
      <c r="T80" s="1606"/>
      <c r="U80" s="1602"/>
      <c r="V80" s="1602"/>
      <c r="W80" s="1602"/>
      <c r="X80" s="1602"/>
      <c r="Y80" s="1602"/>
    </row>
    <row r="81" spans="1:25" ht="16" customHeight="1" x14ac:dyDescent="0.45">
      <c r="A81" s="1588"/>
      <c r="B81" s="1587"/>
      <c r="C81" s="1587"/>
      <c r="D81" s="1570"/>
      <c r="E81" s="1571"/>
      <c r="F81" s="1587"/>
      <c r="G81" s="1569"/>
      <c r="H81" s="1587"/>
      <c r="I81" s="1572"/>
      <c r="J81" s="1573"/>
      <c r="K81" s="1572"/>
      <c r="L81" s="1587"/>
      <c r="M81" s="1569"/>
      <c r="N81" s="1569"/>
      <c r="O81" s="1587"/>
      <c r="P81" s="1587"/>
      <c r="Q81" s="1572"/>
      <c r="R81" s="1866">
        <f t="shared" si="1"/>
        <v>0</v>
      </c>
      <c r="S81" s="1572"/>
      <c r="T81" s="1606"/>
      <c r="U81" s="1602"/>
      <c r="V81" s="1602"/>
      <c r="W81" s="1602"/>
      <c r="X81" s="1602"/>
      <c r="Y81" s="1602"/>
    </row>
    <row r="82" spans="1:25" ht="16" customHeight="1" x14ac:dyDescent="0.45">
      <c r="A82" s="1588"/>
      <c r="B82" s="1587"/>
      <c r="C82" s="1587"/>
      <c r="D82" s="1570"/>
      <c r="E82" s="1571"/>
      <c r="F82" s="1587"/>
      <c r="G82" s="1569"/>
      <c r="H82" s="1587"/>
      <c r="I82" s="1572"/>
      <c r="J82" s="1573"/>
      <c r="K82" s="1572"/>
      <c r="L82" s="1587"/>
      <c r="M82" s="1569"/>
      <c r="N82" s="1569"/>
      <c r="O82" s="1587"/>
      <c r="P82" s="1587"/>
      <c r="Q82" s="1572"/>
      <c r="R82" s="1866">
        <f t="shared" si="1"/>
        <v>0</v>
      </c>
      <c r="S82" s="1572"/>
      <c r="T82" s="1606"/>
      <c r="U82" s="1602"/>
      <c r="V82" s="1602"/>
      <c r="W82" s="1602"/>
      <c r="X82" s="1602"/>
      <c r="Y82" s="1602"/>
    </row>
    <row r="83" spans="1:25" ht="16" customHeight="1" x14ac:dyDescent="0.45">
      <c r="A83" s="1588"/>
      <c r="B83" s="1587"/>
      <c r="C83" s="1587"/>
      <c r="D83" s="1570"/>
      <c r="E83" s="1571"/>
      <c r="F83" s="1587"/>
      <c r="G83" s="1569"/>
      <c r="H83" s="1587"/>
      <c r="I83" s="1572"/>
      <c r="J83" s="1573"/>
      <c r="K83" s="1572"/>
      <c r="L83" s="1587"/>
      <c r="M83" s="1569"/>
      <c r="N83" s="1569"/>
      <c r="O83" s="1587"/>
      <c r="P83" s="1587"/>
      <c r="Q83" s="1572"/>
      <c r="R83" s="1866">
        <f t="shared" si="1"/>
        <v>0</v>
      </c>
      <c r="S83" s="1572"/>
      <c r="T83" s="1606"/>
      <c r="U83" s="1602"/>
      <c r="V83" s="1602"/>
      <c r="W83" s="1602"/>
      <c r="X83" s="1602"/>
      <c r="Y83" s="1602"/>
    </row>
    <row r="84" spans="1:25" ht="16" customHeight="1" x14ac:dyDescent="0.45">
      <c r="A84" s="1588"/>
      <c r="B84" s="1587"/>
      <c r="C84" s="1587"/>
      <c r="D84" s="1570"/>
      <c r="E84" s="1571"/>
      <c r="F84" s="1587"/>
      <c r="G84" s="1569"/>
      <c r="H84" s="1587"/>
      <c r="I84" s="1572"/>
      <c r="J84" s="1573"/>
      <c r="K84" s="1572"/>
      <c r="L84" s="1587"/>
      <c r="M84" s="1569"/>
      <c r="N84" s="1569"/>
      <c r="O84" s="1587"/>
      <c r="P84" s="1587"/>
      <c r="Q84" s="1572"/>
      <c r="R84" s="1866">
        <f t="shared" si="1"/>
        <v>0</v>
      </c>
      <c r="S84" s="1572"/>
      <c r="T84" s="1606"/>
      <c r="U84" s="1602"/>
      <c r="V84" s="1602"/>
      <c r="W84" s="1602"/>
      <c r="X84" s="1602"/>
      <c r="Y84" s="1602"/>
    </row>
    <row r="85" spans="1:25" ht="16" customHeight="1" x14ac:dyDescent="0.45">
      <c r="A85" s="1588"/>
      <c r="B85" s="1587"/>
      <c r="C85" s="1587"/>
      <c r="D85" s="1570"/>
      <c r="E85" s="1571"/>
      <c r="F85" s="1587"/>
      <c r="G85" s="1569"/>
      <c r="H85" s="1587"/>
      <c r="I85" s="1572"/>
      <c r="J85" s="1573"/>
      <c r="K85" s="1572"/>
      <c r="L85" s="1587"/>
      <c r="M85" s="1569"/>
      <c r="N85" s="1569"/>
      <c r="O85" s="1587"/>
      <c r="P85" s="1587"/>
      <c r="Q85" s="1572"/>
      <c r="R85" s="1866">
        <f t="shared" si="1"/>
        <v>0</v>
      </c>
      <c r="S85" s="1572"/>
      <c r="T85" s="1606"/>
      <c r="U85" s="1602"/>
      <c r="V85" s="1602"/>
      <c r="W85" s="1602"/>
      <c r="X85" s="1602"/>
      <c r="Y85" s="1602"/>
    </row>
    <row r="86" spans="1:25" ht="16" customHeight="1" x14ac:dyDescent="0.45">
      <c r="A86" s="1588"/>
      <c r="B86" s="1587"/>
      <c r="C86" s="1587"/>
      <c r="D86" s="1570"/>
      <c r="E86" s="1571"/>
      <c r="F86" s="1587"/>
      <c r="G86" s="1569"/>
      <c r="H86" s="1587"/>
      <c r="I86" s="1572"/>
      <c r="J86" s="1573"/>
      <c r="K86" s="1572"/>
      <c r="L86" s="1587"/>
      <c r="M86" s="1569"/>
      <c r="N86" s="1569"/>
      <c r="O86" s="1587"/>
      <c r="P86" s="1587"/>
      <c r="Q86" s="1572"/>
      <c r="R86" s="1866">
        <f t="shared" si="1"/>
        <v>0</v>
      </c>
      <c r="S86" s="1572"/>
      <c r="T86" s="1606"/>
      <c r="U86" s="1602"/>
      <c r="V86" s="1602"/>
      <c r="W86" s="1602"/>
      <c r="X86" s="1602"/>
      <c r="Y86" s="1602"/>
    </row>
    <row r="87" spans="1:25" ht="16" customHeight="1" x14ac:dyDescent="0.45">
      <c r="A87" s="1588"/>
      <c r="B87" s="1587"/>
      <c r="C87" s="1587"/>
      <c r="D87" s="1570"/>
      <c r="E87" s="1571"/>
      <c r="F87" s="1587"/>
      <c r="G87" s="1569"/>
      <c r="H87" s="1587"/>
      <c r="I87" s="1572"/>
      <c r="J87" s="1573"/>
      <c r="K87" s="1572"/>
      <c r="L87" s="1587"/>
      <c r="M87" s="1569"/>
      <c r="N87" s="1569"/>
      <c r="O87" s="1587"/>
      <c r="P87" s="1587"/>
      <c r="Q87" s="1572"/>
      <c r="R87" s="1866">
        <f t="shared" si="1"/>
        <v>0</v>
      </c>
      <c r="S87" s="1572"/>
      <c r="T87" s="1606"/>
      <c r="U87" s="1602"/>
      <c r="V87" s="1602"/>
      <c r="W87" s="1602"/>
      <c r="X87" s="1602"/>
      <c r="Y87" s="1602"/>
    </row>
    <row r="88" spans="1:25" ht="16" customHeight="1" x14ac:dyDescent="0.45">
      <c r="A88" s="1588"/>
      <c r="B88" s="1587"/>
      <c r="C88" s="1587"/>
      <c r="D88" s="1570"/>
      <c r="E88" s="1571"/>
      <c r="F88" s="1587"/>
      <c r="G88" s="1569"/>
      <c r="H88" s="1587"/>
      <c r="I88" s="1572"/>
      <c r="J88" s="1573"/>
      <c r="K88" s="1572"/>
      <c r="L88" s="1587"/>
      <c r="M88" s="1569"/>
      <c r="N88" s="1569"/>
      <c r="O88" s="1587"/>
      <c r="P88" s="1587"/>
      <c r="Q88" s="1572"/>
      <c r="R88" s="1866">
        <f t="shared" si="1"/>
        <v>0</v>
      </c>
      <c r="S88" s="1572"/>
      <c r="T88" s="1606"/>
      <c r="U88" s="1602"/>
      <c r="V88" s="1602"/>
      <c r="W88" s="1602"/>
      <c r="X88" s="1602"/>
      <c r="Y88" s="1602"/>
    </row>
    <row r="89" spans="1:25" ht="16" customHeight="1" x14ac:dyDescent="0.45">
      <c r="A89" s="1588"/>
      <c r="B89" s="1587"/>
      <c r="C89" s="1587"/>
      <c r="D89" s="1570"/>
      <c r="E89" s="1571"/>
      <c r="F89" s="1587"/>
      <c r="G89" s="1569"/>
      <c r="H89" s="1587"/>
      <c r="I89" s="1572"/>
      <c r="J89" s="1573"/>
      <c r="K89" s="1572"/>
      <c r="L89" s="1587"/>
      <c r="M89" s="1569"/>
      <c r="N89" s="1569"/>
      <c r="O89" s="1587"/>
      <c r="P89" s="1587"/>
      <c r="Q89" s="1572"/>
      <c r="R89" s="1866">
        <f t="shared" si="1"/>
        <v>0</v>
      </c>
      <c r="S89" s="1572"/>
      <c r="T89" s="1606"/>
      <c r="U89" s="1602"/>
      <c r="V89" s="1602"/>
      <c r="W89" s="1602"/>
      <c r="X89" s="1602"/>
      <c r="Y89" s="1602"/>
    </row>
    <row r="90" spans="1:25" ht="16" customHeight="1" x14ac:dyDescent="0.45">
      <c r="A90" s="1588"/>
      <c r="B90" s="1587"/>
      <c r="C90" s="1587"/>
      <c r="D90" s="1570"/>
      <c r="E90" s="1571"/>
      <c r="F90" s="1587"/>
      <c r="G90" s="1569"/>
      <c r="H90" s="1587"/>
      <c r="I90" s="1572"/>
      <c r="J90" s="1573"/>
      <c r="K90" s="1572"/>
      <c r="L90" s="1587"/>
      <c r="M90" s="1569"/>
      <c r="N90" s="1569"/>
      <c r="O90" s="1587"/>
      <c r="P90" s="1587"/>
      <c r="Q90" s="1572"/>
      <c r="R90" s="1866">
        <f t="shared" si="1"/>
        <v>0</v>
      </c>
      <c r="S90" s="1572"/>
      <c r="T90" s="1606"/>
      <c r="U90" s="1602"/>
      <c r="V90" s="1602"/>
      <c r="W90" s="1602"/>
      <c r="X90" s="1602"/>
      <c r="Y90" s="1602"/>
    </row>
    <row r="91" spans="1:25" ht="16" customHeight="1" x14ac:dyDescent="0.45">
      <c r="A91" s="1588"/>
      <c r="B91" s="1587"/>
      <c r="C91" s="1587"/>
      <c r="D91" s="1570"/>
      <c r="E91" s="1571"/>
      <c r="F91" s="1587"/>
      <c r="G91" s="1569"/>
      <c r="H91" s="1587"/>
      <c r="I91" s="1572"/>
      <c r="J91" s="1573"/>
      <c r="K91" s="1572"/>
      <c r="L91" s="1587"/>
      <c r="M91" s="1569"/>
      <c r="N91" s="1569"/>
      <c r="O91" s="1587"/>
      <c r="P91" s="1587"/>
      <c r="Q91" s="1572"/>
      <c r="R91" s="1866">
        <f t="shared" si="1"/>
        <v>0</v>
      </c>
      <c r="S91" s="1572"/>
      <c r="T91" s="1606"/>
      <c r="U91" s="1602"/>
      <c r="V91" s="1602"/>
      <c r="W91" s="1602"/>
      <c r="X91" s="1602"/>
      <c r="Y91" s="1602"/>
    </row>
    <row r="92" spans="1:25" ht="16" customHeight="1" x14ac:dyDescent="0.45">
      <c r="A92" s="1588"/>
      <c r="B92" s="1587"/>
      <c r="C92" s="1587"/>
      <c r="D92" s="1570"/>
      <c r="E92" s="1571"/>
      <c r="F92" s="1587"/>
      <c r="G92" s="1569"/>
      <c r="H92" s="1587"/>
      <c r="I92" s="1572"/>
      <c r="J92" s="1573"/>
      <c r="K92" s="1572"/>
      <c r="L92" s="1587"/>
      <c r="M92" s="1569"/>
      <c r="N92" s="1569"/>
      <c r="O92" s="1587"/>
      <c r="P92" s="1587"/>
      <c r="Q92" s="1572"/>
      <c r="R92" s="1866">
        <f t="shared" si="1"/>
        <v>0</v>
      </c>
      <c r="S92" s="1572"/>
      <c r="T92" s="1606"/>
      <c r="U92" s="1602"/>
      <c r="V92" s="1602"/>
      <c r="W92" s="1602"/>
      <c r="X92" s="1602"/>
      <c r="Y92" s="1602"/>
    </row>
    <row r="93" spans="1:25" ht="16" customHeight="1" x14ac:dyDescent="0.45">
      <c r="A93" s="1588"/>
      <c r="B93" s="1587"/>
      <c r="C93" s="1587"/>
      <c r="D93" s="1570"/>
      <c r="E93" s="1571"/>
      <c r="F93" s="1587"/>
      <c r="G93" s="1569"/>
      <c r="H93" s="1587"/>
      <c r="I93" s="1572"/>
      <c r="J93" s="1573"/>
      <c r="K93" s="1572"/>
      <c r="L93" s="1587"/>
      <c r="M93" s="1569"/>
      <c r="N93" s="1569"/>
      <c r="O93" s="1587"/>
      <c r="P93" s="1587"/>
      <c r="Q93" s="1572"/>
      <c r="R93" s="1866">
        <f t="shared" si="1"/>
        <v>0</v>
      </c>
      <c r="S93" s="1572"/>
      <c r="T93" s="1606"/>
      <c r="U93" s="1602"/>
      <c r="V93" s="1602"/>
      <c r="W93" s="1602"/>
      <c r="X93" s="1602"/>
      <c r="Y93" s="1602"/>
    </row>
    <row r="94" spans="1:25" ht="16" customHeight="1" x14ac:dyDescent="0.45">
      <c r="A94" s="1588"/>
      <c r="B94" s="1587"/>
      <c r="C94" s="1587"/>
      <c r="D94" s="1570"/>
      <c r="E94" s="1571"/>
      <c r="F94" s="1587"/>
      <c r="G94" s="1569"/>
      <c r="H94" s="1587"/>
      <c r="I94" s="1572"/>
      <c r="J94" s="1573"/>
      <c r="K94" s="1572"/>
      <c r="L94" s="1587"/>
      <c r="M94" s="1569"/>
      <c r="N94" s="1569"/>
      <c r="O94" s="1587"/>
      <c r="P94" s="1587"/>
      <c r="Q94" s="1572"/>
      <c r="R94" s="1866">
        <f t="shared" si="1"/>
        <v>0</v>
      </c>
      <c r="S94" s="1572"/>
      <c r="T94" s="1606"/>
      <c r="U94" s="1602"/>
      <c r="V94" s="1602"/>
      <c r="W94" s="1602"/>
      <c r="X94" s="1602"/>
      <c r="Y94" s="1602"/>
    </row>
    <row r="95" spans="1:25" ht="16" customHeight="1" x14ac:dyDescent="0.45">
      <c r="A95" s="1588"/>
      <c r="B95" s="1587"/>
      <c r="C95" s="1587"/>
      <c r="D95" s="1570"/>
      <c r="E95" s="1571"/>
      <c r="F95" s="1587"/>
      <c r="G95" s="1569"/>
      <c r="H95" s="1587"/>
      <c r="I95" s="1572"/>
      <c r="J95" s="1573"/>
      <c r="K95" s="1572"/>
      <c r="L95" s="1587"/>
      <c r="M95" s="1569"/>
      <c r="N95" s="1569"/>
      <c r="O95" s="1587"/>
      <c r="P95" s="1587"/>
      <c r="Q95" s="1572"/>
      <c r="R95" s="1866">
        <f t="shared" si="1"/>
        <v>0</v>
      </c>
      <c r="S95" s="1572"/>
      <c r="T95" s="1606"/>
      <c r="U95" s="1602"/>
      <c r="V95" s="1602"/>
      <c r="W95" s="1602"/>
      <c r="X95" s="1602"/>
      <c r="Y95" s="1602"/>
    </row>
    <row r="96" spans="1:25" ht="16" customHeight="1" x14ac:dyDescent="0.45">
      <c r="A96" s="1588"/>
      <c r="B96" s="1587"/>
      <c r="C96" s="1587"/>
      <c r="D96" s="1570"/>
      <c r="E96" s="1571"/>
      <c r="F96" s="1587"/>
      <c r="G96" s="1569"/>
      <c r="H96" s="1587"/>
      <c r="I96" s="1572"/>
      <c r="J96" s="1573"/>
      <c r="K96" s="1572"/>
      <c r="L96" s="1587"/>
      <c r="M96" s="1569"/>
      <c r="N96" s="1569"/>
      <c r="O96" s="1587"/>
      <c r="P96" s="1587"/>
      <c r="Q96" s="1572"/>
      <c r="R96" s="1866">
        <f t="shared" si="1"/>
        <v>0</v>
      </c>
      <c r="S96" s="1572"/>
      <c r="T96" s="1606"/>
      <c r="U96" s="1602"/>
      <c r="V96" s="1602"/>
      <c r="W96" s="1602"/>
      <c r="X96" s="1602"/>
      <c r="Y96" s="1602"/>
    </row>
    <row r="97" spans="1:25" ht="16" customHeight="1" x14ac:dyDescent="0.45">
      <c r="A97" s="1588"/>
      <c r="B97" s="1587"/>
      <c r="C97" s="1587"/>
      <c r="D97" s="1570"/>
      <c r="E97" s="1571"/>
      <c r="F97" s="1587"/>
      <c r="G97" s="1569"/>
      <c r="H97" s="1587"/>
      <c r="I97" s="1572"/>
      <c r="J97" s="1573"/>
      <c r="K97" s="1572"/>
      <c r="L97" s="1587"/>
      <c r="M97" s="1569"/>
      <c r="N97" s="1569"/>
      <c r="O97" s="1587"/>
      <c r="P97" s="1587"/>
      <c r="Q97" s="1572"/>
      <c r="R97" s="1866">
        <f t="shared" si="1"/>
        <v>0</v>
      </c>
      <c r="S97" s="1572"/>
      <c r="T97" s="1606"/>
      <c r="U97" s="1602"/>
      <c r="V97" s="1602"/>
      <c r="W97" s="1602"/>
      <c r="X97" s="1602"/>
      <c r="Y97" s="1602"/>
    </row>
    <row r="98" spans="1:25" ht="16" customHeight="1" x14ac:dyDescent="0.45">
      <c r="A98" s="1588"/>
      <c r="B98" s="1587"/>
      <c r="C98" s="1587"/>
      <c r="D98" s="1570"/>
      <c r="E98" s="1571"/>
      <c r="F98" s="1587"/>
      <c r="G98" s="1569"/>
      <c r="H98" s="1587"/>
      <c r="I98" s="1572"/>
      <c r="J98" s="1573"/>
      <c r="K98" s="1572"/>
      <c r="L98" s="1587"/>
      <c r="M98" s="1569"/>
      <c r="N98" s="1569"/>
      <c r="O98" s="1587"/>
      <c r="P98" s="1587"/>
      <c r="Q98" s="1572"/>
      <c r="R98" s="1866">
        <f t="shared" si="1"/>
        <v>0</v>
      </c>
      <c r="S98" s="1572"/>
      <c r="T98" s="1606"/>
      <c r="U98" s="1602"/>
      <c r="V98" s="1602"/>
      <c r="W98" s="1602"/>
      <c r="X98" s="1602"/>
      <c r="Y98" s="1602"/>
    </row>
    <row r="99" spans="1:25" ht="16" customHeight="1" x14ac:dyDescent="0.45">
      <c r="A99" s="1588"/>
      <c r="B99" s="1587"/>
      <c r="C99" s="1587"/>
      <c r="D99" s="1570"/>
      <c r="E99" s="1571"/>
      <c r="F99" s="1587"/>
      <c r="G99" s="1569"/>
      <c r="H99" s="1587"/>
      <c r="I99" s="1572"/>
      <c r="J99" s="1573"/>
      <c r="K99" s="1572"/>
      <c r="L99" s="1587"/>
      <c r="M99" s="1569"/>
      <c r="N99" s="1569"/>
      <c r="O99" s="1587"/>
      <c r="P99" s="1587"/>
      <c r="Q99" s="1572"/>
      <c r="R99" s="1866">
        <f t="shared" si="1"/>
        <v>0</v>
      </c>
      <c r="S99" s="1572"/>
      <c r="T99" s="1606"/>
      <c r="U99" s="1602"/>
      <c r="V99" s="1602"/>
      <c r="W99" s="1602"/>
      <c r="X99" s="1602"/>
      <c r="Y99" s="1602"/>
    </row>
    <row r="100" spans="1:25" ht="16" customHeight="1" x14ac:dyDescent="0.45">
      <c r="A100" s="1588"/>
      <c r="B100" s="1587"/>
      <c r="C100" s="1587"/>
      <c r="D100" s="1570"/>
      <c r="E100" s="1571"/>
      <c r="F100" s="1587"/>
      <c r="G100" s="1569"/>
      <c r="H100" s="1587"/>
      <c r="I100" s="1572"/>
      <c r="J100" s="1573"/>
      <c r="K100" s="1572"/>
      <c r="L100" s="1587"/>
      <c r="M100" s="1569"/>
      <c r="N100" s="1569"/>
      <c r="O100" s="1587"/>
      <c r="P100" s="1587"/>
      <c r="Q100" s="1572"/>
      <c r="R100" s="1866">
        <f t="shared" si="1"/>
        <v>0</v>
      </c>
      <c r="S100" s="1572"/>
      <c r="T100" s="1606"/>
      <c r="U100" s="1602"/>
      <c r="V100" s="1602"/>
      <c r="W100" s="1602"/>
      <c r="X100" s="1602"/>
      <c r="Y100" s="1602"/>
    </row>
    <row r="101" spans="1:25" ht="16" customHeight="1" x14ac:dyDescent="0.45">
      <c r="A101" s="1588"/>
      <c r="B101" s="1587"/>
      <c r="C101" s="1587"/>
      <c r="D101" s="1570"/>
      <c r="E101" s="1571"/>
      <c r="F101" s="1587"/>
      <c r="G101" s="1569"/>
      <c r="H101" s="1587"/>
      <c r="I101" s="1572"/>
      <c r="J101" s="1573"/>
      <c r="K101" s="1572"/>
      <c r="L101" s="1587"/>
      <c r="M101" s="1569"/>
      <c r="N101" s="1569"/>
      <c r="O101" s="1587"/>
      <c r="P101" s="1587"/>
      <c r="Q101" s="1572"/>
      <c r="R101" s="1866">
        <f t="shared" si="1"/>
        <v>0</v>
      </c>
      <c r="S101" s="1572"/>
      <c r="T101" s="1606"/>
      <c r="U101" s="1602"/>
      <c r="V101" s="1602"/>
      <c r="W101" s="1602"/>
      <c r="X101" s="1602"/>
      <c r="Y101" s="1602"/>
    </row>
    <row r="102" spans="1:25" ht="16" customHeight="1" x14ac:dyDescent="0.45">
      <c r="A102" s="1588"/>
      <c r="B102" s="1587"/>
      <c r="C102" s="1587"/>
      <c r="D102" s="1570"/>
      <c r="E102" s="1571"/>
      <c r="F102" s="1587"/>
      <c r="G102" s="1569"/>
      <c r="H102" s="1587"/>
      <c r="I102" s="1572"/>
      <c r="J102" s="1573"/>
      <c r="K102" s="1572"/>
      <c r="L102" s="1587"/>
      <c r="M102" s="1569"/>
      <c r="N102" s="1569"/>
      <c r="O102" s="1587"/>
      <c r="P102" s="1587"/>
      <c r="Q102" s="1572"/>
      <c r="R102" s="1866">
        <f t="shared" si="1"/>
        <v>0</v>
      </c>
      <c r="S102" s="1572"/>
      <c r="T102" s="1606"/>
      <c r="U102" s="1602"/>
      <c r="V102" s="1602"/>
      <c r="W102" s="1602"/>
      <c r="X102" s="1602"/>
      <c r="Y102" s="1602"/>
    </row>
    <row r="103" spans="1:25" ht="16" customHeight="1" x14ac:dyDescent="0.45">
      <c r="A103" s="1588"/>
      <c r="B103" s="1587"/>
      <c r="C103" s="1587"/>
      <c r="D103" s="1570"/>
      <c r="E103" s="1571"/>
      <c r="F103" s="1587"/>
      <c r="G103" s="1569"/>
      <c r="H103" s="1587"/>
      <c r="I103" s="1572"/>
      <c r="J103" s="1573"/>
      <c r="K103" s="1572"/>
      <c r="L103" s="1587"/>
      <c r="M103" s="1569"/>
      <c r="N103" s="1569"/>
      <c r="O103" s="1587"/>
      <c r="P103" s="1587"/>
      <c r="Q103" s="1572"/>
      <c r="R103" s="1866">
        <f t="shared" si="1"/>
        <v>0</v>
      </c>
      <c r="S103" s="1572"/>
      <c r="T103" s="1606"/>
      <c r="U103" s="1602"/>
      <c r="V103" s="1602"/>
      <c r="W103" s="1602"/>
      <c r="X103" s="1602"/>
      <c r="Y103" s="1602"/>
    </row>
    <row r="104" spans="1:25" ht="16" customHeight="1" x14ac:dyDescent="0.45">
      <c r="A104" s="1588"/>
      <c r="B104" s="1587"/>
      <c r="C104" s="1587"/>
      <c r="D104" s="1570"/>
      <c r="E104" s="1571"/>
      <c r="F104" s="1587"/>
      <c r="G104" s="1569"/>
      <c r="H104" s="1587"/>
      <c r="I104" s="1572"/>
      <c r="J104" s="1573"/>
      <c r="K104" s="1572"/>
      <c r="L104" s="1587"/>
      <c r="M104" s="1569"/>
      <c r="N104" s="1569"/>
      <c r="O104" s="1587"/>
      <c r="P104" s="1587"/>
      <c r="Q104" s="1572"/>
      <c r="R104" s="1866">
        <f t="shared" si="1"/>
        <v>0</v>
      </c>
      <c r="S104" s="1572"/>
      <c r="T104" s="1606"/>
      <c r="U104" s="1602"/>
      <c r="V104" s="1602"/>
      <c r="W104" s="1602"/>
      <c r="X104" s="1602"/>
      <c r="Y104" s="1602"/>
    </row>
    <row r="105" spans="1:25" ht="16" customHeight="1" x14ac:dyDescent="0.45">
      <c r="A105" s="1588"/>
      <c r="B105" s="1587"/>
      <c r="C105" s="1587"/>
      <c r="D105" s="1570"/>
      <c r="E105" s="1571"/>
      <c r="F105" s="1587"/>
      <c r="G105" s="1569"/>
      <c r="H105" s="1587"/>
      <c r="I105" s="1572"/>
      <c r="J105" s="1573"/>
      <c r="K105" s="1572"/>
      <c r="L105" s="1587"/>
      <c r="M105" s="1569"/>
      <c r="N105" s="1569"/>
      <c r="O105" s="1587"/>
      <c r="P105" s="1587"/>
      <c r="Q105" s="1572"/>
      <c r="R105" s="1866">
        <f t="shared" si="1"/>
        <v>0</v>
      </c>
      <c r="S105" s="1572"/>
      <c r="T105" s="1606"/>
      <c r="U105" s="1602"/>
      <c r="V105" s="1602"/>
      <c r="W105" s="1602"/>
      <c r="X105" s="1602"/>
      <c r="Y105" s="1602"/>
    </row>
    <row r="106" spans="1:25" ht="16" customHeight="1" x14ac:dyDescent="0.45">
      <c r="A106" s="1588"/>
      <c r="B106" s="1587"/>
      <c r="C106" s="1587"/>
      <c r="D106" s="1570"/>
      <c r="E106" s="1571"/>
      <c r="F106" s="1587"/>
      <c r="G106" s="1569"/>
      <c r="H106" s="1587"/>
      <c r="I106" s="1572"/>
      <c r="J106" s="1573"/>
      <c r="K106" s="1572"/>
      <c r="L106" s="1587"/>
      <c r="M106" s="1569"/>
      <c r="N106" s="1569"/>
      <c r="O106" s="1587"/>
      <c r="P106" s="1587"/>
      <c r="Q106" s="1572"/>
      <c r="R106" s="1866">
        <f t="shared" si="1"/>
        <v>0</v>
      </c>
      <c r="S106" s="1572"/>
      <c r="T106" s="1606"/>
      <c r="U106" s="1602"/>
      <c r="V106" s="1602"/>
      <c r="W106" s="1602"/>
      <c r="X106" s="1602"/>
      <c r="Y106" s="1602"/>
    </row>
    <row r="107" spans="1:25" ht="16" customHeight="1" x14ac:dyDescent="0.45">
      <c r="A107" s="1588"/>
      <c r="B107" s="1587"/>
      <c r="C107" s="1587"/>
      <c r="D107" s="1570"/>
      <c r="E107" s="1571"/>
      <c r="F107" s="1587"/>
      <c r="G107" s="1569"/>
      <c r="H107" s="1587"/>
      <c r="I107" s="1572"/>
      <c r="J107" s="1573"/>
      <c r="K107" s="1572"/>
      <c r="L107" s="1587"/>
      <c r="M107" s="1569"/>
      <c r="N107" s="1569"/>
      <c r="O107" s="1587"/>
      <c r="P107" s="1587"/>
      <c r="Q107" s="1572"/>
      <c r="R107" s="1866">
        <f t="shared" si="1"/>
        <v>0</v>
      </c>
      <c r="S107" s="1572"/>
      <c r="T107" s="1606"/>
      <c r="U107" s="1602"/>
      <c r="V107" s="1602"/>
      <c r="W107" s="1602"/>
      <c r="X107" s="1602"/>
      <c r="Y107" s="1602"/>
    </row>
    <row r="108" spans="1:25" ht="16" customHeight="1" x14ac:dyDescent="0.45">
      <c r="A108" s="1588"/>
      <c r="B108" s="1587"/>
      <c r="C108" s="1587"/>
      <c r="D108" s="1570"/>
      <c r="E108" s="1571"/>
      <c r="F108" s="1587"/>
      <c r="G108" s="1569"/>
      <c r="H108" s="1587"/>
      <c r="I108" s="1572"/>
      <c r="J108" s="1573"/>
      <c r="K108" s="1572"/>
      <c r="L108" s="1587"/>
      <c r="M108" s="1569"/>
      <c r="N108" s="1569"/>
      <c r="O108" s="1587"/>
      <c r="P108" s="1587"/>
      <c r="Q108" s="1572"/>
      <c r="R108" s="1866">
        <f t="shared" si="1"/>
        <v>0</v>
      </c>
      <c r="S108" s="1572"/>
      <c r="T108" s="1606"/>
      <c r="U108" s="1602"/>
      <c r="V108" s="1602"/>
      <c r="W108" s="1602"/>
      <c r="X108" s="1602"/>
      <c r="Y108" s="1602"/>
    </row>
    <row r="109" spans="1:25" ht="16" customHeight="1" x14ac:dyDescent="0.45">
      <c r="A109" s="1588"/>
      <c r="B109" s="1587"/>
      <c r="C109" s="1587"/>
      <c r="D109" s="1570"/>
      <c r="E109" s="1571"/>
      <c r="F109" s="1587"/>
      <c r="G109" s="1569"/>
      <c r="H109" s="1587"/>
      <c r="I109" s="1572"/>
      <c r="J109" s="1573"/>
      <c r="K109" s="1572"/>
      <c r="L109" s="1587"/>
      <c r="M109" s="1569"/>
      <c r="N109" s="1569"/>
      <c r="O109" s="1587"/>
      <c r="P109" s="1587"/>
      <c r="Q109" s="1572"/>
      <c r="R109" s="1866">
        <f t="shared" si="1"/>
        <v>0</v>
      </c>
      <c r="S109" s="1572"/>
      <c r="T109" s="1606"/>
      <c r="U109" s="1602"/>
      <c r="V109" s="1602"/>
      <c r="W109" s="1602"/>
      <c r="X109" s="1602"/>
      <c r="Y109" s="1602"/>
    </row>
    <row r="110" spans="1:25" ht="16" customHeight="1" x14ac:dyDescent="0.45">
      <c r="A110" s="1588"/>
      <c r="B110" s="1587"/>
      <c r="C110" s="1587"/>
      <c r="D110" s="1570"/>
      <c r="E110" s="1571"/>
      <c r="F110" s="1587"/>
      <c r="G110" s="1569"/>
      <c r="H110" s="1587"/>
      <c r="I110" s="1572"/>
      <c r="J110" s="1573"/>
      <c r="K110" s="1572"/>
      <c r="L110" s="1587"/>
      <c r="M110" s="1569"/>
      <c r="N110" s="1569"/>
      <c r="O110" s="1587"/>
      <c r="P110" s="1587"/>
      <c r="Q110" s="1572"/>
      <c r="R110" s="1866">
        <f t="shared" si="1"/>
        <v>0</v>
      </c>
      <c r="S110" s="1572"/>
      <c r="T110" s="1606"/>
      <c r="U110" s="1602"/>
      <c r="V110" s="1602"/>
      <c r="W110" s="1602"/>
      <c r="X110" s="1602"/>
      <c r="Y110" s="1602"/>
    </row>
    <row r="111" spans="1:25" ht="16" customHeight="1" x14ac:dyDescent="0.45">
      <c r="A111" s="1588"/>
      <c r="B111" s="1587"/>
      <c r="C111" s="1587"/>
      <c r="D111" s="1570"/>
      <c r="E111" s="1571"/>
      <c r="F111" s="1587"/>
      <c r="G111" s="1569"/>
      <c r="H111" s="1587"/>
      <c r="I111" s="1572"/>
      <c r="J111" s="1573"/>
      <c r="K111" s="1572"/>
      <c r="L111" s="1587"/>
      <c r="M111" s="1569"/>
      <c r="N111" s="1569"/>
      <c r="O111" s="1587"/>
      <c r="P111" s="1587"/>
      <c r="Q111" s="1572"/>
      <c r="R111" s="1866">
        <f t="shared" si="1"/>
        <v>0</v>
      </c>
      <c r="S111" s="1572"/>
      <c r="T111" s="1606"/>
      <c r="U111" s="1602"/>
      <c r="V111" s="1602"/>
      <c r="W111" s="1602"/>
      <c r="X111" s="1602"/>
      <c r="Y111" s="1602"/>
    </row>
    <row r="112" spans="1:25" ht="16" customHeight="1" x14ac:dyDescent="0.45">
      <c r="A112" s="1588"/>
      <c r="B112" s="1587"/>
      <c r="C112" s="1587"/>
      <c r="D112" s="1570"/>
      <c r="E112" s="1571"/>
      <c r="F112" s="1587"/>
      <c r="G112" s="1569"/>
      <c r="H112" s="1587"/>
      <c r="I112" s="1572"/>
      <c r="J112" s="1573"/>
      <c r="K112" s="1572"/>
      <c r="L112" s="1587"/>
      <c r="M112" s="1569"/>
      <c r="N112" s="1569"/>
      <c r="O112" s="1587"/>
      <c r="P112" s="1587"/>
      <c r="Q112" s="1572"/>
      <c r="R112" s="1866">
        <f t="shared" si="1"/>
        <v>0</v>
      </c>
      <c r="S112" s="1572"/>
      <c r="T112" s="1606"/>
      <c r="U112" s="1602"/>
      <c r="V112" s="1602"/>
      <c r="W112" s="1602"/>
      <c r="X112" s="1602"/>
      <c r="Y112" s="1602"/>
    </row>
    <row r="113" spans="1:25" ht="16" customHeight="1" x14ac:dyDescent="0.45">
      <c r="A113" s="1588"/>
      <c r="B113" s="1587"/>
      <c r="C113" s="1587"/>
      <c r="D113" s="1570"/>
      <c r="E113" s="1571"/>
      <c r="F113" s="1587"/>
      <c r="G113" s="1569"/>
      <c r="H113" s="1587"/>
      <c r="I113" s="1572"/>
      <c r="J113" s="1573"/>
      <c r="K113" s="1572"/>
      <c r="L113" s="1587"/>
      <c r="M113" s="1569"/>
      <c r="N113" s="1569"/>
      <c r="O113" s="1587"/>
      <c r="P113" s="1587"/>
      <c r="Q113" s="1572"/>
      <c r="R113" s="1866">
        <f t="shared" si="1"/>
        <v>0</v>
      </c>
      <c r="S113" s="1572"/>
      <c r="T113" s="1606"/>
      <c r="U113" s="1602"/>
      <c r="V113" s="1602"/>
      <c r="W113" s="1602"/>
      <c r="X113" s="1602"/>
      <c r="Y113" s="1602"/>
    </row>
    <row r="114" spans="1:25" ht="16" customHeight="1" x14ac:dyDescent="0.45">
      <c r="A114" s="1588"/>
      <c r="B114" s="1587"/>
      <c r="C114" s="1587"/>
      <c r="D114" s="1570"/>
      <c r="E114" s="1571"/>
      <c r="F114" s="1587"/>
      <c r="G114" s="1569"/>
      <c r="H114" s="1587"/>
      <c r="I114" s="1572"/>
      <c r="J114" s="1573"/>
      <c r="K114" s="1572"/>
      <c r="L114" s="1587"/>
      <c r="M114" s="1569"/>
      <c r="N114" s="1569"/>
      <c r="O114" s="1587"/>
      <c r="P114" s="1587"/>
      <c r="Q114" s="1572"/>
      <c r="R114" s="1866">
        <f t="shared" si="1"/>
        <v>0</v>
      </c>
      <c r="S114" s="1572"/>
      <c r="T114" s="1606"/>
      <c r="U114" s="1602"/>
      <c r="V114" s="1602"/>
      <c r="W114" s="1602"/>
      <c r="X114" s="1602"/>
      <c r="Y114" s="1602"/>
    </row>
    <row r="115" spans="1:25" ht="16" customHeight="1" x14ac:dyDescent="0.45">
      <c r="A115" s="1588"/>
      <c r="B115" s="1587"/>
      <c r="C115" s="1587"/>
      <c r="D115" s="1570"/>
      <c r="E115" s="1571"/>
      <c r="F115" s="1587"/>
      <c r="G115" s="1569"/>
      <c r="H115" s="1587"/>
      <c r="I115" s="1572"/>
      <c r="J115" s="1573"/>
      <c r="K115" s="1572"/>
      <c r="L115" s="1587"/>
      <c r="M115" s="1569"/>
      <c r="N115" s="1569"/>
      <c r="O115" s="1587"/>
      <c r="P115" s="1587"/>
      <c r="Q115" s="1572"/>
      <c r="R115" s="1866">
        <f t="shared" si="1"/>
        <v>0</v>
      </c>
      <c r="S115" s="1572"/>
      <c r="T115" s="1606"/>
      <c r="U115" s="1602"/>
      <c r="V115" s="1602"/>
      <c r="W115" s="1602"/>
      <c r="X115" s="1602"/>
      <c r="Y115" s="1602"/>
    </row>
    <row r="116" spans="1:25" ht="16" customHeight="1" x14ac:dyDescent="0.45">
      <c r="A116" s="1588"/>
      <c r="B116" s="1587"/>
      <c r="C116" s="1587"/>
      <c r="D116" s="1570"/>
      <c r="E116" s="1571"/>
      <c r="F116" s="1587"/>
      <c r="G116" s="1569"/>
      <c r="H116" s="1587"/>
      <c r="I116" s="1572"/>
      <c r="J116" s="1573"/>
      <c r="K116" s="1572"/>
      <c r="L116" s="1587"/>
      <c r="M116" s="1569"/>
      <c r="N116" s="1569"/>
      <c r="O116" s="1587"/>
      <c r="P116" s="1587"/>
      <c r="Q116" s="1572"/>
      <c r="R116" s="1866">
        <f t="shared" si="1"/>
        <v>0</v>
      </c>
      <c r="S116" s="1572"/>
      <c r="T116" s="1606"/>
      <c r="U116" s="1602"/>
      <c r="V116" s="1602"/>
      <c r="W116" s="1602"/>
      <c r="X116" s="1602"/>
      <c r="Y116" s="1602"/>
    </row>
    <row r="117" spans="1:25" ht="16" customHeight="1" x14ac:dyDescent="0.45">
      <c r="A117" s="1588"/>
      <c r="B117" s="1587"/>
      <c r="C117" s="1587"/>
      <c r="D117" s="1570"/>
      <c r="E117" s="1571"/>
      <c r="F117" s="1587"/>
      <c r="G117" s="1569"/>
      <c r="H117" s="1587"/>
      <c r="I117" s="1572"/>
      <c r="J117" s="1573"/>
      <c r="K117" s="1572"/>
      <c r="L117" s="1587"/>
      <c r="M117" s="1569"/>
      <c r="N117" s="1569"/>
      <c r="O117" s="1587"/>
      <c r="P117" s="1587"/>
      <c r="Q117" s="1572"/>
      <c r="R117" s="1866">
        <f t="shared" si="1"/>
        <v>0</v>
      </c>
      <c r="S117" s="1572"/>
      <c r="T117" s="1606"/>
      <c r="U117" s="1602"/>
      <c r="V117" s="1602"/>
      <c r="W117" s="1602"/>
      <c r="X117" s="1602"/>
      <c r="Y117" s="1602"/>
    </row>
    <row r="118" spans="1:25" ht="16" customHeight="1" x14ac:dyDescent="0.45">
      <c r="A118" s="1588"/>
      <c r="B118" s="1587"/>
      <c r="C118" s="1587"/>
      <c r="D118" s="1570"/>
      <c r="E118" s="1571"/>
      <c r="F118" s="1587"/>
      <c r="G118" s="1569"/>
      <c r="H118" s="1587"/>
      <c r="I118" s="1572"/>
      <c r="J118" s="1573"/>
      <c r="K118" s="1572"/>
      <c r="L118" s="1587"/>
      <c r="M118" s="1569"/>
      <c r="N118" s="1569"/>
      <c r="O118" s="1587"/>
      <c r="P118" s="1587"/>
      <c r="Q118" s="1572"/>
      <c r="R118" s="1866">
        <f t="shared" si="1"/>
        <v>0</v>
      </c>
      <c r="S118" s="1572"/>
      <c r="T118" s="1606"/>
      <c r="U118" s="1602"/>
      <c r="V118" s="1602"/>
      <c r="W118" s="1602"/>
      <c r="X118" s="1602"/>
      <c r="Y118" s="1602"/>
    </row>
    <row r="119" spans="1:25" ht="16" customHeight="1" x14ac:dyDescent="0.45">
      <c r="A119" s="1588"/>
      <c r="B119" s="1587"/>
      <c r="C119" s="1587"/>
      <c r="D119" s="1570"/>
      <c r="E119" s="1571"/>
      <c r="F119" s="1587"/>
      <c r="G119" s="1569"/>
      <c r="H119" s="1587"/>
      <c r="I119" s="1572"/>
      <c r="J119" s="1573"/>
      <c r="K119" s="1572"/>
      <c r="L119" s="1587"/>
      <c r="M119" s="1569"/>
      <c r="N119" s="1569"/>
      <c r="O119" s="1587"/>
      <c r="P119" s="1587"/>
      <c r="Q119" s="1572"/>
      <c r="R119" s="1866">
        <f t="shared" si="1"/>
        <v>0</v>
      </c>
      <c r="S119" s="1572"/>
      <c r="T119" s="1606"/>
      <c r="U119" s="1602"/>
      <c r="V119" s="1602"/>
      <c r="W119" s="1602"/>
      <c r="X119" s="1602"/>
      <c r="Y119" s="1602"/>
    </row>
    <row r="120" spans="1:25" ht="16" customHeight="1" x14ac:dyDescent="0.45">
      <c r="A120" s="1588"/>
      <c r="B120" s="1587"/>
      <c r="C120" s="1587"/>
      <c r="D120" s="1570"/>
      <c r="E120" s="1571"/>
      <c r="F120" s="1587"/>
      <c r="G120" s="1569"/>
      <c r="H120" s="1587"/>
      <c r="I120" s="1572"/>
      <c r="J120" s="1573"/>
      <c r="K120" s="1572"/>
      <c r="L120" s="1587"/>
      <c r="M120" s="1569"/>
      <c r="N120" s="1569"/>
      <c r="O120" s="1587"/>
      <c r="P120" s="1587"/>
      <c r="Q120" s="1572"/>
      <c r="R120" s="1866">
        <f t="shared" si="1"/>
        <v>0</v>
      </c>
      <c r="S120" s="1572"/>
      <c r="T120" s="1606"/>
      <c r="U120" s="1602"/>
      <c r="V120" s="1602"/>
      <c r="W120" s="1602"/>
      <c r="X120" s="1602"/>
      <c r="Y120" s="1602"/>
    </row>
    <row r="121" spans="1:25" ht="16" customHeight="1" x14ac:dyDescent="0.45">
      <c r="A121" s="1588"/>
      <c r="B121" s="1587"/>
      <c r="C121" s="1587"/>
      <c r="D121" s="1570"/>
      <c r="E121" s="1571"/>
      <c r="F121" s="1587"/>
      <c r="G121" s="1569"/>
      <c r="H121" s="1587"/>
      <c r="I121" s="1572"/>
      <c r="J121" s="1573"/>
      <c r="K121" s="1572"/>
      <c r="L121" s="1587"/>
      <c r="M121" s="1569"/>
      <c r="N121" s="1569"/>
      <c r="O121" s="1587"/>
      <c r="P121" s="1587"/>
      <c r="Q121" s="1572"/>
      <c r="R121" s="1866">
        <f t="shared" si="1"/>
        <v>0</v>
      </c>
      <c r="S121" s="1572"/>
      <c r="T121" s="1606"/>
      <c r="U121" s="1602"/>
      <c r="V121" s="1602"/>
      <c r="W121" s="1602"/>
      <c r="X121" s="1602"/>
      <c r="Y121" s="1602"/>
    </row>
    <row r="122" spans="1:25" ht="16" customHeight="1" x14ac:dyDescent="0.45">
      <c r="A122" s="1588"/>
      <c r="B122" s="1587"/>
      <c r="C122" s="1587"/>
      <c r="D122" s="1570"/>
      <c r="E122" s="1571"/>
      <c r="F122" s="1587"/>
      <c r="G122" s="1569"/>
      <c r="H122" s="1587"/>
      <c r="I122" s="1572"/>
      <c r="J122" s="1573"/>
      <c r="K122" s="1572"/>
      <c r="L122" s="1587"/>
      <c r="M122" s="1569"/>
      <c r="N122" s="1569"/>
      <c r="O122" s="1587"/>
      <c r="P122" s="1587"/>
      <c r="Q122" s="1572"/>
      <c r="R122" s="1866">
        <f t="shared" si="1"/>
        <v>0</v>
      </c>
      <c r="S122" s="1572"/>
      <c r="T122" s="1606"/>
      <c r="U122" s="1602"/>
      <c r="V122" s="1602"/>
      <c r="W122" s="1602"/>
      <c r="X122" s="1602"/>
      <c r="Y122" s="1602"/>
    </row>
    <row r="123" spans="1:25" ht="16" customHeight="1" x14ac:dyDescent="0.45">
      <c r="A123" s="1588"/>
      <c r="B123" s="1587"/>
      <c r="C123" s="1587"/>
      <c r="D123" s="1570"/>
      <c r="E123" s="1571"/>
      <c r="F123" s="1587"/>
      <c r="G123" s="1569"/>
      <c r="H123" s="1587"/>
      <c r="I123" s="1572"/>
      <c r="J123" s="1573"/>
      <c r="K123" s="1572"/>
      <c r="L123" s="1587"/>
      <c r="M123" s="1569"/>
      <c r="N123" s="1569"/>
      <c r="O123" s="1587"/>
      <c r="P123" s="1587"/>
      <c r="Q123" s="1572"/>
      <c r="R123" s="1866">
        <f t="shared" si="1"/>
        <v>0</v>
      </c>
      <c r="S123" s="1572"/>
      <c r="T123" s="1606"/>
      <c r="U123" s="1602"/>
      <c r="V123" s="1602"/>
      <c r="W123" s="1602"/>
      <c r="X123" s="1602"/>
      <c r="Y123" s="1602"/>
    </row>
    <row r="124" spans="1:25" ht="16" customHeight="1" x14ac:dyDescent="0.45">
      <c r="A124" s="1588"/>
      <c r="B124" s="1587"/>
      <c r="C124" s="1587"/>
      <c r="D124" s="1570"/>
      <c r="E124" s="1571"/>
      <c r="F124" s="1587"/>
      <c r="G124" s="1569"/>
      <c r="H124" s="1587"/>
      <c r="I124" s="1572"/>
      <c r="J124" s="1573"/>
      <c r="K124" s="1572"/>
      <c r="L124" s="1587"/>
      <c r="M124" s="1569"/>
      <c r="N124" s="1569"/>
      <c r="O124" s="1587"/>
      <c r="P124" s="1587"/>
      <c r="Q124" s="1572"/>
      <c r="R124" s="1866">
        <f t="shared" si="1"/>
        <v>0</v>
      </c>
      <c r="S124" s="1572"/>
      <c r="T124" s="1606"/>
      <c r="U124" s="1602"/>
      <c r="V124" s="1602"/>
      <c r="W124" s="1602"/>
      <c r="X124" s="1602"/>
      <c r="Y124" s="1602"/>
    </row>
    <row r="125" spans="1:25" ht="16" customHeight="1" x14ac:dyDescent="0.45">
      <c r="A125" s="1588"/>
      <c r="B125" s="1587"/>
      <c r="C125" s="1587"/>
      <c r="D125" s="1570"/>
      <c r="E125" s="1571"/>
      <c r="F125" s="1587"/>
      <c r="G125" s="1569"/>
      <c r="H125" s="1587"/>
      <c r="I125" s="1572"/>
      <c r="J125" s="1573"/>
      <c r="K125" s="1572"/>
      <c r="L125" s="1587"/>
      <c r="M125" s="1569"/>
      <c r="N125" s="1569"/>
      <c r="O125" s="1587"/>
      <c r="P125" s="1587"/>
      <c r="Q125" s="1572"/>
      <c r="R125" s="1866">
        <f t="shared" si="1"/>
        <v>0</v>
      </c>
      <c r="S125" s="1572"/>
      <c r="T125" s="1606"/>
      <c r="U125" s="1602"/>
      <c r="V125" s="1602"/>
      <c r="W125" s="1602"/>
      <c r="X125" s="1602"/>
      <c r="Y125" s="1602"/>
    </row>
    <row r="126" spans="1:25" ht="16" customHeight="1" x14ac:dyDescent="0.45">
      <c r="A126" s="1588"/>
      <c r="B126" s="1587"/>
      <c r="C126" s="1587"/>
      <c r="D126" s="1570"/>
      <c r="E126" s="1571"/>
      <c r="F126" s="1587"/>
      <c r="G126" s="1569"/>
      <c r="H126" s="1587"/>
      <c r="I126" s="1572"/>
      <c r="J126" s="1573"/>
      <c r="K126" s="1572"/>
      <c r="L126" s="1587"/>
      <c r="M126" s="1569"/>
      <c r="N126" s="1569"/>
      <c r="O126" s="1587"/>
      <c r="P126" s="1587"/>
      <c r="Q126" s="1572"/>
      <c r="R126" s="1866">
        <f t="shared" si="1"/>
        <v>0</v>
      </c>
      <c r="S126" s="1572"/>
      <c r="T126" s="1606"/>
      <c r="U126" s="1602"/>
      <c r="V126" s="1602"/>
      <c r="W126" s="1602"/>
      <c r="X126" s="1602"/>
      <c r="Y126" s="1602"/>
    </row>
    <row r="127" spans="1:25" ht="16" customHeight="1" x14ac:dyDescent="0.45">
      <c r="A127" s="1588"/>
      <c r="B127" s="1587"/>
      <c r="C127" s="1587"/>
      <c r="D127" s="1570"/>
      <c r="E127" s="1571"/>
      <c r="F127" s="1587"/>
      <c r="G127" s="1569"/>
      <c r="H127" s="1587"/>
      <c r="I127" s="1572"/>
      <c r="J127" s="1573"/>
      <c r="K127" s="1572"/>
      <c r="L127" s="1587"/>
      <c r="M127" s="1569"/>
      <c r="N127" s="1569"/>
      <c r="O127" s="1587"/>
      <c r="P127" s="1587"/>
      <c r="Q127" s="1572"/>
      <c r="R127" s="1866">
        <f t="shared" si="1"/>
        <v>0</v>
      </c>
      <c r="S127" s="1572"/>
      <c r="T127" s="1606"/>
      <c r="U127" s="1602"/>
      <c r="V127" s="1602"/>
      <c r="W127" s="1602"/>
      <c r="X127" s="1602"/>
      <c r="Y127" s="1602"/>
    </row>
    <row r="128" spans="1:25" ht="16" customHeight="1" x14ac:dyDescent="0.45">
      <c r="A128" s="1588"/>
      <c r="B128" s="1587"/>
      <c r="C128" s="1587"/>
      <c r="D128" s="1570"/>
      <c r="E128" s="1571"/>
      <c r="F128" s="1587"/>
      <c r="G128" s="1569"/>
      <c r="H128" s="1587"/>
      <c r="I128" s="1572"/>
      <c r="J128" s="1573"/>
      <c r="K128" s="1572"/>
      <c r="L128" s="1587"/>
      <c r="M128" s="1569"/>
      <c r="N128" s="1569"/>
      <c r="O128" s="1587"/>
      <c r="P128" s="1587"/>
      <c r="Q128" s="1572"/>
      <c r="R128" s="1866">
        <f t="shared" si="1"/>
        <v>0</v>
      </c>
      <c r="S128" s="1572"/>
      <c r="T128" s="1606"/>
      <c r="U128" s="1602"/>
      <c r="V128" s="1602"/>
      <c r="W128" s="1602"/>
      <c r="X128" s="1602"/>
      <c r="Y128" s="1602"/>
    </row>
    <row r="129" spans="1:25" ht="16" customHeight="1" x14ac:dyDescent="0.45">
      <c r="A129" s="1588"/>
      <c r="B129" s="1587"/>
      <c r="C129" s="1587"/>
      <c r="D129" s="1570"/>
      <c r="E129" s="1571"/>
      <c r="F129" s="1587"/>
      <c r="G129" s="1569"/>
      <c r="H129" s="1587"/>
      <c r="I129" s="1572"/>
      <c r="J129" s="1573"/>
      <c r="K129" s="1572"/>
      <c r="L129" s="1587"/>
      <c r="M129" s="1569"/>
      <c r="N129" s="1569"/>
      <c r="O129" s="1587"/>
      <c r="P129" s="1587"/>
      <c r="Q129" s="1572"/>
      <c r="R129" s="1866">
        <f t="shared" si="1"/>
        <v>0</v>
      </c>
      <c r="S129" s="1572"/>
      <c r="T129" s="1606"/>
      <c r="U129" s="1602"/>
      <c r="V129" s="1602"/>
      <c r="W129" s="1602"/>
      <c r="X129" s="1602"/>
      <c r="Y129" s="1602"/>
    </row>
    <row r="130" spans="1:25" ht="16" customHeight="1" x14ac:dyDescent="0.45">
      <c r="A130" s="1588"/>
      <c r="B130" s="1587"/>
      <c r="C130" s="1587"/>
      <c r="D130" s="1570"/>
      <c r="E130" s="1571"/>
      <c r="F130" s="1587"/>
      <c r="G130" s="1569"/>
      <c r="H130" s="1587"/>
      <c r="I130" s="1572"/>
      <c r="J130" s="1573"/>
      <c r="K130" s="1572"/>
      <c r="L130" s="1587"/>
      <c r="M130" s="1569"/>
      <c r="N130" s="1569"/>
      <c r="O130" s="1587"/>
      <c r="P130" s="1587"/>
      <c r="Q130" s="1572"/>
      <c r="R130" s="1866">
        <f t="shared" si="1"/>
        <v>0</v>
      </c>
      <c r="S130" s="1572"/>
      <c r="T130" s="1606"/>
      <c r="U130" s="1602"/>
      <c r="V130" s="1602"/>
      <c r="W130" s="1602"/>
      <c r="X130" s="1602"/>
      <c r="Y130" s="1602"/>
    </row>
    <row r="131" spans="1:25" ht="16" customHeight="1" x14ac:dyDescent="0.45">
      <c r="A131" s="1588"/>
      <c r="B131" s="1587"/>
      <c r="C131" s="1587"/>
      <c r="D131" s="1570"/>
      <c r="E131" s="1571"/>
      <c r="F131" s="1587"/>
      <c r="G131" s="1569"/>
      <c r="H131" s="1587"/>
      <c r="I131" s="1572"/>
      <c r="J131" s="1573"/>
      <c r="K131" s="1572"/>
      <c r="L131" s="1587"/>
      <c r="M131" s="1569"/>
      <c r="N131" s="1569"/>
      <c r="O131" s="1587"/>
      <c r="P131" s="1587"/>
      <c r="Q131" s="1572"/>
      <c r="R131" s="1866">
        <f t="shared" si="1"/>
        <v>0</v>
      </c>
      <c r="S131" s="1572"/>
      <c r="T131" s="1606"/>
      <c r="U131" s="1602"/>
      <c r="V131" s="1602"/>
      <c r="W131" s="1602"/>
      <c r="X131" s="1602"/>
      <c r="Y131" s="1602"/>
    </row>
    <row r="132" spans="1:25" ht="16" customHeight="1" x14ac:dyDescent="0.45">
      <c r="A132" s="1588"/>
      <c r="B132" s="1587"/>
      <c r="C132" s="1587"/>
      <c r="D132" s="1570"/>
      <c r="E132" s="1571"/>
      <c r="F132" s="1587"/>
      <c r="G132" s="1569"/>
      <c r="H132" s="1587"/>
      <c r="I132" s="1572"/>
      <c r="J132" s="1573"/>
      <c r="K132" s="1572"/>
      <c r="L132" s="1587"/>
      <c r="M132" s="1569"/>
      <c r="N132" s="1569"/>
      <c r="O132" s="1587"/>
      <c r="P132" s="1587"/>
      <c r="Q132" s="1572"/>
      <c r="R132" s="1866">
        <f t="shared" si="1"/>
        <v>0</v>
      </c>
      <c r="S132" s="1572"/>
      <c r="T132" s="1606"/>
      <c r="U132" s="1602"/>
      <c r="V132" s="1602"/>
      <c r="W132" s="1602"/>
      <c r="X132" s="1602"/>
      <c r="Y132" s="1602"/>
    </row>
    <row r="133" spans="1:25" ht="16" customHeight="1" x14ac:dyDescent="0.45">
      <c r="A133" s="1588"/>
      <c r="B133" s="1587"/>
      <c r="C133" s="1587"/>
      <c r="D133" s="1570"/>
      <c r="E133" s="1571"/>
      <c r="F133" s="1587"/>
      <c r="G133" s="1569"/>
      <c r="H133" s="1587"/>
      <c r="I133" s="1572"/>
      <c r="J133" s="1573"/>
      <c r="K133" s="1572"/>
      <c r="L133" s="1587"/>
      <c r="M133" s="1569"/>
      <c r="N133" s="1569"/>
      <c r="O133" s="1587"/>
      <c r="P133" s="1587"/>
      <c r="Q133" s="1572"/>
      <c r="R133" s="1866">
        <f t="shared" si="1"/>
        <v>0</v>
      </c>
      <c r="S133" s="1572"/>
      <c r="T133" s="1606"/>
      <c r="U133" s="1602"/>
      <c r="V133" s="1602"/>
      <c r="W133" s="1602"/>
      <c r="X133" s="1602"/>
      <c r="Y133" s="1602"/>
    </row>
    <row r="134" spans="1:25" ht="16" customHeight="1" x14ac:dyDescent="0.45">
      <c r="A134" s="1588"/>
      <c r="B134" s="1587"/>
      <c r="C134" s="1587"/>
      <c r="D134" s="1570"/>
      <c r="E134" s="1571"/>
      <c r="F134" s="1587"/>
      <c r="G134" s="1569"/>
      <c r="H134" s="1587"/>
      <c r="I134" s="1572"/>
      <c r="J134" s="1573"/>
      <c r="K134" s="1572"/>
      <c r="L134" s="1587"/>
      <c r="M134" s="1569"/>
      <c r="N134" s="1569"/>
      <c r="O134" s="1587"/>
      <c r="P134" s="1587"/>
      <c r="Q134" s="1572"/>
      <c r="R134" s="1866">
        <f t="shared" si="1"/>
        <v>0</v>
      </c>
      <c r="S134" s="1572"/>
      <c r="T134" s="1606"/>
      <c r="U134" s="1602"/>
      <c r="V134" s="1602"/>
      <c r="W134" s="1602"/>
      <c r="X134" s="1602"/>
      <c r="Y134" s="1602"/>
    </row>
    <row r="135" spans="1:25" ht="16" customHeight="1" x14ac:dyDescent="0.45">
      <c r="A135" s="1588"/>
      <c r="B135" s="1587"/>
      <c r="C135" s="1587"/>
      <c r="D135" s="1570"/>
      <c r="E135" s="1571"/>
      <c r="F135" s="1587"/>
      <c r="G135" s="1569"/>
      <c r="H135" s="1587"/>
      <c r="I135" s="1572"/>
      <c r="J135" s="1573"/>
      <c r="K135" s="1572"/>
      <c r="L135" s="1587"/>
      <c r="M135" s="1569"/>
      <c r="N135" s="1569"/>
      <c r="O135" s="1587"/>
      <c r="P135" s="1587"/>
      <c r="Q135" s="1572"/>
      <c r="R135" s="1866">
        <f t="shared" si="1"/>
        <v>0</v>
      </c>
      <c r="S135" s="1572"/>
      <c r="T135" s="1606"/>
      <c r="U135" s="1602"/>
      <c r="V135" s="1602"/>
      <c r="W135" s="1602"/>
      <c r="X135" s="1602"/>
      <c r="Y135" s="1602"/>
    </row>
    <row r="136" spans="1:25" ht="16" customHeight="1" x14ac:dyDescent="0.45">
      <c r="A136" s="1588"/>
      <c r="B136" s="1587"/>
      <c r="C136" s="1587"/>
      <c r="D136" s="1570"/>
      <c r="E136" s="1571"/>
      <c r="F136" s="1587"/>
      <c r="G136" s="1569"/>
      <c r="H136" s="1587"/>
      <c r="I136" s="1572"/>
      <c r="J136" s="1573"/>
      <c r="K136" s="1572"/>
      <c r="L136" s="1587"/>
      <c r="M136" s="1569"/>
      <c r="N136" s="1569"/>
      <c r="O136" s="1587"/>
      <c r="P136" s="1587"/>
      <c r="Q136" s="1572"/>
      <c r="R136" s="1866">
        <f t="shared" ref="R136:R199" si="2">$I136+$K136</f>
        <v>0</v>
      </c>
      <c r="S136" s="1572"/>
      <c r="T136" s="1606"/>
      <c r="U136" s="1602"/>
      <c r="V136" s="1602"/>
      <c r="W136" s="1602"/>
      <c r="X136" s="1602"/>
      <c r="Y136" s="1602"/>
    </row>
    <row r="137" spans="1:25" ht="16" customHeight="1" x14ac:dyDescent="0.45">
      <c r="A137" s="1588"/>
      <c r="B137" s="1587"/>
      <c r="C137" s="1587"/>
      <c r="D137" s="1570"/>
      <c r="E137" s="1571"/>
      <c r="F137" s="1587"/>
      <c r="G137" s="1569"/>
      <c r="H137" s="1587"/>
      <c r="I137" s="1572"/>
      <c r="J137" s="1573"/>
      <c r="K137" s="1572"/>
      <c r="L137" s="1587"/>
      <c r="M137" s="1569"/>
      <c r="N137" s="1569"/>
      <c r="O137" s="1587"/>
      <c r="P137" s="1587"/>
      <c r="Q137" s="1572"/>
      <c r="R137" s="1866">
        <f t="shared" si="2"/>
        <v>0</v>
      </c>
      <c r="S137" s="1572"/>
      <c r="T137" s="1606"/>
      <c r="U137" s="1602"/>
      <c r="V137" s="1602"/>
      <c r="W137" s="1602"/>
      <c r="X137" s="1602"/>
      <c r="Y137" s="1602"/>
    </row>
    <row r="138" spans="1:25" ht="16" customHeight="1" x14ac:dyDescent="0.45">
      <c r="A138" s="1588"/>
      <c r="B138" s="1587"/>
      <c r="C138" s="1587"/>
      <c r="D138" s="1570"/>
      <c r="E138" s="1571"/>
      <c r="F138" s="1587"/>
      <c r="G138" s="1569"/>
      <c r="H138" s="1587"/>
      <c r="I138" s="1572"/>
      <c r="J138" s="1573"/>
      <c r="K138" s="1572"/>
      <c r="L138" s="1587"/>
      <c r="M138" s="1569"/>
      <c r="N138" s="1569"/>
      <c r="O138" s="1587"/>
      <c r="P138" s="1587"/>
      <c r="Q138" s="1572"/>
      <c r="R138" s="1866">
        <f t="shared" si="2"/>
        <v>0</v>
      </c>
      <c r="S138" s="1572"/>
      <c r="T138" s="1606"/>
      <c r="U138" s="1602"/>
      <c r="V138" s="1602"/>
      <c r="W138" s="1602"/>
      <c r="X138" s="1602"/>
      <c r="Y138" s="1602"/>
    </row>
    <row r="139" spans="1:25" ht="16" customHeight="1" x14ac:dyDescent="0.45">
      <c r="A139" s="1588"/>
      <c r="B139" s="1587"/>
      <c r="C139" s="1587"/>
      <c r="D139" s="1570"/>
      <c r="E139" s="1571"/>
      <c r="F139" s="1587"/>
      <c r="G139" s="1569"/>
      <c r="H139" s="1587"/>
      <c r="I139" s="1572"/>
      <c r="J139" s="1573"/>
      <c r="K139" s="1572"/>
      <c r="L139" s="1587"/>
      <c r="M139" s="1569"/>
      <c r="N139" s="1569"/>
      <c r="O139" s="1587"/>
      <c r="P139" s="1587"/>
      <c r="Q139" s="1572"/>
      <c r="R139" s="1866">
        <f t="shared" si="2"/>
        <v>0</v>
      </c>
      <c r="S139" s="1572"/>
      <c r="T139" s="1606"/>
      <c r="U139" s="1602"/>
      <c r="V139" s="1602"/>
      <c r="W139" s="1602"/>
      <c r="X139" s="1602"/>
      <c r="Y139" s="1602"/>
    </row>
    <row r="140" spans="1:25" ht="16" customHeight="1" x14ac:dyDescent="0.45">
      <c r="A140" s="1588"/>
      <c r="B140" s="1587"/>
      <c r="C140" s="1587"/>
      <c r="D140" s="1570"/>
      <c r="E140" s="1571"/>
      <c r="F140" s="1587"/>
      <c r="G140" s="1569"/>
      <c r="H140" s="1587"/>
      <c r="I140" s="1572"/>
      <c r="J140" s="1573"/>
      <c r="K140" s="1572"/>
      <c r="L140" s="1587"/>
      <c r="M140" s="1569"/>
      <c r="N140" s="1569"/>
      <c r="O140" s="1587"/>
      <c r="P140" s="1587"/>
      <c r="Q140" s="1572"/>
      <c r="R140" s="1866">
        <f t="shared" si="2"/>
        <v>0</v>
      </c>
      <c r="S140" s="1572"/>
      <c r="T140" s="1606"/>
      <c r="U140" s="1602"/>
      <c r="V140" s="1602"/>
      <c r="W140" s="1602"/>
      <c r="X140" s="1602"/>
      <c r="Y140" s="1602"/>
    </row>
    <row r="141" spans="1:25" ht="16" customHeight="1" x14ac:dyDescent="0.45">
      <c r="A141" s="1588"/>
      <c r="B141" s="1587"/>
      <c r="C141" s="1587"/>
      <c r="D141" s="1570"/>
      <c r="E141" s="1571"/>
      <c r="F141" s="1587"/>
      <c r="G141" s="1569"/>
      <c r="H141" s="1587"/>
      <c r="I141" s="1572"/>
      <c r="J141" s="1573"/>
      <c r="K141" s="1572"/>
      <c r="L141" s="1587"/>
      <c r="M141" s="1569"/>
      <c r="N141" s="1569"/>
      <c r="O141" s="1587"/>
      <c r="P141" s="1587"/>
      <c r="Q141" s="1572"/>
      <c r="R141" s="1866">
        <f t="shared" si="2"/>
        <v>0</v>
      </c>
      <c r="S141" s="1572"/>
      <c r="T141" s="1606"/>
      <c r="U141" s="1602"/>
      <c r="V141" s="1602"/>
      <c r="W141" s="1602"/>
      <c r="X141" s="1602"/>
      <c r="Y141" s="1602"/>
    </row>
    <row r="142" spans="1:25" ht="16" customHeight="1" x14ac:dyDescent="0.45">
      <c r="A142" s="1588"/>
      <c r="B142" s="1587"/>
      <c r="C142" s="1587"/>
      <c r="D142" s="1570"/>
      <c r="E142" s="1571"/>
      <c r="F142" s="1587"/>
      <c r="G142" s="1569"/>
      <c r="H142" s="1587"/>
      <c r="I142" s="1572"/>
      <c r="J142" s="1573"/>
      <c r="K142" s="1572"/>
      <c r="L142" s="1587"/>
      <c r="M142" s="1569"/>
      <c r="N142" s="1569"/>
      <c r="O142" s="1587"/>
      <c r="P142" s="1587"/>
      <c r="Q142" s="1572"/>
      <c r="R142" s="1866">
        <f t="shared" si="2"/>
        <v>0</v>
      </c>
      <c r="S142" s="1572"/>
      <c r="T142" s="1606"/>
      <c r="U142" s="1602"/>
      <c r="V142" s="1602"/>
      <c r="W142" s="1602"/>
      <c r="X142" s="1602"/>
      <c r="Y142" s="1602"/>
    </row>
    <row r="143" spans="1:25" ht="16" customHeight="1" x14ac:dyDescent="0.45">
      <c r="A143" s="1588"/>
      <c r="B143" s="1587"/>
      <c r="C143" s="1587"/>
      <c r="D143" s="1570"/>
      <c r="E143" s="1571"/>
      <c r="F143" s="1587"/>
      <c r="G143" s="1569"/>
      <c r="H143" s="1587"/>
      <c r="I143" s="1572"/>
      <c r="J143" s="1573"/>
      <c r="K143" s="1572"/>
      <c r="L143" s="1587"/>
      <c r="M143" s="1569"/>
      <c r="N143" s="1569"/>
      <c r="O143" s="1587"/>
      <c r="P143" s="1587"/>
      <c r="Q143" s="1572"/>
      <c r="R143" s="1866">
        <f t="shared" si="2"/>
        <v>0</v>
      </c>
      <c r="S143" s="1572"/>
      <c r="T143" s="1606"/>
      <c r="U143" s="1602"/>
      <c r="V143" s="1602"/>
      <c r="W143" s="1602"/>
      <c r="X143" s="1602"/>
      <c r="Y143" s="1602"/>
    </row>
    <row r="144" spans="1:25" ht="16" customHeight="1" x14ac:dyDescent="0.45">
      <c r="A144" s="1588"/>
      <c r="B144" s="1587"/>
      <c r="C144" s="1587"/>
      <c r="D144" s="1570"/>
      <c r="E144" s="1571"/>
      <c r="F144" s="1587"/>
      <c r="G144" s="1569"/>
      <c r="H144" s="1587"/>
      <c r="I144" s="1572"/>
      <c r="J144" s="1573"/>
      <c r="K144" s="1572"/>
      <c r="L144" s="1587"/>
      <c r="M144" s="1569"/>
      <c r="N144" s="1569"/>
      <c r="O144" s="1587"/>
      <c r="P144" s="1587"/>
      <c r="Q144" s="1572"/>
      <c r="R144" s="1866">
        <f t="shared" si="2"/>
        <v>0</v>
      </c>
      <c r="S144" s="1572"/>
      <c r="T144" s="1606"/>
      <c r="U144" s="1602"/>
      <c r="V144" s="1602"/>
      <c r="W144" s="1602"/>
      <c r="X144" s="1602"/>
      <c r="Y144" s="1602"/>
    </row>
    <row r="145" spans="1:25" ht="16" customHeight="1" x14ac:dyDescent="0.45">
      <c r="A145" s="1588"/>
      <c r="B145" s="1587"/>
      <c r="C145" s="1587"/>
      <c r="D145" s="1570"/>
      <c r="E145" s="1571"/>
      <c r="F145" s="1587"/>
      <c r="G145" s="1569"/>
      <c r="H145" s="1587"/>
      <c r="I145" s="1572"/>
      <c r="J145" s="1573"/>
      <c r="K145" s="1572"/>
      <c r="L145" s="1587"/>
      <c r="M145" s="1569"/>
      <c r="N145" s="1569"/>
      <c r="O145" s="1587"/>
      <c r="P145" s="1587"/>
      <c r="Q145" s="1572"/>
      <c r="R145" s="1866">
        <f t="shared" si="2"/>
        <v>0</v>
      </c>
      <c r="S145" s="1572"/>
      <c r="T145" s="1606"/>
      <c r="U145" s="1602"/>
      <c r="V145" s="1602"/>
      <c r="W145" s="1602"/>
      <c r="X145" s="1602"/>
      <c r="Y145" s="1602"/>
    </row>
    <row r="146" spans="1:25" ht="16" customHeight="1" x14ac:dyDescent="0.45">
      <c r="A146" s="1588"/>
      <c r="B146" s="1587"/>
      <c r="C146" s="1587"/>
      <c r="D146" s="1570"/>
      <c r="E146" s="1571"/>
      <c r="F146" s="1587"/>
      <c r="G146" s="1569"/>
      <c r="H146" s="1587"/>
      <c r="I146" s="1572"/>
      <c r="J146" s="1573"/>
      <c r="K146" s="1572"/>
      <c r="L146" s="1587"/>
      <c r="M146" s="1569"/>
      <c r="N146" s="1569"/>
      <c r="O146" s="1587"/>
      <c r="P146" s="1587"/>
      <c r="Q146" s="1572"/>
      <c r="R146" s="1866">
        <f t="shared" si="2"/>
        <v>0</v>
      </c>
      <c r="S146" s="1572"/>
      <c r="T146" s="1606"/>
      <c r="U146" s="1602"/>
      <c r="V146" s="1602"/>
      <c r="W146" s="1602"/>
      <c r="X146" s="1602"/>
      <c r="Y146" s="1602"/>
    </row>
    <row r="147" spans="1:25" ht="16" customHeight="1" x14ac:dyDescent="0.45">
      <c r="A147" s="1588"/>
      <c r="B147" s="1587"/>
      <c r="C147" s="1587"/>
      <c r="D147" s="1570"/>
      <c r="E147" s="1571"/>
      <c r="F147" s="1587"/>
      <c r="G147" s="1569"/>
      <c r="H147" s="1587"/>
      <c r="I147" s="1572"/>
      <c r="J147" s="1573"/>
      <c r="K147" s="1572"/>
      <c r="L147" s="1587"/>
      <c r="M147" s="1569"/>
      <c r="N147" s="1569"/>
      <c r="O147" s="1587"/>
      <c r="P147" s="1587"/>
      <c r="Q147" s="1572"/>
      <c r="R147" s="1866">
        <f t="shared" si="2"/>
        <v>0</v>
      </c>
      <c r="S147" s="1572"/>
      <c r="T147" s="1606"/>
      <c r="U147" s="1602"/>
      <c r="V147" s="1602"/>
      <c r="W147" s="1602"/>
      <c r="X147" s="1602"/>
      <c r="Y147" s="1602"/>
    </row>
    <row r="148" spans="1:25" ht="16" customHeight="1" x14ac:dyDescent="0.45">
      <c r="A148" s="1588"/>
      <c r="B148" s="1587"/>
      <c r="C148" s="1587"/>
      <c r="D148" s="1570"/>
      <c r="E148" s="1571"/>
      <c r="F148" s="1587"/>
      <c r="G148" s="1569"/>
      <c r="H148" s="1587"/>
      <c r="I148" s="1572"/>
      <c r="J148" s="1573"/>
      <c r="K148" s="1572"/>
      <c r="L148" s="1587"/>
      <c r="M148" s="1569"/>
      <c r="N148" s="1569"/>
      <c r="O148" s="1587"/>
      <c r="P148" s="1587"/>
      <c r="Q148" s="1572"/>
      <c r="R148" s="1866">
        <f t="shared" si="2"/>
        <v>0</v>
      </c>
      <c r="S148" s="1572"/>
      <c r="T148" s="1606"/>
      <c r="U148" s="1602"/>
      <c r="V148" s="1602"/>
      <c r="W148" s="1602"/>
      <c r="X148" s="1602"/>
      <c r="Y148" s="1602"/>
    </row>
    <row r="149" spans="1:25" ht="16" customHeight="1" x14ac:dyDescent="0.45">
      <c r="A149" s="1588"/>
      <c r="B149" s="1587"/>
      <c r="C149" s="1587"/>
      <c r="D149" s="1570"/>
      <c r="E149" s="1571"/>
      <c r="F149" s="1587"/>
      <c r="G149" s="1569"/>
      <c r="H149" s="1587"/>
      <c r="I149" s="1572"/>
      <c r="J149" s="1573"/>
      <c r="K149" s="1572"/>
      <c r="L149" s="1587"/>
      <c r="M149" s="1569"/>
      <c r="N149" s="1569"/>
      <c r="O149" s="1587"/>
      <c r="P149" s="1587"/>
      <c r="Q149" s="1572"/>
      <c r="R149" s="1866">
        <f t="shared" si="2"/>
        <v>0</v>
      </c>
      <c r="S149" s="1572"/>
      <c r="T149" s="1606"/>
      <c r="U149" s="1602"/>
      <c r="V149" s="1602"/>
      <c r="W149" s="1602"/>
      <c r="X149" s="1602"/>
      <c r="Y149" s="1602"/>
    </row>
    <row r="150" spans="1:25" ht="16" customHeight="1" x14ac:dyDescent="0.45">
      <c r="A150" s="1588"/>
      <c r="B150" s="1587"/>
      <c r="C150" s="1587"/>
      <c r="D150" s="1570"/>
      <c r="E150" s="1571"/>
      <c r="F150" s="1587"/>
      <c r="G150" s="1569"/>
      <c r="H150" s="1587"/>
      <c r="I150" s="1572"/>
      <c r="J150" s="1573"/>
      <c r="K150" s="1572"/>
      <c r="L150" s="1587"/>
      <c r="M150" s="1569"/>
      <c r="N150" s="1569"/>
      <c r="O150" s="1587"/>
      <c r="P150" s="1587"/>
      <c r="Q150" s="1572"/>
      <c r="R150" s="1866">
        <f t="shared" si="2"/>
        <v>0</v>
      </c>
      <c r="S150" s="1572"/>
      <c r="T150" s="1606"/>
      <c r="U150" s="1602"/>
      <c r="V150" s="1602"/>
      <c r="W150" s="1602"/>
      <c r="X150" s="1602"/>
      <c r="Y150" s="1602"/>
    </row>
    <row r="151" spans="1:25" ht="16" customHeight="1" x14ac:dyDescent="0.45">
      <c r="A151" s="1588"/>
      <c r="B151" s="1587"/>
      <c r="C151" s="1587"/>
      <c r="D151" s="1570"/>
      <c r="E151" s="1571"/>
      <c r="F151" s="1587"/>
      <c r="G151" s="1569"/>
      <c r="H151" s="1587"/>
      <c r="I151" s="1572"/>
      <c r="J151" s="1573"/>
      <c r="K151" s="1572"/>
      <c r="L151" s="1587"/>
      <c r="M151" s="1569"/>
      <c r="N151" s="1569"/>
      <c r="O151" s="1587"/>
      <c r="P151" s="1587"/>
      <c r="Q151" s="1572"/>
      <c r="R151" s="1866">
        <f t="shared" si="2"/>
        <v>0</v>
      </c>
      <c r="S151" s="1572"/>
      <c r="T151" s="1606"/>
      <c r="U151" s="1602"/>
      <c r="V151" s="1602"/>
      <c r="W151" s="1602"/>
      <c r="X151" s="1602"/>
      <c r="Y151" s="1602"/>
    </row>
    <row r="152" spans="1:25" ht="16" customHeight="1" x14ac:dyDescent="0.45">
      <c r="A152" s="1588"/>
      <c r="B152" s="1587"/>
      <c r="C152" s="1587"/>
      <c r="D152" s="1570"/>
      <c r="E152" s="1571"/>
      <c r="F152" s="1587"/>
      <c r="G152" s="1569"/>
      <c r="H152" s="1587"/>
      <c r="I152" s="1572"/>
      <c r="J152" s="1573"/>
      <c r="K152" s="1572"/>
      <c r="L152" s="1587"/>
      <c r="M152" s="1569"/>
      <c r="N152" s="1569"/>
      <c r="O152" s="1587"/>
      <c r="P152" s="1587"/>
      <c r="Q152" s="1572"/>
      <c r="R152" s="1866">
        <f t="shared" si="2"/>
        <v>0</v>
      </c>
      <c r="S152" s="1572"/>
      <c r="T152" s="1606"/>
      <c r="U152" s="1602"/>
      <c r="V152" s="1602"/>
      <c r="W152" s="1602"/>
      <c r="X152" s="1602"/>
      <c r="Y152" s="1602"/>
    </row>
    <row r="153" spans="1:25" ht="16" customHeight="1" x14ac:dyDescent="0.45">
      <c r="A153" s="1588"/>
      <c r="B153" s="1587"/>
      <c r="C153" s="1587"/>
      <c r="D153" s="1570"/>
      <c r="E153" s="1571"/>
      <c r="F153" s="1587"/>
      <c r="G153" s="1569"/>
      <c r="H153" s="1587"/>
      <c r="I153" s="1572"/>
      <c r="J153" s="1573"/>
      <c r="K153" s="1572"/>
      <c r="L153" s="1587"/>
      <c r="M153" s="1569"/>
      <c r="N153" s="1569"/>
      <c r="O153" s="1587"/>
      <c r="P153" s="1587"/>
      <c r="Q153" s="1572"/>
      <c r="R153" s="1866">
        <f t="shared" si="2"/>
        <v>0</v>
      </c>
      <c r="S153" s="1572"/>
      <c r="T153" s="1606"/>
      <c r="U153" s="1602"/>
      <c r="V153" s="1602"/>
      <c r="W153" s="1602"/>
      <c r="X153" s="1602"/>
      <c r="Y153" s="1602"/>
    </row>
    <row r="154" spans="1:25" ht="16" customHeight="1" x14ac:dyDescent="0.45">
      <c r="A154" s="1588"/>
      <c r="B154" s="1587"/>
      <c r="C154" s="1587"/>
      <c r="D154" s="1570"/>
      <c r="E154" s="1571"/>
      <c r="F154" s="1587"/>
      <c r="G154" s="1569"/>
      <c r="H154" s="1587"/>
      <c r="I154" s="1572"/>
      <c r="J154" s="1573"/>
      <c r="K154" s="1572"/>
      <c r="L154" s="1587"/>
      <c r="M154" s="1569"/>
      <c r="N154" s="1569"/>
      <c r="O154" s="1587"/>
      <c r="P154" s="1587"/>
      <c r="Q154" s="1572"/>
      <c r="R154" s="1866">
        <f t="shared" si="2"/>
        <v>0</v>
      </c>
      <c r="S154" s="1572"/>
      <c r="T154" s="1606"/>
      <c r="U154" s="1602"/>
      <c r="V154" s="1602"/>
      <c r="W154" s="1602"/>
      <c r="X154" s="1602"/>
      <c r="Y154" s="1602"/>
    </row>
    <row r="155" spans="1:25" ht="16" customHeight="1" x14ac:dyDescent="0.45">
      <c r="A155" s="1588"/>
      <c r="B155" s="1587"/>
      <c r="C155" s="1587"/>
      <c r="D155" s="1570"/>
      <c r="E155" s="1571"/>
      <c r="F155" s="1587"/>
      <c r="G155" s="1569"/>
      <c r="H155" s="1587"/>
      <c r="I155" s="1572"/>
      <c r="J155" s="1573"/>
      <c r="K155" s="1572"/>
      <c r="L155" s="1587"/>
      <c r="M155" s="1569"/>
      <c r="N155" s="1569"/>
      <c r="O155" s="1587"/>
      <c r="P155" s="1587"/>
      <c r="Q155" s="1572"/>
      <c r="R155" s="1866">
        <f t="shared" si="2"/>
        <v>0</v>
      </c>
      <c r="S155" s="1572"/>
      <c r="T155" s="1606"/>
      <c r="U155" s="1602"/>
      <c r="V155" s="1602"/>
      <c r="W155" s="1602"/>
      <c r="X155" s="1602"/>
      <c r="Y155" s="1602"/>
    </row>
    <row r="156" spans="1:25" ht="16" customHeight="1" x14ac:dyDescent="0.45">
      <c r="A156" s="1588"/>
      <c r="B156" s="1587"/>
      <c r="C156" s="1587"/>
      <c r="D156" s="1570"/>
      <c r="E156" s="1571"/>
      <c r="F156" s="1587"/>
      <c r="G156" s="1569"/>
      <c r="H156" s="1587"/>
      <c r="I156" s="1572"/>
      <c r="J156" s="1573"/>
      <c r="K156" s="1572"/>
      <c r="L156" s="1587"/>
      <c r="M156" s="1569"/>
      <c r="N156" s="1569"/>
      <c r="O156" s="1587"/>
      <c r="P156" s="1587"/>
      <c r="Q156" s="1572"/>
      <c r="R156" s="1866">
        <f t="shared" si="2"/>
        <v>0</v>
      </c>
      <c r="S156" s="1572"/>
      <c r="T156" s="1606"/>
      <c r="U156" s="1602"/>
      <c r="V156" s="1602"/>
      <c r="W156" s="1602"/>
      <c r="X156" s="1602"/>
      <c r="Y156" s="1602"/>
    </row>
    <row r="157" spans="1:25" ht="16" customHeight="1" x14ac:dyDescent="0.45">
      <c r="A157" s="1588"/>
      <c r="B157" s="1587"/>
      <c r="C157" s="1587"/>
      <c r="D157" s="1570"/>
      <c r="E157" s="1571"/>
      <c r="F157" s="1587"/>
      <c r="G157" s="1569"/>
      <c r="H157" s="1587"/>
      <c r="I157" s="1572"/>
      <c r="J157" s="1573"/>
      <c r="K157" s="1572"/>
      <c r="L157" s="1587"/>
      <c r="M157" s="1569"/>
      <c r="N157" s="1569"/>
      <c r="O157" s="1587"/>
      <c r="P157" s="1587"/>
      <c r="Q157" s="1572"/>
      <c r="R157" s="1866">
        <f t="shared" si="2"/>
        <v>0</v>
      </c>
      <c r="S157" s="1572"/>
      <c r="T157" s="1606"/>
      <c r="U157" s="1602"/>
      <c r="V157" s="1602"/>
      <c r="W157" s="1602"/>
      <c r="X157" s="1602"/>
      <c r="Y157" s="1602"/>
    </row>
    <row r="158" spans="1:25" ht="16" customHeight="1" x14ac:dyDescent="0.45">
      <c r="A158" s="1588"/>
      <c r="B158" s="1587"/>
      <c r="C158" s="1587"/>
      <c r="D158" s="1570"/>
      <c r="E158" s="1571"/>
      <c r="F158" s="1587"/>
      <c r="G158" s="1569"/>
      <c r="H158" s="1587"/>
      <c r="I158" s="1572"/>
      <c r="J158" s="1573"/>
      <c r="K158" s="1572"/>
      <c r="L158" s="1587"/>
      <c r="M158" s="1569"/>
      <c r="N158" s="1569"/>
      <c r="O158" s="1587"/>
      <c r="P158" s="1587"/>
      <c r="Q158" s="1572"/>
      <c r="R158" s="1866">
        <f t="shared" si="2"/>
        <v>0</v>
      </c>
      <c r="S158" s="1572"/>
      <c r="T158" s="1606"/>
      <c r="U158" s="1602"/>
      <c r="V158" s="1602"/>
      <c r="W158" s="1602"/>
      <c r="X158" s="1602"/>
      <c r="Y158" s="1602"/>
    </row>
    <row r="159" spans="1:25" ht="16" customHeight="1" x14ac:dyDescent="0.45">
      <c r="A159" s="1588"/>
      <c r="B159" s="1587"/>
      <c r="C159" s="1587"/>
      <c r="D159" s="1570"/>
      <c r="E159" s="1571"/>
      <c r="F159" s="1587"/>
      <c r="G159" s="1569"/>
      <c r="H159" s="1587"/>
      <c r="I159" s="1572"/>
      <c r="J159" s="1573"/>
      <c r="K159" s="1572"/>
      <c r="L159" s="1587"/>
      <c r="M159" s="1569"/>
      <c r="N159" s="1569"/>
      <c r="O159" s="1587"/>
      <c r="P159" s="1587"/>
      <c r="Q159" s="1572"/>
      <c r="R159" s="1866">
        <f t="shared" si="2"/>
        <v>0</v>
      </c>
      <c r="S159" s="1572"/>
      <c r="T159" s="1606"/>
      <c r="U159" s="1602"/>
      <c r="V159" s="1602"/>
      <c r="W159" s="1602"/>
      <c r="X159" s="1602"/>
      <c r="Y159" s="1602"/>
    </row>
    <row r="160" spans="1:25" ht="16" customHeight="1" x14ac:dyDescent="0.45">
      <c r="A160" s="1588"/>
      <c r="B160" s="1587"/>
      <c r="C160" s="1587"/>
      <c r="D160" s="1570"/>
      <c r="E160" s="1571"/>
      <c r="F160" s="1587"/>
      <c r="G160" s="1569"/>
      <c r="H160" s="1587"/>
      <c r="I160" s="1572"/>
      <c r="J160" s="1573"/>
      <c r="K160" s="1572"/>
      <c r="L160" s="1587"/>
      <c r="M160" s="1569"/>
      <c r="N160" s="1569"/>
      <c r="O160" s="1587"/>
      <c r="P160" s="1587"/>
      <c r="Q160" s="1572"/>
      <c r="R160" s="1866">
        <f t="shared" si="2"/>
        <v>0</v>
      </c>
      <c r="S160" s="1572"/>
      <c r="T160" s="1606"/>
      <c r="U160" s="1602"/>
      <c r="V160" s="1602"/>
      <c r="W160" s="1602"/>
      <c r="X160" s="1602"/>
      <c r="Y160" s="1602"/>
    </row>
    <row r="161" spans="1:25" ht="16" customHeight="1" x14ac:dyDescent="0.45">
      <c r="A161" s="1588"/>
      <c r="B161" s="1587"/>
      <c r="C161" s="1587"/>
      <c r="D161" s="1570"/>
      <c r="E161" s="1571"/>
      <c r="F161" s="1587"/>
      <c r="G161" s="1569"/>
      <c r="H161" s="1587"/>
      <c r="I161" s="1572"/>
      <c r="J161" s="1573"/>
      <c r="K161" s="1572"/>
      <c r="L161" s="1587"/>
      <c r="M161" s="1569"/>
      <c r="N161" s="1569"/>
      <c r="O161" s="1587"/>
      <c r="P161" s="1587"/>
      <c r="Q161" s="1572"/>
      <c r="R161" s="1866">
        <f t="shared" si="2"/>
        <v>0</v>
      </c>
      <c r="S161" s="1572"/>
      <c r="T161" s="1606"/>
      <c r="U161" s="1602"/>
      <c r="V161" s="1602"/>
      <c r="W161" s="1602"/>
      <c r="X161" s="1602"/>
      <c r="Y161" s="1602"/>
    </row>
    <row r="162" spans="1:25" ht="16" customHeight="1" x14ac:dyDescent="0.45">
      <c r="A162" s="1588"/>
      <c r="B162" s="1587"/>
      <c r="C162" s="1587"/>
      <c r="D162" s="1570"/>
      <c r="E162" s="1571"/>
      <c r="F162" s="1587"/>
      <c r="G162" s="1569"/>
      <c r="H162" s="1587"/>
      <c r="I162" s="1572"/>
      <c r="J162" s="1573"/>
      <c r="K162" s="1572"/>
      <c r="L162" s="1587"/>
      <c r="M162" s="1569"/>
      <c r="N162" s="1569"/>
      <c r="O162" s="1587"/>
      <c r="P162" s="1587"/>
      <c r="Q162" s="1572"/>
      <c r="R162" s="1866">
        <f t="shared" si="2"/>
        <v>0</v>
      </c>
      <c r="S162" s="1572"/>
      <c r="T162" s="1606"/>
      <c r="U162" s="1602"/>
      <c r="V162" s="1602"/>
      <c r="W162" s="1602"/>
      <c r="X162" s="1602"/>
      <c r="Y162" s="1602"/>
    </row>
    <row r="163" spans="1:25" ht="16" customHeight="1" x14ac:dyDescent="0.45">
      <c r="A163" s="1588"/>
      <c r="B163" s="1587"/>
      <c r="C163" s="1587"/>
      <c r="D163" s="1570"/>
      <c r="E163" s="1571"/>
      <c r="F163" s="1587"/>
      <c r="G163" s="1569"/>
      <c r="H163" s="1587"/>
      <c r="I163" s="1572"/>
      <c r="J163" s="1573"/>
      <c r="K163" s="1572"/>
      <c r="L163" s="1587"/>
      <c r="M163" s="1569"/>
      <c r="N163" s="1569"/>
      <c r="O163" s="1587"/>
      <c r="P163" s="1587"/>
      <c r="Q163" s="1572"/>
      <c r="R163" s="1866">
        <f t="shared" si="2"/>
        <v>0</v>
      </c>
      <c r="S163" s="1572"/>
      <c r="T163" s="1606"/>
      <c r="U163" s="1602"/>
      <c r="V163" s="1602"/>
      <c r="W163" s="1602"/>
      <c r="X163" s="1602"/>
      <c r="Y163" s="1602"/>
    </row>
    <row r="164" spans="1:25" ht="16" customHeight="1" x14ac:dyDescent="0.45">
      <c r="A164" s="1588"/>
      <c r="B164" s="1587"/>
      <c r="C164" s="1587"/>
      <c r="D164" s="1570"/>
      <c r="E164" s="1571"/>
      <c r="F164" s="1587"/>
      <c r="G164" s="1569"/>
      <c r="H164" s="1587"/>
      <c r="I164" s="1572"/>
      <c r="J164" s="1573"/>
      <c r="K164" s="1572"/>
      <c r="L164" s="1587"/>
      <c r="M164" s="1569"/>
      <c r="N164" s="1569"/>
      <c r="O164" s="1587"/>
      <c r="P164" s="1587"/>
      <c r="Q164" s="1572"/>
      <c r="R164" s="1866">
        <f t="shared" si="2"/>
        <v>0</v>
      </c>
      <c r="S164" s="1572"/>
      <c r="T164" s="1606"/>
      <c r="U164" s="1602"/>
      <c r="V164" s="1602"/>
      <c r="W164" s="1602"/>
      <c r="X164" s="1602"/>
      <c r="Y164" s="1602"/>
    </row>
    <row r="165" spans="1:25" ht="16" customHeight="1" x14ac:dyDescent="0.45">
      <c r="A165" s="1588"/>
      <c r="B165" s="1587"/>
      <c r="C165" s="1587"/>
      <c r="D165" s="1570"/>
      <c r="E165" s="1571"/>
      <c r="F165" s="1587"/>
      <c r="G165" s="1569"/>
      <c r="H165" s="1587"/>
      <c r="I165" s="1572"/>
      <c r="J165" s="1573"/>
      <c r="K165" s="1572"/>
      <c r="L165" s="1587"/>
      <c r="M165" s="1569"/>
      <c r="N165" s="1569"/>
      <c r="O165" s="1587"/>
      <c r="P165" s="1587"/>
      <c r="Q165" s="1572"/>
      <c r="R165" s="1866">
        <f t="shared" si="2"/>
        <v>0</v>
      </c>
      <c r="S165" s="1572"/>
      <c r="T165" s="1606"/>
      <c r="U165" s="1602"/>
      <c r="V165" s="1602"/>
      <c r="W165" s="1602"/>
      <c r="X165" s="1602"/>
      <c r="Y165" s="1602"/>
    </row>
    <row r="166" spans="1:25" ht="16" customHeight="1" x14ac:dyDescent="0.45">
      <c r="A166" s="1588"/>
      <c r="B166" s="1587"/>
      <c r="C166" s="1587"/>
      <c r="D166" s="1570"/>
      <c r="E166" s="1571"/>
      <c r="F166" s="1587"/>
      <c r="G166" s="1569"/>
      <c r="H166" s="1587"/>
      <c r="I166" s="1572"/>
      <c r="J166" s="1573"/>
      <c r="K166" s="1572"/>
      <c r="L166" s="1587"/>
      <c r="M166" s="1569"/>
      <c r="N166" s="1569"/>
      <c r="O166" s="1587"/>
      <c r="P166" s="1587"/>
      <c r="Q166" s="1572"/>
      <c r="R166" s="1866">
        <f t="shared" si="2"/>
        <v>0</v>
      </c>
      <c r="S166" s="1572"/>
      <c r="T166" s="1606"/>
      <c r="U166" s="1602"/>
      <c r="V166" s="1602"/>
      <c r="W166" s="1602"/>
      <c r="X166" s="1602"/>
      <c r="Y166" s="1602"/>
    </row>
    <row r="167" spans="1:25" ht="16" customHeight="1" x14ac:dyDescent="0.45">
      <c r="A167" s="1588"/>
      <c r="B167" s="1587"/>
      <c r="C167" s="1587"/>
      <c r="D167" s="1570"/>
      <c r="E167" s="1571"/>
      <c r="F167" s="1587"/>
      <c r="G167" s="1569"/>
      <c r="H167" s="1587"/>
      <c r="I167" s="1572"/>
      <c r="J167" s="1573"/>
      <c r="K167" s="1572"/>
      <c r="L167" s="1587"/>
      <c r="M167" s="1569"/>
      <c r="N167" s="1569"/>
      <c r="O167" s="1587"/>
      <c r="P167" s="1587"/>
      <c r="Q167" s="1572"/>
      <c r="R167" s="1866">
        <f t="shared" si="2"/>
        <v>0</v>
      </c>
      <c r="S167" s="1572"/>
      <c r="T167" s="1606"/>
      <c r="U167" s="1602"/>
      <c r="V167" s="1602"/>
      <c r="W167" s="1602"/>
      <c r="X167" s="1602"/>
      <c r="Y167" s="1602"/>
    </row>
    <row r="168" spans="1:25" ht="16" customHeight="1" x14ac:dyDescent="0.45">
      <c r="A168" s="1588"/>
      <c r="B168" s="1587"/>
      <c r="C168" s="1587"/>
      <c r="D168" s="1570"/>
      <c r="E168" s="1571"/>
      <c r="F168" s="1587"/>
      <c r="G168" s="1569"/>
      <c r="H168" s="1587"/>
      <c r="I168" s="1572"/>
      <c r="J168" s="1573"/>
      <c r="K168" s="1572"/>
      <c r="L168" s="1587"/>
      <c r="M168" s="1569"/>
      <c r="N168" s="1569"/>
      <c r="O168" s="1587"/>
      <c r="P168" s="1587"/>
      <c r="Q168" s="1572"/>
      <c r="R168" s="1866">
        <f t="shared" si="2"/>
        <v>0</v>
      </c>
      <c r="S168" s="1572"/>
      <c r="T168" s="1606"/>
      <c r="U168" s="1602"/>
      <c r="V168" s="1602"/>
      <c r="W168" s="1602"/>
      <c r="X168" s="1602"/>
      <c r="Y168" s="1602"/>
    </row>
    <row r="169" spans="1:25" ht="16" customHeight="1" x14ac:dyDescent="0.45">
      <c r="A169" s="1588"/>
      <c r="B169" s="1587"/>
      <c r="C169" s="1587"/>
      <c r="D169" s="1570"/>
      <c r="E169" s="1571"/>
      <c r="F169" s="1587"/>
      <c r="G169" s="1569"/>
      <c r="H169" s="1587"/>
      <c r="I169" s="1572"/>
      <c r="J169" s="1573"/>
      <c r="K169" s="1572"/>
      <c r="L169" s="1587"/>
      <c r="M169" s="1569"/>
      <c r="N169" s="1569"/>
      <c r="O169" s="1587"/>
      <c r="P169" s="1587"/>
      <c r="Q169" s="1572"/>
      <c r="R169" s="1866">
        <f t="shared" si="2"/>
        <v>0</v>
      </c>
      <c r="S169" s="1572"/>
      <c r="T169" s="1606"/>
      <c r="U169" s="1602"/>
      <c r="V169" s="1602"/>
      <c r="W169" s="1602"/>
      <c r="X169" s="1602"/>
      <c r="Y169" s="1602"/>
    </row>
    <row r="170" spans="1:25" ht="16" customHeight="1" x14ac:dyDescent="0.45">
      <c r="A170" s="1588"/>
      <c r="B170" s="1587"/>
      <c r="C170" s="1587"/>
      <c r="D170" s="1570"/>
      <c r="E170" s="1571"/>
      <c r="F170" s="1587"/>
      <c r="G170" s="1569"/>
      <c r="H170" s="1587"/>
      <c r="I170" s="1572"/>
      <c r="J170" s="1573"/>
      <c r="K170" s="1572"/>
      <c r="L170" s="1587"/>
      <c r="M170" s="1569"/>
      <c r="N170" s="1569"/>
      <c r="O170" s="1587"/>
      <c r="P170" s="1587"/>
      <c r="Q170" s="1572"/>
      <c r="R170" s="1866">
        <f t="shared" si="2"/>
        <v>0</v>
      </c>
      <c r="S170" s="1572"/>
      <c r="T170" s="1606"/>
      <c r="U170" s="1602"/>
      <c r="V170" s="1602"/>
      <c r="W170" s="1602"/>
      <c r="X170" s="1602"/>
      <c r="Y170" s="1602"/>
    </row>
    <row r="171" spans="1:25" ht="16" customHeight="1" x14ac:dyDescent="0.45">
      <c r="A171" s="1588"/>
      <c r="B171" s="1587"/>
      <c r="C171" s="1587"/>
      <c r="D171" s="1570"/>
      <c r="E171" s="1571"/>
      <c r="F171" s="1587"/>
      <c r="G171" s="1569"/>
      <c r="H171" s="1587"/>
      <c r="I171" s="1572"/>
      <c r="J171" s="1573"/>
      <c r="K171" s="1572"/>
      <c r="L171" s="1587"/>
      <c r="M171" s="1569"/>
      <c r="N171" s="1569"/>
      <c r="O171" s="1587"/>
      <c r="P171" s="1587"/>
      <c r="Q171" s="1572"/>
      <c r="R171" s="1866">
        <f t="shared" si="2"/>
        <v>0</v>
      </c>
      <c r="S171" s="1572"/>
      <c r="T171" s="1606"/>
      <c r="U171" s="1602"/>
      <c r="V171" s="1602"/>
      <c r="W171" s="1602"/>
      <c r="X171" s="1602"/>
      <c r="Y171" s="1602"/>
    </row>
    <row r="172" spans="1:25" ht="16" customHeight="1" x14ac:dyDescent="0.45">
      <c r="A172" s="1588"/>
      <c r="B172" s="1587"/>
      <c r="C172" s="1587"/>
      <c r="D172" s="1570"/>
      <c r="E172" s="1571"/>
      <c r="F172" s="1587"/>
      <c r="G172" s="1569"/>
      <c r="H172" s="1587"/>
      <c r="I172" s="1572"/>
      <c r="J172" s="1573"/>
      <c r="K172" s="1572"/>
      <c r="L172" s="1587"/>
      <c r="M172" s="1569"/>
      <c r="N172" s="1569"/>
      <c r="O172" s="1587"/>
      <c r="P172" s="1587"/>
      <c r="Q172" s="1572"/>
      <c r="R172" s="1866">
        <f t="shared" si="2"/>
        <v>0</v>
      </c>
      <c r="S172" s="1572"/>
      <c r="T172" s="1606"/>
      <c r="U172" s="1602"/>
      <c r="V172" s="1602"/>
      <c r="W172" s="1602"/>
      <c r="X172" s="1602"/>
      <c r="Y172" s="1602"/>
    </row>
    <row r="173" spans="1:25" ht="16" customHeight="1" x14ac:dyDescent="0.45">
      <c r="A173" s="1588"/>
      <c r="B173" s="1587"/>
      <c r="C173" s="1587"/>
      <c r="D173" s="1570"/>
      <c r="E173" s="1571"/>
      <c r="F173" s="1587"/>
      <c r="G173" s="1569"/>
      <c r="H173" s="1587"/>
      <c r="I173" s="1572"/>
      <c r="J173" s="1573"/>
      <c r="K173" s="1572"/>
      <c r="L173" s="1587"/>
      <c r="M173" s="1569"/>
      <c r="N173" s="1569"/>
      <c r="O173" s="1587"/>
      <c r="P173" s="1587"/>
      <c r="Q173" s="1572"/>
      <c r="R173" s="1866">
        <f t="shared" si="2"/>
        <v>0</v>
      </c>
      <c r="S173" s="1572"/>
      <c r="T173" s="1606"/>
      <c r="U173" s="1602"/>
      <c r="V173" s="1602"/>
      <c r="W173" s="1602"/>
      <c r="X173" s="1602"/>
      <c r="Y173" s="1602"/>
    </row>
    <row r="174" spans="1:25" ht="16" customHeight="1" x14ac:dyDescent="0.45">
      <c r="A174" s="1588"/>
      <c r="B174" s="1587"/>
      <c r="C174" s="1587"/>
      <c r="D174" s="1570"/>
      <c r="E174" s="1571"/>
      <c r="F174" s="1587"/>
      <c r="G174" s="1569"/>
      <c r="H174" s="1587"/>
      <c r="I174" s="1572"/>
      <c r="J174" s="1573"/>
      <c r="K174" s="1572"/>
      <c r="L174" s="1587"/>
      <c r="M174" s="1569"/>
      <c r="N174" s="1569"/>
      <c r="O174" s="1587"/>
      <c r="P174" s="1587"/>
      <c r="Q174" s="1572"/>
      <c r="R174" s="1866">
        <f t="shared" si="2"/>
        <v>0</v>
      </c>
      <c r="S174" s="1572"/>
      <c r="T174" s="1606"/>
      <c r="U174" s="1602"/>
      <c r="V174" s="1602"/>
      <c r="W174" s="1602"/>
      <c r="X174" s="1602"/>
      <c r="Y174" s="1602"/>
    </row>
    <row r="175" spans="1:25" ht="16" customHeight="1" x14ac:dyDescent="0.45">
      <c r="A175" s="1588"/>
      <c r="B175" s="1587"/>
      <c r="C175" s="1587"/>
      <c r="D175" s="1570"/>
      <c r="E175" s="1571"/>
      <c r="F175" s="1587"/>
      <c r="G175" s="1569"/>
      <c r="H175" s="1587"/>
      <c r="I175" s="1572"/>
      <c r="J175" s="1573"/>
      <c r="K175" s="1572"/>
      <c r="L175" s="1587"/>
      <c r="M175" s="1569"/>
      <c r="N175" s="1569"/>
      <c r="O175" s="1587"/>
      <c r="P175" s="1587"/>
      <c r="Q175" s="1572"/>
      <c r="R175" s="1866">
        <f t="shared" si="2"/>
        <v>0</v>
      </c>
      <c r="S175" s="1572"/>
      <c r="T175" s="1606"/>
      <c r="U175" s="1602"/>
      <c r="V175" s="1602"/>
      <c r="W175" s="1602"/>
      <c r="X175" s="1602"/>
      <c r="Y175" s="1602"/>
    </row>
    <row r="176" spans="1:25" ht="16" customHeight="1" x14ac:dyDescent="0.45">
      <c r="A176" s="1588"/>
      <c r="B176" s="1587"/>
      <c r="C176" s="1587"/>
      <c r="D176" s="1570"/>
      <c r="E176" s="1571"/>
      <c r="F176" s="1587"/>
      <c r="G176" s="1569"/>
      <c r="H176" s="1587"/>
      <c r="I176" s="1572"/>
      <c r="J176" s="1573"/>
      <c r="K176" s="1572"/>
      <c r="L176" s="1587"/>
      <c r="M176" s="1569"/>
      <c r="N176" s="1569"/>
      <c r="O176" s="1587"/>
      <c r="P176" s="1587"/>
      <c r="Q176" s="1572"/>
      <c r="R176" s="1866">
        <f t="shared" si="2"/>
        <v>0</v>
      </c>
      <c r="S176" s="1572"/>
      <c r="T176" s="1606"/>
      <c r="U176" s="1602"/>
      <c r="V176" s="1602"/>
      <c r="W176" s="1602"/>
      <c r="X176" s="1602"/>
      <c r="Y176" s="1602"/>
    </row>
    <row r="177" spans="1:25" ht="16" customHeight="1" x14ac:dyDescent="0.45">
      <c r="A177" s="1588"/>
      <c r="B177" s="1587"/>
      <c r="C177" s="1587"/>
      <c r="D177" s="1570"/>
      <c r="E177" s="1571"/>
      <c r="F177" s="1587"/>
      <c r="G177" s="1569"/>
      <c r="H177" s="1587"/>
      <c r="I177" s="1572"/>
      <c r="J177" s="1573"/>
      <c r="K177" s="1572"/>
      <c r="L177" s="1587"/>
      <c r="M177" s="1569"/>
      <c r="N177" s="1569"/>
      <c r="O177" s="1587"/>
      <c r="P177" s="1587"/>
      <c r="Q177" s="1572"/>
      <c r="R177" s="1866">
        <f t="shared" si="2"/>
        <v>0</v>
      </c>
      <c r="S177" s="1572"/>
      <c r="T177" s="1606"/>
      <c r="U177" s="1602"/>
      <c r="V177" s="1602"/>
      <c r="W177" s="1602"/>
      <c r="X177" s="1602"/>
      <c r="Y177" s="1602"/>
    </row>
    <row r="178" spans="1:25" ht="16" customHeight="1" x14ac:dyDescent="0.45">
      <c r="A178" s="1588"/>
      <c r="B178" s="1587"/>
      <c r="C178" s="1587"/>
      <c r="D178" s="1570"/>
      <c r="E178" s="1571"/>
      <c r="F178" s="1587"/>
      <c r="G178" s="1569"/>
      <c r="H178" s="1587"/>
      <c r="I178" s="1572"/>
      <c r="J178" s="1573"/>
      <c r="K178" s="1572"/>
      <c r="L178" s="1587"/>
      <c r="M178" s="1569"/>
      <c r="N178" s="1569"/>
      <c r="O178" s="1587"/>
      <c r="P178" s="1587"/>
      <c r="Q178" s="1572"/>
      <c r="R178" s="1866">
        <f t="shared" si="2"/>
        <v>0</v>
      </c>
      <c r="S178" s="1572"/>
      <c r="T178" s="1606"/>
      <c r="U178" s="1602"/>
      <c r="V178" s="1602"/>
      <c r="W178" s="1602"/>
      <c r="X178" s="1602"/>
      <c r="Y178" s="1602"/>
    </row>
    <row r="179" spans="1:25" ht="16" customHeight="1" x14ac:dyDescent="0.45">
      <c r="A179" s="1588"/>
      <c r="B179" s="1587"/>
      <c r="C179" s="1587"/>
      <c r="D179" s="1570"/>
      <c r="E179" s="1571"/>
      <c r="F179" s="1587"/>
      <c r="G179" s="1569"/>
      <c r="H179" s="1587"/>
      <c r="I179" s="1572"/>
      <c r="J179" s="1573"/>
      <c r="K179" s="1572"/>
      <c r="L179" s="1587"/>
      <c r="M179" s="1569"/>
      <c r="N179" s="1569"/>
      <c r="O179" s="1587"/>
      <c r="P179" s="1587"/>
      <c r="Q179" s="1572"/>
      <c r="R179" s="1866">
        <f t="shared" si="2"/>
        <v>0</v>
      </c>
      <c r="S179" s="1572"/>
      <c r="T179" s="1606"/>
      <c r="U179" s="1602"/>
      <c r="V179" s="1602"/>
      <c r="W179" s="1602"/>
      <c r="X179" s="1602"/>
      <c r="Y179" s="1602"/>
    </row>
    <row r="180" spans="1:25" ht="16" customHeight="1" x14ac:dyDescent="0.45">
      <c r="A180" s="1588"/>
      <c r="B180" s="1587"/>
      <c r="C180" s="1587"/>
      <c r="D180" s="1570"/>
      <c r="E180" s="1571"/>
      <c r="F180" s="1587"/>
      <c r="G180" s="1569"/>
      <c r="H180" s="1587"/>
      <c r="I180" s="1572"/>
      <c r="J180" s="1573"/>
      <c r="K180" s="1572"/>
      <c r="L180" s="1587"/>
      <c r="M180" s="1569"/>
      <c r="N180" s="1569"/>
      <c r="O180" s="1587"/>
      <c r="P180" s="1587"/>
      <c r="Q180" s="1572"/>
      <c r="R180" s="1866">
        <f t="shared" si="2"/>
        <v>0</v>
      </c>
      <c r="S180" s="1572"/>
      <c r="T180" s="1606"/>
      <c r="U180" s="1602"/>
      <c r="V180" s="1602"/>
      <c r="W180" s="1602"/>
      <c r="X180" s="1602"/>
      <c r="Y180" s="1602"/>
    </row>
    <row r="181" spans="1:25" ht="16" customHeight="1" x14ac:dyDescent="0.45">
      <c r="A181" s="1588"/>
      <c r="B181" s="1587"/>
      <c r="C181" s="1587"/>
      <c r="D181" s="1570"/>
      <c r="E181" s="1571"/>
      <c r="F181" s="1587"/>
      <c r="G181" s="1569"/>
      <c r="H181" s="1587"/>
      <c r="I181" s="1572"/>
      <c r="J181" s="1573"/>
      <c r="K181" s="1572"/>
      <c r="L181" s="1587"/>
      <c r="M181" s="1569"/>
      <c r="N181" s="1569"/>
      <c r="O181" s="1587"/>
      <c r="P181" s="1587"/>
      <c r="Q181" s="1572"/>
      <c r="R181" s="1866">
        <f t="shared" si="2"/>
        <v>0</v>
      </c>
      <c r="S181" s="1572"/>
      <c r="T181" s="1606"/>
      <c r="U181" s="1602"/>
      <c r="V181" s="1602"/>
      <c r="W181" s="1602"/>
      <c r="X181" s="1602"/>
      <c r="Y181" s="1602"/>
    </row>
    <row r="182" spans="1:25" ht="16" customHeight="1" x14ac:dyDescent="0.45">
      <c r="A182" s="1588"/>
      <c r="B182" s="1587"/>
      <c r="C182" s="1587"/>
      <c r="D182" s="1570"/>
      <c r="E182" s="1571"/>
      <c r="F182" s="1587"/>
      <c r="G182" s="1569"/>
      <c r="H182" s="1587"/>
      <c r="I182" s="1572"/>
      <c r="J182" s="1573"/>
      <c r="K182" s="1572"/>
      <c r="L182" s="1587"/>
      <c r="M182" s="1569"/>
      <c r="N182" s="1569"/>
      <c r="O182" s="1587"/>
      <c r="P182" s="1587"/>
      <c r="Q182" s="1572"/>
      <c r="R182" s="1866">
        <f t="shared" si="2"/>
        <v>0</v>
      </c>
      <c r="S182" s="1572"/>
      <c r="T182" s="1606"/>
      <c r="U182" s="1602"/>
      <c r="V182" s="1602"/>
      <c r="W182" s="1602"/>
      <c r="X182" s="1602"/>
      <c r="Y182" s="1602"/>
    </row>
    <row r="183" spans="1:25" ht="16" customHeight="1" x14ac:dyDescent="0.45">
      <c r="A183" s="1588"/>
      <c r="B183" s="1587"/>
      <c r="C183" s="1587"/>
      <c r="D183" s="1570"/>
      <c r="E183" s="1571"/>
      <c r="F183" s="1587"/>
      <c r="G183" s="1569"/>
      <c r="H183" s="1587"/>
      <c r="I183" s="1572"/>
      <c r="J183" s="1573"/>
      <c r="K183" s="1572"/>
      <c r="L183" s="1587"/>
      <c r="M183" s="1569"/>
      <c r="N183" s="1569"/>
      <c r="O183" s="1587"/>
      <c r="P183" s="1587"/>
      <c r="Q183" s="1572"/>
      <c r="R183" s="1866">
        <f t="shared" si="2"/>
        <v>0</v>
      </c>
      <c r="S183" s="1572"/>
      <c r="T183" s="1606"/>
      <c r="U183" s="1602"/>
      <c r="V183" s="1602"/>
      <c r="W183" s="1602"/>
      <c r="X183" s="1602"/>
      <c r="Y183" s="1602"/>
    </row>
    <row r="184" spans="1:25" ht="16" customHeight="1" x14ac:dyDescent="0.45">
      <c r="A184" s="1588"/>
      <c r="B184" s="1587"/>
      <c r="C184" s="1587"/>
      <c r="D184" s="1570"/>
      <c r="E184" s="1571"/>
      <c r="F184" s="1587"/>
      <c r="G184" s="1569"/>
      <c r="H184" s="1587"/>
      <c r="I184" s="1572"/>
      <c r="J184" s="1573"/>
      <c r="K184" s="1572"/>
      <c r="L184" s="1587"/>
      <c r="M184" s="1569"/>
      <c r="N184" s="1569"/>
      <c r="O184" s="1587"/>
      <c r="P184" s="1587"/>
      <c r="Q184" s="1572"/>
      <c r="R184" s="1866">
        <f t="shared" si="2"/>
        <v>0</v>
      </c>
      <c r="S184" s="1572"/>
      <c r="T184" s="1606"/>
      <c r="U184" s="1602"/>
      <c r="V184" s="1602"/>
      <c r="W184" s="1602"/>
      <c r="X184" s="1602"/>
      <c r="Y184" s="1602"/>
    </row>
    <row r="185" spans="1:25" ht="16" customHeight="1" x14ac:dyDescent="0.45">
      <c r="A185" s="1588"/>
      <c r="B185" s="1587"/>
      <c r="C185" s="1587"/>
      <c r="D185" s="1570"/>
      <c r="E185" s="1571"/>
      <c r="F185" s="1587"/>
      <c r="G185" s="1569"/>
      <c r="H185" s="1587"/>
      <c r="I185" s="1572"/>
      <c r="J185" s="1573"/>
      <c r="K185" s="1572"/>
      <c r="L185" s="1587"/>
      <c r="M185" s="1569"/>
      <c r="N185" s="1569"/>
      <c r="O185" s="1587"/>
      <c r="P185" s="1587"/>
      <c r="Q185" s="1572"/>
      <c r="R185" s="1866">
        <f t="shared" si="2"/>
        <v>0</v>
      </c>
      <c r="S185" s="1572"/>
      <c r="T185" s="1606"/>
      <c r="U185" s="1602"/>
      <c r="V185" s="1602"/>
      <c r="W185" s="1602"/>
      <c r="X185" s="1602"/>
      <c r="Y185" s="1602"/>
    </row>
    <row r="186" spans="1:25" ht="16" customHeight="1" x14ac:dyDescent="0.45">
      <c r="A186" s="1588"/>
      <c r="B186" s="1587"/>
      <c r="C186" s="1587"/>
      <c r="D186" s="1570"/>
      <c r="E186" s="1571"/>
      <c r="F186" s="1587"/>
      <c r="G186" s="1569"/>
      <c r="H186" s="1587"/>
      <c r="I186" s="1572"/>
      <c r="J186" s="1573"/>
      <c r="K186" s="1572"/>
      <c r="L186" s="1587"/>
      <c r="M186" s="1569"/>
      <c r="N186" s="1569"/>
      <c r="O186" s="1587"/>
      <c r="P186" s="1587"/>
      <c r="Q186" s="1572"/>
      <c r="R186" s="1866">
        <f t="shared" si="2"/>
        <v>0</v>
      </c>
      <c r="S186" s="1572"/>
      <c r="T186" s="1606"/>
      <c r="U186" s="1602"/>
      <c r="V186" s="1602"/>
      <c r="W186" s="1602"/>
      <c r="X186" s="1602"/>
      <c r="Y186" s="1602"/>
    </row>
    <row r="187" spans="1:25" ht="16" customHeight="1" x14ac:dyDescent="0.45">
      <c r="A187" s="1588"/>
      <c r="B187" s="1587"/>
      <c r="C187" s="1587"/>
      <c r="D187" s="1570"/>
      <c r="E187" s="1571"/>
      <c r="F187" s="1587"/>
      <c r="G187" s="1569"/>
      <c r="H187" s="1587"/>
      <c r="I187" s="1572"/>
      <c r="J187" s="1573"/>
      <c r="K187" s="1572"/>
      <c r="L187" s="1587"/>
      <c r="M187" s="1569"/>
      <c r="N187" s="1569"/>
      <c r="O187" s="1587"/>
      <c r="P187" s="1587"/>
      <c r="Q187" s="1572"/>
      <c r="R187" s="1866">
        <f t="shared" si="2"/>
        <v>0</v>
      </c>
      <c r="S187" s="1572"/>
      <c r="T187" s="1606"/>
      <c r="U187" s="1602"/>
      <c r="V187" s="1602"/>
      <c r="W187" s="1602"/>
      <c r="X187" s="1602"/>
      <c r="Y187" s="1602"/>
    </row>
    <row r="188" spans="1:25" ht="16" customHeight="1" x14ac:dyDescent="0.45">
      <c r="A188" s="1588"/>
      <c r="B188" s="1587"/>
      <c r="C188" s="1587"/>
      <c r="D188" s="1570"/>
      <c r="E188" s="1571"/>
      <c r="F188" s="1587"/>
      <c r="G188" s="1569"/>
      <c r="H188" s="1587"/>
      <c r="I188" s="1572"/>
      <c r="J188" s="1573"/>
      <c r="K188" s="1572"/>
      <c r="L188" s="1587"/>
      <c r="M188" s="1569"/>
      <c r="N188" s="1569"/>
      <c r="O188" s="1587"/>
      <c r="P188" s="1587"/>
      <c r="Q188" s="1572"/>
      <c r="R188" s="1866">
        <f t="shared" si="2"/>
        <v>0</v>
      </c>
      <c r="S188" s="1572"/>
      <c r="T188" s="1606"/>
      <c r="U188" s="1602"/>
      <c r="V188" s="1602"/>
      <c r="W188" s="1602"/>
      <c r="X188" s="1602"/>
      <c r="Y188" s="1602"/>
    </row>
    <row r="189" spans="1:25" ht="16" customHeight="1" x14ac:dyDescent="0.45">
      <c r="A189" s="1588"/>
      <c r="B189" s="1587"/>
      <c r="C189" s="1587"/>
      <c r="D189" s="1570"/>
      <c r="E189" s="1571"/>
      <c r="F189" s="1587"/>
      <c r="G189" s="1569"/>
      <c r="H189" s="1587"/>
      <c r="I189" s="1572"/>
      <c r="J189" s="1573"/>
      <c r="K189" s="1572"/>
      <c r="L189" s="1587"/>
      <c r="M189" s="1569"/>
      <c r="N189" s="1569"/>
      <c r="O189" s="1587"/>
      <c r="P189" s="1587"/>
      <c r="Q189" s="1572"/>
      <c r="R189" s="1866">
        <f t="shared" si="2"/>
        <v>0</v>
      </c>
      <c r="S189" s="1572"/>
      <c r="T189" s="1606"/>
      <c r="U189" s="1602"/>
      <c r="V189" s="1602"/>
      <c r="W189" s="1602"/>
      <c r="X189" s="1602"/>
      <c r="Y189" s="1602"/>
    </row>
    <row r="190" spans="1:25" ht="16" customHeight="1" x14ac:dyDescent="0.45">
      <c r="A190" s="1588"/>
      <c r="B190" s="1587"/>
      <c r="C190" s="1587"/>
      <c r="D190" s="1570"/>
      <c r="E190" s="1571"/>
      <c r="F190" s="1587"/>
      <c r="G190" s="1569"/>
      <c r="H190" s="1587"/>
      <c r="I190" s="1572"/>
      <c r="J190" s="1573"/>
      <c r="K190" s="1572"/>
      <c r="L190" s="1587"/>
      <c r="M190" s="1569"/>
      <c r="N190" s="1569"/>
      <c r="O190" s="1587"/>
      <c r="P190" s="1587"/>
      <c r="Q190" s="1572"/>
      <c r="R190" s="1866">
        <f t="shared" si="2"/>
        <v>0</v>
      </c>
      <c r="S190" s="1572"/>
      <c r="T190" s="1606"/>
      <c r="U190" s="1602"/>
      <c r="V190" s="1602"/>
      <c r="W190" s="1602"/>
      <c r="X190" s="1602"/>
      <c r="Y190" s="1602"/>
    </row>
    <row r="191" spans="1:25" ht="16" customHeight="1" x14ac:dyDescent="0.45">
      <c r="A191" s="1588"/>
      <c r="B191" s="1587"/>
      <c r="C191" s="1587"/>
      <c r="D191" s="1570"/>
      <c r="E191" s="1571"/>
      <c r="F191" s="1587"/>
      <c r="G191" s="1569"/>
      <c r="H191" s="1587"/>
      <c r="I191" s="1572"/>
      <c r="J191" s="1573"/>
      <c r="K191" s="1572"/>
      <c r="L191" s="1587"/>
      <c r="M191" s="1569"/>
      <c r="N191" s="1569"/>
      <c r="O191" s="1587"/>
      <c r="P191" s="1587"/>
      <c r="Q191" s="1572"/>
      <c r="R191" s="1866">
        <f t="shared" si="2"/>
        <v>0</v>
      </c>
      <c r="S191" s="1572"/>
      <c r="T191" s="1606"/>
      <c r="U191" s="1602"/>
      <c r="V191" s="1602"/>
      <c r="W191" s="1602"/>
      <c r="X191" s="1602"/>
      <c r="Y191" s="1602"/>
    </row>
    <row r="192" spans="1:25" ht="16" customHeight="1" x14ac:dyDescent="0.45">
      <c r="A192" s="1588"/>
      <c r="B192" s="1587"/>
      <c r="C192" s="1587"/>
      <c r="D192" s="1570"/>
      <c r="E192" s="1571"/>
      <c r="F192" s="1587"/>
      <c r="G192" s="1569"/>
      <c r="H192" s="1587"/>
      <c r="I192" s="1572"/>
      <c r="J192" s="1573"/>
      <c r="K192" s="1572"/>
      <c r="L192" s="1587"/>
      <c r="M192" s="1569"/>
      <c r="N192" s="1569"/>
      <c r="O192" s="1587"/>
      <c r="P192" s="1587"/>
      <c r="Q192" s="1572"/>
      <c r="R192" s="1866">
        <f t="shared" si="2"/>
        <v>0</v>
      </c>
      <c r="S192" s="1572"/>
      <c r="T192" s="1606"/>
      <c r="U192" s="1602"/>
      <c r="V192" s="1602"/>
      <c r="W192" s="1602"/>
      <c r="X192" s="1602"/>
      <c r="Y192" s="1602"/>
    </row>
    <row r="193" spans="1:25" ht="16" customHeight="1" x14ac:dyDescent="0.45">
      <c r="A193" s="1588"/>
      <c r="B193" s="1587"/>
      <c r="C193" s="1587"/>
      <c r="D193" s="1570"/>
      <c r="E193" s="1571"/>
      <c r="F193" s="1587"/>
      <c r="G193" s="1569"/>
      <c r="H193" s="1587"/>
      <c r="I193" s="1572"/>
      <c r="J193" s="1573"/>
      <c r="K193" s="1572"/>
      <c r="L193" s="1587"/>
      <c r="M193" s="1569"/>
      <c r="N193" s="1569"/>
      <c r="O193" s="1587"/>
      <c r="P193" s="1587"/>
      <c r="Q193" s="1572"/>
      <c r="R193" s="1866">
        <f t="shared" si="2"/>
        <v>0</v>
      </c>
      <c r="S193" s="1572"/>
      <c r="T193" s="1606"/>
      <c r="U193" s="1602"/>
      <c r="V193" s="1602"/>
      <c r="W193" s="1602"/>
      <c r="X193" s="1602"/>
      <c r="Y193" s="1602"/>
    </row>
    <row r="194" spans="1:25" ht="16" customHeight="1" x14ac:dyDescent="0.45">
      <c r="A194" s="1588"/>
      <c r="B194" s="1587"/>
      <c r="C194" s="1587"/>
      <c r="D194" s="1570"/>
      <c r="E194" s="1571"/>
      <c r="F194" s="1587"/>
      <c r="G194" s="1569"/>
      <c r="H194" s="1587"/>
      <c r="I194" s="1572"/>
      <c r="J194" s="1573"/>
      <c r="K194" s="1572"/>
      <c r="L194" s="1587"/>
      <c r="M194" s="1569"/>
      <c r="N194" s="1569"/>
      <c r="O194" s="1587"/>
      <c r="P194" s="1587"/>
      <c r="Q194" s="1572"/>
      <c r="R194" s="1866">
        <f t="shared" si="2"/>
        <v>0</v>
      </c>
      <c r="S194" s="1572"/>
      <c r="T194" s="1606"/>
      <c r="U194" s="1602"/>
      <c r="V194" s="1602"/>
      <c r="W194" s="1602"/>
      <c r="X194" s="1602"/>
      <c r="Y194" s="1602"/>
    </row>
    <row r="195" spans="1:25" ht="16" customHeight="1" x14ac:dyDescent="0.45">
      <c r="A195" s="1588"/>
      <c r="B195" s="1587"/>
      <c r="C195" s="1587"/>
      <c r="D195" s="1570"/>
      <c r="E195" s="1571"/>
      <c r="F195" s="1587"/>
      <c r="G195" s="1569"/>
      <c r="H195" s="1587"/>
      <c r="I195" s="1572"/>
      <c r="J195" s="1573"/>
      <c r="K195" s="1572"/>
      <c r="L195" s="1587"/>
      <c r="M195" s="1569"/>
      <c r="N195" s="1569"/>
      <c r="O195" s="1587"/>
      <c r="P195" s="1587"/>
      <c r="Q195" s="1572"/>
      <c r="R195" s="1866">
        <f t="shared" si="2"/>
        <v>0</v>
      </c>
      <c r="S195" s="1572"/>
      <c r="T195" s="1606"/>
      <c r="U195" s="1602"/>
      <c r="V195" s="1602"/>
      <c r="W195" s="1602"/>
      <c r="X195" s="1602"/>
      <c r="Y195" s="1602"/>
    </row>
    <row r="196" spans="1:25" ht="16" customHeight="1" x14ac:dyDescent="0.45">
      <c r="A196" s="1588"/>
      <c r="B196" s="1587"/>
      <c r="C196" s="1587"/>
      <c r="D196" s="1570"/>
      <c r="E196" s="1571"/>
      <c r="F196" s="1587"/>
      <c r="G196" s="1569"/>
      <c r="H196" s="1587"/>
      <c r="I196" s="1572"/>
      <c r="J196" s="1573"/>
      <c r="K196" s="1572"/>
      <c r="L196" s="1587"/>
      <c r="M196" s="1569"/>
      <c r="N196" s="1569"/>
      <c r="O196" s="1587"/>
      <c r="P196" s="1587"/>
      <c r="Q196" s="1572"/>
      <c r="R196" s="1866">
        <f t="shared" si="2"/>
        <v>0</v>
      </c>
      <c r="S196" s="1572"/>
      <c r="T196" s="1606"/>
      <c r="U196" s="1602"/>
      <c r="V196" s="1602"/>
      <c r="W196" s="1602"/>
      <c r="X196" s="1602"/>
      <c r="Y196" s="1602"/>
    </row>
    <row r="197" spans="1:25" ht="16" customHeight="1" x14ac:dyDescent="0.45">
      <c r="A197" s="1588"/>
      <c r="B197" s="1587"/>
      <c r="C197" s="1587"/>
      <c r="D197" s="1570"/>
      <c r="E197" s="1571"/>
      <c r="F197" s="1587"/>
      <c r="G197" s="1569"/>
      <c r="H197" s="1587"/>
      <c r="I197" s="1572"/>
      <c r="J197" s="1573"/>
      <c r="K197" s="1572"/>
      <c r="L197" s="1587"/>
      <c r="M197" s="1569"/>
      <c r="N197" s="1569"/>
      <c r="O197" s="1587"/>
      <c r="P197" s="1587"/>
      <c r="Q197" s="1572"/>
      <c r="R197" s="1866">
        <f t="shared" si="2"/>
        <v>0</v>
      </c>
      <c r="S197" s="1572"/>
      <c r="T197" s="1606"/>
      <c r="U197" s="1602"/>
      <c r="V197" s="1602"/>
      <c r="W197" s="1602"/>
      <c r="X197" s="1602"/>
      <c r="Y197" s="1602"/>
    </row>
    <row r="198" spans="1:25" ht="16" customHeight="1" x14ac:dyDescent="0.45">
      <c r="A198" s="1588"/>
      <c r="B198" s="1587"/>
      <c r="C198" s="1587"/>
      <c r="D198" s="1570"/>
      <c r="E198" s="1571"/>
      <c r="F198" s="1587"/>
      <c r="G198" s="1569"/>
      <c r="H198" s="1587"/>
      <c r="I198" s="1572"/>
      <c r="J198" s="1573"/>
      <c r="K198" s="1572"/>
      <c r="L198" s="1587"/>
      <c r="M198" s="1569"/>
      <c r="N198" s="1569"/>
      <c r="O198" s="1587"/>
      <c r="P198" s="1587"/>
      <c r="Q198" s="1572"/>
      <c r="R198" s="1866">
        <f t="shared" si="2"/>
        <v>0</v>
      </c>
      <c r="S198" s="1572"/>
      <c r="T198" s="1606"/>
      <c r="U198" s="1602"/>
      <c r="V198" s="1602"/>
      <c r="W198" s="1602"/>
      <c r="X198" s="1602"/>
      <c r="Y198" s="1602"/>
    </row>
    <row r="199" spans="1:25" ht="16" customHeight="1" x14ac:dyDescent="0.45">
      <c r="A199" s="1588"/>
      <c r="B199" s="1587"/>
      <c r="C199" s="1587"/>
      <c r="D199" s="1570"/>
      <c r="E199" s="1571"/>
      <c r="F199" s="1587"/>
      <c r="G199" s="1569"/>
      <c r="H199" s="1587"/>
      <c r="I199" s="1572"/>
      <c r="J199" s="1573"/>
      <c r="K199" s="1572"/>
      <c r="L199" s="1587"/>
      <c r="M199" s="1569"/>
      <c r="N199" s="1569"/>
      <c r="O199" s="1587"/>
      <c r="P199" s="1587"/>
      <c r="Q199" s="1572"/>
      <c r="R199" s="1866">
        <f t="shared" si="2"/>
        <v>0</v>
      </c>
      <c r="S199" s="1572"/>
      <c r="T199" s="1606"/>
      <c r="U199" s="1602"/>
      <c r="V199" s="1602"/>
      <c r="W199" s="1602"/>
      <c r="X199" s="1602"/>
      <c r="Y199" s="1602"/>
    </row>
    <row r="200" spans="1:25" ht="16" customHeight="1" x14ac:dyDescent="0.45">
      <c r="A200" s="1588"/>
      <c r="B200" s="1587"/>
      <c r="C200" s="1587"/>
      <c r="D200" s="1570"/>
      <c r="E200" s="1571"/>
      <c r="F200" s="1587"/>
      <c r="G200" s="1569"/>
      <c r="H200" s="1587"/>
      <c r="I200" s="1572"/>
      <c r="J200" s="1573"/>
      <c r="K200" s="1572"/>
      <c r="L200" s="1587"/>
      <c r="M200" s="1569"/>
      <c r="N200" s="1569"/>
      <c r="O200" s="1587"/>
      <c r="P200" s="1587"/>
      <c r="Q200" s="1572"/>
      <c r="R200" s="1866">
        <f t="shared" ref="R200:R263" si="3">$I200+$K200</f>
        <v>0</v>
      </c>
      <c r="S200" s="1572"/>
      <c r="T200" s="1606"/>
      <c r="U200" s="1602"/>
      <c r="V200" s="1602"/>
      <c r="W200" s="1602"/>
      <c r="X200" s="1602"/>
      <c r="Y200" s="1602"/>
    </row>
    <row r="201" spans="1:25" ht="16" customHeight="1" x14ac:dyDescent="0.45">
      <c r="A201" s="1588"/>
      <c r="B201" s="1587"/>
      <c r="C201" s="1587"/>
      <c r="D201" s="1570"/>
      <c r="E201" s="1571"/>
      <c r="F201" s="1587"/>
      <c r="G201" s="1569"/>
      <c r="H201" s="1587"/>
      <c r="I201" s="1572"/>
      <c r="J201" s="1573"/>
      <c r="K201" s="1572"/>
      <c r="L201" s="1587"/>
      <c r="M201" s="1569"/>
      <c r="N201" s="1569"/>
      <c r="O201" s="1587"/>
      <c r="P201" s="1587"/>
      <c r="Q201" s="1572"/>
      <c r="R201" s="1866">
        <f t="shared" si="3"/>
        <v>0</v>
      </c>
      <c r="S201" s="1572"/>
      <c r="T201" s="1606"/>
      <c r="U201" s="1602"/>
      <c r="V201" s="1602"/>
      <c r="W201" s="1602"/>
      <c r="X201" s="1602"/>
      <c r="Y201" s="1602"/>
    </row>
    <row r="202" spans="1:25" ht="16" customHeight="1" x14ac:dyDescent="0.45">
      <c r="A202" s="1588"/>
      <c r="B202" s="1587"/>
      <c r="C202" s="1587"/>
      <c r="D202" s="1570"/>
      <c r="E202" s="1571"/>
      <c r="F202" s="1587"/>
      <c r="G202" s="1569"/>
      <c r="H202" s="1587"/>
      <c r="I202" s="1572"/>
      <c r="J202" s="1573"/>
      <c r="K202" s="1572"/>
      <c r="L202" s="1587"/>
      <c r="M202" s="1569"/>
      <c r="N202" s="1569"/>
      <c r="O202" s="1587"/>
      <c r="P202" s="1587"/>
      <c r="Q202" s="1572"/>
      <c r="R202" s="1866">
        <f t="shared" si="3"/>
        <v>0</v>
      </c>
      <c r="S202" s="1572"/>
      <c r="T202" s="1606"/>
      <c r="U202" s="1602"/>
      <c r="V202" s="1602"/>
      <c r="W202" s="1602"/>
      <c r="X202" s="1602"/>
      <c r="Y202" s="1602"/>
    </row>
    <row r="203" spans="1:25" ht="16" customHeight="1" x14ac:dyDescent="0.45">
      <c r="A203" s="1588"/>
      <c r="B203" s="1587"/>
      <c r="C203" s="1587"/>
      <c r="D203" s="1570"/>
      <c r="E203" s="1571"/>
      <c r="F203" s="1587"/>
      <c r="G203" s="1569"/>
      <c r="H203" s="1587"/>
      <c r="I203" s="1572"/>
      <c r="J203" s="1573"/>
      <c r="K203" s="1572"/>
      <c r="L203" s="1587"/>
      <c r="M203" s="1569"/>
      <c r="N203" s="1569"/>
      <c r="O203" s="1587"/>
      <c r="P203" s="1587"/>
      <c r="Q203" s="1572"/>
      <c r="R203" s="1866">
        <f t="shared" si="3"/>
        <v>0</v>
      </c>
      <c r="S203" s="1572"/>
      <c r="T203" s="1606"/>
      <c r="U203" s="1602"/>
      <c r="V203" s="1602"/>
      <c r="W203" s="1602"/>
      <c r="X203" s="1602"/>
      <c r="Y203" s="1602"/>
    </row>
    <row r="204" spans="1:25" ht="16" customHeight="1" x14ac:dyDescent="0.45">
      <c r="A204" s="1588"/>
      <c r="B204" s="1587"/>
      <c r="C204" s="1587"/>
      <c r="D204" s="1570"/>
      <c r="E204" s="1571"/>
      <c r="F204" s="1587"/>
      <c r="G204" s="1569"/>
      <c r="H204" s="1587"/>
      <c r="I204" s="1572"/>
      <c r="J204" s="1573"/>
      <c r="K204" s="1572"/>
      <c r="L204" s="1587"/>
      <c r="M204" s="1569"/>
      <c r="N204" s="1569"/>
      <c r="O204" s="1587"/>
      <c r="P204" s="1587"/>
      <c r="Q204" s="1572"/>
      <c r="R204" s="1866">
        <f t="shared" si="3"/>
        <v>0</v>
      </c>
      <c r="S204" s="1572"/>
      <c r="T204" s="1606"/>
      <c r="U204" s="1602"/>
      <c r="V204" s="1602"/>
      <c r="W204" s="1602"/>
      <c r="X204" s="1602"/>
      <c r="Y204" s="1602"/>
    </row>
    <row r="205" spans="1:25" ht="16" customHeight="1" x14ac:dyDescent="0.45">
      <c r="A205" s="1588"/>
      <c r="B205" s="1587"/>
      <c r="C205" s="1587"/>
      <c r="D205" s="1570"/>
      <c r="E205" s="1571"/>
      <c r="F205" s="1587"/>
      <c r="G205" s="1569"/>
      <c r="H205" s="1587"/>
      <c r="I205" s="1572"/>
      <c r="J205" s="1573"/>
      <c r="K205" s="1572"/>
      <c r="L205" s="1587"/>
      <c r="M205" s="1569"/>
      <c r="N205" s="1569"/>
      <c r="O205" s="1587"/>
      <c r="P205" s="1587"/>
      <c r="Q205" s="1572"/>
      <c r="R205" s="1866">
        <f t="shared" si="3"/>
        <v>0</v>
      </c>
      <c r="S205" s="1572"/>
      <c r="T205" s="1606"/>
      <c r="U205" s="1602"/>
      <c r="V205" s="1602"/>
      <c r="W205" s="1602"/>
      <c r="X205" s="1602"/>
      <c r="Y205" s="1602"/>
    </row>
    <row r="206" spans="1:25" ht="16" customHeight="1" x14ac:dyDescent="0.45">
      <c r="A206" s="1588"/>
      <c r="B206" s="1587"/>
      <c r="C206" s="1587"/>
      <c r="D206" s="1570"/>
      <c r="E206" s="1571"/>
      <c r="F206" s="1587"/>
      <c r="G206" s="1569"/>
      <c r="H206" s="1587"/>
      <c r="I206" s="1572"/>
      <c r="J206" s="1573"/>
      <c r="K206" s="1572"/>
      <c r="L206" s="1587"/>
      <c r="M206" s="1569"/>
      <c r="N206" s="1569"/>
      <c r="O206" s="1587"/>
      <c r="P206" s="1587"/>
      <c r="Q206" s="1572"/>
      <c r="R206" s="1866">
        <f t="shared" si="3"/>
        <v>0</v>
      </c>
      <c r="S206" s="1572"/>
      <c r="T206" s="1606"/>
      <c r="U206" s="1602"/>
      <c r="V206" s="1602"/>
      <c r="W206" s="1602"/>
      <c r="X206" s="1602"/>
      <c r="Y206" s="1602"/>
    </row>
    <row r="207" spans="1:25" ht="16" customHeight="1" x14ac:dyDescent="0.45">
      <c r="A207" s="1588"/>
      <c r="B207" s="1587"/>
      <c r="C207" s="1587"/>
      <c r="D207" s="1570"/>
      <c r="E207" s="1571"/>
      <c r="F207" s="1587"/>
      <c r="G207" s="1569"/>
      <c r="H207" s="1587"/>
      <c r="I207" s="1572"/>
      <c r="J207" s="1573"/>
      <c r="K207" s="1572"/>
      <c r="L207" s="1587"/>
      <c r="M207" s="1569"/>
      <c r="N207" s="1569"/>
      <c r="O207" s="1587"/>
      <c r="P207" s="1587"/>
      <c r="Q207" s="1572"/>
      <c r="R207" s="1866">
        <f t="shared" si="3"/>
        <v>0</v>
      </c>
      <c r="S207" s="1572"/>
      <c r="T207" s="1606"/>
      <c r="U207" s="1602"/>
      <c r="V207" s="1602"/>
      <c r="W207" s="1602"/>
      <c r="X207" s="1602"/>
      <c r="Y207" s="1602"/>
    </row>
    <row r="208" spans="1:25" ht="16" customHeight="1" x14ac:dyDescent="0.45">
      <c r="A208" s="1588"/>
      <c r="B208" s="1587"/>
      <c r="C208" s="1587"/>
      <c r="D208" s="1570"/>
      <c r="E208" s="1571"/>
      <c r="F208" s="1587"/>
      <c r="G208" s="1569"/>
      <c r="H208" s="1587"/>
      <c r="I208" s="1572"/>
      <c r="J208" s="1573"/>
      <c r="K208" s="1572"/>
      <c r="L208" s="1587"/>
      <c r="M208" s="1569"/>
      <c r="N208" s="1569"/>
      <c r="O208" s="1587"/>
      <c r="P208" s="1587"/>
      <c r="Q208" s="1572"/>
      <c r="R208" s="1866">
        <f t="shared" si="3"/>
        <v>0</v>
      </c>
      <c r="S208" s="1572"/>
      <c r="T208" s="1606"/>
      <c r="U208" s="1602"/>
      <c r="V208" s="1602"/>
      <c r="W208" s="1602"/>
      <c r="X208" s="1602"/>
      <c r="Y208" s="1602"/>
    </row>
    <row r="209" spans="1:25" ht="16" customHeight="1" x14ac:dyDescent="0.45">
      <c r="A209" s="1588"/>
      <c r="B209" s="1587"/>
      <c r="C209" s="1587"/>
      <c r="D209" s="1570"/>
      <c r="E209" s="1571"/>
      <c r="F209" s="1587"/>
      <c r="G209" s="1569"/>
      <c r="H209" s="1587"/>
      <c r="I209" s="1572"/>
      <c r="J209" s="1573"/>
      <c r="K209" s="1572"/>
      <c r="L209" s="1587"/>
      <c r="M209" s="1569"/>
      <c r="N209" s="1569"/>
      <c r="O209" s="1587"/>
      <c r="P209" s="1587"/>
      <c r="Q209" s="1572"/>
      <c r="R209" s="1866">
        <f t="shared" si="3"/>
        <v>0</v>
      </c>
      <c r="S209" s="1572"/>
      <c r="T209" s="1606"/>
      <c r="U209" s="1602"/>
      <c r="V209" s="1602"/>
      <c r="W209" s="1602"/>
      <c r="X209" s="1602"/>
      <c r="Y209" s="1602"/>
    </row>
    <row r="210" spans="1:25" ht="16" customHeight="1" x14ac:dyDescent="0.45">
      <c r="A210" s="1588"/>
      <c r="B210" s="1587"/>
      <c r="C210" s="1587"/>
      <c r="D210" s="1570"/>
      <c r="E210" s="1571"/>
      <c r="F210" s="1587"/>
      <c r="G210" s="1569"/>
      <c r="H210" s="1587"/>
      <c r="I210" s="1572"/>
      <c r="J210" s="1573"/>
      <c r="K210" s="1572"/>
      <c r="L210" s="1587"/>
      <c r="M210" s="1569"/>
      <c r="N210" s="1569"/>
      <c r="O210" s="1587"/>
      <c r="P210" s="1587"/>
      <c r="Q210" s="1572"/>
      <c r="R210" s="1866">
        <f t="shared" si="3"/>
        <v>0</v>
      </c>
      <c r="S210" s="1572"/>
      <c r="T210" s="1606"/>
      <c r="U210" s="1602"/>
      <c r="V210" s="1602"/>
      <c r="W210" s="1602"/>
      <c r="X210" s="1602"/>
      <c r="Y210" s="1602"/>
    </row>
    <row r="211" spans="1:25" ht="16" customHeight="1" x14ac:dyDescent="0.45">
      <c r="A211" s="1588"/>
      <c r="B211" s="1587"/>
      <c r="C211" s="1587"/>
      <c r="D211" s="1570"/>
      <c r="E211" s="1571"/>
      <c r="F211" s="1587"/>
      <c r="G211" s="1569"/>
      <c r="H211" s="1587"/>
      <c r="I211" s="1572"/>
      <c r="J211" s="1573"/>
      <c r="K211" s="1572"/>
      <c r="L211" s="1587"/>
      <c r="M211" s="1569"/>
      <c r="N211" s="1569"/>
      <c r="O211" s="1587"/>
      <c r="P211" s="1587"/>
      <c r="Q211" s="1572"/>
      <c r="R211" s="1866">
        <f t="shared" si="3"/>
        <v>0</v>
      </c>
      <c r="S211" s="1572"/>
      <c r="T211" s="1606"/>
      <c r="U211" s="1602"/>
      <c r="V211" s="1602"/>
      <c r="W211" s="1602"/>
      <c r="X211" s="1602"/>
      <c r="Y211" s="1602"/>
    </row>
    <row r="212" spans="1:25" ht="16" customHeight="1" x14ac:dyDescent="0.45">
      <c r="A212" s="1588"/>
      <c r="B212" s="1587"/>
      <c r="C212" s="1587"/>
      <c r="D212" s="1570"/>
      <c r="E212" s="1571"/>
      <c r="F212" s="1587"/>
      <c r="G212" s="1569"/>
      <c r="H212" s="1587"/>
      <c r="I212" s="1572"/>
      <c r="J212" s="1573"/>
      <c r="K212" s="1572"/>
      <c r="L212" s="1587"/>
      <c r="M212" s="1569"/>
      <c r="N212" s="1569"/>
      <c r="O212" s="1587"/>
      <c r="P212" s="1587"/>
      <c r="Q212" s="1572"/>
      <c r="R212" s="1866">
        <f t="shared" si="3"/>
        <v>0</v>
      </c>
      <c r="S212" s="1572"/>
      <c r="T212" s="1606"/>
      <c r="U212" s="1602"/>
      <c r="V212" s="1602"/>
      <c r="W212" s="1602"/>
      <c r="X212" s="1602"/>
      <c r="Y212" s="1602"/>
    </row>
    <row r="213" spans="1:25" ht="16" customHeight="1" x14ac:dyDescent="0.45">
      <c r="A213" s="1588"/>
      <c r="B213" s="1587"/>
      <c r="C213" s="1587"/>
      <c r="D213" s="1570"/>
      <c r="E213" s="1571"/>
      <c r="F213" s="1587"/>
      <c r="G213" s="1569"/>
      <c r="H213" s="1587"/>
      <c r="I213" s="1572"/>
      <c r="J213" s="1573"/>
      <c r="K213" s="1572"/>
      <c r="L213" s="1587"/>
      <c r="M213" s="1569"/>
      <c r="N213" s="1569"/>
      <c r="O213" s="1587"/>
      <c r="P213" s="1587"/>
      <c r="Q213" s="1572"/>
      <c r="R213" s="1866">
        <f t="shared" si="3"/>
        <v>0</v>
      </c>
      <c r="S213" s="1572"/>
      <c r="T213" s="1606"/>
      <c r="U213" s="1602"/>
      <c r="V213" s="1602"/>
      <c r="W213" s="1602"/>
      <c r="X213" s="1602"/>
      <c r="Y213" s="1602"/>
    </row>
    <row r="214" spans="1:25" ht="16" customHeight="1" x14ac:dyDescent="0.45">
      <c r="A214" s="1588"/>
      <c r="B214" s="1587"/>
      <c r="C214" s="1587"/>
      <c r="D214" s="1570"/>
      <c r="E214" s="1571"/>
      <c r="F214" s="1587"/>
      <c r="G214" s="1569"/>
      <c r="H214" s="1587"/>
      <c r="I214" s="1572"/>
      <c r="J214" s="1573"/>
      <c r="K214" s="1572"/>
      <c r="L214" s="1587"/>
      <c r="M214" s="1569"/>
      <c r="N214" s="1569"/>
      <c r="O214" s="1587"/>
      <c r="P214" s="1587"/>
      <c r="Q214" s="1572"/>
      <c r="R214" s="1866">
        <f t="shared" si="3"/>
        <v>0</v>
      </c>
      <c r="S214" s="1572"/>
      <c r="T214" s="1606"/>
      <c r="U214" s="1602"/>
      <c r="V214" s="1602"/>
      <c r="W214" s="1602"/>
      <c r="X214" s="1602"/>
      <c r="Y214" s="1602"/>
    </row>
    <row r="215" spans="1:25" ht="16" customHeight="1" x14ac:dyDescent="0.45">
      <c r="A215" s="1588"/>
      <c r="B215" s="1587"/>
      <c r="C215" s="1587"/>
      <c r="D215" s="1570"/>
      <c r="E215" s="1571"/>
      <c r="F215" s="1587"/>
      <c r="G215" s="1569"/>
      <c r="H215" s="1587"/>
      <c r="I215" s="1572"/>
      <c r="J215" s="1573"/>
      <c r="K215" s="1572"/>
      <c r="L215" s="1587"/>
      <c r="M215" s="1569"/>
      <c r="N215" s="1569"/>
      <c r="O215" s="1587"/>
      <c r="P215" s="1587"/>
      <c r="Q215" s="1572"/>
      <c r="R215" s="1866">
        <f t="shared" si="3"/>
        <v>0</v>
      </c>
      <c r="S215" s="1572"/>
      <c r="T215" s="1606"/>
      <c r="U215" s="1602"/>
      <c r="V215" s="1602"/>
      <c r="W215" s="1602"/>
      <c r="X215" s="1602"/>
      <c r="Y215" s="1602"/>
    </row>
    <row r="216" spans="1:25" ht="16" customHeight="1" x14ac:dyDescent="0.45">
      <c r="A216" s="1588"/>
      <c r="B216" s="1587"/>
      <c r="C216" s="1587"/>
      <c r="D216" s="1570"/>
      <c r="E216" s="1571"/>
      <c r="F216" s="1587"/>
      <c r="G216" s="1569"/>
      <c r="H216" s="1587"/>
      <c r="I216" s="1572"/>
      <c r="J216" s="1573"/>
      <c r="K216" s="1572"/>
      <c r="L216" s="1587"/>
      <c r="M216" s="1569"/>
      <c r="N216" s="1569"/>
      <c r="O216" s="1587"/>
      <c r="P216" s="1587"/>
      <c r="Q216" s="1572"/>
      <c r="R216" s="1866">
        <f t="shared" si="3"/>
        <v>0</v>
      </c>
      <c r="S216" s="1572"/>
      <c r="T216" s="1606"/>
      <c r="U216" s="1602"/>
      <c r="V216" s="1602"/>
      <c r="W216" s="1602"/>
      <c r="X216" s="1602"/>
      <c r="Y216" s="1602"/>
    </row>
    <row r="217" spans="1:25" ht="16" customHeight="1" x14ac:dyDescent="0.45">
      <c r="A217" s="1588"/>
      <c r="B217" s="1587"/>
      <c r="C217" s="1587"/>
      <c r="D217" s="1570"/>
      <c r="E217" s="1571"/>
      <c r="F217" s="1587"/>
      <c r="G217" s="1569"/>
      <c r="H217" s="1587"/>
      <c r="I217" s="1572"/>
      <c r="J217" s="1573"/>
      <c r="K217" s="1572"/>
      <c r="L217" s="1587"/>
      <c r="M217" s="1569"/>
      <c r="N217" s="1569"/>
      <c r="O217" s="1587"/>
      <c r="P217" s="1587"/>
      <c r="Q217" s="1572"/>
      <c r="R217" s="1866">
        <f t="shared" si="3"/>
        <v>0</v>
      </c>
      <c r="S217" s="1572"/>
      <c r="T217" s="1606"/>
      <c r="U217" s="1602"/>
      <c r="V217" s="1602"/>
      <c r="W217" s="1602"/>
      <c r="X217" s="1602"/>
      <c r="Y217" s="1602"/>
    </row>
    <row r="218" spans="1:25" ht="16" customHeight="1" x14ac:dyDescent="0.45">
      <c r="A218" s="1588"/>
      <c r="B218" s="1587"/>
      <c r="C218" s="1587"/>
      <c r="D218" s="1570"/>
      <c r="E218" s="1571"/>
      <c r="F218" s="1587"/>
      <c r="G218" s="1569"/>
      <c r="H218" s="1587"/>
      <c r="I218" s="1572"/>
      <c r="J218" s="1573"/>
      <c r="K218" s="1572"/>
      <c r="L218" s="1587"/>
      <c r="M218" s="1569"/>
      <c r="N218" s="1569"/>
      <c r="O218" s="1587"/>
      <c r="P218" s="1587"/>
      <c r="Q218" s="1572"/>
      <c r="R218" s="1866">
        <f t="shared" si="3"/>
        <v>0</v>
      </c>
      <c r="S218" s="1572"/>
      <c r="T218" s="1606"/>
      <c r="U218" s="1602"/>
      <c r="V218" s="1602"/>
      <c r="W218" s="1602"/>
      <c r="X218" s="1602"/>
      <c r="Y218" s="1602"/>
    </row>
    <row r="219" spans="1:25" ht="16" customHeight="1" x14ac:dyDescent="0.45">
      <c r="A219" s="1588"/>
      <c r="B219" s="1587"/>
      <c r="C219" s="1587"/>
      <c r="D219" s="1570"/>
      <c r="E219" s="1571"/>
      <c r="F219" s="1587"/>
      <c r="G219" s="1569"/>
      <c r="H219" s="1587"/>
      <c r="I219" s="1572"/>
      <c r="J219" s="1573"/>
      <c r="K219" s="1572"/>
      <c r="L219" s="1587"/>
      <c r="M219" s="1569"/>
      <c r="N219" s="1569"/>
      <c r="O219" s="1587"/>
      <c r="P219" s="1587"/>
      <c r="Q219" s="1572"/>
      <c r="R219" s="1866">
        <f t="shared" si="3"/>
        <v>0</v>
      </c>
      <c r="S219" s="1572"/>
      <c r="T219" s="1606"/>
      <c r="U219" s="1602"/>
      <c r="V219" s="1602"/>
      <c r="W219" s="1602"/>
      <c r="X219" s="1602"/>
      <c r="Y219" s="1602"/>
    </row>
    <row r="220" spans="1:25" ht="16" customHeight="1" x14ac:dyDescent="0.45">
      <c r="A220" s="1588"/>
      <c r="B220" s="1587"/>
      <c r="C220" s="1587"/>
      <c r="D220" s="1570"/>
      <c r="E220" s="1571"/>
      <c r="F220" s="1587"/>
      <c r="G220" s="1569"/>
      <c r="H220" s="1587"/>
      <c r="I220" s="1572"/>
      <c r="J220" s="1573"/>
      <c r="K220" s="1572"/>
      <c r="L220" s="1587"/>
      <c r="M220" s="1569"/>
      <c r="N220" s="1569"/>
      <c r="O220" s="1587"/>
      <c r="P220" s="1587"/>
      <c r="Q220" s="1572"/>
      <c r="R220" s="1866">
        <f t="shared" si="3"/>
        <v>0</v>
      </c>
      <c r="S220" s="1572"/>
      <c r="T220" s="1606"/>
      <c r="U220" s="1602"/>
      <c r="V220" s="1602"/>
      <c r="W220" s="1602"/>
      <c r="X220" s="1602"/>
      <c r="Y220" s="1602"/>
    </row>
    <row r="221" spans="1:25" ht="16" customHeight="1" x14ac:dyDescent="0.45">
      <c r="A221" s="1588"/>
      <c r="B221" s="1587"/>
      <c r="C221" s="1587"/>
      <c r="D221" s="1570"/>
      <c r="E221" s="1571"/>
      <c r="F221" s="1587"/>
      <c r="G221" s="1569"/>
      <c r="H221" s="1587"/>
      <c r="I221" s="1572"/>
      <c r="J221" s="1573"/>
      <c r="K221" s="1572"/>
      <c r="L221" s="1587"/>
      <c r="M221" s="1569"/>
      <c r="N221" s="1569"/>
      <c r="O221" s="1587"/>
      <c r="P221" s="1587"/>
      <c r="Q221" s="1572"/>
      <c r="R221" s="1866">
        <f t="shared" si="3"/>
        <v>0</v>
      </c>
      <c r="S221" s="1572"/>
      <c r="T221" s="1606"/>
      <c r="U221" s="1602"/>
      <c r="V221" s="1602"/>
      <c r="W221" s="1602"/>
      <c r="X221" s="1602"/>
      <c r="Y221" s="1602"/>
    </row>
    <row r="222" spans="1:25" ht="16" customHeight="1" x14ac:dyDescent="0.45">
      <c r="A222" s="1588"/>
      <c r="B222" s="1587"/>
      <c r="C222" s="1587"/>
      <c r="D222" s="1570"/>
      <c r="E222" s="1571"/>
      <c r="F222" s="1587"/>
      <c r="G222" s="1569"/>
      <c r="H222" s="1587"/>
      <c r="I222" s="1572"/>
      <c r="J222" s="1573"/>
      <c r="K222" s="1572"/>
      <c r="L222" s="1587"/>
      <c r="M222" s="1569"/>
      <c r="N222" s="1569"/>
      <c r="O222" s="1587"/>
      <c r="P222" s="1587"/>
      <c r="Q222" s="1572"/>
      <c r="R222" s="1866">
        <f t="shared" si="3"/>
        <v>0</v>
      </c>
      <c r="S222" s="1572"/>
      <c r="T222" s="1606"/>
      <c r="U222" s="1602"/>
      <c r="V222" s="1602"/>
      <c r="W222" s="1602"/>
      <c r="X222" s="1602"/>
      <c r="Y222" s="1602"/>
    </row>
    <row r="223" spans="1:25" ht="16" customHeight="1" x14ac:dyDescent="0.45">
      <c r="A223" s="1588"/>
      <c r="B223" s="1587"/>
      <c r="C223" s="1587"/>
      <c r="D223" s="1570"/>
      <c r="E223" s="1571"/>
      <c r="F223" s="1587"/>
      <c r="G223" s="1569"/>
      <c r="H223" s="1587"/>
      <c r="I223" s="1572"/>
      <c r="J223" s="1573"/>
      <c r="K223" s="1572"/>
      <c r="L223" s="1587"/>
      <c r="M223" s="1569"/>
      <c r="N223" s="1569"/>
      <c r="O223" s="1587"/>
      <c r="P223" s="1587"/>
      <c r="Q223" s="1572"/>
      <c r="R223" s="1866">
        <f t="shared" si="3"/>
        <v>0</v>
      </c>
      <c r="S223" s="1572"/>
      <c r="T223" s="1606"/>
      <c r="U223" s="1602"/>
      <c r="V223" s="1602"/>
      <c r="W223" s="1602"/>
      <c r="X223" s="1602"/>
      <c r="Y223" s="1602"/>
    </row>
    <row r="224" spans="1:25" ht="16" customHeight="1" x14ac:dyDescent="0.45">
      <c r="A224" s="1588"/>
      <c r="B224" s="1587"/>
      <c r="C224" s="1587"/>
      <c r="D224" s="1570"/>
      <c r="E224" s="1571"/>
      <c r="F224" s="1587"/>
      <c r="G224" s="1569"/>
      <c r="H224" s="1587"/>
      <c r="I224" s="1572"/>
      <c r="J224" s="1573"/>
      <c r="K224" s="1572"/>
      <c r="L224" s="1587"/>
      <c r="M224" s="1569"/>
      <c r="N224" s="1569"/>
      <c r="O224" s="1587"/>
      <c r="P224" s="1587"/>
      <c r="Q224" s="1572"/>
      <c r="R224" s="1866">
        <f t="shared" si="3"/>
        <v>0</v>
      </c>
      <c r="S224" s="1572"/>
      <c r="T224" s="1606"/>
      <c r="U224" s="1602"/>
      <c r="V224" s="1602"/>
      <c r="W224" s="1602"/>
      <c r="X224" s="1602"/>
      <c r="Y224" s="1602"/>
    </row>
    <row r="225" spans="1:25" ht="16" customHeight="1" x14ac:dyDescent="0.45">
      <c r="A225" s="1588"/>
      <c r="B225" s="1587"/>
      <c r="C225" s="1587"/>
      <c r="D225" s="1570"/>
      <c r="E225" s="1571"/>
      <c r="F225" s="1587"/>
      <c r="G225" s="1569"/>
      <c r="H225" s="1587"/>
      <c r="I225" s="1572"/>
      <c r="J225" s="1573"/>
      <c r="K225" s="1572"/>
      <c r="L225" s="1587"/>
      <c r="M225" s="1569"/>
      <c r="N225" s="1569"/>
      <c r="O225" s="1587"/>
      <c r="P225" s="1587"/>
      <c r="Q225" s="1572"/>
      <c r="R225" s="1866">
        <f t="shared" si="3"/>
        <v>0</v>
      </c>
      <c r="S225" s="1572"/>
      <c r="T225" s="1606"/>
      <c r="U225" s="1602"/>
      <c r="V225" s="1602"/>
      <c r="W225" s="1602"/>
      <c r="X225" s="1602"/>
      <c r="Y225" s="1602"/>
    </row>
    <row r="226" spans="1:25" ht="16" customHeight="1" x14ac:dyDescent="0.45">
      <c r="A226" s="1588"/>
      <c r="B226" s="1587"/>
      <c r="C226" s="1587"/>
      <c r="D226" s="1570"/>
      <c r="E226" s="1571"/>
      <c r="F226" s="1587"/>
      <c r="G226" s="1569"/>
      <c r="H226" s="1587"/>
      <c r="I226" s="1572"/>
      <c r="J226" s="1573"/>
      <c r="K226" s="1572"/>
      <c r="L226" s="1587"/>
      <c r="M226" s="1569"/>
      <c r="N226" s="1569"/>
      <c r="O226" s="1587"/>
      <c r="P226" s="1587"/>
      <c r="Q226" s="1572"/>
      <c r="R226" s="1866">
        <f t="shared" si="3"/>
        <v>0</v>
      </c>
      <c r="S226" s="1572"/>
      <c r="T226" s="1606"/>
      <c r="U226" s="1602"/>
      <c r="V226" s="1602"/>
      <c r="W226" s="1602"/>
      <c r="X226" s="1602"/>
      <c r="Y226" s="1602"/>
    </row>
    <row r="227" spans="1:25" ht="16" customHeight="1" x14ac:dyDescent="0.45">
      <c r="A227" s="1588"/>
      <c r="B227" s="1587"/>
      <c r="C227" s="1587"/>
      <c r="D227" s="1570"/>
      <c r="E227" s="1571"/>
      <c r="F227" s="1587"/>
      <c r="G227" s="1569"/>
      <c r="H227" s="1587"/>
      <c r="I227" s="1572"/>
      <c r="J227" s="1573"/>
      <c r="K227" s="1572"/>
      <c r="L227" s="1587"/>
      <c r="M227" s="1569"/>
      <c r="N227" s="1569"/>
      <c r="O227" s="1587"/>
      <c r="P227" s="1587"/>
      <c r="Q227" s="1572"/>
      <c r="R227" s="1866">
        <f t="shared" si="3"/>
        <v>0</v>
      </c>
      <c r="S227" s="1572"/>
      <c r="T227" s="1606"/>
      <c r="U227" s="1602"/>
      <c r="V227" s="1602"/>
      <c r="W227" s="1602"/>
      <c r="X227" s="1602"/>
      <c r="Y227" s="1602"/>
    </row>
    <row r="228" spans="1:25" ht="16" customHeight="1" x14ac:dyDescent="0.45">
      <c r="A228" s="1588"/>
      <c r="B228" s="1587"/>
      <c r="C228" s="1587"/>
      <c r="D228" s="1570"/>
      <c r="E228" s="1571"/>
      <c r="F228" s="1587"/>
      <c r="G228" s="1569"/>
      <c r="H228" s="1587"/>
      <c r="I228" s="1572"/>
      <c r="J228" s="1573"/>
      <c r="K228" s="1572"/>
      <c r="L228" s="1587"/>
      <c r="M228" s="1569"/>
      <c r="N228" s="1569"/>
      <c r="O228" s="1587"/>
      <c r="P228" s="1587"/>
      <c r="Q228" s="1572"/>
      <c r="R228" s="1866">
        <f t="shared" si="3"/>
        <v>0</v>
      </c>
      <c r="S228" s="1572"/>
      <c r="T228" s="1606"/>
      <c r="U228" s="1602"/>
      <c r="V228" s="1602"/>
      <c r="W228" s="1602"/>
      <c r="X228" s="1602"/>
      <c r="Y228" s="1602"/>
    </row>
    <row r="229" spans="1:25" ht="16" customHeight="1" x14ac:dyDescent="0.45">
      <c r="A229" s="1588"/>
      <c r="B229" s="1587"/>
      <c r="C229" s="1587"/>
      <c r="D229" s="1570"/>
      <c r="E229" s="1571"/>
      <c r="F229" s="1587"/>
      <c r="G229" s="1569"/>
      <c r="H229" s="1587"/>
      <c r="I229" s="1572"/>
      <c r="J229" s="1573"/>
      <c r="K229" s="1572"/>
      <c r="L229" s="1587"/>
      <c r="M229" s="1569"/>
      <c r="N229" s="1569"/>
      <c r="O229" s="1587"/>
      <c r="P229" s="1587"/>
      <c r="Q229" s="1572"/>
      <c r="R229" s="1866">
        <f t="shared" si="3"/>
        <v>0</v>
      </c>
      <c r="S229" s="1572"/>
      <c r="T229" s="1606"/>
      <c r="U229" s="1602"/>
      <c r="V229" s="1602"/>
      <c r="W229" s="1602"/>
      <c r="X229" s="1602"/>
      <c r="Y229" s="1602"/>
    </row>
    <row r="230" spans="1:25" ht="16" customHeight="1" x14ac:dyDescent="0.45">
      <c r="A230" s="1588"/>
      <c r="B230" s="1587"/>
      <c r="C230" s="1587"/>
      <c r="D230" s="1570"/>
      <c r="E230" s="1571"/>
      <c r="F230" s="1587"/>
      <c r="G230" s="1569"/>
      <c r="H230" s="1587"/>
      <c r="I230" s="1572"/>
      <c r="J230" s="1573"/>
      <c r="K230" s="1572"/>
      <c r="L230" s="1587"/>
      <c r="M230" s="1569"/>
      <c r="N230" s="1569"/>
      <c r="O230" s="1587"/>
      <c r="P230" s="1587"/>
      <c r="Q230" s="1572"/>
      <c r="R230" s="1866">
        <f t="shared" si="3"/>
        <v>0</v>
      </c>
      <c r="S230" s="1572"/>
      <c r="T230" s="1606"/>
      <c r="U230" s="1602"/>
      <c r="V230" s="1602"/>
      <c r="W230" s="1602"/>
      <c r="X230" s="1602"/>
      <c r="Y230" s="1602"/>
    </row>
    <row r="231" spans="1:25" ht="16" customHeight="1" x14ac:dyDescent="0.45">
      <c r="A231" s="1588"/>
      <c r="B231" s="1587"/>
      <c r="C231" s="1587"/>
      <c r="D231" s="1570"/>
      <c r="E231" s="1571"/>
      <c r="F231" s="1587"/>
      <c r="G231" s="1569"/>
      <c r="H231" s="1587"/>
      <c r="I231" s="1572"/>
      <c r="J231" s="1573"/>
      <c r="K231" s="1572"/>
      <c r="L231" s="1587"/>
      <c r="M231" s="1569"/>
      <c r="N231" s="1569"/>
      <c r="O231" s="1587"/>
      <c r="P231" s="1587"/>
      <c r="Q231" s="1572"/>
      <c r="R231" s="1866">
        <f t="shared" si="3"/>
        <v>0</v>
      </c>
      <c r="S231" s="1572"/>
      <c r="T231" s="1606"/>
      <c r="U231" s="1602"/>
      <c r="V231" s="1602"/>
      <c r="W231" s="1602"/>
      <c r="X231" s="1602"/>
      <c r="Y231" s="1602"/>
    </row>
    <row r="232" spans="1:25" ht="16" customHeight="1" x14ac:dyDescent="0.45">
      <c r="A232" s="1588"/>
      <c r="B232" s="1587"/>
      <c r="C232" s="1587"/>
      <c r="D232" s="1570"/>
      <c r="E232" s="1571"/>
      <c r="F232" s="1587"/>
      <c r="G232" s="1569"/>
      <c r="H232" s="1587"/>
      <c r="I232" s="1572"/>
      <c r="J232" s="1573"/>
      <c r="K232" s="1572"/>
      <c r="L232" s="1587"/>
      <c r="M232" s="1569"/>
      <c r="N232" s="1569"/>
      <c r="O232" s="1587"/>
      <c r="P232" s="1587"/>
      <c r="Q232" s="1572"/>
      <c r="R232" s="1866">
        <f t="shared" si="3"/>
        <v>0</v>
      </c>
      <c r="S232" s="1572"/>
      <c r="T232" s="1606"/>
      <c r="U232" s="1602"/>
      <c r="V232" s="1602"/>
      <c r="W232" s="1602"/>
      <c r="X232" s="1602"/>
      <c r="Y232" s="1602"/>
    </row>
    <row r="233" spans="1:25" ht="16" customHeight="1" x14ac:dyDescent="0.45">
      <c r="A233" s="1588"/>
      <c r="B233" s="1587"/>
      <c r="C233" s="1587"/>
      <c r="D233" s="1570"/>
      <c r="E233" s="1571"/>
      <c r="F233" s="1587"/>
      <c r="G233" s="1569"/>
      <c r="H233" s="1587"/>
      <c r="I233" s="1572"/>
      <c r="J233" s="1573"/>
      <c r="K233" s="1572"/>
      <c r="L233" s="1587"/>
      <c r="M233" s="1569"/>
      <c r="N233" s="1569"/>
      <c r="O233" s="1587"/>
      <c r="P233" s="1587"/>
      <c r="Q233" s="1572"/>
      <c r="R233" s="1866">
        <f t="shared" si="3"/>
        <v>0</v>
      </c>
      <c r="S233" s="1572"/>
      <c r="T233" s="1606"/>
      <c r="U233" s="1602"/>
      <c r="V233" s="1602"/>
      <c r="W233" s="1602"/>
      <c r="X233" s="1602"/>
      <c r="Y233" s="1602"/>
    </row>
    <row r="234" spans="1:25" ht="16" customHeight="1" x14ac:dyDescent="0.45">
      <c r="A234" s="1588"/>
      <c r="B234" s="1587"/>
      <c r="C234" s="1587"/>
      <c r="D234" s="1570"/>
      <c r="E234" s="1571"/>
      <c r="F234" s="1587"/>
      <c r="G234" s="1569"/>
      <c r="H234" s="1587"/>
      <c r="I234" s="1572"/>
      <c r="J234" s="1573"/>
      <c r="K234" s="1572"/>
      <c r="L234" s="1587"/>
      <c r="M234" s="1569"/>
      <c r="N234" s="1569"/>
      <c r="O234" s="1587"/>
      <c r="P234" s="1587"/>
      <c r="Q234" s="1572"/>
      <c r="R234" s="1866">
        <f t="shared" si="3"/>
        <v>0</v>
      </c>
      <c r="S234" s="1572"/>
      <c r="T234" s="1606"/>
      <c r="U234" s="1602"/>
      <c r="V234" s="1602"/>
      <c r="W234" s="1602"/>
      <c r="X234" s="1602"/>
      <c r="Y234" s="1602"/>
    </row>
    <row r="235" spans="1:25" ht="16" customHeight="1" x14ac:dyDescent="0.45">
      <c r="A235" s="1588"/>
      <c r="B235" s="1587"/>
      <c r="C235" s="1587"/>
      <c r="D235" s="1570"/>
      <c r="E235" s="1571"/>
      <c r="F235" s="1587"/>
      <c r="G235" s="1569"/>
      <c r="H235" s="1587"/>
      <c r="I235" s="1572"/>
      <c r="J235" s="1573"/>
      <c r="K235" s="1572"/>
      <c r="L235" s="1587"/>
      <c r="M235" s="1569"/>
      <c r="N235" s="1569"/>
      <c r="O235" s="1587"/>
      <c r="P235" s="1587"/>
      <c r="Q235" s="1572"/>
      <c r="R235" s="1866">
        <f t="shared" si="3"/>
        <v>0</v>
      </c>
      <c r="S235" s="1572"/>
      <c r="T235" s="1606"/>
      <c r="U235" s="1602"/>
      <c r="V235" s="1602"/>
      <c r="W235" s="1602"/>
      <c r="X235" s="1602"/>
      <c r="Y235" s="1602"/>
    </row>
    <row r="236" spans="1:25" ht="16" customHeight="1" x14ac:dyDescent="0.45">
      <c r="A236" s="1588"/>
      <c r="B236" s="1587"/>
      <c r="C236" s="1587"/>
      <c r="D236" s="1570"/>
      <c r="E236" s="1571"/>
      <c r="F236" s="1587"/>
      <c r="G236" s="1569"/>
      <c r="H236" s="1587"/>
      <c r="I236" s="1572"/>
      <c r="J236" s="1573"/>
      <c r="K236" s="1572"/>
      <c r="L236" s="1587"/>
      <c r="M236" s="1569"/>
      <c r="N236" s="1569"/>
      <c r="O236" s="1587"/>
      <c r="P236" s="1587"/>
      <c r="Q236" s="1572"/>
      <c r="R236" s="1866">
        <f t="shared" si="3"/>
        <v>0</v>
      </c>
      <c r="S236" s="1572"/>
      <c r="T236" s="1606"/>
      <c r="U236" s="1602"/>
      <c r="V236" s="1602"/>
      <c r="W236" s="1602"/>
      <c r="X236" s="1602"/>
      <c r="Y236" s="1602"/>
    </row>
    <row r="237" spans="1:25" ht="16" customHeight="1" x14ac:dyDescent="0.45">
      <c r="A237" s="1588"/>
      <c r="B237" s="1587"/>
      <c r="C237" s="1587"/>
      <c r="D237" s="1570"/>
      <c r="E237" s="1571"/>
      <c r="F237" s="1587"/>
      <c r="G237" s="1569"/>
      <c r="H237" s="1587"/>
      <c r="I237" s="1572"/>
      <c r="J237" s="1573"/>
      <c r="K237" s="1572"/>
      <c r="L237" s="1587"/>
      <c r="M237" s="1569"/>
      <c r="N237" s="1569"/>
      <c r="O237" s="1587"/>
      <c r="P237" s="1587"/>
      <c r="Q237" s="1572"/>
      <c r="R237" s="1866">
        <f t="shared" si="3"/>
        <v>0</v>
      </c>
      <c r="S237" s="1572"/>
      <c r="T237" s="1606"/>
      <c r="U237" s="1602"/>
      <c r="V237" s="1602"/>
      <c r="W237" s="1602"/>
      <c r="X237" s="1602"/>
      <c r="Y237" s="1602"/>
    </row>
    <row r="238" spans="1:25" ht="16" customHeight="1" x14ac:dyDescent="0.45">
      <c r="A238" s="1588"/>
      <c r="B238" s="1587"/>
      <c r="C238" s="1587"/>
      <c r="D238" s="1570"/>
      <c r="E238" s="1571"/>
      <c r="F238" s="1587"/>
      <c r="G238" s="1569"/>
      <c r="H238" s="1587"/>
      <c r="I238" s="1572"/>
      <c r="J238" s="1573"/>
      <c r="K238" s="1572"/>
      <c r="L238" s="1587"/>
      <c r="M238" s="1569"/>
      <c r="N238" s="1569"/>
      <c r="O238" s="1587"/>
      <c r="P238" s="1587"/>
      <c r="Q238" s="1572"/>
      <c r="R238" s="1866">
        <f t="shared" si="3"/>
        <v>0</v>
      </c>
      <c r="S238" s="1572"/>
      <c r="T238" s="1606"/>
      <c r="U238" s="1602"/>
      <c r="V238" s="1602"/>
      <c r="W238" s="1602"/>
      <c r="X238" s="1602"/>
      <c r="Y238" s="1602"/>
    </row>
    <row r="239" spans="1:25" ht="16" customHeight="1" x14ac:dyDescent="0.45">
      <c r="A239" s="1588"/>
      <c r="B239" s="1587"/>
      <c r="C239" s="1587"/>
      <c r="D239" s="1570"/>
      <c r="E239" s="1571"/>
      <c r="F239" s="1587"/>
      <c r="G239" s="1569"/>
      <c r="H239" s="1587"/>
      <c r="I239" s="1572"/>
      <c r="J239" s="1573"/>
      <c r="K239" s="1572"/>
      <c r="L239" s="1587"/>
      <c r="M239" s="1569"/>
      <c r="N239" s="1569"/>
      <c r="O239" s="1587"/>
      <c r="P239" s="1587"/>
      <c r="Q239" s="1572"/>
      <c r="R239" s="1866">
        <f t="shared" si="3"/>
        <v>0</v>
      </c>
      <c r="S239" s="1572"/>
      <c r="T239" s="1606"/>
      <c r="U239" s="1602"/>
      <c r="V239" s="1602"/>
      <c r="W239" s="1602"/>
      <c r="X239" s="1602"/>
      <c r="Y239" s="1602"/>
    </row>
    <row r="240" spans="1:25" ht="16" customHeight="1" x14ac:dyDescent="0.45">
      <c r="A240" s="1588"/>
      <c r="B240" s="1587"/>
      <c r="C240" s="1587"/>
      <c r="D240" s="1570"/>
      <c r="E240" s="1571"/>
      <c r="F240" s="1587"/>
      <c r="G240" s="1569"/>
      <c r="H240" s="1587"/>
      <c r="I240" s="1572"/>
      <c r="J240" s="1573"/>
      <c r="K240" s="1572"/>
      <c r="L240" s="1587"/>
      <c r="M240" s="1569"/>
      <c r="N240" s="1569"/>
      <c r="O240" s="1587"/>
      <c r="P240" s="1587"/>
      <c r="Q240" s="1572"/>
      <c r="R240" s="1866">
        <f t="shared" si="3"/>
        <v>0</v>
      </c>
      <c r="S240" s="1572"/>
      <c r="T240" s="1606"/>
      <c r="U240" s="1602"/>
      <c r="V240" s="1602"/>
      <c r="W240" s="1602"/>
      <c r="X240" s="1602"/>
      <c r="Y240" s="1602"/>
    </row>
    <row r="241" spans="1:25" ht="16" customHeight="1" x14ac:dyDescent="0.45">
      <c r="A241" s="1588"/>
      <c r="B241" s="1587"/>
      <c r="C241" s="1587"/>
      <c r="D241" s="1570"/>
      <c r="E241" s="1571"/>
      <c r="F241" s="1587"/>
      <c r="G241" s="1569"/>
      <c r="H241" s="1587"/>
      <c r="I241" s="1572"/>
      <c r="J241" s="1573"/>
      <c r="K241" s="1572"/>
      <c r="L241" s="1587"/>
      <c r="M241" s="1569"/>
      <c r="N241" s="1569"/>
      <c r="O241" s="1587"/>
      <c r="P241" s="1587"/>
      <c r="Q241" s="1572"/>
      <c r="R241" s="1866">
        <f t="shared" si="3"/>
        <v>0</v>
      </c>
      <c r="S241" s="1572"/>
      <c r="T241" s="1606"/>
      <c r="U241" s="1602"/>
      <c r="V241" s="1602"/>
      <c r="W241" s="1602"/>
      <c r="X241" s="1602"/>
      <c r="Y241" s="1602"/>
    </row>
    <row r="242" spans="1:25" ht="16" customHeight="1" x14ac:dyDescent="0.45">
      <c r="A242" s="1588"/>
      <c r="B242" s="1587"/>
      <c r="C242" s="1587"/>
      <c r="D242" s="1570"/>
      <c r="E242" s="1571"/>
      <c r="F242" s="1587"/>
      <c r="G242" s="1569"/>
      <c r="H242" s="1587"/>
      <c r="I242" s="1572"/>
      <c r="J242" s="1573"/>
      <c r="K242" s="1572"/>
      <c r="L242" s="1587"/>
      <c r="M242" s="1569"/>
      <c r="N242" s="1569"/>
      <c r="O242" s="1587"/>
      <c r="P242" s="1587"/>
      <c r="Q242" s="1572"/>
      <c r="R242" s="1866">
        <f t="shared" si="3"/>
        <v>0</v>
      </c>
      <c r="S242" s="1572"/>
      <c r="T242" s="1606"/>
      <c r="U242" s="1602"/>
      <c r="V242" s="1602"/>
      <c r="W242" s="1602"/>
      <c r="X242" s="1602"/>
      <c r="Y242" s="1602"/>
    </row>
    <row r="243" spans="1:25" ht="16" customHeight="1" x14ac:dyDescent="0.45">
      <c r="A243" s="1588"/>
      <c r="B243" s="1587"/>
      <c r="C243" s="1587"/>
      <c r="D243" s="1570"/>
      <c r="E243" s="1571"/>
      <c r="F243" s="1587"/>
      <c r="G243" s="1569"/>
      <c r="H243" s="1587"/>
      <c r="I243" s="1572"/>
      <c r="J243" s="1573"/>
      <c r="K243" s="1572"/>
      <c r="L243" s="1587"/>
      <c r="M243" s="1569"/>
      <c r="N243" s="1569"/>
      <c r="O243" s="1587"/>
      <c r="P243" s="1587"/>
      <c r="Q243" s="1572"/>
      <c r="R243" s="1866">
        <f t="shared" si="3"/>
        <v>0</v>
      </c>
      <c r="S243" s="1572"/>
      <c r="T243" s="1606"/>
      <c r="U243" s="1602"/>
      <c r="V243" s="1602"/>
      <c r="W243" s="1602"/>
      <c r="X243" s="1602"/>
      <c r="Y243" s="1602"/>
    </row>
    <row r="244" spans="1:25" ht="16" customHeight="1" x14ac:dyDescent="0.45">
      <c r="A244" s="1588"/>
      <c r="B244" s="1587"/>
      <c r="C244" s="1587"/>
      <c r="D244" s="1570"/>
      <c r="E244" s="1571"/>
      <c r="F244" s="1587"/>
      <c r="G244" s="1569"/>
      <c r="H244" s="1587"/>
      <c r="I244" s="1572"/>
      <c r="J244" s="1573"/>
      <c r="K244" s="1572"/>
      <c r="L244" s="1587"/>
      <c r="M244" s="1569"/>
      <c r="N244" s="1569"/>
      <c r="O244" s="1587"/>
      <c r="P244" s="1587"/>
      <c r="Q244" s="1572"/>
      <c r="R244" s="1866">
        <f t="shared" si="3"/>
        <v>0</v>
      </c>
      <c r="S244" s="1572"/>
      <c r="T244" s="1606"/>
      <c r="U244" s="1602"/>
      <c r="V244" s="1602"/>
      <c r="W244" s="1602"/>
      <c r="X244" s="1602"/>
      <c r="Y244" s="1602"/>
    </row>
    <row r="245" spans="1:25" ht="16" customHeight="1" x14ac:dyDescent="0.45">
      <c r="A245" s="1588"/>
      <c r="B245" s="1587"/>
      <c r="C245" s="1587"/>
      <c r="D245" s="1570"/>
      <c r="E245" s="1571"/>
      <c r="F245" s="1587"/>
      <c r="G245" s="1569"/>
      <c r="H245" s="1587"/>
      <c r="I245" s="1572"/>
      <c r="J245" s="1573"/>
      <c r="K245" s="1572"/>
      <c r="L245" s="1587"/>
      <c r="M245" s="1569"/>
      <c r="N245" s="1569"/>
      <c r="O245" s="1587"/>
      <c r="P245" s="1587"/>
      <c r="Q245" s="1572"/>
      <c r="R245" s="1866">
        <f t="shared" si="3"/>
        <v>0</v>
      </c>
      <c r="S245" s="1572"/>
      <c r="T245" s="1606"/>
      <c r="U245" s="1602"/>
      <c r="V245" s="1602"/>
      <c r="W245" s="1602"/>
      <c r="X245" s="1602"/>
      <c r="Y245" s="1602"/>
    </row>
    <row r="246" spans="1:25" ht="16" customHeight="1" x14ac:dyDescent="0.45">
      <c r="A246" s="1588"/>
      <c r="B246" s="1587"/>
      <c r="C246" s="1587"/>
      <c r="D246" s="1570"/>
      <c r="E246" s="1571"/>
      <c r="F246" s="1587"/>
      <c r="G246" s="1569"/>
      <c r="H246" s="1587"/>
      <c r="I246" s="1572"/>
      <c r="J246" s="1573"/>
      <c r="K246" s="1572"/>
      <c r="L246" s="1587"/>
      <c r="M246" s="1569"/>
      <c r="N246" s="1569"/>
      <c r="O246" s="1587"/>
      <c r="P246" s="1587"/>
      <c r="Q246" s="1572"/>
      <c r="R246" s="1866">
        <f t="shared" si="3"/>
        <v>0</v>
      </c>
      <c r="S246" s="1572"/>
      <c r="T246" s="1606"/>
      <c r="U246" s="1602"/>
      <c r="V246" s="1602"/>
      <c r="W246" s="1602"/>
      <c r="X246" s="1602"/>
      <c r="Y246" s="1602"/>
    </row>
    <row r="247" spans="1:25" ht="16" customHeight="1" x14ac:dyDescent="0.45">
      <c r="A247" s="1588"/>
      <c r="B247" s="1587"/>
      <c r="C247" s="1587"/>
      <c r="D247" s="1570"/>
      <c r="E247" s="1571"/>
      <c r="F247" s="1587"/>
      <c r="G247" s="1569"/>
      <c r="H247" s="1587"/>
      <c r="I247" s="1572"/>
      <c r="J247" s="1573"/>
      <c r="K247" s="1572"/>
      <c r="L247" s="1587"/>
      <c r="M247" s="1569"/>
      <c r="N247" s="1569"/>
      <c r="O247" s="1587"/>
      <c r="P247" s="1587"/>
      <c r="Q247" s="1572"/>
      <c r="R247" s="1866">
        <f t="shared" si="3"/>
        <v>0</v>
      </c>
      <c r="S247" s="1572"/>
      <c r="T247" s="1606"/>
      <c r="U247" s="1602"/>
      <c r="V247" s="1602"/>
      <c r="W247" s="1602"/>
      <c r="X247" s="1602"/>
      <c r="Y247" s="1602"/>
    </row>
    <row r="248" spans="1:25" ht="16" customHeight="1" x14ac:dyDescent="0.45">
      <c r="A248" s="1588"/>
      <c r="B248" s="1587"/>
      <c r="C248" s="1587"/>
      <c r="D248" s="1570"/>
      <c r="E248" s="1571"/>
      <c r="F248" s="1587"/>
      <c r="G248" s="1569"/>
      <c r="H248" s="1587"/>
      <c r="I248" s="1572"/>
      <c r="J248" s="1573"/>
      <c r="K248" s="1572"/>
      <c r="L248" s="1587"/>
      <c r="M248" s="1569"/>
      <c r="N248" s="1569"/>
      <c r="O248" s="1587"/>
      <c r="P248" s="1587"/>
      <c r="Q248" s="1572"/>
      <c r="R248" s="1866">
        <f t="shared" si="3"/>
        <v>0</v>
      </c>
      <c r="S248" s="1572"/>
      <c r="T248" s="1606"/>
      <c r="U248" s="1602"/>
      <c r="V248" s="1602"/>
      <c r="W248" s="1602"/>
      <c r="X248" s="1602"/>
      <c r="Y248" s="1602"/>
    </row>
    <row r="249" spans="1:25" ht="16" customHeight="1" x14ac:dyDescent="0.45">
      <c r="A249" s="1588"/>
      <c r="B249" s="1587"/>
      <c r="C249" s="1587"/>
      <c r="D249" s="1570"/>
      <c r="E249" s="1571"/>
      <c r="F249" s="1587"/>
      <c r="G249" s="1569"/>
      <c r="H249" s="1587"/>
      <c r="I249" s="1572"/>
      <c r="J249" s="1573"/>
      <c r="K249" s="1572"/>
      <c r="L249" s="1587"/>
      <c r="M249" s="1569"/>
      <c r="N249" s="1569"/>
      <c r="O249" s="1587"/>
      <c r="P249" s="1587"/>
      <c r="Q249" s="1572"/>
      <c r="R249" s="1866">
        <f t="shared" si="3"/>
        <v>0</v>
      </c>
      <c r="S249" s="1572"/>
      <c r="T249" s="1606"/>
      <c r="U249" s="1602"/>
      <c r="V249" s="1602"/>
      <c r="W249" s="1602"/>
      <c r="X249" s="1602"/>
      <c r="Y249" s="1602"/>
    </row>
    <row r="250" spans="1:25" ht="16" customHeight="1" x14ac:dyDescent="0.45">
      <c r="A250" s="1588"/>
      <c r="B250" s="1587"/>
      <c r="C250" s="1587"/>
      <c r="D250" s="1570"/>
      <c r="E250" s="1571"/>
      <c r="F250" s="1587"/>
      <c r="G250" s="1569"/>
      <c r="H250" s="1587"/>
      <c r="I250" s="1572"/>
      <c r="J250" s="1573"/>
      <c r="K250" s="1572"/>
      <c r="L250" s="1587"/>
      <c r="M250" s="1569"/>
      <c r="N250" s="1569"/>
      <c r="O250" s="1587"/>
      <c r="P250" s="1587"/>
      <c r="Q250" s="1572"/>
      <c r="R250" s="1866">
        <f t="shared" si="3"/>
        <v>0</v>
      </c>
      <c r="S250" s="1572"/>
      <c r="T250" s="1606"/>
      <c r="U250" s="1602"/>
      <c r="V250" s="1602"/>
      <c r="W250" s="1602"/>
      <c r="X250" s="1602"/>
      <c r="Y250" s="1602"/>
    </row>
    <row r="251" spans="1:25" ht="16" customHeight="1" x14ac:dyDescent="0.45">
      <c r="A251" s="1588"/>
      <c r="B251" s="1587"/>
      <c r="C251" s="1587"/>
      <c r="D251" s="1570"/>
      <c r="E251" s="1571"/>
      <c r="F251" s="1587"/>
      <c r="G251" s="1569"/>
      <c r="H251" s="1587"/>
      <c r="I251" s="1572"/>
      <c r="J251" s="1573"/>
      <c r="K251" s="1572"/>
      <c r="L251" s="1587"/>
      <c r="M251" s="1569"/>
      <c r="N251" s="1569"/>
      <c r="O251" s="1587"/>
      <c r="P251" s="1587"/>
      <c r="Q251" s="1572"/>
      <c r="R251" s="1866">
        <f t="shared" si="3"/>
        <v>0</v>
      </c>
      <c r="S251" s="1572"/>
      <c r="T251" s="1606"/>
      <c r="U251" s="1602"/>
      <c r="V251" s="1602"/>
      <c r="W251" s="1602"/>
      <c r="X251" s="1602"/>
      <c r="Y251" s="1602"/>
    </row>
    <row r="252" spans="1:25" ht="16" customHeight="1" x14ac:dyDescent="0.45">
      <c r="A252" s="1588"/>
      <c r="B252" s="1587"/>
      <c r="C252" s="1587"/>
      <c r="D252" s="1570"/>
      <c r="E252" s="1571"/>
      <c r="F252" s="1587"/>
      <c r="G252" s="1569"/>
      <c r="H252" s="1587"/>
      <c r="I252" s="1572"/>
      <c r="J252" s="1573"/>
      <c r="K252" s="1572"/>
      <c r="L252" s="1587"/>
      <c r="M252" s="1569"/>
      <c r="N252" s="1569"/>
      <c r="O252" s="1587"/>
      <c r="P252" s="1587"/>
      <c r="Q252" s="1572"/>
      <c r="R252" s="1866">
        <f t="shared" si="3"/>
        <v>0</v>
      </c>
      <c r="S252" s="1572"/>
      <c r="T252" s="1606"/>
      <c r="U252" s="1602"/>
      <c r="V252" s="1602"/>
      <c r="W252" s="1602"/>
      <c r="X252" s="1602"/>
      <c r="Y252" s="1602"/>
    </row>
    <row r="253" spans="1:25" ht="16" customHeight="1" x14ac:dyDescent="0.45">
      <c r="A253" s="1588"/>
      <c r="B253" s="1587"/>
      <c r="C253" s="1587"/>
      <c r="D253" s="1570"/>
      <c r="E253" s="1571"/>
      <c r="F253" s="1587"/>
      <c r="G253" s="1569"/>
      <c r="H253" s="1587"/>
      <c r="I253" s="1572"/>
      <c r="J253" s="1573"/>
      <c r="K253" s="1572"/>
      <c r="L253" s="1587"/>
      <c r="M253" s="1569"/>
      <c r="N253" s="1569"/>
      <c r="O253" s="1587"/>
      <c r="P253" s="1587"/>
      <c r="Q253" s="1572"/>
      <c r="R253" s="1866">
        <f t="shared" si="3"/>
        <v>0</v>
      </c>
      <c r="S253" s="1572"/>
      <c r="T253" s="1606"/>
      <c r="U253" s="1602"/>
      <c r="V253" s="1602"/>
      <c r="W253" s="1602"/>
      <c r="X253" s="1602"/>
      <c r="Y253" s="1602"/>
    </row>
    <row r="254" spans="1:25" ht="16" customHeight="1" x14ac:dyDescent="0.45">
      <c r="A254" s="1588"/>
      <c r="B254" s="1587"/>
      <c r="C254" s="1587"/>
      <c r="D254" s="1570"/>
      <c r="E254" s="1571"/>
      <c r="F254" s="1587"/>
      <c r="G254" s="1569"/>
      <c r="H254" s="1587"/>
      <c r="I254" s="1572"/>
      <c r="J254" s="1573"/>
      <c r="K254" s="1572"/>
      <c r="L254" s="1587"/>
      <c r="M254" s="1569"/>
      <c r="N254" s="1569"/>
      <c r="O254" s="1587"/>
      <c r="P254" s="1587"/>
      <c r="Q254" s="1572"/>
      <c r="R254" s="1866">
        <f t="shared" si="3"/>
        <v>0</v>
      </c>
      <c r="S254" s="1572"/>
      <c r="T254" s="1606"/>
      <c r="U254" s="1602"/>
      <c r="V254" s="1602"/>
      <c r="W254" s="1602"/>
      <c r="X254" s="1602"/>
      <c r="Y254" s="1602"/>
    </row>
    <row r="255" spans="1:25" ht="16" customHeight="1" x14ac:dyDescent="0.45">
      <c r="A255" s="1588"/>
      <c r="B255" s="1587"/>
      <c r="C255" s="1587"/>
      <c r="D255" s="1570"/>
      <c r="E255" s="1571"/>
      <c r="F255" s="1587"/>
      <c r="G255" s="1569"/>
      <c r="H255" s="1587"/>
      <c r="I255" s="1572"/>
      <c r="J255" s="1573"/>
      <c r="K255" s="1572"/>
      <c r="L255" s="1587"/>
      <c r="M255" s="1569"/>
      <c r="N255" s="1569"/>
      <c r="O255" s="1587"/>
      <c r="P255" s="1587"/>
      <c r="Q255" s="1572"/>
      <c r="R255" s="1866">
        <f t="shared" si="3"/>
        <v>0</v>
      </c>
      <c r="S255" s="1572"/>
      <c r="T255" s="1606"/>
      <c r="U255" s="1602"/>
      <c r="V255" s="1602"/>
      <c r="W255" s="1602"/>
      <c r="X255" s="1602"/>
      <c r="Y255" s="1602"/>
    </row>
    <row r="256" spans="1:25" ht="16" customHeight="1" x14ac:dyDescent="0.45">
      <c r="A256" s="1588"/>
      <c r="B256" s="1587"/>
      <c r="C256" s="1587"/>
      <c r="D256" s="1570"/>
      <c r="E256" s="1571"/>
      <c r="F256" s="1587"/>
      <c r="G256" s="1569"/>
      <c r="H256" s="1587"/>
      <c r="I256" s="1572"/>
      <c r="J256" s="1573"/>
      <c r="K256" s="1572"/>
      <c r="L256" s="1587"/>
      <c r="M256" s="1569"/>
      <c r="N256" s="1569"/>
      <c r="O256" s="1587"/>
      <c r="P256" s="1587"/>
      <c r="Q256" s="1572"/>
      <c r="R256" s="1866">
        <f t="shared" si="3"/>
        <v>0</v>
      </c>
      <c r="S256" s="1572"/>
      <c r="T256" s="1606"/>
      <c r="U256" s="1602"/>
      <c r="V256" s="1602"/>
      <c r="W256" s="1602"/>
      <c r="X256" s="1602"/>
      <c r="Y256" s="1602"/>
    </row>
    <row r="257" spans="1:25" ht="16" customHeight="1" x14ac:dyDescent="0.45">
      <c r="A257" s="1588"/>
      <c r="B257" s="1587"/>
      <c r="C257" s="1587"/>
      <c r="D257" s="1570"/>
      <c r="E257" s="1571"/>
      <c r="F257" s="1587"/>
      <c r="G257" s="1569"/>
      <c r="H257" s="1587"/>
      <c r="I257" s="1572"/>
      <c r="J257" s="1573"/>
      <c r="K257" s="1572"/>
      <c r="L257" s="1587"/>
      <c r="M257" s="1569"/>
      <c r="N257" s="1569"/>
      <c r="O257" s="1587"/>
      <c r="P257" s="1587"/>
      <c r="Q257" s="1572"/>
      <c r="R257" s="1866">
        <f t="shared" si="3"/>
        <v>0</v>
      </c>
      <c r="S257" s="1572"/>
      <c r="T257" s="1606"/>
      <c r="U257" s="1602"/>
      <c r="V257" s="1602"/>
      <c r="W257" s="1602"/>
      <c r="X257" s="1602"/>
      <c r="Y257" s="1602"/>
    </row>
    <row r="258" spans="1:25" ht="16" customHeight="1" x14ac:dyDescent="0.45">
      <c r="A258" s="1588"/>
      <c r="B258" s="1587"/>
      <c r="C258" s="1587"/>
      <c r="D258" s="1570"/>
      <c r="E258" s="1571"/>
      <c r="F258" s="1587"/>
      <c r="G258" s="1569"/>
      <c r="H258" s="1587"/>
      <c r="I258" s="1572"/>
      <c r="J258" s="1573"/>
      <c r="K258" s="1572"/>
      <c r="L258" s="1587"/>
      <c r="M258" s="1569"/>
      <c r="N258" s="1569"/>
      <c r="O258" s="1587"/>
      <c r="P258" s="1587"/>
      <c r="Q258" s="1572"/>
      <c r="R258" s="1866">
        <f t="shared" si="3"/>
        <v>0</v>
      </c>
      <c r="S258" s="1572"/>
      <c r="T258" s="1606"/>
      <c r="U258" s="1602"/>
      <c r="V258" s="1602"/>
      <c r="W258" s="1602"/>
      <c r="X258" s="1602"/>
      <c r="Y258" s="1602"/>
    </row>
    <row r="259" spans="1:25" ht="16" customHeight="1" x14ac:dyDescent="0.45">
      <c r="A259" s="1588"/>
      <c r="B259" s="1587"/>
      <c r="C259" s="1587"/>
      <c r="D259" s="1570"/>
      <c r="E259" s="1571"/>
      <c r="F259" s="1587"/>
      <c r="G259" s="1569"/>
      <c r="H259" s="1587"/>
      <c r="I259" s="1572"/>
      <c r="J259" s="1573"/>
      <c r="K259" s="1572"/>
      <c r="L259" s="1587"/>
      <c r="M259" s="1569"/>
      <c r="N259" s="1569"/>
      <c r="O259" s="1587"/>
      <c r="P259" s="1587"/>
      <c r="Q259" s="1572"/>
      <c r="R259" s="1866">
        <f t="shared" si="3"/>
        <v>0</v>
      </c>
      <c r="S259" s="1572"/>
      <c r="T259" s="1606"/>
      <c r="U259" s="1602"/>
      <c r="V259" s="1602"/>
      <c r="W259" s="1602"/>
      <c r="X259" s="1602"/>
      <c r="Y259" s="1602"/>
    </row>
    <row r="260" spans="1:25" ht="16" customHeight="1" x14ac:dyDescent="0.45">
      <c r="A260" s="1588"/>
      <c r="B260" s="1587"/>
      <c r="C260" s="1587"/>
      <c r="D260" s="1570"/>
      <c r="E260" s="1571"/>
      <c r="F260" s="1587"/>
      <c r="G260" s="1569"/>
      <c r="H260" s="1587"/>
      <c r="I260" s="1572"/>
      <c r="J260" s="1573"/>
      <c r="K260" s="1572"/>
      <c r="L260" s="1587"/>
      <c r="M260" s="1569"/>
      <c r="N260" s="1569"/>
      <c r="O260" s="1587"/>
      <c r="P260" s="1587"/>
      <c r="Q260" s="1572"/>
      <c r="R260" s="1866">
        <f t="shared" si="3"/>
        <v>0</v>
      </c>
      <c r="S260" s="1572"/>
      <c r="T260" s="1606"/>
      <c r="U260" s="1602"/>
      <c r="V260" s="1602"/>
      <c r="W260" s="1602"/>
      <c r="X260" s="1602"/>
      <c r="Y260" s="1602"/>
    </row>
    <row r="261" spans="1:25" ht="16" customHeight="1" x14ac:dyDescent="0.45">
      <c r="A261" s="1588"/>
      <c r="B261" s="1587"/>
      <c r="C261" s="1587"/>
      <c r="D261" s="1570"/>
      <c r="E261" s="1571"/>
      <c r="F261" s="1587"/>
      <c r="G261" s="1569"/>
      <c r="H261" s="1587"/>
      <c r="I261" s="1572"/>
      <c r="J261" s="1573"/>
      <c r="K261" s="1572"/>
      <c r="L261" s="1587"/>
      <c r="M261" s="1569"/>
      <c r="N261" s="1569"/>
      <c r="O261" s="1587"/>
      <c r="P261" s="1587"/>
      <c r="Q261" s="1572"/>
      <c r="R261" s="1866">
        <f t="shared" si="3"/>
        <v>0</v>
      </c>
      <c r="S261" s="1572"/>
      <c r="T261" s="1606"/>
      <c r="U261" s="1602"/>
      <c r="V261" s="1602"/>
      <c r="W261" s="1602"/>
      <c r="X261" s="1602"/>
      <c r="Y261" s="1602"/>
    </row>
    <row r="262" spans="1:25" ht="16" customHeight="1" x14ac:dyDescent="0.45">
      <c r="A262" s="1588"/>
      <c r="B262" s="1587"/>
      <c r="C262" s="1587"/>
      <c r="D262" s="1570"/>
      <c r="E262" s="1571"/>
      <c r="F262" s="1587"/>
      <c r="G262" s="1569"/>
      <c r="H262" s="1587"/>
      <c r="I262" s="1572"/>
      <c r="J262" s="1573"/>
      <c r="K262" s="1572"/>
      <c r="L262" s="1587"/>
      <c r="M262" s="1569"/>
      <c r="N262" s="1569"/>
      <c r="O262" s="1587"/>
      <c r="P262" s="1587"/>
      <c r="Q262" s="1572"/>
      <c r="R262" s="1866">
        <f t="shared" si="3"/>
        <v>0</v>
      </c>
      <c r="S262" s="1572"/>
      <c r="T262" s="1606"/>
      <c r="U262" s="1602"/>
      <c r="V262" s="1602"/>
      <c r="W262" s="1602"/>
      <c r="X262" s="1602"/>
      <c r="Y262" s="1602"/>
    </row>
    <row r="263" spans="1:25" ht="16" customHeight="1" x14ac:dyDescent="0.45">
      <c r="A263" s="1588"/>
      <c r="B263" s="1587"/>
      <c r="C263" s="1587"/>
      <c r="D263" s="1570"/>
      <c r="E263" s="1571"/>
      <c r="F263" s="1587"/>
      <c r="G263" s="1569"/>
      <c r="H263" s="1587"/>
      <c r="I263" s="1572"/>
      <c r="J263" s="1573"/>
      <c r="K263" s="1572"/>
      <c r="L263" s="1587"/>
      <c r="M263" s="1569"/>
      <c r="N263" s="1569"/>
      <c r="O263" s="1587"/>
      <c r="P263" s="1587"/>
      <c r="Q263" s="1572"/>
      <c r="R263" s="1866">
        <f t="shared" si="3"/>
        <v>0</v>
      </c>
      <c r="S263" s="1572"/>
      <c r="T263" s="1606"/>
      <c r="U263" s="1602"/>
      <c r="V263" s="1602"/>
      <c r="W263" s="1602"/>
      <c r="X263" s="1602"/>
      <c r="Y263" s="1602"/>
    </row>
    <row r="264" spans="1:25" ht="16" customHeight="1" x14ac:dyDescent="0.45">
      <c r="A264" s="1588"/>
      <c r="B264" s="1587"/>
      <c r="C264" s="1587"/>
      <c r="D264" s="1570"/>
      <c r="E264" s="1571"/>
      <c r="F264" s="1587"/>
      <c r="G264" s="1569"/>
      <c r="H264" s="1587"/>
      <c r="I264" s="1572"/>
      <c r="J264" s="1573"/>
      <c r="K264" s="1572"/>
      <c r="L264" s="1587"/>
      <c r="M264" s="1569"/>
      <c r="N264" s="1569"/>
      <c r="O264" s="1587"/>
      <c r="P264" s="1587"/>
      <c r="Q264" s="1572"/>
      <c r="R264" s="1866">
        <f t="shared" ref="R264:R327" si="4">$I264+$K264</f>
        <v>0</v>
      </c>
      <c r="S264" s="1572"/>
      <c r="T264" s="1606"/>
      <c r="U264" s="1602"/>
      <c r="V264" s="1602"/>
      <c r="W264" s="1602"/>
      <c r="X264" s="1602"/>
      <c r="Y264" s="1602"/>
    </row>
    <row r="265" spans="1:25" ht="16" customHeight="1" x14ac:dyDescent="0.45">
      <c r="A265" s="1588"/>
      <c r="B265" s="1587"/>
      <c r="C265" s="1587"/>
      <c r="D265" s="1570"/>
      <c r="E265" s="1571"/>
      <c r="F265" s="1587"/>
      <c r="G265" s="1569"/>
      <c r="H265" s="1587"/>
      <c r="I265" s="1572"/>
      <c r="J265" s="1573"/>
      <c r="K265" s="1572"/>
      <c r="L265" s="1587"/>
      <c r="M265" s="1569"/>
      <c r="N265" s="1569"/>
      <c r="O265" s="1587"/>
      <c r="P265" s="1587"/>
      <c r="Q265" s="1572"/>
      <c r="R265" s="1866">
        <f t="shared" si="4"/>
        <v>0</v>
      </c>
      <c r="S265" s="1572"/>
      <c r="T265" s="1606"/>
      <c r="U265" s="1602"/>
      <c r="V265" s="1602"/>
      <c r="W265" s="1602"/>
      <c r="X265" s="1602"/>
      <c r="Y265" s="1602"/>
    </row>
    <row r="266" spans="1:25" ht="16" customHeight="1" x14ac:dyDescent="0.45">
      <c r="A266" s="1588"/>
      <c r="B266" s="1587"/>
      <c r="C266" s="1587"/>
      <c r="D266" s="1570"/>
      <c r="E266" s="1571"/>
      <c r="F266" s="1587"/>
      <c r="G266" s="1569"/>
      <c r="H266" s="1587"/>
      <c r="I266" s="1572"/>
      <c r="J266" s="1573"/>
      <c r="K266" s="1572"/>
      <c r="L266" s="1587"/>
      <c r="M266" s="1569"/>
      <c r="N266" s="1569"/>
      <c r="O266" s="1587"/>
      <c r="P266" s="1587"/>
      <c r="Q266" s="1572"/>
      <c r="R266" s="1866">
        <f t="shared" si="4"/>
        <v>0</v>
      </c>
      <c r="S266" s="1572"/>
      <c r="T266" s="1606"/>
      <c r="U266" s="1602"/>
      <c r="V266" s="1602"/>
      <c r="W266" s="1602"/>
      <c r="X266" s="1602"/>
      <c r="Y266" s="1602"/>
    </row>
    <row r="267" spans="1:25" ht="16" customHeight="1" x14ac:dyDescent="0.45">
      <c r="A267" s="1588"/>
      <c r="B267" s="1587"/>
      <c r="C267" s="1587"/>
      <c r="D267" s="1570"/>
      <c r="E267" s="1571"/>
      <c r="F267" s="1587"/>
      <c r="G267" s="1569"/>
      <c r="H267" s="1587"/>
      <c r="I267" s="1572"/>
      <c r="J267" s="1573"/>
      <c r="K267" s="1572"/>
      <c r="L267" s="1587"/>
      <c r="M267" s="1569"/>
      <c r="N267" s="1569"/>
      <c r="O267" s="1587"/>
      <c r="P267" s="1587"/>
      <c r="Q267" s="1572"/>
      <c r="R267" s="1866">
        <f t="shared" si="4"/>
        <v>0</v>
      </c>
      <c r="S267" s="1572"/>
      <c r="T267" s="1606"/>
      <c r="U267" s="1602"/>
      <c r="V267" s="1602"/>
      <c r="W267" s="1602"/>
      <c r="X267" s="1602"/>
      <c r="Y267" s="1602"/>
    </row>
    <row r="268" spans="1:25" ht="16" customHeight="1" x14ac:dyDescent="0.45">
      <c r="A268" s="1588"/>
      <c r="B268" s="1587"/>
      <c r="C268" s="1587"/>
      <c r="D268" s="1570"/>
      <c r="E268" s="1571"/>
      <c r="F268" s="1587"/>
      <c r="G268" s="1569"/>
      <c r="H268" s="1587"/>
      <c r="I268" s="1572"/>
      <c r="J268" s="1573"/>
      <c r="K268" s="1572"/>
      <c r="L268" s="1587"/>
      <c r="M268" s="1569"/>
      <c r="N268" s="1569"/>
      <c r="O268" s="1587"/>
      <c r="P268" s="1587"/>
      <c r="Q268" s="1572"/>
      <c r="R268" s="1866">
        <f t="shared" si="4"/>
        <v>0</v>
      </c>
      <c r="S268" s="1572"/>
      <c r="T268" s="1606"/>
      <c r="U268" s="1602"/>
      <c r="V268" s="1602"/>
      <c r="W268" s="1602"/>
      <c r="X268" s="1602"/>
      <c r="Y268" s="1602"/>
    </row>
    <row r="269" spans="1:25" ht="16" customHeight="1" x14ac:dyDescent="0.45">
      <c r="A269" s="1588"/>
      <c r="B269" s="1587"/>
      <c r="C269" s="1587"/>
      <c r="D269" s="1570"/>
      <c r="E269" s="1571"/>
      <c r="F269" s="1587"/>
      <c r="G269" s="1569"/>
      <c r="H269" s="1587"/>
      <c r="I269" s="1572"/>
      <c r="J269" s="1573"/>
      <c r="K269" s="1572"/>
      <c r="L269" s="1587"/>
      <c r="M269" s="1569"/>
      <c r="N269" s="1569"/>
      <c r="O269" s="1587"/>
      <c r="P269" s="1587"/>
      <c r="Q269" s="1572"/>
      <c r="R269" s="1866">
        <f t="shared" si="4"/>
        <v>0</v>
      </c>
      <c r="S269" s="1572"/>
      <c r="T269" s="1606"/>
      <c r="U269" s="1602"/>
      <c r="V269" s="1602"/>
      <c r="W269" s="1602"/>
      <c r="X269" s="1602"/>
      <c r="Y269" s="1602"/>
    </row>
    <row r="270" spans="1:25" ht="16" customHeight="1" x14ac:dyDescent="0.45">
      <c r="A270" s="1588"/>
      <c r="B270" s="1587"/>
      <c r="C270" s="1587"/>
      <c r="D270" s="1570"/>
      <c r="E270" s="1571"/>
      <c r="F270" s="1587"/>
      <c r="G270" s="1569"/>
      <c r="H270" s="1587"/>
      <c r="I270" s="1572"/>
      <c r="J270" s="1573"/>
      <c r="K270" s="1572"/>
      <c r="L270" s="1587"/>
      <c r="M270" s="1569"/>
      <c r="N270" s="1569"/>
      <c r="O270" s="1587"/>
      <c r="P270" s="1587"/>
      <c r="Q270" s="1572"/>
      <c r="R270" s="1866">
        <f t="shared" si="4"/>
        <v>0</v>
      </c>
      <c r="S270" s="1572"/>
      <c r="T270" s="1606"/>
      <c r="U270" s="1602"/>
      <c r="V270" s="1602"/>
      <c r="W270" s="1602"/>
      <c r="X270" s="1602"/>
      <c r="Y270" s="1602"/>
    </row>
    <row r="271" spans="1:25" ht="16" customHeight="1" x14ac:dyDescent="0.45">
      <c r="A271" s="1588"/>
      <c r="B271" s="1587"/>
      <c r="C271" s="1587"/>
      <c r="D271" s="1570"/>
      <c r="E271" s="1571"/>
      <c r="F271" s="1587"/>
      <c r="G271" s="1569"/>
      <c r="H271" s="1587"/>
      <c r="I271" s="1572"/>
      <c r="J271" s="1573"/>
      <c r="K271" s="1572"/>
      <c r="L271" s="1587"/>
      <c r="M271" s="1569"/>
      <c r="N271" s="1569"/>
      <c r="O271" s="1587"/>
      <c r="P271" s="1587"/>
      <c r="Q271" s="1572"/>
      <c r="R271" s="1866">
        <f t="shared" si="4"/>
        <v>0</v>
      </c>
      <c r="S271" s="1572"/>
      <c r="T271" s="1606"/>
      <c r="U271" s="1602"/>
      <c r="V271" s="1602"/>
      <c r="W271" s="1602"/>
      <c r="X271" s="1602"/>
      <c r="Y271" s="1602"/>
    </row>
    <row r="272" spans="1:25" ht="16" customHeight="1" x14ac:dyDescent="0.45">
      <c r="A272" s="1588"/>
      <c r="B272" s="1587"/>
      <c r="C272" s="1587"/>
      <c r="D272" s="1570"/>
      <c r="E272" s="1571"/>
      <c r="F272" s="1587"/>
      <c r="G272" s="1569"/>
      <c r="H272" s="1587"/>
      <c r="I272" s="1572"/>
      <c r="J272" s="1573"/>
      <c r="K272" s="1572"/>
      <c r="L272" s="1587"/>
      <c r="M272" s="1569"/>
      <c r="N272" s="1569"/>
      <c r="O272" s="1587"/>
      <c r="P272" s="1587"/>
      <c r="Q272" s="1572"/>
      <c r="R272" s="1866">
        <f t="shared" si="4"/>
        <v>0</v>
      </c>
      <c r="S272" s="1572"/>
      <c r="T272" s="1606"/>
      <c r="U272" s="1602"/>
      <c r="V272" s="1602"/>
      <c r="W272" s="1602"/>
      <c r="X272" s="1602"/>
      <c r="Y272" s="1602"/>
    </row>
    <row r="273" spans="1:25" ht="16" customHeight="1" x14ac:dyDescent="0.45">
      <c r="A273" s="1588"/>
      <c r="B273" s="1587"/>
      <c r="C273" s="1587"/>
      <c r="D273" s="1570"/>
      <c r="E273" s="1571"/>
      <c r="F273" s="1587"/>
      <c r="G273" s="1569"/>
      <c r="H273" s="1587"/>
      <c r="I273" s="1572"/>
      <c r="J273" s="1573"/>
      <c r="K273" s="1572"/>
      <c r="L273" s="1587"/>
      <c r="M273" s="1569"/>
      <c r="N273" s="1569"/>
      <c r="O273" s="1587"/>
      <c r="P273" s="1587"/>
      <c r="Q273" s="1572"/>
      <c r="R273" s="1866">
        <f t="shared" si="4"/>
        <v>0</v>
      </c>
      <c r="S273" s="1572"/>
      <c r="T273" s="1606"/>
      <c r="U273" s="1602"/>
      <c r="V273" s="1602"/>
      <c r="W273" s="1602"/>
      <c r="X273" s="1602"/>
      <c r="Y273" s="1602"/>
    </row>
    <row r="274" spans="1:25" ht="16" customHeight="1" x14ac:dyDescent="0.45">
      <c r="A274" s="1588"/>
      <c r="B274" s="1587"/>
      <c r="C274" s="1587"/>
      <c r="D274" s="1570"/>
      <c r="E274" s="1571"/>
      <c r="F274" s="1587"/>
      <c r="G274" s="1569"/>
      <c r="H274" s="1587"/>
      <c r="I274" s="1572"/>
      <c r="J274" s="1573"/>
      <c r="K274" s="1572"/>
      <c r="L274" s="1587"/>
      <c r="M274" s="1569"/>
      <c r="N274" s="1569"/>
      <c r="O274" s="1587"/>
      <c r="P274" s="1587"/>
      <c r="Q274" s="1572"/>
      <c r="R274" s="1866">
        <f t="shared" si="4"/>
        <v>0</v>
      </c>
      <c r="S274" s="1572"/>
      <c r="T274" s="1606"/>
      <c r="U274" s="1602"/>
      <c r="V274" s="1602"/>
      <c r="W274" s="1602"/>
      <c r="X274" s="1602"/>
      <c r="Y274" s="1602"/>
    </row>
    <row r="275" spans="1:25" ht="16" customHeight="1" x14ac:dyDescent="0.45">
      <c r="A275" s="1588"/>
      <c r="B275" s="1587"/>
      <c r="C275" s="1587"/>
      <c r="D275" s="1570"/>
      <c r="E275" s="1571"/>
      <c r="F275" s="1587"/>
      <c r="G275" s="1569"/>
      <c r="H275" s="1587"/>
      <c r="I275" s="1572"/>
      <c r="J275" s="1573"/>
      <c r="K275" s="1572"/>
      <c r="L275" s="1587"/>
      <c r="M275" s="1569"/>
      <c r="N275" s="1569"/>
      <c r="O275" s="1587"/>
      <c r="P275" s="1587"/>
      <c r="Q275" s="1572"/>
      <c r="R275" s="1866">
        <f t="shared" si="4"/>
        <v>0</v>
      </c>
      <c r="S275" s="1572"/>
      <c r="T275" s="1606"/>
      <c r="U275" s="1602"/>
      <c r="V275" s="1602"/>
      <c r="W275" s="1602"/>
      <c r="X275" s="1602"/>
      <c r="Y275" s="1602"/>
    </row>
    <row r="276" spans="1:25" ht="16" customHeight="1" x14ac:dyDescent="0.45">
      <c r="A276" s="1588"/>
      <c r="B276" s="1587"/>
      <c r="C276" s="1587"/>
      <c r="D276" s="1570"/>
      <c r="E276" s="1571"/>
      <c r="F276" s="1587"/>
      <c r="G276" s="1569"/>
      <c r="H276" s="1587"/>
      <c r="I276" s="1572"/>
      <c r="J276" s="1573"/>
      <c r="K276" s="1572"/>
      <c r="L276" s="1587"/>
      <c r="M276" s="1569"/>
      <c r="N276" s="1569"/>
      <c r="O276" s="1587"/>
      <c r="P276" s="1587"/>
      <c r="Q276" s="1572"/>
      <c r="R276" s="1866">
        <f t="shared" si="4"/>
        <v>0</v>
      </c>
      <c r="S276" s="1572"/>
      <c r="T276" s="1606"/>
      <c r="U276" s="1602"/>
      <c r="V276" s="1602"/>
      <c r="W276" s="1602"/>
      <c r="X276" s="1602"/>
      <c r="Y276" s="1602"/>
    </row>
    <row r="277" spans="1:25" ht="16" customHeight="1" x14ac:dyDescent="0.45">
      <c r="A277" s="1588"/>
      <c r="B277" s="1587"/>
      <c r="C277" s="1587"/>
      <c r="D277" s="1570"/>
      <c r="E277" s="1571"/>
      <c r="F277" s="1587"/>
      <c r="G277" s="1569"/>
      <c r="H277" s="1587"/>
      <c r="I277" s="1572"/>
      <c r="J277" s="1573"/>
      <c r="K277" s="1572"/>
      <c r="L277" s="1587"/>
      <c r="M277" s="1569"/>
      <c r="N277" s="1569"/>
      <c r="O277" s="1587"/>
      <c r="P277" s="1587"/>
      <c r="Q277" s="1572"/>
      <c r="R277" s="1866">
        <f t="shared" si="4"/>
        <v>0</v>
      </c>
      <c r="S277" s="1572"/>
      <c r="T277" s="1606"/>
      <c r="U277" s="1602"/>
      <c r="V277" s="1602"/>
      <c r="W277" s="1602"/>
      <c r="X277" s="1602"/>
      <c r="Y277" s="1602"/>
    </row>
    <row r="278" spans="1:25" ht="16" customHeight="1" x14ac:dyDescent="0.45">
      <c r="A278" s="1588"/>
      <c r="B278" s="1587"/>
      <c r="C278" s="1587"/>
      <c r="D278" s="1570"/>
      <c r="E278" s="1571"/>
      <c r="F278" s="1587"/>
      <c r="G278" s="1569"/>
      <c r="H278" s="1587"/>
      <c r="I278" s="1572"/>
      <c r="J278" s="1573"/>
      <c r="K278" s="1572"/>
      <c r="L278" s="1587"/>
      <c r="M278" s="1569"/>
      <c r="N278" s="1569"/>
      <c r="O278" s="1587"/>
      <c r="P278" s="1587"/>
      <c r="Q278" s="1572"/>
      <c r="R278" s="1866">
        <f t="shared" si="4"/>
        <v>0</v>
      </c>
      <c r="S278" s="1572"/>
      <c r="T278" s="1606"/>
      <c r="U278" s="1602"/>
      <c r="V278" s="1602"/>
      <c r="W278" s="1602"/>
      <c r="X278" s="1602"/>
      <c r="Y278" s="1602"/>
    </row>
    <row r="279" spans="1:25" ht="16" customHeight="1" x14ac:dyDescent="0.45">
      <c r="A279" s="1588"/>
      <c r="B279" s="1587"/>
      <c r="C279" s="1587"/>
      <c r="D279" s="1570"/>
      <c r="E279" s="1571"/>
      <c r="F279" s="1587"/>
      <c r="G279" s="1569"/>
      <c r="H279" s="1587"/>
      <c r="I279" s="1572"/>
      <c r="J279" s="1573"/>
      <c r="K279" s="1572"/>
      <c r="L279" s="1587"/>
      <c r="M279" s="1569"/>
      <c r="N279" s="1569"/>
      <c r="O279" s="1587"/>
      <c r="P279" s="1587"/>
      <c r="Q279" s="1572"/>
      <c r="R279" s="1866">
        <f t="shared" si="4"/>
        <v>0</v>
      </c>
      <c r="S279" s="1572"/>
      <c r="T279" s="1606"/>
      <c r="U279" s="1602"/>
      <c r="V279" s="1602"/>
      <c r="W279" s="1602"/>
      <c r="X279" s="1602"/>
      <c r="Y279" s="1602"/>
    </row>
    <row r="280" spans="1:25" ht="16" customHeight="1" x14ac:dyDescent="0.45">
      <c r="A280" s="1588"/>
      <c r="B280" s="1587"/>
      <c r="C280" s="1587"/>
      <c r="D280" s="1570"/>
      <c r="E280" s="1571"/>
      <c r="F280" s="1587"/>
      <c r="G280" s="1569"/>
      <c r="H280" s="1587"/>
      <c r="I280" s="1572"/>
      <c r="J280" s="1573"/>
      <c r="K280" s="1572"/>
      <c r="L280" s="1587"/>
      <c r="M280" s="1569"/>
      <c r="N280" s="1569"/>
      <c r="O280" s="1587"/>
      <c r="P280" s="1587"/>
      <c r="Q280" s="1572"/>
      <c r="R280" s="1866">
        <f t="shared" si="4"/>
        <v>0</v>
      </c>
      <c r="S280" s="1572"/>
      <c r="T280" s="1606"/>
      <c r="U280" s="1602"/>
      <c r="V280" s="1602"/>
      <c r="W280" s="1602"/>
      <c r="X280" s="1602"/>
      <c r="Y280" s="1602"/>
    </row>
    <row r="281" spans="1:25" ht="16" customHeight="1" x14ac:dyDescent="0.45">
      <c r="A281" s="1588"/>
      <c r="B281" s="1587"/>
      <c r="C281" s="1587"/>
      <c r="D281" s="1570"/>
      <c r="E281" s="1571"/>
      <c r="F281" s="1587"/>
      <c r="G281" s="1569"/>
      <c r="H281" s="1587"/>
      <c r="I281" s="1572"/>
      <c r="J281" s="1573"/>
      <c r="K281" s="1572"/>
      <c r="L281" s="1587"/>
      <c r="M281" s="1569"/>
      <c r="N281" s="1569"/>
      <c r="O281" s="1587"/>
      <c r="P281" s="1587"/>
      <c r="Q281" s="1572"/>
      <c r="R281" s="1866">
        <f t="shared" si="4"/>
        <v>0</v>
      </c>
      <c r="S281" s="1572"/>
      <c r="T281" s="1606"/>
      <c r="U281" s="1602"/>
      <c r="V281" s="1602"/>
      <c r="W281" s="1602"/>
      <c r="X281" s="1602"/>
      <c r="Y281" s="1602"/>
    </row>
    <row r="282" spans="1:25" ht="16" customHeight="1" x14ac:dyDescent="0.45">
      <c r="A282" s="1588"/>
      <c r="B282" s="1587"/>
      <c r="C282" s="1587"/>
      <c r="D282" s="1570"/>
      <c r="E282" s="1571"/>
      <c r="F282" s="1587"/>
      <c r="G282" s="1569"/>
      <c r="H282" s="1587"/>
      <c r="I282" s="1572"/>
      <c r="J282" s="1573"/>
      <c r="K282" s="1572"/>
      <c r="L282" s="1587"/>
      <c r="M282" s="1569"/>
      <c r="N282" s="1569"/>
      <c r="O282" s="1587"/>
      <c r="P282" s="1587"/>
      <c r="Q282" s="1572"/>
      <c r="R282" s="1866">
        <f t="shared" si="4"/>
        <v>0</v>
      </c>
      <c r="S282" s="1572"/>
      <c r="T282" s="1606"/>
      <c r="U282" s="1602"/>
      <c r="V282" s="1602"/>
      <c r="W282" s="1602"/>
      <c r="X282" s="1602"/>
      <c r="Y282" s="1602"/>
    </row>
    <row r="283" spans="1:25" ht="16" customHeight="1" x14ac:dyDescent="0.45">
      <c r="A283" s="1588"/>
      <c r="B283" s="1587"/>
      <c r="C283" s="1587"/>
      <c r="D283" s="1570"/>
      <c r="E283" s="1571"/>
      <c r="F283" s="1587"/>
      <c r="G283" s="1569"/>
      <c r="H283" s="1587"/>
      <c r="I283" s="1572"/>
      <c r="J283" s="1573"/>
      <c r="K283" s="1572"/>
      <c r="L283" s="1587"/>
      <c r="M283" s="1569"/>
      <c r="N283" s="1569"/>
      <c r="O283" s="1587"/>
      <c r="P283" s="1587"/>
      <c r="Q283" s="1572"/>
      <c r="R283" s="1866">
        <f t="shared" si="4"/>
        <v>0</v>
      </c>
      <c r="S283" s="1572"/>
      <c r="T283" s="1606"/>
      <c r="U283" s="1602"/>
      <c r="V283" s="1602"/>
      <c r="W283" s="1602"/>
      <c r="X283" s="1602"/>
      <c r="Y283" s="1602"/>
    </row>
    <row r="284" spans="1:25" ht="16" customHeight="1" x14ac:dyDescent="0.45">
      <c r="A284" s="1588"/>
      <c r="B284" s="1587"/>
      <c r="C284" s="1587"/>
      <c r="D284" s="1570"/>
      <c r="E284" s="1571"/>
      <c r="F284" s="1587"/>
      <c r="G284" s="1569"/>
      <c r="H284" s="1587"/>
      <c r="I284" s="1572"/>
      <c r="J284" s="1573"/>
      <c r="K284" s="1572"/>
      <c r="L284" s="1587"/>
      <c r="M284" s="1569"/>
      <c r="N284" s="1569"/>
      <c r="O284" s="1587"/>
      <c r="P284" s="1587"/>
      <c r="Q284" s="1572"/>
      <c r="R284" s="1866">
        <f t="shared" si="4"/>
        <v>0</v>
      </c>
      <c r="S284" s="1572"/>
      <c r="T284" s="1606"/>
      <c r="U284" s="1602"/>
      <c r="V284" s="1602"/>
      <c r="W284" s="1602"/>
      <c r="X284" s="1602"/>
      <c r="Y284" s="1602"/>
    </row>
    <row r="285" spans="1:25" ht="16" customHeight="1" x14ac:dyDescent="0.45">
      <c r="A285" s="1588"/>
      <c r="B285" s="1587"/>
      <c r="C285" s="1587"/>
      <c r="D285" s="1570"/>
      <c r="E285" s="1571"/>
      <c r="F285" s="1587"/>
      <c r="G285" s="1569"/>
      <c r="H285" s="1587"/>
      <c r="I285" s="1572"/>
      <c r="J285" s="1573"/>
      <c r="K285" s="1572"/>
      <c r="L285" s="1587"/>
      <c r="M285" s="1569"/>
      <c r="N285" s="1569"/>
      <c r="O285" s="1587"/>
      <c r="P285" s="1587"/>
      <c r="Q285" s="1572"/>
      <c r="R285" s="1866">
        <f t="shared" si="4"/>
        <v>0</v>
      </c>
      <c r="S285" s="1572"/>
      <c r="T285" s="1606"/>
      <c r="U285" s="1602"/>
      <c r="V285" s="1602"/>
      <c r="W285" s="1602"/>
      <c r="X285" s="1602"/>
      <c r="Y285" s="1602"/>
    </row>
    <row r="286" spans="1:25" ht="16" customHeight="1" x14ac:dyDescent="0.45">
      <c r="A286" s="1588"/>
      <c r="B286" s="1587"/>
      <c r="C286" s="1587"/>
      <c r="D286" s="1570"/>
      <c r="E286" s="1571"/>
      <c r="F286" s="1587"/>
      <c r="G286" s="1569"/>
      <c r="H286" s="1587"/>
      <c r="I286" s="1572"/>
      <c r="J286" s="1573"/>
      <c r="K286" s="1572"/>
      <c r="L286" s="1587"/>
      <c r="M286" s="1569"/>
      <c r="N286" s="1569"/>
      <c r="O286" s="1587"/>
      <c r="P286" s="1587"/>
      <c r="Q286" s="1572"/>
      <c r="R286" s="1866">
        <f t="shared" si="4"/>
        <v>0</v>
      </c>
      <c r="S286" s="1572"/>
      <c r="T286" s="1606"/>
      <c r="U286" s="1602"/>
      <c r="V286" s="1602"/>
      <c r="W286" s="1602"/>
      <c r="X286" s="1602"/>
      <c r="Y286" s="1602"/>
    </row>
    <row r="287" spans="1:25" ht="16" customHeight="1" x14ac:dyDescent="0.45">
      <c r="A287" s="1588"/>
      <c r="B287" s="1587"/>
      <c r="C287" s="1587"/>
      <c r="D287" s="1570"/>
      <c r="E287" s="1571"/>
      <c r="F287" s="1587"/>
      <c r="G287" s="1569"/>
      <c r="H287" s="1587"/>
      <c r="I287" s="1572"/>
      <c r="J287" s="1573"/>
      <c r="K287" s="1572"/>
      <c r="L287" s="1587"/>
      <c r="M287" s="1569"/>
      <c r="N287" s="1569"/>
      <c r="O287" s="1587"/>
      <c r="P287" s="1587"/>
      <c r="Q287" s="1572"/>
      <c r="R287" s="1866">
        <f t="shared" si="4"/>
        <v>0</v>
      </c>
      <c r="S287" s="1572"/>
      <c r="T287" s="1606"/>
      <c r="U287" s="1602"/>
      <c r="V287" s="1602"/>
      <c r="W287" s="1602"/>
      <c r="X287" s="1602"/>
      <c r="Y287" s="1602"/>
    </row>
    <row r="288" spans="1:25" ht="16" customHeight="1" x14ac:dyDescent="0.45">
      <c r="A288" s="1588"/>
      <c r="B288" s="1587"/>
      <c r="C288" s="1587"/>
      <c r="D288" s="1570"/>
      <c r="E288" s="1571"/>
      <c r="F288" s="1587"/>
      <c r="G288" s="1569"/>
      <c r="H288" s="1587"/>
      <c r="I288" s="1572"/>
      <c r="J288" s="1573"/>
      <c r="K288" s="1572"/>
      <c r="L288" s="1587"/>
      <c r="M288" s="1569"/>
      <c r="N288" s="1569"/>
      <c r="O288" s="1587"/>
      <c r="P288" s="1587"/>
      <c r="Q288" s="1572"/>
      <c r="R288" s="1866">
        <f t="shared" si="4"/>
        <v>0</v>
      </c>
      <c r="S288" s="1572"/>
      <c r="T288" s="1606"/>
      <c r="U288" s="1602"/>
      <c r="V288" s="1602"/>
      <c r="W288" s="1602"/>
      <c r="X288" s="1602"/>
      <c r="Y288" s="1602"/>
    </row>
    <row r="289" spans="1:25" ht="16" customHeight="1" x14ac:dyDescent="0.45">
      <c r="A289" s="1588"/>
      <c r="B289" s="1587"/>
      <c r="C289" s="1587"/>
      <c r="D289" s="1570"/>
      <c r="E289" s="1571"/>
      <c r="F289" s="1587"/>
      <c r="G289" s="1569"/>
      <c r="H289" s="1587"/>
      <c r="I289" s="1572"/>
      <c r="J289" s="1573"/>
      <c r="K289" s="1572"/>
      <c r="L289" s="1587"/>
      <c r="M289" s="1569"/>
      <c r="N289" s="1569"/>
      <c r="O289" s="1587"/>
      <c r="P289" s="1587"/>
      <c r="Q289" s="1572"/>
      <c r="R289" s="1866">
        <f t="shared" si="4"/>
        <v>0</v>
      </c>
      <c r="S289" s="1572"/>
      <c r="T289" s="1606"/>
      <c r="U289" s="1602"/>
      <c r="V289" s="1602"/>
      <c r="W289" s="1602"/>
      <c r="X289" s="1602"/>
      <c r="Y289" s="1602"/>
    </row>
    <row r="290" spans="1:25" ht="16" customHeight="1" x14ac:dyDescent="0.45">
      <c r="A290" s="1588"/>
      <c r="B290" s="1587"/>
      <c r="C290" s="1587"/>
      <c r="D290" s="1570"/>
      <c r="E290" s="1571"/>
      <c r="F290" s="1587"/>
      <c r="G290" s="1569"/>
      <c r="H290" s="1587"/>
      <c r="I290" s="1572"/>
      <c r="J290" s="1573"/>
      <c r="K290" s="1572"/>
      <c r="L290" s="1587"/>
      <c r="M290" s="1569"/>
      <c r="N290" s="1569"/>
      <c r="O290" s="1587"/>
      <c r="P290" s="1587"/>
      <c r="Q290" s="1572"/>
      <c r="R290" s="1866">
        <f t="shared" si="4"/>
        <v>0</v>
      </c>
      <c r="S290" s="1572"/>
      <c r="T290" s="1606"/>
      <c r="U290" s="1602"/>
      <c r="V290" s="1602"/>
      <c r="W290" s="1602"/>
      <c r="X290" s="1602"/>
      <c r="Y290" s="1602"/>
    </row>
    <row r="291" spans="1:25" ht="16" customHeight="1" x14ac:dyDescent="0.45">
      <c r="A291" s="1588"/>
      <c r="B291" s="1587"/>
      <c r="C291" s="1587"/>
      <c r="D291" s="1570"/>
      <c r="E291" s="1571"/>
      <c r="F291" s="1587"/>
      <c r="G291" s="1569"/>
      <c r="H291" s="1587"/>
      <c r="I291" s="1572"/>
      <c r="J291" s="1573"/>
      <c r="K291" s="1572"/>
      <c r="L291" s="1587"/>
      <c r="M291" s="1569"/>
      <c r="N291" s="1569"/>
      <c r="O291" s="1587"/>
      <c r="P291" s="1587"/>
      <c r="Q291" s="1572"/>
      <c r="R291" s="1866">
        <f t="shared" si="4"/>
        <v>0</v>
      </c>
      <c r="S291" s="1572"/>
      <c r="T291" s="1606"/>
      <c r="U291" s="1602"/>
      <c r="V291" s="1602"/>
      <c r="W291" s="1602"/>
      <c r="X291" s="1602"/>
      <c r="Y291" s="1602"/>
    </row>
    <row r="292" spans="1:25" ht="16" customHeight="1" x14ac:dyDescent="0.45">
      <c r="A292" s="1588"/>
      <c r="B292" s="1587"/>
      <c r="C292" s="1587"/>
      <c r="D292" s="1570"/>
      <c r="E292" s="1571"/>
      <c r="F292" s="1587"/>
      <c r="G292" s="1569"/>
      <c r="H292" s="1587"/>
      <c r="I292" s="1572"/>
      <c r="J292" s="1573"/>
      <c r="K292" s="1572"/>
      <c r="L292" s="1587"/>
      <c r="M292" s="1569"/>
      <c r="N292" s="1569"/>
      <c r="O292" s="1587"/>
      <c r="P292" s="1587"/>
      <c r="Q292" s="1572"/>
      <c r="R292" s="1866">
        <f t="shared" si="4"/>
        <v>0</v>
      </c>
      <c r="S292" s="1572"/>
      <c r="T292" s="1606"/>
      <c r="U292" s="1602"/>
      <c r="V292" s="1602"/>
      <c r="W292" s="1602"/>
      <c r="X292" s="1602"/>
      <c r="Y292" s="1602"/>
    </row>
    <row r="293" spans="1:25" ht="16" customHeight="1" x14ac:dyDescent="0.45">
      <c r="A293" s="1588"/>
      <c r="B293" s="1587"/>
      <c r="C293" s="1587"/>
      <c r="D293" s="1570"/>
      <c r="E293" s="1571"/>
      <c r="F293" s="1587"/>
      <c r="G293" s="1569"/>
      <c r="H293" s="1587"/>
      <c r="I293" s="1572"/>
      <c r="J293" s="1573"/>
      <c r="K293" s="1572"/>
      <c r="L293" s="1587"/>
      <c r="M293" s="1569"/>
      <c r="N293" s="1569"/>
      <c r="O293" s="1587"/>
      <c r="P293" s="1587"/>
      <c r="Q293" s="1572"/>
      <c r="R293" s="1866">
        <f t="shared" si="4"/>
        <v>0</v>
      </c>
      <c r="S293" s="1572"/>
      <c r="T293" s="1606"/>
      <c r="U293" s="1602"/>
      <c r="V293" s="1602"/>
      <c r="W293" s="1602"/>
      <c r="X293" s="1602"/>
      <c r="Y293" s="1602"/>
    </row>
    <row r="294" spans="1:25" ht="16" customHeight="1" x14ac:dyDescent="0.45">
      <c r="A294" s="1588"/>
      <c r="B294" s="1587"/>
      <c r="C294" s="1587"/>
      <c r="D294" s="1570"/>
      <c r="E294" s="1571"/>
      <c r="F294" s="1587"/>
      <c r="G294" s="1569"/>
      <c r="H294" s="1587"/>
      <c r="I294" s="1572"/>
      <c r="J294" s="1573"/>
      <c r="K294" s="1572"/>
      <c r="L294" s="1587"/>
      <c r="M294" s="1569"/>
      <c r="N294" s="1569"/>
      <c r="O294" s="1587"/>
      <c r="P294" s="1587"/>
      <c r="Q294" s="1572"/>
      <c r="R294" s="1866">
        <f t="shared" si="4"/>
        <v>0</v>
      </c>
      <c r="S294" s="1572"/>
      <c r="T294" s="1606"/>
      <c r="U294" s="1602"/>
      <c r="V294" s="1602"/>
      <c r="W294" s="1602"/>
      <c r="X294" s="1602"/>
      <c r="Y294" s="1602"/>
    </row>
    <row r="295" spans="1:25" ht="16" customHeight="1" x14ac:dyDescent="0.45">
      <c r="A295" s="1588"/>
      <c r="B295" s="1587"/>
      <c r="C295" s="1587"/>
      <c r="D295" s="1570"/>
      <c r="E295" s="1571"/>
      <c r="F295" s="1587"/>
      <c r="G295" s="1569"/>
      <c r="H295" s="1587"/>
      <c r="I295" s="1572"/>
      <c r="J295" s="1573"/>
      <c r="K295" s="1572"/>
      <c r="L295" s="1587"/>
      <c r="M295" s="1569"/>
      <c r="N295" s="1569"/>
      <c r="O295" s="1587"/>
      <c r="P295" s="1587"/>
      <c r="Q295" s="1572"/>
      <c r="R295" s="1866">
        <f t="shared" si="4"/>
        <v>0</v>
      </c>
      <c r="S295" s="1572"/>
      <c r="T295" s="1606"/>
      <c r="U295" s="1602"/>
      <c r="V295" s="1602"/>
      <c r="W295" s="1602"/>
      <c r="X295" s="1602"/>
      <c r="Y295" s="1602"/>
    </row>
    <row r="296" spans="1:25" ht="16" customHeight="1" x14ac:dyDescent="0.45">
      <c r="A296" s="1588"/>
      <c r="B296" s="1587"/>
      <c r="C296" s="1587"/>
      <c r="D296" s="1570"/>
      <c r="E296" s="1571"/>
      <c r="F296" s="1587"/>
      <c r="G296" s="1569"/>
      <c r="H296" s="1587"/>
      <c r="I296" s="1572"/>
      <c r="J296" s="1573"/>
      <c r="K296" s="1572"/>
      <c r="L296" s="1587"/>
      <c r="M296" s="1569"/>
      <c r="N296" s="1569"/>
      <c r="O296" s="1587"/>
      <c r="P296" s="1587"/>
      <c r="Q296" s="1572"/>
      <c r="R296" s="1866">
        <f t="shared" si="4"/>
        <v>0</v>
      </c>
      <c r="S296" s="1572"/>
      <c r="T296" s="1606"/>
      <c r="U296" s="1602"/>
      <c r="V296" s="1602"/>
      <c r="W296" s="1602"/>
      <c r="X296" s="1602"/>
      <c r="Y296" s="1602"/>
    </row>
    <row r="297" spans="1:25" ht="16" customHeight="1" x14ac:dyDescent="0.45">
      <c r="A297" s="1588"/>
      <c r="B297" s="1587"/>
      <c r="C297" s="1587"/>
      <c r="D297" s="1570"/>
      <c r="E297" s="1571"/>
      <c r="F297" s="1587"/>
      <c r="G297" s="1569"/>
      <c r="H297" s="1587"/>
      <c r="I297" s="1572"/>
      <c r="J297" s="1573"/>
      <c r="K297" s="1572"/>
      <c r="L297" s="1587"/>
      <c r="M297" s="1569"/>
      <c r="N297" s="1569"/>
      <c r="O297" s="1587"/>
      <c r="P297" s="1587"/>
      <c r="Q297" s="1572"/>
      <c r="R297" s="1866">
        <f t="shared" si="4"/>
        <v>0</v>
      </c>
      <c r="S297" s="1572"/>
      <c r="T297" s="1606"/>
      <c r="U297" s="1602"/>
      <c r="V297" s="1602"/>
      <c r="W297" s="1602"/>
      <c r="X297" s="1602"/>
      <c r="Y297" s="1602"/>
    </row>
    <row r="298" spans="1:25" ht="16" customHeight="1" x14ac:dyDescent="0.45">
      <c r="A298" s="1588"/>
      <c r="B298" s="1587"/>
      <c r="C298" s="1587"/>
      <c r="D298" s="1570"/>
      <c r="E298" s="1571"/>
      <c r="F298" s="1587"/>
      <c r="G298" s="1569"/>
      <c r="H298" s="1587"/>
      <c r="I298" s="1572"/>
      <c r="J298" s="1573"/>
      <c r="K298" s="1572"/>
      <c r="L298" s="1587"/>
      <c r="M298" s="1569"/>
      <c r="N298" s="1569"/>
      <c r="O298" s="1587"/>
      <c r="P298" s="1587"/>
      <c r="Q298" s="1572"/>
      <c r="R298" s="1866">
        <f t="shared" si="4"/>
        <v>0</v>
      </c>
      <c r="S298" s="1572"/>
      <c r="T298" s="1606"/>
      <c r="U298" s="1602"/>
      <c r="V298" s="1602"/>
      <c r="W298" s="1602"/>
      <c r="X298" s="1602"/>
      <c r="Y298" s="1602"/>
    </row>
    <row r="299" spans="1:25" ht="16" customHeight="1" x14ac:dyDescent="0.45">
      <c r="A299" s="1588"/>
      <c r="B299" s="1587"/>
      <c r="C299" s="1587"/>
      <c r="D299" s="1570"/>
      <c r="E299" s="1571"/>
      <c r="F299" s="1587"/>
      <c r="G299" s="1569"/>
      <c r="H299" s="1587"/>
      <c r="I299" s="1572"/>
      <c r="J299" s="1573"/>
      <c r="K299" s="1572"/>
      <c r="L299" s="1587"/>
      <c r="M299" s="1569"/>
      <c r="N299" s="1569"/>
      <c r="O299" s="1587"/>
      <c r="P299" s="1587"/>
      <c r="Q299" s="1572"/>
      <c r="R299" s="1866">
        <f t="shared" si="4"/>
        <v>0</v>
      </c>
      <c r="S299" s="1572"/>
      <c r="T299" s="1606"/>
      <c r="U299" s="1602"/>
      <c r="V299" s="1602"/>
      <c r="W299" s="1602"/>
      <c r="X299" s="1602"/>
      <c r="Y299" s="1602"/>
    </row>
    <row r="300" spans="1:25" ht="16" customHeight="1" x14ac:dyDescent="0.45">
      <c r="A300" s="1588"/>
      <c r="B300" s="1587"/>
      <c r="C300" s="1587"/>
      <c r="D300" s="1570"/>
      <c r="E300" s="1571"/>
      <c r="F300" s="1587"/>
      <c r="G300" s="1569"/>
      <c r="H300" s="1587"/>
      <c r="I300" s="1572"/>
      <c r="J300" s="1573"/>
      <c r="K300" s="1572"/>
      <c r="L300" s="1587"/>
      <c r="M300" s="1569"/>
      <c r="N300" s="1569"/>
      <c r="O300" s="1587"/>
      <c r="P300" s="1587"/>
      <c r="Q300" s="1572"/>
      <c r="R300" s="1866">
        <f t="shared" si="4"/>
        <v>0</v>
      </c>
      <c r="S300" s="1572"/>
      <c r="T300" s="1606"/>
      <c r="U300" s="1602"/>
      <c r="V300" s="1602"/>
      <c r="W300" s="1602"/>
      <c r="X300" s="1602"/>
      <c r="Y300" s="1602"/>
    </row>
    <row r="301" spans="1:25" ht="16" customHeight="1" x14ac:dyDescent="0.45">
      <c r="A301" s="1588"/>
      <c r="B301" s="1587"/>
      <c r="C301" s="1587"/>
      <c r="D301" s="1570"/>
      <c r="E301" s="1571"/>
      <c r="F301" s="1587"/>
      <c r="G301" s="1569"/>
      <c r="H301" s="1587"/>
      <c r="I301" s="1572"/>
      <c r="J301" s="1573"/>
      <c r="K301" s="1572"/>
      <c r="L301" s="1587"/>
      <c r="M301" s="1569"/>
      <c r="N301" s="1569"/>
      <c r="O301" s="1587"/>
      <c r="P301" s="1587"/>
      <c r="Q301" s="1572"/>
      <c r="R301" s="1866">
        <f t="shared" si="4"/>
        <v>0</v>
      </c>
      <c r="S301" s="1572"/>
      <c r="T301" s="1606"/>
      <c r="U301" s="1602"/>
      <c r="V301" s="1602"/>
      <c r="W301" s="1602"/>
      <c r="X301" s="1602"/>
      <c r="Y301" s="1602"/>
    </row>
    <row r="302" spans="1:25" ht="16" customHeight="1" x14ac:dyDescent="0.45">
      <c r="A302" s="1588"/>
      <c r="B302" s="1587"/>
      <c r="C302" s="1587"/>
      <c r="D302" s="1570"/>
      <c r="E302" s="1571"/>
      <c r="F302" s="1587"/>
      <c r="G302" s="1569"/>
      <c r="H302" s="1587"/>
      <c r="I302" s="1572"/>
      <c r="J302" s="1573"/>
      <c r="K302" s="1572"/>
      <c r="L302" s="1587"/>
      <c r="M302" s="1569"/>
      <c r="N302" s="1569"/>
      <c r="O302" s="1587"/>
      <c r="P302" s="1587"/>
      <c r="Q302" s="1572"/>
      <c r="R302" s="1866">
        <f t="shared" si="4"/>
        <v>0</v>
      </c>
      <c r="S302" s="1572"/>
      <c r="T302" s="1606"/>
      <c r="U302" s="1602"/>
      <c r="V302" s="1602"/>
      <c r="W302" s="1602"/>
      <c r="X302" s="1602"/>
      <c r="Y302" s="1602"/>
    </row>
    <row r="303" spans="1:25" ht="16" customHeight="1" x14ac:dyDescent="0.45">
      <c r="A303" s="1588"/>
      <c r="B303" s="1587"/>
      <c r="C303" s="1587"/>
      <c r="D303" s="1570"/>
      <c r="E303" s="1571"/>
      <c r="F303" s="1587"/>
      <c r="G303" s="1569"/>
      <c r="H303" s="1587"/>
      <c r="I303" s="1572"/>
      <c r="J303" s="1573"/>
      <c r="K303" s="1572"/>
      <c r="L303" s="1587"/>
      <c r="M303" s="1569"/>
      <c r="N303" s="1569"/>
      <c r="O303" s="1587"/>
      <c r="P303" s="1587"/>
      <c r="Q303" s="1572"/>
      <c r="R303" s="1866">
        <f t="shared" si="4"/>
        <v>0</v>
      </c>
      <c r="S303" s="1572"/>
      <c r="T303" s="1606"/>
      <c r="U303" s="1602"/>
      <c r="V303" s="1602"/>
      <c r="W303" s="1602"/>
      <c r="X303" s="1602"/>
      <c r="Y303" s="1602"/>
    </row>
    <row r="304" spans="1:25" ht="16" customHeight="1" x14ac:dyDescent="0.45">
      <c r="A304" s="1588"/>
      <c r="B304" s="1587"/>
      <c r="C304" s="1587"/>
      <c r="D304" s="1570"/>
      <c r="E304" s="1571"/>
      <c r="F304" s="1587"/>
      <c r="G304" s="1569"/>
      <c r="H304" s="1587"/>
      <c r="I304" s="1572"/>
      <c r="J304" s="1573"/>
      <c r="K304" s="1572"/>
      <c r="L304" s="1587"/>
      <c r="M304" s="1569"/>
      <c r="N304" s="1569"/>
      <c r="O304" s="1587"/>
      <c r="P304" s="1587"/>
      <c r="Q304" s="1572"/>
      <c r="R304" s="1866">
        <f t="shared" si="4"/>
        <v>0</v>
      </c>
      <c r="S304" s="1572"/>
      <c r="T304" s="1606"/>
      <c r="U304" s="1602"/>
      <c r="V304" s="1602"/>
      <c r="W304" s="1602"/>
      <c r="X304" s="1602"/>
      <c r="Y304" s="1602"/>
    </row>
    <row r="305" spans="1:25" ht="16" customHeight="1" x14ac:dyDescent="0.45">
      <c r="A305" s="1588"/>
      <c r="B305" s="1587"/>
      <c r="C305" s="1587"/>
      <c r="D305" s="1570"/>
      <c r="E305" s="1571"/>
      <c r="F305" s="1587"/>
      <c r="G305" s="1569"/>
      <c r="H305" s="1587"/>
      <c r="I305" s="1572"/>
      <c r="J305" s="1573"/>
      <c r="K305" s="1572"/>
      <c r="L305" s="1587"/>
      <c r="M305" s="1569"/>
      <c r="N305" s="1569"/>
      <c r="O305" s="1587"/>
      <c r="P305" s="1587"/>
      <c r="Q305" s="1572"/>
      <c r="R305" s="1866">
        <f t="shared" si="4"/>
        <v>0</v>
      </c>
      <c r="S305" s="1572"/>
      <c r="T305" s="1606"/>
      <c r="U305" s="1602"/>
      <c r="V305" s="1602"/>
      <c r="W305" s="1602"/>
      <c r="X305" s="1602"/>
      <c r="Y305" s="1602"/>
    </row>
    <row r="306" spans="1:25" ht="16" customHeight="1" x14ac:dyDescent="0.45">
      <c r="A306" s="1588"/>
      <c r="B306" s="1587"/>
      <c r="C306" s="1587"/>
      <c r="D306" s="1570"/>
      <c r="E306" s="1571"/>
      <c r="F306" s="1587"/>
      <c r="G306" s="1569"/>
      <c r="H306" s="1587"/>
      <c r="I306" s="1572"/>
      <c r="J306" s="1573"/>
      <c r="K306" s="1572"/>
      <c r="L306" s="1587"/>
      <c r="M306" s="1569"/>
      <c r="N306" s="1569"/>
      <c r="O306" s="1587"/>
      <c r="P306" s="1587"/>
      <c r="Q306" s="1572"/>
      <c r="R306" s="1866">
        <f t="shared" si="4"/>
        <v>0</v>
      </c>
      <c r="S306" s="1572"/>
      <c r="T306" s="1606"/>
      <c r="U306" s="1602"/>
      <c r="V306" s="1602"/>
      <c r="W306" s="1602"/>
      <c r="X306" s="1602"/>
      <c r="Y306" s="1602"/>
    </row>
    <row r="307" spans="1:25" ht="16" customHeight="1" x14ac:dyDescent="0.45">
      <c r="A307" s="1588"/>
      <c r="B307" s="1587"/>
      <c r="C307" s="1587"/>
      <c r="D307" s="1570"/>
      <c r="E307" s="1571"/>
      <c r="F307" s="1587"/>
      <c r="G307" s="1569"/>
      <c r="H307" s="1587"/>
      <c r="I307" s="1572"/>
      <c r="J307" s="1573"/>
      <c r="K307" s="1572"/>
      <c r="L307" s="1587"/>
      <c r="M307" s="1569"/>
      <c r="N307" s="1569"/>
      <c r="O307" s="1587"/>
      <c r="P307" s="1587"/>
      <c r="Q307" s="1572"/>
      <c r="R307" s="1866">
        <f t="shared" si="4"/>
        <v>0</v>
      </c>
      <c r="S307" s="1572"/>
      <c r="T307" s="1606"/>
      <c r="U307" s="1602"/>
      <c r="V307" s="1602"/>
      <c r="W307" s="1602"/>
      <c r="X307" s="1602"/>
      <c r="Y307" s="1602"/>
    </row>
    <row r="308" spans="1:25" ht="16" customHeight="1" x14ac:dyDescent="0.45">
      <c r="A308" s="1588"/>
      <c r="B308" s="1587"/>
      <c r="C308" s="1587"/>
      <c r="D308" s="1570"/>
      <c r="E308" s="1571"/>
      <c r="F308" s="1587"/>
      <c r="G308" s="1569"/>
      <c r="H308" s="1587"/>
      <c r="I308" s="1572"/>
      <c r="J308" s="1573"/>
      <c r="K308" s="1572"/>
      <c r="L308" s="1587"/>
      <c r="M308" s="1569"/>
      <c r="N308" s="1569"/>
      <c r="O308" s="1587"/>
      <c r="P308" s="1587"/>
      <c r="Q308" s="1572"/>
      <c r="R308" s="1866">
        <f t="shared" si="4"/>
        <v>0</v>
      </c>
      <c r="S308" s="1572"/>
      <c r="T308" s="1606"/>
      <c r="U308" s="1602"/>
      <c r="V308" s="1602"/>
      <c r="W308" s="1602"/>
      <c r="X308" s="1602"/>
      <c r="Y308" s="1602"/>
    </row>
    <row r="309" spans="1:25" ht="16" customHeight="1" x14ac:dyDescent="0.45">
      <c r="A309" s="1588"/>
      <c r="B309" s="1587"/>
      <c r="C309" s="1587"/>
      <c r="D309" s="1570"/>
      <c r="E309" s="1571"/>
      <c r="F309" s="1587"/>
      <c r="G309" s="1569"/>
      <c r="H309" s="1587"/>
      <c r="I309" s="1572"/>
      <c r="J309" s="1573"/>
      <c r="K309" s="1572"/>
      <c r="L309" s="1587"/>
      <c r="M309" s="1569"/>
      <c r="N309" s="1569"/>
      <c r="O309" s="1587"/>
      <c r="P309" s="1587"/>
      <c r="Q309" s="1572"/>
      <c r="R309" s="1866">
        <f t="shared" si="4"/>
        <v>0</v>
      </c>
      <c r="S309" s="1572"/>
      <c r="T309" s="1606"/>
      <c r="U309" s="1602"/>
      <c r="V309" s="1602"/>
      <c r="W309" s="1602"/>
      <c r="X309" s="1602"/>
      <c r="Y309" s="1602"/>
    </row>
    <row r="310" spans="1:25" ht="16" customHeight="1" x14ac:dyDescent="0.45">
      <c r="A310" s="1588"/>
      <c r="B310" s="1587"/>
      <c r="C310" s="1587"/>
      <c r="D310" s="1570"/>
      <c r="E310" s="1571"/>
      <c r="F310" s="1587"/>
      <c r="G310" s="1569"/>
      <c r="H310" s="1587"/>
      <c r="I310" s="1572"/>
      <c r="J310" s="1573"/>
      <c r="K310" s="1572"/>
      <c r="L310" s="1587"/>
      <c r="M310" s="1569"/>
      <c r="N310" s="1569"/>
      <c r="O310" s="1587"/>
      <c r="P310" s="1587"/>
      <c r="Q310" s="1572"/>
      <c r="R310" s="1866">
        <f t="shared" si="4"/>
        <v>0</v>
      </c>
      <c r="S310" s="1572"/>
      <c r="T310" s="1606"/>
      <c r="U310" s="1602"/>
      <c r="V310" s="1602"/>
      <c r="W310" s="1602"/>
      <c r="X310" s="1602"/>
      <c r="Y310" s="1602"/>
    </row>
    <row r="311" spans="1:25" ht="16" customHeight="1" x14ac:dyDescent="0.45">
      <c r="A311" s="1588"/>
      <c r="B311" s="1587"/>
      <c r="C311" s="1587"/>
      <c r="D311" s="1570"/>
      <c r="E311" s="1571"/>
      <c r="F311" s="1587"/>
      <c r="G311" s="1569"/>
      <c r="H311" s="1587"/>
      <c r="I311" s="1572"/>
      <c r="J311" s="1573"/>
      <c r="K311" s="1572"/>
      <c r="L311" s="1587"/>
      <c r="M311" s="1569"/>
      <c r="N311" s="1569"/>
      <c r="O311" s="1587"/>
      <c r="P311" s="1587"/>
      <c r="Q311" s="1572"/>
      <c r="R311" s="1866">
        <f t="shared" si="4"/>
        <v>0</v>
      </c>
      <c r="S311" s="1572"/>
      <c r="T311" s="1606"/>
      <c r="U311" s="1602"/>
      <c r="V311" s="1602"/>
      <c r="W311" s="1602"/>
      <c r="X311" s="1602"/>
      <c r="Y311" s="1602"/>
    </row>
    <row r="312" spans="1:25" ht="16" customHeight="1" x14ac:dyDescent="0.45">
      <c r="A312" s="1588"/>
      <c r="B312" s="1587"/>
      <c r="C312" s="1587"/>
      <c r="D312" s="1570"/>
      <c r="E312" s="1571"/>
      <c r="F312" s="1587"/>
      <c r="G312" s="1569"/>
      <c r="H312" s="1587"/>
      <c r="I312" s="1572"/>
      <c r="J312" s="1573"/>
      <c r="K312" s="1572"/>
      <c r="L312" s="1587"/>
      <c r="M312" s="1569"/>
      <c r="N312" s="1569"/>
      <c r="O312" s="1587"/>
      <c r="P312" s="1587"/>
      <c r="Q312" s="1572"/>
      <c r="R312" s="1866">
        <f t="shared" si="4"/>
        <v>0</v>
      </c>
      <c r="S312" s="1572"/>
      <c r="T312" s="1606"/>
      <c r="U312" s="1602"/>
      <c r="V312" s="1602"/>
      <c r="W312" s="1602"/>
      <c r="X312" s="1602"/>
      <c r="Y312" s="1602"/>
    </row>
    <row r="313" spans="1:25" ht="16" customHeight="1" x14ac:dyDescent="0.45">
      <c r="A313" s="1588"/>
      <c r="B313" s="1587"/>
      <c r="C313" s="1587"/>
      <c r="D313" s="1570"/>
      <c r="E313" s="1571"/>
      <c r="F313" s="1587"/>
      <c r="G313" s="1569"/>
      <c r="H313" s="1587"/>
      <c r="I313" s="1572"/>
      <c r="J313" s="1573"/>
      <c r="K313" s="1572"/>
      <c r="L313" s="1587"/>
      <c r="M313" s="1569"/>
      <c r="N313" s="1569"/>
      <c r="O313" s="1587"/>
      <c r="P313" s="1587"/>
      <c r="Q313" s="1572"/>
      <c r="R313" s="1866">
        <f t="shared" si="4"/>
        <v>0</v>
      </c>
      <c r="S313" s="1572"/>
      <c r="T313" s="1606"/>
      <c r="U313" s="1602"/>
      <c r="V313" s="1602"/>
      <c r="W313" s="1602"/>
      <c r="X313" s="1602"/>
      <c r="Y313" s="1602"/>
    </row>
    <row r="314" spans="1:25" ht="16" customHeight="1" x14ac:dyDescent="0.45">
      <c r="A314" s="1588"/>
      <c r="B314" s="1587"/>
      <c r="C314" s="1587"/>
      <c r="D314" s="1570"/>
      <c r="E314" s="1571"/>
      <c r="F314" s="1587"/>
      <c r="G314" s="1569"/>
      <c r="H314" s="1587"/>
      <c r="I314" s="1572"/>
      <c r="J314" s="1573"/>
      <c r="K314" s="1572"/>
      <c r="L314" s="1587"/>
      <c r="M314" s="1569"/>
      <c r="N314" s="1569"/>
      <c r="O314" s="1587"/>
      <c r="P314" s="1587"/>
      <c r="Q314" s="1572"/>
      <c r="R314" s="1866">
        <f t="shared" si="4"/>
        <v>0</v>
      </c>
      <c r="S314" s="1572"/>
      <c r="T314" s="1606"/>
      <c r="U314" s="1602"/>
      <c r="V314" s="1602"/>
      <c r="W314" s="1602"/>
      <c r="X314" s="1602"/>
      <c r="Y314" s="1602"/>
    </row>
    <row r="315" spans="1:25" ht="16" customHeight="1" x14ac:dyDescent="0.45">
      <c r="A315" s="1588"/>
      <c r="B315" s="1587"/>
      <c r="C315" s="1587"/>
      <c r="D315" s="1570"/>
      <c r="E315" s="1571"/>
      <c r="F315" s="1587"/>
      <c r="G315" s="1569"/>
      <c r="H315" s="1587"/>
      <c r="I315" s="1572"/>
      <c r="J315" s="1573"/>
      <c r="K315" s="1572"/>
      <c r="L315" s="1587"/>
      <c r="M315" s="1569"/>
      <c r="N315" s="1569"/>
      <c r="O315" s="1587"/>
      <c r="P315" s="1587"/>
      <c r="Q315" s="1572"/>
      <c r="R315" s="1866">
        <f t="shared" si="4"/>
        <v>0</v>
      </c>
      <c r="S315" s="1572"/>
      <c r="T315" s="1606"/>
      <c r="U315" s="1602"/>
      <c r="V315" s="1602"/>
      <c r="W315" s="1602"/>
      <c r="X315" s="1602"/>
      <c r="Y315" s="1602"/>
    </row>
    <row r="316" spans="1:25" ht="16" customHeight="1" x14ac:dyDescent="0.45">
      <c r="A316" s="1588"/>
      <c r="B316" s="1587"/>
      <c r="C316" s="1587"/>
      <c r="D316" s="1570"/>
      <c r="E316" s="1571"/>
      <c r="F316" s="1587"/>
      <c r="G316" s="1569"/>
      <c r="H316" s="1587"/>
      <c r="I316" s="1572"/>
      <c r="J316" s="1573"/>
      <c r="K316" s="1572"/>
      <c r="L316" s="1587"/>
      <c r="M316" s="1569"/>
      <c r="N316" s="1569"/>
      <c r="O316" s="1587"/>
      <c r="P316" s="1587"/>
      <c r="Q316" s="1572"/>
      <c r="R316" s="1866">
        <f t="shared" si="4"/>
        <v>0</v>
      </c>
      <c r="S316" s="1572"/>
      <c r="T316" s="1606"/>
      <c r="U316" s="1602"/>
      <c r="V316" s="1602"/>
      <c r="W316" s="1602"/>
      <c r="X316" s="1602"/>
      <c r="Y316" s="1602"/>
    </row>
    <row r="317" spans="1:25" ht="16" customHeight="1" x14ac:dyDescent="0.45">
      <c r="A317" s="1588"/>
      <c r="B317" s="1587"/>
      <c r="C317" s="1587"/>
      <c r="D317" s="1570"/>
      <c r="E317" s="1571"/>
      <c r="F317" s="1587"/>
      <c r="G317" s="1569"/>
      <c r="H317" s="1587"/>
      <c r="I317" s="1572"/>
      <c r="J317" s="1573"/>
      <c r="K317" s="1572"/>
      <c r="L317" s="1587"/>
      <c r="M317" s="1569"/>
      <c r="N317" s="1569"/>
      <c r="O317" s="1587"/>
      <c r="P317" s="1587"/>
      <c r="Q317" s="1572"/>
      <c r="R317" s="1866">
        <f t="shared" si="4"/>
        <v>0</v>
      </c>
      <c r="S317" s="1572"/>
      <c r="T317" s="1606"/>
      <c r="U317" s="1602"/>
      <c r="V317" s="1602"/>
      <c r="W317" s="1602"/>
      <c r="X317" s="1602"/>
      <c r="Y317" s="1602"/>
    </row>
    <row r="318" spans="1:25" ht="16" customHeight="1" x14ac:dyDescent="0.45">
      <c r="A318" s="1588"/>
      <c r="B318" s="1587"/>
      <c r="C318" s="1587"/>
      <c r="D318" s="1570"/>
      <c r="E318" s="1571"/>
      <c r="F318" s="1587"/>
      <c r="G318" s="1569"/>
      <c r="H318" s="1587"/>
      <c r="I318" s="1572"/>
      <c r="J318" s="1573"/>
      <c r="K318" s="1572"/>
      <c r="L318" s="1587"/>
      <c r="M318" s="1569"/>
      <c r="N318" s="1569"/>
      <c r="O318" s="1587"/>
      <c r="P318" s="1587"/>
      <c r="Q318" s="1572"/>
      <c r="R318" s="1866">
        <f t="shared" si="4"/>
        <v>0</v>
      </c>
      <c r="S318" s="1572"/>
      <c r="T318" s="1606"/>
      <c r="U318" s="1602"/>
      <c r="V318" s="1602"/>
      <c r="W318" s="1602"/>
      <c r="X318" s="1602"/>
      <c r="Y318" s="1602"/>
    </row>
    <row r="319" spans="1:25" ht="16" customHeight="1" x14ac:dyDescent="0.45">
      <c r="A319" s="1588"/>
      <c r="B319" s="1587"/>
      <c r="C319" s="1587"/>
      <c r="D319" s="1570"/>
      <c r="E319" s="1571"/>
      <c r="F319" s="1587"/>
      <c r="G319" s="1569"/>
      <c r="H319" s="1587"/>
      <c r="I319" s="1572"/>
      <c r="J319" s="1573"/>
      <c r="K319" s="1572"/>
      <c r="L319" s="1587"/>
      <c r="M319" s="1569"/>
      <c r="N319" s="1569"/>
      <c r="O319" s="1587"/>
      <c r="P319" s="1587"/>
      <c r="Q319" s="1572"/>
      <c r="R319" s="1866">
        <f t="shared" si="4"/>
        <v>0</v>
      </c>
      <c r="S319" s="1572"/>
      <c r="T319" s="1606"/>
      <c r="U319" s="1602"/>
      <c r="V319" s="1602"/>
      <c r="W319" s="1602"/>
      <c r="X319" s="1602"/>
      <c r="Y319" s="1602"/>
    </row>
    <row r="320" spans="1:25" ht="16" customHeight="1" x14ac:dyDescent="0.45">
      <c r="A320" s="1588"/>
      <c r="B320" s="1587"/>
      <c r="C320" s="1587"/>
      <c r="D320" s="1570"/>
      <c r="E320" s="1571"/>
      <c r="F320" s="1587"/>
      <c r="G320" s="1569"/>
      <c r="H320" s="1587"/>
      <c r="I320" s="1572"/>
      <c r="J320" s="1573"/>
      <c r="K320" s="1572"/>
      <c r="L320" s="1587"/>
      <c r="M320" s="1569"/>
      <c r="N320" s="1569"/>
      <c r="O320" s="1587"/>
      <c r="P320" s="1587"/>
      <c r="Q320" s="1572"/>
      <c r="R320" s="1866">
        <f t="shared" si="4"/>
        <v>0</v>
      </c>
      <c r="S320" s="1572"/>
      <c r="T320" s="1606"/>
      <c r="U320" s="1602"/>
      <c r="V320" s="1602"/>
      <c r="W320" s="1602"/>
      <c r="X320" s="1602"/>
      <c r="Y320" s="1602"/>
    </row>
    <row r="321" spans="1:25" ht="16" customHeight="1" x14ac:dyDescent="0.45">
      <c r="A321" s="1588"/>
      <c r="B321" s="1587"/>
      <c r="C321" s="1587"/>
      <c r="D321" s="1570"/>
      <c r="E321" s="1571"/>
      <c r="F321" s="1587"/>
      <c r="G321" s="1569"/>
      <c r="H321" s="1587"/>
      <c r="I321" s="1572"/>
      <c r="J321" s="1573"/>
      <c r="K321" s="1572"/>
      <c r="L321" s="1587"/>
      <c r="M321" s="1569"/>
      <c r="N321" s="1569"/>
      <c r="O321" s="1587"/>
      <c r="P321" s="1587"/>
      <c r="Q321" s="1572"/>
      <c r="R321" s="1866">
        <f t="shared" si="4"/>
        <v>0</v>
      </c>
      <c r="S321" s="1572"/>
      <c r="T321" s="1606"/>
      <c r="U321" s="1602"/>
      <c r="V321" s="1602"/>
      <c r="W321" s="1602"/>
      <c r="X321" s="1602"/>
      <c r="Y321" s="1602"/>
    </row>
    <row r="322" spans="1:25" ht="16" customHeight="1" x14ac:dyDescent="0.45">
      <c r="A322" s="1588"/>
      <c r="B322" s="1587"/>
      <c r="C322" s="1587"/>
      <c r="D322" s="1570"/>
      <c r="E322" s="1571"/>
      <c r="F322" s="1587"/>
      <c r="G322" s="1569"/>
      <c r="H322" s="1587"/>
      <c r="I322" s="1572"/>
      <c r="J322" s="1573"/>
      <c r="K322" s="1572"/>
      <c r="L322" s="1587"/>
      <c r="M322" s="1569"/>
      <c r="N322" s="1569"/>
      <c r="O322" s="1587"/>
      <c r="P322" s="1587"/>
      <c r="Q322" s="1572"/>
      <c r="R322" s="1866">
        <f t="shared" si="4"/>
        <v>0</v>
      </c>
      <c r="S322" s="1572"/>
      <c r="T322" s="1606"/>
      <c r="U322" s="1602"/>
      <c r="V322" s="1602"/>
      <c r="W322" s="1602"/>
      <c r="X322" s="1602"/>
      <c r="Y322" s="1602"/>
    </row>
    <row r="323" spans="1:25" ht="16" customHeight="1" x14ac:dyDescent="0.45">
      <c r="A323" s="1588"/>
      <c r="B323" s="1587"/>
      <c r="C323" s="1587"/>
      <c r="D323" s="1570"/>
      <c r="E323" s="1571"/>
      <c r="F323" s="1587"/>
      <c r="G323" s="1569"/>
      <c r="H323" s="1587"/>
      <c r="I323" s="1572"/>
      <c r="J323" s="1573"/>
      <c r="K323" s="1572"/>
      <c r="L323" s="1587"/>
      <c r="M323" s="1569"/>
      <c r="N323" s="1569"/>
      <c r="O323" s="1587"/>
      <c r="P323" s="1587"/>
      <c r="Q323" s="1572"/>
      <c r="R323" s="1866">
        <f t="shared" si="4"/>
        <v>0</v>
      </c>
      <c r="S323" s="1572"/>
      <c r="T323" s="1606"/>
      <c r="U323" s="1602"/>
      <c r="V323" s="1602"/>
      <c r="W323" s="1602"/>
      <c r="X323" s="1602"/>
      <c r="Y323" s="1602"/>
    </row>
    <row r="324" spans="1:25" ht="16" customHeight="1" x14ac:dyDescent="0.45">
      <c r="A324" s="1588"/>
      <c r="B324" s="1587"/>
      <c r="C324" s="1587"/>
      <c r="D324" s="1570"/>
      <c r="E324" s="1571"/>
      <c r="F324" s="1587"/>
      <c r="G324" s="1569"/>
      <c r="H324" s="1587"/>
      <c r="I324" s="1572"/>
      <c r="J324" s="1573"/>
      <c r="K324" s="1572"/>
      <c r="L324" s="1587"/>
      <c r="M324" s="1569"/>
      <c r="N324" s="1569"/>
      <c r="O324" s="1587"/>
      <c r="P324" s="1587"/>
      <c r="Q324" s="1572"/>
      <c r="R324" s="1866">
        <f t="shared" si="4"/>
        <v>0</v>
      </c>
      <c r="S324" s="1572"/>
      <c r="T324" s="1606"/>
      <c r="U324" s="1602"/>
      <c r="V324" s="1602"/>
      <c r="W324" s="1602"/>
      <c r="X324" s="1602"/>
      <c r="Y324" s="1602"/>
    </row>
    <row r="325" spans="1:25" ht="16" customHeight="1" x14ac:dyDescent="0.45">
      <c r="A325" s="1588"/>
      <c r="B325" s="1587"/>
      <c r="C325" s="1587"/>
      <c r="D325" s="1570"/>
      <c r="E325" s="1571"/>
      <c r="F325" s="1587"/>
      <c r="G325" s="1569"/>
      <c r="H325" s="1587"/>
      <c r="I325" s="1572"/>
      <c r="J325" s="1573"/>
      <c r="K325" s="1572"/>
      <c r="L325" s="1587"/>
      <c r="M325" s="1569"/>
      <c r="N325" s="1569"/>
      <c r="O325" s="1587"/>
      <c r="P325" s="1587"/>
      <c r="Q325" s="1572"/>
      <c r="R325" s="1866">
        <f t="shared" si="4"/>
        <v>0</v>
      </c>
      <c r="S325" s="1572"/>
      <c r="T325" s="1606"/>
      <c r="U325" s="1602"/>
      <c r="V325" s="1602"/>
      <c r="W325" s="1602"/>
      <c r="X325" s="1602"/>
      <c r="Y325" s="1602"/>
    </row>
    <row r="326" spans="1:25" ht="16" customHeight="1" x14ac:dyDescent="0.45">
      <c r="A326" s="1588"/>
      <c r="B326" s="1587"/>
      <c r="C326" s="1587"/>
      <c r="D326" s="1570"/>
      <c r="E326" s="1571"/>
      <c r="F326" s="1587"/>
      <c r="G326" s="1569"/>
      <c r="H326" s="1587"/>
      <c r="I326" s="1572"/>
      <c r="J326" s="1573"/>
      <c r="K326" s="1572"/>
      <c r="L326" s="1587"/>
      <c r="M326" s="1569"/>
      <c r="N326" s="1569"/>
      <c r="O326" s="1587"/>
      <c r="P326" s="1587"/>
      <c r="Q326" s="1572"/>
      <c r="R326" s="1866">
        <f t="shared" si="4"/>
        <v>0</v>
      </c>
      <c r="S326" s="1572"/>
      <c r="T326" s="1606"/>
      <c r="U326" s="1602"/>
      <c r="V326" s="1602"/>
      <c r="W326" s="1602"/>
      <c r="X326" s="1602"/>
      <c r="Y326" s="1602"/>
    </row>
    <row r="327" spans="1:25" ht="16" customHeight="1" x14ac:dyDescent="0.45">
      <c r="A327" s="1588"/>
      <c r="B327" s="1587"/>
      <c r="C327" s="1587"/>
      <c r="D327" s="1570"/>
      <c r="E327" s="1571"/>
      <c r="F327" s="1587"/>
      <c r="G327" s="1569"/>
      <c r="H327" s="1587"/>
      <c r="I327" s="1572"/>
      <c r="J327" s="1573"/>
      <c r="K327" s="1572"/>
      <c r="L327" s="1587"/>
      <c r="M327" s="1569"/>
      <c r="N327" s="1569"/>
      <c r="O327" s="1587"/>
      <c r="P327" s="1587"/>
      <c r="Q327" s="1572"/>
      <c r="R327" s="1866">
        <f t="shared" si="4"/>
        <v>0</v>
      </c>
      <c r="S327" s="1572"/>
      <c r="T327" s="1606"/>
      <c r="U327" s="1602"/>
      <c r="V327" s="1602"/>
      <c r="W327" s="1602"/>
      <c r="X327" s="1602"/>
      <c r="Y327" s="1602"/>
    </row>
    <row r="328" spans="1:25" ht="16" customHeight="1" x14ac:dyDescent="0.45">
      <c r="A328" s="1588"/>
      <c r="B328" s="1587"/>
      <c r="C328" s="1587"/>
      <c r="D328" s="1570"/>
      <c r="E328" s="1571"/>
      <c r="F328" s="1587"/>
      <c r="G328" s="1569"/>
      <c r="H328" s="1587"/>
      <c r="I328" s="1572"/>
      <c r="J328" s="1573"/>
      <c r="K328" s="1572"/>
      <c r="L328" s="1587"/>
      <c r="M328" s="1569"/>
      <c r="N328" s="1569"/>
      <c r="O328" s="1587"/>
      <c r="P328" s="1587"/>
      <c r="Q328" s="1572"/>
      <c r="R328" s="1866">
        <f t="shared" ref="R328:R391" si="5">$I328+$K328</f>
        <v>0</v>
      </c>
      <c r="S328" s="1572"/>
      <c r="T328" s="1606"/>
      <c r="U328" s="1602"/>
      <c r="V328" s="1602"/>
      <c r="W328" s="1602"/>
      <c r="X328" s="1602"/>
      <c r="Y328" s="1602"/>
    </row>
    <row r="329" spans="1:25" ht="16" customHeight="1" x14ac:dyDescent="0.45">
      <c r="A329" s="1588"/>
      <c r="B329" s="1587"/>
      <c r="C329" s="1587"/>
      <c r="D329" s="1570"/>
      <c r="E329" s="1571"/>
      <c r="F329" s="1587"/>
      <c r="G329" s="1569"/>
      <c r="H329" s="1587"/>
      <c r="I329" s="1572"/>
      <c r="J329" s="1573"/>
      <c r="K329" s="1572"/>
      <c r="L329" s="1587"/>
      <c r="M329" s="1569"/>
      <c r="N329" s="1569"/>
      <c r="O329" s="1587"/>
      <c r="P329" s="1587"/>
      <c r="Q329" s="1572"/>
      <c r="R329" s="1866">
        <f t="shared" si="5"/>
        <v>0</v>
      </c>
      <c r="S329" s="1572"/>
      <c r="T329" s="1606"/>
      <c r="U329" s="1602"/>
      <c r="V329" s="1602"/>
      <c r="W329" s="1602"/>
      <c r="X329" s="1602"/>
      <c r="Y329" s="1602"/>
    </row>
    <row r="330" spans="1:25" ht="16" customHeight="1" x14ac:dyDescent="0.45">
      <c r="A330" s="1588"/>
      <c r="B330" s="1587"/>
      <c r="C330" s="1587"/>
      <c r="D330" s="1570"/>
      <c r="E330" s="1571"/>
      <c r="F330" s="1587"/>
      <c r="G330" s="1569"/>
      <c r="H330" s="1587"/>
      <c r="I330" s="1572"/>
      <c r="J330" s="1573"/>
      <c r="K330" s="1572"/>
      <c r="L330" s="1587"/>
      <c r="M330" s="1569"/>
      <c r="N330" s="1569"/>
      <c r="O330" s="1587"/>
      <c r="P330" s="1587"/>
      <c r="Q330" s="1572"/>
      <c r="R330" s="1866">
        <f t="shared" si="5"/>
        <v>0</v>
      </c>
      <c r="S330" s="1572"/>
      <c r="T330" s="1606"/>
      <c r="U330" s="1602"/>
      <c r="V330" s="1602"/>
      <c r="W330" s="1602"/>
      <c r="X330" s="1602"/>
      <c r="Y330" s="1602"/>
    </row>
    <row r="331" spans="1:25" ht="16" customHeight="1" x14ac:dyDescent="0.45">
      <c r="A331" s="1588"/>
      <c r="B331" s="1587"/>
      <c r="C331" s="1587"/>
      <c r="D331" s="1570"/>
      <c r="E331" s="1571"/>
      <c r="F331" s="1587"/>
      <c r="G331" s="1569"/>
      <c r="H331" s="1587"/>
      <c r="I331" s="1572"/>
      <c r="J331" s="1573"/>
      <c r="K331" s="1572"/>
      <c r="L331" s="1587"/>
      <c r="M331" s="1569"/>
      <c r="N331" s="1569"/>
      <c r="O331" s="1587"/>
      <c r="P331" s="1587"/>
      <c r="Q331" s="1572"/>
      <c r="R331" s="1866">
        <f t="shared" si="5"/>
        <v>0</v>
      </c>
      <c r="S331" s="1572"/>
      <c r="T331" s="1606"/>
      <c r="U331" s="1602"/>
      <c r="V331" s="1602"/>
      <c r="W331" s="1602"/>
      <c r="X331" s="1602"/>
      <c r="Y331" s="1602"/>
    </row>
    <row r="332" spans="1:25" ht="16" customHeight="1" x14ac:dyDescent="0.45">
      <c r="A332" s="1588"/>
      <c r="B332" s="1587"/>
      <c r="C332" s="1587"/>
      <c r="D332" s="1570"/>
      <c r="E332" s="1571"/>
      <c r="F332" s="1587"/>
      <c r="G332" s="1569"/>
      <c r="H332" s="1587"/>
      <c r="I332" s="1572"/>
      <c r="J332" s="1573"/>
      <c r="K332" s="1572"/>
      <c r="L332" s="1587"/>
      <c r="M332" s="1569"/>
      <c r="N332" s="1569"/>
      <c r="O332" s="1587"/>
      <c r="P332" s="1587"/>
      <c r="Q332" s="1572"/>
      <c r="R332" s="1866">
        <f t="shared" si="5"/>
        <v>0</v>
      </c>
      <c r="S332" s="1572"/>
      <c r="T332" s="1606"/>
      <c r="U332" s="1602"/>
      <c r="V332" s="1602"/>
      <c r="W332" s="1602"/>
      <c r="X332" s="1602"/>
      <c r="Y332" s="1602"/>
    </row>
    <row r="333" spans="1:25" ht="16" customHeight="1" x14ac:dyDescent="0.45">
      <c r="A333" s="1588"/>
      <c r="B333" s="1587"/>
      <c r="C333" s="1587"/>
      <c r="D333" s="1570"/>
      <c r="E333" s="1571"/>
      <c r="F333" s="1587"/>
      <c r="G333" s="1569"/>
      <c r="H333" s="1587"/>
      <c r="I333" s="1572"/>
      <c r="J333" s="1573"/>
      <c r="K333" s="1572"/>
      <c r="L333" s="1587"/>
      <c r="M333" s="1569"/>
      <c r="N333" s="1569"/>
      <c r="O333" s="1587"/>
      <c r="P333" s="1587"/>
      <c r="Q333" s="1572"/>
      <c r="R333" s="1866">
        <f t="shared" si="5"/>
        <v>0</v>
      </c>
      <c r="S333" s="1572"/>
      <c r="T333" s="1606"/>
      <c r="U333" s="1602"/>
      <c r="V333" s="1602"/>
      <c r="W333" s="1602"/>
      <c r="X333" s="1602"/>
      <c r="Y333" s="1602"/>
    </row>
    <row r="334" spans="1:25" ht="16" customHeight="1" x14ac:dyDescent="0.45">
      <c r="A334" s="1588"/>
      <c r="B334" s="1587"/>
      <c r="C334" s="1587"/>
      <c r="D334" s="1570"/>
      <c r="E334" s="1571"/>
      <c r="F334" s="1587"/>
      <c r="G334" s="1569"/>
      <c r="H334" s="1587"/>
      <c r="I334" s="1572"/>
      <c r="J334" s="1573"/>
      <c r="K334" s="1572"/>
      <c r="L334" s="1587"/>
      <c r="M334" s="1569"/>
      <c r="N334" s="1569"/>
      <c r="O334" s="1587"/>
      <c r="P334" s="1587"/>
      <c r="Q334" s="1572"/>
      <c r="R334" s="1866">
        <f t="shared" si="5"/>
        <v>0</v>
      </c>
      <c r="S334" s="1572"/>
      <c r="T334" s="1606"/>
      <c r="U334" s="1602"/>
      <c r="V334" s="1602"/>
      <c r="W334" s="1602"/>
      <c r="X334" s="1602"/>
      <c r="Y334" s="1602"/>
    </row>
    <row r="335" spans="1:25" ht="16" customHeight="1" x14ac:dyDescent="0.45">
      <c r="A335" s="1588"/>
      <c r="B335" s="1587"/>
      <c r="C335" s="1587"/>
      <c r="D335" s="1570"/>
      <c r="E335" s="1571"/>
      <c r="F335" s="1587"/>
      <c r="G335" s="1569"/>
      <c r="H335" s="1587"/>
      <c r="I335" s="1572"/>
      <c r="J335" s="1573"/>
      <c r="K335" s="1572"/>
      <c r="L335" s="1587"/>
      <c r="M335" s="1569"/>
      <c r="N335" s="1569"/>
      <c r="O335" s="1587"/>
      <c r="P335" s="1587"/>
      <c r="Q335" s="1572"/>
      <c r="R335" s="1866">
        <f t="shared" si="5"/>
        <v>0</v>
      </c>
      <c r="S335" s="1572"/>
      <c r="T335" s="1606"/>
      <c r="U335" s="1602"/>
      <c r="V335" s="1602"/>
      <c r="W335" s="1602"/>
      <c r="X335" s="1602"/>
      <c r="Y335" s="1602"/>
    </row>
    <row r="336" spans="1:25" ht="16" customHeight="1" x14ac:dyDescent="0.45">
      <c r="A336" s="1588"/>
      <c r="B336" s="1587"/>
      <c r="C336" s="1587"/>
      <c r="D336" s="1570"/>
      <c r="E336" s="1571"/>
      <c r="F336" s="1587"/>
      <c r="G336" s="1569"/>
      <c r="H336" s="1587"/>
      <c r="I336" s="1572"/>
      <c r="J336" s="1573"/>
      <c r="K336" s="1572"/>
      <c r="L336" s="1587"/>
      <c r="M336" s="1569"/>
      <c r="N336" s="1569"/>
      <c r="O336" s="1587"/>
      <c r="P336" s="1587"/>
      <c r="Q336" s="1572"/>
      <c r="R336" s="1866">
        <f t="shared" si="5"/>
        <v>0</v>
      </c>
      <c r="S336" s="1572"/>
      <c r="T336" s="1606"/>
      <c r="U336" s="1602"/>
      <c r="V336" s="1602"/>
      <c r="W336" s="1602"/>
      <c r="X336" s="1602"/>
      <c r="Y336" s="1602"/>
    </row>
    <row r="337" spans="1:25" ht="16" customHeight="1" x14ac:dyDescent="0.45">
      <c r="A337" s="1588"/>
      <c r="B337" s="1587"/>
      <c r="C337" s="1587"/>
      <c r="D337" s="1570"/>
      <c r="E337" s="1571"/>
      <c r="F337" s="1587"/>
      <c r="G337" s="1569"/>
      <c r="H337" s="1587"/>
      <c r="I337" s="1572"/>
      <c r="J337" s="1573"/>
      <c r="K337" s="1572"/>
      <c r="L337" s="1587"/>
      <c r="M337" s="1569"/>
      <c r="N337" s="1569"/>
      <c r="O337" s="1587"/>
      <c r="P337" s="1587"/>
      <c r="Q337" s="1572"/>
      <c r="R337" s="1866">
        <f t="shared" si="5"/>
        <v>0</v>
      </c>
      <c r="S337" s="1572"/>
      <c r="T337" s="1606"/>
      <c r="U337" s="1602"/>
      <c r="V337" s="1602"/>
      <c r="W337" s="1602"/>
      <c r="X337" s="1602"/>
      <c r="Y337" s="1602"/>
    </row>
    <row r="338" spans="1:25" ht="16" customHeight="1" x14ac:dyDescent="0.45">
      <c r="A338" s="1588"/>
      <c r="B338" s="1587"/>
      <c r="C338" s="1587"/>
      <c r="D338" s="1570"/>
      <c r="E338" s="1571"/>
      <c r="F338" s="1587"/>
      <c r="G338" s="1569"/>
      <c r="H338" s="1587"/>
      <c r="I338" s="1572"/>
      <c r="J338" s="1573"/>
      <c r="K338" s="1572"/>
      <c r="L338" s="1587"/>
      <c r="M338" s="1569"/>
      <c r="N338" s="1569"/>
      <c r="O338" s="1587"/>
      <c r="P338" s="1587"/>
      <c r="Q338" s="1572"/>
      <c r="R338" s="1866">
        <f t="shared" si="5"/>
        <v>0</v>
      </c>
      <c r="S338" s="1572"/>
      <c r="T338" s="1606"/>
      <c r="U338" s="1602"/>
      <c r="V338" s="1602"/>
      <c r="W338" s="1602"/>
      <c r="X338" s="1602"/>
      <c r="Y338" s="1602"/>
    </row>
    <row r="339" spans="1:25" ht="16" customHeight="1" x14ac:dyDescent="0.45">
      <c r="A339" s="1588"/>
      <c r="B339" s="1587"/>
      <c r="C339" s="1587"/>
      <c r="D339" s="1570"/>
      <c r="E339" s="1571"/>
      <c r="F339" s="1587"/>
      <c r="G339" s="1569"/>
      <c r="H339" s="1587"/>
      <c r="I339" s="1572"/>
      <c r="J339" s="1573"/>
      <c r="K339" s="1572"/>
      <c r="L339" s="1587"/>
      <c r="M339" s="1569"/>
      <c r="N339" s="1569"/>
      <c r="O339" s="1587"/>
      <c r="P339" s="1587"/>
      <c r="Q339" s="1572"/>
      <c r="R339" s="1866">
        <f t="shared" si="5"/>
        <v>0</v>
      </c>
      <c r="S339" s="1572"/>
      <c r="T339" s="1606"/>
      <c r="U339" s="1602"/>
      <c r="V339" s="1602"/>
      <c r="W339" s="1602"/>
      <c r="X339" s="1602"/>
      <c r="Y339" s="1602"/>
    </row>
    <row r="340" spans="1:25" ht="16" customHeight="1" x14ac:dyDescent="0.45">
      <c r="A340" s="1588"/>
      <c r="B340" s="1587"/>
      <c r="C340" s="1587"/>
      <c r="D340" s="1570"/>
      <c r="E340" s="1571"/>
      <c r="F340" s="1587"/>
      <c r="G340" s="1569"/>
      <c r="H340" s="1587"/>
      <c r="I340" s="1572"/>
      <c r="J340" s="1573"/>
      <c r="K340" s="1572"/>
      <c r="L340" s="1587"/>
      <c r="M340" s="1569"/>
      <c r="N340" s="1569"/>
      <c r="O340" s="1587"/>
      <c r="P340" s="1587"/>
      <c r="Q340" s="1572"/>
      <c r="R340" s="1866">
        <f t="shared" si="5"/>
        <v>0</v>
      </c>
      <c r="S340" s="1572"/>
      <c r="T340" s="1606"/>
      <c r="U340" s="1602"/>
      <c r="V340" s="1602"/>
      <c r="W340" s="1602"/>
      <c r="X340" s="1602"/>
      <c r="Y340" s="1602"/>
    </row>
    <row r="341" spans="1:25" ht="16" customHeight="1" x14ac:dyDescent="0.45">
      <c r="A341" s="1588"/>
      <c r="B341" s="1587"/>
      <c r="C341" s="1587"/>
      <c r="D341" s="1570"/>
      <c r="E341" s="1571"/>
      <c r="F341" s="1587"/>
      <c r="G341" s="1569"/>
      <c r="H341" s="1587"/>
      <c r="I341" s="1572"/>
      <c r="J341" s="1573"/>
      <c r="K341" s="1572"/>
      <c r="L341" s="1587"/>
      <c r="M341" s="1569"/>
      <c r="N341" s="1569"/>
      <c r="O341" s="1587"/>
      <c r="P341" s="1587"/>
      <c r="Q341" s="1572"/>
      <c r="R341" s="1866">
        <f t="shared" si="5"/>
        <v>0</v>
      </c>
      <c r="S341" s="1572"/>
      <c r="T341" s="1606"/>
      <c r="U341" s="1602"/>
      <c r="V341" s="1602"/>
      <c r="W341" s="1602"/>
      <c r="X341" s="1602"/>
      <c r="Y341" s="1602"/>
    </row>
    <row r="342" spans="1:25" ht="16" customHeight="1" x14ac:dyDescent="0.45">
      <c r="A342" s="1588"/>
      <c r="B342" s="1587"/>
      <c r="C342" s="1587"/>
      <c r="D342" s="1570"/>
      <c r="E342" s="1571"/>
      <c r="F342" s="1587"/>
      <c r="G342" s="1569"/>
      <c r="H342" s="1587"/>
      <c r="I342" s="1572"/>
      <c r="J342" s="1573"/>
      <c r="K342" s="1572"/>
      <c r="L342" s="1587"/>
      <c r="M342" s="1569"/>
      <c r="N342" s="1569"/>
      <c r="O342" s="1587"/>
      <c r="P342" s="1587"/>
      <c r="Q342" s="1572"/>
      <c r="R342" s="1866">
        <f t="shared" si="5"/>
        <v>0</v>
      </c>
      <c r="S342" s="1572"/>
      <c r="T342" s="1606"/>
      <c r="U342" s="1602"/>
      <c r="V342" s="1602"/>
      <c r="W342" s="1602"/>
      <c r="X342" s="1602"/>
      <c r="Y342" s="1602"/>
    </row>
    <row r="343" spans="1:25" ht="16" customHeight="1" x14ac:dyDescent="0.45">
      <c r="A343" s="1588"/>
      <c r="B343" s="1587"/>
      <c r="C343" s="1587"/>
      <c r="D343" s="1570"/>
      <c r="E343" s="1571"/>
      <c r="F343" s="1587"/>
      <c r="G343" s="1569"/>
      <c r="H343" s="1587"/>
      <c r="I343" s="1572"/>
      <c r="J343" s="1573"/>
      <c r="K343" s="1572"/>
      <c r="L343" s="1587"/>
      <c r="M343" s="1569"/>
      <c r="N343" s="1569"/>
      <c r="O343" s="1587"/>
      <c r="P343" s="1587"/>
      <c r="Q343" s="1572"/>
      <c r="R343" s="1866">
        <f t="shared" si="5"/>
        <v>0</v>
      </c>
      <c r="S343" s="1572"/>
      <c r="T343" s="1606"/>
      <c r="U343" s="1602"/>
      <c r="V343" s="1602"/>
      <c r="W343" s="1602"/>
      <c r="X343" s="1602"/>
      <c r="Y343" s="1602"/>
    </row>
    <row r="344" spans="1:25" ht="16" customHeight="1" x14ac:dyDescent="0.45">
      <c r="A344" s="1588"/>
      <c r="B344" s="1587"/>
      <c r="C344" s="1587"/>
      <c r="D344" s="1570"/>
      <c r="E344" s="1571"/>
      <c r="F344" s="1587"/>
      <c r="G344" s="1569"/>
      <c r="H344" s="1587"/>
      <c r="I344" s="1572"/>
      <c r="J344" s="1573"/>
      <c r="K344" s="1572"/>
      <c r="L344" s="1587"/>
      <c r="M344" s="1569"/>
      <c r="N344" s="1569"/>
      <c r="O344" s="1587"/>
      <c r="P344" s="1587"/>
      <c r="Q344" s="1572"/>
      <c r="R344" s="1866">
        <f t="shared" si="5"/>
        <v>0</v>
      </c>
      <c r="S344" s="1572"/>
      <c r="T344" s="1606"/>
      <c r="U344" s="1602"/>
      <c r="V344" s="1602"/>
      <c r="W344" s="1602"/>
      <c r="X344" s="1602"/>
      <c r="Y344" s="1602"/>
    </row>
    <row r="345" spans="1:25" ht="16" customHeight="1" x14ac:dyDescent="0.45">
      <c r="A345" s="1588"/>
      <c r="B345" s="1587"/>
      <c r="C345" s="1587"/>
      <c r="D345" s="1570"/>
      <c r="E345" s="1571"/>
      <c r="F345" s="1587"/>
      <c r="G345" s="1569"/>
      <c r="H345" s="1587"/>
      <c r="I345" s="1572"/>
      <c r="J345" s="1573"/>
      <c r="K345" s="1572"/>
      <c r="L345" s="1587"/>
      <c r="M345" s="1569"/>
      <c r="N345" s="1569"/>
      <c r="O345" s="1587"/>
      <c r="P345" s="1587"/>
      <c r="Q345" s="1572"/>
      <c r="R345" s="1866">
        <f t="shared" si="5"/>
        <v>0</v>
      </c>
      <c r="S345" s="1572"/>
      <c r="T345" s="1606"/>
      <c r="U345" s="1602"/>
      <c r="V345" s="1602"/>
      <c r="W345" s="1602"/>
      <c r="X345" s="1602"/>
      <c r="Y345" s="1602"/>
    </row>
    <row r="346" spans="1:25" ht="16" customHeight="1" x14ac:dyDescent="0.45">
      <c r="A346" s="1588"/>
      <c r="B346" s="1587"/>
      <c r="C346" s="1587"/>
      <c r="D346" s="1570"/>
      <c r="E346" s="1571"/>
      <c r="F346" s="1587"/>
      <c r="G346" s="1569"/>
      <c r="H346" s="1587"/>
      <c r="I346" s="1572"/>
      <c r="J346" s="1573"/>
      <c r="K346" s="1572"/>
      <c r="L346" s="1587"/>
      <c r="M346" s="1569"/>
      <c r="N346" s="1569"/>
      <c r="O346" s="1587"/>
      <c r="P346" s="1587"/>
      <c r="Q346" s="1572"/>
      <c r="R346" s="1866">
        <f t="shared" si="5"/>
        <v>0</v>
      </c>
      <c r="S346" s="1572"/>
      <c r="T346" s="1606"/>
      <c r="U346" s="1602"/>
      <c r="V346" s="1602"/>
      <c r="W346" s="1602"/>
      <c r="X346" s="1602"/>
      <c r="Y346" s="1602"/>
    </row>
    <row r="347" spans="1:25" ht="16" customHeight="1" x14ac:dyDescent="0.45">
      <c r="A347" s="1588"/>
      <c r="B347" s="1587"/>
      <c r="C347" s="1587"/>
      <c r="D347" s="1570"/>
      <c r="E347" s="1571"/>
      <c r="F347" s="1587"/>
      <c r="G347" s="1569"/>
      <c r="H347" s="1587"/>
      <c r="I347" s="1572"/>
      <c r="J347" s="1573"/>
      <c r="K347" s="1572"/>
      <c r="L347" s="1587"/>
      <c r="M347" s="1569"/>
      <c r="N347" s="1569"/>
      <c r="O347" s="1587"/>
      <c r="P347" s="1587"/>
      <c r="Q347" s="1572"/>
      <c r="R347" s="1866">
        <f t="shared" si="5"/>
        <v>0</v>
      </c>
      <c r="S347" s="1572"/>
      <c r="T347" s="1606"/>
      <c r="U347" s="1602"/>
      <c r="V347" s="1602"/>
      <c r="W347" s="1602"/>
      <c r="X347" s="1602"/>
      <c r="Y347" s="1602"/>
    </row>
    <row r="348" spans="1:25" ht="16" customHeight="1" x14ac:dyDescent="0.45">
      <c r="A348" s="1588"/>
      <c r="B348" s="1587"/>
      <c r="C348" s="1587"/>
      <c r="D348" s="1570"/>
      <c r="E348" s="1571"/>
      <c r="F348" s="1587"/>
      <c r="G348" s="1569"/>
      <c r="H348" s="1587"/>
      <c r="I348" s="1572"/>
      <c r="J348" s="1573"/>
      <c r="K348" s="1572"/>
      <c r="L348" s="1587"/>
      <c r="M348" s="1569"/>
      <c r="N348" s="1569"/>
      <c r="O348" s="1587"/>
      <c r="P348" s="1587"/>
      <c r="Q348" s="1572"/>
      <c r="R348" s="1866">
        <f t="shared" si="5"/>
        <v>0</v>
      </c>
      <c r="S348" s="1572"/>
      <c r="T348" s="1606"/>
      <c r="U348" s="1602"/>
      <c r="V348" s="1602"/>
      <c r="W348" s="1602"/>
      <c r="X348" s="1602"/>
      <c r="Y348" s="1602"/>
    </row>
    <row r="349" spans="1:25" ht="16" customHeight="1" x14ac:dyDescent="0.45">
      <c r="A349" s="1588"/>
      <c r="B349" s="1587"/>
      <c r="C349" s="1587"/>
      <c r="D349" s="1570"/>
      <c r="E349" s="1571"/>
      <c r="F349" s="1587"/>
      <c r="G349" s="1569"/>
      <c r="H349" s="1587"/>
      <c r="I349" s="1572"/>
      <c r="J349" s="1573"/>
      <c r="K349" s="1572"/>
      <c r="L349" s="1587"/>
      <c r="M349" s="1569"/>
      <c r="N349" s="1569"/>
      <c r="O349" s="1587"/>
      <c r="P349" s="1587"/>
      <c r="Q349" s="1572"/>
      <c r="R349" s="1866">
        <f t="shared" si="5"/>
        <v>0</v>
      </c>
      <c r="S349" s="1572"/>
      <c r="T349" s="1606"/>
      <c r="U349" s="1602"/>
      <c r="V349" s="1602"/>
      <c r="W349" s="1602"/>
      <c r="X349" s="1602"/>
      <c r="Y349" s="1602"/>
    </row>
    <row r="350" spans="1:25" ht="16" customHeight="1" x14ac:dyDescent="0.45">
      <c r="A350" s="1588"/>
      <c r="B350" s="1587"/>
      <c r="C350" s="1587"/>
      <c r="D350" s="1570"/>
      <c r="E350" s="1571"/>
      <c r="F350" s="1587"/>
      <c r="G350" s="1569"/>
      <c r="H350" s="1587"/>
      <c r="I350" s="1572"/>
      <c r="J350" s="1573"/>
      <c r="K350" s="1572"/>
      <c r="L350" s="1587"/>
      <c r="M350" s="1569"/>
      <c r="N350" s="1569"/>
      <c r="O350" s="1587"/>
      <c r="P350" s="1587"/>
      <c r="Q350" s="1572"/>
      <c r="R350" s="1866">
        <f t="shared" si="5"/>
        <v>0</v>
      </c>
      <c r="S350" s="1572"/>
      <c r="T350" s="1606"/>
      <c r="U350" s="1602"/>
      <c r="V350" s="1602"/>
      <c r="W350" s="1602"/>
      <c r="X350" s="1602"/>
      <c r="Y350" s="1602"/>
    </row>
    <row r="351" spans="1:25" ht="16" customHeight="1" x14ac:dyDescent="0.45">
      <c r="A351" s="1588"/>
      <c r="B351" s="1587"/>
      <c r="C351" s="1587"/>
      <c r="D351" s="1570"/>
      <c r="E351" s="1571"/>
      <c r="F351" s="1587"/>
      <c r="G351" s="1569"/>
      <c r="H351" s="1587"/>
      <c r="I351" s="1572"/>
      <c r="J351" s="1573"/>
      <c r="K351" s="1572"/>
      <c r="L351" s="1587"/>
      <c r="M351" s="1569"/>
      <c r="N351" s="1569"/>
      <c r="O351" s="1587"/>
      <c r="P351" s="1587"/>
      <c r="Q351" s="1572"/>
      <c r="R351" s="1866">
        <f t="shared" si="5"/>
        <v>0</v>
      </c>
      <c r="S351" s="1572"/>
      <c r="T351" s="1606"/>
      <c r="U351" s="1602"/>
      <c r="V351" s="1602"/>
      <c r="W351" s="1602"/>
      <c r="X351" s="1602"/>
      <c r="Y351" s="1602"/>
    </row>
    <row r="352" spans="1:25" ht="16" customHeight="1" x14ac:dyDescent="0.45">
      <c r="A352" s="1588"/>
      <c r="B352" s="1587"/>
      <c r="C352" s="1587"/>
      <c r="D352" s="1570"/>
      <c r="E352" s="1571"/>
      <c r="F352" s="1587"/>
      <c r="G352" s="1569"/>
      <c r="H352" s="1587"/>
      <c r="I352" s="1572"/>
      <c r="J352" s="1573"/>
      <c r="K352" s="1572"/>
      <c r="L352" s="1587"/>
      <c r="M352" s="1569"/>
      <c r="N352" s="1569"/>
      <c r="O352" s="1587"/>
      <c r="P352" s="1587"/>
      <c r="Q352" s="1572"/>
      <c r="R352" s="1866">
        <f t="shared" si="5"/>
        <v>0</v>
      </c>
      <c r="S352" s="1572"/>
      <c r="T352" s="1606"/>
      <c r="U352" s="1602"/>
      <c r="V352" s="1602"/>
      <c r="W352" s="1602"/>
      <c r="X352" s="1602"/>
      <c r="Y352" s="1602"/>
    </row>
    <row r="353" spans="1:25" ht="16" customHeight="1" x14ac:dyDescent="0.45">
      <c r="A353" s="1588"/>
      <c r="B353" s="1587"/>
      <c r="C353" s="1587"/>
      <c r="D353" s="1570"/>
      <c r="E353" s="1571"/>
      <c r="F353" s="1587"/>
      <c r="G353" s="1569"/>
      <c r="H353" s="1587"/>
      <c r="I353" s="1572"/>
      <c r="J353" s="1573"/>
      <c r="K353" s="1572"/>
      <c r="L353" s="1587"/>
      <c r="M353" s="1569"/>
      <c r="N353" s="1569"/>
      <c r="O353" s="1587"/>
      <c r="P353" s="1587"/>
      <c r="Q353" s="1572"/>
      <c r="R353" s="1866">
        <f t="shared" si="5"/>
        <v>0</v>
      </c>
      <c r="S353" s="1572"/>
      <c r="T353" s="1606"/>
      <c r="U353" s="1602"/>
      <c r="V353" s="1602"/>
      <c r="W353" s="1602"/>
      <c r="X353" s="1602"/>
      <c r="Y353" s="1602"/>
    </row>
    <row r="354" spans="1:25" ht="16" customHeight="1" x14ac:dyDescent="0.45">
      <c r="A354" s="1588"/>
      <c r="B354" s="1587"/>
      <c r="C354" s="1587"/>
      <c r="D354" s="1570"/>
      <c r="E354" s="1571"/>
      <c r="F354" s="1587"/>
      <c r="G354" s="1569"/>
      <c r="H354" s="1587"/>
      <c r="I354" s="1572"/>
      <c r="J354" s="1573"/>
      <c r="K354" s="1572"/>
      <c r="L354" s="1587"/>
      <c r="M354" s="1569"/>
      <c r="N354" s="1569"/>
      <c r="O354" s="1587"/>
      <c r="P354" s="1587"/>
      <c r="Q354" s="1572"/>
      <c r="R354" s="1866">
        <f t="shared" si="5"/>
        <v>0</v>
      </c>
      <c r="S354" s="1572"/>
      <c r="T354" s="1606"/>
      <c r="U354" s="1602"/>
      <c r="V354" s="1602"/>
      <c r="W354" s="1602"/>
      <c r="X354" s="1602"/>
      <c r="Y354" s="1602"/>
    </row>
    <row r="355" spans="1:25" ht="16" customHeight="1" x14ac:dyDescent="0.45">
      <c r="A355" s="1588"/>
      <c r="B355" s="1587"/>
      <c r="C355" s="1587"/>
      <c r="D355" s="1570"/>
      <c r="E355" s="1571"/>
      <c r="F355" s="1587"/>
      <c r="G355" s="1569"/>
      <c r="H355" s="1587"/>
      <c r="I355" s="1572"/>
      <c r="J355" s="1573"/>
      <c r="K355" s="1572"/>
      <c r="L355" s="1587"/>
      <c r="M355" s="1569"/>
      <c r="N355" s="1569"/>
      <c r="O355" s="1587"/>
      <c r="P355" s="1587"/>
      <c r="Q355" s="1572"/>
      <c r="R355" s="1866">
        <f t="shared" si="5"/>
        <v>0</v>
      </c>
      <c r="S355" s="1572"/>
      <c r="T355" s="1606"/>
      <c r="U355" s="1602"/>
      <c r="V355" s="1602"/>
      <c r="W355" s="1602"/>
      <c r="X355" s="1602"/>
      <c r="Y355" s="1602"/>
    </row>
    <row r="356" spans="1:25" ht="16" customHeight="1" x14ac:dyDescent="0.45">
      <c r="A356" s="1588"/>
      <c r="B356" s="1587"/>
      <c r="C356" s="1587"/>
      <c r="D356" s="1570"/>
      <c r="E356" s="1571"/>
      <c r="F356" s="1587"/>
      <c r="G356" s="1569"/>
      <c r="H356" s="1587"/>
      <c r="I356" s="1572"/>
      <c r="J356" s="1573"/>
      <c r="K356" s="1572"/>
      <c r="L356" s="1587"/>
      <c r="M356" s="1569"/>
      <c r="N356" s="1569"/>
      <c r="O356" s="1587"/>
      <c r="P356" s="1587"/>
      <c r="Q356" s="1572"/>
      <c r="R356" s="1866">
        <f t="shared" si="5"/>
        <v>0</v>
      </c>
      <c r="S356" s="1572"/>
      <c r="T356" s="1606"/>
      <c r="U356" s="1602"/>
      <c r="V356" s="1602"/>
      <c r="W356" s="1602"/>
      <c r="X356" s="1602"/>
      <c r="Y356" s="1602"/>
    </row>
    <row r="357" spans="1:25" ht="16" customHeight="1" x14ac:dyDescent="0.45">
      <c r="A357" s="1588"/>
      <c r="B357" s="1587"/>
      <c r="C357" s="1587"/>
      <c r="D357" s="1570"/>
      <c r="E357" s="1571"/>
      <c r="F357" s="1587"/>
      <c r="G357" s="1569"/>
      <c r="H357" s="1587"/>
      <c r="I357" s="1572"/>
      <c r="J357" s="1573"/>
      <c r="K357" s="1572"/>
      <c r="L357" s="1587"/>
      <c r="M357" s="1569"/>
      <c r="N357" s="1569"/>
      <c r="O357" s="1587"/>
      <c r="P357" s="1587"/>
      <c r="Q357" s="1572"/>
      <c r="R357" s="1866">
        <f t="shared" si="5"/>
        <v>0</v>
      </c>
      <c r="S357" s="1572"/>
      <c r="T357" s="1606"/>
      <c r="U357" s="1602"/>
      <c r="V357" s="1602"/>
      <c r="W357" s="1602"/>
      <c r="X357" s="1602"/>
      <c r="Y357" s="1602"/>
    </row>
    <row r="358" spans="1:25" ht="16" customHeight="1" x14ac:dyDescent="0.45">
      <c r="A358" s="1588"/>
      <c r="B358" s="1587"/>
      <c r="C358" s="1587"/>
      <c r="D358" s="1570"/>
      <c r="E358" s="1571"/>
      <c r="F358" s="1587"/>
      <c r="G358" s="1569"/>
      <c r="H358" s="1587"/>
      <c r="I358" s="1572"/>
      <c r="J358" s="1573"/>
      <c r="K358" s="1572"/>
      <c r="L358" s="1587"/>
      <c r="M358" s="1569"/>
      <c r="N358" s="1569"/>
      <c r="O358" s="1587"/>
      <c r="P358" s="1587"/>
      <c r="Q358" s="1572"/>
      <c r="R358" s="1866">
        <f t="shared" si="5"/>
        <v>0</v>
      </c>
      <c r="S358" s="1572"/>
      <c r="T358" s="1606"/>
      <c r="U358" s="1602"/>
      <c r="V358" s="1602"/>
      <c r="W358" s="1602"/>
      <c r="X358" s="1602"/>
      <c r="Y358" s="1602"/>
    </row>
    <row r="359" spans="1:25" ht="16" customHeight="1" x14ac:dyDescent="0.45">
      <c r="A359" s="1588"/>
      <c r="B359" s="1587"/>
      <c r="C359" s="1587"/>
      <c r="D359" s="1570"/>
      <c r="E359" s="1571"/>
      <c r="F359" s="1587"/>
      <c r="G359" s="1569"/>
      <c r="H359" s="1587"/>
      <c r="I359" s="1572"/>
      <c r="J359" s="1573"/>
      <c r="K359" s="1572"/>
      <c r="L359" s="1587"/>
      <c r="M359" s="1569"/>
      <c r="N359" s="1569"/>
      <c r="O359" s="1587"/>
      <c r="P359" s="1587"/>
      <c r="Q359" s="1572"/>
      <c r="R359" s="1866">
        <f t="shared" si="5"/>
        <v>0</v>
      </c>
      <c r="S359" s="1572"/>
      <c r="T359" s="1606"/>
      <c r="U359" s="1602"/>
      <c r="V359" s="1602"/>
      <c r="W359" s="1602"/>
      <c r="X359" s="1602"/>
      <c r="Y359" s="1602"/>
    </row>
    <row r="360" spans="1:25" ht="16" customHeight="1" x14ac:dyDescent="0.45">
      <c r="A360" s="1588"/>
      <c r="B360" s="1587"/>
      <c r="C360" s="1587"/>
      <c r="D360" s="1570"/>
      <c r="E360" s="1571"/>
      <c r="F360" s="1587"/>
      <c r="G360" s="1569"/>
      <c r="H360" s="1587"/>
      <c r="I360" s="1572"/>
      <c r="J360" s="1573"/>
      <c r="K360" s="1572"/>
      <c r="L360" s="1587"/>
      <c r="M360" s="1569"/>
      <c r="N360" s="1569"/>
      <c r="O360" s="1587"/>
      <c r="P360" s="1587"/>
      <c r="Q360" s="1572"/>
      <c r="R360" s="1866">
        <f t="shared" si="5"/>
        <v>0</v>
      </c>
      <c r="S360" s="1572"/>
      <c r="T360" s="1606"/>
      <c r="U360" s="1602"/>
      <c r="V360" s="1602"/>
      <c r="W360" s="1602"/>
      <c r="X360" s="1602"/>
      <c r="Y360" s="1602"/>
    </row>
    <row r="361" spans="1:25" ht="16" customHeight="1" x14ac:dyDescent="0.45">
      <c r="A361" s="1588"/>
      <c r="B361" s="1587"/>
      <c r="C361" s="1587"/>
      <c r="D361" s="1570"/>
      <c r="E361" s="1571"/>
      <c r="F361" s="1587"/>
      <c r="G361" s="1569"/>
      <c r="H361" s="1587"/>
      <c r="I361" s="1572"/>
      <c r="J361" s="1573"/>
      <c r="K361" s="1572"/>
      <c r="L361" s="1587"/>
      <c r="M361" s="1569"/>
      <c r="N361" s="1569"/>
      <c r="O361" s="1587"/>
      <c r="P361" s="1587"/>
      <c r="Q361" s="1572"/>
      <c r="R361" s="1866">
        <f t="shared" si="5"/>
        <v>0</v>
      </c>
      <c r="S361" s="1572"/>
      <c r="T361" s="1606"/>
      <c r="U361" s="1602"/>
      <c r="V361" s="1602"/>
      <c r="W361" s="1602"/>
      <c r="X361" s="1602"/>
      <c r="Y361" s="1602"/>
    </row>
    <row r="362" spans="1:25" ht="16" customHeight="1" x14ac:dyDescent="0.45">
      <c r="A362" s="1588"/>
      <c r="B362" s="1587"/>
      <c r="C362" s="1587"/>
      <c r="D362" s="1570"/>
      <c r="E362" s="1571"/>
      <c r="F362" s="1587"/>
      <c r="G362" s="1569"/>
      <c r="H362" s="1587"/>
      <c r="I362" s="1572"/>
      <c r="J362" s="1573"/>
      <c r="K362" s="1572"/>
      <c r="L362" s="1587"/>
      <c r="M362" s="1569"/>
      <c r="N362" s="1569"/>
      <c r="O362" s="1587"/>
      <c r="P362" s="1587"/>
      <c r="Q362" s="1572"/>
      <c r="R362" s="1866">
        <f t="shared" si="5"/>
        <v>0</v>
      </c>
      <c r="S362" s="1572"/>
      <c r="T362" s="1606"/>
      <c r="U362" s="1602"/>
      <c r="V362" s="1602"/>
      <c r="W362" s="1602"/>
      <c r="X362" s="1602"/>
      <c r="Y362" s="1602"/>
    </row>
    <row r="363" spans="1:25" ht="16" customHeight="1" x14ac:dyDescent="0.45">
      <c r="A363" s="1588"/>
      <c r="B363" s="1587"/>
      <c r="C363" s="1587"/>
      <c r="D363" s="1570"/>
      <c r="E363" s="1571"/>
      <c r="F363" s="1587"/>
      <c r="G363" s="1569"/>
      <c r="H363" s="1587"/>
      <c r="I363" s="1572"/>
      <c r="J363" s="1573"/>
      <c r="K363" s="1572"/>
      <c r="L363" s="1587"/>
      <c r="M363" s="1569"/>
      <c r="N363" s="1569"/>
      <c r="O363" s="1587"/>
      <c r="P363" s="1587"/>
      <c r="Q363" s="1572"/>
      <c r="R363" s="1866">
        <f t="shared" si="5"/>
        <v>0</v>
      </c>
      <c r="S363" s="1572"/>
      <c r="T363" s="1606"/>
      <c r="U363" s="1602"/>
      <c r="V363" s="1602"/>
      <c r="W363" s="1602"/>
      <c r="X363" s="1602"/>
      <c r="Y363" s="1602"/>
    </row>
    <row r="364" spans="1:25" ht="16" customHeight="1" x14ac:dyDescent="0.45">
      <c r="A364" s="1588"/>
      <c r="B364" s="1587"/>
      <c r="C364" s="1587"/>
      <c r="D364" s="1570"/>
      <c r="E364" s="1571"/>
      <c r="F364" s="1587"/>
      <c r="G364" s="1569"/>
      <c r="H364" s="1587"/>
      <c r="I364" s="1572"/>
      <c r="J364" s="1573"/>
      <c r="K364" s="1572"/>
      <c r="L364" s="1587"/>
      <c r="M364" s="1569"/>
      <c r="N364" s="1569"/>
      <c r="O364" s="1587"/>
      <c r="P364" s="1587"/>
      <c r="Q364" s="1572"/>
      <c r="R364" s="1866">
        <f t="shared" si="5"/>
        <v>0</v>
      </c>
      <c r="S364" s="1572"/>
      <c r="T364" s="1606"/>
      <c r="U364" s="1602"/>
      <c r="V364" s="1602"/>
      <c r="W364" s="1602"/>
      <c r="X364" s="1602"/>
      <c r="Y364" s="1602"/>
    </row>
    <row r="365" spans="1:25" ht="16" customHeight="1" x14ac:dyDescent="0.45">
      <c r="A365" s="1588"/>
      <c r="B365" s="1587"/>
      <c r="C365" s="1587"/>
      <c r="D365" s="1570"/>
      <c r="E365" s="1571"/>
      <c r="F365" s="1587"/>
      <c r="G365" s="1569"/>
      <c r="H365" s="1587"/>
      <c r="I365" s="1572"/>
      <c r="J365" s="1573"/>
      <c r="K365" s="1572"/>
      <c r="L365" s="1587"/>
      <c r="M365" s="1569"/>
      <c r="N365" s="1569"/>
      <c r="O365" s="1587"/>
      <c r="P365" s="1587"/>
      <c r="Q365" s="1572"/>
      <c r="R365" s="1866">
        <f t="shared" si="5"/>
        <v>0</v>
      </c>
      <c r="S365" s="1572"/>
      <c r="T365" s="1606"/>
      <c r="U365" s="1602"/>
      <c r="V365" s="1602"/>
      <c r="W365" s="1602"/>
      <c r="X365" s="1602"/>
      <c r="Y365" s="1602"/>
    </row>
    <row r="366" spans="1:25" ht="16" customHeight="1" x14ac:dyDescent="0.45">
      <c r="A366" s="1588"/>
      <c r="B366" s="1587"/>
      <c r="C366" s="1587"/>
      <c r="D366" s="1570"/>
      <c r="E366" s="1571"/>
      <c r="F366" s="1587"/>
      <c r="G366" s="1569"/>
      <c r="H366" s="1587"/>
      <c r="I366" s="1572"/>
      <c r="J366" s="1573"/>
      <c r="K366" s="1572"/>
      <c r="L366" s="1587"/>
      <c r="M366" s="1569"/>
      <c r="N366" s="1569"/>
      <c r="O366" s="1587"/>
      <c r="P366" s="1587"/>
      <c r="Q366" s="1572"/>
      <c r="R366" s="1866">
        <f t="shared" si="5"/>
        <v>0</v>
      </c>
      <c r="S366" s="1572"/>
      <c r="T366" s="1606"/>
      <c r="U366" s="1602"/>
      <c r="V366" s="1602"/>
      <c r="W366" s="1602"/>
      <c r="X366" s="1602"/>
      <c r="Y366" s="1602"/>
    </row>
    <row r="367" spans="1:25" ht="16" customHeight="1" x14ac:dyDescent="0.45">
      <c r="A367" s="1588"/>
      <c r="B367" s="1587"/>
      <c r="C367" s="1587"/>
      <c r="D367" s="1570"/>
      <c r="E367" s="1571"/>
      <c r="F367" s="1587"/>
      <c r="G367" s="1569"/>
      <c r="H367" s="1587"/>
      <c r="I367" s="1572"/>
      <c r="J367" s="1573"/>
      <c r="K367" s="1572"/>
      <c r="L367" s="1587"/>
      <c r="M367" s="1569"/>
      <c r="N367" s="1569"/>
      <c r="O367" s="1587"/>
      <c r="P367" s="1587"/>
      <c r="Q367" s="1572"/>
      <c r="R367" s="1866">
        <f t="shared" si="5"/>
        <v>0</v>
      </c>
      <c r="S367" s="1572"/>
      <c r="T367" s="1606"/>
      <c r="U367" s="1602"/>
      <c r="V367" s="1602"/>
      <c r="W367" s="1602"/>
      <c r="X367" s="1602"/>
      <c r="Y367" s="1602"/>
    </row>
    <row r="368" spans="1:25" ht="16" customHeight="1" x14ac:dyDescent="0.45">
      <c r="A368" s="1588"/>
      <c r="B368" s="1587"/>
      <c r="C368" s="1587"/>
      <c r="D368" s="1570"/>
      <c r="E368" s="1571"/>
      <c r="F368" s="1587"/>
      <c r="G368" s="1569"/>
      <c r="H368" s="1587"/>
      <c r="I368" s="1572"/>
      <c r="J368" s="1573"/>
      <c r="K368" s="1572"/>
      <c r="L368" s="1587"/>
      <c r="M368" s="1569"/>
      <c r="N368" s="1569"/>
      <c r="O368" s="1587"/>
      <c r="P368" s="1587"/>
      <c r="Q368" s="1572"/>
      <c r="R368" s="1866">
        <f t="shared" si="5"/>
        <v>0</v>
      </c>
      <c r="S368" s="1572"/>
      <c r="T368" s="1606"/>
      <c r="U368" s="1602"/>
      <c r="V368" s="1602"/>
      <c r="W368" s="1602"/>
      <c r="X368" s="1602"/>
      <c r="Y368" s="1602"/>
    </row>
    <row r="369" spans="1:25" ht="16" customHeight="1" x14ac:dyDescent="0.45">
      <c r="A369" s="1588"/>
      <c r="B369" s="1587"/>
      <c r="C369" s="1587"/>
      <c r="D369" s="1570"/>
      <c r="E369" s="1571"/>
      <c r="F369" s="1587"/>
      <c r="G369" s="1569"/>
      <c r="H369" s="1587"/>
      <c r="I369" s="1572"/>
      <c r="J369" s="1573"/>
      <c r="K369" s="1572"/>
      <c r="L369" s="1587"/>
      <c r="M369" s="1569"/>
      <c r="N369" s="1569"/>
      <c r="O369" s="1587"/>
      <c r="P369" s="1587"/>
      <c r="Q369" s="1572"/>
      <c r="R369" s="1866">
        <f t="shared" si="5"/>
        <v>0</v>
      </c>
      <c r="S369" s="1572"/>
      <c r="T369" s="1606"/>
      <c r="U369" s="1602"/>
      <c r="V369" s="1602"/>
      <c r="W369" s="1602"/>
      <c r="X369" s="1602"/>
      <c r="Y369" s="1602"/>
    </row>
    <row r="370" spans="1:25" ht="16" customHeight="1" x14ac:dyDescent="0.45">
      <c r="A370" s="1588"/>
      <c r="B370" s="1587"/>
      <c r="C370" s="1587"/>
      <c r="D370" s="1570"/>
      <c r="E370" s="1571"/>
      <c r="F370" s="1587"/>
      <c r="G370" s="1569"/>
      <c r="H370" s="1587"/>
      <c r="I370" s="1572"/>
      <c r="J370" s="1573"/>
      <c r="K370" s="1572"/>
      <c r="L370" s="1587"/>
      <c r="M370" s="1569"/>
      <c r="N370" s="1569"/>
      <c r="O370" s="1587"/>
      <c r="P370" s="1587"/>
      <c r="Q370" s="1572"/>
      <c r="R370" s="1866">
        <f t="shared" si="5"/>
        <v>0</v>
      </c>
      <c r="S370" s="1572"/>
      <c r="T370" s="1606"/>
      <c r="U370" s="1602"/>
      <c r="V370" s="1602"/>
      <c r="W370" s="1602"/>
      <c r="X370" s="1602"/>
      <c r="Y370" s="1602"/>
    </row>
    <row r="371" spans="1:25" ht="16" customHeight="1" x14ac:dyDescent="0.45">
      <c r="A371" s="1588"/>
      <c r="B371" s="1587"/>
      <c r="C371" s="1587"/>
      <c r="D371" s="1570"/>
      <c r="E371" s="1571"/>
      <c r="F371" s="1587"/>
      <c r="G371" s="1569"/>
      <c r="H371" s="1587"/>
      <c r="I371" s="1572"/>
      <c r="J371" s="1573"/>
      <c r="K371" s="1572"/>
      <c r="L371" s="1587"/>
      <c r="M371" s="1569"/>
      <c r="N371" s="1569"/>
      <c r="O371" s="1587"/>
      <c r="P371" s="1587"/>
      <c r="Q371" s="1572"/>
      <c r="R371" s="1866">
        <f t="shared" si="5"/>
        <v>0</v>
      </c>
      <c r="S371" s="1572"/>
      <c r="T371" s="1606"/>
      <c r="U371" s="1602"/>
      <c r="V371" s="1602"/>
      <c r="W371" s="1602"/>
      <c r="X371" s="1602"/>
      <c r="Y371" s="1602"/>
    </row>
    <row r="372" spans="1:25" ht="16" customHeight="1" x14ac:dyDescent="0.45">
      <c r="A372" s="1588"/>
      <c r="B372" s="1587"/>
      <c r="C372" s="1587"/>
      <c r="D372" s="1570"/>
      <c r="E372" s="1571"/>
      <c r="F372" s="1587"/>
      <c r="G372" s="1569"/>
      <c r="H372" s="1587"/>
      <c r="I372" s="1572"/>
      <c r="J372" s="1573"/>
      <c r="K372" s="1572"/>
      <c r="L372" s="1587"/>
      <c r="M372" s="1569"/>
      <c r="N372" s="1569"/>
      <c r="O372" s="1587"/>
      <c r="P372" s="1587"/>
      <c r="Q372" s="1572"/>
      <c r="R372" s="1866">
        <f t="shared" si="5"/>
        <v>0</v>
      </c>
      <c r="S372" s="1572"/>
      <c r="T372" s="1606"/>
      <c r="U372" s="1602"/>
      <c r="V372" s="1602"/>
      <c r="W372" s="1602"/>
      <c r="X372" s="1602"/>
      <c r="Y372" s="1602"/>
    </row>
    <row r="373" spans="1:25" ht="16" customHeight="1" x14ac:dyDescent="0.45">
      <c r="A373" s="1588"/>
      <c r="B373" s="1587"/>
      <c r="C373" s="1587"/>
      <c r="D373" s="1570"/>
      <c r="E373" s="1571"/>
      <c r="F373" s="1587"/>
      <c r="G373" s="1569"/>
      <c r="H373" s="1587"/>
      <c r="I373" s="1572"/>
      <c r="J373" s="1573"/>
      <c r="K373" s="1572"/>
      <c r="L373" s="1587"/>
      <c r="M373" s="1569"/>
      <c r="N373" s="1569"/>
      <c r="O373" s="1587"/>
      <c r="P373" s="1587"/>
      <c r="Q373" s="1572"/>
      <c r="R373" s="1866">
        <f t="shared" si="5"/>
        <v>0</v>
      </c>
      <c r="S373" s="1572"/>
      <c r="T373" s="1606"/>
      <c r="U373" s="1602"/>
      <c r="V373" s="1602"/>
      <c r="W373" s="1602"/>
      <c r="X373" s="1602"/>
      <c r="Y373" s="1602"/>
    </row>
    <row r="374" spans="1:25" ht="16" customHeight="1" x14ac:dyDescent="0.45">
      <c r="A374" s="1588"/>
      <c r="B374" s="1587"/>
      <c r="C374" s="1587"/>
      <c r="D374" s="1570"/>
      <c r="E374" s="1571"/>
      <c r="F374" s="1587"/>
      <c r="G374" s="1569"/>
      <c r="H374" s="1587"/>
      <c r="I374" s="1572"/>
      <c r="J374" s="1573"/>
      <c r="K374" s="1572"/>
      <c r="L374" s="1587"/>
      <c r="M374" s="1569"/>
      <c r="N374" s="1569"/>
      <c r="O374" s="1587"/>
      <c r="P374" s="1587"/>
      <c r="Q374" s="1572"/>
      <c r="R374" s="1866">
        <f t="shared" si="5"/>
        <v>0</v>
      </c>
      <c r="S374" s="1572"/>
      <c r="T374" s="1606"/>
      <c r="U374" s="1602"/>
      <c r="V374" s="1602"/>
      <c r="W374" s="1602"/>
      <c r="X374" s="1602"/>
      <c r="Y374" s="1602"/>
    </row>
    <row r="375" spans="1:25" ht="16" customHeight="1" x14ac:dyDescent="0.45">
      <c r="A375" s="1588"/>
      <c r="B375" s="1587"/>
      <c r="C375" s="1587"/>
      <c r="D375" s="1570"/>
      <c r="E375" s="1571"/>
      <c r="F375" s="1587"/>
      <c r="G375" s="1569"/>
      <c r="H375" s="1587"/>
      <c r="I375" s="1572"/>
      <c r="J375" s="1573"/>
      <c r="K375" s="1572"/>
      <c r="L375" s="1587"/>
      <c r="M375" s="1569"/>
      <c r="N375" s="1569"/>
      <c r="O375" s="1587"/>
      <c r="P375" s="1587"/>
      <c r="Q375" s="1572"/>
      <c r="R375" s="1866">
        <f t="shared" si="5"/>
        <v>0</v>
      </c>
      <c r="S375" s="1572"/>
      <c r="T375" s="1606"/>
      <c r="U375" s="1602"/>
      <c r="V375" s="1602"/>
      <c r="W375" s="1602"/>
      <c r="X375" s="1602"/>
      <c r="Y375" s="1602"/>
    </row>
    <row r="376" spans="1:25" ht="16" customHeight="1" x14ac:dyDescent="0.45">
      <c r="A376" s="1588"/>
      <c r="B376" s="1587"/>
      <c r="C376" s="1587"/>
      <c r="D376" s="1570"/>
      <c r="E376" s="1571"/>
      <c r="F376" s="1587"/>
      <c r="G376" s="1569"/>
      <c r="H376" s="1587"/>
      <c r="I376" s="1572"/>
      <c r="J376" s="1573"/>
      <c r="K376" s="1572"/>
      <c r="L376" s="1587"/>
      <c r="M376" s="1569"/>
      <c r="N376" s="1569"/>
      <c r="O376" s="1587"/>
      <c r="P376" s="1587"/>
      <c r="Q376" s="1572"/>
      <c r="R376" s="1866">
        <f t="shared" si="5"/>
        <v>0</v>
      </c>
      <c r="S376" s="1572"/>
      <c r="T376" s="1606"/>
      <c r="U376" s="1602"/>
      <c r="V376" s="1602"/>
      <c r="W376" s="1602"/>
      <c r="X376" s="1602"/>
      <c r="Y376" s="1602"/>
    </row>
    <row r="377" spans="1:25" ht="16" customHeight="1" x14ac:dyDescent="0.45">
      <c r="A377" s="1588"/>
      <c r="B377" s="1587"/>
      <c r="C377" s="1587"/>
      <c r="D377" s="1570"/>
      <c r="E377" s="1571"/>
      <c r="F377" s="1587"/>
      <c r="G377" s="1569"/>
      <c r="H377" s="1587"/>
      <c r="I377" s="1572"/>
      <c r="J377" s="1573"/>
      <c r="K377" s="1572"/>
      <c r="L377" s="1587"/>
      <c r="M377" s="1569"/>
      <c r="N377" s="1569"/>
      <c r="O377" s="1587"/>
      <c r="P377" s="1587"/>
      <c r="Q377" s="1572"/>
      <c r="R377" s="1866">
        <f t="shared" si="5"/>
        <v>0</v>
      </c>
      <c r="S377" s="1572"/>
      <c r="T377" s="1606"/>
      <c r="U377" s="1602"/>
      <c r="V377" s="1602"/>
      <c r="W377" s="1602"/>
      <c r="X377" s="1602"/>
      <c r="Y377" s="1602"/>
    </row>
    <row r="378" spans="1:25" ht="16" customHeight="1" x14ac:dyDescent="0.45">
      <c r="A378" s="1588"/>
      <c r="B378" s="1587"/>
      <c r="C378" s="1587"/>
      <c r="D378" s="1570"/>
      <c r="E378" s="1571"/>
      <c r="F378" s="1587"/>
      <c r="G378" s="1569"/>
      <c r="H378" s="1587"/>
      <c r="I378" s="1572"/>
      <c r="J378" s="1573"/>
      <c r="K378" s="1572"/>
      <c r="L378" s="1587"/>
      <c r="M378" s="1569"/>
      <c r="N378" s="1569"/>
      <c r="O378" s="1587"/>
      <c r="P378" s="1587"/>
      <c r="Q378" s="1572"/>
      <c r="R378" s="1866">
        <f t="shared" si="5"/>
        <v>0</v>
      </c>
      <c r="S378" s="1572"/>
      <c r="T378" s="1606"/>
      <c r="U378" s="1602"/>
      <c r="V378" s="1602"/>
      <c r="W378" s="1602"/>
      <c r="X378" s="1602"/>
      <c r="Y378" s="1602"/>
    </row>
    <row r="379" spans="1:25" ht="16" customHeight="1" x14ac:dyDescent="0.45">
      <c r="A379" s="1588"/>
      <c r="B379" s="1587"/>
      <c r="C379" s="1587"/>
      <c r="D379" s="1570"/>
      <c r="E379" s="1571"/>
      <c r="F379" s="1587"/>
      <c r="G379" s="1569"/>
      <c r="H379" s="1587"/>
      <c r="I379" s="1572"/>
      <c r="J379" s="1573"/>
      <c r="K379" s="1572"/>
      <c r="L379" s="1587"/>
      <c r="M379" s="1569"/>
      <c r="N379" s="1569"/>
      <c r="O379" s="1587"/>
      <c r="P379" s="1587"/>
      <c r="Q379" s="1572"/>
      <c r="R379" s="1866">
        <f t="shared" si="5"/>
        <v>0</v>
      </c>
      <c r="S379" s="1572"/>
      <c r="T379" s="1606"/>
      <c r="U379" s="1602"/>
      <c r="V379" s="1602"/>
      <c r="W379" s="1602"/>
      <c r="X379" s="1602"/>
      <c r="Y379" s="1602"/>
    </row>
    <row r="380" spans="1:25" ht="16" customHeight="1" x14ac:dyDescent="0.45">
      <c r="A380" s="1588"/>
      <c r="B380" s="1587"/>
      <c r="C380" s="1587"/>
      <c r="D380" s="1570"/>
      <c r="E380" s="1571"/>
      <c r="F380" s="1587"/>
      <c r="G380" s="1569"/>
      <c r="H380" s="1587"/>
      <c r="I380" s="1572"/>
      <c r="J380" s="1573"/>
      <c r="K380" s="1572"/>
      <c r="L380" s="1587"/>
      <c r="M380" s="1569"/>
      <c r="N380" s="1569"/>
      <c r="O380" s="1587"/>
      <c r="P380" s="1587"/>
      <c r="Q380" s="1572"/>
      <c r="R380" s="1866">
        <f t="shared" si="5"/>
        <v>0</v>
      </c>
      <c r="S380" s="1572"/>
      <c r="T380" s="1606"/>
      <c r="U380" s="1602"/>
      <c r="V380" s="1602"/>
      <c r="W380" s="1602"/>
      <c r="X380" s="1602"/>
      <c r="Y380" s="1602"/>
    </row>
    <row r="381" spans="1:25" ht="16" customHeight="1" x14ac:dyDescent="0.45">
      <c r="A381" s="1588"/>
      <c r="B381" s="1587"/>
      <c r="C381" s="1587"/>
      <c r="D381" s="1570"/>
      <c r="E381" s="1571"/>
      <c r="F381" s="1587"/>
      <c r="G381" s="1569"/>
      <c r="H381" s="1587"/>
      <c r="I381" s="1572"/>
      <c r="J381" s="1573"/>
      <c r="K381" s="1572"/>
      <c r="L381" s="1587"/>
      <c r="M381" s="1569"/>
      <c r="N381" s="1569"/>
      <c r="O381" s="1587"/>
      <c r="P381" s="1587"/>
      <c r="Q381" s="1572"/>
      <c r="R381" s="1866">
        <f t="shared" si="5"/>
        <v>0</v>
      </c>
      <c r="S381" s="1572"/>
      <c r="T381" s="1606"/>
      <c r="U381" s="1602"/>
      <c r="V381" s="1602"/>
      <c r="W381" s="1602"/>
      <c r="X381" s="1602"/>
      <c r="Y381" s="1602"/>
    </row>
    <row r="382" spans="1:25" ht="16" customHeight="1" x14ac:dyDescent="0.45">
      <c r="A382" s="1588"/>
      <c r="B382" s="1587"/>
      <c r="C382" s="1587"/>
      <c r="D382" s="1570"/>
      <c r="E382" s="1571"/>
      <c r="F382" s="1587"/>
      <c r="G382" s="1569"/>
      <c r="H382" s="1587"/>
      <c r="I382" s="1572"/>
      <c r="J382" s="1573"/>
      <c r="K382" s="1572"/>
      <c r="L382" s="1587"/>
      <c r="M382" s="1569"/>
      <c r="N382" s="1569"/>
      <c r="O382" s="1587"/>
      <c r="P382" s="1587"/>
      <c r="Q382" s="1572"/>
      <c r="R382" s="1866">
        <f t="shared" si="5"/>
        <v>0</v>
      </c>
      <c r="S382" s="1572"/>
      <c r="T382" s="1606"/>
      <c r="U382" s="1602"/>
      <c r="V382" s="1602"/>
      <c r="W382" s="1602"/>
      <c r="X382" s="1602"/>
      <c r="Y382" s="1602"/>
    </row>
    <row r="383" spans="1:25" ht="16" customHeight="1" x14ac:dyDescent="0.45">
      <c r="A383" s="1588"/>
      <c r="B383" s="1587"/>
      <c r="C383" s="1587"/>
      <c r="D383" s="1570"/>
      <c r="E383" s="1571"/>
      <c r="F383" s="1587"/>
      <c r="G383" s="1569"/>
      <c r="H383" s="1587"/>
      <c r="I383" s="1572"/>
      <c r="J383" s="1573"/>
      <c r="K383" s="1572"/>
      <c r="L383" s="1587"/>
      <c r="M383" s="1569"/>
      <c r="N383" s="1569"/>
      <c r="O383" s="1587"/>
      <c r="P383" s="1587"/>
      <c r="Q383" s="1572"/>
      <c r="R383" s="1866">
        <f t="shared" si="5"/>
        <v>0</v>
      </c>
      <c r="S383" s="1572"/>
      <c r="T383" s="1606"/>
      <c r="U383" s="1602"/>
      <c r="V383" s="1602"/>
      <c r="W383" s="1602"/>
      <c r="X383" s="1602"/>
      <c r="Y383" s="1602"/>
    </row>
    <row r="384" spans="1:25" ht="16" customHeight="1" x14ac:dyDescent="0.45">
      <c r="A384" s="1588"/>
      <c r="B384" s="1587"/>
      <c r="C384" s="1587"/>
      <c r="D384" s="1570"/>
      <c r="E384" s="1571"/>
      <c r="F384" s="1587"/>
      <c r="G384" s="1569"/>
      <c r="H384" s="1587"/>
      <c r="I384" s="1572"/>
      <c r="J384" s="1573"/>
      <c r="K384" s="1572"/>
      <c r="L384" s="1587"/>
      <c r="M384" s="1569"/>
      <c r="N384" s="1569"/>
      <c r="O384" s="1587"/>
      <c r="P384" s="1587"/>
      <c r="Q384" s="1572"/>
      <c r="R384" s="1866">
        <f t="shared" si="5"/>
        <v>0</v>
      </c>
      <c r="S384" s="1572"/>
      <c r="T384" s="1606"/>
      <c r="U384" s="1602"/>
      <c r="V384" s="1602"/>
      <c r="W384" s="1602"/>
      <c r="X384" s="1602"/>
      <c r="Y384" s="1602"/>
    </row>
    <row r="385" spans="1:25" ht="16" customHeight="1" x14ac:dyDescent="0.45">
      <c r="A385" s="1588"/>
      <c r="B385" s="1587"/>
      <c r="C385" s="1587"/>
      <c r="D385" s="1570"/>
      <c r="E385" s="1571"/>
      <c r="F385" s="1587"/>
      <c r="G385" s="1569"/>
      <c r="H385" s="1587"/>
      <c r="I385" s="1572"/>
      <c r="J385" s="1573"/>
      <c r="K385" s="1572"/>
      <c r="L385" s="1587"/>
      <c r="M385" s="1569"/>
      <c r="N385" s="1569"/>
      <c r="O385" s="1587"/>
      <c r="P385" s="1587"/>
      <c r="Q385" s="1572"/>
      <c r="R385" s="1866">
        <f t="shared" si="5"/>
        <v>0</v>
      </c>
      <c r="S385" s="1572"/>
      <c r="T385" s="1606"/>
      <c r="U385" s="1602"/>
      <c r="V385" s="1602"/>
      <c r="W385" s="1602"/>
      <c r="X385" s="1602"/>
      <c r="Y385" s="1602"/>
    </row>
    <row r="386" spans="1:25" ht="16" customHeight="1" x14ac:dyDescent="0.45">
      <c r="A386" s="1588"/>
      <c r="B386" s="1587"/>
      <c r="C386" s="1587"/>
      <c r="D386" s="1570"/>
      <c r="E386" s="1571"/>
      <c r="F386" s="1587"/>
      <c r="G386" s="1569"/>
      <c r="H386" s="1587"/>
      <c r="I386" s="1572"/>
      <c r="J386" s="1573"/>
      <c r="K386" s="1572"/>
      <c r="L386" s="1587"/>
      <c r="M386" s="1569"/>
      <c r="N386" s="1569"/>
      <c r="O386" s="1587"/>
      <c r="P386" s="1587"/>
      <c r="Q386" s="1572"/>
      <c r="R386" s="1866">
        <f t="shared" si="5"/>
        <v>0</v>
      </c>
      <c r="S386" s="1572"/>
      <c r="T386" s="1606"/>
      <c r="U386" s="1602"/>
      <c r="V386" s="1602"/>
      <c r="W386" s="1602"/>
      <c r="X386" s="1602"/>
      <c r="Y386" s="1602"/>
    </row>
    <row r="387" spans="1:25" ht="16" customHeight="1" x14ac:dyDescent="0.45">
      <c r="A387" s="1588"/>
      <c r="B387" s="1587"/>
      <c r="C387" s="1587"/>
      <c r="D387" s="1570"/>
      <c r="E387" s="1571"/>
      <c r="F387" s="1587"/>
      <c r="G387" s="1569"/>
      <c r="H387" s="1587"/>
      <c r="I387" s="1572"/>
      <c r="J387" s="1573"/>
      <c r="K387" s="1572"/>
      <c r="L387" s="1587"/>
      <c r="M387" s="1569"/>
      <c r="N387" s="1569"/>
      <c r="O387" s="1587"/>
      <c r="P387" s="1587"/>
      <c r="Q387" s="1572"/>
      <c r="R387" s="1866">
        <f t="shared" si="5"/>
        <v>0</v>
      </c>
      <c r="S387" s="1572"/>
      <c r="T387" s="1606"/>
      <c r="U387" s="1602"/>
      <c r="V387" s="1602"/>
      <c r="W387" s="1602"/>
      <c r="X387" s="1602"/>
      <c r="Y387" s="1602"/>
    </row>
    <row r="388" spans="1:25" ht="16" customHeight="1" x14ac:dyDescent="0.45">
      <c r="A388" s="1588"/>
      <c r="B388" s="1587"/>
      <c r="C388" s="1587"/>
      <c r="D388" s="1570"/>
      <c r="E388" s="1571"/>
      <c r="F388" s="1587"/>
      <c r="G388" s="1569"/>
      <c r="H388" s="1587"/>
      <c r="I388" s="1572"/>
      <c r="J388" s="1573"/>
      <c r="K388" s="1572"/>
      <c r="L388" s="1587"/>
      <c r="M388" s="1569"/>
      <c r="N388" s="1569"/>
      <c r="O388" s="1587"/>
      <c r="P388" s="1587"/>
      <c r="Q388" s="1572"/>
      <c r="R388" s="1866">
        <f t="shared" si="5"/>
        <v>0</v>
      </c>
      <c r="S388" s="1572"/>
      <c r="T388" s="1606"/>
      <c r="U388" s="1602"/>
      <c r="V388" s="1602"/>
      <c r="W388" s="1602"/>
      <c r="X388" s="1602"/>
      <c r="Y388" s="1602"/>
    </row>
    <row r="389" spans="1:25" ht="16" customHeight="1" x14ac:dyDescent="0.45">
      <c r="A389" s="1588"/>
      <c r="B389" s="1587"/>
      <c r="C389" s="1587"/>
      <c r="D389" s="1570"/>
      <c r="E389" s="1571"/>
      <c r="F389" s="1587"/>
      <c r="G389" s="1569"/>
      <c r="H389" s="1587"/>
      <c r="I389" s="1572"/>
      <c r="J389" s="1573"/>
      <c r="K389" s="1572"/>
      <c r="L389" s="1587"/>
      <c r="M389" s="1569"/>
      <c r="N389" s="1569"/>
      <c r="O389" s="1587"/>
      <c r="P389" s="1587"/>
      <c r="Q389" s="1572"/>
      <c r="R389" s="1866">
        <f t="shared" si="5"/>
        <v>0</v>
      </c>
      <c r="S389" s="1572"/>
      <c r="T389" s="1606"/>
      <c r="U389" s="1602"/>
      <c r="V389" s="1602"/>
      <c r="W389" s="1602"/>
      <c r="X389" s="1602"/>
      <c r="Y389" s="1602"/>
    </row>
    <row r="390" spans="1:25" ht="16" customHeight="1" x14ac:dyDescent="0.45">
      <c r="A390" s="1588"/>
      <c r="B390" s="1587"/>
      <c r="C390" s="1587"/>
      <c r="D390" s="1570"/>
      <c r="E390" s="1571"/>
      <c r="F390" s="1587"/>
      <c r="G390" s="1569"/>
      <c r="H390" s="1587"/>
      <c r="I390" s="1572"/>
      <c r="J390" s="1573"/>
      <c r="K390" s="1572"/>
      <c r="L390" s="1587"/>
      <c r="M390" s="1569"/>
      <c r="N390" s="1569"/>
      <c r="O390" s="1587"/>
      <c r="P390" s="1587"/>
      <c r="Q390" s="1572"/>
      <c r="R390" s="1866">
        <f t="shared" si="5"/>
        <v>0</v>
      </c>
      <c r="S390" s="1572"/>
      <c r="T390" s="1606"/>
      <c r="U390" s="1602"/>
      <c r="V390" s="1602"/>
      <c r="W390" s="1602"/>
      <c r="X390" s="1602"/>
      <c r="Y390" s="1602"/>
    </row>
    <row r="391" spans="1:25" ht="16" customHeight="1" x14ac:dyDescent="0.45">
      <c r="A391" s="1588"/>
      <c r="B391" s="1587"/>
      <c r="C391" s="1587"/>
      <c r="D391" s="1570"/>
      <c r="E391" s="1571"/>
      <c r="F391" s="1587"/>
      <c r="G391" s="1569"/>
      <c r="H391" s="1587"/>
      <c r="I391" s="1572"/>
      <c r="J391" s="1573"/>
      <c r="K391" s="1572"/>
      <c r="L391" s="1587"/>
      <c r="M391" s="1569"/>
      <c r="N391" s="1569"/>
      <c r="O391" s="1587"/>
      <c r="P391" s="1587"/>
      <c r="Q391" s="1572"/>
      <c r="R391" s="1866">
        <f t="shared" si="5"/>
        <v>0</v>
      </c>
      <c r="S391" s="1572"/>
      <c r="T391" s="1606"/>
      <c r="U391" s="1602"/>
      <c r="V391" s="1602"/>
      <c r="W391" s="1602"/>
      <c r="X391" s="1602"/>
      <c r="Y391" s="1602"/>
    </row>
    <row r="392" spans="1:25" ht="16" customHeight="1" x14ac:dyDescent="0.45">
      <c r="A392" s="1588"/>
      <c r="B392" s="1587"/>
      <c r="C392" s="1587"/>
      <c r="D392" s="1570"/>
      <c r="E392" s="1571"/>
      <c r="F392" s="1587"/>
      <c r="G392" s="1569"/>
      <c r="H392" s="1587"/>
      <c r="I392" s="1572"/>
      <c r="J392" s="1573"/>
      <c r="K392" s="1572"/>
      <c r="L392" s="1587"/>
      <c r="M392" s="1569"/>
      <c r="N392" s="1569"/>
      <c r="O392" s="1587"/>
      <c r="P392" s="1587"/>
      <c r="Q392" s="1572"/>
      <c r="R392" s="1866">
        <f t="shared" ref="R392:R447" si="6">$I392+$K392</f>
        <v>0</v>
      </c>
      <c r="S392" s="1572"/>
      <c r="T392" s="1606"/>
      <c r="U392" s="1602"/>
      <c r="V392" s="1602"/>
      <c r="W392" s="1602"/>
      <c r="X392" s="1602"/>
      <c r="Y392" s="1602"/>
    </row>
    <row r="393" spans="1:25" ht="16" customHeight="1" x14ac:dyDescent="0.45">
      <c r="A393" s="1588"/>
      <c r="B393" s="1587"/>
      <c r="C393" s="1587"/>
      <c r="D393" s="1570"/>
      <c r="E393" s="1571"/>
      <c r="F393" s="1587"/>
      <c r="G393" s="1569"/>
      <c r="H393" s="1587"/>
      <c r="I393" s="1572"/>
      <c r="J393" s="1573"/>
      <c r="K393" s="1572"/>
      <c r="L393" s="1587"/>
      <c r="M393" s="1569"/>
      <c r="N393" s="1569"/>
      <c r="O393" s="1587"/>
      <c r="P393" s="1587"/>
      <c r="Q393" s="1572"/>
      <c r="R393" s="1866">
        <f t="shared" si="6"/>
        <v>0</v>
      </c>
      <c r="S393" s="1572"/>
      <c r="T393" s="1606"/>
      <c r="U393" s="1602"/>
      <c r="V393" s="1602"/>
      <c r="W393" s="1602"/>
      <c r="X393" s="1602"/>
      <c r="Y393" s="1602"/>
    </row>
    <row r="394" spans="1:25" ht="16" customHeight="1" x14ac:dyDescent="0.45">
      <c r="A394" s="1588"/>
      <c r="B394" s="1587"/>
      <c r="C394" s="1587"/>
      <c r="D394" s="1570"/>
      <c r="E394" s="1571"/>
      <c r="F394" s="1587"/>
      <c r="G394" s="1569"/>
      <c r="H394" s="1587"/>
      <c r="I394" s="1572"/>
      <c r="J394" s="1573"/>
      <c r="K394" s="1572"/>
      <c r="L394" s="1587"/>
      <c r="M394" s="1569"/>
      <c r="N394" s="1569"/>
      <c r="O394" s="1587"/>
      <c r="P394" s="1587"/>
      <c r="Q394" s="1572"/>
      <c r="R394" s="1866">
        <f t="shared" si="6"/>
        <v>0</v>
      </c>
      <c r="S394" s="1572"/>
      <c r="T394" s="1606"/>
      <c r="U394" s="1602"/>
      <c r="V394" s="1602"/>
      <c r="W394" s="1602"/>
      <c r="X394" s="1602"/>
      <c r="Y394" s="1602"/>
    </row>
    <row r="395" spans="1:25" ht="16" customHeight="1" x14ac:dyDescent="0.45">
      <c r="A395" s="1588"/>
      <c r="B395" s="1587"/>
      <c r="C395" s="1587"/>
      <c r="D395" s="1570"/>
      <c r="E395" s="1571"/>
      <c r="F395" s="1587"/>
      <c r="G395" s="1569"/>
      <c r="H395" s="1587"/>
      <c r="I395" s="1572"/>
      <c r="J395" s="1573"/>
      <c r="K395" s="1572"/>
      <c r="L395" s="1587"/>
      <c r="M395" s="1569"/>
      <c r="N395" s="1569"/>
      <c r="O395" s="1587"/>
      <c r="P395" s="1587"/>
      <c r="Q395" s="1572"/>
      <c r="R395" s="1866">
        <f t="shared" si="6"/>
        <v>0</v>
      </c>
      <c r="S395" s="1572"/>
      <c r="T395" s="1606"/>
      <c r="U395" s="1602"/>
      <c r="V395" s="1602"/>
      <c r="W395" s="1602"/>
      <c r="X395" s="1602"/>
      <c r="Y395" s="1602"/>
    </row>
    <row r="396" spans="1:25" ht="16" customHeight="1" x14ac:dyDescent="0.45">
      <c r="A396" s="1588"/>
      <c r="B396" s="1587"/>
      <c r="C396" s="1587"/>
      <c r="D396" s="1570"/>
      <c r="E396" s="1571"/>
      <c r="F396" s="1587"/>
      <c r="G396" s="1569"/>
      <c r="H396" s="1587"/>
      <c r="I396" s="1572"/>
      <c r="J396" s="1573"/>
      <c r="K396" s="1572"/>
      <c r="L396" s="1587"/>
      <c r="M396" s="1569"/>
      <c r="N396" s="1569"/>
      <c r="O396" s="1587"/>
      <c r="P396" s="1587"/>
      <c r="Q396" s="1572"/>
      <c r="R396" s="1866">
        <f t="shared" si="6"/>
        <v>0</v>
      </c>
      <c r="S396" s="1572"/>
      <c r="T396" s="1606"/>
      <c r="U396" s="1602"/>
      <c r="V396" s="1602"/>
      <c r="W396" s="1602"/>
      <c r="X396" s="1602"/>
      <c r="Y396" s="1602"/>
    </row>
    <row r="397" spans="1:25" ht="16" customHeight="1" x14ac:dyDescent="0.45">
      <c r="A397" s="1588"/>
      <c r="B397" s="1587"/>
      <c r="C397" s="1587"/>
      <c r="D397" s="1570"/>
      <c r="E397" s="1571"/>
      <c r="F397" s="1587"/>
      <c r="G397" s="1569"/>
      <c r="H397" s="1587"/>
      <c r="I397" s="1572"/>
      <c r="J397" s="1573"/>
      <c r="K397" s="1572"/>
      <c r="L397" s="1587"/>
      <c r="M397" s="1569"/>
      <c r="N397" s="1569"/>
      <c r="O397" s="1587"/>
      <c r="P397" s="1587"/>
      <c r="Q397" s="1572"/>
      <c r="R397" s="1866">
        <f t="shared" si="6"/>
        <v>0</v>
      </c>
      <c r="S397" s="1572"/>
      <c r="T397" s="1606"/>
      <c r="U397" s="1602"/>
      <c r="V397" s="1602"/>
      <c r="W397" s="1602"/>
      <c r="X397" s="1602"/>
      <c r="Y397" s="1602"/>
    </row>
    <row r="398" spans="1:25" ht="16" customHeight="1" x14ac:dyDescent="0.45">
      <c r="A398" s="1588"/>
      <c r="B398" s="1587"/>
      <c r="C398" s="1587"/>
      <c r="D398" s="1570"/>
      <c r="E398" s="1571"/>
      <c r="F398" s="1587"/>
      <c r="G398" s="1569"/>
      <c r="H398" s="1587"/>
      <c r="I398" s="1572"/>
      <c r="J398" s="1573"/>
      <c r="K398" s="1572"/>
      <c r="L398" s="1587"/>
      <c r="M398" s="1569"/>
      <c r="N398" s="1569"/>
      <c r="O398" s="1587"/>
      <c r="P398" s="1587"/>
      <c r="Q398" s="1572"/>
      <c r="R398" s="1866">
        <f t="shared" si="6"/>
        <v>0</v>
      </c>
      <c r="S398" s="1572"/>
      <c r="T398" s="1606"/>
      <c r="U398" s="1602"/>
      <c r="V398" s="1602"/>
      <c r="W398" s="1602"/>
      <c r="X398" s="1602"/>
      <c r="Y398" s="1602"/>
    </row>
    <row r="399" spans="1:25" ht="16" customHeight="1" x14ac:dyDescent="0.45">
      <c r="A399" s="1588"/>
      <c r="B399" s="1587"/>
      <c r="C399" s="1587"/>
      <c r="D399" s="1570"/>
      <c r="E399" s="1571"/>
      <c r="F399" s="1587"/>
      <c r="G399" s="1569"/>
      <c r="H399" s="1587"/>
      <c r="I399" s="1572"/>
      <c r="J399" s="1573"/>
      <c r="K399" s="1572"/>
      <c r="L399" s="1587"/>
      <c r="M399" s="1569"/>
      <c r="N399" s="1569"/>
      <c r="O399" s="1587"/>
      <c r="P399" s="1587"/>
      <c r="Q399" s="1572"/>
      <c r="R399" s="1866">
        <f t="shared" si="6"/>
        <v>0</v>
      </c>
      <c r="S399" s="1572"/>
      <c r="T399" s="1606"/>
      <c r="U399" s="1602"/>
      <c r="V399" s="1602"/>
      <c r="W399" s="1602"/>
      <c r="X399" s="1602"/>
      <c r="Y399" s="1602"/>
    </row>
    <row r="400" spans="1:25" ht="16" customHeight="1" x14ac:dyDescent="0.45">
      <c r="A400" s="1588"/>
      <c r="B400" s="1587"/>
      <c r="C400" s="1587"/>
      <c r="D400" s="1570"/>
      <c r="E400" s="1571"/>
      <c r="F400" s="1587"/>
      <c r="G400" s="1569"/>
      <c r="H400" s="1587"/>
      <c r="I400" s="1572"/>
      <c r="J400" s="1573"/>
      <c r="K400" s="1572"/>
      <c r="L400" s="1587"/>
      <c r="M400" s="1569"/>
      <c r="N400" s="1569"/>
      <c r="O400" s="1587"/>
      <c r="P400" s="1587"/>
      <c r="Q400" s="1572"/>
      <c r="R400" s="1866">
        <f t="shared" si="6"/>
        <v>0</v>
      </c>
      <c r="S400" s="1572"/>
      <c r="T400" s="1606"/>
      <c r="U400" s="1602"/>
      <c r="V400" s="1602"/>
      <c r="W400" s="1602"/>
      <c r="X400" s="1602"/>
      <c r="Y400" s="1602"/>
    </row>
    <row r="401" spans="1:25" ht="16" customHeight="1" x14ac:dyDescent="0.45">
      <c r="A401" s="1588"/>
      <c r="B401" s="1587"/>
      <c r="C401" s="1587"/>
      <c r="D401" s="1570"/>
      <c r="E401" s="1571"/>
      <c r="F401" s="1587"/>
      <c r="G401" s="1569"/>
      <c r="H401" s="1587"/>
      <c r="I401" s="1572"/>
      <c r="J401" s="1573"/>
      <c r="K401" s="1572"/>
      <c r="L401" s="1587"/>
      <c r="M401" s="1569"/>
      <c r="N401" s="1569"/>
      <c r="O401" s="1587"/>
      <c r="P401" s="1587"/>
      <c r="Q401" s="1572"/>
      <c r="R401" s="1866">
        <f t="shared" si="6"/>
        <v>0</v>
      </c>
      <c r="S401" s="1572"/>
      <c r="T401" s="1606"/>
      <c r="U401" s="1602"/>
      <c r="V401" s="1602"/>
      <c r="W401" s="1602"/>
      <c r="X401" s="1602"/>
      <c r="Y401" s="1602"/>
    </row>
    <row r="402" spans="1:25" ht="16" customHeight="1" x14ac:dyDescent="0.45">
      <c r="A402" s="1588"/>
      <c r="B402" s="1587"/>
      <c r="C402" s="1587"/>
      <c r="D402" s="1570"/>
      <c r="E402" s="1571"/>
      <c r="F402" s="1587"/>
      <c r="G402" s="1569"/>
      <c r="H402" s="1587"/>
      <c r="I402" s="1572"/>
      <c r="J402" s="1573"/>
      <c r="K402" s="1572"/>
      <c r="L402" s="1587"/>
      <c r="M402" s="1569"/>
      <c r="N402" s="1569"/>
      <c r="O402" s="1587"/>
      <c r="P402" s="1587"/>
      <c r="Q402" s="1572"/>
      <c r="R402" s="1866">
        <f t="shared" si="6"/>
        <v>0</v>
      </c>
      <c r="S402" s="1572"/>
      <c r="T402" s="1606"/>
      <c r="U402" s="1602"/>
      <c r="V402" s="1602"/>
      <c r="W402" s="1602"/>
      <c r="X402" s="1602"/>
      <c r="Y402" s="1602"/>
    </row>
    <row r="403" spans="1:25" ht="16" customHeight="1" x14ac:dyDescent="0.45">
      <c r="A403" s="1588"/>
      <c r="B403" s="1587"/>
      <c r="C403" s="1587"/>
      <c r="D403" s="1570"/>
      <c r="E403" s="1571"/>
      <c r="F403" s="1587"/>
      <c r="G403" s="1569"/>
      <c r="H403" s="1587"/>
      <c r="I403" s="1572"/>
      <c r="J403" s="1573"/>
      <c r="K403" s="1572"/>
      <c r="L403" s="1587"/>
      <c r="M403" s="1569"/>
      <c r="N403" s="1569"/>
      <c r="O403" s="1587"/>
      <c r="P403" s="1587"/>
      <c r="Q403" s="1572"/>
      <c r="R403" s="1866">
        <f t="shared" si="6"/>
        <v>0</v>
      </c>
      <c r="S403" s="1572"/>
      <c r="T403" s="1606"/>
      <c r="U403" s="1602"/>
      <c r="V403" s="1602"/>
      <c r="W403" s="1602"/>
      <c r="X403" s="1602"/>
      <c r="Y403" s="1602"/>
    </row>
    <row r="404" spans="1:25" ht="16" customHeight="1" x14ac:dyDescent="0.45">
      <c r="A404" s="1588"/>
      <c r="B404" s="1587"/>
      <c r="C404" s="1587"/>
      <c r="D404" s="1570"/>
      <c r="E404" s="1571"/>
      <c r="F404" s="1587"/>
      <c r="G404" s="1569"/>
      <c r="H404" s="1587"/>
      <c r="I404" s="1572"/>
      <c r="J404" s="1573"/>
      <c r="K404" s="1572"/>
      <c r="L404" s="1587"/>
      <c r="M404" s="1569"/>
      <c r="N404" s="1569"/>
      <c r="O404" s="1587"/>
      <c r="P404" s="1587"/>
      <c r="Q404" s="1572"/>
      <c r="R404" s="1866">
        <f t="shared" si="6"/>
        <v>0</v>
      </c>
      <c r="S404" s="1572"/>
      <c r="T404" s="1606"/>
      <c r="U404" s="1602"/>
      <c r="V404" s="1602"/>
      <c r="W404" s="1602"/>
      <c r="X404" s="1602"/>
      <c r="Y404" s="1602"/>
    </row>
    <row r="405" spans="1:25" ht="16" customHeight="1" x14ac:dyDescent="0.45">
      <c r="A405" s="1588"/>
      <c r="B405" s="1587"/>
      <c r="C405" s="1587"/>
      <c r="D405" s="1570"/>
      <c r="E405" s="1571"/>
      <c r="F405" s="1587"/>
      <c r="G405" s="1569"/>
      <c r="H405" s="1587"/>
      <c r="I405" s="1572"/>
      <c r="J405" s="1573"/>
      <c r="K405" s="1572"/>
      <c r="L405" s="1587"/>
      <c r="M405" s="1569"/>
      <c r="N405" s="1569"/>
      <c r="O405" s="1587"/>
      <c r="P405" s="1587"/>
      <c r="Q405" s="1572"/>
      <c r="R405" s="1866">
        <f t="shared" si="6"/>
        <v>0</v>
      </c>
      <c r="S405" s="1572"/>
      <c r="T405" s="1606"/>
      <c r="U405" s="1602"/>
      <c r="V405" s="1602"/>
      <c r="W405" s="1602"/>
      <c r="X405" s="1602"/>
      <c r="Y405" s="1602"/>
    </row>
    <row r="406" spans="1:25" ht="16" customHeight="1" x14ac:dyDescent="0.45">
      <c r="A406" s="1588"/>
      <c r="B406" s="1587"/>
      <c r="C406" s="1587"/>
      <c r="D406" s="1570"/>
      <c r="E406" s="1571"/>
      <c r="F406" s="1587"/>
      <c r="G406" s="1569"/>
      <c r="H406" s="1587"/>
      <c r="I406" s="1572"/>
      <c r="J406" s="1573"/>
      <c r="K406" s="1572"/>
      <c r="L406" s="1587"/>
      <c r="M406" s="1569"/>
      <c r="N406" s="1569"/>
      <c r="O406" s="1587"/>
      <c r="P406" s="1587"/>
      <c r="Q406" s="1572"/>
      <c r="R406" s="1866">
        <f t="shared" si="6"/>
        <v>0</v>
      </c>
      <c r="S406" s="1572"/>
      <c r="T406" s="1606"/>
      <c r="U406" s="1602"/>
      <c r="V406" s="1602"/>
      <c r="W406" s="1602"/>
      <c r="X406" s="1602"/>
      <c r="Y406" s="1602"/>
    </row>
    <row r="407" spans="1:25" ht="16" customHeight="1" x14ac:dyDescent="0.45">
      <c r="A407" s="1588"/>
      <c r="B407" s="1587"/>
      <c r="C407" s="1587"/>
      <c r="D407" s="1570"/>
      <c r="E407" s="1571"/>
      <c r="F407" s="1587"/>
      <c r="G407" s="1569"/>
      <c r="H407" s="1587"/>
      <c r="I407" s="1572"/>
      <c r="J407" s="1573"/>
      <c r="K407" s="1572"/>
      <c r="L407" s="1587"/>
      <c r="M407" s="1569"/>
      <c r="N407" s="1569"/>
      <c r="O407" s="1587"/>
      <c r="P407" s="1587"/>
      <c r="Q407" s="1572"/>
      <c r="R407" s="1866">
        <f t="shared" si="6"/>
        <v>0</v>
      </c>
      <c r="S407" s="1572"/>
      <c r="T407" s="1606"/>
      <c r="U407" s="1602"/>
      <c r="V407" s="1602"/>
      <c r="W407" s="1602"/>
      <c r="X407" s="1602"/>
      <c r="Y407" s="1602"/>
    </row>
    <row r="408" spans="1:25" ht="16" customHeight="1" x14ac:dyDescent="0.45">
      <c r="A408" s="1588"/>
      <c r="B408" s="1587"/>
      <c r="C408" s="1587"/>
      <c r="D408" s="1570"/>
      <c r="E408" s="1571"/>
      <c r="F408" s="1587"/>
      <c r="G408" s="1569"/>
      <c r="H408" s="1587"/>
      <c r="I408" s="1572"/>
      <c r="J408" s="1573"/>
      <c r="K408" s="1572"/>
      <c r="L408" s="1587"/>
      <c r="M408" s="1569"/>
      <c r="N408" s="1569"/>
      <c r="O408" s="1587"/>
      <c r="P408" s="1587"/>
      <c r="Q408" s="1572"/>
      <c r="R408" s="1866">
        <f t="shared" si="6"/>
        <v>0</v>
      </c>
      <c r="S408" s="1572"/>
      <c r="T408" s="1606"/>
      <c r="U408" s="1602"/>
      <c r="V408" s="1602"/>
      <c r="W408" s="1602"/>
      <c r="X408" s="1602"/>
      <c r="Y408" s="1602"/>
    </row>
    <row r="409" spans="1:25" ht="16" customHeight="1" x14ac:dyDescent="0.45">
      <c r="A409" s="1588"/>
      <c r="B409" s="1587"/>
      <c r="C409" s="1587"/>
      <c r="D409" s="1570"/>
      <c r="E409" s="1571"/>
      <c r="F409" s="1587"/>
      <c r="G409" s="1569"/>
      <c r="H409" s="1587"/>
      <c r="I409" s="1572"/>
      <c r="J409" s="1573"/>
      <c r="K409" s="1572"/>
      <c r="L409" s="1587"/>
      <c r="M409" s="1569"/>
      <c r="N409" s="1569"/>
      <c r="O409" s="1587"/>
      <c r="P409" s="1587"/>
      <c r="Q409" s="1572"/>
      <c r="R409" s="1866">
        <f t="shared" si="6"/>
        <v>0</v>
      </c>
      <c r="S409" s="1572"/>
      <c r="T409" s="1606"/>
      <c r="U409" s="1602"/>
      <c r="V409" s="1602"/>
      <c r="W409" s="1602"/>
      <c r="X409" s="1602"/>
      <c r="Y409" s="1602"/>
    </row>
    <row r="410" spans="1:25" ht="16" customHeight="1" x14ac:dyDescent="0.45">
      <c r="A410" s="1588"/>
      <c r="B410" s="1587"/>
      <c r="C410" s="1587"/>
      <c r="D410" s="1570"/>
      <c r="E410" s="1571"/>
      <c r="F410" s="1587"/>
      <c r="G410" s="1569"/>
      <c r="H410" s="1587"/>
      <c r="I410" s="1572"/>
      <c r="J410" s="1573"/>
      <c r="K410" s="1572"/>
      <c r="L410" s="1587"/>
      <c r="M410" s="1569"/>
      <c r="N410" s="1569"/>
      <c r="O410" s="1587"/>
      <c r="P410" s="1587"/>
      <c r="Q410" s="1572"/>
      <c r="R410" s="1866">
        <f t="shared" si="6"/>
        <v>0</v>
      </c>
      <c r="S410" s="1572"/>
      <c r="T410" s="1606"/>
      <c r="U410" s="1602"/>
      <c r="V410" s="1602"/>
      <c r="W410" s="1602"/>
      <c r="X410" s="1602"/>
      <c r="Y410" s="1602"/>
    </row>
    <row r="411" spans="1:25" ht="16" customHeight="1" x14ac:dyDescent="0.45">
      <c r="A411" s="1588"/>
      <c r="B411" s="1587"/>
      <c r="C411" s="1587"/>
      <c r="D411" s="1570"/>
      <c r="E411" s="1571"/>
      <c r="F411" s="1587"/>
      <c r="G411" s="1569"/>
      <c r="H411" s="1587"/>
      <c r="I411" s="1572"/>
      <c r="J411" s="1573"/>
      <c r="K411" s="1572"/>
      <c r="L411" s="1587"/>
      <c r="M411" s="1569"/>
      <c r="N411" s="1569"/>
      <c r="O411" s="1587"/>
      <c r="P411" s="1587"/>
      <c r="Q411" s="1572"/>
      <c r="R411" s="1866">
        <f t="shared" si="6"/>
        <v>0</v>
      </c>
      <c r="S411" s="1572"/>
      <c r="T411" s="1606"/>
      <c r="U411" s="1602"/>
      <c r="V411" s="1602"/>
      <c r="W411" s="1602"/>
      <c r="X411" s="1602"/>
      <c r="Y411" s="1602"/>
    </row>
    <row r="412" spans="1:25" ht="16" customHeight="1" x14ac:dyDescent="0.45">
      <c r="A412" s="1588"/>
      <c r="B412" s="1587"/>
      <c r="C412" s="1587"/>
      <c r="D412" s="1570"/>
      <c r="E412" s="1571"/>
      <c r="F412" s="1587"/>
      <c r="G412" s="1569"/>
      <c r="H412" s="1587"/>
      <c r="I412" s="1572"/>
      <c r="J412" s="1573"/>
      <c r="K412" s="1572"/>
      <c r="L412" s="1587"/>
      <c r="M412" s="1569"/>
      <c r="N412" s="1569"/>
      <c r="O412" s="1587"/>
      <c r="P412" s="1587"/>
      <c r="Q412" s="1572"/>
      <c r="R412" s="1866">
        <f t="shared" si="6"/>
        <v>0</v>
      </c>
      <c r="S412" s="1572"/>
      <c r="T412" s="1606"/>
      <c r="U412" s="1602"/>
      <c r="V412" s="1602"/>
      <c r="W412" s="1602"/>
      <c r="X412" s="1602"/>
      <c r="Y412" s="1602"/>
    </row>
    <row r="413" spans="1:25" ht="16" customHeight="1" x14ac:dyDescent="0.45">
      <c r="A413" s="1588"/>
      <c r="B413" s="1587"/>
      <c r="C413" s="1587"/>
      <c r="D413" s="1570"/>
      <c r="E413" s="1571"/>
      <c r="F413" s="1587"/>
      <c r="G413" s="1569"/>
      <c r="H413" s="1587"/>
      <c r="I413" s="1572"/>
      <c r="J413" s="1573"/>
      <c r="K413" s="1572"/>
      <c r="L413" s="1587"/>
      <c r="M413" s="1569"/>
      <c r="N413" s="1569"/>
      <c r="O413" s="1587"/>
      <c r="P413" s="1587"/>
      <c r="Q413" s="1572"/>
      <c r="R413" s="1866">
        <f t="shared" si="6"/>
        <v>0</v>
      </c>
      <c r="S413" s="1572"/>
      <c r="T413" s="1606"/>
      <c r="U413" s="1602"/>
      <c r="V413" s="1602"/>
      <c r="W413" s="1602"/>
      <c r="X413" s="1602"/>
      <c r="Y413" s="1602"/>
    </row>
    <row r="414" spans="1:25" ht="16" customHeight="1" x14ac:dyDescent="0.45">
      <c r="A414" s="1588"/>
      <c r="B414" s="1587"/>
      <c r="C414" s="1587"/>
      <c r="D414" s="1570"/>
      <c r="E414" s="1571"/>
      <c r="F414" s="1587"/>
      <c r="G414" s="1569"/>
      <c r="H414" s="1587"/>
      <c r="I414" s="1572"/>
      <c r="J414" s="1573"/>
      <c r="K414" s="1572"/>
      <c r="L414" s="1587"/>
      <c r="M414" s="1569"/>
      <c r="N414" s="1569"/>
      <c r="O414" s="1587"/>
      <c r="P414" s="1587"/>
      <c r="Q414" s="1572"/>
      <c r="R414" s="1866">
        <f t="shared" si="6"/>
        <v>0</v>
      </c>
      <c r="S414" s="1572"/>
      <c r="T414" s="1606"/>
      <c r="U414" s="1602"/>
      <c r="V414" s="1602"/>
      <c r="W414" s="1602"/>
      <c r="X414" s="1602"/>
      <c r="Y414" s="1602"/>
    </row>
    <row r="415" spans="1:25" ht="16" customHeight="1" x14ac:dyDescent="0.45">
      <c r="A415" s="1588"/>
      <c r="B415" s="1587"/>
      <c r="C415" s="1587"/>
      <c r="D415" s="1570"/>
      <c r="E415" s="1571"/>
      <c r="F415" s="1587"/>
      <c r="G415" s="1569"/>
      <c r="H415" s="1587"/>
      <c r="I415" s="1572"/>
      <c r="J415" s="1573"/>
      <c r="K415" s="1572"/>
      <c r="L415" s="1587"/>
      <c r="M415" s="1569"/>
      <c r="N415" s="1569"/>
      <c r="O415" s="1587"/>
      <c r="P415" s="1587"/>
      <c r="Q415" s="1572"/>
      <c r="R415" s="1866">
        <f t="shared" si="6"/>
        <v>0</v>
      </c>
      <c r="S415" s="1572"/>
      <c r="T415" s="1606"/>
      <c r="U415" s="1602"/>
      <c r="V415" s="1602"/>
      <c r="W415" s="1602"/>
      <c r="X415" s="1602"/>
      <c r="Y415" s="1602"/>
    </row>
    <row r="416" spans="1:25" ht="16" customHeight="1" x14ac:dyDescent="0.45">
      <c r="A416" s="1588"/>
      <c r="B416" s="1587"/>
      <c r="C416" s="1587"/>
      <c r="D416" s="1570"/>
      <c r="E416" s="1571"/>
      <c r="F416" s="1587"/>
      <c r="G416" s="1569"/>
      <c r="H416" s="1587"/>
      <c r="I416" s="1572"/>
      <c r="J416" s="1573"/>
      <c r="K416" s="1572"/>
      <c r="L416" s="1587"/>
      <c r="M416" s="1569"/>
      <c r="N416" s="1569"/>
      <c r="O416" s="1587"/>
      <c r="P416" s="1587"/>
      <c r="Q416" s="1572"/>
      <c r="R416" s="1866">
        <f t="shared" si="6"/>
        <v>0</v>
      </c>
      <c r="S416" s="1572"/>
      <c r="T416" s="1606"/>
      <c r="U416" s="1602"/>
      <c r="V416" s="1602"/>
      <c r="W416" s="1602"/>
      <c r="X416" s="1602"/>
      <c r="Y416" s="1602"/>
    </row>
    <row r="417" spans="1:25" ht="16" customHeight="1" x14ac:dyDescent="0.45">
      <c r="A417" s="1588"/>
      <c r="B417" s="1587"/>
      <c r="C417" s="1587"/>
      <c r="D417" s="1570"/>
      <c r="E417" s="1571"/>
      <c r="F417" s="1587"/>
      <c r="G417" s="1569"/>
      <c r="H417" s="1587"/>
      <c r="I417" s="1572"/>
      <c r="J417" s="1573"/>
      <c r="K417" s="1572"/>
      <c r="L417" s="1587"/>
      <c r="M417" s="1569"/>
      <c r="N417" s="1569"/>
      <c r="O417" s="1587"/>
      <c r="P417" s="1587"/>
      <c r="Q417" s="1572"/>
      <c r="R417" s="1866">
        <f t="shared" si="6"/>
        <v>0</v>
      </c>
      <c r="S417" s="1572"/>
      <c r="T417" s="1606"/>
      <c r="U417" s="1602"/>
      <c r="V417" s="1602"/>
      <c r="W417" s="1602"/>
      <c r="X417" s="1602"/>
      <c r="Y417" s="1602"/>
    </row>
    <row r="418" spans="1:25" ht="16" customHeight="1" x14ac:dyDescent="0.45">
      <c r="A418" s="1588"/>
      <c r="B418" s="1587"/>
      <c r="C418" s="1587"/>
      <c r="D418" s="1570"/>
      <c r="E418" s="1571"/>
      <c r="F418" s="1587"/>
      <c r="G418" s="1569"/>
      <c r="H418" s="1587"/>
      <c r="I418" s="1572"/>
      <c r="J418" s="1573"/>
      <c r="K418" s="1572"/>
      <c r="L418" s="1587"/>
      <c r="M418" s="1569"/>
      <c r="N418" s="1569"/>
      <c r="O418" s="1587"/>
      <c r="P418" s="1587"/>
      <c r="Q418" s="1572"/>
      <c r="R418" s="1866">
        <f t="shared" si="6"/>
        <v>0</v>
      </c>
      <c r="S418" s="1572"/>
      <c r="T418" s="1606"/>
      <c r="U418" s="1602"/>
      <c r="V418" s="1602"/>
      <c r="W418" s="1602"/>
      <c r="X418" s="1602"/>
      <c r="Y418" s="1602"/>
    </row>
    <row r="419" spans="1:25" ht="16" customHeight="1" x14ac:dyDescent="0.45">
      <c r="A419" s="1588"/>
      <c r="B419" s="1587"/>
      <c r="C419" s="1587"/>
      <c r="D419" s="1570"/>
      <c r="E419" s="1571"/>
      <c r="F419" s="1587"/>
      <c r="G419" s="1569"/>
      <c r="H419" s="1587"/>
      <c r="I419" s="1572"/>
      <c r="J419" s="1573"/>
      <c r="K419" s="1572"/>
      <c r="L419" s="1587"/>
      <c r="M419" s="1569"/>
      <c r="N419" s="1569"/>
      <c r="O419" s="1587"/>
      <c r="P419" s="1587"/>
      <c r="Q419" s="1572"/>
      <c r="R419" s="1866">
        <f t="shared" si="6"/>
        <v>0</v>
      </c>
      <c r="S419" s="1572"/>
      <c r="T419" s="1606"/>
      <c r="U419" s="1602"/>
      <c r="V419" s="1602"/>
      <c r="W419" s="1602"/>
      <c r="X419" s="1602"/>
      <c r="Y419" s="1602"/>
    </row>
    <row r="420" spans="1:25" ht="16" customHeight="1" x14ac:dyDescent="0.45">
      <c r="A420" s="1588"/>
      <c r="B420" s="1587"/>
      <c r="C420" s="1587"/>
      <c r="D420" s="1570"/>
      <c r="E420" s="1571"/>
      <c r="F420" s="1587"/>
      <c r="G420" s="1569"/>
      <c r="H420" s="1587"/>
      <c r="I420" s="1572"/>
      <c r="J420" s="1573"/>
      <c r="K420" s="1572"/>
      <c r="L420" s="1587"/>
      <c r="M420" s="1569"/>
      <c r="N420" s="1569"/>
      <c r="O420" s="1587"/>
      <c r="P420" s="1587"/>
      <c r="Q420" s="1572"/>
      <c r="R420" s="1866">
        <f t="shared" si="6"/>
        <v>0</v>
      </c>
      <c r="S420" s="1572"/>
      <c r="T420" s="1606"/>
      <c r="U420" s="1602"/>
      <c r="V420" s="1602"/>
      <c r="W420" s="1602"/>
      <c r="X420" s="1602"/>
      <c r="Y420" s="1602"/>
    </row>
    <row r="421" spans="1:25" ht="16" customHeight="1" x14ac:dyDescent="0.45">
      <c r="A421" s="1588"/>
      <c r="B421" s="1587"/>
      <c r="C421" s="1587"/>
      <c r="D421" s="1570"/>
      <c r="E421" s="1571"/>
      <c r="F421" s="1587"/>
      <c r="G421" s="1569"/>
      <c r="H421" s="1587"/>
      <c r="I421" s="1572"/>
      <c r="J421" s="1573"/>
      <c r="K421" s="1572"/>
      <c r="L421" s="1587"/>
      <c r="M421" s="1569"/>
      <c r="N421" s="1569"/>
      <c r="O421" s="1587"/>
      <c r="P421" s="1587"/>
      <c r="Q421" s="1572"/>
      <c r="R421" s="1866">
        <f t="shared" si="6"/>
        <v>0</v>
      </c>
      <c r="S421" s="1572"/>
      <c r="T421" s="1606"/>
      <c r="U421" s="1602"/>
      <c r="V421" s="1602"/>
      <c r="W421" s="1602"/>
      <c r="X421" s="1602"/>
      <c r="Y421" s="1602"/>
    </row>
    <row r="422" spans="1:25" ht="16" customHeight="1" x14ac:dyDescent="0.45">
      <c r="A422" s="1588"/>
      <c r="B422" s="1587"/>
      <c r="C422" s="1587"/>
      <c r="D422" s="1570"/>
      <c r="E422" s="1571"/>
      <c r="F422" s="1587"/>
      <c r="G422" s="1569"/>
      <c r="H422" s="1587"/>
      <c r="I422" s="1572"/>
      <c r="J422" s="1573"/>
      <c r="K422" s="1572"/>
      <c r="L422" s="1587"/>
      <c r="M422" s="1569"/>
      <c r="N422" s="1569"/>
      <c r="O422" s="1587"/>
      <c r="P422" s="1587"/>
      <c r="Q422" s="1572"/>
      <c r="R422" s="1866">
        <f t="shared" si="6"/>
        <v>0</v>
      </c>
      <c r="S422" s="1572"/>
      <c r="T422" s="1606"/>
      <c r="U422" s="1602"/>
      <c r="V422" s="1602"/>
      <c r="W422" s="1602"/>
      <c r="X422" s="1602"/>
      <c r="Y422" s="1602"/>
    </row>
    <row r="423" spans="1:25" ht="16" customHeight="1" x14ac:dyDescent="0.45">
      <c r="A423" s="1588"/>
      <c r="B423" s="1587"/>
      <c r="C423" s="1587"/>
      <c r="D423" s="1570"/>
      <c r="E423" s="1571"/>
      <c r="F423" s="1587"/>
      <c r="G423" s="1569"/>
      <c r="H423" s="1587"/>
      <c r="I423" s="1572"/>
      <c r="J423" s="1573"/>
      <c r="K423" s="1572"/>
      <c r="L423" s="1587"/>
      <c r="M423" s="1569"/>
      <c r="N423" s="1569"/>
      <c r="O423" s="1587"/>
      <c r="P423" s="1587"/>
      <c r="Q423" s="1572"/>
      <c r="R423" s="1866">
        <f t="shared" si="6"/>
        <v>0</v>
      </c>
      <c r="S423" s="1572"/>
      <c r="T423" s="1606"/>
      <c r="U423" s="1602"/>
      <c r="V423" s="1602"/>
      <c r="W423" s="1602"/>
      <c r="X423" s="1602"/>
      <c r="Y423" s="1602"/>
    </row>
    <row r="424" spans="1:25" ht="16" customHeight="1" x14ac:dyDescent="0.45">
      <c r="A424" s="1588"/>
      <c r="B424" s="1587"/>
      <c r="C424" s="1587"/>
      <c r="D424" s="1570"/>
      <c r="E424" s="1571"/>
      <c r="F424" s="1587"/>
      <c r="G424" s="1569"/>
      <c r="H424" s="1587"/>
      <c r="I424" s="1572"/>
      <c r="J424" s="1573"/>
      <c r="K424" s="1572"/>
      <c r="L424" s="1587"/>
      <c r="M424" s="1569"/>
      <c r="N424" s="1569"/>
      <c r="O424" s="1587"/>
      <c r="P424" s="1587"/>
      <c r="Q424" s="1572"/>
      <c r="R424" s="1866">
        <f t="shared" si="6"/>
        <v>0</v>
      </c>
      <c r="S424" s="1572"/>
      <c r="T424" s="1606"/>
      <c r="U424" s="1602"/>
      <c r="V424" s="1602"/>
      <c r="W424" s="1602"/>
      <c r="X424" s="1602"/>
      <c r="Y424" s="1602"/>
    </row>
    <row r="425" spans="1:25" ht="16" customHeight="1" x14ac:dyDescent="0.45">
      <c r="A425" s="1588"/>
      <c r="B425" s="1587"/>
      <c r="C425" s="1587"/>
      <c r="D425" s="1570"/>
      <c r="E425" s="1571"/>
      <c r="F425" s="1587"/>
      <c r="G425" s="1569"/>
      <c r="H425" s="1587"/>
      <c r="I425" s="1572"/>
      <c r="J425" s="1573"/>
      <c r="K425" s="1572"/>
      <c r="L425" s="1587"/>
      <c r="M425" s="1569"/>
      <c r="N425" s="1569"/>
      <c r="O425" s="1587"/>
      <c r="P425" s="1587"/>
      <c r="Q425" s="1572"/>
      <c r="R425" s="1866">
        <f t="shared" si="6"/>
        <v>0</v>
      </c>
      <c r="S425" s="1572"/>
      <c r="T425" s="1606"/>
      <c r="U425" s="1602"/>
      <c r="V425" s="1602"/>
      <c r="W425" s="1602"/>
      <c r="X425" s="1602"/>
      <c r="Y425" s="1602"/>
    </row>
    <row r="426" spans="1:25" ht="16" customHeight="1" x14ac:dyDescent="0.45">
      <c r="A426" s="1588"/>
      <c r="B426" s="1587"/>
      <c r="C426" s="1587"/>
      <c r="D426" s="1570"/>
      <c r="E426" s="1571"/>
      <c r="F426" s="1587"/>
      <c r="G426" s="1569"/>
      <c r="H426" s="1587"/>
      <c r="I426" s="1572"/>
      <c r="J426" s="1573"/>
      <c r="K426" s="1572"/>
      <c r="L426" s="1587"/>
      <c r="M426" s="1569"/>
      <c r="N426" s="1569"/>
      <c r="O426" s="1587"/>
      <c r="P426" s="1587"/>
      <c r="Q426" s="1572"/>
      <c r="R426" s="1866">
        <f t="shared" si="6"/>
        <v>0</v>
      </c>
      <c r="S426" s="1572"/>
      <c r="T426" s="1606"/>
      <c r="U426" s="1602"/>
      <c r="V426" s="1602"/>
      <c r="W426" s="1602"/>
      <c r="X426" s="1602"/>
      <c r="Y426" s="1602"/>
    </row>
    <row r="427" spans="1:25" ht="16" customHeight="1" x14ac:dyDescent="0.45">
      <c r="A427" s="1588"/>
      <c r="B427" s="1587"/>
      <c r="C427" s="1587"/>
      <c r="D427" s="1570"/>
      <c r="E427" s="1571"/>
      <c r="F427" s="1587"/>
      <c r="G427" s="1569"/>
      <c r="H427" s="1587"/>
      <c r="I427" s="1572"/>
      <c r="J427" s="1573"/>
      <c r="K427" s="1572"/>
      <c r="L427" s="1587"/>
      <c r="M427" s="1569"/>
      <c r="N427" s="1569"/>
      <c r="O427" s="1587"/>
      <c r="P427" s="1587"/>
      <c r="Q427" s="1572"/>
      <c r="R427" s="1866">
        <f t="shared" si="6"/>
        <v>0</v>
      </c>
      <c r="S427" s="1572"/>
      <c r="T427" s="1606"/>
      <c r="U427" s="1602"/>
      <c r="V427" s="1602"/>
      <c r="W427" s="1602"/>
      <c r="X427" s="1602"/>
      <c r="Y427" s="1602"/>
    </row>
    <row r="428" spans="1:25" ht="16" customHeight="1" x14ac:dyDescent="0.45">
      <c r="A428" s="1588"/>
      <c r="B428" s="1587"/>
      <c r="C428" s="1587"/>
      <c r="D428" s="1570"/>
      <c r="E428" s="1571"/>
      <c r="F428" s="1587"/>
      <c r="G428" s="1569"/>
      <c r="H428" s="1587"/>
      <c r="I428" s="1572"/>
      <c r="J428" s="1573"/>
      <c r="K428" s="1572"/>
      <c r="L428" s="1587"/>
      <c r="M428" s="1569"/>
      <c r="N428" s="1569"/>
      <c r="O428" s="1587"/>
      <c r="P428" s="1587"/>
      <c r="Q428" s="1572"/>
      <c r="R428" s="1866">
        <f t="shared" si="6"/>
        <v>0</v>
      </c>
      <c r="S428" s="1572"/>
      <c r="T428" s="1606"/>
      <c r="U428" s="1602"/>
      <c r="V428" s="1602"/>
      <c r="W428" s="1602"/>
      <c r="X428" s="1602"/>
      <c r="Y428" s="1602"/>
    </row>
    <row r="429" spans="1:25" ht="16" customHeight="1" x14ac:dyDescent="0.45">
      <c r="A429" s="1588"/>
      <c r="B429" s="1587"/>
      <c r="C429" s="1587"/>
      <c r="D429" s="1570"/>
      <c r="E429" s="1571"/>
      <c r="F429" s="1587"/>
      <c r="G429" s="1569"/>
      <c r="H429" s="1587"/>
      <c r="I429" s="1572"/>
      <c r="J429" s="1573"/>
      <c r="K429" s="1572"/>
      <c r="L429" s="1587"/>
      <c r="M429" s="1569"/>
      <c r="N429" s="1569"/>
      <c r="O429" s="1587"/>
      <c r="P429" s="1587"/>
      <c r="Q429" s="1572"/>
      <c r="R429" s="1866">
        <f t="shared" si="6"/>
        <v>0</v>
      </c>
      <c r="S429" s="1572"/>
      <c r="T429" s="1606"/>
      <c r="U429" s="1602"/>
      <c r="V429" s="1602"/>
      <c r="W429" s="1602"/>
      <c r="X429" s="1602"/>
      <c r="Y429" s="1602"/>
    </row>
    <row r="430" spans="1:25" ht="16" customHeight="1" x14ac:dyDescent="0.45">
      <c r="A430" s="1588"/>
      <c r="B430" s="1587"/>
      <c r="C430" s="1587"/>
      <c r="D430" s="1570"/>
      <c r="E430" s="1571"/>
      <c r="F430" s="1587"/>
      <c r="G430" s="1569"/>
      <c r="H430" s="1587"/>
      <c r="I430" s="1572"/>
      <c r="J430" s="1573"/>
      <c r="K430" s="1572"/>
      <c r="L430" s="1587"/>
      <c r="M430" s="1569"/>
      <c r="N430" s="1569"/>
      <c r="O430" s="1587"/>
      <c r="P430" s="1587"/>
      <c r="Q430" s="1572"/>
      <c r="R430" s="1866">
        <f t="shared" si="6"/>
        <v>0</v>
      </c>
      <c r="S430" s="1572"/>
      <c r="T430" s="1606"/>
      <c r="U430" s="1602"/>
      <c r="V430" s="1602"/>
      <c r="W430" s="1602"/>
      <c r="X430" s="1602"/>
      <c r="Y430" s="1602"/>
    </row>
    <row r="431" spans="1:25" ht="16" customHeight="1" x14ac:dyDescent="0.45">
      <c r="A431" s="1588"/>
      <c r="B431" s="1587"/>
      <c r="C431" s="1587"/>
      <c r="D431" s="1570"/>
      <c r="E431" s="1571"/>
      <c r="F431" s="1587"/>
      <c r="G431" s="1569"/>
      <c r="H431" s="1587"/>
      <c r="I431" s="1572"/>
      <c r="J431" s="1573"/>
      <c r="K431" s="1572"/>
      <c r="L431" s="1587"/>
      <c r="M431" s="1569"/>
      <c r="N431" s="1569"/>
      <c r="O431" s="1587"/>
      <c r="P431" s="1587"/>
      <c r="Q431" s="1572"/>
      <c r="R431" s="1866">
        <f t="shared" si="6"/>
        <v>0</v>
      </c>
      <c r="S431" s="1572"/>
      <c r="T431" s="1606"/>
      <c r="U431" s="1602"/>
      <c r="V431" s="1602"/>
      <c r="W431" s="1602"/>
      <c r="X431" s="1602"/>
      <c r="Y431" s="1602"/>
    </row>
    <row r="432" spans="1:25" ht="16" customHeight="1" x14ac:dyDescent="0.45">
      <c r="A432" s="1588"/>
      <c r="B432" s="1587"/>
      <c r="C432" s="1587"/>
      <c r="D432" s="1570"/>
      <c r="E432" s="1571"/>
      <c r="F432" s="1587"/>
      <c r="G432" s="1569"/>
      <c r="H432" s="1587"/>
      <c r="I432" s="1572"/>
      <c r="J432" s="1573"/>
      <c r="K432" s="1572"/>
      <c r="L432" s="1587"/>
      <c r="M432" s="1569"/>
      <c r="N432" s="1569"/>
      <c r="O432" s="1587"/>
      <c r="P432" s="1587"/>
      <c r="Q432" s="1572"/>
      <c r="R432" s="1866">
        <f t="shared" si="6"/>
        <v>0</v>
      </c>
      <c r="S432" s="1572"/>
      <c r="T432" s="1606"/>
      <c r="U432" s="1602"/>
      <c r="V432" s="1602"/>
      <c r="W432" s="1602"/>
      <c r="X432" s="1602"/>
      <c r="Y432" s="1602"/>
    </row>
    <row r="433" spans="1:25" ht="16" customHeight="1" x14ac:dyDescent="0.45">
      <c r="A433" s="1588"/>
      <c r="B433" s="1587"/>
      <c r="C433" s="1587"/>
      <c r="D433" s="1570"/>
      <c r="E433" s="1571"/>
      <c r="F433" s="1587"/>
      <c r="G433" s="1569"/>
      <c r="H433" s="1587"/>
      <c r="I433" s="1572"/>
      <c r="J433" s="1573"/>
      <c r="K433" s="1572"/>
      <c r="L433" s="1587"/>
      <c r="M433" s="1569"/>
      <c r="N433" s="1569"/>
      <c r="O433" s="1587"/>
      <c r="P433" s="1587"/>
      <c r="Q433" s="1572"/>
      <c r="R433" s="1866">
        <f t="shared" si="6"/>
        <v>0</v>
      </c>
      <c r="S433" s="1572"/>
      <c r="T433" s="1606"/>
      <c r="U433" s="1602"/>
      <c r="V433" s="1602"/>
      <c r="W433" s="1602"/>
      <c r="X433" s="1602"/>
      <c r="Y433" s="1602"/>
    </row>
    <row r="434" spans="1:25" ht="16" customHeight="1" x14ac:dyDescent="0.45">
      <c r="A434" s="1588"/>
      <c r="B434" s="1587"/>
      <c r="C434" s="1587"/>
      <c r="D434" s="1570"/>
      <c r="E434" s="1571"/>
      <c r="F434" s="1587"/>
      <c r="G434" s="1569"/>
      <c r="H434" s="1587"/>
      <c r="I434" s="1572"/>
      <c r="J434" s="1573"/>
      <c r="K434" s="1572"/>
      <c r="L434" s="1587"/>
      <c r="M434" s="1569"/>
      <c r="N434" s="1569"/>
      <c r="O434" s="1587"/>
      <c r="P434" s="1587"/>
      <c r="Q434" s="1572"/>
      <c r="R434" s="1866">
        <f t="shared" si="6"/>
        <v>0</v>
      </c>
      <c r="S434" s="1572"/>
      <c r="T434" s="1606"/>
      <c r="U434" s="1602"/>
      <c r="V434" s="1602"/>
      <c r="W434" s="1602"/>
      <c r="X434" s="1602"/>
      <c r="Y434" s="1602"/>
    </row>
    <row r="435" spans="1:25" ht="16" customHeight="1" x14ac:dyDescent="0.45">
      <c r="A435" s="1588"/>
      <c r="B435" s="1587"/>
      <c r="C435" s="1587"/>
      <c r="D435" s="1570"/>
      <c r="E435" s="1571"/>
      <c r="F435" s="1587"/>
      <c r="G435" s="1569"/>
      <c r="H435" s="1587"/>
      <c r="I435" s="1572"/>
      <c r="J435" s="1573"/>
      <c r="K435" s="1572"/>
      <c r="L435" s="1587"/>
      <c r="M435" s="1569"/>
      <c r="N435" s="1569"/>
      <c r="O435" s="1587"/>
      <c r="P435" s="1587"/>
      <c r="Q435" s="1572"/>
      <c r="R435" s="1866">
        <f t="shared" si="6"/>
        <v>0</v>
      </c>
      <c r="S435" s="1572"/>
      <c r="T435" s="1606"/>
      <c r="U435" s="1602"/>
      <c r="V435" s="1602"/>
      <c r="W435" s="1602"/>
      <c r="X435" s="1602"/>
      <c r="Y435" s="1602"/>
    </row>
    <row r="436" spans="1:25" ht="16" customHeight="1" x14ac:dyDescent="0.45">
      <c r="A436" s="1588"/>
      <c r="B436" s="1587"/>
      <c r="C436" s="1587"/>
      <c r="D436" s="1570"/>
      <c r="E436" s="1571"/>
      <c r="F436" s="1587"/>
      <c r="G436" s="1569"/>
      <c r="H436" s="1587"/>
      <c r="I436" s="1572"/>
      <c r="J436" s="1573"/>
      <c r="K436" s="1572"/>
      <c r="L436" s="1587"/>
      <c r="M436" s="1569"/>
      <c r="N436" s="1569"/>
      <c r="O436" s="1587"/>
      <c r="P436" s="1587"/>
      <c r="Q436" s="1572"/>
      <c r="R436" s="1866">
        <f t="shared" si="6"/>
        <v>0</v>
      </c>
      <c r="S436" s="1572"/>
      <c r="T436" s="1606"/>
      <c r="U436" s="1602"/>
      <c r="V436" s="1602"/>
      <c r="W436" s="1602"/>
      <c r="X436" s="1602"/>
      <c r="Y436" s="1602"/>
    </row>
    <row r="437" spans="1:25" ht="16" customHeight="1" x14ac:dyDescent="0.45">
      <c r="A437" s="1588"/>
      <c r="B437" s="1587"/>
      <c r="C437" s="1587"/>
      <c r="D437" s="1570"/>
      <c r="E437" s="1571"/>
      <c r="F437" s="1587"/>
      <c r="G437" s="1569"/>
      <c r="H437" s="1587"/>
      <c r="I437" s="1572"/>
      <c r="J437" s="1573"/>
      <c r="K437" s="1572"/>
      <c r="L437" s="1587"/>
      <c r="M437" s="1569"/>
      <c r="N437" s="1569"/>
      <c r="O437" s="1587"/>
      <c r="P437" s="1587"/>
      <c r="Q437" s="1572"/>
      <c r="R437" s="1866">
        <f t="shared" si="6"/>
        <v>0</v>
      </c>
      <c r="S437" s="1572"/>
      <c r="T437" s="1606"/>
      <c r="U437" s="1602"/>
      <c r="V437" s="1602"/>
      <c r="W437" s="1602"/>
      <c r="X437" s="1602"/>
      <c r="Y437" s="1602"/>
    </row>
    <row r="438" spans="1:25" ht="16" customHeight="1" x14ac:dyDescent="0.45">
      <c r="A438" s="1588"/>
      <c r="B438" s="1587"/>
      <c r="C438" s="1587"/>
      <c r="D438" s="1570"/>
      <c r="E438" s="1571"/>
      <c r="F438" s="1587"/>
      <c r="G438" s="1569"/>
      <c r="H438" s="1587"/>
      <c r="I438" s="1572"/>
      <c r="J438" s="1573"/>
      <c r="K438" s="1572"/>
      <c r="L438" s="1587"/>
      <c r="M438" s="1569"/>
      <c r="N438" s="1569"/>
      <c r="O438" s="1587"/>
      <c r="P438" s="1587"/>
      <c r="Q438" s="1572"/>
      <c r="R438" s="1866">
        <f t="shared" si="6"/>
        <v>0</v>
      </c>
      <c r="S438" s="1572"/>
      <c r="T438" s="1606"/>
      <c r="U438" s="1602"/>
      <c r="V438" s="1602"/>
      <c r="W438" s="1602"/>
      <c r="X438" s="1602"/>
      <c r="Y438" s="1602"/>
    </row>
    <row r="439" spans="1:25" ht="16" customHeight="1" x14ac:dyDescent="0.45">
      <c r="A439" s="1588"/>
      <c r="B439" s="1587"/>
      <c r="C439" s="1587"/>
      <c r="D439" s="1570"/>
      <c r="E439" s="1571"/>
      <c r="F439" s="1587"/>
      <c r="G439" s="1569"/>
      <c r="H439" s="1587"/>
      <c r="I439" s="1572"/>
      <c r="J439" s="1573"/>
      <c r="K439" s="1572"/>
      <c r="L439" s="1587"/>
      <c r="M439" s="1569"/>
      <c r="N439" s="1569"/>
      <c r="O439" s="1587"/>
      <c r="P439" s="1587"/>
      <c r="Q439" s="1572"/>
      <c r="R439" s="1866">
        <f t="shared" si="6"/>
        <v>0</v>
      </c>
      <c r="S439" s="1572"/>
      <c r="T439" s="1606"/>
      <c r="U439" s="1602"/>
      <c r="V439" s="1602"/>
      <c r="W439" s="1602"/>
      <c r="X439" s="1602"/>
      <c r="Y439" s="1602"/>
    </row>
    <row r="440" spans="1:25" ht="16" customHeight="1" x14ac:dyDescent="0.45">
      <c r="A440" s="1588"/>
      <c r="B440" s="1587"/>
      <c r="C440" s="1587"/>
      <c r="D440" s="1570"/>
      <c r="E440" s="1571"/>
      <c r="F440" s="1587"/>
      <c r="G440" s="1569"/>
      <c r="H440" s="1587"/>
      <c r="I440" s="1572"/>
      <c r="J440" s="1573"/>
      <c r="K440" s="1572"/>
      <c r="L440" s="1587"/>
      <c r="M440" s="1569"/>
      <c r="N440" s="1569"/>
      <c r="O440" s="1587"/>
      <c r="P440" s="1587"/>
      <c r="Q440" s="1572"/>
      <c r="R440" s="1866">
        <f t="shared" si="6"/>
        <v>0</v>
      </c>
      <c r="S440" s="1572"/>
      <c r="T440" s="1606"/>
      <c r="U440" s="1602"/>
      <c r="V440" s="1602"/>
      <c r="W440" s="1602"/>
      <c r="X440" s="1602"/>
      <c r="Y440" s="1602"/>
    </row>
    <row r="441" spans="1:25" ht="16" customHeight="1" x14ac:dyDescent="0.45">
      <c r="A441" s="1588"/>
      <c r="B441" s="1587"/>
      <c r="C441" s="1587"/>
      <c r="D441" s="1570"/>
      <c r="E441" s="1571"/>
      <c r="F441" s="1587"/>
      <c r="G441" s="1569"/>
      <c r="H441" s="1587"/>
      <c r="I441" s="1572"/>
      <c r="J441" s="1573"/>
      <c r="K441" s="1572"/>
      <c r="L441" s="1587"/>
      <c r="M441" s="1569"/>
      <c r="N441" s="1569"/>
      <c r="O441" s="1587"/>
      <c r="P441" s="1587"/>
      <c r="Q441" s="1572"/>
      <c r="R441" s="1866">
        <f t="shared" si="6"/>
        <v>0</v>
      </c>
      <c r="S441" s="1572"/>
      <c r="T441" s="1606"/>
      <c r="U441" s="1602"/>
      <c r="V441" s="1602"/>
      <c r="W441" s="1602"/>
      <c r="X441" s="1602"/>
      <c r="Y441" s="1602"/>
    </row>
    <row r="442" spans="1:25" ht="16" customHeight="1" x14ac:dyDescent="0.45">
      <c r="A442" s="1588"/>
      <c r="B442" s="1587"/>
      <c r="C442" s="1587"/>
      <c r="D442" s="1570"/>
      <c r="E442" s="1571"/>
      <c r="F442" s="1587"/>
      <c r="G442" s="1569"/>
      <c r="H442" s="1587"/>
      <c r="I442" s="1572"/>
      <c r="J442" s="1573"/>
      <c r="K442" s="1572"/>
      <c r="L442" s="1587"/>
      <c r="M442" s="1569"/>
      <c r="N442" s="1569"/>
      <c r="O442" s="1587"/>
      <c r="P442" s="1587"/>
      <c r="Q442" s="1572"/>
      <c r="R442" s="1866">
        <f t="shared" si="6"/>
        <v>0</v>
      </c>
      <c r="S442" s="1572"/>
      <c r="T442" s="1606"/>
      <c r="U442" s="1602"/>
      <c r="V442" s="1602"/>
      <c r="W442" s="1602"/>
      <c r="X442" s="1602"/>
      <c r="Y442" s="1602"/>
    </row>
    <row r="443" spans="1:25" ht="16" customHeight="1" x14ac:dyDescent="0.45">
      <c r="A443" s="1588"/>
      <c r="B443" s="1587"/>
      <c r="C443" s="1587"/>
      <c r="D443" s="1570"/>
      <c r="E443" s="1571"/>
      <c r="F443" s="1587"/>
      <c r="G443" s="1569"/>
      <c r="H443" s="1587"/>
      <c r="I443" s="1572"/>
      <c r="J443" s="1573"/>
      <c r="K443" s="1572"/>
      <c r="L443" s="1587"/>
      <c r="M443" s="1569"/>
      <c r="N443" s="1569"/>
      <c r="O443" s="1587"/>
      <c r="P443" s="1587"/>
      <c r="Q443" s="1572"/>
      <c r="R443" s="1866">
        <f t="shared" si="6"/>
        <v>0</v>
      </c>
      <c r="S443" s="1572"/>
      <c r="T443" s="1606"/>
      <c r="U443" s="1602"/>
      <c r="V443" s="1602"/>
      <c r="W443" s="1602"/>
      <c r="X443" s="1602"/>
      <c r="Y443" s="1602"/>
    </row>
    <row r="444" spans="1:25" ht="16" customHeight="1" x14ac:dyDescent="0.45">
      <c r="A444" s="1588"/>
      <c r="B444" s="1587"/>
      <c r="C444" s="1587"/>
      <c r="D444" s="1570"/>
      <c r="E444" s="1571"/>
      <c r="F444" s="1587"/>
      <c r="G444" s="1569"/>
      <c r="H444" s="1587"/>
      <c r="I444" s="1572"/>
      <c r="J444" s="1573"/>
      <c r="K444" s="1572"/>
      <c r="L444" s="1587"/>
      <c r="M444" s="1569"/>
      <c r="N444" s="1569"/>
      <c r="O444" s="1587"/>
      <c r="P444" s="1587"/>
      <c r="Q444" s="1572"/>
      <c r="R444" s="1866">
        <f t="shared" si="6"/>
        <v>0</v>
      </c>
      <c r="S444" s="1572"/>
      <c r="T444" s="1606"/>
      <c r="U444" s="1602"/>
      <c r="V444" s="1602"/>
      <c r="W444" s="1602"/>
      <c r="X444" s="1602"/>
      <c r="Y444" s="1602"/>
    </row>
    <row r="445" spans="1:25" ht="16" customHeight="1" x14ac:dyDescent="0.45">
      <c r="A445" s="1588"/>
      <c r="B445" s="1587"/>
      <c r="C445" s="1587"/>
      <c r="D445" s="1570"/>
      <c r="E445" s="1571"/>
      <c r="F445" s="1587"/>
      <c r="G445" s="1569"/>
      <c r="H445" s="1587"/>
      <c r="I445" s="1572"/>
      <c r="J445" s="1573"/>
      <c r="K445" s="1572"/>
      <c r="L445" s="1587"/>
      <c r="M445" s="1569"/>
      <c r="N445" s="1569"/>
      <c r="O445" s="1587"/>
      <c r="P445" s="1587"/>
      <c r="Q445" s="1572"/>
      <c r="R445" s="1866">
        <f t="shared" si="6"/>
        <v>0</v>
      </c>
      <c r="S445" s="1572"/>
      <c r="T445" s="1606"/>
      <c r="U445" s="1602"/>
      <c r="V445" s="1602"/>
      <c r="W445" s="1602"/>
      <c r="X445" s="1602"/>
      <c r="Y445" s="1602"/>
    </row>
    <row r="446" spans="1:25" ht="16" customHeight="1" x14ac:dyDescent="0.45">
      <c r="A446" s="1588"/>
      <c r="B446" s="1587"/>
      <c r="C446" s="1587"/>
      <c r="D446" s="1570"/>
      <c r="E446" s="1571"/>
      <c r="F446" s="1587"/>
      <c r="G446" s="1569"/>
      <c r="H446" s="1587"/>
      <c r="I446" s="1572"/>
      <c r="J446" s="1573"/>
      <c r="K446" s="1572"/>
      <c r="L446" s="1587"/>
      <c r="M446" s="1569"/>
      <c r="N446" s="1569"/>
      <c r="O446" s="1587"/>
      <c r="P446" s="1587"/>
      <c r="Q446" s="1572"/>
      <c r="R446" s="1866">
        <f t="shared" si="6"/>
        <v>0</v>
      </c>
      <c r="S446" s="1572"/>
      <c r="T446" s="1606"/>
      <c r="U446" s="1602"/>
      <c r="V446" s="1602"/>
      <c r="W446" s="1602"/>
      <c r="X446" s="1602"/>
      <c r="Y446" s="1602"/>
    </row>
    <row r="447" spans="1:25" ht="16" customHeight="1" x14ac:dyDescent="0.45">
      <c r="A447" s="1600"/>
      <c r="B447" s="1601"/>
      <c r="C447" s="1601"/>
      <c r="D447" s="1591"/>
      <c r="E447" s="1592"/>
      <c r="F447" s="1601"/>
      <c r="G447" s="1590"/>
      <c r="H447" s="1601"/>
      <c r="I447" s="1593"/>
      <c r="J447" s="1594"/>
      <c r="K447" s="1593"/>
      <c r="L447" s="1601"/>
      <c r="M447" s="1590"/>
      <c r="N447" s="1590"/>
      <c r="O447" s="1601"/>
      <c r="P447" s="1601"/>
      <c r="Q447" s="1593"/>
      <c r="R447" s="1866">
        <f t="shared" si="6"/>
        <v>0</v>
      </c>
      <c r="S447" s="1593"/>
      <c r="T447" s="1608"/>
      <c r="U447" s="1602"/>
      <c r="V447" s="1602"/>
      <c r="W447" s="1602"/>
      <c r="X447" s="1602"/>
      <c r="Y447" s="1602"/>
    </row>
  </sheetData>
  <sortState xmlns:xlrd2="http://schemas.microsoft.com/office/spreadsheetml/2017/richdata2" ref="A8:Y36">
    <sortCondition ref="Q8"/>
    <sortCondition ref="E8"/>
    <sortCondition ref="D8"/>
  </sortState>
  <customSheetViews>
    <customSheetView guid="{8CC598B7-8EB7-4AE3-BEF6-CBCE0253806D}" showGridLines="0" showAutoFilter="1" state="veryHidden" topLeftCell="B1">
      <selection activeCell="F42" sqref="F42"/>
      <pageMargins left="0.7" right="0.7" top="0.75" bottom="0.75" header="0.3" footer="0.3"/>
      <pageSetup orientation="portrait" r:id="rId1"/>
      <autoFilter ref="A7:W7" xr:uid="{89DE82F9-CB58-49C9-9C1B-8967F3429557}"/>
    </customSheetView>
  </customSheetViews>
  <mergeCells count="25">
    <mergeCell ref="Y5:Y6"/>
    <mergeCell ref="U4:Y4"/>
    <mergeCell ref="R5:R6"/>
    <mergeCell ref="S5:S6"/>
    <mergeCell ref="Q5:Q6"/>
    <mergeCell ref="U5:U6"/>
    <mergeCell ref="V5:V6"/>
    <mergeCell ref="W5:W6"/>
    <mergeCell ref="X5:X6"/>
    <mergeCell ref="T5:T6"/>
    <mergeCell ref="A5:A6"/>
    <mergeCell ref="L5:L6"/>
    <mergeCell ref="M6:N6"/>
    <mergeCell ref="O6:P6"/>
    <mergeCell ref="M5:P5"/>
    <mergeCell ref="F5:F6"/>
    <mergeCell ref="G5:G6"/>
    <mergeCell ref="H5:H6"/>
    <mergeCell ref="I5:I6"/>
    <mergeCell ref="J5:J6"/>
    <mergeCell ref="K5:K6"/>
    <mergeCell ref="B5:B6"/>
    <mergeCell ref="C5:C6"/>
    <mergeCell ref="D5:D6"/>
    <mergeCell ref="E5:E6"/>
  </mergeCells>
  <dataValidations xWindow="48" yWindow="382" count="3">
    <dataValidation type="list" allowBlank="1" showInputMessage="1" showErrorMessage="1" sqref="S8:S447 Q8:Q447" xr:uid="{00000000-0002-0000-0900-000000000000}">
      <formula1>Thang</formula1>
    </dataValidation>
    <dataValidation type="list" allowBlank="1" showInputMessage="1" showErrorMessage="1" error="Chọn mã: TLHH trả lại hàng, CKTM chiết khấu, QTGG quyết toán, HPHI hoàn phí, HUYGD hủy giao dịch, HDDC HĐ điều chỉnh/thay thế" sqref="T8:T447" xr:uid="{0D1610BE-3024-4500-BCCB-54E277DC12DC}">
      <formula1>"TLHH,CKTM,QTGG,HPHI,HUYGD,HDDC"</formula1>
    </dataValidation>
    <dataValidation type="list" allowBlank="1" showInputMessage="1" showErrorMessage="1" promptTitle="CHÚ THÍCH:" prompt="DR: Dùng riêng SXKD - được khấu trừ_x000a_DC: Dùng chung SXKD - được khấu trừ_x000a_DT: Dự án đầu từ_x000a_HDTT: Hóa đơn trực tiếp" sqref="A8:A447" xr:uid="{E21B15DD-D6DC-4413-9839-D1531BA9487E}">
      <formula1>"DC,DR,DT,HDTT,DR-KKT"</formula1>
    </dataValidation>
  </dataValidations>
  <hyperlinks>
    <hyperlink ref="T4" location="'DC_3738'!K5" tooltip="Bảng giải thích mã Mã Đ/C (TLHH, CKTM, QTGG, HPHI, HUYGD, HDDC) và cách khai [37]/[38] - sheet DC_3738. Bán ra: dấu ngược mua vào (giảm thuế đầu ra -&gt; [38])." display="Mã Đ/C ?" xr:uid="{55B22302-9FC6-4046-A85A-11411B0A7650}"/>
  </hyperlinks>
  <pageMargins left="0.7" right="0.7" top="0.75" bottom="0.75" header="0.3" footer="0.3"/>
  <pageSetup orientation="portrait" r:id="rId2"/>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NK_Mua"/>
  <dimension ref="A1:O1480"/>
  <sheetViews>
    <sheetView showGridLines="0" zoomScaleNormal="100" workbookViewId="0">
      <pane ySplit="7" topLeftCell="A8" activePane="bottomLeft" state="frozen"/>
      <selection activeCell="G14" sqref="G14"/>
      <selection pane="bottomLeft" activeCell="E1" sqref="E1"/>
    </sheetView>
  </sheetViews>
  <sheetFormatPr defaultColWidth="9.26953125" defaultRowHeight="16" x14ac:dyDescent="0.45"/>
  <cols>
    <col min="1" max="1" width="6.26953125" style="367" customWidth="1"/>
    <col min="2" max="3" width="9.26953125" style="367" customWidth="1"/>
    <col min="4" max="4" width="17.26953125" style="537" customWidth="1"/>
    <col min="5" max="5" width="48.453125" style="367" customWidth="1"/>
    <col min="6" max="6" width="5" style="367" customWidth="1"/>
    <col min="7" max="7" width="12.7265625" style="367" customWidth="1"/>
    <col min="8" max="8" width="12.26953125" style="367" customWidth="1"/>
    <col min="9" max="9" width="20.26953125" style="367" customWidth="1"/>
    <col min="10" max="10" width="8.26953125" style="367" customWidth="1"/>
    <col min="11" max="11" width="12.453125" style="367" customWidth="1"/>
    <col min="12" max="12" width="20.7265625" style="367" customWidth="1"/>
    <col min="13" max="13" width="17.7265625" style="367" customWidth="1"/>
    <col min="14" max="14" width="10" style="367" customWidth="1"/>
    <col min="15" max="15" width="17.26953125" style="367" customWidth="1"/>
    <col min="16" max="16" width="9.26953125" style="367" customWidth="1"/>
    <col min="17" max="16384" width="9.26953125" style="367"/>
  </cols>
  <sheetData>
    <row r="1" spans="1:15" x14ac:dyDescent="0.45">
      <c r="A1" s="487"/>
      <c r="B1" s="425"/>
      <c r="C1" s="425"/>
      <c r="D1" s="578"/>
      <c r="E1" s="425"/>
      <c r="F1" s="425"/>
      <c r="G1" s="425"/>
      <c r="H1" s="425"/>
      <c r="I1" s="1922" t="s">
        <v>5764</v>
      </c>
      <c r="J1" s="1823" t="s">
        <v>5765</v>
      </c>
      <c r="K1" s="425"/>
      <c r="L1" s="425"/>
      <c r="M1" s="425"/>
      <c r="N1" s="425"/>
      <c r="O1" s="428"/>
    </row>
    <row r="2" spans="1:15" x14ac:dyDescent="0.45">
      <c r="A2" s="426"/>
      <c r="B2" s="427"/>
      <c r="C2" s="427"/>
      <c r="D2" s="570"/>
      <c r="E2" s="427"/>
      <c r="F2" s="427"/>
      <c r="G2" s="427"/>
      <c r="H2" s="427"/>
      <c r="I2" s="427"/>
      <c r="J2" s="427"/>
      <c r="K2" s="427"/>
      <c r="L2" s="427"/>
      <c r="M2" s="427"/>
      <c r="N2" s="427"/>
      <c r="O2" s="429"/>
    </row>
    <row r="5" spans="1:15" x14ac:dyDescent="0.45">
      <c r="D5" s="367"/>
      <c r="G5" s="496">
        <f>+SUBTOTAL(9,$G$8:G1479)</f>
        <v>0</v>
      </c>
      <c r="I5" s="496">
        <f>+SUBTOTAL(9,$I$8:I1479)</f>
        <v>0</v>
      </c>
      <c r="O5" s="1867" t="s">
        <v>74</v>
      </c>
    </row>
    <row r="6" spans="1:15" ht="32" x14ac:dyDescent="0.45">
      <c r="A6" s="473" t="s">
        <v>32</v>
      </c>
      <c r="B6" s="474" t="s">
        <v>14</v>
      </c>
      <c r="C6" s="474" t="s">
        <v>15</v>
      </c>
      <c r="D6" s="550" t="s">
        <v>227</v>
      </c>
      <c r="E6" s="474" t="s">
        <v>228</v>
      </c>
      <c r="F6" s="474" t="s">
        <v>229</v>
      </c>
      <c r="G6" s="474" t="s">
        <v>230</v>
      </c>
      <c r="H6" s="474" t="s">
        <v>231</v>
      </c>
      <c r="I6" s="474" t="s">
        <v>19</v>
      </c>
      <c r="J6" s="474" t="s">
        <v>68</v>
      </c>
      <c r="K6" s="474" t="s">
        <v>1424</v>
      </c>
      <c r="L6" s="474" t="s">
        <v>238</v>
      </c>
      <c r="M6" s="474" t="s">
        <v>239</v>
      </c>
      <c r="N6" s="474" t="s">
        <v>22</v>
      </c>
      <c r="O6" s="1868" t="s">
        <v>603</v>
      </c>
    </row>
    <row r="7" spans="1:15" x14ac:dyDescent="0.45">
      <c r="A7" s="386" t="s">
        <v>27</v>
      </c>
      <c r="B7" s="387" t="s">
        <v>28</v>
      </c>
      <c r="C7" s="387" t="s">
        <v>29</v>
      </c>
      <c r="D7" s="556" t="s">
        <v>53</v>
      </c>
      <c r="E7" s="387" t="s">
        <v>54</v>
      </c>
      <c r="F7" s="387" t="s">
        <v>55</v>
      </c>
      <c r="G7" s="387" t="s">
        <v>56</v>
      </c>
      <c r="H7" s="387" t="s">
        <v>57</v>
      </c>
      <c r="I7" s="387" t="s">
        <v>58</v>
      </c>
      <c r="J7" s="387" t="s">
        <v>59</v>
      </c>
      <c r="K7" s="387" t="s">
        <v>60</v>
      </c>
      <c r="L7" s="387" t="s">
        <v>61</v>
      </c>
      <c r="M7" s="387" t="s">
        <v>62</v>
      </c>
      <c r="N7" s="387" t="s">
        <v>76</v>
      </c>
      <c r="O7" s="1869" t="s">
        <v>77</v>
      </c>
    </row>
    <row r="8" spans="1:15" ht="16" customHeight="1" x14ac:dyDescent="0.45">
      <c r="A8" s="1981"/>
      <c r="B8" s="1928"/>
      <c r="C8" s="1929"/>
      <c r="D8" s="1927"/>
      <c r="E8" s="1880"/>
      <c r="F8" s="1880"/>
      <c r="G8" s="1930"/>
      <c r="H8" s="1930"/>
      <c r="I8" s="1983">
        <f t="shared" ref="I8:I71" si="0">$G8*$H8</f>
        <v>0</v>
      </c>
      <c r="J8" s="1880"/>
      <c r="K8" s="1880"/>
      <c r="L8" s="1880"/>
      <c r="M8" s="1880"/>
      <c r="N8" s="1984"/>
      <c r="O8" s="1948"/>
    </row>
    <row r="9" spans="1:15" ht="16" customHeight="1" x14ac:dyDescent="0.45">
      <c r="A9" s="1980"/>
      <c r="B9" s="1745"/>
      <c r="C9" s="1746"/>
      <c r="D9" s="1853"/>
      <c r="E9" s="1695"/>
      <c r="F9" s="1695"/>
      <c r="G9" s="1854"/>
      <c r="H9" s="1854"/>
      <c r="I9" s="1982">
        <f t="shared" si="0"/>
        <v>0</v>
      </c>
      <c r="J9" s="1695"/>
      <c r="K9" s="1695"/>
      <c r="L9" s="1695"/>
      <c r="M9" s="1695"/>
      <c r="N9" s="1695"/>
      <c r="O9" s="1602"/>
    </row>
    <row r="10" spans="1:15" ht="16" customHeight="1" x14ac:dyDescent="0.45">
      <c r="A10" s="1609"/>
      <c r="B10" s="1570"/>
      <c r="C10" s="1571"/>
      <c r="D10" s="1569"/>
      <c r="E10" s="1587"/>
      <c r="F10" s="1587"/>
      <c r="G10" s="1572"/>
      <c r="H10" s="1572"/>
      <c r="I10" s="1870">
        <f t="shared" si="0"/>
        <v>0</v>
      </c>
      <c r="J10" s="1587"/>
      <c r="K10" s="1587"/>
      <c r="L10" s="1587"/>
      <c r="M10" s="1587"/>
      <c r="N10" s="1587"/>
      <c r="O10" s="1602"/>
    </row>
    <row r="11" spans="1:15" ht="16" customHeight="1" x14ac:dyDescent="0.45">
      <c r="A11" s="1609"/>
      <c r="B11" s="1570"/>
      <c r="C11" s="1571"/>
      <c r="D11" s="1569"/>
      <c r="E11" s="1587"/>
      <c r="F11" s="1587"/>
      <c r="G11" s="1572"/>
      <c r="H11" s="1572"/>
      <c r="I11" s="1870">
        <f t="shared" si="0"/>
        <v>0</v>
      </c>
      <c r="J11" s="1587"/>
      <c r="K11" s="1587"/>
      <c r="L11" s="1587"/>
      <c r="M11" s="1587"/>
      <c r="N11" s="1587"/>
      <c r="O11" s="1602"/>
    </row>
    <row r="12" spans="1:15" ht="16" customHeight="1" x14ac:dyDescent="0.45">
      <c r="A12" s="1609"/>
      <c r="B12" s="1570"/>
      <c r="C12" s="1571"/>
      <c r="D12" s="1569"/>
      <c r="E12" s="1587"/>
      <c r="F12" s="1587"/>
      <c r="G12" s="1572"/>
      <c r="H12" s="1572"/>
      <c r="I12" s="1870">
        <f t="shared" si="0"/>
        <v>0</v>
      </c>
      <c r="J12" s="1587"/>
      <c r="K12" s="1587"/>
      <c r="L12" s="1587"/>
      <c r="M12" s="1587"/>
      <c r="N12" s="1587"/>
      <c r="O12" s="1602"/>
    </row>
    <row r="13" spans="1:15" ht="16" customHeight="1" x14ac:dyDescent="0.45">
      <c r="A13" s="1609"/>
      <c r="B13" s="1570"/>
      <c r="C13" s="1571"/>
      <c r="D13" s="1569"/>
      <c r="E13" s="1587"/>
      <c r="F13" s="1587"/>
      <c r="G13" s="1572"/>
      <c r="H13" s="1572"/>
      <c r="I13" s="1870">
        <f t="shared" si="0"/>
        <v>0</v>
      </c>
      <c r="J13" s="1587"/>
      <c r="K13" s="1587"/>
      <c r="L13" s="1587"/>
      <c r="M13" s="1587"/>
      <c r="N13" s="1587"/>
      <c r="O13" s="1602"/>
    </row>
    <row r="14" spans="1:15" ht="16" customHeight="1" x14ac:dyDescent="0.45">
      <c r="A14" s="1609"/>
      <c r="B14" s="1570"/>
      <c r="C14" s="1571"/>
      <c r="D14" s="1569"/>
      <c r="E14" s="1587"/>
      <c r="F14" s="1587"/>
      <c r="G14" s="1572"/>
      <c r="H14" s="1572"/>
      <c r="I14" s="1870">
        <f t="shared" si="0"/>
        <v>0</v>
      </c>
      <c r="J14" s="1587"/>
      <c r="K14" s="1587"/>
      <c r="L14" s="1587"/>
      <c r="M14" s="1587"/>
      <c r="N14" s="1587"/>
      <c r="O14" s="1602"/>
    </row>
    <row r="15" spans="1:15" ht="16" customHeight="1" x14ac:dyDescent="0.45">
      <c r="A15" s="1609"/>
      <c r="B15" s="1570"/>
      <c r="C15" s="1571"/>
      <c r="D15" s="1569"/>
      <c r="E15" s="1587"/>
      <c r="F15" s="1587"/>
      <c r="G15" s="1572"/>
      <c r="H15" s="1572"/>
      <c r="I15" s="1870">
        <f t="shared" si="0"/>
        <v>0</v>
      </c>
      <c r="J15" s="1587"/>
      <c r="K15" s="1587"/>
      <c r="L15" s="1587"/>
      <c r="M15" s="1587"/>
      <c r="N15" s="1587"/>
      <c r="O15" s="1602"/>
    </row>
    <row r="16" spans="1:15" ht="16" customHeight="1" x14ac:dyDescent="0.45">
      <c r="A16" s="1609"/>
      <c r="B16" s="1570"/>
      <c r="C16" s="1571"/>
      <c r="D16" s="1569"/>
      <c r="E16" s="1587"/>
      <c r="F16" s="1587"/>
      <c r="G16" s="1572"/>
      <c r="H16" s="1572"/>
      <c r="I16" s="1870">
        <f t="shared" si="0"/>
        <v>0</v>
      </c>
      <c r="J16" s="1587"/>
      <c r="K16" s="1587"/>
      <c r="L16" s="1587"/>
      <c r="M16" s="1587"/>
      <c r="N16" s="1587"/>
      <c r="O16" s="1602"/>
    </row>
    <row r="17" spans="1:15" ht="16" customHeight="1" x14ac:dyDescent="0.45">
      <c r="A17" s="1609"/>
      <c r="B17" s="1570"/>
      <c r="C17" s="1571"/>
      <c r="D17" s="1569"/>
      <c r="E17" s="1587"/>
      <c r="F17" s="1587"/>
      <c r="G17" s="1572"/>
      <c r="H17" s="1572"/>
      <c r="I17" s="1870">
        <f t="shared" si="0"/>
        <v>0</v>
      </c>
      <c r="J17" s="1587"/>
      <c r="K17" s="1587"/>
      <c r="L17" s="1587"/>
      <c r="M17" s="1587"/>
      <c r="N17" s="1587"/>
      <c r="O17" s="1602"/>
    </row>
    <row r="18" spans="1:15" ht="16" customHeight="1" x14ac:dyDescent="0.45">
      <c r="A18" s="1609"/>
      <c r="B18" s="1570"/>
      <c r="C18" s="1571"/>
      <c r="D18" s="1569"/>
      <c r="E18" s="1587"/>
      <c r="F18" s="1587"/>
      <c r="G18" s="1572"/>
      <c r="H18" s="1572"/>
      <c r="I18" s="1870">
        <f t="shared" si="0"/>
        <v>0</v>
      </c>
      <c r="J18" s="1587"/>
      <c r="K18" s="1587"/>
      <c r="L18" s="1587"/>
      <c r="M18" s="1587"/>
      <c r="N18" s="1587"/>
      <c r="O18" s="1602"/>
    </row>
    <row r="19" spans="1:15" ht="16" customHeight="1" x14ac:dyDescent="0.45">
      <c r="A19" s="1609"/>
      <c r="B19" s="1570"/>
      <c r="C19" s="1571"/>
      <c r="D19" s="1569"/>
      <c r="E19" s="1587"/>
      <c r="F19" s="1587"/>
      <c r="G19" s="1572"/>
      <c r="H19" s="1572"/>
      <c r="I19" s="1870">
        <f t="shared" si="0"/>
        <v>0</v>
      </c>
      <c r="J19" s="1587"/>
      <c r="K19" s="1587"/>
      <c r="L19" s="1587"/>
      <c r="M19" s="1587"/>
      <c r="N19" s="1587"/>
      <c r="O19" s="1602"/>
    </row>
    <row r="20" spans="1:15" ht="16" customHeight="1" x14ac:dyDescent="0.45">
      <c r="A20" s="1609"/>
      <c r="B20" s="1570"/>
      <c r="C20" s="1571"/>
      <c r="D20" s="1569"/>
      <c r="E20" s="1587"/>
      <c r="F20" s="1587"/>
      <c r="G20" s="1572"/>
      <c r="H20" s="1572"/>
      <c r="I20" s="1870">
        <f t="shared" si="0"/>
        <v>0</v>
      </c>
      <c r="J20" s="1587"/>
      <c r="K20" s="1587"/>
      <c r="L20" s="1587"/>
      <c r="M20" s="1587"/>
      <c r="N20" s="1587"/>
      <c r="O20" s="1602"/>
    </row>
    <row r="21" spans="1:15" ht="16" customHeight="1" x14ac:dyDescent="0.45">
      <c r="A21" s="1609"/>
      <c r="B21" s="1570"/>
      <c r="C21" s="1571"/>
      <c r="D21" s="1569"/>
      <c r="E21" s="1587"/>
      <c r="F21" s="1587"/>
      <c r="G21" s="1572"/>
      <c r="H21" s="1572"/>
      <c r="I21" s="1870">
        <f t="shared" si="0"/>
        <v>0</v>
      </c>
      <c r="J21" s="1587"/>
      <c r="K21" s="1587"/>
      <c r="L21" s="1587"/>
      <c r="M21" s="1587"/>
      <c r="N21" s="1587"/>
      <c r="O21" s="1602"/>
    </row>
    <row r="22" spans="1:15" ht="16" customHeight="1" x14ac:dyDescent="0.45">
      <c r="A22" s="1609"/>
      <c r="B22" s="1570"/>
      <c r="C22" s="1571"/>
      <c r="D22" s="1569"/>
      <c r="E22" s="1587"/>
      <c r="F22" s="1587"/>
      <c r="G22" s="1572"/>
      <c r="H22" s="1572"/>
      <c r="I22" s="1870">
        <f t="shared" si="0"/>
        <v>0</v>
      </c>
      <c r="J22" s="1587"/>
      <c r="K22" s="1587"/>
      <c r="L22" s="1587"/>
      <c r="M22" s="1587"/>
      <c r="N22" s="1587"/>
      <c r="O22" s="1602"/>
    </row>
    <row r="23" spans="1:15" ht="16" customHeight="1" x14ac:dyDescent="0.45">
      <c r="A23" s="1609"/>
      <c r="B23" s="1570"/>
      <c r="C23" s="1571"/>
      <c r="D23" s="1569"/>
      <c r="E23" s="1587"/>
      <c r="F23" s="1587"/>
      <c r="G23" s="1572"/>
      <c r="H23" s="1572"/>
      <c r="I23" s="1870">
        <f t="shared" si="0"/>
        <v>0</v>
      </c>
      <c r="J23" s="1587"/>
      <c r="K23" s="1587"/>
      <c r="L23" s="1587"/>
      <c r="M23" s="1587"/>
      <c r="N23" s="1587"/>
      <c r="O23" s="1602"/>
    </row>
    <row r="24" spans="1:15" ht="16" customHeight="1" x14ac:dyDescent="0.45">
      <c r="A24" s="1609"/>
      <c r="B24" s="1570"/>
      <c r="C24" s="1571"/>
      <c r="D24" s="1569"/>
      <c r="E24" s="1587"/>
      <c r="F24" s="1587"/>
      <c r="G24" s="1572"/>
      <c r="H24" s="1572"/>
      <c r="I24" s="1870">
        <f t="shared" si="0"/>
        <v>0</v>
      </c>
      <c r="J24" s="1587"/>
      <c r="K24" s="1587"/>
      <c r="L24" s="1587"/>
      <c r="M24" s="1587"/>
      <c r="N24" s="1587"/>
      <c r="O24" s="1602"/>
    </row>
    <row r="25" spans="1:15" ht="16" customHeight="1" x14ac:dyDescent="0.45">
      <c r="A25" s="1609"/>
      <c r="B25" s="1570"/>
      <c r="C25" s="1571"/>
      <c r="D25" s="1569"/>
      <c r="E25" s="1587"/>
      <c r="F25" s="1587"/>
      <c r="G25" s="1572"/>
      <c r="H25" s="1572"/>
      <c r="I25" s="1870">
        <f t="shared" si="0"/>
        <v>0</v>
      </c>
      <c r="J25" s="1587"/>
      <c r="K25" s="1587"/>
      <c r="L25" s="1587"/>
      <c r="M25" s="1587"/>
      <c r="N25" s="1587"/>
      <c r="O25" s="1602"/>
    </row>
    <row r="26" spans="1:15" ht="16" customHeight="1" x14ac:dyDescent="0.45">
      <c r="A26" s="1609"/>
      <c r="B26" s="1570"/>
      <c r="C26" s="1571"/>
      <c r="D26" s="1569"/>
      <c r="E26" s="1587"/>
      <c r="F26" s="1587"/>
      <c r="G26" s="1572"/>
      <c r="H26" s="1572"/>
      <c r="I26" s="1870">
        <f t="shared" si="0"/>
        <v>0</v>
      </c>
      <c r="J26" s="1587"/>
      <c r="K26" s="1587"/>
      <c r="L26" s="1587"/>
      <c r="M26" s="1587"/>
      <c r="N26" s="1587"/>
      <c r="O26" s="1602"/>
    </row>
    <row r="27" spans="1:15" ht="16" customHeight="1" x14ac:dyDescent="0.45">
      <c r="A27" s="1609"/>
      <c r="B27" s="1570"/>
      <c r="C27" s="1571"/>
      <c r="D27" s="1569"/>
      <c r="E27" s="1587"/>
      <c r="F27" s="1587"/>
      <c r="G27" s="1572"/>
      <c r="H27" s="1572"/>
      <c r="I27" s="1870">
        <f t="shared" si="0"/>
        <v>0</v>
      </c>
      <c r="J27" s="1587"/>
      <c r="K27" s="1587"/>
      <c r="L27" s="1587"/>
      <c r="M27" s="1587"/>
      <c r="N27" s="1587"/>
      <c r="O27" s="1602"/>
    </row>
    <row r="28" spans="1:15" ht="16" customHeight="1" x14ac:dyDescent="0.45">
      <c r="A28" s="1609"/>
      <c r="B28" s="1570"/>
      <c r="C28" s="1571"/>
      <c r="D28" s="1569"/>
      <c r="E28" s="1587"/>
      <c r="F28" s="1587"/>
      <c r="G28" s="1572"/>
      <c r="H28" s="1572"/>
      <c r="I28" s="1870">
        <f t="shared" si="0"/>
        <v>0</v>
      </c>
      <c r="J28" s="1587"/>
      <c r="K28" s="1587"/>
      <c r="L28" s="1587"/>
      <c r="M28" s="1587"/>
      <c r="N28" s="1587"/>
      <c r="O28" s="1602"/>
    </row>
    <row r="29" spans="1:15" ht="16" customHeight="1" x14ac:dyDescent="0.45">
      <c r="A29" s="1609"/>
      <c r="B29" s="1570"/>
      <c r="C29" s="1571"/>
      <c r="D29" s="1569"/>
      <c r="E29" s="1587"/>
      <c r="F29" s="1587"/>
      <c r="G29" s="1572"/>
      <c r="H29" s="1572"/>
      <c r="I29" s="1870">
        <f t="shared" si="0"/>
        <v>0</v>
      </c>
      <c r="J29" s="1587"/>
      <c r="K29" s="1587"/>
      <c r="L29" s="1587"/>
      <c r="M29" s="1587"/>
      <c r="N29" s="1587"/>
      <c r="O29" s="1602"/>
    </row>
    <row r="30" spans="1:15" ht="16" customHeight="1" x14ac:dyDescent="0.45">
      <c r="A30" s="1609"/>
      <c r="B30" s="1570"/>
      <c r="C30" s="1571"/>
      <c r="D30" s="1569"/>
      <c r="E30" s="1587"/>
      <c r="F30" s="1587"/>
      <c r="G30" s="1572"/>
      <c r="H30" s="1572"/>
      <c r="I30" s="1870">
        <f t="shared" si="0"/>
        <v>0</v>
      </c>
      <c r="J30" s="1587"/>
      <c r="K30" s="1587"/>
      <c r="L30" s="1587"/>
      <c r="M30" s="1587"/>
      <c r="N30" s="1587"/>
      <c r="O30" s="1602"/>
    </row>
    <row r="31" spans="1:15" ht="16" customHeight="1" x14ac:dyDescent="0.45">
      <c r="A31" s="1609"/>
      <c r="B31" s="1570"/>
      <c r="C31" s="1571"/>
      <c r="D31" s="1569"/>
      <c r="E31" s="1587"/>
      <c r="F31" s="1587"/>
      <c r="G31" s="1572"/>
      <c r="H31" s="1572"/>
      <c r="I31" s="1870">
        <f t="shared" si="0"/>
        <v>0</v>
      </c>
      <c r="J31" s="1587"/>
      <c r="K31" s="1587"/>
      <c r="L31" s="1587"/>
      <c r="M31" s="1587"/>
      <c r="N31" s="1587"/>
      <c r="O31" s="1602"/>
    </row>
    <row r="32" spans="1:15" ht="16" customHeight="1" x14ac:dyDescent="0.45">
      <c r="A32" s="1609"/>
      <c r="B32" s="1570"/>
      <c r="C32" s="1571"/>
      <c r="D32" s="1569"/>
      <c r="E32" s="1587"/>
      <c r="F32" s="1587"/>
      <c r="G32" s="1572"/>
      <c r="H32" s="1572"/>
      <c r="I32" s="1870">
        <f t="shared" si="0"/>
        <v>0</v>
      </c>
      <c r="J32" s="1587"/>
      <c r="K32" s="1587"/>
      <c r="L32" s="1587"/>
      <c r="M32" s="1587"/>
      <c r="N32" s="1587"/>
      <c r="O32" s="1602"/>
    </row>
    <row r="33" spans="1:15" ht="16" customHeight="1" x14ac:dyDescent="0.45">
      <c r="A33" s="1609"/>
      <c r="B33" s="1570"/>
      <c r="C33" s="1571"/>
      <c r="D33" s="1569"/>
      <c r="E33" s="1587"/>
      <c r="F33" s="1587"/>
      <c r="G33" s="1572"/>
      <c r="H33" s="1572"/>
      <c r="I33" s="1870">
        <f t="shared" si="0"/>
        <v>0</v>
      </c>
      <c r="J33" s="1587"/>
      <c r="K33" s="1587"/>
      <c r="L33" s="1587"/>
      <c r="M33" s="1587"/>
      <c r="N33" s="1587"/>
      <c r="O33" s="1602"/>
    </row>
    <row r="34" spans="1:15" ht="16" customHeight="1" x14ac:dyDescent="0.45">
      <c r="A34" s="1609"/>
      <c r="B34" s="1570"/>
      <c r="C34" s="1571"/>
      <c r="D34" s="1569"/>
      <c r="E34" s="1587"/>
      <c r="F34" s="1587"/>
      <c r="G34" s="1572"/>
      <c r="H34" s="1572"/>
      <c r="I34" s="1870">
        <f t="shared" si="0"/>
        <v>0</v>
      </c>
      <c r="J34" s="1587"/>
      <c r="K34" s="1587"/>
      <c r="L34" s="1587"/>
      <c r="M34" s="1587"/>
      <c r="N34" s="1587"/>
      <c r="O34" s="1602"/>
    </row>
    <row r="35" spans="1:15" ht="16" customHeight="1" x14ac:dyDescent="0.45">
      <c r="A35" s="1609"/>
      <c r="B35" s="1570"/>
      <c r="C35" s="1571"/>
      <c r="D35" s="1569"/>
      <c r="E35" s="1587"/>
      <c r="F35" s="1587"/>
      <c r="G35" s="1572"/>
      <c r="H35" s="1572"/>
      <c r="I35" s="1870">
        <f t="shared" si="0"/>
        <v>0</v>
      </c>
      <c r="J35" s="1587"/>
      <c r="K35" s="1587"/>
      <c r="L35" s="1587"/>
      <c r="M35" s="1587"/>
      <c r="N35" s="1587"/>
      <c r="O35" s="1602"/>
    </row>
    <row r="36" spans="1:15" ht="16" customHeight="1" x14ac:dyDescent="0.45">
      <c r="A36" s="1609"/>
      <c r="B36" s="1570"/>
      <c r="C36" s="1571"/>
      <c r="D36" s="1569"/>
      <c r="E36" s="1587"/>
      <c r="F36" s="1587"/>
      <c r="G36" s="1572"/>
      <c r="H36" s="1572"/>
      <c r="I36" s="1870">
        <f t="shared" si="0"/>
        <v>0</v>
      </c>
      <c r="J36" s="1587"/>
      <c r="K36" s="1587"/>
      <c r="L36" s="1587"/>
      <c r="M36" s="1587"/>
      <c r="N36" s="1587"/>
      <c r="O36" s="1602"/>
    </row>
    <row r="37" spans="1:15" ht="16" customHeight="1" x14ac:dyDescent="0.45">
      <c r="A37" s="1609"/>
      <c r="B37" s="1570"/>
      <c r="C37" s="1571"/>
      <c r="D37" s="1569"/>
      <c r="E37" s="1587"/>
      <c r="F37" s="1587"/>
      <c r="G37" s="1572"/>
      <c r="H37" s="1572"/>
      <c r="I37" s="1870">
        <f t="shared" si="0"/>
        <v>0</v>
      </c>
      <c r="J37" s="1587"/>
      <c r="K37" s="1587"/>
      <c r="L37" s="1587"/>
      <c r="M37" s="1587"/>
      <c r="N37" s="1587"/>
      <c r="O37" s="1602"/>
    </row>
    <row r="38" spans="1:15" ht="16" customHeight="1" x14ac:dyDescent="0.45">
      <c r="A38" s="1609"/>
      <c r="B38" s="1570"/>
      <c r="C38" s="1571"/>
      <c r="D38" s="1569"/>
      <c r="E38" s="1587"/>
      <c r="F38" s="1587"/>
      <c r="G38" s="1572"/>
      <c r="H38" s="1572"/>
      <c r="I38" s="1870">
        <f t="shared" si="0"/>
        <v>0</v>
      </c>
      <c r="J38" s="1587"/>
      <c r="K38" s="1587"/>
      <c r="L38" s="1587"/>
      <c r="M38" s="1587"/>
      <c r="N38" s="1587"/>
      <c r="O38" s="1602"/>
    </row>
    <row r="39" spans="1:15" ht="16" customHeight="1" x14ac:dyDescent="0.45">
      <c r="A39" s="1609"/>
      <c r="B39" s="1570"/>
      <c r="C39" s="1571"/>
      <c r="D39" s="1569"/>
      <c r="E39" s="1587"/>
      <c r="F39" s="1587"/>
      <c r="G39" s="1572"/>
      <c r="H39" s="1572"/>
      <c r="I39" s="1870">
        <f t="shared" si="0"/>
        <v>0</v>
      </c>
      <c r="J39" s="1587"/>
      <c r="K39" s="1587"/>
      <c r="L39" s="1587"/>
      <c r="M39" s="1587"/>
      <c r="N39" s="1587"/>
      <c r="O39" s="1602"/>
    </row>
    <row r="40" spans="1:15" ht="16" customHeight="1" x14ac:dyDescent="0.45">
      <c r="A40" s="1609"/>
      <c r="B40" s="1570"/>
      <c r="C40" s="1571"/>
      <c r="D40" s="1569"/>
      <c r="E40" s="1587"/>
      <c r="F40" s="1587"/>
      <c r="G40" s="1572"/>
      <c r="H40" s="1572"/>
      <c r="I40" s="1870">
        <f t="shared" si="0"/>
        <v>0</v>
      </c>
      <c r="J40" s="1587"/>
      <c r="K40" s="1587"/>
      <c r="L40" s="1587"/>
      <c r="M40" s="1587"/>
      <c r="N40" s="1587"/>
      <c r="O40" s="1602"/>
    </row>
    <row r="41" spans="1:15" ht="16" customHeight="1" x14ac:dyDescent="0.45">
      <c r="A41" s="1609"/>
      <c r="B41" s="1570"/>
      <c r="C41" s="1571"/>
      <c r="D41" s="1569"/>
      <c r="E41" s="1587"/>
      <c r="F41" s="1587"/>
      <c r="G41" s="1572"/>
      <c r="H41" s="1572"/>
      <c r="I41" s="1870">
        <f t="shared" si="0"/>
        <v>0</v>
      </c>
      <c r="J41" s="1587"/>
      <c r="K41" s="1587"/>
      <c r="L41" s="1587"/>
      <c r="M41" s="1587"/>
      <c r="N41" s="1587"/>
      <c r="O41" s="1602"/>
    </row>
    <row r="42" spans="1:15" ht="16" customHeight="1" x14ac:dyDescent="0.45">
      <c r="A42" s="1609"/>
      <c r="B42" s="1570"/>
      <c r="C42" s="1571"/>
      <c r="D42" s="1569"/>
      <c r="E42" s="1587"/>
      <c r="F42" s="1587"/>
      <c r="G42" s="1572"/>
      <c r="H42" s="1572"/>
      <c r="I42" s="1870">
        <f t="shared" si="0"/>
        <v>0</v>
      </c>
      <c r="J42" s="1587"/>
      <c r="K42" s="1587"/>
      <c r="L42" s="1587"/>
      <c r="M42" s="1587"/>
      <c r="N42" s="1587"/>
      <c r="O42" s="1602"/>
    </row>
    <row r="43" spans="1:15" ht="16" customHeight="1" x14ac:dyDescent="0.45">
      <c r="A43" s="1609"/>
      <c r="B43" s="1570"/>
      <c r="C43" s="1571"/>
      <c r="D43" s="1569"/>
      <c r="E43" s="1587"/>
      <c r="F43" s="1587"/>
      <c r="G43" s="1572"/>
      <c r="H43" s="1572"/>
      <c r="I43" s="1870">
        <f t="shared" si="0"/>
        <v>0</v>
      </c>
      <c r="J43" s="1587"/>
      <c r="K43" s="1587"/>
      <c r="L43" s="1587"/>
      <c r="M43" s="1587"/>
      <c r="N43" s="1587"/>
      <c r="O43" s="1602"/>
    </row>
    <row r="44" spans="1:15" ht="16" customHeight="1" x14ac:dyDescent="0.45">
      <c r="A44" s="1609"/>
      <c r="B44" s="1570"/>
      <c r="C44" s="1571"/>
      <c r="D44" s="1569"/>
      <c r="E44" s="1587"/>
      <c r="F44" s="1587"/>
      <c r="G44" s="1572"/>
      <c r="H44" s="1572"/>
      <c r="I44" s="1870">
        <f t="shared" si="0"/>
        <v>0</v>
      </c>
      <c r="J44" s="1587"/>
      <c r="K44" s="1587"/>
      <c r="L44" s="1587"/>
      <c r="M44" s="1587"/>
      <c r="N44" s="1587"/>
      <c r="O44" s="1602"/>
    </row>
    <row r="45" spans="1:15" ht="16" customHeight="1" x14ac:dyDescent="0.45">
      <c r="A45" s="1609"/>
      <c r="B45" s="1570"/>
      <c r="C45" s="1571"/>
      <c r="D45" s="1569"/>
      <c r="E45" s="1587"/>
      <c r="F45" s="1587"/>
      <c r="G45" s="1572"/>
      <c r="H45" s="1572"/>
      <c r="I45" s="1870">
        <f t="shared" si="0"/>
        <v>0</v>
      </c>
      <c r="J45" s="1587"/>
      <c r="K45" s="1587"/>
      <c r="L45" s="1587"/>
      <c r="M45" s="1587"/>
      <c r="N45" s="1587"/>
      <c r="O45" s="1602"/>
    </row>
    <row r="46" spans="1:15" ht="16" customHeight="1" x14ac:dyDescent="0.45">
      <c r="A46" s="1609"/>
      <c r="B46" s="1570"/>
      <c r="C46" s="1571"/>
      <c r="D46" s="1569"/>
      <c r="E46" s="1587"/>
      <c r="F46" s="1587"/>
      <c r="G46" s="1572"/>
      <c r="H46" s="1572"/>
      <c r="I46" s="1870">
        <f t="shared" si="0"/>
        <v>0</v>
      </c>
      <c r="J46" s="1587"/>
      <c r="K46" s="1587"/>
      <c r="L46" s="1587"/>
      <c r="M46" s="1587"/>
      <c r="N46" s="1587"/>
      <c r="O46" s="1602"/>
    </row>
    <row r="47" spans="1:15" ht="16" customHeight="1" x14ac:dyDescent="0.45">
      <c r="A47" s="1609"/>
      <c r="B47" s="1570"/>
      <c r="C47" s="1571"/>
      <c r="D47" s="1569"/>
      <c r="E47" s="1587"/>
      <c r="F47" s="1587"/>
      <c r="G47" s="1572"/>
      <c r="H47" s="1572"/>
      <c r="I47" s="1870">
        <f t="shared" si="0"/>
        <v>0</v>
      </c>
      <c r="J47" s="1587"/>
      <c r="K47" s="1587"/>
      <c r="L47" s="1587"/>
      <c r="M47" s="1587"/>
      <c r="N47" s="1587"/>
      <c r="O47" s="1602"/>
    </row>
    <row r="48" spans="1:15" ht="16" customHeight="1" x14ac:dyDescent="0.45">
      <c r="A48" s="1609"/>
      <c r="B48" s="1570"/>
      <c r="C48" s="1571"/>
      <c r="D48" s="1569"/>
      <c r="E48" s="1587"/>
      <c r="F48" s="1587"/>
      <c r="G48" s="1572"/>
      <c r="H48" s="1572"/>
      <c r="I48" s="1870">
        <f t="shared" si="0"/>
        <v>0</v>
      </c>
      <c r="J48" s="1587"/>
      <c r="K48" s="1587"/>
      <c r="L48" s="1587"/>
      <c r="M48" s="1587"/>
      <c r="N48" s="1587"/>
      <c r="O48" s="1602"/>
    </row>
    <row r="49" spans="1:15" ht="16" customHeight="1" x14ac:dyDescent="0.45">
      <c r="A49" s="1609"/>
      <c r="B49" s="1570"/>
      <c r="C49" s="1571"/>
      <c r="D49" s="1569"/>
      <c r="E49" s="1587"/>
      <c r="F49" s="1587"/>
      <c r="G49" s="1572"/>
      <c r="H49" s="1572"/>
      <c r="I49" s="1870">
        <f t="shared" si="0"/>
        <v>0</v>
      </c>
      <c r="J49" s="1587"/>
      <c r="K49" s="1587"/>
      <c r="L49" s="1587"/>
      <c r="M49" s="1587"/>
      <c r="N49" s="1587"/>
      <c r="O49" s="1602"/>
    </row>
    <row r="50" spans="1:15" ht="16" customHeight="1" x14ac:dyDescent="0.45">
      <c r="A50" s="1609"/>
      <c r="B50" s="1570"/>
      <c r="C50" s="1571"/>
      <c r="D50" s="1569"/>
      <c r="E50" s="1587"/>
      <c r="F50" s="1587"/>
      <c r="G50" s="1572"/>
      <c r="H50" s="1572"/>
      <c r="I50" s="1870">
        <f t="shared" si="0"/>
        <v>0</v>
      </c>
      <c r="J50" s="1587"/>
      <c r="K50" s="1587"/>
      <c r="L50" s="1587"/>
      <c r="M50" s="1587"/>
      <c r="N50" s="1587"/>
      <c r="O50" s="1602"/>
    </row>
    <row r="51" spans="1:15" ht="16" customHeight="1" x14ac:dyDescent="0.45">
      <c r="A51" s="1609"/>
      <c r="B51" s="1570"/>
      <c r="C51" s="1571"/>
      <c r="D51" s="1569"/>
      <c r="E51" s="1587"/>
      <c r="F51" s="1587"/>
      <c r="G51" s="1572"/>
      <c r="H51" s="1572"/>
      <c r="I51" s="1870">
        <f t="shared" si="0"/>
        <v>0</v>
      </c>
      <c r="J51" s="1587"/>
      <c r="K51" s="1587"/>
      <c r="L51" s="1587"/>
      <c r="M51" s="1587"/>
      <c r="N51" s="1587"/>
      <c r="O51" s="1602"/>
    </row>
    <row r="52" spans="1:15" ht="16" customHeight="1" x14ac:dyDescent="0.45">
      <c r="A52" s="1609"/>
      <c r="B52" s="1570"/>
      <c r="C52" s="1571"/>
      <c r="D52" s="1569"/>
      <c r="E52" s="1587"/>
      <c r="F52" s="1587"/>
      <c r="G52" s="1572"/>
      <c r="H52" s="1572"/>
      <c r="I52" s="1870">
        <f t="shared" si="0"/>
        <v>0</v>
      </c>
      <c r="J52" s="1587"/>
      <c r="K52" s="1587"/>
      <c r="L52" s="1587"/>
      <c r="M52" s="1587"/>
      <c r="N52" s="1587"/>
      <c r="O52" s="1602"/>
    </row>
    <row r="53" spans="1:15" ht="16" customHeight="1" x14ac:dyDescent="0.45">
      <c r="A53" s="1609"/>
      <c r="B53" s="1570"/>
      <c r="C53" s="1571"/>
      <c r="D53" s="1569"/>
      <c r="E53" s="1587"/>
      <c r="F53" s="1587"/>
      <c r="G53" s="1572"/>
      <c r="H53" s="1572"/>
      <c r="I53" s="1870">
        <f t="shared" si="0"/>
        <v>0</v>
      </c>
      <c r="J53" s="1587"/>
      <c r="K53" s="1587"/>
      <c r="L53" s="1587"/>
      <c r="M53" s="1587"/>
      <c r="N53" s="1587"/>
      <c r="O53" s="1602"/>
    </row>
    <row r="54" spans="1:15" ht="16" customHeight="1" x14ac:dyDescent="0.45">
      <c r="A54" s="1609"/>
      <c r="B54" s="1570"/>
      <c r="C54" s="1571"/>
      <c r="D54" s="1569"/>
      <c r="E54" s="1587"/>
      <c r="F54" s="1587"/>
      <c r="G54" s="1572"/>
      <c r="H54" s="1572"/>
      <c r="I54" s="1870">
        <f t="shared" si="0"/>
        <v>0</v>
      </c>
      <c r="J54" s="1587"/>
      <c r="K54" s="1587"/>
      <c r="L54" s="1587"/>
      <c r="M54" s="1587"/>
      <c r="N54" s="1587"/>
      <c r="O54" s="1602"/>
    </row>
    <row r="55" spans="1:15" ht="16" customHeight="1" x14ac:dyDescent="0.45">
      <c r="A55" s="1609"/>
      <c r="B55" s="1570"/>
      <c r="C55" s="1571"/>
      <c r="D55" s="1569"/>
      <c r="E55" s="1587"/>
      <c r="F55" s="1587"/>
      <c r="G55" s="1572"/>
      <c r="H55" s="1572"/>
      <c r="I55" s="1870">
        <f t="shared" si="0"/>
        <v>0</v>
      </c>
      <c r="J55" s="1587"/>
      <c r="K55" s="1587"/>
      <c r="L55" s="1587"/>
      <c r="M55" s="1587"/>
      <c r="N55" s="1587"/>
      <c r="O55" s="1602"/>
    </row>
    <row r="56" spans="1:15" ht="16" customHeight="1" x14ac:dyDescent="0.45">
      <c r="A56" s="1609"/>
      <c r="B56" s="1570"/>
      <c r="C56" s="1571"/>
      <c r="D56" s="1569"/>
      <c r="E56" s="1587"/>
      <c r="F56" s="1587"/>
      <c r="G56" s="1572"/>
      <c r="H56" s="1572"/>
      <c r="I56" s="1870">
        <f t="shared" si="0"/>
        <v>0</v>
      </c>
      <c r="J56" s="1587"/>
      <c r="K56" s="1587"/>
      <c r="L56" s="1587"/>
      <c r="M56" s="1587"/>
      <c r="N56" s="1587"/>
      <c r="O56" s="1602"/>
    </row>
    <row r="57" spans="1:15" ht="16" customHeight="1" x14ac:dyDescent="0.45">
      <c r="A57" s="1609"/>
      <c r="B57" s="1570"/>
      <c r="C57" s="1571"/>
      <c r="D57" s="1569"/>
      <c r="E57" s="1587"/>
      <c r="F57" s="1587"/>
      <c r="G57" s="1572"/>
      <c r="H57" s="1572"/>
      <c r="I57" s="1870">
        <f t="shared" si="0"/>
        <v>0</v>
      </c>
      <c r="J57" s="1587"/>
      <c r="K57" s="1587"/>
      <c r="L57" s="1587"/>
      <c r="M57" s="1587"/>
      <c r="N57" s="1587"/>
      <c r="O57" s="1602"/>
    </row>
    <row r="58" spans="1:15" ht="16" customHeight="1" x14ac:dyDescent="0.45">
      <c r="A58" s="1609"/>
      <c r="B58" s="1570"/>
      <c r="C58" s="1571"/>
      <c r="D58" s="1569"/>
      <c r="E58" s="1587"/>
      <c r="F58" s="1587"/>
      <c r="G58" s="1572"/>
      <c r="H58" s="1572"/>
      <c r="I58" s="1870">
        <f t="shared" si="0"/>
        <v>0</v>
      </c>
      <c r="J58" s="1587"/>
      <c r="K58" s="1587"/>
      <c r="L58" s="1587"/>
      <c r="M58" s="1587"/>
      <c r="N58" s="1587"/>
      <c r="O58" s="1602"/>
    </row>
    <row r="59" spans="1:15" ht="16" customHeight="1" x14ac:dyDescent="0.45">
      <c r="A59" s="1609"/>
      <c r="B59" s="1570"/>
      <c r="C59" s="1571"/>
      <c r="D59" s="1569"/>
      <c r="E59" s="1587"/>
      <c r="F59" s="1587"/>
      <c r="G59" s="1572"/>
      <c r="H59" s="1572"/>
      <c r="I59" s="1870">
        <f t="shared" si="0"/>
        <v>0</v>
      </c>
      <c r="J59" s="1587"/>
      <c r="K59" s="1587"/>
      <c r="L59" s="1587"/>
      <c r="M59" s="1587"/>
      <c r="N59" s="1587"/>
      <c r="O59" s="1602"/>
    </row>
    <row r="60" spans="1:15" ht="16" customHeight="1" x14ac:dyDescent="0.45">
      <c r="A60" s="1609"/>
      <c r="B60" s="1570"/>
      <c r="C60" s="1571"/>
      <c r="D60" s="1569"/>
      <c r="E60" s="1587"/>
      <c r="F60" s="1587"/>
      <c r="G60" s="1572"/>
      <c r="H60" s="1572"/>
      <c r="I60" s="1870">
        <f t="shared" si="0"/>
        <v>0</v>
      </c>
      <c r="J60" s="1587"/>
      <c r="K60" s="1587"/>
      <c r="L60" s="1587"/>
      <c r="M60" s="1587"/>
      <c r="N60" s="1587"/>
      <c r="O60" s="1602"/>
    </row>
    <row r="61" spans="1:15" ht="16" customHeight="1" x14ac:dyDescent="0.45">
      <c r="A61" s="1609"/>
      <c r="B61" s="1570"/>
      <c r="C61" s="1571"/>
      <c r="D61" s="1569"/>
      <c r="E61" s="1587"/>
      <c r="F61" s="1587"/>
      <c r="G61" s="1572"/>
      <c r="H61" s="1572"/>
      <c r="I61" s="1870">
        <f t="shared" si="0"/>
        <v>0</v>
      </c>
      <c r="J61" s="1587"/>
      <c r="K61" s="1587"/>
      <c r="L61" s="1587"/>
      <c r="M61" s="1587"/>
      <c r="N61" s="1587"/>
      <c r="O61" s="1602"/>
    </row>
    <row r="62" spans="1:15" ht="16" customHeight="1" x14ac:dyDescent="0.45">
      <c r="A62" s="1609"/>
      <c r="B62" s="1570"/>
      <c r="C62" s="1571"/>
      <c r="D62" s="1569"/>
      <c r="E62" s="1587"/>
      <c r="F62" s="1587"/>
      <c r="G62" s="1572"/>
      <c r="H62" s="1572"/>
      <c r="I62" s="1870">
        <f t="shared" si="0"/>
        <v>0</v>
      </c>
      <c r="J62" s="1587"/>
      <c r="K62" s="1587"/>
      <c r="L62" s="1587"/>
      <c r="M62" s="1587"/>
      <c r="N62" s="1587"/>
      <c r="O62" s="1602"/>
    </row>
    <row r="63" spans="1:15" ht="16" customHeight="1" x14ac:dyDescent="0.45">
      <c r="A63" s="1609"/>
      <c r="B63" s="1570"/>
      <c r="C63" s="1571"/>
      <c r="D63" s="1569"/>
      <c r="E63" s="1587"/>
      <c r="F63" s="1587"/>
      <c r="G63" s="1572"/>
      <c r="H63" s="1572"/>
      <c r="I63" s="1870">
        <f t="shared" si="0"/>
        <v>0</v>
      </c>
      <c r="J63" s="1587"/>
      <c r="K63" s="1587"/>
      <c r="L63" s="1587"/>
      <c r="M63" s="1587"/>
      <c r="N63" s="1587"/>
      <c r="O63" s="1602"/>
    </row>
    <row r="64" spans="1:15" ht="16" customHeight="1" x14ac:dyDescent="0.45">
      <c r="A64" s="1609"/>
      <c r="B64" s="1570"/>
      <c r="C64" s="1571"/>
      <c r="D64" s="1569"/>
      <c r="E64" s="1587"/>
      <c r="F64" s="1587"/>
      <c r="G64" s="1572"/>
      <c r="H64" s="1572"/>
      <c r="I64" s="1870">
        <f t="shared" si="0"/>
        <v>0</v>
      </c>
      <c r="J64" s="1587"/>
      <c r="K64" s="1587"/>
      <c r="L64" s="1587"/>
      <c r="M64" s="1587"/>
      <c r="N64" s="1587"/>
      <c r="O64" s="1602"/>
    </row>
    <row r="65" spans="1:15" ht="16" customHeight="1" x14ac:dyDescent="0.45">
      <c r="A65" s="1609"/>
      <c r="B65" s="1570"/>
      <c r="C65" s="1571"/>
      <c r="D65" s="1569"/>
      <c r="E65" s="1587"/>
      <c r="F65" s="1587"/>
      <c r="G65" s="1572"/>
      <c r="H65" s="1572"/>
      <c r="I65" s="1870">
        <f t="shared" si="0"/>
        <v>0</v>
      </c>
      <c r="J65" s="1587"/>
      <c r="K65" s="1587"/>
      <c r="L65" s="1587"/>
      <c r="M65" s="1587"/>
      <c r="N65" s="1587"/>
      <c r="O65" s="1602"/>
    </row>
    <row r="66" spans="1:15" ht="16" customHeight="1" x14ac:dyDescent="0.45">
      <c r="A66" s="1609"/>
      <c r="B66" s="1570"/>
      <c r="C66" s="1571"/>
      <c r="D66" s="1569"/>
      <c r="E66" s="1587"/>
      <c r="F66" s="1587"/>
      <c r="G66" s="1572"/>
      <c r="H66" s="1572"/>
      <c r="I66" s="1870">
        <f t="shared" si="0"/>
        <v>0</v>
      </c>
      <c r="J66" s="1587"/>
      <c r="K66" s="1587"/>
      <c r="L66" s="1587"/>
      <c r="M66" s="1587"/>
      <c r="N66" s="1587"/>
      <c r="O66" s="1602"/>
    </row>
    <row r="67" spans="1:15" ht="16" customHeight="1" x14ac:dyDescent="0.45">
      <c r="A67" s="1609"/>
      <c r="B67" s="1570"/>
      <c r="C67" s="1571"/>
      <c r="D67" s="1569"/>
      <c r="E67" s="1587"/>
      <c r="F67" s="1587"/>
      <c r="G67" s="1572"/>
      <c r="H67" s="1572"/>
      <c r="I67" s="1870">
        <f t="shared" si="0"/>
        <v>0</v>
      </c>
      <c r="J67" s="1587"/>
      <c r="K67" s="1587"/>
      <c r="L67" s="1587"/>
      <c r="M67" s="1587"/>
      <c r="N67" s="1587"/>
      <c r="O67" s="1602"/>
    </row>
    <row r="68" spans="1:15" ht="16" customHeight="1" x14ac:dyDescent="0.45">
      <c r="A68" s="1609"/>
      <c r="B68" s="1570"/>
      <c r="C68" s="1571"/>
      <c r="D68" s="1569"/>
      <c r="E68" s="1587"/>
      <c r="F68" s="1587"/>
      <c r="G68" s="1572"/>
      <c r="H68" s="1572"/>
      <c r="I68" s="1870">
        <f t="shared" si="0"/>
        <v>0</v>
      </c>
      <c r="J68" s="1587"/>
      <c r="K68" s="1587"/>
      <c r="L68" s="1587"/>
      <c r="M68" s="1587"/>
      <c r="N68" s="1587"/>
      <c r="O68" s="1602"/>
    </row>
    <row r="69" spans="1:15" ht="16" customHeight="1" x14ac:dyDescent="0.45">
      <c r="A69" s="1609"/>
      <c r="B69" s="1570"/>
      <c r="C69" s="1571"/>
      <c r="D69" s="1569"/>
      <c r="E69" s="1587"/>
      <c r="F69" s="1587"/>
      <c r="G69" s="1572"/>
      <c r="H69" s="1572"/>
      <c r="I69" s="1870">
        <f t="shared" si="0"/>
        <v>0</v>
      </c>
      <c r="J69" s="1587"/>
      <c r="K69" s="1587"/>
      <c r="L69" s="1587"/>
      <c r="M69" s="1587"/>
      <c r="N69" s="1587"/>
      <c r="O69" s="1602"/>
    </row>
    <row r="70" spans="1:15" ht="16" customHeight="1" x14ac:dyDescent="0.45">
      <c r="A70" s="1609"/>
      <c r="B70" s="1570"/>
      <c r="C70" s="1571"/>
      <c r="D70" s="1569"/>
      <c r="E70" s="1587"/>
      <c r="F70" s="1587"/>
      <c r="G70" s="1572"/>
      <c r="H70" s="1572"/>
      <c r="I70" s="1870">
        <f t="shared" si="0"/>
        <v>0</v>
      </c>
      <c r="J70" s="1587"/>
      <c r="K70" s="1587"/>
      <c r="L70" s="1587"/>
      <c r="M70" s="1587"/>
      <c r="N70" s="1587"/>
      <c r="O70" s="1602"/>
    </row>
    <row r="71" spans="1:15" ht="16" customHeight="1" x14ac:dyDescent="0.45">
      <c r="A71" s="1609"/>
      <c r="B71" s="1570"/>
      <c r="C71" s="1571"/>
      <c r="D71" s="1569"/>
      <c r="E71" s="1587"/>
      <c r="F71" s="1587"/>
      <c r="G71" s="1572"/>
      <c r="H71" s="1572"/>
      <c r="I71" s="1870">
        <f t="shared" si="0"/>
        <v>0</v>
      </c>
      <c r="J71" s="1587"/>
      <c r="K71" s="1587"/>
      <c r="L71" s="1587"/>
      <c r="M71" s="1587"/>
      <c r="N71" s="1587"/>
      <c r="O71" s="1602"/>
    </row>
    <row r="72" spans="1:15" ht="16" customHeight="1" x14ac:dyDescent="0.45">
      <c r="A72" s="1609"/>
      <c r="B72" s="1570"/>
      <c r="C72" s="1571"/>
      <c r="D72" s="1569"/>
      <c r="E72" s="1587"/>
      <c r="F72" s="1587"/>
      <c r="G72" s="1572"/>
      <c r="H72" s="1572"/>
      <c r="I72" s="1870">
        <f t="shared" ref="I72:I135" si="1">$G72*$H72</f>
        <v>0</v>
      </c>
      <c r="J72" s="1587"/>
      <c r="K72" s="1587"/>
      <c r="L72" s="1587"/>
      <c r="M72" s="1587"/>
      <c r="N72" s="1587"/>
      <c r="O72" s="1602"/>
    </row>
    <row r="73" spans="1:15" ht="16" customHeight="1" x14ac:dyDescent="0.45">
      <c r="A73" s="1609"/>
      <c r="B73" s="1570"/>
      <c r="C73" s="1571"/>
      <c r="D73" s="1569"/>
      <c r="E73" s="1587"/>
      <c r="F73" s="1587"/>
      <c r="G73" s="1572"/>
      <c r="H73" s="1572"/>
      <c r="I73" s="1870">
        <f t="shared" si="1"/>
        <v>0</v>
      </c>
      <c r="J73" s="1587"/>
      <c r="K73" s="1587"/>
      <c r="L73" s="1587"/>
      <c r="M73" s="1587"/>
      <c r="N73" s="1587"/>
      <c r="O73" s="1602"/>
    </row>
    <row r="74" spans="1:15" ht="16" customHeight="1" x14ac:dyDescent="0.45">
      <c r="A74" s="1609"/>
      <c r="B74" s="1570"/>
      <c r="C74" s="1571"/>
      <c r="D74" s="1569"/>
      <c r="E74" s="1587"/>
      <c r="F74" s="1587"/>
      <c r="G74" s="1572"/>
      <c r="H74" s="1572"/>
      <c r="I74" s="1870">
        <f t="shared" si="1"/>
        <v>0</v>
      </c>
      <c r="J74" s="1587"/>
      <c r="K74" s="1587"/>
      <c r="L74" s="1587"/>
      <c r="M74" s="1587"/>
      <c r="N74" s="1587"/>
      <c r="O74" s="1602"/>
    </row>
    <row r="75" spans="1:15" ht="16" customHeight="1" x14ac:dyDescent="0.45">
      <c r="A75" s="1609"/>
      <c r="B75" s="1570"/>
      <c r="C75" s="1571"/>
      <c r="D75" s="1569"/>
      <c r="E75" s="1587"/>
      <c r="F75" s="1587"/>
      <c r="G75" s="1572"/>
      <c r="H75" s="1572"/>
      <c r="I75" s="1870">
        <f t="shared" si="1"/>
        <v>0</v>
      </c>
      <c r="J75" s="1587"/>
      <c r="K75" s="1587"/>
      <c r="L75" s="1587"/>
      <c r="M75" s="1587"/>
      <c r="N75" s="1587"/>
      <c r="O75" s="1602"/>
    </row>
    <row r="76" spans="1:15" ht="16" customHeight="1" x14ac:dyDescent="0.45">
      <c r="A76" s="1609"/>
      <c r="B76" s="1570"/>
      <c r="C76" s="1571"/>
      <c r="D76" s="1569"/>
      <c r="E76" s="1587"/>
      <c r="F76" s="1587"/>
      <c r="G76" s="1572"/>
      <c r="H76" s="1572"/>
      <c r="I76" s="1870">
        <f t="shared" si="1"/>
        <v>0</v>
      </c>
      <c r="J76" s="1587"/>
      <c r="K76" s="1587"/>
      <c r="L76" s="1587"/>
      <c r="M76" s="1587"/>
      <c r="N76" s="1587"/>
      <c r="O76" s="1602"/>
    </row>
    <row r="77" spans="1:15" ht="16" customHeight="1" x14ac:dyDescent="0.45">
      <c r="A77" s="1609"/>
      <c r="B77" s="1570"/>
      <c r="C77" s="1571"/>
      <c r="D77" s="1569"/>
      <c r="E77" s="1587"/>
      <c r="F77" s="1587"/>
      <c r="G77" s="1572"/>
      <c r="H77" s="1572"/>
      <c r="I77" s="1870">
        <f t="shared" si="1"/>
        <v>0</v>
      </c>
      <c r="J77" s="1587"/>
      <c r="K77" s="1587"/>
      <c r="L77" s="1587"/>
      <c r="M77" s="1587"/>
      <c r="N77" s="1587"/>
      <c r="O77" s="1602"/>
    </row>
    <row r="78" spans="1:15" ht="16" customHeight="1" x14ac:dyDescent="0.45">
      <c r="A78" s="1609"/>
      <c r="B78" s="1570"/>
      <c r="C78" s="1571"/>
      <c r="D78" s="1569"/>
      <c r="E78" s="1587"/>
      <c r="F78" s="1587"/>
      <c r="G78" s="1572"/>
      <c r="H78" s="1572"/>
      <c r="I78" s="1870">
        <f t="shared" si="1"/>
        <v>0</v>
      </c>
      <c r="J78" s="1587"/>
      <c r="K78" s="1587"/>
      <c r="L78" s="1587"/>
      <c r="M78" s="1587"/>
      <c r="N78" s="1587"/>
      <c r="O78" s="1602"/>
    </row>
    <row r="79" spans="1:15" ht="16" customHeight="1" x14ac:dyDescent="0.45">
      <c r="A79" s="1609"/>
      <c r="B79" s="1570"/>
      <c r="C79" s="1571"/>
      <c r="D79" s="1569"/>
      <c r="E79" s="1587"/>
      <c r="F79" s="1587"/>
      <c r="G79" s="1572"/>
      <c r="H79" s="1572"/>
      <c r="I79" s="1870">
        <f t="shared" si="1"/>
        <v>0</v>
      </c>
      <c r="J79" s="1587"/>
      <c r="K79" s="1587"/>
      <c r="L79" s="1587"/>
      <c r="M79" s="1587"/>
      <c r="N79" s="1587"/>
      <c r="O79" s="1602"/>
    </row>
    <row r="80" spans="1:15" ht="16" customHeight="1" x14ac:dyDescent="0.45">
      <c r="A80" s="1609"/>
      <c r="B80" s="1570"/>
      <c r="C80" s="1571"/>
      <c r="D80" s="1569"/>
      <c r="E80" s="1587"/>
      <c r="F80" s="1587"/>
      <c r="G80" s="1572"/>
      <c r="H80" s="1572"/>
      <c r="I80" s="1870">
        <f t="shared" si="1"/>
        <v>0</v>
      </c>
      <c r="J80" s="1587"/>
      <c r="K80" s="1587"/>
      <c r="L80" s="1587"/>
      <c r="M80" s="1587"/>
      <c r="N80" s="1587"/>
      <c r="O80" s="1602"/>
    </row>
    <row r="81" spans="1:15" ht="16" customHeight="1" x14ac:dyDescent="0.45">
      <c r="A81" s="1609"/>
      <c r="B81" s="1570"/>
      <c r="C81" s="1571"/>
      <c r="D81" s="1569"/>
      <c r="E81" s="1587"/>
      <c r="F81" s="1587"/>
      <c r="G81" s="1572"/>
      <c r="H81" s="1572"/>
      <c r="I81" s="1870">
        <f t="shared" si="1"/>
        <v>0</v>
      </c>
      <c r="J81" s="1587"/>
      <c r="K81" s="1587"/>
      <c r="L81" s="1587"/>
      <c r="M81" s="1587"/>
      <c r="N81" s="1587"/>
      <c r="O81" s="1602"/>
    </row>
    <row r="82" spans="1:15" ht="16" customHeight="1" x14ac:dyDescent="0.45">
      <c r="A82" s="1609"/>
      <c r="B82" s="1570"/>
      <c r="C82" s="1571"/>
      <c r="D82" s="1569"/>
      <c r="E82" s="1587"/>
      <c r="F82" s="1587"/>
      <c r="G82" s="1572"/>
      <c r="H82" s="1572"/>
      <c r="I82" s="1870">
        <f t="shared" si="1"/>
        <v>0</v>
      </c>
      <c r="J82" s="1587"/>
      <c r="K82" s="1587"/>
      <c r="L82" s="1587"/>
      <c r="M82" s="1587"/>
      <c r="N82" s="1587"/>
      <c r="O82" s="1602"/>
    </row>
    <row r="83" spans="1:15" ht="16" customHeight="1" x14ac:dyDescent="0.45">
      <c r="A83" s="1609"/>
      <c r="B83" s="1570"/>
      <c r="C83" s="1571"/>
      <c r="D83" s="1569"/>
      <c r="E83" s="1587"/>
      <c r="F83" s="1587"/>
      <c r="G83" s="1572"/>
      <c r="H83" s="1572"/>
      <c r="I83" s="1870">
        <f t="shared" si="1"/>
        <v>0</v>
      </c>
      <c r="J83" s="1587"/>
      <c r="K83" s="1587"/>
      <c r="L83" s="1587"/>
      <c r="M83" s="1587"/>
      <c r="N83" s="1587"/>
      <c r="O83" s="1602"/>
    </row>
    <row r="84" spans="1:15" ht="16" customHeight="1" x14ac:dyDescent="0.45">
      <c r="A84" s="1609"/>
      <c r="B84" s="1570"/>
      <c r="C84" s="1571"/>
      <c r="D84" s="1569"/>
      <c r="E84" s="1587"/>
      <c r="F84" s="1587"/>
      <c r="G84" s="1572"/>
      <c r="H84" s="1572"/>
      <c r="I84" s="1870">
        <f t="shared" si="1"/>
        <v>0</v>
      </c>
      <c r="J84" s="1587"/>
      <c r="K84" s="1587"/>
      <c r="L84" s="1587"/>
      <c r="M84" s="1587"/>
      <c r="N84" s="1587"/>
      <c r="O84" s="1602"/>
    </row>
    <row r="85" spans="1:15" ht="16" customHeight="1" x14ac:dyDescent="0.45">
      <c r="A85" s="1609"/>
      <c r="B85" s="1570"/>
      <c r="C85" s="1571"/>
      <c r="D85" s="1569"/>
      <c r="E85" s="1587"/>
      <c r="F85" s="1587"/>
      <c r="G85" s="1572"/>
      <c r="H85" s="1572"/>
      <c r="I85" s="1870">
        <f t="shared" si="1"/>
        <v>0</v>
      </c>
      <c r="J85" s="1587"/>
      <c r="K85" s="1587"/>
      <c r="L85" s="1587"/>
      <c r="M85" s="1587"/>
      <c r="N85" s="1587"/>
      <c r="O85" s="1602"/>
    </row>
    <row r="86" spans="1:15" ht="16" customHeight="1" x14ac:dyDescent="0.45">
      <c r="A86" s="1609"/>
      <c r="B86" s="1570"/>
      <c r="C86" s="1571"/>
      <c r="D86" s="1569"/>
      <c r="E86" s="1587"/>
      <c r="F86" s="1587"/>
      <c r="G86" s="1572"/>
      <c r="H86" s="1572"/>
      <c r="I86" s="1870">
        <f t="shared" si="1"/>
        <v>0</v>
      </c>
      <c r="J86" s="1587"/>
      <c r="K86" s="1587"/>
      <c r="L86" s="1587"/>
      <c r="M86" s="1587"/>
      <c r="N86" s="1587"/>
      <c r="O86" s="1602"/>
    </row>
    <row r="87" spans="1:15" ht="16" customHeight="1" x14ac:dyDescent="0.45">
      <c r="A87" s="1609"/>
      <c r="B87" s="1570"/>
      <c r="C87" s="1571"/>
      <c r="D87" s="1569"/>
      <c r="E87" s="1587"/>
      <c r="F87" s="1587"/>
      <c r="G87" s="1572"/>
      <c r="H87" s="1572"/>
      <c r="I87" s="1870">
        <f t="shared" si="1"/>
        <v>0</v>
      </c>
      <c r="J87" s="1587"/>
      <c r="K87" s="1587"/>
      <c r="L87" s="1587"/>
      <c r="M87" s="1587"/>
      <c r="N87" s="1587"/>
      <c r="O87" s="1602"/>
    </row>
    <row r="88" spans="1:15" ht="16" customHeight="1" x14ac:dyDescent="0.45">
      <c r="A88" s="1609"/>
      <c r="B88" s="1570"/>
      <c r="C88" s="1571"/>
      <c r="D88" s="1569"/>
      <c r="E88" s="1587"/>
      <c r="F88" s="1587"/>
      <c r="G88" s="1572"/>
      <c r="H88" s="1572"/>
      <c r="I88" s="1870">
        <f t="shared" si="1"/>
        <v>0</v>
      </c>
      <c r="J88" s="1587"/>
      <c r="K88" s="1587"/>
      <c r="L88" s="1587"/>
      <c r="M88" s="1587"/>
      <c r="N88" s="1587"/>
      <c r="O88" s="1602"/>
    </row>
    <row r="89" spans="1:15" ht="16" customHeight="1" x14ac:dyDescent="0.45">
      <c r="A89" s="1609"/>
      <c r="B89" s="1570"/>
      <c r="C89" s="1571"/>
      <c r="D89" s="1569"/>
      <c r="E89" s="1587"/>
      <c r="F89" s="1587"/>
      <c r="G89" s="1572"/>
      <c r="H89" s="1572"/>
      <c r="I89" s="1870">
        <f t="shared" si="1"/>
        <v>0</v>
      </c>
      <c r="J89" s="1587"/>
      <c r="K89" s="1587"/>
      <c r="L89" s="1587"/>
      <c r="M89" s="1587"/>
      <c r="N89" s="1587"/>
      <c r="O89" s="1602"/>
    </row>
    <row r="90" spans="1:15" ht="16" customHeight="1" x14ac:dyDescent="0.45">
      <c r="A90" s="1609"/>
      <c r="B90" s="1570"/>
      <c r="C90" s="1571"/>
      <c r="D90" s="1569"/>
      <c r="E90" s="1587"/>
      <c r="F90" s="1587"/>
      <c r="G90" s="1572"/>
      <c r="H90" s="1572"/>
      <c r="I90" s="1870">
        <f t="shared" si="1"/>
        <v>0</v>
      </c>
      <c r="J90" s="1587"/>
      <c r="K90" s="1587"/>
      <c r="L90" s="1587"/>
      <c r="M90" s="1587"/>
      <c r="N90" s="1587"/>
      <c r="O90" s="1602"/>
    </row>
    <row r="91" spans="1:15" ht="16" customHeight="1" x14ac:dyDescent="0.45">
      <c r="A91" s="1609"/>
      <c r="B91" s="1570"/>
      <c r="C91" s="1571"/>
      <c r="D91" s="1569"/>
      <c r="E91" s="1587"/>
      <c r="F91" s="1587"/>
      <c r="G91" s="1572"/>
      <c r="H91" s="1572"/>
      <c r="I91" s="1870">
        <f t="shared" si="1"/>
        <v>0</v>
      </c>
      <c r="J91" s="1587"/>
      <c r="K91" s="1587"/>
      <c r="L91" s="1587"/>
      <c r="M91" s="1587"/>
      <c r="N91" s="1587"/>
      <c r="O91" s="1602"/>
    </row>
    <row r="92" spans="1:15" ht="16" customHeight="1" x14ac:dyDescent="0.45">
      <c r="A92" s="1609"/>
      <c r="B92" s="1570"/>
      <c r="C92" s="1571"/>
      <c r="D92" s="1569"/>
      <c r="E92" s="1587"/>
      <c r="F92" s="1587"/>
      <c r="G92" s="1572"/>
      <c r="H92" s="1572"/>
      <c r="I92" s="1870">
        <f t="shared" si="1"/>
        <v>0</v>
      </c>
      <c r="J92" s="1587"/>
      <c r="K92" s="1587"/>
      <c r="L92" s="1587"/>
      <c r="M92" s="1587"/>
      <c r="N92" s="1587"/>
      <c r="O92" s="1602"/>
    </row>
    <row r="93" spans="1:15" ht="16" customHeight="1" x14ac:dyDescent="0.45">
      <c r="A93" s="1609"/>
      <c r="B93" s="1570"/>
      <c r="C93" s="1571"/>
      <c r="D93" s="1569"/>
      <c r="E93" s="1587"/>
      <c r="F93" s="1587"/>
      <c r="G93" s="1572"/>
      <c r="H93" s="1572"/>
      <c r="I93" s="1870">
        <f t="shared" si="1"/>
        <v>0</v>
      </c>
      <c r="J93" s="1587"/>
      <c r="K93" s="1587"/>
      <c r="L93" s="1587"/>
      <c r="M93" s="1587"/>
      <c r="N93" s="1587"/>
      <c r="O93" s="1602"/>
    </row>
    <row r="94" spans="1:15" ht="16" customHeight="1" x14ac:dyDescent="0.45">
      <c r="A94" s="1609"/>
      <c r="B94" s="1570"/>
      <c r="C94" s="1571"/>
      <c r="D94" s="1569"/>
      <c r="E94" s="1587"/>
      <c r="F94" s="1587"/>
      <c r="G94" s="1572"/>
      <c r="H94" s="1572"/>
      <c r="I94" s="1870">
        <f t="shared" si="1"/>
        <v>0</v>
      </c>
      <c r="J94" s="1587"/>
      <c r="K94" s="1587"/>
      <c r="L94" s="1587"/>
      <c r="M94" s="1587"/>
      <c r="N94" s="1587"/>
      <c r="O94" s="1602"/>
    </row>
    <row r="95" spans="1:15" ht="16" customHeight="1" x14ac:dyDescent="0.45">
      <c r="A95" s="1609"/>
      <c r="B95" s="1570"/>
      <c r="C95" s="1571"/>
      <c r="D95" s="1569"/>
      <c r="E95" s="1587"/>
      <c r="F95" s="1587"/>
      <c r="G95" s="1572"/>
      <c r="H95" s="1572"/>
      <c r="I95" s="1870">
        <f t="shared" si="1"/>
        <v>0</v>
      </c>
      <c r="J95" s="1587"/>
      <c r="K95" s="1587"/>
      <c r="L95" s="1587"/>
      <c r="M95" s="1587"/>
      <c r="N95" s="1587"/>
      <c r="O95" s="1602"/>
    </row>
    <row r="96" spans="1:15" ht="16" customHeight="1" x14ac:dyDescent="0.45">
      <c r="A96" s="1609"/>
      <c r="B96" s="1570"/>
      <c r="C96" s="1571"/>
      <c r="D96" s="1569"/>
      <c r="E96" s="1587"/>
      <c r="F96" s="1587"/>
      <c r="G96" s="1572"/>
      <c r="H96" s="1572"/>
      <c r="I96" s="1870">
        <f t="shared" si="1"/>
        <v>0</v>
      </c>
      <c r="J96" s="1587"/>
      <c r="K96" s="1587"/>
      <c r="L96" s="1587"/>
      <c r="M96" s="1587"/>
      <c r="N96" s="1587"/>
      <c r="O96" s="1602"/>
    </row>
    <row r="97" spans="1:15" ht="16" customHeight="1" x14ac:dyDescent="0.45">
      <c r="A97" s="1609"/>
      <c r="B97" s="1570"/>
      <c r="C97" s="1571"/>
      <c r="D97" s="1569"/>
      <c r="E97" s="1587"/>
      <c r="F97" s="1587"/>
      <c r="G97" s="1572"/>
      <c r="H97" s="1572"/>
      <c r="I97" s="1870">
        <f t="shared" si="1"/>
        <v>0</v>
      </c>
      <c r="J97" s="1587"/>
      <c r="K97" s="1587"/>
      <c r="L97" s="1587"/>
      <c r="M97" s="1587"/>
      <c r="N97" s="1587"/>
      <c r="O97" s="1602"/>
    </row>
    <row r="98" spans="1:15" ht="16" customHeight="1" x14ac:dyDescent="0.45">
      <c r="A98" s="1609"/>
      <c r="B98" s="1570"/>
      <c r="C98" s="1571"/>
      <c r="D98" s="1569"/>
      <c r="E98" s="1587"/>
      <c r="F98" s="1587"/>
      <c r="G98" s="1572"/>
      <c r="H98" s="1572"/>
      <c r="I98" s="1870">
        <f t="shared" si="1"/>
        <v>0</v>
      </c>
      <c r="J98" s="1587"/>
      <c r="K98" s="1587"/>
      <c r="L98" s="1587"/>
      <c r="M98" s="1587"/>
      <c r="N98" s="1587"/>
      <c r="O98" s="1602"/>
    </row>
    <row r="99" spans="1:15" ht="16" customHeight="1" x14ac:dyDescent="0.45">
      <c r="A99" s="1609"/>
      <c r="B99" s="1570"/>
      <c r="C99" s="1571"/>
      <c r="D99" s="1569"/>
      <c r="E99" s="1587"/>
      <c r="F99" s="1587"/>
      <c r="G99" s="1572"/>
      <c r="H99" s="1572"/>
      <c r="I99" s="1870">
        <f t="shared" si="1"/>
        <v>0</v>
      </c>
      <c r="J99" s="1587"/>
      <c r="K99" s="1587"/>
      <c r="L99" s="1587"/>
      <c r="M99" s="1587"/>
      <c r="N99" s="1587"/>
      <c r="O99" s="1602"/>
    </row>
    <row r="100" spans="1:15" ht="16" customHeight="1" x14ac:dyDescent="0.45">
      <c r="A100" s="1609"/>
      <c r="B100" s="1570"/>
      <c r="C100" s="1571"/>
      <c r="D100" s="1569"/>
      <c r="E100" s="1587"/>
      <c r="F100" s="1587"/>
      <c r="G100" s="1572"/>
      <c r="H100" s="1572"/>
      <c r="I100" s="1870">
        <f t="shared" si="1"/>
        <v>0</v>
      </c>
      <c r="J100" s="1587"/>
      <c r="K100" s="1587"/>
      <c r="L100" s="1587"/>
      <c r="M100" s="1587"/>
      <c r="N100" s="1587"/>
      <c r="O100" s="1602"/>
    </row>
    <row r="101" spans="1:15" ht="16" customHeight="1" x14ac:dyDescent="0.45">
      <c r="A101" s="1609"/>
      <c r="B101" s="1570"/>
      <c r="C101" s="1571"/>
      <c r="D101" s="1569"/>
      <c r="E101" s="1587"/>
      <c r="F101" s="1587"/>
      <c r="G101" s="1572"/>
      <c r="H101" s="1572"/>
      <c r="I101" s="1870">
        <f t="shared" si="1"/>
        <v>0</v>
      </c>
      <c r="J101" s="1587"/>
      <c r="K101" s="1587"/>
      <c r="L101" s="1587"/>
      <c r="M101" s="1587"/>
      <c r="N101" s="1587"/>
      <c r="O101" s="1602"/>
    </row>
    <row r="102" spans="1:15" ht="16" customHeight="1" x14ac:dyDescent="0.45">
      <c r="A102" s="1609"/>
      <c r="B102" s="1570"/>
      <c r="C102" s="1571"/>
      <c r="D102" s="1569"/>
      <c r="E102" s="1587"/>
      <c r="F102" s="1587"/>
      <c r="G102" s="1572"/>
      <c r="H102" s="1572"/>
      <c r="I102" s="1870">
        <f t="shared" si="1"/>
        <v>0</v>
      </c>
      <c r="J102" s="1587"/>
      <c r="K102" s="1587"/>
      <c r="L102" s="1587"/>
      <c r="M102" s="1587"/>
      <c r="N102" s="1587"/>
      <c r="O102" s="1602"/>
    </row>
    <row r="103" spans="1:15" ht="16" customHeight="1" x14ac:dyDescent="0.45">
      <c r="A103" s="1609"/>
      <c r="B103" s="1570"/>
      <c r="C103" s="1571"/>
      <c r="D103" s="1569"/>
      <c r="E103" s="1587"/>
      <c r="F103" s="1587"/>
      <c r="G103" s="1572"/>
      <c r="H103" s="1572"/>
      <c r="I103" s="1870">
        <f t="shared" si="1"/>
        <v>0</v>
      </c>
      <c r="J103" s="1587"/>
      <c r="K103" s="1587"/>
      <c r="L103" s="1587"/>
      <c r="M103" s="1587"/>
      <c r="N103" s="1587"/>
      <c r="O103" s="1602"/>
    </row>
    <row r="104" spans="1:15" ht="16" customHeight="1" x14ac:dyDescent="0.45">
      <c r="A104" s="1609"/>
      <c r="B104" s="1570"/>
      <c r="C104" s="1571"/>
      <c r="D104" s="1569"/>
      <c r="E104" s="1587"/>
      <c r="F104" s="1587"/>
      <c r="G104" s="1572"/>
      <c r="H104" s="1572"/>
      <c r="I104" s="1870">
        <f t="shared" si="1"/>
        <v>0</v>
      </c>
      <c r="J104" s="1587"/>
      <c r="K104" s="1587"/>
      <c r="L104" s="1587"/>
      <c r="M104" s="1587"/>
      <c r="N104" s="1587"/>
      <c r="O104" s="1602"/>
    </row>
    <row r="105" spans="1:15" ht="16" customHeight="1" x14ac:dyDescent="0.45">
      <c r="A105" s="1609"/>
      <c r="B105" s="1570"/>
      <c r="C105" s="1571"/>
      <c r="D105" s="1569"/>
      <c r="E105" s="1587"/>
      <c r="F105" s="1587"/>
      <c r="G105" s="1572"/>
      <c r="H105" s="1572"/>
      <c r="I105" s="1870">
        <f t="shared" si="1"/>
        <v>0</v>
      </c>
      <c r="J105" s="1587"/>
      <c r="K105" s="1587"/>
      <c r="L105" s="1587"/>
      <c r="M105" s="1587"/>
      <c r="N105" s="1587"/>
      <c r="O105" s="1602"/>
    </row>
    <row r="106" spans="1:15" ht="16" customHeight="1" x14ac:dyDescent="0.45">
      <c r="A106" s="1609"/>
      <c r="B106" s="1570"/>
      <c r="C106" s="1571"/>
      <c r="D106" s="1569"/>
      <c r="E106" s="1587"/>
      <c r="F106" s="1587"/>
      <c r="G106" s="1572"/>
      <c r="H106" s="1572"/>
      <c r="I106" s="1870">
        <f t="shared" si="1"/>
        <v>0</v>
      </c>
      <c r="J106" s="1587"/>
      <c r="K106" s="1587"/>
      <c r="L106" s="1587"/>
      <c r="M106" s="1587"/>
      <c r="N106" s="1587"/>
      <c r="O106" s="1602"/>
    </row>
    <row r="107" spans="1:15" ht="16" customHeight="1" x14ac:dyDescent="0.45">
      <c r="A107" s="1609"/>
      <c r="B107" s="1570"/>
      <c r="C107" s="1571"/>
      <c r="D107" s="1569"/>
      <c r="E107" s="1587"/>
      <c r="F107" s="1587"/>
      <c r="G107" s="1572"/>
      <c r="H107" s="1572"/>
      <c r="I107" s="1870">
        <f t="shared" si="1"/>
        <v>0</v>
      </c>
      <c r="J107" s="1587"/>
      <c r="K107" s="1587"/>
      <c r="L107" s="1587"/>
      <c r="M107" s="1587"/>
      <c r="N107" s="1587"/>
      <c r="O107" s="1602"/>
    </row>
    <row r="108" spans="1:15" ht="16" customHeight="1" x14ac:dyDescent="0.45">
      <c r="A108" s="1609"/>
      <c r="B108" s="1570"/>
      <c r="C108" s="1571"/>
      <c r="D108" s="1569"/>
      <c r="E108" s="1587"/>
      <c r="F108" s="1587"/>
      <c r="G108" s="1572"/>
      <c r="H108" s="1572"/>
      <c r="I108" s="1870">
        <f t="shared" si="1"/>
        <v>0</v>
      </c>
      <c r="J108" s="1587"/>
      <c r="K108" s="1587"/>
      <c r="L108" s="1587"/>
      <c r="M108" s="1587"/>
      <c r="N108" s="1587"/>
      <c r="O108" s="1602"/>
    </row>
    <row r="109" spans="1:15" ht="16" customHeight="1" x14ac:dyDescent="0.45">
      <c r="A109" s="1609"/>
      <c r="B109" s="1570"/>
      <c r="C109" s="1571"/>
      <c r="D109" s="1569"/>
      <c r="E109" s="1587"/>
      <c r="F109" s="1587"/>
      <c r="G109" s="1572"/>
      <c r="H109" s="1572"/>
      <c r="I109" s="1870">
        <f t="shared" si="1"/>
        <v>0</v>
      </c>
      <c r="J109" s="1587"/>
      <c r="K109" s="1587"/>
      <c r="L109" s="1587"/>
      <c r="M109" s="1587"/>
      <c r="N109" s="1587"/>
      <c r="O109" s="1602"/>
    </row>
    <row r="110" spans="1:15" ht="16" customHeight="1" x14ac:dyDescent="0.45">
      <c r="A110" s="1609"/>
      <c r="B110" s="1570"/>
      <c r="C110" s="1571"/>
      <c r="D110" s="1569"/>
      <c r="E110" s="1587"/>
      <c r="F110" s="1587"/>
      <c r="G110" s="1572"/>
      <c r="H110" s="1572"/>
      <c r="I110" s="1870">
        <f t="shared" si="1"/>
        <v>0</v>
      </c>
      <c r="J110" s="1587"/>
      <c r="K110" s="1587"/>
      <c r="L110" s="1587"/>
      <c r="M110" s="1587"/>
      <c r="N110" s="1587"/>
      <c r="O110" s="1602"/>
    </row>
    <row r="111" spans="1:15" ht="16" customHeight="1" x14ac:dyDescent="0.45">
      <c r="A111" s="1609"/>
      <c r="B111" s="1570"/>
      <c r="C111" s="1571"/>
      <c r="D111" s="1569"/>
      <c r="E111" s="1587"/>
      <c r="F111" s="1587"/>
      <c r="G111" s="1572"/>
      <c r="H111" s="1572"/>
      <c r="I111" s="1870">
        <f t="shared" si="1"/>
        <v>0</v>
      </c>
      <c r="J111" s="1587"/>
      <c r="K111" s="1587"/>
      <c r="L111" s="1587"/>
      <c r="M111" s="1587"/>
      <c r="N111" s="1587"/>
      <c r="O111" s="1602"/>
    </row>
    <row r="112" spans="1:15" ht="16" customHeight="1" x14ac:dyDescent="0.45">
      <c r="A112" s="1609"/>
      <c r="B112" s="1570"/>
      <c r="C112" s="1571"/>
      <c r="D112" s="1569"/>
      <c r="E112" s="1587"/>
      <c r="F112" s="1587"/>
      <c r="G112" s="1572"/>
      <c r="H112" s="1572"/>
      <c r="I112" s="1870">
        <f t="shared" si="1"/>
        <v>0</v>
      </c>
      <c r="J112" s="1587"/>
      <c r="K112" s="1587"/>
      <c r="L112" s="1587"/>
      <c r="M112" s="1587"/>
      <c r="N112" s="1587"/>
      <c r="O112" s="1602"/>
    </row>
    <row r="113" spans="1:15" ht="16" customHeight="1" x14ac:dyDescent="0.45">
      <c r="A113" s="1609"/>
      <c r="B113" s="1570"/>
      <c r="C113" s="1571"/>
      <c r="D113" s="1569"/>
      <c r="E113" s="1587"/>
      <c r="F113" s="1587"/>
      <c r="G113" s="1572"/>
      <c r="H113" s="1572"/>
      <c r="I113" s="1870">
        <f t="shared" si="1"/>
        <v>0</v>
      </c>
      <c r="J113" s="1587"/>
      <c r="K113" s="1587"/>
      <c r="L113" s="1587"/>
      <c r="M113" s="1587"/>
      <c r="N113" s="1587"/>
      <c r="O113" s="1602"/>
    </row>
    <row r="114" spans="1:15" ht="16" customHeight="1" x14ac:dyDescent="0.45">
      <c r="A114" s="1609"/>
      <c r="B114" s="1570"/>
      <c r="C114" s="1571"/>
      <c r="D114" s="1569"/>
      <c r="E114" s="1587"/>
      <c r="F114" s="1587"/>
      <c r="G114" s="1572"/>
      <c r="H114" s="1572"/>
      <c r="I114" s="1870">
        <f t="shared" si="1"/>
        <v>0</v>
      </c>
      <c r="J114" s="1587"/>
      <c r="K114" s="1587"/>
      <c r="L114" s="1587"/>
      <c r="M114" s="1587"/>
      <c r="N114" s="1587"/>
      <c r="O114" s="1602"/>
    </row>
    <row r="115" spans="1:15" ht="16" customHeight="1" x14ac:dyDescent="0.45">
      <c r="A115" s="1609"/>
      <c r="B115" s="1570"/>
      <c r="C115" s="1571"/>
      <c r="D115" s="1569"/>
      <c r="E115" s="1587"/>
      <c r="F115" s="1587"/>
      <c r="G115" s="1572"/>
      <c r="H115" s="1572"/>
      <c r="I115" s="1870">
        <f t="shared" si="1"/>
        <v>0</v>
      </c>
      <c r="J115" s="1587"/>
      <c r="K115" s="1587"/>
      <c r="L115" s="1587"/>
      <c r="M115" s="1587"/>
      <c r="N115" s="1587"/>
      <c r="O115" s="1602"/>
    </row>
    <row r="116" spans="1:15" ht="16" customHeight="1" x14ac:dyDescent="0.45">
      <c r="A116" s="1609"/>
      <c r="B116" s="1570"/>
      <c r="C116" s="1571"/>
      <c r="D116" s="1569"/>
      <c r="E116" s="1587"/>
      <c r="F116" s="1587"/>
      <c r="G116" s="1572"/>
      <c r="H116" s="1572"/>
      <c r="I116" s="1870">
        <f t="shared" si="1"/>
        <v>0</v>
      </c>
      <c r="J116" s="1587"/>
      <c r="K116" s="1587"/>
      <c r="L116" s="1587"/>
      <c r="M116" s="1587"/>
      <c r="N116" s="1587"/>
      <c r="O116" s="1602"/>
    </row>
    <row r="117" spans="1:15" ht="16" customHeight="1" x14ac:dyDescent="0.45">
      <c r="A117" s="1609"/>
      <c r="B117" s="1570"/>
      <c r="C117" s="1571"/>
      <c r="D117" s="1569"/>
      <c r="E117" s="1587"/>
      <c r="F117" s="1587"/>
      <c r="G117" s="1572"/>
      <c r="H117" s="1572"/>
      <c r="I117" s="1870">
        <f t="shared" si="1"/>
        <v>0</v>
      </c>
      <c r="J117" s="1587"/>
      <c r="K117" s="1587"/>
      <c r="L117" s="1587"/>
      <c r="M117" s="1587"/>
      <c r="N117" s="1587"/>
      <c r="O117" s="1602"/>
    </row>
    <row r="118" spans="1:15" ht="16" customHeight="1" x14ac:dyDescent="0.45">
      <c r="A118" s="1609"/>
      <c r="B118" s="1570"/>
      <c r="C118" s="1571"/>
      <c r="D118" s="1569"/>
      <c r="E118" s="1587"/>
      <c r="F118" s="1587"/>
      <c r="G118" s="1572"/>
      <c r="H118" s="1572"/>
      <c r="I118" s="1870">
        <f t="shared" si="1"/>
        <v>0</v>
      </c>
      <c r="J118" s="1587"/>
      <c r="K118" s="1587"/>
      <c r="L118" s="1587"/>
      <c r="M118" s="1587"/>
      <c r="N118" s="1587"/>
      <c r="O118" s="1602"/>
    </row>
    <row r="119" spans="1:15" ht="16" customHeight="1" x14ac:dyDescent="0.45">
      <c r="A119" s="1609"/>
      <c r="B119" s="1570"/>
      <c r="C119" s="1571"/>
      <c r="D119" s="1569"/>
      <c r="E119" s="1587"/>
      <c r="F119" s="1587"/>
      <c r="G119" s="1572"/>
      <c r="H119" s="1572"/>
      <c r="I119" s="1870">
        <f t="shared" si="1"/>
        <v>0</v>
      </c>
      <c r="J119" s="1587"/>
      <c r="K119" s="1587"/>
      <c r="L119" s="1587"/>
      <c r="M119" s="1587"/>
      <c r="N119" s="1587"/>
      <c r="O119" s="1602"/>
    </row>
    <row r="120" spans="1:15" ht="16" customHeight="1" x14ac:dyDescent="0.45">
      <c r="A120" s="1609"/>
      <c r="B120" s="1570"/>
      <c r="C120" s="1571"/>
      <c r="D120" s="1569"/>
      <c r="E120" s="1587"/>
      <c r="F120" s="1587"/>
      <c r="G120" s="1572"/>
      <c r="H120" s="1572"/>
      <c r="I120" s="1870">
        <f t="shared" si="1"/>
        <v>0</v>
      </c>
      <c r="J120" s="1587"/>
      <c r="K120" s="1587"/>
      <c r="L120" s="1587"/>
      <c r="M120" s="1587"/>
      <c r="N120" s="1587"/>
      <c r="O120" s="1602"/>
    </row>
    <row r="121" spans="1:15" ht="16" customHeight="1" x14ac:dyDescent="0.45">
      <c r="A121" s="1609"/>
      <c r="B121" s="1570"/>
      <c r="C121" s="1571"/>
      <c r="D121" s="1569"/>
      <c r="E121" s="1587"/>
      <c r="F121" s="1587"/>
      <c r="G121" s="1572"/>
      <c r="H121" s="1572"/>
      <c r="I121" s="1870">
        <f t="shared" si="1"/>
        <v>0</v>
      </c>
      <c r="J121" s="1587"/>
      <c r="K121" s="1587"/>
      <c r="L121" s="1587"/>
      <c r="M121" s="1587"/>
      <c r="N121" s="1587"/>
      <c r="O121" s="1602"/>
    </row>
    <row r="122" spans="1:15" ht="16" customHeight="1" x14ac:dyDescent="0.45">
      <c r="A122" s="1609"/>
      <c r="B122" s="1570"/>
      <c r="C122" s="1571"/>
      <c r="D122" s="1569"/>
      <c r="E122" s="1587"/>
      <c r="F122" s="1587"/>
      <c r="G122" s="1572"/>
      <c r="H122" s="1572"/>
      <c r="I122" s="1870">
        <f t="shared" si="1"/>
        <v>0</v>
      </c>
      <c r="J122" s="1587"/>
      <c r="K122" s="1587"/>
      <c r="L122" s="1587"/>
      <c r="M122" s="1587"/>
      <c r="N122" s="1587"/>
      <c r="O122" s="1602"/>
    </row>
    <row r="123" spans="1:15" ht="16" customHeight="1" x14ac:dyDescent="0.45">
      <c r="A123" s="1609"/>
      <c r="B123" s="1570"/>
      <c r="C123" s="1571"/>
      <c r="D123" s="1569"/>
      <c r="E123" s="1587"/>
      <c r="F123" s="1587"/>
      <c r="G123" s="1572"/>
      <c r="H123" s="1572"/>
      <c r="I123" s="1870">
        <f t="shared" si="1"/>
        <v>0</v>
      </c>
      <c r="J123" s="1587"/>
      <c r="K123" s="1587"/>
      <c r="L123" s="1587"/>
      <c r="M123" s="1587"/>
      <c r="N123" s="1587"/>
      <c r="O123" s="1602"/>
    </row>
    <row r="124" spans="1:15" ht="16" customHeight="1" x14ac:dyDescent="0.45">
      <c r="A124" s="1609"/>
      <c r="B124" s="1570"/>
      <c r="C124" s="1571"/>
      <c r="D124" s="1569"/>
      <c r="E124" s="1587"/>
      <c r="F124" s="1587"/>
      <c r="G124" s="1572"/>
      <c r="H124" s="1572"/>
      <c r="I124" s="1870">
        <f t="shared" si="1"/>
        <v>0</v>
      </c>
      <c r="J124" s="1587"/>
      <c r="K124" s="1587"/>
      <c r="L124" s="1587"/>
      <c r="M124" s="1587"/>
      <c r="N124" s="1587"/>
      <c r="O124" s="1602"/>
    </row>
    <row r="125" spans="1:15" ht="16" customHeight="1" x14ac:dyDescent="0.45">
      <c r="A125" s="1609"/>
      <c r="B125" s="1570"/>
      <c r="C125" s="1571"/>
      <c r="D125" s="1569"/>
      <c r="E125" s="1587"/>
      <c r="F125" s="1587"/>
      <c r="G125" s="1572"/>
      <c r="H125" s="1572"/>
      <c r="I125" s="1870">
        <f t="shared" si="1"/>
        <v>0</v>
      </c>
      <c r="J125" s="1587"/>
      <c r="K125" s="1587"/>
      <c r="L125" s="1587"/>
      <c r="M125" s="1587"/>
      <c r="N125" s="1587"/>
      <c r="O125" s="1602"/>
    </row>
    <row r="126" spans="1:15" ht="16" customHeight="1" x14ac:dyDescent="0.45">
      <c r="A126" s="1609"/>
      <c r="B126" s="1570"/>
      <c r="C126" s="1571"/>
      <c r="D126" s="1569"/>
      <c r="E126" s="1587"/>
      <c r="F126" s="1587"/>
      <c r="G126" s="1572"/>
      <c r="H126" s="1572"/>
      <c r="I126" s="1870">
        <f t="shared" si="1"/>
        <v>0</v>
      </c>
      <c r="J126" s="1587"/>
      <c r="K126" s="1587"/>
      <c r="L126" s="1587"/>
      <c r="M126" s="1587"/>
      <c r="N126" s="1587"/>
      <c r="O126" s="1602"/>
    </row>
    <row r="127" spans="1:15" ht="16" customHeight="1" x14ac:dyDescent="0.45">
      <c r="A127" s="1609"/>
      <c r="B127" s="1570"/>
      <c r="C127" s="1571"/>
      <c r="D127" s="1569"/>
      <c r="E127" s="1587"/>
      <c r="F127" s="1587"/>
      <c r="G127" s="1572"/>
      <c r="H127" s="1572"/>
      <c r="I127" s="1870">
        <f t="shared" si="1"/>
        <v>0</v>
      </c>
      <c r="J127" s="1587"/>
      <c r="K127" s="1587"/>
      <c r="L127" s="1587"/>
      <c r="M127" s="1587"/>
      <c r="N127" s="1587"/>
      <c r="O127" s="1602"/>
    </row>
    <row r="128" spans="1:15" ht="16" customHeight="1" x14ac:dyDescent="0.45">
      <c r="A128" s="1609"/>
      <c r="B128" s="1570"/>
      <c r="C128" s="1571"/>
      <c r="D128" s="1569"/>
      <c r="E128" s="1587"/>
      <c r="F128" s="1587"/>
      <c r="G128" s="1572"/>
      <c r="H128" s="1572"/>
      <c r="I128" s="1870">
        <f t="shared" si="1"/>
        <v>0</v>
      </c>
      <c r="J128" s="1587"/>
      <c r="K128" s="1587"/>
      <c r="L128" s="1587"/>
      <c r="M128" s="1587"/>
      <c r="N128" s="1587"/>
      <c r="O128" s="1602"/>
    </row>
    <row r="129" spans="1:15" ht="16" customHeight="1" x14ac:dyDescent="0.45">
      <c r="A129" s="1609"/>
      <c r="B129" s="1570"/>
      <c r="C129" s="1571"/>
      <c r="D129" s="1569"/>
      <c r="E129" s="1587"/>
      <c r="F129" s="1587"/>
      <c r="G129" s="1572"/>
      <c r="H129" s="1572"/>
      <c r="I129" s="1870">
        <f t="shared" si="1"/>
        <v>0</v>
      </c>
      <c r="J129" s="1587"/>
      <c r="K129" s="1587"/>
      <c r="L129" s="1587"/>
      <c r="M129" s="1587"/>
      <c r="N129" s="1587"/>
      <c r="O129" s="1602"/>
    </row>
    <row r="130" spans="1:15" ht="16" customHeight="1" x14ac:dyDescent="0.45">
      <c r="A130" s="1609"/>
      <c r="B130" s="1570"/>
      <c r="C130" s="1571"/>
      <c r="D130" s="1569"/>
      <c r="E130" s="1587"/>
      <c r="F130" s="1587"/>
      <c r="G130" s="1572"/>
      <c r="H130" s="1572"/>
      <c r="I130" s="1870">
        <f t="shared" si="1"/>
        <v>0</v>
      </c>
      <c r="J130" s="1587"/>
      <c r="K130" s="1587"/>
      <c r="L130" s="1587"/>
      <c r="M130" s="1587"/>
      <c r="N130" s="1587"/>
      <c r="O130" s="1602"/>
    </row>
    <row r="131" spans="1:15" ht="16" customHeight="1" x14ac:dyDescent="0.45">
      <c r="A131" s="1609"/>
      <c r="B131" s="1570"/>
      <c r="C131" s="1571"/>
      <c r="D131" s="1569"/>
      <c r="E131" s="1587"/>
      <c r="F131" s="1587"/>
      <c r="G131" s="1572"/>
      <c r="H131" s="1572"/>
      <c r="I131" s="1870">
        <f t="shared" si="1"/>
        <v>0</v>
      </c>
      <c r="J131" s="1587"/>
      <c r="K131" s="1587"/>
      <c r="L131" s="1587"/>
      <c r="M131" s="1587"/>
      <c r="N131" s="1587"/>
      <c r="O131" s="1602"/>
    </row>
    <row r="132" spans="1:15" ht="16" customHeight="1" x14ac:dyDescent="0.45">
      <c r="A132" s="1609"/>
      <c r="B132" s="1570"/>
      <c r="C132" s="1571"/>
      <c r="D132" s="1569"/>
      <c r="E132" s="1587"/>
      <c r="F132" s="1587"/>
      <c r="G132" s="1572"/>
      <c r="H132" s="1572"/>
      <c r="I132" s="1870">
        <f t="shared" si="1"/>
        <v>0</v>
      </c>
      <c r="J132" s="1587"/>
      <c r="K132" s="1587"/>
      <c r="L132" s="1587"/>
      <c r="M132" s="1587"/>
      <c r="N132" s="1587"/>
      <c r="O132" s="1602"/>
    </row>
    <row r="133" spans="1:15" ht="16" customHeight="1" x14ac:dyDescent="0.45">
      <c r="A133" s="1609"/>
      <c r="B133" s="1570"/>
      <c r="C133" s="1571"/>
      <c r="D133" s="1569"/>
      <c r="E133" s="1587"/>
      <c r="F133" s="1587"/>
      <c r="G133" s="1572"/>
      <c r="H133" s="1572"/>
      <c r="I133" s="1870">
        <f t="shared" si="1"/>
        <v>0</v>
      </c>
      <c r="J133" s="1587"/>
      <c r="K133" s="1587"/>
      <c r="L133" s="1587"/>
      <c r="M133" s="1587"/>
      <c r="N133" s="1587"/>
      <c r="O133" s="1602"/>
    </row>
    <row r="134" spans="1:15" ht="16" customHeight="1" x14ac:dyDescent="0.45">
      <c r="A134" s="1609"/>
      <c r="B134" s="1570"/>
      <c r="C134" s="1571"/>
      <c r="D134" s="1569"/>
      <c r="E134" s="1587"/>
      <c r="F134" s="1587"/>
      <c r="G134" s="1572"/>
      <c r="H134" s="1572"/>
      <c r="I134" s="1870">
        <f t="shared" si="1"/>
        <v>0</v>
      </c>
      <c r="J134" s="1587"/>
      <c r="K134" s="1587"/>
      <c r="L134" s="1587"/>
      <c r="M134" s="1587"/>
      <c r="N134" s="1587"/>
      <c r="O134" s="1602"/>
    </row>
    <row r="135" spans="1:15" ht="16" customHeight="1" x14ac:dyDescent="0.45">
      <c r="A135" s="1609"/>
      <c r="B135" s="1570"/>
      <c r="C135" s="1571"/>
      <c r="D135" s="1569"/>
      <c r="E135" s="1587"/>
      <c r="F135" s="1587"/>
      <c r="G135" s="1572"/>
      <c r="H135" s="1572"/>
      <c r="I135" s="1870">
        <f t="shared" si="1"/>
        <v>0</v>
      </c>
      <c r="J135" s="1587"/>
      <c r="K135" s="1587"/>
      <c r="L135" s="1587"/>
      <c r="M135" s="1587"/>
      <c r="N135" s="1587"/>
      <c r="O135" s="1602"/>
    </row>
    <row r="136" spans="1:15" ht="16" customHeight="1" x14ac:dyDescent="0.45">
      <c r="A136" s="1609"/>
      <c r="B136" s="1570"/>
      <c r="C136" s="1571"/>
      <c r="D136" s="1569"/>
      <c r="E136" s="1587"/>
      <c r="F136" s="1587"/>
      <c r="G136" s="1572"/>
      <c r="H136" s="1572"/>
      <c r="I136" s="1870">
        <f t="shared" ref="I136:I199" si="2">$G136*$H136</f>
        <v>0</v>
      </c>
      <c r="J136" s="1587"/>
      <c r="K136" s="1587"/>
      <c r="L136" s="1587"/>
      <c r="M136" s="1587"/>
      <c r="N136" s="1587"/>
      <c r="O136" s="1602"/>
    </row>
    <row r="137" spans="1:15" ht="16" customHeight="1" x14ac:dyDescent="0.45">
      <c r="A137" s="1609"/>
      <c r="B137" s="1570"/>
      <c r="C137" s="1571"/>
      <c r="D137" s="1569"/>
      <c r="E137" s="1587"/>
      <c r="F137" s="1587"/>
      <c r="G137" s="1572"/>
      <c r="H137" s="1572"/>
      <c r="I137" s="1870">
        <f t="shared" si="2"/>
        <v>0</v>
      </c>
      <c r="J137" s="1587"/>
      <c r="K137" s="1587"/>
      <c r="L137" s="1587"/>
      <c r="M137" s="1587"/>
      <c r="N137" s="1587"/>
      <c r="O137" s="1602"/>
    </row>
    <row r="138" spans="1:15" ht="16" customHeight="1" x14ac:dyDescent="0.45">
      <c r="A138" s="1609"/>
      <c r="B138" s="1570"/>
      <c r="C138" s="1571"/>
      <c r="D138" s="1569"/>
      <c r="E138" s="1587"/>
      <c r="F138" s="1587"/>
      <c r="G138" s="1572"/>
      <c r="H138" s="1572"/>
      <c r="I138" s="1870">
        <f t="shared" si="2"/>
        <v>0</v>
      </c>
      <c r="J138" s="1587"/>
      <c r="K138" s="1587"/>
      <c r="L138" s="1587"/>
      <c r="M138" s="1587"/>
      <c r="N138" s="1587"/>
      <c r="O138" s="1602"/>
    </row>
    <row r="139" spans="1:15" ht="16" customHeight="1" x14ac:dyDescent="0.45">
      <c r="A139" s="1609"/>
      <c r="B139" s="1570"/>
      <c r="C139" s="1571"/>
      <c r="D139" s="1569"/>
      <c r="E139" s="1587"/>
      <c r="F139" s="1587"/>
      <c r="G139" s="1572"/>
      <c r="H139" s="1572"/>
      <c r="I139" s="1870">
        <f t="shared" si="2"/>
        <v>0</v>
      </c>
      <c r="J139" s="1587"/>
      <c r="K139" s="1587"/>
      <c r="L139" s="1587"/>
      <c r="M139" s="1587"/>
      <c r="N139" s="1587"/>
      <c r="O139" s="1602"/>
    </row>
    <row r="140" spans="1:15" ht="16" customHeight="1" x14ac:dyDescent="0.45">
      <c r="A140" s="1609"/>
      <c r="B140" s="1570"/>
      <c r="C140" s="1571"/>
      <c r="D140" s="1569"/>
      <c r="E140" s="1587"/>
      <c r="F140" s="1587"/>
      <c r="G140" s="1572"/>
      <c r="H140" s="1572"/>
      <c r="I140" s="1870">
        <f t="shared" si="2"/>
        <v>0</v>
      </c>
      <c r="J140" s="1587"/>
      <c r="K140" s="1587"/>
      <c r="L140" s="1587"/>
      <c r="M140" s="1587"/>
      <c r="N140" s="1587"/>
      <c r="O140" s="1602"/>
    </row>
    <row r="141" spans="1:15" ht="16" customHeight="1" x14ac:dyDescent="0.45">
      <c r="A141" s="1609"/>
      <c r="B141" s="1570"/>
      <c r="C141" s="1571"/>
      <c r="D141" s="1569"/>
      <c r="E141" s="1587"/>
      <c r="F141" s="1587"/>
      <c r="G141" s="1572"/>
      <c r="H141" s="1572"/>
      <c r="I141" s="1870">
        <f t="shared" si="2"/>
        <v>0</v>
      </c>
      <c r="J141" s="1587"/>
      <c r="K141" s="1587"/>
      <c r="L141" s="1587"/>
      <c r="M141" s="1587"/>
      <c r="N141" s="1587"/>
      <c r="O141" s="1602"/>
    </row>
    <row r="142" spans="1:15" ht="16" customHeight="1" x14ac:dyDescent="0.45">
      <c r="A142" s="1609"/>
      <c r="B142" s="1570"/>
      <c r="C142" s="1571"/>
      <c r="D142" s="1569"/>
      <c r="E142" s="1587"/>
      <c r="F142" s="1587"/>
      <c r="G142" s="1572"/>
      <c r="H142" s="1572"/>
      <c r="I142" s="1870">
        <f t="shared" si="2"/>
        <v>0</v>
      </c>
      <c r="J142" s="1587"/>
      <c r="K142" s="1587"/>
      <c r="L142" s="1587"/>
      <c r="M142" s="1587"/>
      <c r="N142" s="1587"/>
      <c r="O142" s="1602"/>
    </row>
    <row r="143" spans="1:15" ht="16" customHeight="1" x14ac:dyDescent="0.45">
      <c r="A143" s="1609"/>
      <c r="B143" s="1570"/>
      <c r="C143" s="1571"/>
      <c r="D143" s="1569"/>
      <c r="E143" s="1587"/>
      <c r="F143" s="1587"/>
      <c r="G143" s="1572"/>
      <c r="H143" s="1572"/>
      <c r="I143" s="1870">
        <f t="shared" si="2"/>
        <v>0</v>
      </c>
      <c r="J143" s="1587"/>
      <c r="K143" s="1587"/>
      <c r="L143" s="1587"/>
      <c r="M143" s="1587"/>
      <c r="N143" s="1587"/>
      <c r="O143" s="1602"/>
    </row>
    <row r="144" spans="1:15" ht="16" customHeight="1" x14ac:dyDescent="0.45">
      <c r="A144" s="1609"/>
      <c r="B144" s="1570"/>
      <c r="C144" s="1571"/>
      <c r="D144" s="1569"/>
      <c r="E144" s="1587"/>
      <c r="F144" s="1587"/>
      <c r="G144" s="1572"/>
      <c r="H144" s="1572"/>
      <c r="I144" s="1870">
        <f t="shared" si="2"/>
        <v>0</v>
      </c>
      <c r="J144" s="1587"/>
      <c r="K144" s="1587"/>
      <c r="L144" s="1587"/>
      <c r="M144" s="1587"/>
      <c r="N144" s="1587"/>
      <c r="O144" s="1602"/>
    </row>
    <row r="145" spans="1:15" ht="16" customHeight="1" x14ac:dyDescent="0.45">
      <c r="A145" s="1609"/>
      <c r="B145" s="1570"/>
      <c r="C145" s="1571"/>
      <c r="D145" s="1569"/>
      <c r="E145" s="1587"/>
      <c r="F145" s="1587"/>
      <c r="G145" s="1572"/>
      <c r="H145" s="1572"/>
      <c r="I145" s="1870">
        <f t="shared" si="2"/>
        <v>0</v>
      </c>
      <c r="J145" s="1587"/>
      <c r="K145" s="1587"/>
      <c r="L145" s="1587"/>
      <c r="M145" s="1587"/>
      <c r="N145" s="1587"/>
      <c r="O145" s="1602"/>
    </row>
    <row r="146" spans="1:15" ht="16" customHeight="1" x14ac:dyDescent="0.45">
      <c r="A146" s="1609"/>
      <c r="B146" s="1570"/>
      <c r="C146" s="1571"/>
      <c r="D146" s="1569"/>
      <c r="E146" s="1587"/>
      <c r="F146" s="1587"/>
      <c r="G146" s="1572"/>
      <c r="H146" s="1572"/>
      <c r="I146" s="1870">
        <f t="shared" si="2"/>
        <v>0</v>
      </c>
      <c r="J146" s="1587"/>
      <c r="K146" s="1587"/>
      <c r="L146" s="1587"/>
      <c r="M146" s="1587"/>
      <c r="N146" s="1587"/>
      <c r="O146" s="1602"/>
    </row>
    <row r="147" spans="1:15" ht="16" customHeight="1" x14ac:dyDescent="0.45">
      <c r="A147" s="1609"/>
      <c r="B147" s="1570"/>
      <c r="C147" s="1571"/>
      <c r="D147" s="1569"/>
      <c r="E147" s="1587"/>
      <c r="F147" s="1587"/>
      <c r="G147" s="1572"/>
      <c r="H147" s="1572"/>
      <c r="I147" s="1870">
        <f t="shared" si="2"/>
        <v>0</v>
      </c>
      <c r="J147" s="1587"/>
      <c r="K147" s="1587"/>
      <c r="L147" s="1587"/>
      <c r="M147" s="1587"/>
      <c r="N147" s="1587"/>
      <c r="O147" s="1602"/>
    </row>
    <row r="148" spans="1:15" ht="16" customHeight="1" x14ac:dyDescent="0.45">
      <c r="A148" s="1609"/>
      <c r="B148" s="1570"/>
      <c r="C148" s="1571"/>
      <c r="D148" s="1569"/>
      <c r="E148" s="1587"/>
      <c r="F148" s="1587"/>
      <c r="G148" s="1572"/>
      <c r="H148" s="1572"/>
      <c r="I148" s="1870">
        <f t="shared" si="2"/>
        <v>0</v>
      </c>
      <c r="J148" s="1587"/>
      <c r="K148" s="1587"/>
      <c r="L148" s="1587"/>
      <c r="M148" s="1587"/>
      <c r="N148" s="1587"/>
      <c r="O148" s="1602"/>
    </row>
    <row r="149" spans="1:15" ht="16" customHeight="1" x14ac:dyDescent="0.45">
      <c r="A149" s="1609"/>
      <c r="B149" s="1570"/>
      <c r="C149" s="1571"/>
      <c r="D149" s="1569"/>
      <c r="E149" s="1587"/>
      <c r="F149" s="1587"/>
      <c r="G149" s="1572"/>
      <c r="H149" s="1572"/>
      <c r="I149" s="1870">
        <f t="shared" si="2"/>
        <v>0</v>
      </c>
      <c r="J149" s="1587"/>
      <c r="K149" s="1587"/>
      <c r="L149" s="1587"/>
      <c r="M149" s="1587"/>
      <c r="N149" s="1587"/>
      <c r="O149" s="1602"/>
    </row>
    <row r="150" spans="1:15" ht="16" customHeight="1" x14ac:dyDescent="0.45">
      <c r="A150" s="1609"/>
      <c r="B150" s="1570"/>
      <c r="C150" s="1571"/>
      <c r="D150" s="1569"/>
      <c r="E150" s="1587"/>
      <c r="F150" s="1587"/>
      <c r="G150" s="1572"/>
      <c r="H150" s="1572"/>
      <c r="I150" s="1870">
        <f t="shared" si="2"/>
        <v>0</v>
      </c>
      <c r="J150" s="1587"/>
      <c r="K150" s="1587"/>
      <c r="L150" s="1587"/>
      <c r="M150" s="1587"/>
      <c r="N150" s="1587"/>
      <c r="O150" s="1602"/>
    </row>
    <row r="151" spans="1:15" ht="16" customHeight="1" x14ac:dyDescent="0.45">
      <c r="A151" s="1609"/>
      <c r="B151" s="1570"/>
      <c r="C151" s="1571"/>
      <c r="D151" s="1569"/>
      <c r="E151" s="1587"/>
      <c r="F151" s="1587"/>
      <c r="G151" s="1572"/>
      <c r="H151" s="1572"/>
      <c r="I151" s="1870">
        <f t="shared" si="2"/>
        <v>0</v>
      </c>
      <c r="J151" s="1587"/>
      <c r="K151" s="1587"/>
      <c r="L151" s="1587"/>
      <c r="M151" s="1587"/>
      <c r="N151" s="1587"/>
      <c r="O151" s="1602"/>
    </row>
    <row r="152" spans="1:15" ht="16" customHeight="1" x14ac:dyDescent="0.45">
      <c r="A152" s="1609"/>
      <c r="B152" s="1570"/>
      <c r="C152" s="1571"/>
      <c r="D152" s="1569"/>
      <c r="E152" s="1587"/>
      <c r="F152" s="1587"/>
      <c r="G152" s="1572"/>
      <c r="H152" s="1572"/>
      <c r="I152" s="1870">
        <f t="shared" si="2"/>
        <v>0</v>
      </c>
      <c r="J152" s="1587"/>
      <c r="K152" s="1587"/>
      <c r="L152" s="1587"/>
      <c r="M152" s="1587"/>
      <c r="N152" s="1587"/>
      <c r="O152" s="1602"/>
    </row>
    <row r="153" spans="1:15" ht="16" customHeight="1" x14ac:dyDescent="0.45">
      <c r="A153" s="1609"/>
      <c r="B153" s="1570"/>
      <c r="C153" s="1571"/>
      <c r="D153" s="1569"/>
      <c r="E153" s="1587"/>
      <c r="F153" s="1587"/>
      <c r="G153" s="1572"/>
      <c r="H153" s="1572"/>
      <c r="I153" s="1870">
        <f t="shared" si="2"/>
        <v>0</v>
      </c>
      <c r="J153" s="1587"/>
      <c r="K153" s="1587"/>
      <c r="L153" s="1587"/>
      <c r="M153" s="1587"/>
      <c r="N153" s="1587"/>
      <c r="O153" s="1602"/>
    </row>
    <row r="154" spans="1:15" ht="16" customHeight="1" x14ac:dyDescent="0.45">
      <c r="A154" s="1609"/>
      <c r="B154" s="1570"/>
      <c r="C154" s="1571"/>
      <c r="D154" s="1569"/>
      <c r="E154" s="1587"/>
      <c r="F154" s="1587"/>
      <c r="G154" s="1572"/>
      <c r="H154" s="1572"/>
      <c r="I154" s="1870">
        <f t="shared" si="2"/>
        <v>0</v>
      </c>
      <c r="J154" s="1587"/>
      <c r="K154" s="1587"/>
      <c r="L154" s="1587"/>
      <c r="M154" s="1587"/>
      <c r="N154" s="1587"/>
      <c r="O154" s="1602"/>
    </row>
    <row r="155" spans="1:15" ht="16" customHeight="1" x14ac:dyDescent="0.45">
      <c r="A155" s="1609"/>
      <c r="B155" s="1570"/>
      <c r="C155" s="1571"/>
      <c r="D155" s="1569"/>
      <c r="E155" s="1587"/>
      <c r="F155" s="1587"/>
      <c r="G155" s="1572"/>
      <c r="H155" s="1572"/>
      <c r="I155" s="1870">
        <f t="shared" si="2"/>
        <v>0</v>
      </c>
      <c r="J155" s="1587"/>
      <c r="K155" s="1587"/>
      <c r="L155" s="1587"/>
      <c r="M155" s="1587"/>
      <c r="N155" s="1587"/>
      <c r="O155" s="1602"/>
    </row>
    <row r="156" spans="1:15" ht="16" customHeight="1" x14ac:dyDescent="0.45">
      <c r="A156" s="1609"/>
      <c r="B156" s="1570"/>
      <c r="C156" s="1571"/>
      <c r="D156" s="1569"/>
      <c r="E156" s="1587"/>
      <c r="F156" s="1587"/>
      <c r="G156" s="1572"/>
      <c r="H156" s="1572"/>
      <c r="I156" s="1870">
        <f t="shared" si="2"/>
        <v>0</v>
      </c>
      <c r="J156" s="1587"/>
      <c r="K156" s="1587"/>
      <c r="L156" s="1587"/>
      <c r="M156" s="1587"/>
      <c r="N156" s="1587"/>
      <c r="O156" s="1602"/>
    </row>
    <row r="157" spans="1:15" ht="16" customHeight="1" x14ac:dyDescent="0.45">
      <c r="A157" s="1609"/>
      <c r="B157" s="1570"/>
      <c r="C157" s="1571"/>
      <c r="D157" s="1569"/>
      <c r="E157" s="1587"/>
      <c r="F157" s="1587"/>
      <c r="G157" s="1572"/>
      <c r="H157" s="1572"/>
      <c r="I157" s="1870">
        <f t="shared" si="2"/>
        <v>0</v>
      </c>
      <c r="J157" s="1587"/>
      <c r="K157" s="1587"/>
      <c r="L157" s="1587"/>
      <c r="M157" s="1587"/>
      <c r="N157" s="1587"/>
      <c r="O157" s="1602"/>
    </row>
    <row r="158" spans="1:15" ht="16" customHeight="1" x14ac:dyDescent="0.45">
      <c r="A158" s="1609"/>
      <c r="B158" s="1570"/>
      <c r="C158" s="1571"/>
      <c r="D158" s="1569"/>
      <c r="E158" s="1587"/>
      <c r="F158" s="1587"/>
      <c r="G158" s="1572"/>
      <c r="H158" s="1572"/>
      <c r="I158" s="1870">
        <f t="shared" si="2"/>
        <v>0</v>
      </c>
      <c r="J158" s="1587"/>
      <c r="K158" s="1587"/>
      <c r="L158" s="1587"/>
      <c r="M158" s="1587"/>
      <c r="N158" s="1587"/>
      <c r="O158" s="1602"/>
    </row>
    <row r="159" spans="1:15" ht="16" customHeight="1" x14ac:dyDescent="0.45">
      <c r="A159" s="1609"/>
      <c r="B159" s="1570"/>
      <c r="C159" s="1571"/>
      <c r="D159" s="1569"/>
      <c r="E159" s="1587"/>
      <c r="F159" s="1587"/>
      <c r="G159" s="1572"/>
      <c r="H159" s="1572"/>
      <c r="I159" s="1870">
        <f t="shared" si="2"/>
        <v>0</v>
      </c>
      <c r="J159" s="1587"/>
      <c r="K159" s="1587"/>
      <c r="L159" s="1587"/>
      <c r="M159" s="1587"/>
      <c r="N159" s="1587"/>
      <c r="O159" s="1602"/>
    </row>
    <row r="160" spans="1:15" ht="16" customHeight="1" x14ac:dyDescent="0.45">
      <c r="A160" s="1609"/>
      <c r="B160" s="1570"/>
      <c r="C160" s="1571"/>
      <c r="D160" s="1569"/>
      <c r="E160" s="1587"/>
      <c r="F160" s="1587"/>
      <c r="G160" s="1572"/>
      <c r="H160" s="1572"/>
      <c r="I160" s="1870">
        <f t="shared" si="2"/>
        <v>0</v>
      </c>
      <c r="J160" s="1587"/>
      <c r="K160" s="1587"/>
      <c r="L160" s="1587"/>
      <c r="M160" s="1587"/>
      <c r="N160" s="1587"/>
      <c r="O160" s="1602"/>
    </row>
    <row r="161" spans="1:15" ht="16" customHeight="1" x14ac:dyDescent="0.45">
      <c r="A161" s="1609"/>
      <c r="B161" s="1570"/>
      <c r="C161" s="1571"/>
      <c r="D161" s="1569"/>
      <c r="E161" s="1587"/>
      <c r="F161" s="1587"/>
      <c r="G161" s="1572"/>
      <c r="H161" s="1572"/>
      <c r="I161" s="1870">
        <f t="shared" si="2"/>
        <v>0</v>
      </c>
      <c r="J161" s="1587"/>
      <c r="K161" s="1587"/>
      <c r="L161" s="1587"/>
      <c r="M161" s="1587"/>
      <c r="N161" s="1587"/>
      <c r="O161" s="1602"/>
    </row>
    <row r="162" spans="1:15" ht="16" customHeight="1" x14ac:dyDescent="0.45">
      <c r="A162" s="1609"/>
      <c r="B162" s="1570"/>
      <c r="C162" s="1571"/>
      <c r="D162" s="1569"/>
      <c r="E162" s="1587"/>
      <c r="F162" s="1587"/>
      <c r="G162" s="1572"/>
      <c r="H162" s="1572"/>
      <c r="I162" s="1870">
        <f t="shared" si="2"/>
        <v>0</v>
      </c>
      <c r="J162" s="1587"/>
      <c r="K162" s="1587"/>
      <c r="L162" s="1587"/>
      <c r="M162" s="1587"/>
      <c r="N162" s="1587"/>
      <c r="O162" s="1602"/>
    </row>
    <row r="163" spans="1:15" ht="16" customHeight="1" x14ac:dyDescent="0.45">
      <c r="A163" s="1609"/>
      <c r="B163" s="1570"/>
      <c r="C163" s="1571"/>
      <c r="D163" s="1569"/>
      <c r="E163" s="1587"/>
      <c r="F163" s="1587"/>
      <c r="G163" s="1572"/>
      <c r="H163" s="1572"/>
      <c r="I163" s="1870">
        <f t="shared" si="2"/>
        <v>0</v>
      </c>
      <c r="J163" s="1587"/>
      <c r="K163" s="1587"/>
      <c r="L163" s="1587"/>
      <c r="M163" s="1587"/>
      <c r="N163" s="1587"/>
      <c r="O163" s="1602"/>
    </row>
    <row r="164" spans="1:15" ht="16" customHeight="1" x14ac:dyDescent="0.45">
      <c r="A164" s="1609"/>
      <c r="B164" s="1570"/>
      <c r="C164" s="1571"/>
      <c r="D164" s="1569"/>
      <c r="E164" s="1587"/>
      <c r="F164" s="1587"/>
      <c r="G164" s="1572"/>
      <c r="H164" s="1572"/>
      <c r="I164" s="1870">
        <f t="shared" si="2"/>
        <v>0</v>
      </c>
      <c r="J164" s="1587"/>
      <c r="K164" s="1587"/>
      <c r="L164" s="1587"/>
      <c r="M164" s="1587"/>
      <c r="N164" s="1587"/>
      <c r="O164" s="1602"/>
    </row>
    <row r="165" spans="1:15" ht="16" customHeight="1" x14ac:dyDescent="0.45">
      <c r="A165" s="1609"/>
      <c r="B165" s="1570"/>
      <c r="C165" s="1571"/>
      <c r="D165" s="1569"/>
      <c r="E165" s="1587"/>
      <c r="F165" s="1587"/>
      <c r="G165" s="1572"/>
      <c r="H165" s="1572"/>
      <c r="I165" s="1870">
        <f t="shared" si="2"/>
        <v>0</v>
      </c>
      <c r="J165" s="1587"/>
      <c r="K165" s="1587"/>
      <c r="L165" s="1587"/>
      <c r="M165" s="1587"/>
      <c r="N165" s="1587"/>
      <c r="O165" s="1602"/>
    </row>
    <row r="166" spans="1:15" ht="16" customHeight="1" x14ac:dyDescent="0.45">
      <c r="A166" s="1609"/>
      <c r="B166" s="1570"/>
      <c r="C166" s="1571"/>
      <c r="D166" s="1569"/>
      <c r="E166" s="1587"/>
      <c r="F166" s="1587"/>
      <c r="G166" s="1572"/>
      <c r="H166" s="1572"/>
      <c r="I166" s="1870">
        <f t="shared" si="2"/>
        <v>0</v>
      </c>
      <c r="J166" s="1587"/>
      <c r="K166" s="1587"/>
      <c r="L166" s="1587"/>
      <c r="M166" s="1587"/>
      <c r="N166" s="1587"/>
      <c r="O166" s="1602"/>
    </row>
    <row r="167" spans="1:15" ht="16" customHeight="1" x14ac:dyDescent="0.45">
      <c r="A167" s="1609"/>
      <c r="B167" s="1570"/>
      <c r="C167" s="1571"/>
      <c r="D167" s="1569"/>
      <c r="E167" s="1587"/>
      <c r="F167" s="1587"/>
      <c r="G167" s="1572"/>
      <c r="H167" s="1572"/>
      <c r="I167" s="1870">
        <f t="shared" si="2"/>
        <v>0</v>
      </c>
      <c r="J167" s="1587"/>
      <c r="K167" s="1587"/>
      <c r="L167" s="1587"/>
      <c r="M167" s="1587"/>
      <c r="N167" s="1587"/>
      <c r="O167" s="1602"/>
    </row>
    <row r="168" spans="1:15" ht="16" customHeight="1" x14ac:dyDescent="0.45">
      <c r="A168" s="1609"/>
      <c r="B168" s="1570"/>
      <c r="C168" s="1571"/>
      <c r="D168" s="1569"/>
      <c r="E168" s="1587"/>
      <c r="F168" s="1587"/>
      <c r="G168" s="1572"/>
      <c r="H168" s="1572"/>
      <c r="I168" s="1870">
        <f t="shared" si="2"/>
        <v>0</v>
      </c>
      <c r="J168" s="1587"/>
      <c r="K168" s="1587"/>
      <c r="L168" s="1587"/>
      <c r="M168" s="1587"/>
      <c r="N168" s="1587"/>
      <c r="O168" s="1602"/>
    </row>
    <row r="169" spans="1:15" ht="16" customHeight="1" x14ac:dyDescent="0.45">
      <c r="A169" s="1609"/>
      <c r="B169" s="1570"/>
      <c r="C169" s="1571"/>
      <c r="D169" s="1569"/>
      <c r="E169" s="1587"/>
      <c r="F169" s="1587"/>
      <c r="G169" s="1572"/>
      <c r="H169" s="1572"/>
      <c r="I169" s="1870">
        <f t="shared" si="2"/>
        <v>0</v>
      </c>
      <c r="J169" s="1587"/>
      <c r="K169" s="1587"/>
      <c r="L169" s="1587"/>
      <c r="M169" s="1587"/>
      <c r="N169" s="1587"/>
      <c r="O169" s="1602"/>
    </row>
    <row r="170" spans="1:15" ht="16" customHeight="1" x14ac:dyDescent="0.45">
      <c r="A170" s="1609"/>
      <c r="B170" s="1570"/>
      <c r="C170" s="1571"/>
      <c r="D170" s="1569"/>
      <c r="E170" s="1587"/>
      <c r="F170" s="1587"/>
      <c r="G170" s="1572"/>
      <c r="H170" s="1572"/>
      <c r="I170" s="1870">
        <f t="shared" si="2"/>
        <v>0</v>
      </c>
      <c r="J170" s="1587"/>
      <c r="K170" s="1587"/>
      <c r="L170" s="1587"/>
      <c r="M170" s="1587"/>
      <c r="N170" s="1587"/>
      <c r="O170" s="1602"/>
    </row>
    <row r="171" spans="1:15" ht="16" customHeight="1" x14ac:dyDescent="0.45">
      <c r="A171" s="1609"/>
      <c r="B171" s="1570"/>
      <c r="C171" s="1571"/>
      <c r="D171" s="1569"/>
      <c r="E171" s="1587"/>
      <c r="F171" s="1587"/>
      <c r="G171" s="1572"/>
      <c r="H171" s="1572"/>
      <c r="I171" s="1870">
        <f t="shared" si="2"/>
        <v>0</v>
      </c>
      <c r="J171" s="1587"/>
      <c r="K171" s="1587"/>
      <c r="L171" s="1587"/>
      <c r="M171" s="1587"/>
      <c r="N171" s="1587"/>
      <c r="O171" s="1602"/>
    </row>
    <row r="172" spans="1:15" ht="16" customHeight="1" x14ac:dyDescent="0.45">
      <c r="A172" s="1609"/>
      <c r="B172" s="1570"/>
      <c r="C172" s="1571"/>
      <c r="D172" s="1569"/>
      <c r="E172" s="1587"/>
      <c r="F172" s="1587"/>
      <c r="G172" s="1572"/>
      <c r="H172" s="1572"/>
      <c r="I172" s="1870">
        <f t="shared" si="2"/>
        <v>0</v>
      </c>
      <c r="J172" s="1587"/>
      <c r="K172" s="1587"/>
      <c r="L172" s="1587"/>
      <c r="M172" s="1587"/>
      <c r="N172" s="1587"/>
      <c r="O172" s="1602"/>
    </row>
    <row r="173" spans="1:15" ht="16" customHeight="1" x14ac:dyDescent="0.45">
      <c r="A173" s="1609"/>
      <c r="B173" s="1570"/>
      <c r="C173" s="1571"/>
      <c r="D173" s="1569"/>
      <c r="E173" s="1587"/>
      <c r="F173" s="1587"/>
      <c r="G173" s="1572"/>
      <c r="H173" s="1572"/>
      <c r="I173" s="1870">
        <f t="shared" si="2"/>
        <v>0</v>
      </c>
      <c r="J173" s="1587"/>
      <c r="K173" s="1587"/>
      <c r="L173" s="1587"/>
      <c r="M173" s="1587"/>
      <c r="N173" s="1587"/>
      <c r="O173" s="1602"/>
    </row>
    <row r="174" spans="1:15" ht="16" customHeight="1" x14ac:dyDescent="0.45">
      <c r="A174" s="1609"/>
      <c r="B174" s="1570"/>
      <c r="C174" s="1571"/>
      <c r="D174" s="1569"/>
      <c r="E174" s="1587"/>
      <c r="F174" s="1587"/>
      <c r="G174" s="1572"/>
      <c r="H174" s="1572"/>
      <c r="I174" s="1870">
        <f t="shared" si="2"/>
        <v>0</v>
      </c>
      <c r="J174" s="1587"/>
      <c r="K174" s="1587"/>
      <c r="L174" s="1587"/>
      <c r="M174" s="1587"/>
      <c r="N174" s="1587"/>
      <c r="O174" s="1602"/>
    </row>
    <row r="175" spans="1:15" ht="16" customHeight="1" x14ac:dyDescent="0.45">
      <c r="A175" s="1609"/>
      <c r="B175" s="1570"/>
      <c r="C175" s="1571"/>
      <c r="D175" s="1569"/>
      <c r="E175" s="1587"/>
      <c r="F175" s="1587"/>
      <c r="G175" s="1572"/>
      <c r="H175" s="1572"/>
      <c r="I175" s="1870">
        <f t="shared" si="2"/>
        <v>0</v>
      </c>
      <c r="J175" s="1587"/>
      <c r="K175" s="1587"/>
      <c r="L175" s="1587"/>
      <c r="M175" s="1587"/>
      <c r="N175" s="1587"/>
      <c r="O175" s="1602"/>
    </row>
    <row r="176" spans="1:15" ht="16" customHeight="1" x14ac:dyDescent="0.45">
      <c r="A176" s="1609"/>
      <c r="B176" s="1570"/>
      <c r="C176" s="1571"/>
      <c r="D176" s="1569"/>
      <c r="E176" s="1587"/>
      <c r="F176" s="1587"/>
      <c r="G176" s="1572"/>
      <c r="H176" s="1572"/>
      <c r="I176" s="1870">
        <f t="shared" si="2"/>
        <v>0</v>
      </c>
      <c r="J176" s="1587"/>
      <c r="K176" s="1587"/>
      <c r="L176" s="1587"/>
      <c r="M176" s="1587"/>
      <c r="N176" s="1587"/>
      <c r="O176" s="1602"/>
    </row>
    <row r="177" spans="1:15" ht="16" customHeight="1" x14ac:dyDescent="0.45">
      <c r="A177" s="1609"/>
      <c r="B177" s="1570"/>
      <c r="C177" s="1571"/>
      <c r="D177" s="1569"/>
      <c r="E177" s="1587"/>
      <c r="F177" s="1587"/>
      <c r="G177" s="1572"/>
      <c r="H177" s="1572"/>
      <c r="I177" s="1870">
        <f t="shared" si="2"/>
        <v>0</v>
      </c>
      <c r="J177" s="1587"/>
      <c r="K177" s="1587"/>
      <c r="L177" s="1587"/>
      <c r="M177" s="1587"/>
      <c r="N177" s="1587"/>
      <c r="O177" s="1602"/>
    </row>
    <row r="178" spans="1:15" ht="16" customHeight="1" x14ac:dyDescent="0.45">
      <c r="A178" s="1609"/>
      <c r="B178" s="1570"/>
      <c r="C178" s="1571"/>
      <c r="D178" s="1569"/>
      <c r="E178" s="1587"/>
      <c r="F178" s="1587"/>
      <c r="G178" s="1572"/>
      <c r="H178" s="1572"/>
      <c r="I178" s="1870">
        <f t="shared" si="2"/>
        <v>0</v>
      </c>
      <c r="J178" s="1587"/>
      <c r="K178" s="1587"/>
      <c r="L178" s="1587"/>
      <c r="M178" s="1587"/>
      <c r="N178" s="1587"/>
      <c r="O178" s="1602"/>
    </row>
    <row r="179" spans="1:15" ht="16" customHeight="1" x14ac:dyDescent="0.45">
      <c r="A179" s="1609"/>
      <c r="B179" s="1570"/>
      <c r="C179" s="1571"/>
      <c r="D179" s="1569"/>
      <c r="E179" s="1587"/>
      <c r="F179" s="1587"/>
      <c r="G179" s="1572"/>
      <c r="H179" s="1572"/>
      <c r="I179" s="1870">
        <f t="shared" si="2"/>
        <v>0</v>
      </c>
      <c r="J179" s="1587"/>
      <c r="K179" s="1587"/>
      <c r="L179" s="1587"/>
      <c r="M179" s="1587"/>
      <c r="N179" s="1587"/>
      <c r="O179" s="1602"/>
    </row>
    <row r="180" spans="1:15" ht="16" customHeight="1" x14ac:dyDescent="0.45">
      <c r="A180" s="1609"/>
      <c r="B180" s="1570"/>
      <c r="C180" s="1571"/>
      <c r="D180" s="1569"/>
      <c r="E180" s="1587"/>
      <c r="F180" s="1587"/>
      <c r="G180" s="1572"/>
      <c r="H180" s="1572"/>
      <c r="I180" s="1870">
        <f t="shared" si="2"/>
        <v>0</v>
      </c>
      <c r="J180" s="1587"/>
      <c r="K180" s="1587"/>
      <c r="L180" s="1587"/>
      <c r="M180" s="1587"/>
      <c r="N180" s="1587"/>
      <c r="O180" s="1602"/>
    </row>
    <row r="181" spans="1:15" ht="16" customHeight="1" x14ac:dyDescent="0.45">
      <c r="A181" s="1609"/>
      <c r="B181" s="1570"/>
      <c r="C181" s="1571"/>
      <c r="D181" s="1569"/>
      <c r="E181" s="1587"/>
      <c r="F181" s="1587"/>
      <c r="G181" s="1572"/>
      <c r="H181" s="1572"/>
      <c r="I181" s="1870">
        <f t="shared" si="2"/>
        <v>0</v>
      </c>
      <c r="J181" s="1587"/>
      <c r="K181" s="1587"/>
      <c r="L181" s="1587"/>
      <c r="M181" s="1587"/>
      <c r="N181" s="1587"/>
      <c r="O181" s="1602"/>
    </row>
    <row r="182" spans="1:15" ht="16" customHeight="1" x14ac:dyDescent="0.45">
      <c r="A182" s="1609"/>
      <c r="B182" s="1570"/>
      <c r="C182" s="1571"/>
      <c r="D182" s="1569"/>
      <c r="E182" s="1587"/>
      <c r="F182" s="1587"/>
      <c r="G182" s="1572"/>
      <c r="H182" s="1572"/>
      <c r="I182" s="1870">
        <f t="shared" si="2"/>
        <v>0</v>
      </c>
      <c r="J182" s="1587"/>
      <c r="K182" s="1587"/>
      <c r="L182" s="1587"/>
      <c r="M182" s="1587"/>
      <c r="N182" s="1587"/>
      <c r="O182" s="1602"/>
    </row>
    <row r="183" spans="1:15" ht="16" customHeight="1" x14ac:dyDescent="0.45">
      <c r="A183" s="1609"/>
      <c r="B183" s="1570"/>
      <c r="C183" s="1571"/>
      <c r="D183" s="1569"/>
      <c r="E183" s="1587"/>
      <c r="F183" s="1587"/>
      <c r="G183" s="1572"/>
      <c r="H183" s="1572"/>
      <c r="I183" s="1870">
        <f t="shared" si="2"/>
        <v>0</v>
      </c>
      <c r="J183" s="1587"/>
      <c r="K183" s="1587"/>
      <c r="L183" s="1587"/>
      <c r="M183" s="1587"/>
      <c r="N183" s="1587"/>
      <c r="O183" s="1602"/>
    </row>
    <row r="184" spans="1:15" ht="16" customHeight="1" x14ac:dyDescent="0.45">
      <c r="A184" s="1609"/>
      <c r="B184" s="1570"/>
      <c r="C184" s="1571"/>
      <c r="D184" s="1569"/>
      <c r="E184" s="1587"/>
      <c r="F184" s="1587"/>
      <c r="G184" s="1572"/>
      <c r="H184" s="1572"/>
      <c r="I184" s="1870">
        <f t="shared" si="2"/>
        <v>0</v>
      </c>
      <c r="J184" s="1587"/>
      <c r="K184" s="1587"/>
      <c r="L184" s="1587"/>
      <c r="M184" s="1587"/>
      <c r="N184" s="1587"/>
      <c r="O184" s="1602"/>
    </row>
    <row r="185" spans="1:15" ht="16" customHeight="1" x14ac:dyDescent="0.45">
      <c r="A185" s="1609"/>
      <c r="B185" s="1570"/>
      <c r="C185" s="1571"/>
      <c r="D185" s="1569"/>
      <c r="E185" s="1587"/>
      <c r="F185" s="1587"/>
      <c r="G185" s="1572"/>
      <c r="H185" s="1572"/>
      <c r="I185" s="1870">
        <f t="shared" si="2"/>
        <v>0</v>
      </c>
      <c r="J185" s="1587"/>
      <c r="K185" s="1587"/>
      <c r="L185" s="1587"/>
      <c r="M185" s="1587"/>
      <c r="N185" s="1587"/>
      <c r="O185" s="1602"/>
    </row>
    <row r="186" spans="1:15" ht="16" customHeight="1" x14ac:dyDescent="0.45">
      <c r="A186" s="1609"/>
      <c r="B186" s="1570"/>
      <c r="C186" s="1571"/>
      <c r="D186" s="1569"/>
      <c r="E186" s="1587"/>
      <c r="F186" s="1587"/>
      <c r="G186" s="1572"/>
      <c r="H186" s="1572"/>
      <c r="I186" s="1870">
        <f t="shared" si="2"/>
        <v>0</v>
      </c>
      <c r="J186" s="1587"/>
      <c r="K186" s="1587"/>
      <c r="L186" s="1587"/>
      <c r="M186" s="1587"/>
      <c r="N186" s="1587"/>
      <c r="O186" s="1602"/>
    </row>
    <row r="187" spans="1:15" ht="16" customHeight="1" x14ac:dyDescent="0.45">
      <c r="A187" s="1609"/>
      <c r="B187" s="1570"/>
      <c r="C187" s="1571"/>
      <c r="D187" s="1569"/>
      <c r="E187" s="1587"/>
      <c r="F187" s="1587"/>
      <c r="G187" s="1572"/>
      <c r="H187" s="1572"/>
      <c r="I187" s="1870">
        <f t="shared" si="2"/>
        <v>0</v>
      </c>
      <c r="J187" s="1587"/>
      <c r="K187" s="1587"/>
      <c r="L187" s="1587"/>
      <c r="M187" s="1587"/>
      <c r="N187" s="1587"/>
      <c r="O187" s="1602"/>
    </row>
    <row r="188" spans="1:15" ht="16" customHeight="1" x14ac:dyDescent="0.45">
      <c r="A188" s="1609"/>
      <c r="B188" s="1570"/>
      <c r="C188" s="1571"/>
      <c r="D188" s="1569"/>
      <c r="E188" s="1587"/>
      <c r="F188" s="1587"/>
      <c r="G188" s="1572"/>
      <c r="H188" s="1572"/>
      <c r="I188" s="1870">
        <f t="shared" si="2"/>
        <v>0</v>
      </c>
      <c r="J188" s="1587"/>
      <c r="K188" s="1587"/>
      <c r="L188" s="1587"/>
      <c r="M188" s="1587"/>
      <c r="N188" s="1587"/>
      <c r="O188" s="1602"/>
    </row>
    <row r="189" spans="1:15" ht="16" customHeight="1" x14ac:dyDescent="0.45">
      <c r="A189" s="1609"/>
      <c r="B189" s="1570"/>
      <c r="C189" s="1571"/>
      <c r="D189" s="1569"/>
      <c r="E189" s="1587"/>
      <c r="F189" s="1587"/>
      <c r="G189" s="1572"/>
      <c r="H189" s="1572"/>
      <c r="I189" s="1870">
        <f t="shared" si="2"/>
        <v>0</v>
      </c>
      <c r="J189" s="1587"/>
      <c r="K189" s="1587"/>
      <c r="L189" s="1587"/>
      <c r="M189" s="1587"/>
      <c r="N189" s="1587"/>
      <c r="O189" s="1602"/>
    </row>
    <row r="190" spans="1:15" ht="16" customHeight="1" x14ac:dyDescent="0.45">
      <c r="A190" s="1609"/>
      <c r="B190" s="1570"/>
      <c r="C190" s="1571"/>
      <c r="D190" s="1569"/>
      <c r="E190" s="1587"/>
      <c r="F190" s="1587"/>
      <c r="G190" s="1572"/>
      <c r="H190" s="1572"/>
      <c r="I190" s="1870">
        <f t="shared" si="2"/>
        <v>0</v>
      </c>
      <c r="J190" s="1587"/>
      <c r="K190" s="1587"/>
      <c r="L190" s="1587"/>
      <c r="M190" s="1587"/>
      <c r="N190" s="1587"/>
      <c r="O190" s="1602"/>
    </row>
    <row r="191" spans="1:15" ht="16" customHeight="1" x14ac:dyDescent="0.45">
      <c r="A191" s="1609"/>
      <c r="B191" s="1570"/>
      <c r="C191" s="1571"/>
      <c r="D191" s="1569"/>
      <c r="E191" s="1587"/>
      <c r="F191" s="1587"/>
      <c r="G191" s="1572"/>
      <c r="H191" s="1572"/>
      <c r="I191" s="1870">
        <f t="shared" si="2"/>
        <v>0</v>
      </c>
      <c r="J191" s="1587"/>
      <c r="K191" s="1587"/>
      <c r="L191" s="1587"/>
      <c r="M191" s="1587"/>
      <c r="N191" s="1587"/>
      <c r="O191" s="1602"/>
    </row>
    <row r="192" spans="1:15" ht="16" customHeight="1" x14ac:dyDescent="0.45">
      <c r="A192" s="1609"/>
      <c r="B192" s="1570"/>
      <c r="C192" s="1571"/>
      <c r="D192" s="1569"/>
      <c r="E192" s="1587"/>
      <c r="F192" s="1587"/>
      <c r="G192" s="1572"/>
      <c r="H192" s="1572"/>
      <c r="I192" s="1870">
        <f t="shared" si="2"/>
        <v>0</v>
      </c>
      <c r="J192" s="1587"/>
      <c r="K192" s="1587"/>
      <c r="L192" s="1587"/>
      <c r="M192" s="1587"/>
      <c r="N192" s="1587"/>
      <c r="O192" s="1602"/>
    </row>
    <row r="193" spans="1:15" ht="16" customHeight="1" x14ac:dyDescent="0.45">
      <c r="A193" s="1609"/>
      <c r="B193" s="1570"/>
      <c r="C193" s="1571"/>
      <c r="D193" s="1569"/>
      <c r="E193" s="1587"/>
      <c r="F193" s="1587"/>
      <c r="G193" s="1572"/>
      <c r="H193" s="1572"/>
      <c r="I193" s="1870">
        <f t="shared" si="2"/>
        <v>0</v>
      </c>
      <c r="J193" s="1587"/>
      <c r="K193" s="1587"/>
      <c r="L193" s="1587"/>
      <c r="M193" s="1587"/>
      <c r="N193" s="1587"/>
      <c r="O193" s="1602"/>
    </row>
    <row r="194" spans="1:15" ht="16" customHeight="1" x14ac:dyDescent="0.45">
      <c r="A194" s="1609"/>
      <c r="B194" s="1570"/>
      <c r="C194" s="1571"/>
      <c r="D194" s="1569"/>
      <c r="E194" s="1587"/>
      <c r="F194" s="1587"/>
      <c r="G194" s="1572"/>
      <c r="H194" s="1572"/>
      <c r="I194" s="1870">
        <f t="shared" si="2"/>
        <v>0</v>
      </c>
      <c r="J194" s="1587"/>
      <c r="K194" s="1587"/>
      <c r="L194" s="1587"/>
      <c r="M194" s="1587"/>
      <c r="N194" s="1587"/>
      <c r="O194" s="1602"/>
    </row>
    <row r="195" spans="1:15" ht="16" customHeight="1" x14ac:dyDescent="0.45">
      <c r="A195" s="1609"/>
      <c r="B195" s="1570"/>
      <c r="C195" s="1571"/>
      <c r="D195" s="1569"/>
      <c r="E195" s="1587"/>
      <c r="F195" s="1587"/>
      <c r="G195" s="1572"/>
      <c r="H195" s="1572"/>
      <c r="I195" s="1870">
        <f t="shared" si="2"/>
        <v>0</v>
      </c>
      <c r="J195" s="1587"/>
      <c r="K195" s="1587"/>
      <c r="L195" s="1587"/>
      <c r="M195" s="1587"/>
      <c r="N195" s="1587"/>
      <c r="O195" s="1602"/>
    </row>
    <row r="196" spans="1:15" ht="16" customHeight="1" x14ac:dyDescent="0.45">
      <c r="A196" s="1609"/>
      <c r="B196" s="1570"/>
      <c r="C196" s="1571"/>
      <c r="D196" s="1569"/>
      <c r="E196" s="1587"/>
      <c r="F196" s="1587"/>
      <c r="G196" s="1572"/>
      <c r="H196" s="1572"/>
      <c r="I196" s="1870">
        <f t="shared" si="2"/>
        <v>0</v>
      </c>
      <c r="J196" s="1587"/>
      <c r="K196" s="1587"/>
      <c r="L196" s="1587"/>
      <c r="M196" s="1587"/>
      <c r="N196" s="1587"/>
      <c r="O196" s="1602"/>
    </row>
    <row r="197" spans="1:15" ht="16" customHeight="1" x14ac:dyDescent="0.45">
      <c r="A197" s="1609"/>
      <c r="B197" s="1570"/>
      <c r="C197" s="1571"/>
      <c r="D197" s="1569"/>
      <c r="E197" s="1587"/>
      <c r="F197" s="1587"/>
      <c r="G197" s="1572"/>
      <c r="H197" s="1572"/>
      <c r="I197" s="1870">
        <f t="shared" si="2"/>
        <v>0</v>
      </c>
      <c r="J197" s="1587"/>
      <c r="K197" s="1587"/>
      <c r="L197" s="1587"/>
      <c r="M197" s="1587"/>
      <c r="N197" s="1587"/>
      <c r="O197" s="1602"/>
    </row>
    <row r="198" spans="1:15" ht="16" customHeight="1" x14ac:dyDescent="0.45">
      <c r="A198" s="1609"/>
      <c r="B198" s="1570"/>
      <c r="C198" s="1571"/>
      <c r="D198" s="1569"/>
      <c r="E198" s="1587"/>
      <c r="F198" s="1587"/>
      <c r="G198" s="1572"/>
      <c r="H198" s="1572"/>
      <c r="I198" s="1870">
        <f t="shared" si="2"/>
        <v>0</v>
      </c>
      <c r="J198" s="1587"/>
      <c r="K198" s="1587"/>
      <c r="L198" s="1587"/>
      <c r="M198" s="1587"/>
      <c r="N198" s="1587"/>
      <c r="O198" s="1602"/>
    </row>
    <row r="199" spans="1:15" ht="16" customHeight="1" x14ac:dyDescent="0.45">
      <c r="A199" s="1609"/>
      <c r="B199" s="1570"/>
      <c r="C199" s="1571"/>
      <c r="D199" s="1569"/>
      <c r="E199" s="1587"/>
      <c r="F199" s="1587"/>
      <c r="G199" s="1572"/>
      <c r="H199" s="1572"/>
      <c r="I199" s="1870">
        <f t="shared" si="2"/>
        <v>0</v>
      </c>
      <c r="J199" s="1587"/>
      <c r="K199" s="1587"/>
      <c r="L199" s="1587"/>
      <c r="M199" s="1587"/>
      <c r="N199" s="1587"/>
      <c r="O199" s="1602"/>
    </row>
    <row r="200" spans="1:15" ht="16" customHeight="1" x14ac:dyDescent="0.45">
      <c r="A200" s="1609"/>
      <c r="B200" s="1570"/>
      <c r="C200" s="1571"/>
      <c r="D200" s="1569"/>
      <c r="E200" s="1587"/>
      <c r="F200" s="1587"/>
      <c r="G200" s="1572"/>
      <c r="H200" s="1572"/>
      <c r="I200" s="1870">
        <f t="shared" ref="I200:I263" si="3">$G200*$H200</f>
        <v>0</v>
      </c>
      <c r="J200" s="1587"/>
      <c r="K200" s="1587"/>
      <c r="L200" s="1587"/>
      <c r="M200" s="1587"/>
      <c r="N200" s="1587"/>
      <c r="O200" s="1602"/>
    </row>
    <row r="201" spans="1:15" ht="16" customHeight="1" x14ac:dyDescent="0.45">
      <c r="A201" s="1609"/>
      <c r="B201" s="1570"/>
      <c r="C201" s="1571"/>
      <c r="D201" s="1569"/>
      <c r="E201" s="1587"/>
      <c r="F201" s="1587"/>
      <c r="G201" s="1572"/>
      <c r="H201" s="1572"/>
      <c r="I201" s="1870">
        <f t="shared" si="3"/>
        <v>0</v>
      </c>
      <c r="J201" s="1587"/>
      <c r="K201" s="1587"/>
      <c r="L201" s="1587"/>
      <c r="M201" s="1587"/>
      <c r="N201" s="1587"/>
      <c r="O201" s="1602"/>
    </row>
    <row r="202" spans="1:15" ht="16" customHeight="1" x14ac:dyDescent="0.45">
      <c r="A202" s="1609"/>
      <c r="B202" s="1570"/>
      <c r="C202" s="1571"/>
      <c r="D202" s="1569"/>
      <c r="E202" s="1587"/>
      <c r="F202" s="1587"/>
      <c r="G202" s="1572"/>
      <c r="H202" s="1572"/>
      <c r="I202" s="1870">
        <f t="shared" si="3"/>
        <v>0</v>
      </c>
      <c r="J202" s="1587"/>
      <c r="K202" s="1587"/>
      <c r="L202" s="1587"/>
      <c r="M202" s="1587"/>
      <c r="N202" s="1587"/>
      <c r="O202" s="1602"/>
    </row>
    <row r="203" spans="1:15" ht="16" customHeight="1" x14ac:dyDescent="0.45">
      <c r="A203" s="1609"/>
      <c r="B203" s="1570"/>
      <c r="C203" s="1571"/>
      <c r="D203" s="1569"/>
      <c r="E203" s="1587"/>
      <c r="F203" s="1587"/>
      <c r="G203" s="1572"/>
      <c r="H203" s="1572"/>
      <c r="I203" s="1870">
        <f t="shared" si="3"/>
        <v>0</v>
      </c>
      <c r="J203" s="1587"/>
      <c r="K203" s="1587"/>
      <c r="L203" s="1587"/>
      <c r="M203" s="1587"/>
      <c r="N203" s="1587"/>
      <c r="O203" s="1602"/>
    </row>
    <row r="204" spans="1:15" ht="16" customHeight="1" x14ac:dyDescent="0.45">
      <c r="A204" s="1609"/>
      <c r="B204" s="1570"/>
      <c r="C204" s="1571"/>
      <c r="D204" s="1569"/>
      <c r="E204" s="1587"/>
      <c r="F204" s="1587"/>
      <c r="G204" s="1572"/>
      <c r="H204" s="1572"/>
      <c r="I204" s="1870">
        <f t="shared" si="3"/>
        <v>0</v>
      </c>
      <c r="J204" s="1587"/>
      <c r="K204" s="1587"/>
      <c r="L204" s="1587"/>
      <c r="M204" s="1587"/>
      <c r="N204" s="1587"/>
      <c r="O204" s="1602"/>
    </row>
    <row r="205" spans="1:15" ht="16" customHeight="1" x14ac:dyDescent="0.45">
      <c r="A205" s="1609"/>
      <c r="B205" s="1570"/>
      <c r="C205" s="1571"/>
      <c r="D205" s="1569"/>
      <c r="E205" s="1587"/>
      <c r="F205" s="1587"/>
      <c r="G205" s="1572"/>
      <c r="H205" s="1572"/>
      <c r="I205" s="1870">
        <f t="shared" si="3"/>
        <v>0</v>
      </c>
      <c r="J205" s="1587"/>
      <c r="K205" s="1587"/>
      <c r="L205" s="1587"/>
      <c r="M205" s="1587"/>
      <c r="N205" s="1587"/>
      <c r="O205" s="1602"/>
    </row>
    <row r="206" spans="1:15" ht="16" customHeight="1" x14ac:dyDescent="0.45">
      <c r="A206" s="1609"/>
      <c r="B206" s="1570"/>
      <c r="C206" s="1571"/>
      <c r="D206" s="1569"/>
      <c r="E206" s="1587"/>
      <c r="F206" s="1587"/>
      <c r="G206" s="1572"/>
      <c r="H206" s="1572"/>
      <c r="I206" s="1870">
        <f t="shared" si="3"/>
        <v>0</v>
      </c>
      <c r="J206" s="1587"/>
      <c r="K206" s="1587"/>
      <c r="L206" s="1587"/>
      <c r="M206" s="1587"/>
      <c r="N206" s="1587"/>
      <c r="O206" s="1602"/>
    </row>
    <row r="207" spans="1:15" ht="16" customHeight="1" x14ac:dyDescent="0.45">
      <c r="A207" s="1609"/>
      <c r="B207" s="1570"/>
      <c r="C207" s="1571"/>
      <c r="D207" s="1569"/>
      <c r="E207" s="1587"/>
      <c r="F207" s="1587"/>
      <c r="G207" s="1572"/>
      <c r="H207" s="1572"/>
      <c r="I207" s="1870">
        <f t="shared" si="3"/>
        <v>0</v>
      </c>
      <c r="J207" s="1587"/>
      <c r="K207" s="1587"/>
      <c r="L207" s="1587"/>
      <c r="M207" s="1587"/>
      <c r="N207" s="1587"/>
      <c r="O207" s="1602"/>
    </row>
    <row r="208" spans="1:15" ht="16" customHeight="1" x14ac:dyDescent="0.45">
      <c r="A208" s="1609"/>
      <c r="B208" s="1570"/>
      <c r="C208" s="1571"/>
      <c r="D208" s="1569"/>
      <c r="E208" s="1587"/>
      <c r="F208" s="1587"/>
      <c r="G208" s="1572"/>
      <c r="H208" s="1572"/>
      <c r="I208" s="1870">
        <f t="shared" si="3"/>
        <v>0</v>
      </c>
      <c r="J208" s="1587"/>
      <c r="K208" s="1587"/>
      <c r="L208" s="1587"/>
      <c r="M208" s="1587"/>
      <c r="N208" s="1587"/>
      <c r="O208" s="1602"/>
    </row>
    <row r="209" spans="1:15" ht="16" customHeight="1" x14ac:dyDescent="0.45">
      <c r="A209" s="1609"/>
      <c r="B209" s="1570"/>
      <c r="C209" s="1571"/>
      <c r="D209" s="1569"/>
      <c r="E209" s="1587"/>
      <c r="F209" s="1587"/>
      <c r="G209" s="1572"/>
      <c r="H209" s="1572"/>
      <c r="I209" s="1870">
        <f t="shared" si="3"/>
        <v>0</v>
      </c>
      <c r="J209" s="1587"/>
      <c r="K209" s="1587"/>
      <c r="L209" s="1587"/>
      <c r="M209" s="1587"/>
      <c r="N209" s="1587"/>
      <c r="O209" s="1602"/>
    </row>
    <row r="210" spans="1:15" ht="16" customHeight="1" x14ac:dyDescent="0.45">
      <c r="A210" s="1609"/>
      <c r="B210" s="1570"/>
      <c r="C210" s="1571"/>
      <c r="D210" s="1569"/>
      <c r="E210" s="1587"/>
      <c r="F210" s="1587"/>
      <c r="G210" s="1572"/>
      <c r="H210" s="1572"/>
      <c r="I210" s="1870">
        <f t="shared" si="3"/>
        <v>0</v>
      </c>
      <c r="J210" s="1587"/>
      <c r="K210" s="1587"/>
      <c r="L210" s="1587"/>
      <c r="M210" s="1587"/>
      <c r="N210" s="1587"/>
      <c r="O210" s="1602"/>
    </row>
    <row r="211" spans="1:15" ht="16" customHeight="1" x14ac:dyDescent="0.45">
      <c r="A211" s="1609"/>
      <c r="B211" s="1570"/>
      <c r="C211" s="1571"/>
      <c r="D211" s="1569"/>
      <c r="E211" s="1587"/>
      <c r="F211" s="1587"/>
      <c r="G211" s="1572"/>
      <c r="H211" s="1572"/>
      <c r="I211" s="1870">
        <f t="shared" si="3"/>
        <v>0</v>
      </c>
      <c r="J211" s="1587"/>
      <c r="K211" s="1587"/>
      <c r="L211" s="1587"/>
      <c r="M211" s="1587"/>
      <c r="N211" s="1587"/>
      <c r="O211" s="1602"/>
    </row>
    <row r="212" spans="1:15" ht="16" customHeight="1" x14ac:dyDescent="0.45">
      <c r="A212" s="1609"/>
      <c r="B212" s="1570"/>
      <c r="C212" s="1571"/>
      <c r="D212" s="1569"/>
      <c r="E212" s="1587"/>
      <c r="F212" s="1587"/>
      <c r="G212" s="1572"/>
      <c r="H212" s="1572"/>
      <c r="I212" s="1870">
        <f t="shared" si="3"/>
        <v>0</v>
      </c>
      <c r="J212" s="1587"/>
      <c r="K212" s="1587"/>
      <c r="L212" s="1587"/>
      <c r="M212" s="1587"/>
      <c r="N212" s="1587"/>
      <c r="O212" s="1602"/>
    </row>
    <row r="213" spans="1:15" ht="16" customHeight="1" x14ac:dyDescent="0.45">
      <c r="A213" s="1609"/>
      <c r="B213" s="1570"/>
      <c r="C213" s="1571"/>
      <c r="D213" s="1569"/>
      <c r="E213" s="1587"/>
      <c r="F213" s="1587"/>
      <c r="G213" s="1572"/>
      <c r="H213" s="1572"/>
      <c r="I213" s="1870">
        <f t="shared" si="3"/>
        <v>0</v>
      </c>
      <c r="J213" s="1587"/>
      <c r="K213" s="1587"/>
      <c r="L213" s="1587"/>
      <c r="M213" s="1587"/>
      <c r="N213" s="1587"/>
      <c r="O213" s="1602"/>
    </row>
    <row r="214" spans="1:15" ht="16" customHeight="1" x14ac:dyDescent="0.45">
      <c r="A214" s="1609"/>
      <c r="B214" s="1570"/>
      <c r="C214" s="1571"/>
      <c r="D214" s="1569"/>
      <c r="E214" s="1587"/>
      <c r="F214" s="1587"/>
      <c r="G214" s="1572"/>
      <c r="H214" s="1572"/>
      <c r="I214" s="1870">
        <f t="shared" si="3"/>
        <v>0</v>
      </c>
      <c r="J214" s="1587"/>
      <c r="K214" s="1587"/>
      <c r="L214" s="1587"/>
      <c r="M214" s="1587"/>
      <c r="N214" s="1587"/>
      <c r="O214" s="1602"/>
    </row>
    <row r="215" spans="1:15" ht="16" customHeight="1" x14ac:dyDescent="0.45">
      <c r="A215" s="1609"/>
      <c r="B215" s="1570"/>
      <c r="C215" s="1571"/>
      <c r="D215" s="1569"/>
      <c r="E215" s="1587"/>
      <c r="F215" s="1587"/>
      <c r="G215" s="1572"/>
      <c r="H215" s="1572"/>
      <c r="I215" s="1870">
        <f t="shared" si="3"/>
        <v>0</v>
      </c>
      <c r="J215" s="1587"/>
      <c r="K215" s="1587"/>
      <c r="L215" s="1587"/>
      <c r="M215" s="1587"/>
      <c r="N215" s="1587"/>
      <c r="O215" s="1602"/>
    </row>
    <row r="216" spans="1:15" ht="16" customHeight="1" x14ac:dyDescent="0.45">
      <c r="A216" s="1609"/>
      <c r="B216" s="1570"/>
      <c r="C216" s="1571"/>
      <c r="D216" s="1569"/>
      <c r="E216" s="1587"/>
      <c r="F216" s="1587"/>
      <c r="G216" s="1572"/>
      <c r="H216" s="1572"/>
      <c r="I216" s="1870">
        <f t="shared" si="3"/>
        <v>0</v>
      </c>
      <c r="J216" s="1587"/>
      <c r="K216" s="1587"/>
      <c r="L216" s="1587"/>
      <c r="M216" s="1587"/>
      <c r="N216" s="1587"/>
      <c r="O216" s="1602"/>
    </row>
    <row r="217" spans="1:15" ht="16" customHeight="1" x14ac:dyDescent="0.45">
      <c r="A217" s="1609"/>
      <c r="B217" s="1570"/>
      <c r="C217" s="1571"/>
      <c r="D217" s="1569"/>
      <c r="E217" s="1587"/>
      <c r="F217" s="1587"/>
      <c r="G217" s="1572"/>
      <c r="H217" s="1572"/>
      <c r="I217" s="1870">
        <f t="shared" si="3"/>
        <v>0</v>
      </c>
      <c r="J217" s="1587"/>
      <c r="K217" s="1587"/>
      <c r="L217" s="1587"/>
      <c r="M217" s="1587"/>
      <c r="N217" s="1587"/>
      <c r="O217" s="1602"/>
    </row>
    <row r="218" spans="1:15" ht="16" customHeight="1" x14ac:dyDescent="0.45">
      <c r="A218" s="1609"/>
      <c r="B218" s="1570"/>
      <c r="C218" s="1571"/>
      <c r="D218" s="1569"/>
      <c r="E218" s="1587"/>
      <c r="F218" s="1587"/>
      <c r="G218" s="1572"/>
      <c r="H218" s="1572"/>
      <c r="I218" s="1870">
        <f t="shared" si="3"/>
        <v>0</v>
      </c>
      <c r="J218" s="1587"/>
      <c r="K218" s="1587"/>
      <c r="L218" s="1587"/>
      <c r="M218" s="1587"/>
      <c r="N218" s="1587"/>
      <c r="O218" s="1602"/>
    </row>
    <row r="219" spans="1:15" ht="16" customHeight="1" x14ac:dyDescent="0.45">
      <c r="A219" s="1609"/>
      <c r="B219" s="1570"/>
      <c r="C219" s="1571"/>
      <c r="D219" s="1569"/>
      <c r="E219" s="1587"/>
      <c r="F219" s="1587"/>
      <c r="G219" s="1572"/>
      <c r="H219" s="1572"/>
      <c r="I219" s="1870">
        <f t="shared" si="3"/>
        <v>0</v>
      </c>
      <c r="J219" s="1587"/>
      <c r="K219" s="1587"/>
      <c r="L219" s="1587"/>
      <c r="M219" s="1587"/>
      <c r="N219" s="1587"/>
      <c r="O219" s="1602"/>
    </row>
    <row r="220" spans="1:15" ht="16" customHeight="1" x14ac:dyDescent="0.45">
      <c r="A220" s="1609"/>
      <c r="B220" s="1570"/>
      <c r="C220" s="1571"/>
      <c r="D220" s="1569"/>
      <c r="E220" s="1587"/>
      <c r="F220" s="1587"/>
      <c r="G220" s="1572"/>
      <c r="H220" s="1572"/>
      <c r="I220" s="1870">
        <f t="shared" si="3"/>
        <v>0</v>
      </c>
      <c r="J220" s="1587"/>
      <c r="K220" s="1587"/>
      <c r="L220" s="1587"/>
      <c r="M220" s="1587"/>
      <c r="N220" s="1587"/>
      <c r="O220" s="1602"/>
    </row>
    <row r="221" spans="1:15" ht="16" customHeight="1" x14ac:dyDescent="0.45">
      <c r="A221" s="1609"/>
      <c r="B221" s="1570"/>
      <c r="C221" s="1571"/>
      <c r="D221" s="1569"/>
      <c r="E221" s="1587"/>
      <c r="F221" s="1587"/>
      <c r="G221" s="1572"/>
      <c r="H221" s="1572"/>
      <c r="I221" s="1870">
        <f t="shared" si="3"/>
        <v>0</v>
      </c>
      <c r="J221" s="1587"/>
      <c r="K221" s="1587"/>
      <c r="L221" s="1587"/>
      <c r="M221" s="1587"/>
      <c r="N221" s="1587"/>
      <c r="O221" s="1602"/>
    </row>
    <row r="222" spans="1:15" ht="16" customHeight="1" x14ac:dyDescent="0.45">
      <c r="A222" s="1609"/>
      <c r="B222" s="1570"/>
      <c r="C222" s="1571"/>
      <c r="D222" s="1569"/>
      <c r="E222" s="1587"/>
      <c r="F222" s="1587"/>
      <c r="G222" s="1572"/>
      <c r="H222" s="1572"/>
      <c r="I222" s="1870">
        <f t="shared" si="3"/>
        <v>0</v>
      </c>
      <c r="J222" s="1587"/>
      <c r="K222" s="1587"/>
      <c r="L222" s="1587"/>
      <c r="M222" s="1587"/>
      <c r="N222" s="1587"/>
      <c r="O222" s="1602"/>
    </row>
    <row r="223" spans="1:15" ht="16" customHeight="1" x14ac:dyDescent="0.45">
      <c r="A223" s="1609"/>
      <c r="B223" s="1570"/>
      <c r="C223" s="1571"/>
      <c r="D223" s="1569"/>
      <c r="E223" s="1587"/>
      <c r="F223" s="1587"/>
      <c r="G223" s="1572"/>
      <c r="H223" s="1572"/>
      <c r="I223" s="1870">
        <f t="shared" si="3"/>
        <v>0</v>
      </c>
      <c r="J223" s="1587"/>
      <c r="K223" s="1587"/>
      <c r="L223" s="1587"/>
      <c r="M223" s="1587"/>
      <c r="N223" s="1587"/>
      <c r="O223" s="1602"/>
    </row>
    <row r="224" spans="1:15" ht="16" customHeight="1" x14ac:dyDescent="0.45">
      <c r="A224" s="1609"/>
      <c r="B224" s="1570"/>
      <c r="C224" s="1571"/>
      <c r="D224" s="1569"/>
      <c r="E224" s="1587"/>
      <c r="F224" s="1587"/>
      <c r="G224" s="1572"/>
      <c r="H224" s="1572"/>
      <c r="I224" s="1870">
        <f t="shared" si="3"/>
        <v>0</v>
      </c>
      <c r="J224" s="1587"/>
      <c r="K224" s="1587"/>
      <c r="L224" s="1587"/>
      <c r="M224" s="1587"/>
      <c r="N224" s="1587"/>
      <c r="O224" s="1602"/>
    </row>
    <row r="225" spans="1:15" ht="16" customHeight="1" x14ac:dyDescent="0.45">
      <c r="A225" s="1609"/>
      <c r="B225" s="1570"/>
      <c r="C225" s="1571"/>
      <c r="D225" s="1569"/>
      <c r="E225" s="1587"/>
      <c r="F225" s="1587"/>
      <c r="G225" s="1572"/>
      <c r="H225" s="1572"/>
      <c r="I225" s="1870">
        <f t="shared" si="3"/>
        <v>0</v>
      </c>
      <c r="J225" s="1587"/>
      <c r="K225" s="1587"/>
      <c r="L225" s="1587"/>
      <c r="M225" s="1587"/>
      <c r="N225" s="1587"/>
      <c r="O225" s="1602"/>
    </row>
    <row r="226" spans="1:15" ht="16" customHeight="1" x14ac:dyDescent="0.45">
      <c r="A226" s="1609"/>
      <c r="B226" s="1570"/>
      <c r="C226" s="1571"/>
      <c r="D226" s="1569"/>
      <c r="E226" s="1587"/>
      <c r="F226" s="1587"/>
      <c r="G226" s="1572"/>
      <c r="H226" s="1572"/>
      <c r="I226" s="1870">
        <f t="shared" si="3"/>
        <v>0</v>
      </c>
      <c r="J226" s="1587"/>
      <c r="K226" s="1587"/>
      <c r="L226" s="1587"/>
      <c r="M226" s="1587"/>
      <c r="N226" s="1587"/>
      <c r="O226" s="1602"/>
    </row>
    <row r="227" spans="1:15" ht="16" customHeight="1" x14ac:dyDescent="0.45">
      <c r="A227" s="1609"/>
      <c r="B227" s="1570"/>
      <c r="C227" s="1571"/>
      <c r="D227" s="1569"/>
      <c r="E227" s="1587"/>
      <c r="F227" s="1587"/>
      <c r="G227" s="1572"/>
      <c r="H227" s="1572"/>
      <c r="I227" s="1870">
        <f t="shared" si="3"/>
        <v>0</v>
      </c>
      <c r="J227" s="1587"/>
      <c r="K227" s="1587"/>
      <c r="L227" s="1587"/>
      <c r="M227" s="1587"/>
      <c r="N227" s="1587"/>
      <c r="O227" s="1602"/>
    </row>
    <row r="228" spans="1:15" ht="16" customHeight="1" x14ac:dyDescent="0.45">
      <c r="A228" s="1609"/>
      <c r="B228" s="1570"/>
      <c r="C228" s="1571"/>
      <c r="D228" s="1569"/>
      <c r="E228" s="1587"/>
      <c r="F228" s="1587"/>
      <c r="G228" s="1572"/>
      <c r="H228" s="1572"/>
      <c r="I228" s="1870">
        <f t="shared" si="3"/>
        <v>0</v>
      </c>
      <c r="J228" s="1587"/>
      <c r="K228" s="1587"/>
      <c r="L228" s="1587"/>
      <c r="M228" s="1587"/>
      <c r="N228" s="1587"/>
      <c r="O228" s="1602"/>
    </row>
    <row r="229" spans="1:15" ht="16" customHeight="1" x14ac:dyDescent="0.45">
      <c r="A229" s="1609"/>
      <c r="B229" s="1570"/>
      <c r="C229" s="1571"/>
      <c r="D229" s="1569"/>
      <c r="E229" s="1587"/>
      <c r="F229" s="1587"/>
      <c r="G229" s="1572"/>
      <c r="H229" s="1572"/>
      <c r="I229" s="1870">
        <f t="shared" si="3"/>
        <v>0</v>
      </c>
      <c r="J229" s="1587"/>
      <c r="K229" s="1587"/>
      <c r="L229" s="1587"/>
      <c r="M229" s="1587"/>
      <c r="N229" s="1587"/>
      <c r="O229" s="1602"/>
    </row>
    <row r="230" spans="1:15" ht="16" customHeight="1" x14ac:dyDescent="0.45">
      <c r="A230" s="1609"/>
      <c r="B230" s="1570"/>
      <c r="C230" s="1571"/>
      <c r="D230" s="1569"/>
      <c r="E230" s="1587"/>
      <c r="F230" s="1587"/>
      <c r="G230" s="1572"/>
      <c r="H230" s="1572"/>
      <c r="I230" s="1870">
        <f t="shared" si="3"/>
        <v>0</v>
      </c>
      <c r="J230" s="1587"/>
      <c r="K230" s="1587"/>
      <c r="L230" s="1587"/>
      <c r="M230" s="1587"/>
      <c r="N230" s="1587"/>
      <c r="O230" s="1602"/>
    </row>
    <row r="231" spans="1:15" ht="16" customHeight="1" x14ac:dyDescent="0.45">
      <c r="A231" s="1609"/>
      <c r="B231" s="1570"/>
      <c r="C231" s="1571"/>
      <c r="D231" s="1569"/>
      <c r="E231" s="1587"/>
      <c r="F231" s="1587"/>
      <c r="G231" s="1572"/>
      <c r="H231" s="1572"/>
      <c r="I231" s="1870">
        <f t="shared" si="3"/>
        <v>0</v>
      </c>
      <c r="J231" s="1587"/>
      <c r="K231" s="1587"/>
      <c r="L231" s="1587"/>
      <c r="M231" s="1587"/>
      <c r="N231" s="1587"/>
      <c r="O231" s="1602"/>
    </row>
    <row r="232" spans="1:15" ht="16" customHeight="1" x14ac:dyDescent="0.45">
      <c r="A232" s="1609"/>
      <c r="B232" s="1570"/>
      <c r="C232" s="1571"/>
      <c r="D232" s="1569"/>
      <c r="E232" s="1587"/>
      <c r="F232" s="1587"/>
      <c r="G232" s="1572"/>
      <c r="H232" s="1572"/>
      <c r="I232" s="1870">
        <f t="shared" si="3"/>
        <v>0</v>
      </c>
      <c r="J232" s="1587"/>
      <c r="K232" s="1587"/>
      <c r="L232" s="1587"/>
      <c r="M232" s="1587"/>
      <c r="N232" s="1587"/>
      <c r="O232" s="1602"/>
    </row>
    <row r="233" spans="1:15" ht="16" customHeight="1" x14ac:dyDescent="0.45">
      <c r="A233" s="1609"/>
      <c r="B233" s="1570"/>
      <c r="C233" s="1571"/>
      <c r="D233" s="1569"/>
      <c r="E233" s="1587"/>
      <c r="F233" s="1587"/>
      <c r="G233" s="1572"/>
      <c r="H233" s="1572"/>
      <c r="I233" s="1870">
        <f t="shared" si="3"/>
        <v>0</v>
      </c>
      <c r="J233" s="1587"/>
      <c r="K233" s="1587"/>
      <c r="L233" s="1587"/>
      <c r="M233" s="1587"/>
      <c r="N233" s="1587"/>
      <c r="O233" s="1602"/>
    </row>
    <row r="234" spans="1:15" ht="16" customHeight="1" x14ac:dyDescent="0.45">
      <c r="A234" s="1609"/>
      <c r="B234" s="1570"/>
      <c r="C234" s="1571"/>
      <c r="D234" s="1569"/>
      <c r="E234" s="1587"/>
      <c r="F234" s="1587"/>
      <c r="G234" s="1572"/>
      <c r="H234" s="1572"/>
      <c r="I234" s="1870">
        <f t="shared" si="3"/>
        <v>0</v>
      </c>
      <c r="J234" s="1587"/>
      <c r="K234" s="1587"/>
      <c r="L234" s="1587"/>
      <c r="M234" s="1587"/>
      <c r="N234" s="1587"/>
      <c r="O234" s="1602"/>
    </row>
    <row r="235" spans="1:15" ht="16" customHeight="1" x14ac:dyDescent="0.45">
      <c r="A235" s="1609"/>
      <c r="B235" s="1570"/>
      <c r="C235" s="1571"/>
      <c r="D235" s="1569"/>
      <c r="E235" s="1587"/>
      <c r="F235" s="1587"/>
      <c r="G235" s="1572"/>
      <c r="H235" s="1572"/>
      <c r="I235" s="1870">
        <f t="shared" si="3"/>
        <v>0</v>
      </c>
      <c r="J235" s="1587"/>
      <c r="K235" s="1587"/>
      <c r="L235" s="1587"/>
      <c r="M235" s="1587"/>
      <c r="N235" s="1587"/>
      <c r="O235" s="1602"/>
    </row>
    <row r="236" spans="1:15" ht="16" customHeight="1" x14ac:dyDescent="0.45">
      <c r="A236" s="1609"/>
      <c r="B236" s="1570"/>
      <c r="C236" s="1571"/>
      <c r="D236" s="1569"/>
      <c r="E236" s="1587"/>
      <c r="F236" s="1587"/>
      <c r="G236" s="1572"/>
      <c r="H236" s="1572"/>
      <c r="I236" s="1870">
        <f t="shared" si="3"/>
        <v>0</v>
      </c>
      <c r="J236" s="1587"/>
      <c r="K236" s="1587"/>
      <c r="L236" s="1587"/>
      <c r="M236" s="1587"/>
      <c r="N236" s="1587"/>
      <c r="O236" s="1602"/>
    </row>
    <row r="237" spans="1:15" ht="16" customHeight="1" x14ac:dyDescent="0.45">
      <c r="A237" s="1609"/>
      <c r="B237" s="1570"/>
      <c r="C237" s="1571"/>
      <c r="D237" s="1569"/>
      <c r="E237" s="1587"/>
      <c r="F237" s="1587"/>
      <c r="G237" s="1572"/>
      <c r="H237" s="1572"/>
      <c r="I237" s="1870">
        <f t="shared" si="3"/>
        <v>0</v>
      </c>
      <c r="J237" s="1587"/>
      <c r="K237" s="1587"/>
      <c r="L237" s="1587"/>
      <c r="M237" s="1587"/>
      <c r="N237" s="1587"/>
      <c r="O237" s="1602"/>
    </row>
    <row r="238" spans="1:15" ht="16" customHeight="1" x14ac:dyDescent="0.45">
      <c r="A238" s="1609"/>
      <c r="B238" s="1570"/>
      <c r="C238" s="1571"/>
      <c r="D238" s="1569"/>
      <c r="E238" s="1587"/>
      <c r="F238" s="1587"/>
      <c r="G238" s="1572"/>
      <c r="H238" s="1572"/>
      <c r="I238" s="1870">
        <f t="shared" si="3"/>
        <v>0</v>
      </c>
      <c r="J238" s="1587"/>
      <c r="K238" s="1587"/>
      <c r="L238" s="1587"/>
      <c r="M238" s="1587"/>
      <c r="N238" s="1587"/>
      <c r="O238" s="1602"/>
    </row>
    <row r="239" spans="1:15" ht="16" customHeight="1" x14ac:dyDescent="0.45">
      <c r="A239" s="1609"/>
      <c r="B239" s="1570"/>
      <c r="C239" s="1571"/>
      <c r="D239" s="1569"/>
      <c r="E239" s="1587"/>
      <c r="F239" s="1587"/>
      <c r="G239" s="1572"/>
      <c r="H239" s="1572"/>
      <c r="I239" s="1870">
        <f t="shared" si="3"/>
        <v>0</v>
      </c>
      <c r="J239" s="1587"/>
      <c r="K239" s="1587"/>
      <c r="L239" s="1587"/>
      <c r="M239" s="1587"/>
      <c r="N239" s="1587"/>
      <c r="O239" s="1602"/>
    </row>
    <row r="240" spans="1:15" ht="16" customHeight="1" x14ac:dyDescent="0.45">
      <c r="A240" s="1609"/>
      <c r="B240" s="1570"/>
      <c r="C240" s="1571"/>
      <c r="D240" s="1569"/>
      <c r="E240" s="1587"/>
      <c r="F240" s="1587"/>
      <c r="G240" s="1572"/>
      <c r="H240" s="1572"/>
      <c r="I240" s="1870">
        <f t="shared" si="3"/>
        <v>0</v>
      </c>
      <c r="J240" s="1587"/>
      <c r="K240" s="1587"/>
      <c r="L240" s="1587"/>
      <c r="M240" s="1587"/>
      <c r="N240" s="1587"/>
      <c r="O240" s="1602"/>
    </row>
    <row r="241" spans="1:15" ht="16" customHeight="1" x14ac:dyDescent="0.45">
      <c r="A241" s="1609"/>
      <c r="B241" s="1570"/>
      <c r="C241" s="1571"/>
      <c r="D241" s="1569"/>
      <c r="E241" s="1587"/>
      <c r="F241" s="1587"/>
      <c r="G241" s="1572"/>
      <c r="H241" s="1572"/>
      <c r="I241" s="1870">
        <f t="shared" si="3"/>
        <v>0</v>
      </c>
      <c r="J241" s="1587"/>
      <c r="K241" s="1587"/>
      <c r="L241" s="1587"/>
      <c r="M241" s="1587"/>
      <c r="N241" s="1587"/>
      <c r="O241" s="1602"/>
    </row>
    <row r="242" spans="1:15" ht="16" customHeight="1" x14ac:dyDescent="0.45">
      <c r="A242" s="1609"/>
      <c r="B242" s="1570"/>
      <c r="C242" s="1571"/>
      <c r="D242" s="1569"/>
      <c r="E242" s="1587"/>
      <c r="F242" s="1587"/>
      <c r="G242" s="1572"/>
      <c r="H242" s="1572"/>
      <c r="I242" s="1870">
        <f t="shared" si="3"/>
        <v>0</v>
      </c>
      <c r="J242" s="1587"/>
      <c r="K242" s="1587"/>
      <c r="L242" s="1587"/>
      <c r="M242" s="1587"/>
      <c r="N242" s="1587"/>
      <c r="O242" s="1602"/>
    </row>
    <row r="243" spans="1:15" ht="16" customHeight="1" x14ac:dyDescent="0.45">
      <c r="A243" s="1609"/>
      <c r="B243" s="1570"/>
      <c r="C243" s="1571"/>
      <c r="D243" s="1569"/>
      <c r="E243" s="1587"/>
      <c r="F243" s="1587"/>
      <c r="G243" s="1572"/>
      <c r="H243" s="1572"/>
      <c r="I243" s="1870">
        <f t="shared" si="3"/>
        <v>0</v>
      </c>
      <c r="J243" s="1587"/>
      <c r="K243" s="1587"/>
      <c r="L243" s="1587"/>
      <c r="M243" s="1587"/>
      <c r="N243" s="1587"/>
      <c r="O243" s="1602"/>
    </row>
    <row r="244" spans="1:15" ht="16" customHeight="1" x14ac:dyDescent="0.45">
      <c r="A244" s="1609"/>
      <c r="B244" s="1570"/>
      <c r="C244" s="1571"/>
      <c r="D244" s="1569"/>
      <c r="E244" s="1587"/>
      <c r="F244" s="1587"/>
      <c r="G244" s="1572"/>
      <c r="H244" s="1572"/>
      <c r="I244" s="1870">
        <f t="shared" si="3"/>
        <v>0</v>
      </c>
      <c r="J244" s="1587"/>
      <c r="K244" s="1587"/>
      <c r="L244" s="1587"/>
      <c r="M244" s="1587"/>
      <c r="N244" s="1587"/>
      <c r="O244" s="1602"/>
    </row>
    <row r="245" spans="1:15" ht="16" customHeight="1" x14ac:dyDescent="0.45">
      <c r="A245" s="1609"/>
      <c r="B245" s="1570"/>
      <c r="C245" s="1571"/>
      <c r="D245" s="1569"/>
      <c r="E245" s="1587"/>
      <c r="F245" s="1587"/>
      <c r="G245" s="1572"/>
      <c r="H245" s="1572"/>
      <c r="I245" s="1870">
        <f t="shared" si="3"/>
        <v>0</v>
      </c>
      <c r="J245" s="1587"/>
      <c r="K245" s="1587"/>
      <c r="L245" s="1587"/>
      <c r="M245" s="1587"/>
      <c r="N245" s="1587"/>
      <c r="O245" s="1602"/>
    </row>
    <row r="246" spans="1:15" ht="16" customHeight="1" x14ac:dyDescent="0.45">
      <c r="A246" s="1609"/>
      <c r="B246" s="1570"/>
      <c r="C246" s="1571"/>
      <c r="D246" s="1569"/>
      <c r="E246" s="1587"/>
      <c r="F246" s="1587"/>
      <c r="G246" s="1572"/>
      <c r="H246" s="1572"/>
      <c r="I246" s="1870">
        <f t="shared" si="3"/>
        <v>0</v>
      </c>
      <c r="J246" s="1587"/>
      <c r="K246" s="1587"/>
      <c r="L246" s="1587"/>
      <c r="M246" s="1587"/>
      <c r="N246" s="1587"/>
      <c r="O246" s="1602"/>
    </row>
    <row r="247" spans="1:15" ht="16" customHeight="1" x14ac:dyDescent="0.45">
      <c r="A247" s="1609"/>
      <c r="B247" s="1570"/>
      <c r="C247" s="1571"/>
      <c r="D247" s="1569"/>
      <c r="E247" s="1587"/>
      <c r="F247" s="1587"/>
      <c r="G247" s="1572"/>
      <c r="H247" s="1572"/>
      <c r="I247" s="1870">
        <f t="shared" si="3"/>
        <v>0</v>
      </c>
      <c r="J247" s="1587"/>
      <c r="K247" s="1587"/>
      <c r="L247" s="1587"/>
      <c r="M247" s="1587"/>
      <c r="N247" s="1587"/>
      <c r="O247" s="1602"/>
    </row>
    <row r="248" spans="1:15" ht="16" customHeight="1" x14ac:dyDescent="0.45">
      <c r="A248" s="1609"/>
      <c r="B248" s="1570"/>
      <c r="C248" s="1571"/>
      <c r="D248" s="1569"/>
      <c r="E248" s="1587"/>
      <c r="F248" s="1587"/>
      <c r="G248" s="1572"/>
      <c r="H248" s="1572"/>
      <c r="I248" s="1870">
        <f t="shared" si="3"/>
        <v>0</v>
      </c>
      <c r="J248" s="1587"/>
      <c r="K248" s="1587"/>
      <c r="L248" s="1587"/>
      <c r="M248" s="1587"/>
      <c r="N248" s="1587"/>
      <c r="O248" s="1602"/>
    </row>
    <row r="249" spans="1:15" ht="16" customHeight="1" x14ac:dyDescent="0.45">
      <c r="A249" s="1609"/>
      <c r="B249" s="1570"/>
      <c r="C249" s="1571"/>
      <c r="D249" s="1569"/>
      <c r="E249" s="1587"/>
      <c r="F249" s="1587"/>
      <c r="G249" s="1572"/>
      <c r="H249" s="1572"/>
      <c r="I249" s="1870">
        <f t="shared" si="3"/>
        <v>0</v>
      </c>
      <c r="J249" s="1587"/>
      <c r="K249" s="1587"/>
      <c r="L249" s="1587"/>
      <c r="M249" s="1587"/>
      <c r="N249" s="1587"/>
      <c r="O249" s="1602"/>
    </row>
    <row r="250" spans="1:15" ht="16" customHeight="1" x14ac:dyDescent="0.45">
      <c r="A250" s="1609"/>
      <c r="B250" s="1570"/>
      <c r="C250" s="1571"/>
      <c r="D250" s="1569"/>
      <c r="E250" s="1587"/>
      <c r="F250" s="1587"/>
      <c r="G250" s="1572"/>
      <c r="H250" s="1572"/>
      <c r="I250" s="1870">
        <f t="shared" si="3"/>
        <v>0</v>
      </c>
      <c r="J250" s="1587"/>
      <c r="K250" s="1587"/>
      <c r="L250" s="1587"/>
      <c r="M250" s="1587"/>
      <c r="N250" s="1587"/>
      <c r="O250" s="1602"/>
    </row>
    <row r="251" spans="1:15" ht="16" customHeight="1" x14ac:dyDescent="0.45">
      <c r="A251" s="1609"/>
      <c r="B251" s="1570"/>
      <c r="C251" s="1571"/>
      <c r="D251" s="1569"/>
      <c r="E251" s="1587"/>
      <c r="F251" s="1587"/>
      <c r="G251" s="1572"/>
      <c r="H251" s="1572"/>
      <c r="I251" s="1870">
        <f t="shared" si="3"/>
        <v>0</v>
      </c>
      <c r="J251" s="1587"/>
      <c r="K251" s="1587"/>
      <c r="L251" s="1587"/>
      <c r="M251" s="1587"/>
      <c r="N251" s="1587"/>
      <c r="O251" s="1602"/>
    </row>
    <row r="252" spans="1:15" ht="16" customHeight="1" x14ac:dyDescent="0.45">
      <c r="A252" s="1609"/>
      <c r="B252" s="1570"/>
      <c r="C252" s="1571"/>
      <c r="D252" s="1569"/>
      <c r="E252" s="1587"/>
      <c r="F252" s="1587"/>
      <c r="G252" s="1572"/>
      <c r="H252" s="1572"/>
      <c r="I252" s="1870">
        <f t="shared" si="3"/>
        <v>0</v>
      </c>
      <c r="J252" s="1587"/>
      <c r="K252" s="1587"/>
      <c r="L252" s="1587"/>
      <c r="M252" s="1587"/>
      <c r="N252" s="1587"/>
      <c r="O252" s="1602"/>
    </row>
    <row r="253" spans="1:15" ht="16" customHeight="1" x14ac:dyDescent="0.45">
      <c r="A253" s="1609"/>
      <c r="B253" s="1570"/>
      <c r="C253" s="1571"/>
      <c r="D253" s="1569"/>
      <c r="E253" s="1587"/>
      <c r="F253" s="1587"/>
      <c r="G253" s="1572"/>
      <c r="H253" s="1572"/>
      <c r="I253" s="1870">
        <f t="shared" si="3"/>
        <v>0</v>
      </c>
      <c r="J253" s="1587"/>
      <c r="K253" s="1587"/>
      <c r="L253" s="1587"/>
      <c r="M253" s="1587"/>
      <c r="N253" s="1587"/>
      <c r="O253" s="1602"/>
    </row>
    <row r="254" spans="1:15" ht="16" customHeight="1" x14ac:dyDescent="0.45">
      <c r="A254" s="1609"/>
      <c r="B254" s="1570"/>
      <c r="C254" s="1571"/>
      <c r="D254" s="1569"/>
      <c r="E254" s="1587"/>
      <c r="F254" s="1587"/>
      <c r="G254" s="1572"/>
      <c r="H254" s="1572"/>
      <c r="I254" s="1870">
        <f t="shared" si="3"/>
        <v>0</v>
      </c>
      <c r="J254" s="1587"/>
      <c r="K254" s="1587"/>
      <c r="L254" s="1587"/>
      <c r="M254" s="1587"/>
      <c r="N254" s="1587"/>
      <c r="O254" s="1602"/>
    </row>
    <row r="255" spans="1:15" ht="16" customHeight="1" x14ac:dyDescent="0.45">
      <c r="A255" s="1609"/>
      <c r="B255" s="1570"/>
      <c r="C255" s="1571"/>
      <c r="D255" s="1569"/>
      <c r="E255" s="1587"/>
      <c r="F255" s="1587"/>
      <c r="G255" s="1572"/>
      <c r="H255" s="1572"/>
      <c r="I255" s="1870">
        <f t="shared" si="3"/>
        <v>0</v>
      </c>
      <c r="J255" s="1587"/>
      <c r="K255" s="1587"/>
      <c r="L255" s="1587"/>
      <c r="M255" s="1587"/>
      <c r="N255" s="1587"/>
      <c r="O255" s="1602"/>
    </row>
    <row r="256" spans="1:15" ht="16" customHeight="1" x14ac:dyDescent="0.45">
      <c r="A256" s="1609"/>
      <c r="B256" s="1570"/>
      <c r="C256" s="1571"/>
      <c r="D256" s="1569"/>
      <c r="E256" s="1587"/>
      <c r="F256" s="1587"/>
      <c r="G256" s="1572"/>
      <c r="H256" s="1572"/>
      <c r="I256" s="1870">
        <f t="shared" si="3"/>
        <v>0</v>
      </c>
      <c r="J256" s="1587"/>
      <c r="K256" s="1587"/>
      <c r="L256" s="1587"/>
      <c r="M256" s="1587"/>
      <c r="N256" s="1587"/>
      <c r="O256" s="1602"/>
    </row>
    <row r="257" spans="1:15" ht="16" customHeight="1" x14ac:dyDescent="0.45">
      <c r="A257" s="1609"/>
      <c r="B257" s="1570"/>
      <c r="C257" s="1571"/>
      <c r="D257" s="1569"/>
      <c r="E257" s="1587"/>
      <c r="F257" s="1587"/>
      <c r="G257" s="1572"/>
      <c r="H257" s="1572"/>
      <c r="I257" s="1870">
        <f t="shared" si="3"/>
        <v>0</v>
      </c>
      <c r="J257" s="1587"/>
      <c r="K257" s="1587"/>
      <c r="L257" s="1587"/>
      <c r="M257" s="1587"/>
      <c r="N257" s="1587"/>
      <c r="O257" s="1602"/>
    </row>
    <row r="258" spans="1:15" ht="16" customHeight="1" x14ac:dyDescent="0.45">
      <c r="A258" s="1609"/>
      <c r="B258" s="1570"/>
      <c r="C258" s="1571"/>
      <c r="D258" s="1569"/>
      <c r="E258" s="1587"/>
      <c r="F258" s="1587"/>
      <c r="G258" s="1572"/>
      <c r="H258" s="1572"/>
      <c r="I258" s="1870">
        <f t="shared" si="3"/>
        <v>0</v>
      </c>
      <c r="J258" s="1587"/>
      <c r="K258" s="1587"/>
      <c r="L258" s="1587"/>
      <c r="M258" s="1587"/>
      <c r="N258" s="1587"/>
      <c r="O258" s="1602"/>
    </row>
    <row r="259" spans="1:15" ht="16" customHeight="1" x14ac:dyDescent="0.45">
      <c r="A259" s="1609"/>
      <c r="B259" s="1570"/>
      <c r="C259" s="1571"/>
      <c r="D259" s="1569"/>
      <c r="E259" s="1587"/>
      <c r="F259" s="1587"/>
      <c r="G259" s="1572"/>
      <c r="H259" s="1572"/>
      <c r="I259" s="1870">
        <f t="shared" si="3"/>
        <v>0</v>
      </c>
      <c r="J259" s="1587"/>
      <c r="K259" s="1587"/>
      <c r="L259" s="1587"/>
      <c r="M259" s="1587"/>
      <c r="N259" s="1587"/>
      <c r="O259" s="1602"/>
    </row>
    <row r="260" spans="1:15" ht="16" customHeight="1" x14ac:dyDescent="0.45">
      <c r="A260" s="1609"/>
      <c r="B260" s="1570"/>
      <c r="C260" s="1571"/>
      <c r="D260" s="1569"/>
      <c r="E260" s="1587"/>
      <c r="F260" s="1587"/>
      <c r="G260" s="1572"/>
      <c r="H260" s="1572"/>
      <c r="I260" s="1870">
        <f t="shared" si="3"/>
        <v>0</v>
      </c>
      <c r="J260" s="1587"/>
      <c r="K260" s="1587"/>
      <c r="L260" s="1587"/>
      <c r="M260" s="1587"/>
      <c r="N260" s="1587"/>
      <c r="O260" s="1602"/>
    </row>
    <row r="261" spans="1:15" ht="16" customHeight="1" x14ac:dyDescent="0.45">
      <c r="A261" s="1609"/>
      <c r="B261" s="1570"/>
      <c r="C261" s="1571"/>
      <c r="D261" s="1569"/>
      <c r="E261" s="1587"/>
      <c r="F261" s="1587"/>
      <c r="G261" s="1572"/>
      <c r="H261" s="1572"/>
      <c r="I261" s="1870">
        <f t="shared" si="3"/>
        <v>0</v>
      </c>
      <c r="J261" s="1587"/>
      <c r="K261" s="1587"/>
      <c r="L261" s="1587"/>
      <c r="M261" s="1587"/>
      <c r="N261" s="1587"/>
      <c r="O261" s="1602"/>
    </row>
    <row r="262" spans="1:15" ht="16" customHeight="1" x14ac:dyDescent="0.45">
      <c r="A262" s="1609"/>
      <c r="B262" s="1570"/>
      <c r="C262" s="1571"/>
      <c r="D262" s="1569"/>
      <c r="E262" s="1587"/>
      <c r="F262" s="1587"/>
      <c r="G262" s="1572"/>
      <c r="H262" s="1572"/>
      <c r="I262" s="1870">
        <f t="shared" si="3"/>
        <v>0</v>
      </c>
      <c r="J262" s="1587"/>
      <c r="K262" s="1587"/>
      <c r="L262" s="1587"/>
      <c r="M262" s="1587"/>
      <c r="N262" s="1587"/>
      <c r="O262" s="1602"/>
    </row>
    <row r="263" spans="1:15" ht="16" customHeight="1" x14ac:dyDescent="0.45">
      <c r="A263" s="1609"/>
      <c r="B263" s="1570"/>
      <c r="C263" s="1571"/>
      <c r="D263" s="1569"/>
      <c r="E263" s="1587"/>
      <c r="F263" s="1587"/>
      <c r="G263" s="1572"/>
      <c r="H263" s="1572"/>
      <c r="I263" s="1870">
        <f t="shared" si="3"/>
        <v>0</v>
      </c>
      <c r="J263" s="1587"/>
      <c r="K263" s="1587"/>
      <c r="L263" s="1587"/>
      <c r="M263" s="1587"/>
      <c r="N263" s="1587"/>
      <c r="O263" s="1602"/>
    </row>
    <row r="264" spans="1:15" ht="16" customHeight="1" x14ac:dyDescent="0.45">
      <c r="A264" s="1609"/>
      <c r="B264" s="1570"/>
      <c r="C264" s="1571"/>
      <c r="D264" s="1569"/>
      <c r="E264" s="1587"/>
      <c r="F264" s="1587"/>
      <c r="G264" s="1572"/>
      <c r="H264" s="1572"/>
      <c r="I264" s="1870">
        <f t="shared" ref="I264:I327" si="4">$G264*$H264</f>
        <v>0</v>
      </c>
      <c r="J264" s="1587"/>
      <c r="K264" s="1587"/>
      <c r="L264" s="1587"/>
      <c r="M264" s="1587"/>
      <c r="N264" s="1587"/>
      <c r="O264" s="1602"/>
    </row>
    <row r="265" spans="1:15" ht="16" customHeight="1" x14ac:dyDescent="0.45">
      <c r="A265" s="1609"/>
      <c r="B265" s="1570"/>
      <c r="C265" s="1571"/>
      <c r="D265" s="1569"/>
      <c r="E265" s="1587"/>
      <c r="F265" s="1587"/>
      <c r="G265" s="1572"/>
      <c r="H265" s="1572"/>
      <c r="I265" s="1870">
        <f t="shared" si="4"/>
        <v>0</v>
      </c>
      <c r="J265" s="1587"/>
      <c r="K265" s="1587"/>
      <c r="L265" s="1587"/>
      <c r="M265" s="1587"/>
      <c r="N265" s="1587"/>
      <c r="O265" s="1602"/>
    </row>
    <row r="266" spans="1:15" ht="16" customHeight="1" x14ac:dyDescent="0.45">
      <c r="A266" s="1609"/>
      <c r="B266" s="1570"/>
      <c r="C266" s="1571"/>
      <c r="D266" s="1569"/>
      <c r="E266" s="1587"/>
      <c r="F266" s="1587"/>
      <c r="G266" s="1572"/>
      <c r="H266" s="1572"/>
      <c r="I266" s="1870">
        <f t="shared" si="4"/>
        <v>0</v>
      </c>
      <c r="J266" s="1587"/>
      <c r="K266" s="1587"/>
      <c r="L266" s="1587"/>
      <c r="M266" s="1587"/>
      <c r="N266" s="1587"/>
      <c r="O266" s="1602"/>
    </row>
    <row r="267" spans="1:15" ht="16" customHeight="1" x14ac:dyDescent="0.45">
      <c r="A267" s="1609"/>
      <c r="B267" s="1570"/>
      <c r="C267" s="1571"/>
      <c r="D267" s="1569"/>
      <c r="E267" s="1587"/>
      <c r="F267" s="1587"/>
      <c r="G267" s="1572"/>
      <c r="H267" s="1572"/>
      <c r="I267" s="1870">
        <f t="shared" si="4"/>
        <v>0</v>
      </c>
      <c r="J267" s="1587"/>
      <c r="K267" s="1587"/>
      <c r="L267" s="1587"/>
      <c r="M267" s="1587"/>
      <c r="N267" s="1587"/>
      <c r="O267" s="1602"/>
    </row>
    <row r="268" spans="1:15" ht="16" customHeight="1" x14ac:dyDescent="0.45">
      <c r="A268" s="1609"/>
      <c r="B268" s="1570"/>
      <c r="C268" s="1571"/>
      <c r="D268" s="1569"/>
      <c r="E268" s="1587"/>
      <c r="F268" s="1587"/>
      <c r="G268" s="1572"/>
      <c r="H268" s="1572"/>
      <c r="I268" s="1870">
        <f t="shared" si="4"/>
        <v>0</v>
      </c>
      <c r="J268" s="1587"/>
      <c r="K268" s="1587"/>
      <c r="L268" s="1587"/>
      <c r="M268" s="1587"/>
      <c r="N268" s="1587"/>
      <c r="O268" s="1602"/>
    </row>
    <row r="269" spans="1:15" ht="16" customHeight="1" x14ac:dyDescent="0.45">
      <c r="A269" s="1609"/>
      <c r="B269" s="1570"/>
      <c r="C269" s="1571"/>
      <c r="D269" s="1569"/>
      <c r="E269" s="1587"/>
      <c r="F269" s="1587"/>
      <c r="G269" s="1572"/>
      <c r="H269" s="1572"/>
      <c r="I269" s="1870">
        <f t="shared" si="4"/>
        <v>0</v>
      </c>
      <c r="J269" s="1587"/>
      <c r="K269" s="1587"/>
      <c r="L269" s="1587"/>
      <c r="M269" s="1587"/>
      <c r="N269" s="1587"/>
      <c r="O269" s="1602"/>
    </row>
    <row r="270" spans="1:15" ht="16" customHeight="1" x14ac:dyDescent="0.45">
      <c r="A270" s="1609"/>
      <c r="B270" s="1570"/>
      <c r="C270" s="1571"/>
      <c r="D270" s="1569"/>
      <c r="E270" s="1587"/>
      <c r="F270" s="1587"/>
      <c r="G270" s="1572"/>
      <c r="H270" s="1572"/>
      <c r="I270" s="1870">
        <f t="shared" si="4"/>
        <v>0</v>
      </c>
      <c r="J270" s="1587"/>
      <c r="K270" s="1587"/>
      <c r="L270" s="1587"/>
      <c r="M270" s="1587"/>
      <c r="N270" s="1587"/>
      <c r="O270" s="1602"/>
    </row>
    <row r="271" spans="1:15" ht="16" customHeight="1" x14ac:dyDescent="0.45">
      <c r="A271" s="1609"/>
      <c r="B271" s="1570"/>
      <c r="C271" s="1571"/>
      <c r="D271" s="1569"/>
      <c r="E271" s="1587"/>
      <c r="F271" s="1587"/>
      <c r="G271" s="1572"/>
      <c r="H271" s="1572"/>
      <c r="I271" s="1870">
        <f t="shared" si="4"/>
        <v>0</v>
      </c>
      <c r="J271" s="1587"/>
      <c r="K271" s="1587"/>
      <c r="L271" s="1587"/>
      <c r="M271" s="1587"/>
      <c r="N271" s="1587"/>
      <c r="O271" s="1602"/>
    </row>
    <row r="272" spans="1:15" ht="16" customHeight="1" x14ac:dyDescent="0.45">
      <c r="A272" s="1609"/>
      <c r="B272" s="1570"/>
      <c r="C272" s="1571"/>
      <c r="D272" s="1569"/>
      <c r="E272" s="1587"/>
      <c r="F272" s="1587"/>
      <c r="G272" s="1572"/>
      <c r="H272" s="1572"/>
      <c r="I272" s="1870">
        <f t="shared" si="4"/>
        <v>0</v>
      </c>
      <c r="J272" s="1587"/>
      <c r="K272" s="1587"/>
      <c r="L272" s="1587"/>
      <c r="M272" s="1587"/>
      <c r="N272" s="1587"/>
      <c r="O272" s="1602"/>
    </row>
    <row r="273" spans="1:15" ht="16" customHeight="1" x14ac:dyDescent="0.45">
      <c r="A273" s="1609"/>
      <c r="B273" s="1570"/>
      <c r="C273" s="1571"/>
      <c r="D273" s="1569"/>
      <c r="E273" s="1587"/>
      <c r="F273" s="1587"/>
      <c r="G273" s="1572"/>
      <c r="H273" s="1572"/>
      <c r="I273" s="1870">
        <f t="shared" si="4"/>
        <v>0</v>
      </c>
      <c r="J273" s="1587"/>
      <c r="K273" s="1587"/>
      <c r="L273" s="1587"/>
      <c r="M273" s="1587"/>
      <c r="N273" s="1587"/>
      <c r="O273" s="1602"/>
    </row>
    <row r="274" spans="1:15" ht="16" customHeight="1" x14ac:dyDescent="0.45">
      <c r="A274" s="1609"/>
      <c r="B274" s="1570"/>
      <c r="C274" s="1571"/>
      <c r="D274" s="1569"/>
      <c r="E274" s="1587"/>
      <c r="F274" s="1587"/>
      <c r="G274" s="1572"/>
      <c r="H274" s="1572"/>
      <c r="I274" s="1870">
        <f t="shared" si="4"/>
        <v>0</v>
      </c>
      <c r="J274" s="1587"/>
      <c r="K274" s="1587"/>
      <c r="L274" s="1587"/>
      <c r="M274" s="1587"/>
      <c r="N274" s="1587"/>
      <c r="O274" s="1602"/>
    </row>
    <row r="275" spans="1:15" ht="16" customHeight="1" x14ac:dyDescent="0.45">
      <c r="A275" s="1609"/>
      <c r="B275" s="1570"/>
      <c r="C275" s="1571"/>
      <c r="D275" s="1569"/>
      <c r="E275" s="1587"/>
      <c r="F275" s="1587"/>
      <c r="G275" s="1572"/>
      <c r="H275" s="1572"/>
      <c r="I275" s="1870">
        <f t="shared" si="4"/>
        <v>0</v>
      </c>
      <c r="J275" s="1587"/>
      <c r="K275" s="1587"/>
      <c r="L275" s="1587"/>
      <c r="M275" s="1587"/>
      <c r="N275" s="1587"/>
      <c r="O275" s="1602"/>
    </row>
    <row r="276" spans="1:15" ht="16" customHeight="1" x14ac:dyDescent="0.45">
      <c r="A276" s="1609"/>
      <c r="B276" s="1570"/>
      <c r="C276" s="1571"/>
      <c r="D276" s="1569"/>
      <c r="E276" s="1587"/>
      <c r="F276" s="1587"/>
      <c r="G276" s="1572"/>
      <c r="H276" s="1572"/>
      <c r="I276" s="1870">
        <f t="shared" si="4"/>
        <v>0</v>
      </c>
      <c r="J276" s="1587"/>
      <c r="K276" s="1587"/>
      <c r="L276" s="1587"/>
      <c r="M276" s="1587"/>
      <c r="N276" s="1587"/>
      <c r="O276" s="1602"/>
    </row>
    <row r="277" spans="1:15" ht="16" customHeight="1" x14ac:dyDescent="0.45">
      <c r="A277" s="1609"/>
      <c r="B277" s="1570"/>
      <c r="C277" s="1571"/>
      <c r="D277" s="1569"/>
      <c r="E277" s="1587"/>
      <c r="F277" s="1587"/>
      <c r="G277" s="1572"/>
      <c r="H277" s="1572"/>
      <c r="I277" s="1870">
        <f t="shared" si="4"/>
        <v>0</v>
      </c>
      <c r="J277" s="1587"/>
      <c r="K277" s="1587"/>
      <c r="L277" s="1587"/>
      <c r="M277" s="1587"/>
      <c r="N277" s="1587"/>
      <c r="O277" s="1602"/>
    </row>
    <row r="278" spans="1:15" ht="16" customHeight="1" x14ac:dyDescent="0.45">
      <c r="A278" s="1609"/>
      <c r="B278" s="1570"/>
      <c r="C278" s="1571"/>
      <c r="D278" s="1569"/>
      <c r="E278" s="1587"/>
      <c r="F278" s="1587"/>
      <c r="G278" s="1572"/>
      <c r="H278" s="1572"/>
      <c r="I278" s="1870">
        <f t="shared" si="4"/>
        <v>0</v>
      </c>
      <c r="J278" s="1587"/>
      <c r="K278" s="1587"/>
      <c r="L278" s="1587"/>
      <c r="M278" s="1587"/>
      <c r="N278" s="1587"/>
      <c r="O278" s="1602"/>
    </row>
    <row r="279" spans="1:15" ht="16" customHeight="1" x14ac:dyDescent="0.45">
      <c r="A279" s="1609"/>
      <c r="B279" s="1570"/>
      <c r="C279" s="1571"/>
      <c r="D279" s="1569"/>
      <c r="E279" s="1587"/>
      <c r="F279" s="1587"/>
      <c r="G279" s="1572"/>
      <c r="H279" s="1572"/>
      <c r="I279" s="1870">
        <f t="shared" si="4"/>
        <v>0</v>
      </c>
      <c r="J279" s="1587"/>
      <c r="K279" s="1587"/>
      <c r="L279" s="1587"/>
      <c r="M279" s="1587"/>
      <c r="N279" s="1587"/>
      <c r="O279" s="1602"/>
    </row>
    <row r="280" spans="1:15" ht="16" customHeight="1" x14ac:dyDescent="0.45">
      <c r="A280" s="1609"/>
      <c r="B280" s="1570"/>
      <c r="C280" s="1571"/>
      <c r="D280" s="1569"/>
      <c r="E280" s="1587"/>
      <c r="F280" s="1587"/>
      <c r="G280" s="1572"/>
      <c r="H280" s="1572"/>
      <c r="I280" s="1870">
        <f t="shared" si="4"/>
        <v>0</v>
      </c>
      <c r="J280" s="1587"/>
      <c r="K280" s="1587"/>
      <c r="L280" s="1587"/>
      <c r="M280" s="1587"/>
      <c r="N280" s="1587"/>
      <c r="O280" s="1602"/>
    </row>
    <row r="281" spans="1:15" ht="16" customHeight="1" x14ac:dyDescent="0.45">
      <c r="A281" s="1609"/>
      <c r="B281" s="1570"/>
      <c r="C281" s="1571"/>
      <c r="D281" s="1569"/>
      <c r="E281" s="1587"/>
      <c r="F281" s="1587"/>
      <c r="G281" s="1572"/>
      <c r="H281" s="1572"/>
      <c r="I281" s="1870">
        <f t="shared" si="4"/>
        <v>0</v>
      </c>
      <c r="J281" s="1587"/>
      <c r="K281" s="1587"/>
      <c r="L281" s="1587"/>
      <c r="M281" s="1587"/>
      <c r="N281" s="1587"/>
      <c r="O281" s="1602"/>
    </row>
    <row r="282" spans="1:15" ht="16" customHeight="1" x14ac:dyDescent="0.45">
      <c r="A282" s="1609"/>
      <c r="B282" s="1570"/>
      <c r="C282" s="1571"/>
      <c r="D282" s="1569"/>
      <c r="E282" s="1587"/>
      <c r="F282" s="1587"/>
      <c r="G282" s="1572"/>
      <c r="H282" s="1572"/>
      <c r="I282" s="1870">
        <f t="shared" si="4"/>
        <v>0</v>
      </c>
      <c r="J282" s="1587"/>
      <c r="K282" s="1587"/>
      <c r="L282" s="1587"/>
      <c r="M282" s="1587"/>
      <c r="N282" s="1587"/>
      <c r="O282" s="1602"/>
    </row>
    <row r="283" spans="1:15" ht="16" customHeight="1" x14ac:dyDescent="0.45">
      <c r="A283" s="1609"/>
      <c r="B283" s="1570"/>
      <c r="C283" s="1571"/>
      <c r="D283" s="1569"/>
      <c r="E283" s="1587"/>
      <c r="F283" s="1587"/>
      <c r="G283" s="1572"/>
      <c r="H283" s="1572"/>
      <c r="I283" s="1870">
        <f t="shared" si="4"/>
        <v>0</v>
      </c>
      <c r="J283" s="1587"/>
      <c r="K283" s="1587"/>
      <c r="L283" s="1587"/>
      <c r="M283" s="1587"/>
      <c r="N283" s="1587"/>
      <c r="O283" s="1602"/>
    </row>
    <row r="284" spans="1:15" ht="16" customHeight="1" x14ac:dyDescent="0.45">
      <c r="A284" s="1609"/>
      <c r="B284" s="1570"/>
      <c r="C284" s="1571"/>
      <c r="D284" s="1569"/>
      <c r="E284" s="1587"/>
      <c r="F284" s="1587"/>
      <c r="G284" s="1572"/>
      <c r="H284" s="1572"/>
      <c r="I284" s="1870">
        <f t="shared" si="4"/>
        <v>0</v>
      </c>
      <c r="J284" s="1587"/>
      <c r="K284" s="1587"/>
      <c r="L284" s="1587"/>
      <c r="M284" s="1587"/>
      <c r="N284" s="1587"/>
      <c r="O284" s="1602"/>
    </row>
    <row r="285" spans="1:15" ht="16" customHeight="1" x14ac:dyDescent="0.45">
      <c r="A285" s="1609"/>
      <c r="B285" s="1570"/>
      <c r="C285" s="1571"/>
      <c r="D285" s="1569"/>
      <c r="E285" s="1587"/>
      <c r="F285" s="1587"/>
      <c r="G285" s="1572"/>
      <c r="H285" s="1572"/>
      <c r="I285" s="1870">
        <f t="shared" si="4"/>
        <v>0</v>
      </c>
      <c r="J285" s="1587"/>
      <c r="K285" s="1587"/>
      <c r="L285" s="1587"/>
      <c r="M285" s="1587"/>
      <c r="N285" s="1587"/>
      <c r="O285" s="1602"/>
    </row>
    <row r="286" spans="1:15" ht="16" customHeight="1" x14ac:dyDescent="0.45">
      <c r="A286" s="1609"/>
      <c r="B286" s="1570"/>
      <c r="C286" s="1571"/>
      <c r="D286" s="1569"/>
      <c r="E286" s="1587"/>
      <c r="F286" s="1587"/>
      <c r="G286" s="1572"/>
      <c r="H286" s="1572"/>
      <c r="I286" s="1870">
        <f t="shared" si="4"/>
        <v>0</v>
      </c>
      <c r="J286" s="1587"/>
      <c r="K286" s="1587"/>
      <c r="L286" s="1587"/>
      <c r="M286" s="1587"/>
      <c r="N286" s="1587"/>
      <c r="O286" s="1602"/>
    </row>
    <row r="287" spans="1:15" ht="16" customHeight="1" x14ac:dyDescent="0.45">
      <c r="A287" s="1609"/>
      <c r="B287" s="1570"/>
      <c r="C287" s="1571"/>
      <c r="D287" s="1569"/>
      <c r="E287" s="1587"/>
      <c r="F287" s="1587"/>
      <c r="G287" s="1572"/>
      <c r="H287" s="1572"/>
      <c r="I287" s="1870">
        <f t="shared" si="4"/>
        <v>0</v>
      </c>
      <c r="J287" s="1587"/>
      <c r="K287" s="1587"/>
      <c r="L287" s="1587"/>
      <c r="M287" s="1587"/>
      <c r="N287" s="1587"/>
      <c r="O287" s="1602"/>
    </row>
    <row r="288" spans="1:15" ht="16" customHeight="1" x14ac:dyDescent="0.45">
      <c r="A288" s="1609"/>
      <c r="B288" s="1570"/>
      <c r="C288" s="1571"/>
      <c r="D288" s="1569"/>
      <c r="E288" s="1587"/>
      <c r="F288" s="1587"/>
      <c r="G288" s="1572"/>
      <c r="H288" s="1572"/>
      <c r="I288" s="1870">
        <f t="shared" si="4"/>
        <v>0</v>
      </c>
      <c r="J288" s="1587"/>
      <c r="K288" s="1587"/>
      <c r="L288" s="1587"/>
      <c r="M288" s="1587"/>
      <c r="N288" s="1587"/>
      <c r="O288" s="1602"/>
    </row>
    <row r="289" spans="1:15" ht="16" customHeight="1" x14ac:dyDescent="0.45">
      <c r="A289" s="1609"/>
      <c r="B289" s="1570"/>
      <c r="C289" s="1571"/>
      <c r="D289" s="1569"/>
      <c r="E289" s="1587"/>
      <c r="F289" s="1587"/>
      <c r="G289" s="1572"/>
      <c r="H289" s="1572"/>
      <c r="I289" s="1870">
        <f t="shared" si="4"/>
        <v>0</v>
      </c>
      <c r="J289" s="1587"/>
      <c r="K289" s="1587"/>
      <c r="L289" s="1587"/>
      <c r="M289" s="1587"/>
      <c r="N289" s="1587"/>
      <c r="O289" s="1602"/>
    </row>
    <row r="290" spans="1:15" ht="16" customHeight="1" x14ac:dyDescent="0.45">
      <c r="A290" s="1609"/>
      <c r="B290" s="1570"/>
      <c r="C290" s="1571"/>
      <c r="D290" s="1569"/>
      <c r="E290" s="1587"/>
      <c r="F290" s="1587"/>
      <c r="G290" s="1572"/>
      <c r="H290" s="1572"/>
      <c r="I290" s="1870">
        <f t="shared" si="4"/>
        <v>0</v>
      </c>
      <c r="J290" s="1587"/>
      <c r="K290" s="1587"/>
      <c r="L290" s="1587"/>
      <c r="M290" s="1587"/>
      <c r="N290" s="1587"/>
      <c r="O290" s="1602"/>
    </row>
    <row r="291" spans="1:15" ht="16" customHeight="1" x14ac:dyDescent="0.45">
      <c r="A291" s="1609"/>
      <c r="B291" s="1570"/>
      <c r="C291" s="1571"/>
      <c r="D291" s="1569"/>
      <c r="E291" s="1587"/>
      <c r="F291" s="1587"/>
      <c r="G291" s="1572"/>
      <c r="H291" s="1572"/>
      <c r="I291" s="1870">
        <f t="shared" si="4"/>
        <v>0</v>
      </c>
      <c r="J291" s="1587"/>
      <c r="K291" s="1587"/>
      <c r="L291" s="1587"/>
      <c r="M291" s="1587"/>
      <c r="N291" s="1587"/>
      <c r="O291" s="1602"/>
    </row>
    <row r="292" spans="1:15" ht="16" customHeight="1" x14ac:dyDescent="0.45">
      <c r="A292" s="1609"/>
      <c r="B292" s="1570"/>
      <c r="C292" s="1571"/>
      <c r="D292" s="1569"/>
      <c r="E292" s="1587"/>
      <c r="F292" s="1587"/>
      <c r="G292" s="1572"/>
      <c r="H292" s="1572"/>
      <c r="I292" s="1870">
        <f t="shared" si="4"/>
        <v>0</v>
      </c>
      <c r="J292" s="1587"/>
      <c r="K292" s="1587"/>
      <c r="L292" s="1587"/>
      <c r="M292" s="1587"/>
      <c r="N292" s="1587"/>
      <c r="O292" s="1602"/>
    </row>
    <row r="293" spans="1:15" ht="16" customHeight="1" x14ac:dyDescent="0.45">
      <c r="A293" s="1609"/>
      <c r="B293" s="1570"/>
      <c r="C293" s="1571"/>
      <c r="D293" s="1569"/>
      <c r="E293" s="1587"/>
      <c r="F293" s="1587"/>
      <c r="G293" s="1572"/>
      <c r="H293" s="1572"/>
      <c r="I293" s="1870">
        <f t="shared" si="4"/>
        <v>0</v>
      </c>
      <c r="J293" s="1587"/>
      <c r="K293" s="1587"/>
      <c r="L293" s="1587"/>
      <c r="M293" s="1587"/>
      <c r="N293" s="1587"/>
      <c r="O293" s="1602"/>
    </row>
    <row r="294" spans="1:15" ht="16" customHeight="1" x14ac:dyDescent="0.45">
      <c r="A294" s="1609"/>
      <c r="B294" s="1570"/>
      <c r="C294" s="1571"/>
      <c r="D294" s="1569"/>
      <c r="E294" s="1587"/>
      <c r="F294" s="1587"/>
      <c r="G294" s="1572"/>
      <c r="H294" s="1572"/>
      <c r="I294" s="1870">
        <f t="shared" si="4"/>
        <v>0</v>
      </c>
      <c r="J294" s="1587"/>
      <c r="K294" s="1587"/>
      <c r="L294" s="1587"/>
      <c r="M294" s="1587"/>
      <c r="N294" s="1587"/>
      <c r="O294" s="1602"/>
    </row>
    <row r="295" spans="1:15" ht="16" customHeight="1" x14ac:dyDescent="0.45">
      <c r="A295" s="1609"/>
      <c r="B295" s="1570"/>
      <c r="C295" s="1571"/>
      <c r="D295" s="1569"/>
      <c r="E295" s="1587"/>
      <c r="F295" s="1587"/>
      <c r="G295" s="1572"/>
      <c r="H295" s="1572"/>
      <c r="I295" s="1870">
        <f t="shared" si="4"/>
        <v>0</v>
      </c>
      <c r="J295" s="1587"/>
      <c r="K295" s="1587"/>
      <c r="L295" s="1587"/>
      <c r="M295" s="1587"/>
      <c r="N295" s="1587"/>
      <c r="O295" s="1602"/>
    </row>
    <row r="296" spans="1:15" ht="16" customHeight="1" x14ac:dyDescent="0.45">
      <c r="A296" s="1609"/>
      <c r="B296" s="1570"/>
      <c r="C296" s="1571"/>
      <c r="D296" s="1569"/>
      <c r="E296" s="1587"/>
      <c r="F296" s="1587"/>
      <c r="G296" s="1572"/>
      <c r="H296" s="1572"/>
      <c r="I296" s="1870">
        <f t="shared" si="4"/>
        <v>0</v>
      </c>
      <c r="J296" s="1587"/>
      <c r="K296" s="1587"/>
      <c r="L296" s="1587"/>
      <c r="M296" s="1587"/>
      <c r="N296" s="1587"/>
      <c r="O296" s="1602"/>
    </row>
    <row r="297" spans="1:15" ht="16" customHeight="1" x14ac:dyDescent="0.45">
      <c r="A297" s="1609"/>
      <c r="B297" s="1570"/>
      <c r="C297" s="1571"/>
      <c r="D297" s="1569"/>
      <c r="E297" s="1587"/>
      <c r="F297" s="1587"/>
      <c r="G297" s="1572"/>
      <c r="H297" s="1572"/>
      <c r="I297" s="1870">
        <f t="shared" si="4"/>
        <v>0</v>
      </c>
      <c r="J297" s="1587"/>
      <c r="K297" s="1587"/>
      <c r="L297" s="1587"/>
      <c r="M297" s="1587"/>
      <c r="N297" s="1587"/>
      <c r="O297" s="1602"/>
    </row>
    <row r="298" spans="1:15" ht="16" customHeight="1" x14ac:dyDescent="0.45">
      <c r="A298" s="1609"/>
      <c r="B298" s="1570"/>
      <c r="C298" s="1571"/>
      <c r="D298" s="1569"/>
      <c r="E298" s="1587"/>
      <c r="F298" s="1587"/>
      <c r="G298" s="1572"/>
      <c r="H298" s="1572"/>
      <c r="I298" s="1870">
        <f t="shared" si="4"/>
        <v>0</v>
      </c>
      <c r="J298" s="1587"/>
      <c r="K298" s="1587"/>
      <c r="L298" s="1587"/>
      <c r="M298" s="1587"/>
      <c r="N298" s="1587"/>
      <c r="O298" s="1602"/>
    </row>
    <row r="299" spans="1:15" ht="16" customHeight="1" x14ac:dyDescent="0.45">
      <c r="A299" s="1609"/>
      <c r="B299" s="1570"/>
      <c r="C299" s="1571"/>
      <c r="D299" s="1569"/>
      <c r="E299" s="1587"/>
      <c r="F299" s="1587"/>
      <c r="G299" s="1572"/>
      <c r="H299" s="1572"/>
      <c r="I299" s="1870">
        <f t="shared" si="4"/>
        <v>0</v>
      </c>
      <c r="J299" s="1587"/>
      <c r="K299" s="1587"/>
      <c r="L299" s="1587"/>
      <c r="M299" s="1587"/>
      <c r="N299" s="1587"/>
      <c r="O299" s="1602"/>
    </row>
    <row r="300" spans="1:15" ht="16" customHeight="1" x14ac:dyDescent="0.45">
      <c r="A300" s="1609"/>
      <c r="B300" s="1570"/>
      <c r="C300" s="1571"/>
      <c r="D300" s="1569"/>
      <c r="E300" s="1587"/>
      <c r="F300" s="1587"/>
      <c r="G300" s="1572"/>
      <c r="H300" s="1572"/>
      <c r="I300" s="1870">
        <f t="shared" si="4"/>
        <v>0</v>
      </c>
      <c r="J300" s="1587"/>
      <c r="K300" s="1587"/>
      <c r="L300" s="1587"/>
      <c r="M300" s="1587"/>
      <c r="N300" s="1587"/>
      <c r="O300" s="1602"/>
    </row>
    <row r="301" spans="1:15" ht="16" customHeight="1" x14ac:dyDescent="0.45">
      <c r="A301" s="1609"/>
      <c r="B301" s="1570"/>
      <c r="C301" s="1571"/>
      <c r="D301" s="1569"/>
      <c r="E301" s="1587"/>
      <c r="F301" s="1587"/>
      <c r="G301" s="1572"/>
      <c r="H301" s="1572"/>
      <c r="I301" s="1870">
        <f t="shared" si="4"/>
        <v>0</v>
      </c>
      <c r="J301" s="1587"/>
      <c r="K301" s="1587"/>
      <c r="L301" s="1587"/>
      <c r="M301" s="1587"/>
      <c r="N301" s="1587"/>
      <c r="O301" s="1602"/>
    </row>
    <row r="302" spans="1:15" ht="16" customHeight="1" x14ac:dyDescent="0.45">
      <c r="A302" s="1609"/>
      <c r="B302" s="1570"/>
      <c r="C302" s="1571"/>
      <c r="D302" s="1569"/>
      <c r="E302" s="1587"/>
      <c r="F302" s="1587"/>
      <c r="G302" s="1572"/>
      <c r="H302" s="1572"/>
      <c r="I302" s="1870">
        <f t="shared" si="4"/>
        <v>0</v>
      </c>
      <c r="J302" s="1587"/>
      <c r="K302" s="1587"/>
      <c r="L302" s="1587"/>
      <c r="M302" s="1587"/>
      <c r="N302" s="1587"/>
      <c r="O302" s="1602"/>
    </row>
    <row r="303" spans="1:15" ht="16" customHeight="1" x14ac:dyDescent="0.45">
      <c r="A303" s="1609"/>
      <c r="B303" s="1570"/>
      <c r="C303" s="1571"/>
      <c r="D303" s="1569"/>
      <c r="E303" s="1587"/>
      <c r="F303" s="1587"/>
      <c r="G303" s="1572"/>
      <c r="H303" s="1572"/>
      <c r="I303" s="1870">
        <f t="shared" si="4"/>
        <v>0</v>
      </c>
      <c r="J303" s="1587"/>
      <c r="K303" s="1587"/>
      <c r="L303" s="1587"/>
      <c r="M303" s="1587"/>
      <c r="N303" s="1587"/>
      <c r="O303" s="1602"/>
    </row>
    <row r="304" spans="1:15" ht="16" customHeight="1" x14ac:dyDescent="0.45">
      <c r="A304" s="1609"/>
      <c r="B304" s="1570"/>
      <c r="C304" s="1571"/>
      <c r="D304" s="1569"/>
      <c r="E304" s="1587"/>
      <c r="F304" s="1587"/>
      <c r="G304" s="1572"/>
      <c r="H304" s="1572"/>
      <c r="I304" s="1870">
        <f t="shared" si="4"/>
        <v>0</v>
      </c>
      <c r="J304" s="1587"/>
      <c r="K304" s="1587"/>
      <c r="L304" s="1587"/>
      <c r="M304" s="1587"/>
      <c r="N304" s="1587"/>
      <c r="O304" s="1602"/>
    </row>
    <row r="305" spans="1:15" ht="16" customHeight="1" x14ac:dyDescent="0.45">
      <c r="A305" s="1609"/>
      <c r="B305" s="1570"/>
      <c r="C305" s="1571"/>
      <c r="D305" s="1569"/>
      <c r="E305" s="1587"/>
      <c r="F305" s="1587"/>
      <c r="G305" s="1572"/>
      <c r="H305" s="1572"/>
      <c r="I305" s="1870">
        <f t="shared" si="4"/>
        <v>0</v>
      </c>
      <c r="J305" s="1587"/>
      <c r="K305" s="1587"/>
      <c r="L305" s="1587"/>
      <c r="M305" s="1587"/>
      <c r="N305" s="1587"/>
      <c r="O305" s="1602"/>
    </row>
    <row r="306" spans="1:15" ht="16" customHeight="1" x14ac:dyDescent="0.45">
      <c r="A306" s="1609"/>
      <c r="B306" s="1570"/>
      <c r="C306" s="1571"/>
      <c r="D306" s="1569"/>
      <c r="E306" s="1587"/>
      <c r="F306" s="1587"/>
      <c r="G306" s="1572"/>
      <c r="H306" s="1572"/>
      <c r="I306" s="1870">
        <f t="shared" si="4"/>
        <v>0</v>
      </c>
      <c r="J306" s="1587"/>
      <c r="K306" s="1587"/>
      <c r="L306" s="1587"/>
      <c r="M306" s="1587"/>
      <c r="N306" s="1587"/>
      <c r="O306" s="1602"/>
    </row>
    <row r="307" spans="1:15" ht="16" customHeight="1" x14ac:dyDescent="0.45">
      <c r="A307" s="1609"/>
      <c r="B307" s="1570"/>
      <c r="C307" s="1571"/>
      <c r="D307" s="1569"/>
      <c r="E307" s="1587"/>
      <c r="F307" s="1587"/>
      <c r="G307" s="1572"/>
      <c r="H307" s="1572"/>
      <c r="I307" s="1870">
        <f t="shared" si="4"/>
        <v>0</v>
      </c>
      <c r="J307" s="1587"/>
      <c r="K307" s="1587"/>
      <c r="L307" s="1587"/>
      <c r="M307" s="1587"/>
      <c r="N307" s="1587"/>
      <c r="O307" s="1602"/>
    </row>
    <row r="308" spans="1:15" ht="16" customHeight="1" x14ac:dyDescent="0.45">
      <c r="A308" s="1609"/>
      <c r="B308" s="1570"/>
      <c r="C308" s="1571"/>
      <c r="D308" s="1569"/>
      <c r="E308" s="1587"/>
      <c r="F308" s="1587"/>
      <c r="G308" s="1572"/>
      <c r="H308" s="1572"/>
      <c r="I308" s="1870">
        <f t="shared" si="4"/>
        <v>0</v>
      </c>
      <c r="J308" s="1587"/>
      <c r="K308" s="1587"/>
      <c r="L308" s="1587"/>
      <c r="M308" s="1587"/>
      <c r="N308" s="1587"/>
      <c r="O308" s="1602"/>
    </row>
    <row r="309" spans="1:15" ht="16" customHeight="1" x14ac:dyDescent="0.45">
      <c r="A309" s="1609"/>
      <c r="B309" s="1570"/>
      <c r="C309" s="1571"/>
      <c r="D309" s="1569"/>
      <c r="E309" s="1587"/>
      <c r="F309" s="1587"/>
      <c r="G309" s="1572"/>
      <c r="H309" s="1572"/>
      <c r="I309" s="1870">
        <f t="shared" si="4"/>
        <v>0</v>
      </c>
      <c r="J309" s="1587"/>
      <c r="K309" s="1587"/>
      <c r="L309" s="1587"/>
      <c r="M309" s="1587"/>
      <c r="N309" s="1587"/>
      <c r="O309" s="1602"/>
    </row>
    <row r="310" spans="1:15" ht="16" customHeight="1" x14ac:dyDescent="0.45">
      <c r="A310" s="1609"/>
      <c r="B310" s="1570"/>
      <c r="C310" s="1571"/>
      <c r="D310" s="1569"/>
      <c r="E310" s="1587"/>
      <c r="F310" s="1587"/>
      <c r="G310" s="1572"/>
      <c r="H310" s="1572"/>
      <c r="I310" s="1870">
        <f t="shared" si="4"/>
        <v>0</v>
      </c>
      <c r="J310" s="1587"/>
      <c r="K310" s="1587"/>
      <c r="L310" s="1587"/>
      <c r="M310" s="1587"/>
      <c r="N310" s="1587"/>
      <c r="O310" s="1602"/>
    </row>
    <row r="311" spans="1:15" ht="16" customHeight="1" x14ac:dyDescent="0.45">
      <c r="A311" s="1609"/>
      <c r="B311" s="1570"/>
      <c r="C311" s="1571"/>
      <c r="D311" s="1569"/>
      <c r="E311" s="1587"/>
      <c r="F311" s="1587"/>
      <c r="G311" s="1572"/>
      <c r="H311" s="1572"/>
      <c r="I311" s="1870">
        <f t="shared" si="4"/>
        <v>0</v>
      </c>
      <c r="J311" s="1587"/>
      <c r="K311" s="1587"/>
      <c r="L311" s="1587"/>
      <c r="M311" s="1587"/>
      <c r="N311" s="1587"/>
      <c r="O311" s="1602"/>
    </row>
    <row r="312" spans="1:15" ht="16" customHeight="1" x14ac:dyDescent="0.45">
      <c r="A312" s="1609"/>
      <c r="B312" s="1570"/>
      <c r="C312" s="1571"/>
      <c r="D312" s="1569"/>
      <c r="E312" s="1587"/>
      <c r="F312" s="1587"/>
      <c r="G312" s="1572"/>
      <c r="H312" s="1572"/>
      <c r="I312" s="1870">
        <f t="shared" si="4"/>
        <v>0</v>
      </c>
      <c r="J312" s="1587"/>
      <c r="K312" s="1587"/>
      <c r="L312" s="1587"/>
      <c r="M312" s="1587"/>
      <c r="N312" s="1587"/>
      <c r="O312" s="1602"/>
    </row>
    <row r="313" spans="1:15" ht="16" customHeight="1" x14ac:dyDescent="0.45">
      <c r="A313" s="1609"/>
      <c r="B313" s="1570"/>
      <c r="C313" s="1571"/>
      <c r="D313" s="1569"/>
      <c r="E313" s="1587"/>
      <c r="F313" s="1587"/>
      <c r="G313" s="1572"/>
      <c r="H313" s="1572"/>
      <c r="I313" s="1870">
        <f t="shared" si="4"/>
        <v>0</v>
      </c>
      <c r="J313" s="1587"/>
      <c r="K313" s="1587"/>
      <c r="L313" s="1587"/>
      <c r="M313" s="1587"/>
      <c r="N313" s="1587"/>
      <c r="O313" s="1602"/>
    </row>
    <row r="314" spans="1:15" ht="16" customHeight="1" x14ac:dyDescent="0.45">
      <c r="A314" s="1609"/>
      <c r="B314" s="1570"/>
      <c r="C314" s="1571"/>
      <c r="D314" s="1569"/>
      <c r="E314" s="1587"/>
      <c r="F314" s="1587"/>
      <c r="G314" s="1572"/>
      <c r="H314" s="1572"/>
      <c r="I314" s="1870">
        <f t="shared" si="4"/>
        <v>0</v>
      </c>
      <c r="J314" s="1587"/>
      <c r="K314" s="1587"/>
      <c r="L314" s="1587"/>
      <c r="M314" s="1587"/>
      <c r="N314" s="1587"/>
      <c r="O314" s="1602"/>
    </row>
    <row r="315" spans="1:15" ht="16" customHeight="1" x14ac:dyDescent="0.45">
      <c r="A315" s="1609"/>
      <c r="B315" s="1570"/>
      <c r="C315" s="1571"/>
      <c r="D315" s="1569"/>
      <c r="E315" s="1587"/>
      <c r="F315" s="1587"/>
      <c r="G315" s="1572"/>
      <c r="H315" s="1572"/>
      <c r="I315" s="1870">
        <f t="shared" si="4"/>
        <v>0</v>
      </c>
      <c r="J315" s="1587"/>
      <c r="K315" s="1587"/>
      <c r="L315" s="1587"/>
      <c r="M315" s="1587"/>
      <c r="N315" s="1587"/>
      <c r="O315" s="1602"/>
    </row>
    <row r="316" spans="1:15" ht="16" customHeight="1" x14ac:dyDescent="0.45">
      <c r="A316" s="1609"/>
      <c r="B316" s="1570"/>
      <c r="C316" s="1571"/>
      <c r="D316" s="1569"/>
      <c r="E316" s="1587"/>
      <c r="F316" s="1587"/>
      <c r="G316" s="1572"/>
      <c r="H316" s="1572"/>
      <c r="I316" s="1870">
        <f t="shared" si="4"/>
        <v>0</v>
      </c>
      <c r="J316" s="1587"/>
      <c r="K316" s="1587"/>
      <c r="L316" s="1587"/>
      <c r="M316" s="1587"/>
      <c r="N316" s="1587"/>
      <c r="O316" s="1602"/>
    </row>
    <row r="317" spans="1:15" ht="16" customHeight="1" x14ac:dyDescent="0.45">
      <c r="A317" s="1609"/>
      <c r="B317" s="1570"/>
      <c r="C317" s="1571"/>
      <c r="D317" s="1569"/>
      <c r="E317" s="1587"/>
      <c r="F317" s="1587"/>
      <c r="G317" s="1572"/>
      <c r="H317" s="1572"/>
      <c r="I317" s="1870">
        <f t="shared" si="4"/>
        <v>0</v>
      </c>
      <c r="J317" s="1587"/>
      <c r="K317" s="1587"/>
      <c r="L317" s="1587"/>
      <c r="M317" s="1587"/>
      <c r="N317" s="1587"/>
      <c r="O317" s="1602"/>
    </row>
    <row r="318" spans="1:15" ht="16" customHeight="1" x14ac:dyDescent="0.45">
      <c r="A318" s="1609"/>
      <c r="B318" s="1570"/>
      <c r="C318" s="1571"/>
      <c r="D318" s="1569"/>
      <c r="E318" s="1587"/>
      <c r="F318" s="1587"/>
      <c r="G318" s="1572"/>
      <c r="H318" s="1572"/>
      <c r="I318" s="1870">
        <f t="shared" si="4"/>
        <v>0</v>
      </c>
      <c r="J318" s="1587"/>
      <c r="K318" s="1587"/>
      <c r="L318" s="1587"/>
      <c r="M318" s="1587"/>
      <c r="N318" s="1587"/>
      <c r="O318" s="1602"/>
    </row>
    <row r="319" spans="1:15" ht="16" customHeight="1" x14ac:dyDescent="0.45">
      <c r="A319" s="1609"/>
      <c r="B319" s="1570"/>
      <c r="C319" s="1571"/>
      <c r="D319" s="1569"/>
      <c r="E319" s="1587"/>
      <c r="F319" s="1587"/>
      <c r="G319" s="1572"/>
      <c r="H319" s="1572"/>
      <c r="I319" s="1870">
        <f t="shared" si="4"/>
        <v>0</v>
      </c>
      <c r="J319" s="1587"/>
      <c r="K319" s="1587"/>
      <c r="L319" s="1587"/>
      <c r="M319" s="1587"/>
      <c r="N319" s="1587"/>
      <c r="O319" s="1602"/>
    </row>
    <row r="320" spans="1:15" ht="16" customHeight="1" x14ac:dyDescent="0.45">
      <c r="A320" s="1609"/>
      <c r="B320" s="1570"/>
      <c r="C320" s="1571"/>
      <c r="D320" s="1569"/>
      <c r="E320" s="1587"/>
      <c r="F320" s="1587"/>
      <c r="G320" s="1572"/>
      <c r="H320" s="1572"/>
      <c r="I320" s="1870">
        <f t="shared" si="4"/>
        <v>0</v>
      </c>
      <c r="J320" s="1587"/>
      <c r="K320" s="1587"/>
      <c r="L320" s="1587"/>
      <c r="M320" s="1587"/>
      <c r="N320" s="1587"/>
      <c r="O320" s="1602"/>
    </row>
    <row r="321" spans="1:15" ht="16" customHeight="1" x14ac:dyDescent="0.45">
      <c r="A321" s="1609"/>
      <c r="B321" s="1570"/>
      <c r="C321" s="1571"/>
      <c r="D321" s="1569"/>
      <c r="E321" s="1587"/>
      <c r="F321" s="1587"/>
      <c r="G321" s="1572"/>
      <c r="H321" s="1572"/>
      <c r="I321" s="1870">
        <f t="shared" si="4"/>
        <v>0</v>
      </c>
      <c r="J321" s="1587"/>
      <c r="K321" s="1587"/>
      <c r="L321" s="1587"/>
      <c r="M321" s="1587"/>
      <c r="N321" s="1587"/>
      <c r="O321" s="1602"/>
    </row>
    <row r="322" spans="1:15" ht="16" customHeight="1" x14ac:dyDescent="0.45">
      <c r="A322" s="1609"/>
      <c r="B322" s="1570"/>
      <c r="C322" s="1571"/>
      <c r="D322" s="1569"/>
      <c r="E322" s="1587"/>
      <c r="F322" s="1587"/>
      <c r="G322" s="1572"/>
      <c r="H322" s="1572"/>
      <c r="I322" s="1870">
        <f t="shared" si="4"/>
        <v>0</v>
      </c>
      <c r="J322" s="1587"/>
      <c r="K322" s="1587"/>
      <c r="L322" s="1587"/>
      <c r="M322" s="1587"/>
      <c r="N322" s="1587"/>
      <c r="O322" s="1602"/>
    </row>
    <row r="323" spans="1:15" ht="16" customHeight="1" x14ac:dyDescent="0.45">
      <c r="A323" s="1609"/>
      <c r="B323" s="1570"/>
      <c r="C323" s="1571"/>
      <c r="D323" s="1569"/>
      <c r="E323" s="1587"/>
      <c r="F323" s="1587"/>
      <c r="G323" s="1572"/>
      <c r="H323" s="1572"/>
      <c r="I323" s="1870">
        <f t="shared" si="4"/>
        <v>0</v>
      </c>
      <c r="J323" s="1587"/>
      <c r="K323" s="1587"/>
      <c r="L323" s="1587"/>
      <c r="M323" s="1587"/>
      <c r="N323" s="1587"/>
      <c r="O323" s="1602"/>
    </row>
    <row r="324" spans="1:15" ht="16" customHeight="1" x14ac:dyDescent="0.45">
      <c r="A324" s="1609"/>
      <c r="B324" s="1570"/>
      <c r="C324" s="1571"/>
      <c r="D324" s="1569"/>
      <c r="E324" s="1587"/>
      <c r="F324" s="1587"/>
      <c r="G324" s="1572"/>
      <c r="H324" s="1572"/>
      <c r="I324" s="1870">
        <f t="shared" si="4"/>
        <v>0</v>
      </c>
      <c r="J324" s="1587"/>
      <c r="K324" s="1587"/>
      <c r="L324" s="1587"/>
      <c r="M324" s="1587"/>
      <c r="N324" s="1587"/>
      <c r="O324" s="1602"/>
    </row>
    <row r="325" spans="1:15" ht="16" customHeight="1" x14ac:dyDescent="0.45">
      <c r="A325" s="1609"/>
      <c r="B325" s="1570"/>
      <c r="C325" s="1571"/>
      <c r="D325" s="1569"/>
      <c r="E325" s="1587"/>
      <c r="F325" s="1587"/>
      <c r="G325" s="1572"/>
      <c r="H325" s="1572"/>
      <c r="I325" s="1870">
        <f t="shared" si="4"/>
        <v>0</v>
      </c>
      <c r="J325" s="1587"/>
      <c r="K325" s="1587"/>
      <c r="L325" s="1587"/>
      <c r="M325" s="1587"/>
      <c r="N325" s="1587"/>
      <c r="O325" s="1602"/>
    </row>
    <row r="326" spans="1:15" ht="16" customHeight="1" x14ac:dyDescent="0.45">
      <c r="A326" s="1609"/>
      <c r="B326" s="1570"/>
      <c r="C326" s="1571"/>
      <c r="D326" s="1569"/>
      <c r="E326" s="1587"/>
      <c r="F326" s="1587"/>
      <c r="G326" s="1572"/>
      <c r="H326" s="1572"/>
      <c r="I326" s="1870">
        <f t="shared" si="4"/>
        <v>0</v>
      </c>
      <c r="J326" s="1587"/>
      <c r="K326" s="1587"/>
      <c r="L326" s="1587"/>
      <c r="M326" s="1587"/>
      <c r="N326" s="1587"/>
      <c r="O326" s="1602"/>
    </row>
    <row r="327" spans="1:15" ht="16" customHeight="1" x14ac:dyDescent="0.45">
      <c r="A327" s="1609"/>
      <c r="B327" s="1570"/>
      <c r="C327" s="1571"/>
      <c r="D327" s="1569"/>
      <c r="E327" s="1587"/>
      <c r="F327" s="1587"/>
      <c r="G327" s="1572"/>
      <c r="H327" s="1572"/>
      <c r="I327" s="1870">
        <f t="shared" si="4"/>
        <v>0</v>
      </c>
      <c r="J327" s="1587"/>
      <c r="K327" s="1587"/>
      <c r="L327" s="1587"/>
      <c r="M327" s="1587"/>
      <c r="N327" s="1587"/>
      <c r="O327" s="1602"/>
    </row>
    <row r="328" spans="1:15" ht="16" customHeight="1" x14ac:dyDescent="0.45">
      <c r="A328" s="1609"/>
      <c r="B328" s="1570"/>
      <c r="C328" s="1571"/>
      <c r="D328" s="1569"/>
      <c r="E328" s="1587"/>
      <c r="F328" s="1587"/>
      <c r="G328" s="1572"/>
      <c r="H328" s="1572"/>
      <c r="I328" s="1870">
        <f t="shared" ref="I328:I391" si="5">$G328*$H328</f>
        <v>0</v>
      </c>
      <c r="J328" s="1587"/>
      <c r="K328" s="1587"/>
      <c r="L328" s="1587"/>
      <c r="M328" s="1587"/>
      <c r="N328" s="1587"/>
      <c r="O328" s="1602"/>
    </row>
    <row r="329" spans="1:15" ht="16" customHeight="1" x14ac:dyDescent="0.45">
      <c r="A329" s="1609"/>
      <c r="B329" s="1570"/>
      <c r="C329" s="1571"/>
      <c r="D329" s="1569"/>
      <c r="E329" s="1587"/>
      <c r="F329" s="1587"/>
      <c r="G329" s="1572"/>
      <c r="H329" s="1572"/>
      <c r="I329" s="1870">
        <f t="shared" si="5"/>
        <v>0</v>
      </c>
      <c r="J329" s="1587"/>
      <c r="K329" s="1587"/>
      <c r="L329" s="1587"/>
      <c r="M329" s="1587"/>
      <c r="N329" s="1587"/>
      <c r="O329" s="1602"/>
    </row>
    <row r="330" spans="1:15" ht="16" customHeight="1" x14ac:dyDescent="0.45">
      <c r="A330" s="1609"/>
      <c r="B330" s="1570"/>
      <c r="C330" s="1571"/>
      <c r="D330" s="1569"/>
      <c r="E330" s="1587"/>
      <c r="F330" s="1587"/>
      <c r="G330" s="1572"/>
      <c r="H330" s="1572"/>
      <c r="I330" s="1870">
        <f t="shared" si="5"/>
        <v>0</v>
      </c>
      <c r="J330" s="1587"/>
      <c r="K330" s="1587"/>
      <c r="L330" s="1587"/>
      <c r="M330" s="1587"/>
      <c r="N330" s="1587"/>
      <c r="O330" s="1602"/>
    </row>
    <row r="331" spans="1:15" ht="16" customHeight="1" x14ac:dyDescent="0.45">
      <c r="A331" s="1609"/>
      <c r="B331" s="1570"/>
      <c r="C331" s="1571"/>
      <c r="D331" s="1569"/>
      <c r="E331" s="1587"/>
      <c r="F331" s="1587"/>
      <c r="G331" s="1572"/>
      <c r="H331" s="1572"/>
      <c r="I331" s="1870">
        <f t="shared" si="5"/>
        <v>0</v>
      </c>
      <c r="J331" s="1587"/>
      <c r="K331" s="1587"/>
      <c r="L331" s="1587"/>
      <c r="M331" s="1587"/>
      <c r="N331" s="1587"/>
      <c r="O331" s="1602"/>
    </row>
    <row r="332" spans="1:15" ht="16" customHeight="1" x14ac:dyDescent="0.45">
      <c r="A332" s="1609"/>
      <c r="B332" s="1570"/>
      <c r="C332" s="1571"/>
      <c r="D332" s="1569"/>
      <c r="E332" s="1587"/>
      <c r="F332" s="1587"/>
      <c r="G332" s="1572"/>
      <c r="H332" s="1572"/>
      <c r="I332" s="1870">
        <f t="shared" si="5"/>
        <v>0</v>
      </c>
      <c r="J332" s="1587"/>
      <c r="K332" s="1587"/>
      <c r="L332" s="1587"/>
      <c r="M332" s="1587"/>
      <c r="N332" s="1587"/>
      <c r="O332" s="1602"/>
    </row>
    <row r="333" spans="1:15" ht="16" customHeight="1" x14ac:dyDescent="0.45">
      <c r="A333" s="1609"/>
      <c r="B333" s="1570"/>
      <c r="C333" s="1571"/>
      <c r="D333" s="1569"/>
      <c r="E333" s="1587"/>
      <c r="F333" s="1587"/>
      <c r="G333" s="1572"/>
      <c r="H333" s="1572"/>
      <c r="I333" s="1870">
        <f t="shared" si="5"/>
        <v>0</v>
      </c>
      <c r="J333" s="1587"/>
      <c r="K333" s="1587"/>
      <c r="L333" s="1587"/>
      <c r="M333" s="1587"/>
      <c r="N333" s="1587"/>
      <c r="O333" s="1602"/>
    </row>
    <row r="334" spans="1:15" ht="16" customHeight="1" x14ac:dyDescent="0.45">
      <c r="A334" s="1609"/>
      <c r="B334" s="1570"/>
      <c r="C334" s="1571"/>
      <c r="D334" s="1569"/>
      <c r="E334" s="1587"/>
      <c r="F334" s="1587"/>
      <c r="G334" s="1572"/>
      <c r="H334" s="1572"/>
      <c r="I334" s="1870">
        <f t="shared" si="5"/>
        <v>0</v>
      </c>
      <c r="J334" s="1587"/>
      <c r="K334" s="1587"/>
      <c r="L334" s="1587"/>
      <c r="M334" s="1587"/>
      <c r="N334" s="1587"/>
      <c r="O334" s="1602"/>
    </row>
    <row r="335" spans="1:15" ht="16" customHeight="1" x14ac:dyDescent="0.45">
      <c r="A335" s="1609"/>
      <c r="B335" s="1570"/>
      <c r="C335" s="1571"/>
      <c r="D335" s="1569"/>
      <c r="E335" s="1587"/>
      <c r="F335" s="1587"/>
      <c r="G335" s="1572"/>
      <c r="H335" s="1572"/>
      <c r="I335" s="1870">
        <f t="shared" si="5"/>
        <v>0</v>
      </c>
      <c r="J335" s="1587"/>
      <c r="K335" s="1587"/>
      <c r="L335" s="1587"/>
      <c r="M335" s="1587"/>
      <c r="N335" s="1587"/>
      <c r="O335" s="1602"/>
    </row>
    <row r="336" spans="1:15" ht="16" customHeight="1" x14ac:dyDescent="0.45">
      <c r="A336" s="1609"/>
      <c r="B336" s="1570"/>
      <c r="C336" s="1571"/>
      <c r="D336" s="1569"/>
      <c r="E336" s="1587"/>
      <c r="F336" s="1587"/>
      <c r="G336" s="1572"/>
      <c r="H336" s="1572"/>
      <c r="I336" s="1870">
        <f t="shared" si="5"/>
        <v>0</v>
      </c>
      <c r="J336" s="1587"/>
      <c r="K336" s="1587"/>
      <c r="L336" s="1587"/>
      <c r="M336" s="1587"/>
      <c r="N336" s="1587"/>
      <c r="O336" s="1602"/>
    </row>
    <row r="337" spans="1:15" ht="16" customHeight="1" x14ac:dyDescent="0.45">
      <c r="A337" s="1609"/>
      <c r="B337" s="1570"/>
      <c r="C337" s="1571"/>
      <c r="D337" s="1569"/>
      <c r="E337" s="1587"/>
      <c r="F337" s="1587"/>
      <c r="G337" s="1572"/>
      <c r="H337" s="1572"/>
      <c r="I337" s="1870">
        <f t="shared" si="5"/>
        <v>0</v>
      </c>
      <c r="J337" s="1587"/>
      <c r="K337" s="1587"/>
      <c r="L337" s="1587"/>
      <c r="M337" s="1587"/>
      <c r="N337" s="1587"/>
      <c r="O337" s="1602"/>
    </row>
    <row r="338" spans="1:15" ht="16" customHeight="1" x14ac:dyDescent="0.45">
      <c r="A338" s="1609"/>
      <c r="B338" s="1570"/>
      <c r="C338" s="1571"/>
      <c r="D338" s="1569"/>
      <c r="E338" s="1587"/>
      <c r="F338" s="1587"/>
      <c r="G338" s="1572"/>
      <c r="H338" s="1572"/>
      <c r="I338" s="1870">
        <f t="shared" si="5"/>
        <v>0</v>
      </c>
      <c r="J338" s="1587"/>
      <c r="K338" s="1587"/>
      <c r="L338" s="1587"/>
      <c r="M338" s="1587"/>
      <c r="N338" s="1587"/>
      <c r="O338" s="1602"/>
    </row>
    <row r="339" spans="1:15" ht="16" customHeight="1" x14ac:dyDescent="0.45">
      <c r="A339" s="1609"/>
      <c r="B339" s="1570"/>
      <c r="C339" s="1571"/>
      <c r="D339" s="1569"/>
      <c r="E339" s="1587"/>
      <c r="F339" s="1587"/>
      <c r="G339" s="1572"/>
      <c r="H339" s="1572"/>
      <c r="I339" s="1870">
        <f t="shared" si="5"/>
        <v>0</v>
      </c>
      <c r="J339" s="1587"/>
      <c r="K339" s="1587"/>
      <c r="L339" s="1587"/>
      <c r="M339" s="1587"/>
      <c r="N339" s="1587"/>
      <c r="O339" s="1602"/>
    </row>
    <row r="340" spans="1:15" ht="16" customHeight="1" x14ac:dyDescent="0.45">
      <c r="A340" s="1609"/>
      <c r="B340" s="1570"/>
      <c r="C340" s="1571"/>
      <c r="D340" s="1569"/>
      <c r="E340" s="1587"/>
      <c r="F340" s="1587"/>
      <c r="G340" s="1572"/>
      <c r="H340" s="1572"/>
      <c r="I340" s="1870">
        <f t="shared" si="5"/>
        <v>0</v>
      </c>
      <c r="J340" s="1587"/>
      <c r="K340" s="1587"/>
      <c r="L340" s="1587"/>
      <c r="M340" s="1587"/>
      <c r="N340" s="1587"/>
      <c r="O340" s="1602"/>
    </row>
    <row r="341" spans="1:15" ht="16" customHeight="1" x14ac:dyDescent="0.45">
      <c r="A341" s="1609"/>
      <c r="B341" s="1570"/>
      <c r="C341" s="1571"/>
      <c r="D341" s="1569"/>
      <c r="E341" s="1587"/>
      <c r="F341" s="1587"/>
      <c r="G341" s="1572"/>
      <c r="H341" s="1572"/>
      <c r="I341" s="1870">
        <f t="shared" si="5"/>
        <v>0</v>
      </c>
      <c r="J341" s="1587"/>
      <c r="K341" s="1587"/>
      <c r="L341" s="1587"/>
      <c r="M341" s="1587"/>
      <c r="N341" s="1587"/>
      <c r="O341" s="1602"/>
    </row>
    <row r="342" spans="1:15" ht="16" customHeight="1" x14ac:dyDescent="0.45">
      <c r="A342" s="1609"/>
      <c r="B342" s="1570"/>
      <c r="C342" s="1571"/>
      <c r="D342" s="1569"/>
      <c r="E342" s="1587"/>
      <c r="F342" s="1587"/>
      <c r="G342" s="1572"/>
      <c r="H342" s="1572"/>
      <c r="I342" s="1870">
        <f t="shared" si="5"/>
        <v>0</v>
      </c>
      <c r="J342" s="1587"/>
      <c r="K342" s="1587"/>
      <c r="L342" s="1587"/>
      <c r="M342" s="1587"/>
      <c r="N342" s="1587"/>
      <c r="O342" s="1602"/>
    </row>
    <row r="343" spans="1:15" ht="16" customHeight="1" x14ac:dyDescent="0.45">
      <c r="A343" s="1609"/>
      <c r="B343" s="1570"/>
      <c r="C343" s="1571"/>
      <c r="D343" s="1569"/>
      <c r="E343" s="1587"/>
      <c r="F343" s="1587"/>
      <c r="G343" s="1572"/>
      <c r="H343" s="1572"/>
      <c r="I343" s="1870">
        <f t="shared" si="5"/>
        <v>0</v>
      </c>
      <c r="J343" s="1587"/>
      <c r="K343" s="1587"/>
      <c r="L343" s="1587"/>
      <c r="M343" s="1587"/>
      <c r="N343" s="1587"/>
      <c r="O343" s="1602"/>
    </row>
    <row r="344" spans="1:15" ht="16" customHeight="1" x14ac:dyDescent="0.45">
      <c r="A344" s="1609"/>
      <c r="B344" s="1570"/>
      <c r="C344" s="1571"/>
      <c r="D344" s="1569"/>
      <c r="E344" s="1587"/>
      <c r="F344" s="1587"/>
      <c r="G344" s="1572"/>
      <c r="H344" s="1572"/>
      <c r="I344" s="1870">
        <f t="shared" si="5"/>
        <v>0</v>
      </c>
      <c r="J344" s="1587"/>
      <c r="K344" s="1587"/>
      <c r="L344" s="1587"/>
      <c r="M344" s="1587"/>
      <c r="N344" s="1587"/>
      <c r="O344" s="1602"/>
    </row>
    <row r="345" spans="1:15" ht="16" customHeight="1" x14ac:dyDescent="0.45">
      <c r="A345" s="1609"/>
      <c r="B345" s="1570"/>
      <c r="C345" s="1571"/>
      <c r="D345" s="1569"/>
      <c r="E345" s="1587"/>
      <c r="F345" s="1587"/>
      <c r="G345" s="1572"/>
      <c r="H345" s="1572"/>
      <c r="I345" s="1870">
        <f t="shared" si="5"/>
        <v>0</v>
      </c>
      <c r="J345" s="1587"/>
      <c r="K345" s="1587"/>
      <c r="L345" s="1587"/>
      <c r="M345" s="1587"/>
      <c r="N345" s="1587"/>
      <c r="O345" s="1602"/>
    </row>
    <row r="346" spans="1:15" ht="16" customHeight="1" x14ac:dyDescent="0.45">
      <c r="A346" s="1609"/>
      <c r="B346" s="1570"/>
      <c r="C346" s="1571"/>
      <c r="D346" s="1569"/>
      <c r="E346" s="1587"/>
      <c r="F346" s="1587"/>
      <c r="G346" s="1572"/>
      <c r="H346" s="1572"/>
      <c r="I346" s="1870">
        <f t="shared" si="5"/>
        <v>0</v>
      </c>
      <c r="J346" s="1587"/>
      <c r="K346" s="1587"/>
      <c r="L346" s="1587"/>
      <c r="M346" s="1587"/>
      <c r="N346" s="1587"/>
      <c r="O346" s="1602"/>
    </row>
    <row r="347" spans="1:15" ht="16" customHeight="1" x14ac:dyDescent="0.45">
      <c r="A347" s="1609"/>
      <c r="B347" s="1570"/>
      <c r="C347" s="1571"/>
      <c r="D347" s="1569"/>
      <c r="E347" s="1587"/>
      <c r="F347" s="1587"/>
      <c r="G347" s="1572"/>
      <c r="H347" s="1572"/>
      <c r="I347" s="1870">
        <f t="shared" si="5"/>
        <v>0</v>
      </c>
      <c r="J347" s="1587"/>
      <c r="K347" s="1587"/>
      <c r="L347" s="1587"/>
      <c r="M347" s="1587"/>
      <c r="N347" s="1587"/>
      <c r="O347" s="1602"/>
    </row>
    <row r="348" spans="1:15" ht="16" customHeight="1" x14ac:dyDescent="0.45">
      <c r="A348" s="1609"/>
      <c r="B348" s="1570"/>
      <c r="C348" s="1571"/>
      <c r="D348" s="1569"/>
      <c r="E348" s="1587"/>
      <c r="F348" s="1587"/>
      <c r="G348" s="1572"/>
      <c r="H348" s="1572"/>
      <c r="I348" s="1870">
        <f t="shared" si="5"/>
        <v>0</v>
      </c>
      <c r="J348" s="1587"/>
      <c r="K348" s="1587"/>
      <c r="L348" s="1587"/>
      <c r="M348" s="1587"/>
      <c r="N348" s="1587"/>
      <c r="O348" s="1602"/>
    </row>
    <row r="349" spans="1:15" ht="16" customHeight="1" x14ac:dyDescent="0.45">
      <c r="A349" s="1609"/>
      <c r="B349" s="1570"/>
      <c r="C349" s="1571"/>
      <c r="D349" s="1569"/>
      <c r="E349" s="1587"/>
      <c r="F349" s="1587"/>
      <c r="G349" s="1572"/>
      <c r="H349" s="1572"/>
      <c r="I349" s="1870">
        <f t="shared" si="5"/>
        <v>0</v>
      </c>
      <c r="J349" s="1587"/>
      <c r="K349" s="1587"/>
      <c r="L349" s="1587"/>
      <c r="M349" s="1587"/>
      <c r="N349" s="1587"/>
      <c r="O349" s="1602"/>
    </row>
    <row r="350" spans="1:15" ht="16" customHeight="1" x14ac:dyDescent="0.45">
      <c r="A350" s="1609"/>
      <c r="B350" s="1570"/>
      <c r="C350" s="1571"/>
      <c r="D350" s="1569"/>
      <c r="E350" s="1587"/>
      <c r="F350" s="1587"/>
      <c r="G350" s="1572"/>
      <c r="H350" s="1572"/>
      <c r="I350" s="1870">
        <f t="shared" si="5"/>
        <v>0</v>
      </c>
      <c r="J350" s="1587"/>
      <c r="K350" s="1587"/>
      <c r="L350" s="1587"/>
      <c r="M350" s="1587"/>
      <c r="N350" s="1587"/>
      <c r="O350" s="1602"/>
    </row>
    <row r="351" spans="1:15" ht="16" customHeight="1" x14ac:dyDescent="0.45">
      <c r="A351" s="1609"/>
      <c r="B351" s="1570"/>
      <c r="C351" s="1571"/>
      <c r="D351" s="1569"/>
      <c r="E351" s="1587"/>
      <c r="F351" s="1587"/>
      <c r="G351" s="1572"/>
      <c r="H351" s="1572"/>
      <c r="I351" s="1870">
        <f t="shared" si="5"/>
        <v>0</v>
      </c>
      <c r="J351" s="1587"/>
      <c r="K351" s="1587"/>
      <c r="L351" s="1587"/>
      <c r="M351" s="1587"/>
      <c r="N351" s="1587"/>
      <c r="O351" s="1602"/>
    </row>
    <row r="352" spans="1:15" ht="16" customHeight="1" x14ac:dyDescent="0.45">
      <c r="A352" s="1609"/>
      <c r="B352" s="1570"/>
      <c r="C352" s="1571"/>
      <c r="D352" s="1569"/>
      <c r="E352" s="1587"/>
      <c r="F352" s="1587"/>
      <c r="G352" s="1572"/>
      <c r="H352" s="1572"/>
      <c r="I352" s="1870">
        <f t="shared" si="5"/>
        <v>0</v>
      </c>
      <c r="J352" s="1587"/>
      <c r="K352" s="1587"/>
      <c r="L352" s="1587"/>
      <c r="M352" s="1587"/>
      <c r="N352" s="1587"/>
      <c r="O352" s="1602"/>
    </row>
    <row r="353" spans="1:15" ht="16" customHeight="1" x14ac:dyDescent="0.45">
      <c r="A353" s="1609"/>
      <c r="B353" s="1570"/>
      <c r="C353" s="1571"/>
      <c r="D353" s="1569"/>
      <c r="E353" s="1587"/>
      <c r="F353" s="1587"/>
      <c r="G353" s="1572"/>
      <c r="H353" s="1572"/>
      <c r="I353" s="1870">
        <f t="shared" si="5"/>
        <v>0</v>
      </c>
      <c r="J353" s="1587"/>
      <c r="K353" s="1587"/>
      <c r="L353" s="1587"/>
      <c r="M353" s="1587"/>
      <c r="N353" s="1587"/>
      <c r="O353" s="1602"/>
    </row>
    <row r="354" spans="1:15" ht="16" customHeight="1" x14ac:dyDescent="0.45">
      <c r="A354" s="1609"/>
      <c r="B354" s="1570"/>
      <c r="C354" s="1571"/>
      <c r="D354" s="1569"/>
      <c r="E354" s="1587"/>
      <c r="F354" s="1587"/>
      <c r="G354" s="1572"/>
      <c r="H354" s="1572"/>
      <c r="I354" s="1870">
        <f t="shared" si="5"/>
        <v>0</v>
      </c>
      <c r="J354" s="1587"/>
      <c r="K354" s="1587"/>
      <c r="L354" s="1587"/>
      <c r="M354" s="1587"/>
      <c r="N354" s="1587"/>
      <c r="O354" s="1602"/>
    </row>
    <row r="355" spans="1:15" ht="16" customHeight="1" x14ac:dyDescent="0.45">
      <c r="A355" s="1609"/>
      <c r="B355" s="1570"/>
      <c r="C355" s="1571"/>
      <c r="D355" s="1569"/>
      <c r="E355" s="1587"/>
      <c r="F355" s="1587"/>
      <c r="G355" s="1572"/>
      <c r="H355" s="1572"/>
      <c r="I355" s="1870">
        <f t="shared" si="5"/>
        <v>0</v>
      </c>
      <c r="J355" s="1587"/>
      <c r="K355" s="1587"/>
      <c r="L355" s="1587"/>
      <c r="M355" s="1587"/>
      <c r="N355" s="1587"/>
      <c r="O355" s="1602"/>
    </row>
    <row r="356" spans="1:15" ht="16" customHeight="1" x14ac:dyDescent="0.45">
      <c r="A356" s="1609"/>
      <c r="B356" s="1570"/>
      <c r="C356" s="1571"/>
      <c r="D356" s="1569"/>
      <c r="E356" s="1587"/>
      <c r="F356" s="1587"/>
      <c r="G356" s="1572"/>
      <c r="H356" s="1572"/>
      <c r="I356" s="1870">
        <f t="shared" si="5"/>
        <v>0</v>
      </c>
      <c r="J356" s="1587"/>
      <c r="K356" s="1587"/>
      <c r="L356" s="1587"/>
      <c r="M356" s="1587"/>
      <c r="N356" s="1587"/>
      <c r="O356" s="1602"/>
    </row>
    <row r="357" spans="1:15" ht="16" customHeight="1" x14ac:dyDescent="0.45">
      <c r="A357" s="1609"/>
      <c r="B357" s="1570"/>
      <c r="C357" s="1571"/>
      <c r="D357" s="1569"/>
      <c r="E357" s="1587"/>
      <c r="F357" s="1587"/>
      <c r="G357" s="1572"/>
      <c r="H357" s="1572"/>
      <c r="I357" s="1870">
        <f t="shared" si="5"/>
        <v>0</v>
      </c>
      <c r="J357" s="1587"/>
      <c r="K357" s="1587"/>
      <c r="L357" s="1587"/>
      <c r="M357" s="1587"/>
      <c r="N357" s="1587"/>
      <c r="O357" s="1602"/>
    </row>
    <row r="358" spans="1:15" ht="16" customHeight="1" x14ac:dyDescent="0.45">
      <c r="A358" s="1609"/>
      <c r="B358" s="1570"/>
      <c r="C358" s="1571"/>
      <c r="D358" s="1569"/>
      <c r="E358" s="1587"/>
      <c r="F358" s="1587"/>
      <c r="G358" s="1572"/>
      <c r="H358" s="1572"/>
      <c r="I358" s="1870">
        <f t="shared" si="5"/>
        <v>0</v>
      </c>
      <c r="J358" s="1587"/>
      <c r="K358" s="1587"/>
      <c r="L358" s="1587"/>
      <c r="M358" s="1587"/>
      <c r="N358" s="1587"/>
      <c r="O358" s="1602"/>
    </row>
    <row r="359" spans="1:15" ht="16" customHeight="1" x14ac:dyDescent="0.45">
      <c r="A359" s="1609"/>
      <c r="B359" s="1570"/>
      <c r="C359" s="1571"/>
      <c r="D359" s="1569"/>
      <c r="E359" s="1587"/>
      <c r="F359" s="1587"/>
      <c r="G359" s="1572"/>
      <c r="H359" s="1572"/>
      <c r="I359" s="1870">
        <f t="shared" si="5"/>
        <v>0</v>
      </c>
      <c r="J359" s="1587"/>
      <c r="K359" s="1587"/>
      <c r="L359" s="1587"/>
      <c r="M359" s="1587"/>
      <c r="N359" s="1587"/>
      <c r="O359" s="1602"/>
    </row>
    <row r="360" spans="1:15" ht="16" customHeight="1" x14ac:dyDescent="0.45">
      <c r="A360" s="1609"/>
      <c r="B360" s="1570"/>
      <c r="C360" s="1571"/>
      <c r="D360" s="1569"/>
      <c r="E360" s="1587"/>
      <c r="F360" s="1587"/>
      <c r="G360" s="1572"/>
      <c r="H360" s="1572"/>
      <c r="I360" s="1870">
        <f t="shared" si="5"/>
        <v>0</v>
      </c>
      <c r="J360" s="1587"/>
      <c r="K360" s="1587"/>
      <c r="L360" s="1587"/>
      <c r="M360" s="1587"/>
      <c r="N360" s="1587"/>
      <c r="O360" s="1602"/>
    </row>
    <row r="361" spans="1:15" ht="16" customHeight="1" x14ac:dyDescent="0.45">
      <c r="A361" s="1609"/>
      <c r="B361" s="1570"/>
      <c r="C361" s="1571"/>
      <c r="D361" s="1569"/>
      <c r="E361" s="1587"/>
      <c r="F361" s="1587"/>
      <c r="G361" s="1572"/>
      <c r="H361" s="1572"/>
      <c r="I361" s="1870">
        <f t="shared" si="5"/>
        <v>0</v>
      </c>
      <c r="J361" s="1587"/>
      <c r="K361" s="1587"/>
      <c r="L361" s="1587"/>
      <c r="M361" s="1587"/>
      <c r="N361" s="1587"/>
      <c r="O361" s="1602"/>
    </row>
    <row r="362" spans="1:15" ht="16" customHeight="1" x14ac:dyDescent="0.45">
      <c r="A362" s="1609"/>
      <c r="B362" s="1570"/>
      <c r="C362" s="1571"/>
      <c r="D362" s="1569"/>
      <c r="E362" s="1587"/>
      <c r="F362" s="1587"/>
      <c r="G362" s="1572"/>
      <c r="H362" s="1572"/>
      <c r="I362" s="1870">
        <f t="shared" si="5"/>
        <v>0</v>
      </c>
      <c r="J362" s="1587"/>
      <c r="K362" s="1587"/>
      <c r="L362" s="1587"/>
      <c r="M362" s="1587"/>
      <c r="N362" s="1587"/>
      <c r="O362" s="1602"/>
    </row>
    <row r="363" spans="1:15" ht="16" customHeight="1" x14ac:dyDescent="0.45">
      <c r="A363" s="1609"/>
      <c r="B363" s="1570"/>
      <c r="C363" s="1571"/>
      <c r="D363" s="1569"/>
      <c r="E363" s="1587"/>
      <c r="F363" s="1587"/>
      <c r="G363" s="1572"/>
      <c r="H363" s="1572"/>
      <c r="I363" s="1870">
        <f t="shared" si="5"/>
        <v>0</v>
      </c>
      <c r="J363" s="1587"/>
      <c r="K363" s="1587"/>
      <c r="L363" s="1587"/>
      <c r="M363" s="1587"/>
      <c r="N363" s="1587"/>
      <c r="O363" s="1602"/>
    </row>
    <row r="364" spans="1:15" ht="16" customHeight="1" x14ac:dyDescent="0.45">
      <c r="A364" s="1609"/>
      <c r="B364" s="1570"/>
      <c r="C364" s="1571"/>
      <c r="D364" s="1569"/>
      <c r="E364" s="1587"/>
      <c r="F364" s="1587"/>
      <c r="G364" s="1572"/>
      <c r="H364" s="1572"/>
      <c r="I364" s="1870">
        <f t="shared" si="5"/>
        <v>0</v>
      </c>
      <c r="J364" s="1587"/>
      <c r="K364" s="1587"/>
      <c r="L364" s="1587"/>
      <c r="M364" s="1587"/>
      <c r="N364" s="1587"/>
      <c r="O364" s="1602"/>
    </row>
    <row r="365" spans="1:15" ht="16" customHeight="1" x14ac:dyDescent="0.45">
      <c r="A365" s="1609"/>
      <c r="B365" s="1570"/>
      <c r="C365" s="1571"/>
      <c r="D365" s="1569"/>
      <c r="E365" s="1587"/>
      <c r="F365" s="1587"/>
      <c r="G365" s="1572"/>
      <c r="H365" s="1572"/>
      <c r="I365" s="1870">
        <f t="shared" si="5"/>
        <v>0</v>
      </c>
      <c r="J365" s="1587"/>
      <c r="K365" s="1587"/>
      <c r="L365" s="1587"/>
      <c r="M365" s="1587"/>
      <c r="N365" s="1587"/>
      <c r="O365" s="1602"/>
    </row>
    <row r="366" spans="1:15" ht="16" customHeight="1" x14ac:dyDescent="0.45">
      <c r="A366" s="1609"/>
      <c r="B366" s="1570"/>
      <c r="C366" s="1571"/>
      <c r="D366" s="1569"/>
      <c r="E366" s="1587"/>
      <c r="F366" s="1587"/>
      <c r="G366" s="1572"/>
      <c r="H366" s="1572"/>
      <c r="I366" s="1870">
        <f t="shared" si="5"/>
        <v>0</v>
      </c>
      <c r="J366" s="1587"/>
      <c r="K366" s="1587"/>
      <c r="L366" s="1587"/>
      <c r="M366" s="1587"/>
      <c r="N366" s="1587"/>
      <c r="O366" s="1602"/>
    </row>
    <row r="367" spans="1:15" ht="16" customHeight="1" x14ac:dyDescent="0.45">
      <c r="A367" s="1609"/>
      <c r="B367" s="1570"/>
      <c r="C367" s="1571"/>
      <c r="D367" s="1569"/>
      <c r="E367" s="1587"/>
      <c r="F367" s="1587"/>
      <c r="G367" s="1572"/>
      <c r="H367" s="1572"/>
      <c r="I367" s="1870">
        <f t="shared" si="5"/>
        <v>0</v>
      </c>
      <c r="J367" s="1587"/>
      <c r="K367" s="1587"/>
      <c r="L367" s="1587"/>
      <c r="M367" s="1587"/>
      <c r="N367" s="1587"/>
      <c r="O367" s="1602"/>
    </row>
    <row r="368" spans="1:15" ht="16" customHeight="1" x14ac:dyDescent="0.45">
      <c r="A368" s="1609"/>
      <c r="B368" s="1570"/>
      <c r="C368" s="1571"/>
      <c r="D368" s="1569"/>
      <c r="E368" s="1587"/>
      <c r="F368" s="1587"/>
      <c r="G368" s="1572"/>
      <c r="H368" s="1572"/>
      <c r="I368" s="1870">
        <f t="shared" si="5"/>
        <v>0</v>
      </c>
      <c r="J368" s="1587"/>
      <c r="K368" s="1587"/>
      <c r="L368" s="1587"/>
      <c r="M368" s="1587"/>
      <c r="N368" s="1587"/>
      <c r="O368" s="1602"/>
    </row>
    <row r="369" spans="1:15" ht="16" customHeight="1" x14ac:dyDescent="0.45">
      <c r="A369" s="1609"/>
      <c r="B369" s="1570"/>
      <c r="C369" s="1571"/>
      <c r="D369" s="1569"/>
      <c r="E369" s="1587"/>
      <c r="F369" s="1587"/>
      <c r="G369" s="1572"/>
      <c r="H369" s="1572"/>
      <c r="I369" s="1870">
        <f t="shared" si="5"/>
        <v>0</v>
      </c>
      <c r="J369" s="1587"/>
      <c r="K369" s="1587"/>
      <c r="L369" s="1587"/>
      <c r="M369" s="1587"/>
      <c r="N369" s="1587"/>
      <c r="O369" s="1602"/>
    </row>
    <row r="370" spans="1:15" ht="16" customHeight="1" x14ac:dyDescent="0.45">
      <c r="A370" s="1609"/>
      <c r="B370" s="1570"/>
      <c r="C370" s="1571"/>
      <c r="D370" s="1569"/>
      <c r="E370" s="1587"/>
      <c r="F370" s="1587"/>
      <c r="G370" s="1572"/>
      <c r="H370" s="1572"/>
      <c r="I370" s="1870">
        <f t="shared" si="5"/>
        <v>0</v>
      </c>
      <c r="J370" s="1587"/>
      <c r="K370" s="1587"/>
      <c r="L370" s="1587"/>
      <c r="M370" s="1587"/>
      <c r="N370" s="1587"/>
      <c r="O370" s="1602"/>
    </row>
    <row r="371" spans="1:15" ht="16" customHeight="1" x14ac:dyDescent="0.45">
      <c r="A371" s="1609"/>
      <c r="B371" s="1570"/>
      <c r="C371" s="1571"/>
      <c r="D371" s="1569"/>
      <c r="E371" s="1587"/>
      <c r="F371" s="1587"/>
      <c r="G371" s="1572"/>
      <c r="H371" s="1572"/>
      <c r="I371" s="1870">
        <f t="shared" si="5"/>
        <v>0</v>
      </c>
      <c r="J371" s="1587"/>
      <c r="K371" s="1587"/>
      <c r="L371" s="1587"/>
      <c r="M371" s="1587"/>
      <c r="N371" s="1587"/>
      <c r="O371" s="1602"/>
    </row>
    <row r="372" spans="1:15" ht="16" customHeight="1" x14ac:dyDescent="0.45">
      <c r="A372" s="1609"/>
      <c r="B372" s="1570"/>
      <c r="C372" s="1571"/>
      <c r="D372" s="1569"/>
      <c r="E372" s="1587"/>
      <c r="F372" s="1587"/>
      <c r="G372" s="1572"/>
      <c r="H372" s="1572"/>
      <c r="I372" s="1870">
        <f t="shared" si="5"/>
        <v>0</v>
      </c>
      <c r="J372" s="1587"/>
      <c r="K372" s="1587"/>
      <c r="L372" s="1587"/>
      <c r="M372" s="1587"/>
      <c r="N372" s="1587"/>
      <c r="O372" s="1602"/>
    </row>
    <row r="373" spans="1:15" ht="16" customHeight="1" x14ac:dyDescent="0.45">
      <c r="A373" s="1609"/>
      <c r="B373" s="1570"/>
      <c r="C373" s="1571"/>
      <c r="D373" s="1569"/>
      <c r="E373" s="1587"/>
      <c r="F373" s="1587"/>
      <c r="G373" s="1572"/>
      <c r="H373" s="1572"/>
      <c r="I373" s="1870">
        <f t="shared" si="5"/>
        <v>0</v>
      </c>
      <c r="J373" s="1587"/>
      <c r="K373" s="1587"/>
      <c r="L373" s="1587"/>
      <c r="M373" s="1587"/>
      <c r="N373" s="1587"/>
      <c r="O373" s="1602"/>
    </row>
    <row r="374" spans="1:15" ht="16" customHeight="1" x14ac:dyDescent="0.45">
      <c r="A374" s="1609"/>
      <c r="B374" s="1570"/>
      <c r="C374" s="1571"/>
      <c r="D374" s="1569"/>
      <c r="E374" s="1587"/>
      <c r="F374" s="1587"/>
      <c r="G374" s="1572"/>
      <c r="H374" s="1572"/>
      <c r="I374" s="1870">
        <f t="shared" si="5"/>
        <v>0</v>
      </c>
      <c r="J374" s="1587"/>
      <c r="K374" s="1587"/>
      <c r="L374" s="1587"/>
      <c r="M374" s="1587"/>
      <c r="N374" s="1587"/>
      <c r="O374" s="1602"/>
    </row>
    <row r="375" spans="1:15" ht="16" customHeight="1" x14ac:dyDescent="0.45">
      <c r="A375" s="1609"/>
      <c r="B375" s="1570"/>
      <c r="C375" s="1571"/>
      <c r="D375" s="1569"/>
      <c r="E375" s="1587"/>
      <c r="F375" s="1587"/>
      <c r="G375" s="1572"/>
      <c r="H375" s="1572"/>
      <c r="I375" s="1870">
        <f t="shared" si="5"/>
        <v>0</v>
      </c>
      <c r="J375" s="1587"/>
      <c r="K375" s="1587"/>
      <c r="L375" s="1587"/>
      <c r="M375" s="1587"/>
      <c r="N375" s="1587"/>
      <c r="O375" s="1602"/>
    </row>
    <row r="376" spans="1:15" ht="16" customHeight="1" x14ac:dyDescent="0.45">
      <c r="A376" s="1609"/>
      <c r="B376" s="1570"/>
      <c r="C376" s="1571"/>
      <c r="D376" s="1569"/>
      <c r="E376" s="1587"/>
      <c r="F376" s="1587"/>
      <c r="G376" s="1572"/>
      <c r="H376" s="1572"/>
      <c r="I376" s="1870">
        <f t="shared" si="5"/>
        <v>0</v>
      </c>
      <c r="J376" s="1587"/>
      <c r="K376" s="1587"/>
      <c r="L376" s="1587"/>
      <c r="M376" s="1587"/>
      <c r="N376" s="1587"/>
      <c r="O376" s="1602"/>
    </row>
    <row r="377" spans="1:15" ht="16" customHeight="1" x14ac:dyDescent="0.45">
      <c r="A377" s="1609"/>
      <c r="B377" s="1570"/>
      <c r="C377" s="1571"/>
      <c r="D377" s="1569"/>
      <c r="E377" s="1587"/>
      <c r="F377" s="1587"/>
      <c r="G377" s="1572"/>
      <c r="H377" s="1572"/>
      <c r="I377" s="1870">
        <f t="shared" si="5"/>
        <v>0</v>
      </c>
      <c r="J377" s="1587"/>
      <c r="K377" s="1587"/>
      <c r="L377" s="1587"/>
      <c r="M377" s="1587"/>
      <c r="N377" s="1587"/>
      <c r="O377" s="1602"/>
    </row>
    <row r="378" spans="1:15" ht="16" customHeight="1" x14ac:dyDescent="0.45">
      <c r="A378" s="1609"/>
      <c r="B378" s="1570"/>
      <c r="C378" s="1571"/>
      <c r="D378" s="1569"/>
      <c r="E378" s="1587"/>
      <c r="F378" s="1587"/>
      <c r="G378" s="1572"/>
      <c r="H378" s="1572"/>
      <c r="I378" s="1870">
        <f t="shared" si="5"/>
        <v>0</v>
      </c>
      <c r="J378" s="1587"/>
      <c r="K378" s="1587"/>
      <c r="L378" s="1587"/>
      <c r="M378" s="1587"/>
      <c r="N378" s="1587"/>
      <c r="O378" s="1602"/>
    </row>
    <row r="379" spans="1:15" ht="16" customHeight="1" x14ac:dyDescent="0.45">
      <c r="A379" s="1609"/>
      <c r="B379" s="1570"/>
      <c r="C379" s="1571"/>
      <c r="D379" s="1569"/>
      <c r="E379" s="1587"/>
      <c r="F379" s="1587"/>
      <c r="G379" s="1572"/>
      <c r="H379" s="1572"/>
      <c r="I379" s="1870">
        <f t="shared" si="5"/>
        <v>0</v>
      </c>
      <c r="J379" s="1587"/>
      <c r="K379" s="1587"/>
      <c r="L379" s="1587"/>
      <c r="M379" s="1587"/>
      <c r="N379" s="1587"/>
      <c r="O379" s="1602"/>
    </row>
    <row r="380" spans="1:15" ht="16" customHeight="1" x14ac:dyDescent="0.45">
      <c r="A380" s="1609"/>
      <c r="B380" s="1570"/>
      <c r="C380" s="1571"/>
      <c r="D380" s="1569"/>
      <c r="E380" s="1587"/>
      <c r="F380" s="1587"/>
      <c r="G380" s="1572"/>
      <c r="H380" s="1572"/>
      <c r="I380" s="1870">
        <f t="shared" si="5"/>
        <v>0</v>
      </c>
      <c r="J380" s="1587"/>
      <c r="K380" s="1587"/>
      <c r="L380" s="1587"/>
      <c r="M380" s="1587"/>
      <c r="N380" s="1587"/>
      <c r="O380" s="1602"/>
    </row>
    <row r="381" spans="1:15" ht="16" customHeight="1" x14ac:dyDescent="0.45">
      <c r="A381" s="1609"/>
      <c r="B381" s="1570"/>
      <c r="C381" s="1571"/>
      <c r="D381" s="1569"/>
      <c r="E381" s="1587"/>
      <c r="F381" s="1587"/>
      <c r="G381" s="1572"/>
      <c r="H381" s="1572"/>
      <c r="I381" s="1870">
        <f t="shared" si="5"/>
        <v>0</v>
      </c>
      <c r="J381" s="1587"/>
      <c r="K381" s="1587"/>
      <c r="L381" s="1587"/>
      <c r="M381" s="1587"/>
      <c r="N381" s="1587"/>
      <c r="O381" s="1602"/>
    </row>
    <row r="382" spans="1:15" ht="16" customHeight="1" x14ac:dyDescent="0.45">
      <c r="A382" s="1609"/>
      <c r="B382" s="1570"/>
      <c r="C382" s="1571"/>
      <c r="D382" s="1569"/>
      <c r="E382" s="1587"/>
      <c r="F382" s="1587"/>
      <c r="G382" s="1572"/>
      <c r="H382" s="1572"/>
      <c r="I382" s="1870">
        <f t="shared" si="5"/>
        <v>0</v>
      </c>
      <c r="J382" s="1587"/>
      <c r="K382" s="1587"/>
      <c r="L382" s="1587"/>
      <c r="M382" s="1587"/>
      <c r="N382" s="1587"/>
      <c r="O382" s="1602"/>
    </row>
    <row r="383" spans="1:15" ht="16" customHeight="1" x14ac:dyDescent="0.45">
      <c r="A383" s="1609"/>
      <c r="B383" s="1570"/>
      <c r="C383" s="1571"/>
      <c r="D383" s="1569"/>
      <c r="E383" s="1587"/>
      <c r="F383" s="1587"/>
      <c r="G383" s="1572"/>
      <c r="H383" s="1572"/>
      <c r="I383" s="1870">
        <f t="shared" si="5"/>
        <v>0</v>
      </c>
      <c r="J383" s="1587"/>
      <c r="K383" s="1587"/>
      <c r="L383" s="1587"/>
      <c r="M383" s="1587"/>
      <c r="N383" s="1587"/>
      <c r="O383" s="1602"/>
    </row>
    <row r="384" spans="1:15" ht="16" customHeight="1" x14ac:dyDescent="0.45">
      <c r="A384" s="1609"/>
      <c r="B384" s="1570"/>
      <c r="C384" s="1571"/>
      <c r="D384" s="1569"/>
      <c r="E384" s="1587"/>
      <c r="F384" s="1587"/>
      <c r="G384" s="1572"/>
      <c r="H384" s="1572"/>
      <c r="I384" s="1870">
        <f t="shared" si="5"/>
        <v>0</v>
      </c>
      <c r="J384" s="1587"/>
      <c r="K384" s="1587"/>
      <c r="L384" s="1587"/>
      <c r="M384" s="1587"/>
      <c r="N384" s="1587"/>
      <c r="O384" s="1602"/>
    </row>
    <row r="385" spans="1:15" ht="16" customHeight="1" x14ac:dyDescent="0.45">
      <c r="A385" s="1609"/>
      <c r="B385" s="1570"/>
      <c r="C385" s="1571"/>
      <c r="D385" s="1569"/>
      <c r="E385" s="1587"/>
      <c r="F385" s="1587"/>
      <c r="G385" s="1572"/>
      <c r="H385" s="1572"/>
      <c r="I385" s="1870">
        <f t="shared" si="5"/>
        <v>0</v>
      </c>
      <c r="J385" s="1587"/>
      <c r="K385" s="1587"/>
      <c r="L385" s="1587"/>
      <c r="M385" s="1587"/>
      <c r="N385" s="1587"/>
      <c r="O385" s="1602"/>
    </row>
    <row r="386" spans="1:15" ht="16" customHeight="1" x14ac:dyDescent="0.45">
      <c r="A386" s="1609"/>
      <c r="B386" s="1570"/>
      <c r="C386" s="1571"/>
      <c r="D386" s="1569"/>
      <c r="E386" s="1587"/>
      <c r="F386" s="1587"/>
      <c r="G386" s="1572"/>
      <c r="H386" s="1572"/>
      <c r="I386" s="1870">
        <f t="shared" si="5"/>
        <v>0</v>
      </c>
      <c r="J386" s="1587"/>
      <c r="K386" s="1587"/>
      <c r="L386" s="1587"/>
      <c r="M386" s="1587"/>
      <c r="N386" s="1587"/>
      <c r="O386" s="1602"/>
    </row>
    <row r="387" spans="1:15" ht="16" customHeight="1" x14ac:dyDescent="0.45">
      <c r="A387" s="1609"/>
      <c r="B387" s="1570"/>
      <c r="C387" s="1571"/>
      <c r="D387" s="1569"/>
      <c r="E387" s="1587"/>
      <c r="F387" s="1587"/>
      <c r="G387" s="1572"/>
      <c r="H387" s="1572"/>
      <c r="I387" s="1870">
        <f t="shared" si="5"/>
        <v>0</v>
      </c>
      <c r="J387" s="1587"/>
      <c r="K387" s="1587"/>
      <c r="L387" s="1587"/>
      <c r="M387" s="1587"/>
      <c r="N387" s="1587"/>
      <c r="O387" s="1602"/>
    </row>
    <row r="388" spans="1:15" ht="16" customHeight="1" x14ac:dyDescent="0.45">
      <c r="A388" s="1609"/>
      <c r="B388" s="1570"/>
      <c r="C388" s="1571"/>
      <c r="D388" s="1569"/>
      <c r="E388" s="1587"/>
      <c r="F388" s="1587"/>
      <c r="G388" s="1572"/>
      <c r="H388" s="1572"/>
      <c r="I388" s="1870">
        <f t="shared" si="5"/>
        <v>0</v>
      </c>
      <c r="J388" s="1587"/>
      <c r="K388" s="1587"/>
      <c r="L388" s="1587"/>
      <c r="M388" s="1587"/>
      <c r="N388" s="1587"/>
      <c r="O388" s="1602"/>
    </row>
    <row r="389" spans="1:15" ht="16" customHeight="1" x14ac:dyDescent="0.45">
      <c r="A389" s="1609"/>
      <c r="B389" s="1570"/>
      <c r="C389" s="1571"/>
      <c r="D389" s="1569"/>
      <c r="E389" s="1587"/>
      <c r="F389" s="1587"/>
      <c r="G389" s="1572"/>
      <c r="H389" s="1572"/>
      <c r="I389" s="1870">
        <f t="shared" si="5"/>
        <v>0</v>
      </c>
      <c r="J389" s="1587"/>
      <c r="K389" s="1587"/>
      <c r="L389" s="1587"/>
      <c r="M389" s="1587"/>
      <c r="N389" s="1587"/>
      <c r="O389" s="1602"/>
    </row>
    <row r="390" spans="1:15" ht="16" customHeight="1" x14ac:dyDescent="0.45">
      <c r="A390" s="1609"/>
      <c r="B390" s="1570"/>
      <c r="C390" s="1571"/>
      <c r="D390" s="1569"/>
      <c r="E390" s="1587"/>
      <c r="F390" s="1587"/>
      <c r="G390" s="1572"/>
      <c r="H390" s="1572"/>
      <c r="I390" s="1870">
        <f t="shared" si="5"/>
        <v>0</v>
      </c>
      <c r="J390" s="1587"/>
      <c r="K390" s="1587"/>
      <c r="L390" s="1587"/>
      <c r="M390" s="1587"/>
      <c r="N390" s="1587"/>
      <c r="O390" s="1602"/>
    </row>
    <row r="391" spans="1:15" ht="16" customHeight="1" x14ac:dyDescent="0.45">
      <c r="A391" s="1609"/>
      <c r="B391" s="1570"/>
      <c r="C391" s="1571"/>
      <c r="D391" s="1569"/>
      <c r="E391" s="1587"/>
      <c r="F391" s="1587"/>
      <c r="G391" s="1572"/>
      <c r="H391" s="1572"/>
      <c r="I391" s="1870">
        <f t="shared" si="5"/>
        <v>0</v>
      </c>
      <c r="J391" s="1587"/>
      <c r="K391" s="1587"/>
      <c r="L391" s="1587"/>
      <c r="M391" s="1587"/>
      <c r="N391" s="1587"/>
      <c r="O391" s="1602"/>
    </row>
    <row r="392" spans="1:15" ht="16" customHeight="1" x14ac:dyDescent="0.45">
      <c r="A392" s="1609"/>
      <c r="B392" s="1570"/>
      <c r="C392" s="1571"/>
      <c r="D392" s="1569"/>
      <c r="E392" s="1587"/>
      <c r="F392" s="1587"/>
      <c r="G392" s="1572"/>
      <c r="H392" s="1572"/>
      <c r="I392" s="1870">
        <f t="shared" ref="I392:I455" si="6">$G392*$H392</f>
        <v>0</v>
      </c>
      <c r="J392" s="1587"/>
      <c r="K392" s="1587"/>
      <c r="L392" s="1587"/>
      <c r="M392" s="1587"/>
      <c r="N392" s="1587"/>
      <c r="O392" s="1602"/>
    </row>
    <row r="393" spans="1:15" ht="16" customHeight="1" x14ac:dyDescent="0.45">
      <c r="A393" s="1609"/>
      <c r="B393" s="1570"/>
      <c r="C393" s="1571"/>
      <c r="D393" s="1569"/>
      <c r="E393" s="1587"/>
      <c r="F393" s="1587"/>
      <c r="G393" s="1572"/>
      <c r="H393" s="1572"/>
      <c r="I393" s="1870">
        <f t="shared" si="6"/>
        <v>0</v>
      </c>
      <c r="J393" s="1587"/>
      <c r="K393" s="1587"/>
      <c r="L393" s="1587"/>
      <c r="M393" s="1587"/>
      <c r="N393" s="1587"/>
      <c r="O393" s="1602"/>
    </row>
    <row r="394" spans="1:15" ht="16" customHeight="1" x14ac:dyDescent="0.45">
      <c r="A394" s="1609"/>
      <c r="B394" s="1570"/>
      <c r="C394" s="1571"/>
      <c r="D394" s="1569"/>
      <c r="E394" s="1587"/>
      <c r="F394" s="1587"/>
      <c r="G394" s="1572"/>
      <c r="H394" s="1572"/>
      <c r="I394" s="1870">
        <f t="shared" si="6"/>
        <v>0</v>
      </c>
      <c r="J394" s="1587"/>
      <c r="K394" s="1587"/>
      <c r="L394" s="1587"/>
      <c r="M394" s="1587"/>
      <c r="N394" s="1587"/>
      <c r="O394" s="1602"/>
    </row>
    <row r="395" spans="1:15" ht="16" customHeight="1" x14ac:dyDescent="0.45">
      <c r="A395" s="1609"/>
      <c r="B395" s="1570"/>
      <c r="C395" s="1571"/>
      <c r="D395" s="1569"/>
      <c r="E395" s="1587"/>
      <c r="F395" s="1587"/>
      <c r="G395" s="1572"/>
      <c r="H395" s="1572"/>
      <c r="I395" s="1870">
        <f t="shared" si="6"/>
        <v>0</v>
      </c>
      <c r="J395" s="1587"/>
      <c r="K395" s="1587"/>
      <c r="L395" s="1587"/>
      <c r="M395" s="1587"/>
      <c r="N395" s="1587"/>
      <c r="O395" s="1602"/>
    </row>
    <row r="396" spans="1:15" ht="16" customHeight="1" x14ac:dyDescent="0.45">
      <c r="A396" s="1609"/>
      <c r="B396" s="1570"/>
      <c r="C396" s="1571"/>
      <c r="D396" s="1569"/>
      <c r="E396" s="1587"/>
      <c r="F396" s="1587"/>
      <c r="G396" s="1572"/>
      <c r="H396" s="1572"/>
      <c r="I396" s="1870">
        <f t="shared" si="6"/>
        <v>0</v>
      </c>
      <c r="J396" s="1587"/>
      <c r="K396" s="1587"/>
      <c r="L396" s="1587"/>
      <c r="M396" s="1587"/>
      <c r="N396" s="1587"/>
      <c r="O396" s="1602"/>
    </row>
    <row r="397" spans="1:15" ht="16" customHeight="1" x14ac:dyDescent="0.45">
      <c r="A397" s="1609"/>
      <c r="B397" s="1570"/>
      <c r="C397" s="1571"/>
      <c r="D397" s="1569"/>
      <c r="E397" s="1587"/>
      <c r="F397" s="1587"/>
      <c r="G397" s="1572"/>
      <c r="H397" s="1572"/>
      <c r="I397" s="1870">
        <f t="shared" si="6"/>
        <v>0</v>
      </c>
      <c r="J397" s="1587"/>
      <c r="K397" s="1587"/>
      <c r="L397" s="1587"/>
      <c r="M397" s="1587"/>
      <c r="N397" s="1587"/>
      <c r="O397" s="1602"/>
    </row>
    <row r="398" spans="1:15" ht="16" customHeight="1" x14ac:dyDescent="0.45">
      <c r="A398" s="1609"/>
      <c r="B398" s="1570"/>
      <c r="C398" s="1571"/>
      <c r="D398" s="1569"/>
      <c r="E398" s="1587"/>
      <c r="F398" s="1587"/>
      <c r="G398" s="1572"/>
      <c r="H398" s="1572"/>
      <c r="I398" s="1870">
        <f t="shared" si="6"/>
        <v>0</v>
      </c>
      <c r="J398" s="1587"/>
      <c r="K398" s="1587"/>
      <c r="L398" s="1587"/>
      <c r="M398" s="1587"/>
      <c r="N398" s="1587"/>
      <c r="O398" s="1602"/>
    </row>
    <row r="399" spans="1:15" ht="16" customHeight="1" x14ac:dyDescent="0.45">
      <c r="A399" s="1609"/>
      <c r="B399" s="1570"/>
      <c r="C399" s="1571"/>
      <c r="D399" s="1569"/>
      <c r="E399" s="1587"/>
      <c r="F399" s="1587"/>
      <c r="G399" s="1572"/>
      <c r="H399" s="1572"/>
      <c r="I399" s="1870">
        <f t="shared" si="6"/>
        <v>0</v>
      </c>
      <c r="J399" s="1587"/>
      <c r="K399" s="1587"/>
      <c r="L399" s="1587"/>
      <c r="M399" s="1587"/>
      <c r="N399" s="1587"/>
      <c r="O399" s="1602"/>
    </row>
    <row r="400" spans="1:15" ht="16" customHeight="1" x14ac:dyDescent="0.45">
      <c r="A400" s="1609"/>
      <c r="B400" s="1570"/>
      <c r="C400" s="1571"/>
      <c r="D400" s="1569"/>
      <c r="E400" s="1587"/>
      <c r="F400" s="1587"/>
      <c r="G400" s="1572"/>
      <c r="H400" s="1572"/>
      <c r="I400" s="1870">
        <f t="shared" si="6"/>
        <v>0</v>
      </c>
      <c r="J400" s="1587"/>
      <c r="K400" s="1587"/>
      <c r="L400" s="1587"/>
      <c r="M400" s="1587"/>
      <c r="N400" s="1587"/>
      <c r="O400" s="1602"/>
    </row>
    <row r="401" spans="1:15" ht="16" customHeight="1" x14ac:dyDescent="0.45">
      <c r="A401" s="1609"/>
      <c r="B401" s="1570"/>
      <c r="C401" s="1571"/>
      <c r="D401" s="1569"/>
      <c r="E401" s="1587"/>
      <c r="F401" s="1587"/>
      <c r="G401" s="1572"/>
      <c r="H401" s="1572"/>
      <c r="I401" s="1870">
        <f t="shared" si="6"/>
        <v>0</v>
      </c>
      <c r="J401" s="1587"/>
      <c r="K401" s="1587"/>
      <c r="L401" s="1587"/>
      <c r="M401" s="1587"/>
      <c r="N401" s="1587"/>
      <c r="O401" s="1602"/>
    </row>
    <row r="402" spans="1:15" ht="16" customHeight="1" x14ac:dyDescent="0.45">
      <c r="A402" s="1609"/>
      <c r="B402" s="1570"/>
      <c r="C402" s="1571"/>
      <c r="D402" s="1569"/>
      <c r="E402" s="1587"/>
      <c r="F402" s="1587"/>
      <c r="G402" s="1572"/>
      <c r="H402" s="1572"/>
      <c r="I402" s="1870">
        <f t="shared" si="6"/>
        <v>0</v>
      </c>
      <c r="J402" s="1587"/>
      <c r="K402" s="1587"/>
      <c r="L402" s="1587"/>
      <c r="M402" s="1587"/>
      <c r="N402" s="1587"/>
      <c r="O402" s="1602"/>
    </row>
    <row r="403" spans="1:15" ht="16" customHeight="1" x14ac:dyDescent="0.45">
      <c r="A403" s="1609"/>
      <c r="B403" s="1570"/>
      <c r="C403" s="1571"/>
      <c r="D403" s="1569"/>
      <c r="E403" s="1587"/>
      <c r="F403" s="1587"/>
      <c r="G403" s="1572"/>
      <c r="H403" s="1572"/>
      <c r="I403" s="1870">
        <f t="shared" si="6"/>
        <v>0</v>
      </c>
      <c r="J403" s="1587"/>
      <c r="K403" s="1587"/>
      <c r="L403" s="1587"/>
      <c r="M403" s="1587"/>
      <c r="N403" s="1587"/>
      <c r="O403" s="1602"/>
    </row>
    <row r="404" spans="1:15" ht="16" customHeight="1" x14ac:dyDescent="0.45">
      <c r="A404" s="1609"/>
      <c r="B404" s="1570"/>
      <c r="C404" s="1571"/>
      <c r="D404" s="1569"/>
      <c r="E404" s="1587"/>
      <c r="F404" s="1587"/>
      <c r="G404" s="1572"/>
      <c r="H404" s="1572"/>
      <c r="I404" s="1870">
        <f t="shared" si="6"/>
        <v>0</v>
      </c>
      <c r="J404" s="1587"/>
      <c r="K404" s="1587"/>
      <c r="L404" s="1587"/>
      <c r="M404" s="1587"/>
      <c r="N404" s="1587"/>
      <c r="O404" s="1602"/>
    </row>
    <row r="405" spans="1:15" ht="16" customHeight="1" x14ac:dyDescent="0.45">
      <c r="A405" s="1609"/>
      <c r="B405" s="1570"/>
      <c r="C405" s="1571"/>
      <c r="D405" s="1569"/>
      <c r="E405" s="1587"/>
      <c r="F405" s="1587"/>
      <c r="G405" s="1572"/>
      <c r="H405" s="1572"/>
      <c r="I405" s="1870">
        <f t="shared" si="6"/>
        <v>0</v>
      </c>
      <c r="J405" s="1587"/>
      <c r="K405" s="1587"/>
      <c r="L405" s="1587"/>
      <c r="M405" s="1587"/>
      <c r="N405" s="1587"/>
      <c r="O405" s="1602"/>
    </row>
    <row r="406" spans="1:15" ht="16" customHeight="1" x14ac:dyDescent="0.45">
      <c r="A406" s="1609"/>
      <c r="B406" s="1570"/>
      <c r="C406" s="1571"/>
      <c r="D406" s="1569"/>
      <c r="E406" s="1587"/>
      <c r="F406" s="1587"/>
      <c r="G406" s="1572"/>
      <c r="H406" s="1572"/>
      <c r="I406" s="1870">
        <f t="shared" si="6"/>
        <v>0</v>
      </c>
      <c r="J406" s="1587"/>
      <c r="K406" s="1587"/>
      <c r="L406" s="1587"/>
      <c r="M406" s="1587"/>
      <c r="N406" s="1587"/>
      <c r="O406" s="1602"/>
    </row>
    <row r="407" spans="1:15" ht="16" customHeight="1" x14ac:dyDescent="0.45">
      <c r="A407" s="1609"/>
      <c r="B407" s="1570"/>
      <c r="C407" s="1571"/>
      <c r="D407" s="1569"/>
      <c r="E407" s="1587"/>
      <c r="F407" s="1587"/>
      <c r="G407" s="1572"/>
      <c r="H407" s="1572"/>
      <c r="I407" s="1870">
        <f t="shared" si="6"/>
        <v>0</v>
      </c>
      <c r="J407" s="1587"/>
      <c r="K407" s="1587"/>
      <c r="L407" s="1587"/>
      <c r="M407" s="1587"/>
      <c r="N407" s="1587"/>
      <c r="O407" s="1602"/>
    </row>
    <row r="408" spans="1:15" ht="16" customHeight="1" x14ac:dyDescent="0.45">
      <c r="A408" s="1609"/>
      <c r="B408" s="1570"/>
      <c r="C408" s="1571"/>
      <c r="D408" s="1569"/>
      <c r="E408" s="1587"/>
      <c r="F408" s="1587"/>
      <c r="G408" s="1572"/>
      <c r="H408" s="1572"/>
      <c r="I408" s="1870">
        <f t="shared" si="6"/>
        <v>0</v>
      </c>
      <c r="J408" s="1587"/>
      <c r="K408" s="1587"/>
      <c r="L408" s="1587"/>
      <c r="M408" s="1587"/>
      <c r="N408" s="1587"/>
      <c r="O408" s="1602"/>
    </row>
    <row r="409" spans="1:15" ht="16" customHeight="1" x14ac:dyDescent="0.45">
      <c r="A409" s="1609"/>
      <c r="B409" s="1570"/>
      <c r="C409" s="1571"/>
      <c r="D409" s="1569"/>
      <c r="E409" s="1587"/>
      <c r="F409" s="1587"/>
      <c r="G409" s="1572"/>
      <c r="H409" s="1572"/>
      <c r="I409" s="1870">
        <f t="shared" si="6"/>
        <v>0</v>
      </c>
      <c r="J409" s="1587"/>
      <c r="K409" s="1587"/>
      <c r="L409" s="1587"/>
      <c r="M409" s="1587"/>
      <c r="N409" s="1587"/>
      <c r="O409" s="1602"/>
    </row>
    <row r="410" spans="1:15" ht="16" customHeight="1" x14ac:dyDescent="0.45">
      <c r="A410" s="1609"/>
      <c r="B410" s="1570"/>
      <c r="C410" s="1571"/>
      <c r="D410" s="1569"/>
      <c r="E410" s="1587"/>
      <c r="F410" s="1587"/>
      <c r="G410" s="1572"/>
      <c r="H410" s="1572"/>
      <c r="I410" s="1870">
        <f t="shared" si="6"/>
        <v>0</v>
      </c>
      <c r="J410" s="1587"/>
      <c r="K410" s="1587"/>
      <c r="L410" s="1587"/>
      <c r="M410" s="1587"/>
      <c r="N410" s="1587"/>
      <c r="O410" s="1602"/>
    </row>
    <row r="411" spans="1:15" ht="16" customHeight="1" x14ac:dyDescent="0.45">
      <c r="A411" s="1609"/>
      <c r="B411" s="1570"/>
      <c r="C411" s="1571"/>
      <c r="D411" s="1569"/>
      <c r="E411" s="1587"/>
      <c r="F411" s="1587"/>
      <c r="G411" s="1572"/>
      <c r="H411" s="1572"/>
      <c r="I411" s="1870">
        <f t="shared" si="6"/>
        <v>0</v>
      </c>
      <c r="J411" s="1587"/>
      <c r="K411" s="1587"/>
      <c r="L411" s="1587"/>
      <c r="M411" s="1587"/>
      <c r="N411" s="1587"/>
      <c r="O411" s="1602"/>
    </row>
    <row r="412" spans="1:15" ht="16" customHeight="1" x14ac:dyDescent="0.45">
      <c r="A412" s="1609"/>
      <c r="B412" s="1570"/>
      <c r="C412" s="1571"/>
      <c r="D412" s="1569"/>
      <c r="E412" s="1587"/>
      <c r="F412" s="1587"/>
      <c r="G412" s="1572"/>
      <c r="H412" s="1572"/>
      <c r="I412" s="1870">
        <f t="shared" si="6"/>
        <v>0</v>
      </c>
      <c r="J412" s="1587"/>
      <c r="K412" s="1587"/>
      <c r="L412" s="1587"/>
      <c r="M412" s="1587"/>
      <c r="N412" s="1587"/>
      <c r="O412" s="1602"/>
    </row>
    <row r="413" spans="1:15" ht="16" customHeight="1" x14ac:dyDescent="0.45">
      <c r="A413" s="1609"/>
      <c r="B413" s="1570"/>
      <c r="C413" s="1571"/>
      <c r="D413" s="1569"/>
      <c r="E413" s="1587"/>
      <c r="F413" s="1587"/>
      <c r="G413" s="1572"/>
      <c r="H413" s="1572"/>
      <c r="I413" s="1870">
        <f t="shared" si="6"/>
        <v>0</v>
      </c>
      <c r="J413" s="1587"/>
      <c r="K413" s="1587"/>
      <c r="L413" s="1587"/>
      <c r="M413" s="1587"/>
      <c r="N413" s="1587"/>
      <c r="O413" s="1602"/>
    </row>
    <row r="414" spans="1:15" ht="16" customHeight="1" x14ac:dyDescent="0.45">
      <c r="A414" s="1609"/>
      <c r="B414" s="1570"/>
      <c r="C414" s="1571"/>
      <c r="D414" s="1569"/>
      <c r="E414" s="1587"/>
      <c r="F414" s="1587"/>
      <c r="G414" s="1572"/>
      <c r="H414" s="1572"/>
      <c r="I414" s="1870">
        <f t="shared" si="6"/>
        <v>0</v>
      </c>
      <c r="J414" s="1587"/>
      <c r="K414" s="1587"/>
      <c r="L414" s="1587"/>
      <c r="M414" s="1587"/>
      <c r="N414" s="1587"/>
      <c r="O414" s="1602"/>
    </row>
    <row r="415" spans="1:15" ht="16" customHeight="1" x14ac:dyDescent="0.45">
      <c r="A415" s="1609"/>
      <c r="B415" s="1570"/>
      <c r="C415" s="1571"/>
      <c r="D415" s="1569"/>
      <c r="E415" s="1587"/>
      <c r="F415" s="1587"/>
      <c r="G415" s="1572"/>
      <c r="H415" s="1572"/>
      <c r="I415" s="1870">
        <f t="shared" si="6"/>
        <v>0</v>
      </c>
      <c r="J415" s="1587"/>
      <c r="K415" s="1587"/>
      <c r="L415" s="1587"/>
      <c r="M415" s="1587"/>
      <c r="N415" s="1587"/>
      <c r="O415" s="1602"/>
    </row>
    <row r="416" spans="1:15" ht="16" customHeight="1" x14ac:dyDescent="0.45">
      <c r="A416" s="1609"/>
      <c r="B416" s="1570"/>
      <c r="C416" s="1571"/>
      <c r="D416" s="1569"/>
      <c r="E416" s="1587"/>
      <c r="F416" s="1587"/>
      <c r="G416" s="1572"/>
      <c r="H416" s="1572"/>
      <c r="I416" s="1870">
        <f t="shared" si="6"/>
        <v>0</v>
      </c>
      <c r="J416" s="1587"/>
      <c r="K416" s="1587"/>
      <c r="L416" s="1587"/>
      <c r="M416" s="1587"/>
      <c r="N416" s="1587"/>
      <c r="O416" s="1602"/>
    </row>
    <row r="417" spans="1:15" ht="16" customHeight="1" x14ac:dyDescent="0.45">
      <c r="A417" s="1609"/>
      <c r="B417" s="1570"/>
      <c r="C417" s="1571"/>
      <c r="D417" s="1569"/>
      <c r="E417" s="1587"/>
      <c r="F417" s="1587"/>
      <c r="G417" s="1572"/>
      <c r="H417" s="1572"/>
      <c r="I417" s="1870">
        <f t="shared" si="6"/>
        <v>0</v>
      </c>
      <c r="J417" s="1587"/>
      <c r="K417" s="1587"/>
      <c r="L417" s="1587"/>
      <c r="M417" s="1587"/>
      <c r="N417" s="1587"/>
      <c r="O417" s="1602"/>
    </row>
    <row r="418" spans="1:15" ht="16" customHeight="1" x14ac:dyDescent="0.45">
      <c r="A418" s="1609"/>
      <c r="B418" s="1570"/>
      <c r="C418" s="1571"/>
      <c r="D418" s="1569"/>
      <c r="E418" s="1587"/>
      <c r="F418" s="1587"/>
      <c r="G418" s="1572"/>
      <c r="H418" s="1572"/>
      <c r="I418" s="1870">
        <f t="shared" si="6"/>
        <v>0</v>
      </c>
      <c r="J418" s="1587"/>
      <c r="K418" s="1587"/>
      <c r="L418" s="1587"/>
      <c r="M418" s="1587"/>
      <c r="N418" s="1587"/>
      <c r="O418" s="1602"/>
    </row>
    <row r="419" spans="1:15" ht="16" customHeight="1" x14ac:dyDescent="0.45">
      <c r="A419" s="1609"/>
      <c r="B419" s="1570"/>
      <c r="C419" s="1571"/>
      <c r="D419" s="1569"/>
      <c r="E419" s="1587"/>
      <c r="F419" s="1587"/>
      <c r="G419" s="1572"/>
      <c r="H419" s="1572"/>
      <c r="I419" s="1870">
        <f t="shared" si="6"/>
        <v>0</v>
      </c>
      <c r="J419" s="1587"/>
      <c r="K419" s="1587"/>
      <c r="L419" s="1587"/>
      <c r="M419" s="1587"/>
      <c r="N419" s="1587"/>
      <c r="O419" s="1602"/>
    </row>
    <row r="420" spans="1:15" ht="16" customHeight="1" x14ac:dyDescent="0.45">
      <c r="A420" s="1609"/>
      <c r="B420" s="1570"/>
      <c r="C420" s="1571"/>
      <c r="D420" s="1569"/>
      <c r="E420" s="1587"/>
      <c r="F420" s="1587"/>
      <c r="G420" s="1572"/>
      <c r="H420" s="1572"/>
      <c r="I420" s="1870">
        <f t="shared" si="6"/>
        <v>0</v>
      </c>
      <c r="J420" s="1587"/>
      <c r="K420" s="1587"/>
      <c r="L420" s="1587"/>
      <c r="M420" s="1587"/>
      <c r="N420" s="1587"/>
      <c r="O420" s="1602"/>
    </row>
    <row r="421" spans="1:15" ht="16" customHeight="1" x14ac:dyDescent="0.45">
      <c r="A421" s="1609"/>
      <c r="B421" s="1570"/>
      <c r="C421" s="1571"/>
      <c r="D421" s="1569"/>
      <c r="E421" s="1587"/>
      <c r="F421" s="1587"/>
      <c r="G421" s="1572"/>
      <c r="H421" s="1572"/>
      <c r="I421" s="1870">
        <f t="shared" si="6"/>
        <v>0</v>
      </c>
      <c r="J421" s="1587"/>
      <c r="K421" s="1587"/>
      <c r="L421" s="1587"/>
      <c r="M421" s="1587"/>
      <c r="N421" s="1587"/>
      <c r="O421" s="1602"/>
    </row>
    <row r="422" spans="1:15" ht="16" customHeight="1" x14ac:dyDescent="0.45">
      <c r="A422" s="1609"/>
      <c r="B422" s="1570"/>
      <c r="C422" s="1571"/>
      <c r="D422" s="1569"/>
      <c r="E422" s="1587"/>
      <c r="F422" s="1587"/>
      <c r="G422" s="1572"/>
      <c r="H422" s="1572"/>
      <c r="I422" s="1870">
        <f t="shared" si="6"/>
        <v>0</v>
      </c>
      <c r="J422" s="1587"/>
      <c r="K422" s="1587"/>
      <c r="L422" s="1587"/>
      <c r="M422" s="1587"/>
      <c r="N422" s="1587"/>
      <c r="O422" s="1602"/>
    </row>
    <row r="423" spans="1:15" ht="16" customHeight="1" x14ac:dyDescent="0.45">
      <c r="A423" s="1609"/>
      <c r="B423" s="1570"/>
      <c r="C423" s="1571"/>
      <c r="D423" s="1569"/>
      <c r="E423" s="1587"/>
      <c r="F423" s="1587"/>
      <c r="G423" s="1572"/>
      <c r="H423" s="1572"/>
      <c r="I423" s="1870">
        <f t="shared" si="6"/>
        <v>0</v>
      </c>
      <c r="J423" s="1587"/>
      <c r="K423" s="1587"/>
      <c r="L423" s="1587"/>
      <c r="M423" s="1587"/>
      <c r="N423" s="1587"/>
      <c r="O423" s="1602"/>
    </row>
    <row r="424" spans="1:15" ht="16" customHeight="1" x14ac:dyDescent="0.45">
      <c r="A424" s="1609"/>
      <c r="B424" s="1570"/>
      <c r="C424" s="1571"/>
      <c r="D424" s="1569"/>
      <c r="E424" s="1587"/>
      <c r="F424" s="1587"/>
      <c r="G424" s="1572"/>
      <c r="H424" s="1572"/>
      <c r="I424" s="1870">
        <f t="shared" si="6"/>
        <v>0</v>
      </c>
      <c r="J424" s="1587"/>
      <c r="K424" s="1587"/>
      <c r="L424" s="1587"/>
      <c r="M424" s="1587"/>
      <c r="N424" s="1587"/>
      <c r="O424" s="1602"/>
    </row>
    <row r="425" spans="1:15" ht="16" customHeight="1" x14ac:dyDescent="0.45">
      <c r="A425" s="1609"/>
      <c r="B425" s="1570"/>
      <c r="C425" s="1571"/>
      <c r="D425" s="1569"/>
      <c r="E425" s="1587"/>
      <c r="F425" s="1587"/>
      <c r="G425" s="1572"/>
      <c r="H425" s="1572"/>
      <c r="I425" s="1870">
        <f t="shared" si="6"/>
        <v>0</v>
      </c>
      <c r="J425" s="1587"/>
      <c r="K425" s="1587"/>
      <c r="L425" s="1587"/>
      <c r="M425" s="1587"/>
      <c r="N425" s="1587"/>
      <c r="O425" s="1602"/>
    </row>
    <row r="426" spans="1:15" ht="16" customHeight="1" x14ac:dyDescent="0.45">
      <c r="A426" s="1609"/>
      <c r="B426" s="1570"/>
      <c r="C426" s="1571"/>
      <c r="D426" s="1569"/>
      <c r="E426" s="1587"/>
      <c r="F426" s="1587"/>
      <c r="G426" s="1572"/>
      <c r="H426" s="1572"/>
      <c r="I426" s="1870">
        <f t="shared" si="6"/>
        <v>0</v>
      </c>
      <c r="J426" s="1587"/>
      <c r="K426" s="1587"/>
      <c r="L426" s="1587"/>
      <c r="M426" s="1587"/>
      <c r="N426" s="1587"/>
      <c r="O426" s="1602"/>
    </row>
    <row r="427" spans="1:15" ht="16" customHeight="1" x14ac:dyDescent="0.45">
      <c r="A427" s="1609"/>
      <c r="B427" s="1570"/>
      <c r="C427" s="1571"/>
      <c r="D427" s="1569"/>
      <c r="E427" s="1587"/>
      <c r="F427" s="1587"/>
      <c r="G427" s="1572"/>
      <c r="H427" s="1572"/>
      <c r="I427" s="1870">
        <f t="shared" si="6"/>
        <v>0</v>
      </c>
      <c r="J427" s="1587"/>
      <c r="K427" s="1587"/>
      <c r="L427" s="1587"/>
      <c r="M427" s="1587"/>
      <c r="N427" s="1587"/>
      <c r="O427" s="1602"/>
    </row>
    <row r="428" spans="1:15" ht="16" customHeight="1" x14ac:dyDescent="0.45">
      <c r="A428" s="1609"/>
      <c r="B428" s="1570"/>
      <c r="C428" s="1571"/>
      <c r="D428" s="1569"/>
      <c r="E428" s="1587"/>
      <c r="F428" s="1587"/>
      <c r="G428" s="1572"/>
      <c r="H428" s="1572"/>
      <c r="I428" s="1870">
        <f t="shared" si="6"/>
        <v>0</v>
      </c>
      <c r="J428" s="1587"/>
      <c r="K428" s="1587"/>
      <c r="L428" s="1587"/>
      <c r="M428" s="1587"/>
      <c r="N428" s="1587"/>
      <c r="O428" s="1602"/>
    </row>
    <row r="429" spans="1:15" ht="16" customHeight="1" x14ac:dyDescent="0.45">
      <c r="A429" s="1609"/>
      <c r="B429" s="1570"/>
      <c r="C429" s="1571"/>
      <c r="D429" s="1569"/>
      <c r="E429" s="1587"/>
      <c r="F429" s="1587"/>
      <c r="G429" s="1572"/>
      <c r="H429" s="1572"/>
      <c r="I429" s="1870">
        <f t="shared" si="6"/>
        <v>0</v>
      </c>
      <c r="J429" s="1587"/>
      <c r="K429" s="1587"/>
      <c r="L429" s="1587"/>
      <c r="M429" s="1587"/>
      <c r="N429" s="1587"/>
      <c r="O429" s="1602"/>
    </row>
    <row r="430" spans="1:15" ht="16" customHeight="1" x14ac:dyDescent="0.45">
      <c r="A430" s="1609"/>
      <c r="B430" s="1570"/>
      <c r="C430" s="1571"/>
      <c r="D430" s="1569"/>
      <c r="E430" s="1587"/>
      <c r="F430" s="1587"/>
      <c r="G430" s="1572"/>
      <c r="H430" s="1572"/>
      <c r="I430" s="1870">
        <f t="shared" si="6"/>
        <v>0</v>
      </c>
      <c r="J430" s="1587"/>
      <c r="K430" s="1587"/>
      <c r="L430" s="1587"/>
      <c r="M430" s="1587"/>
      <c r="N430" s="1587"/>
      <c r="O430" s="1602"/>
    </row>
    <row r="431" spans="1:15" ht="16" customHeight="1" x14ac:dyDescent="0.45">
      <c r="A431" s="1609"/>
      <c r="B431" s="1570"/>
      <c r="C431" s="1571"/>
      <c r="D431" s="1569"/>
      <c r="E431" s="1587"/>
      <c r="F431" s="1587"/>
      <c r="G431" s="1572"/>
      <c r="H431" s="1572"/>
      <c r="I431" s="1870">
        <f t="shared" si="6"/>
        <v>0</v>
      </c>
      <c r="J431" s="1587"/>
      <c r="K431" s="1587"/>
      <c r="L431" s="1587"/>
      <c r="M431" s="1587"/>
      <c r="N431" s="1587"/>
      <c r="O431" s="1602"/>
    </row>
    <row r="432" spans="1:15" ht="16" customHeight="1" x14ac:dyDescent="0.45">
      <c r="A432" s="1609"/>
      <c r="B432" s="1570"/>
      <c r="C432" s="1571"/>
      <c r="D432" s="1569"/>
      <c r="E432" s="1587"/>
      <c r="F432" s="1587"/>
      <c r="G432" s="1572"/>
      <c r="H432" s="1572"/>
      <c r="I432" s="1870">
        <f t="shared" si="6"/>
        <v>0</v>
      </c>
      <c r="J432" s="1587"/>
      <c r="K432" s="1587"/>
      <c r="L432" s="1587"/>
      <c r="M432" s="1587"/>
      <c r="N432" s="1587"/>
      <c r="O432" s="1602"/>
    </row>
    <row r="433" spans="1:15" ht="16" customHeight="1" x14ac:dyDescent="0.45">
      <c r="A433" s="1609"/>
      <c r="B433" s="1570"/>
      <c r="C433" s="1571"/>
      <c r="D433" s="1569"/>
      <c r="E433" s="1587"/>
      <c r="F433" s="1587"/>
      <c r="G433" s="1572"/>
      <c r="H433" s="1572"/>
      <c r="I433" s="1870">
        <f t="shared" si="6"/>
        <v>0</v>
      </c>
      <c r="J433" s="1587"/>
      <c r="K433" s="1587"/>
      <c r="L433" s="1587"/>
      <c r="M433" s="1587"/>
      <c r="N433" s="1587"/>
      <c r="O433" s="1602"/>
    </row>
    <row r="434" spans="1:15" ht="16" customHeight="1" x14ac:dyDescent="0.45">
      <c r="A434" s="1609"/>
      <c r="B434" s="1570"/>
      <c r="C434" s="1571"/>
      <c r="D434" s="1569"/>
      <c r="E434" s="1587"/>
      <c r="F434" s="1587"/>
      <c r="G434" s="1572"/>
      <c r="H434" s="1572"/>
      <c r="I434" s="1870">
        <f t="shared" si="6"/>
        <v>0</v>
      </c>
      <c r="J434" s="1587"/>
      <c r="K434" s="1587"/>
      <c r="L434" s="1587"/>
      <c r="M434" s="1587"/>
      <c r="N434" s="1587"/>
      <c r="O434" s="1602"/>
    </row>
    <row r="435" spans="1:15" ht="16" customHeight="1" x14ac:dyDescent="0.45">
      <c r="A435" s="1609"/>
      <c r="B435" s="1570"/>
      <c r="C435" s="1571"/>
      <c r="D435" s="1569"/>
      <c r="E435" s="1587"/>
      <c r="F435" s="1587"/>
      <c r="G435" s="1572"/>
      <c r="H435" s="1572"/>
      <c r="I435" s="1870">
        <f t="shared" si="6"/>
        <v>0</v>
      </c>
      <c r="J435" s="1587"/>
      <c r="K435" s="1587"/>
      <c r="L435" s="1587"/>
      <c r="M435" s="1587"/>
      <c r="N435" s="1587"/>
      <c r="O435" s="1602"/>
    </row>
    <row r="436" spans="1:15" ht="16" customHeight="1" x14ac:dyDescent="0.45">
      <c r="A436" s="1609"/>
      <c r="B436" s="1570"/>
      <c r="C436" s="1571"/>
      <c r="D436" s="1569"/>
      <c r="E436" s="1587"/>
      <c r="F436" s="1587"/>
      <c r="G436" s="1572"/>
      <c r="H436" s="1572"/>
      <c r="I436" s="1870">
        <f t="shared" si="6"/>
        <v>0</v>
      </c>
      <c r="J436" s="1587"/>
      <c r="K436" s="1587"/>
      <c r="L436" s="1587"/>
      <c r="M436" s="1587"/>
      <c r="N436" s="1587"/>
      <c r="O436" s="1602"/>
    </row>
    <row r="437" spans="1:15" ht="16" customHeight="1" x14ac:dyDescent="0.45">
      <c r="A437" s="1609"/>
      <c r="B437" s="1570"/>
      <c r="C437" s="1571"/>
      <c r="D437" s="1569"/>
      <c r="E437" s="1587"/>
      <c r="F437" s="1587"/>
      <c r="G437" s="1572"/>
      <c r="H437" s="1572"/>
      <c r="I437" s="1870">
        <f t="shared" si="6"/>
        <v>0</v>
      </c>
      <c r="J437" s="1587"/>
      <c r="K437" s="1587"/>
      <c r="L437" s="1587"/>
      <c r="M437" s="1587"/>
      <c r="N437" s="1587"/>
      <c r="O437" s="1602"/>
    </row>
    <row r="438" spans="1:15" ht="16" customHeight="1" x14ac:dyDescent="0.45">
      <c r="A438" s="1609"/>
      <c r="B438" s="1570"/>
      <c r="C438" s="1571"/>
      <c r="D438" s="1569"/>
      <c r="E438" s="1587"/>
      <c r="F438" s="1587"/>
      <c r="G438" s="1572"/>
      <c r="H438" s="1572"/>
      <c r="I438" s="1870">
        <f t="shared" si="6"/>
        <v>0</v>
      </c>
      <c r="J438" s="1587"/>
      <c r="K438" s="1587"/>
      <c r="L438" s="1587"/>
      <c r="M438" s="1587"/>
      <c r="N438" s="1587"/>
      <c r="O438" s="1602"/>
    </row>
    <row r="439" spans="1:15" ht="16" customHeight="1" x14ac:dyDescent="0.45">
      <c r="A439" s="1609"/>
      <c r="B439" s="1570"/>
      <c r="C439" s="1571"/>
      <c r="D439" s="1569"/>
      <c r="E439" s="1587"/>
      <c r="F439" s="1587"/>
      <c r="G439" s="1572"/>
      <c r="H439" s="1572"/>
      <c r="I439" s="1870">
        <f t="shared" si="6"/>
        <v>0</v>
      </c>
      <c r="J439" s="1587"/>
      <c r="K439" s="1587"/>
      <c r="L439" s="1587"/>
      <c r="M439" s="1587"/>
      <c r="N439" s="1587"/>
      <c r="O439" s="1602"/>
    </row>
    <row r="440" spans="1:15" ht="16" customHeight="1" x14ac:dyDescent="0.45">
      <c r="A440" s="1609"/>
      <c r="B440" s="1570"/>
      <c r="C440" s="1571"/>
      <c r="D440" s="1569"/>
      <c r="E440" s="1587"/>
      <c r="F440" s="1587"/>
      <c r="G440" s="1572"/>
      <c r="H440" s="1572"/>
      <c r="I440" s="1870">
        <f t="shared" si="6"/>
        <v>0</v>
      </c>
      <c r="J440" s="1587"/>
      <c r="K440" s="1587"/>
      <c r="L440" s="1587"/>
      <c r="M440" s="1587"/>
      <c r="N440" s="1587"/>
      <c r="O440" s="1602"/>
    </row>
    <row r="441" spans="1:15" ht="16" customHeight="1" x14ac:dyDescent="0.45">
      <c r="A441" s="1609"/>
      <c r="B441" s="1570"/>
      <c r="C441" s="1571"/>
      <c r="D441" s="1569"/>
      <c r="E441" s="1587"/>
      <c r="F441" s="1587"/>
      <c r="G441" s="1572"/>
      <c r="H441" s="1572"/>
      <c r="I441" s="1870">
        <f t="shared" si="6"/>
        <v>0</v>
      </c>
      <c r="J441" s="1587"/>
      <c r="K441" s="1587"/>
      <c r="L441" s="1587"/>
      <c r="M441" s="1587"/>
      <c r="N441" s="1587"/>
      <c r="O441" s="1602"/>
    </row>
    <row r="442" spans="1:15" ht="16" customHeight="1" x14ac:dyDescent="0.45">
      <c r="A442" s="1609"/>
      <c r="B442" s="1570"/>
      <c r="C442" s="1571"/>
      <c r="D442" s="1569"/>
      <c r="E442" s="1587"/>
      <c r="F442" s="1587"/>
      <c r="G442" s="1572"/>
      <c r="H442" s="1572"/>
      <c r="I442" s="1870">
        <f t="shared" si="6"/>
        <v>0</v>
      </c>
      <c r="J442" s="1587"/>
      <c r="K442" s="1587"/>
      <c r="L442" s="1587"/>
      <c r="M442" s="1587"/>
      <c r="N442" s="1587"/>
      <c r="O442" s="1602"/>
    </row>
    <row r="443" spans="1:15" ht="16" customHeight="1" x14ac:dyDescent="0.45">
      <c r="A443" s="1609"/>
      <c r="B443" s="1570"/>
      <c r="C443" s="1571"/>
      <c r="D443" s="1569"/>
      <c r="E443" s="1587"/>
      <c r="F443" s="1587"/>
      <c r="G443" s="1572"/>
      <c r="H443" s="1572"/>
      <c r="I443" s="1870">
        <f t="shared" si="6"/>
        <v>0</v>
      </c>
      <c r="J443" s="1587"/>
      <c r="K443" s="1587"/>
      <c r="L443" s="1587"/>
      <c r="M443" s="1587"/>
      <c r="N443" s="1587"/>
      <c r="O443" s="1602"/>
    </row>
    <row r="444" spans="1:15" ht="16" customHeight="1" x14ac:dyDescent="0.45">
      <c r="A444" s="1609"/>
      <c r="B444" s="1570"/>
      <c r="C444" s="1571"/>
      <c r="D444" s="1569"/>
      <c r="E444" s="1587"/>
      <c r="F444" s="1587"/>
      <c r="G444" s="1572"/>
      <c r="H444" s="1572"/>
      <c r="I444" s="1870">
        <f t="shared" si="6"/>
        <v>0</v>
      </c>
      <c r="J444" s="1587"/>
      <c r="K444" s="1587"/>
      <c r="L444" s="1587"/>
      <c r="M444" s="1587"/>
      <c r="N444" s="1587"/>
      <c r="O444" s="1602"/>
    </row>
    <row r="445" spans="1:15" ht="16" customHeight="1" x14ac:dyDescent="0.45">
      <c r="A445" s="1609"/>
      <c r="B445" s="1570"/>
      <c r="C445" s="1571"/>
      <c r="D445" s="1569"/>
      <c r="E445" s="1587"/>
      <c r="F445" s="1587"/>
      <c r="G445" s="1572"/>
      <c r="H445" s="1572"/>
      <c r="I445" s="1870">
        <f t="shared" si="6"/>
        <v>0</v>
      </c>
      <c r="J445" s="1587"/>
      <c r="K445" s="1587"/>
      <c r="L445" s="1587"/>
      <c r="M445" s="1587"/>
      <c r="N445" s="1587"/>
      <c r="O445" s="1602"/>
    </row>
    <row r="446" spans="1:15" ht="16" customHeight="1" x14ac:dyDescent="0.45">
      <c r="A446" s="1609"/>
      <c r="B446" s="1570"/>
      <c r="C446" s="1571"/>
      <c r="D446" s="1569"/>
      <c r="E446" s="1587"/>
      <c r="F446" s="1587"/>
      <c r="G446" s="1572"/>
      <c r="H446" s="1572"/>
      <c r="I446" s="1870">
        <f t="shared" si="6"/>
        <v>0</v>
      </c>
      <c r="J446" s="1587"/>
      <c r="K446" s="1587"/>
      <c r="L446" s="1587"/>
      <c r="M446" s="1587"/>
      <c r="N446" s="1587"/>
      <c r="O446" s="1602"/>
    </row>
    <row r="447" spans="1:15" ht="16" customHeight="1" x14ac:dyDescent="0.45">
      <c r="A447" s="1609"/>
      <c r="B447" s="1570"/>
      <c r="C447" s="1571"/>
      <c r="D447" s="1569"/>
      <c r="E447" s="1587"/>
      <c r="F447" s="1587"/>
      <c r="G447" s="1572"/>
      <c r="H447" s="1572"/>
      <c r="I447" s="1870">
        <f t="shared" si="6"/>
        <v>0</v>
      </c>
      <c r="J447" s="1587"/>
      <c r="K447" s="1587"/>
      <c r="L447" s="1587"/>
      <c r="M447" s="1587"/>
      <c r="N447" s="1587"/>
      <c r="O447" s="1602"/>
    </row>
    <row r="448" spans="1:15" ht="16" customHeight="1" x14ac:dyDescent="0.45">
      <c r="A448" s="1609"/>
      <c r="B448" s="1570"/>
      <c r="C448" s="1571"/>
      <c r="D448" s="1569"/>
      <c r="E448" s="1587"/>
      <c r="F448" s="1587"/>
      <c r="G448" s="1572"/>
      <c r="H448" s="1572"/>
      <c r="I448" s="1870">
        <f t="shared" si="6"/>
        <v>0</v>
      </c>
      <c r="J448" s="1587"/>
      <c r="K448" s="1587"/>
      <c r="L448" s="1587"/>
      <c r="M448" s="1587"/>
      <c r="N448" s="1587"/>
      <c r="O448" s="1602"/>
    </row>
    <row r="449" spans="1:15" ht="16" customHeight="1" x14ac:dyDescent="0.45">
      <c r="A449" s="1609"/>
      <c r="B449" s="1570"/>
      <c r="C449" s="1571"/>
      <c r="D449" s="1569"/>
      <c r="E449" s="1587"/>
      <c r="F449" s="1587"/>
      <c r="G449" s="1572"/>
      <c r="H449" s="1572"/>
      <c r="I449" s="1870">
        <f t="shared" si="6"/>
        <v>0</v>
      </c>
      <c r="J449" s="1587"/>
      <c r="K449" s="1587"/>
      <c r="L449" s="1587"/>
      <c r="M449" s="1587"/>
      <c r="N449" s="1587"/>
      <c r="O449" s="1602"/>
    </row>
    <row r="450" spans="1:15" ht="16" customHeight="1" x14ac:dyDescent="0.45">
      <c r="A450" s="1609"/>
      <c r="B450" s="1570"/>
      <c r="C450" s="1571"/>
      <c r="D450" s="1569"/>
      <c r="E450" s="1587"/>
      <c r="F450" s="1587"/>
      <c r="G450" s="1572"/>
      <c r="H450" s="1572"/>
      <c r="I450" s="1870">
        <f t="shared" si="6"/>
        <v>0</v>
      </c>
      <c r="J450" s="1587"/>
      <c r="K450" s="1587"/>
      <c r="L450" s="1587"/>
      <c r="M450" s="1587"/>
      <c r="N450" s="1587"/>
      <c r="O450" s="1602"/>
    </row>
    <row r="451" spans="1:15" ht="16" customHeight="1" x14ac:dyDescent="0.45">
      <c r="A451" s="1609"/>
      <c r="B451" s="1570"/>
      <c r="C451" s="1571"/>
      <c r="D451" s="1569"/>
      <c r="E451" s="1587"/>
      <c r="F451" s="1587"/>
      <c r="G451" s="1572"/>
      <c r="H451" s="1572"/>
      <c r="I451" s="1870">
        <f t="shared" si="6"/>
        <v>0</v>
      </c>
      <c r="J451" s="1587"/>
      <c r="K451" s="1587"/>
      <c r="L451" s="1587"/>
      <c r="M451" s="1587"/>
      <c r="N451" s="1587"/>
      <c r="O451" s="1602"/>
    </row>
    <row r="452" spans="1:15" ht="16" customHeight="1" x14ac:dyDescent="0.45">
      <c r="A452" s="1609"/>
      <c r="B452" s="1570"/>
      <c r="C452" s="1571"/>
      <c r="D452" s="1569"/>
      <c r="E452" s="1587"/>
      <c r="F452" s="1587"/>
      <c r="G452" s="1572"/>
      <c r="H452" s="1572"/>
      <c r="I452" s="1870">
        <f t="shared" si="6"/>
        <v>0</v>
      </c>
      <c r="J452" s="1587"/>
      <c r="K452" s="1587"/>
      <c r="L452" s="1587"/>
      <c r="M452" s="1587"/>
      <c r="N452" s="1587"/>
      <c r="O452" s="1602"/>
    </row>
    <row r="453" spans="1:15" ht="16" customHeight="1" x14ac:dyDescent="0.45">
      <c r="A453" s="1609"/>
      <c r="B453" s="1570"/>
      <c r="C453" s="1571"/>
      <c r="D453" s="1569"/>
      <c r="E453" s="1587"/>
      <c r="F453" s="1587"/>
      <c r="G453" s="1572"/>
      <c r="H453" s="1572"/>
      <c r="I453" s="1870">
        <f t="shared" si="6"/>
        <v>0</v>
      </c>
      <c r="J453" s="1587"/>
      <c r="K453" s="1587"/>
      <c r="L453" s="1587"/>
      <c r="M453" s="1587"/>
      <c r="N453" s="1587"/>
      <c r="O453" s="1602"/>
    </row>
    <row r="454" spans="1:15" ht="16" customHeight="1" x14ac:dyDescent="0.45">
      <c r="A454" s="1609"/>
      <c r="B454" s="1570"/>
      <c r="C454" s="1571"/>
      <c r="D454" s="1569"/>
      <c r="E454" s="1587"/>
      <c r="F454" s="1587"/>
      <c r="G454" s="1572"/>
      <c r="H454" s="1572"/>
      <c r="I454" s="1870">
        <f t="shared" si="6"/>
        <v>0</v>
      </c>
      <c r="J454" s="1587"/>
      <c r="K454" s="1587"/>
      <c r="L454" s="1587"/>
      <c r="M454" s="1587"/>
      <c r="N454" s="1587"/>
      <c r="O454" s="1602"/>
    </row>
    <row r="455" spans="1:15" ht="16" customHeight="1" x14ac:dyDescent="0.45">
      <c r="A455" s="1609"/>
      <c r="B455" s="1570"/>
      <c r="C455" s="1571"/>
      <c r="D455" s="1569"/>
      <c r="E455" s="1587"/>
      <c r="F455" s="1587"/>
      <c r="G455" s="1572"/>
      <c r="H455" s="1572"/>
      <c r="I455" s="1870">
        <f t="shared" si="6"/>
        <v>0</v>
      </c>
      <c r="J455" s="1587"/>
      <c r="K455" s="1587"/>
      <c r="L455" s="1587"/>
      <c r="M455" s="1587"/>
      <c r="N455" s="1587"/>
      <c r="O455" s="1602"/>
    </row>
    <row r="456" spans="1:15" ht="16" customHeight="1" x14ac:dyDescent="0.45">
      <c r="A456" s="1609"/>
      <c r="B456" s="1570"/>
      <c r="C456" s="1571"/>
      <c r="D456" s="1569"/>
      <c r="E456" s="1587"/>
      <c r="F456" s="1587"/>
      <c r="G456" s="1572"/>
      <c r="H456" s="1572"/>
      <c r="I456" s="1870">
        <f t="shared" ref="I456:I519" si="7">$G456*$H456</f>
        <v>0</v>
      </c>
      <c r="J456" s="1587"/>
      <c r="K456" s="1587"/>
      <c r="L456" s="1587"/>
      <c r="M456" s="1587"/>
      <c r="N456" s="1587"/>
      <c r="O456" s="1602"/>
    </row>
    <row r="457" spans="1:15" ht="16" customHeight="1" x14ac:dyDescent="0.45">
      <c r="A457" s="1609"/>
      <c r="B457" s="1570"/>
      <c r="C457" s="1571"/>
      <c r="D457" s="1569"/>
      <c r="E457" s="1587"/>
      <c r="F457" s="1587"/>
      <c r="G457" s="1572"/>
      <c r="H457" s="1572"/>
      <c r="I457" s="1870">
        <f t="shared" si="7"/>
        <v>0</v>
      </c>
      <c r="J457" s="1587"/>
      <c r="K457" s="1587"/>
      <c r="L457" s="1587"/>
      <c r="M457" s="1587"/>
      <c r="N457" s="1587"/>
      <c r="O457" s="1602"/>
    </row>
    <row r="458" spans="1:15" ht="16" customHeight="1" x14ac:dyDescent="0.45">
      <c r="A458" s="1609"/>
      <c r="B458" s="1570"/>
      <c r="C458" s="1571"/>
      <c r="D458" s="1569"/>
      <c r="E458" s="1587"/>
      <c r="F458" s="1587"/>
      <c r="G458" s="1572"/>
      <c r="H458" s="1572"/>
      <c r="I458" s="1870">
        <f t="shared" si="7"/>
        <v>0</v>
      </c>
      <c r="J458" s="1587"/>
      <c r="K458" s="1587"/>
      <c r="L458" s="1587"/>
      <c r="M458" s="1587"/>
      <c r="N458" s="1587"/>
      <c r="O458" s="1602"/>
    </row>
    <row r="459" spans="1:15" ht="16" customHeight="1" x14ac:dyDescent="0.45">
      <c r="A459" s="1609"/>
      <c r="B459" s="1570"/>
      <c r="C459" s="1571"/>
      <c r="D459" s="1569"/>
      <c r="E459" s="1587"/>
      <c r="F459" s="1587"/>
      <c r="G459" s="1572"/>
      <c r="H459" s="1572"/>
      <c r="I459" s="1870">
        <f t="shared" si="7"/>
        <v>0</v>
      </c>
      <c r="J459" s="1587"/>
      <c r="K459" s="1587"/>
      <c r="L459" s="1587"/>
      <c r="M459" s="1587"/>
      <c r="N459" s="1587"/>
      <c r="O459" s="1602"/>
    </row>
    <row r="460" spans="1:15" ht="16" customHeight="1" x14ac:dyDescent="0.45">
      <c r="A460" s="1609"/>
      <c r="B460" s="1570"/>
      <c r="C460" s="1571"/>
      <c r="D460" s="1569"/>
      <c r="E460" s="1587"/>
      <c r="F460" s="1587"/>
      <c r="G460" s="1572"/>
      <c r="H460" s="1572"/>
      <c r="I460" s="1870">
        <f t="shared" si="7"/>
        <v>0</v>
      </c>
      <c r="J460" s="1587"/>
      <c r="K460" s="1587"/>
      <c r="L460" s="1587"/>
      <c r="M460" s="1587"/>
      <c r="N460" s="1587"/>
      <c r="O460" s="1602"/>
    </row>
    <row r="461" spans="1:15" ht="16" customHeight="1" x14ac:dyDescent="0.45">
      <c r="A461" s="1609"/>
      <c r="B461" s="1570"/>
      <c r="C461" s="1571"/>
      <c r="D461" s="1569"/>
      <c r="E461" s="1587"/>
      <c r="F461" s="1587"/>
      <c r="G461" s="1572"/>
      <c r="H461" s="1572"/>
      <c r="I461" s="1870">
        <f t="shared" si="7"/>
        <v>0</v>
      </c>
      <c r="J461" s="1587"/>
      <c r="K461" s="1587"/>
      <c r="L461" s="1587"/>
      <c r="M461" s="1587"/>
      <c r="N461" s="1587"/>
      <c r="O461" s="1602"/>
    </row>
    <row r="462" spans="1:15" ht="16" customHeight="1" x14ac:dyDescent="0.45">
      <c r="A462" s="1609"/>
      <c r="B462" s="1570"/>
      <c r="C462" s="1571"/>
      <c r="D462" s="1569"/>
      <c r="E462" s="1587"/>
      <c r="F462" s="1587"/>
      <c r="G462" s="1572"/>
      <c r="H462" s="1572"/>
      <c r="I462" s="1870">
        <f t="shared" si="7"/>
        <v>0</v>
      </c>
      <c r="J462" s="1587"/>
      <c r="K462" s="1587"/>
      <c r="L462" s="1587"/>
      <c r="M462" s="1587"/>
      <c r="N462" s="1587"/>
      <c r="O462" s="1602"/>
    </row>
    <row r="463" spans="1:15" ht="16" customHeight="1" x14ac:dyDescent="0.45">
      <c r="A463" s="1609"/>
      <c r="B463" s="1570"/>
      <c r="C463" s="1571"/>
      <c r="D463" s="1569"/>
      <c r="E463" s="1587"/>
      <c r="F463" s="1587"/>
      <c r="G463" s="1572"/>
      <c r="H463" s="1572"/>
      <c r="I463" s="1870">
        <f t="shared" si="7"/>
        <v>0</v>
      </c>
      <c r="J463" s="1587"/>
      <c r="K463" s="1587"/>
      <c r="L463" s="1587"/>
      <c r="M463" s="1587"/>
      <c r="N463" s="1587"/>
      <c r="O463" s="1602"/>
    </row>
    <row r="464" spans="1:15" ht="16" customHeight="1" x14ac:dyDescent="0.45">
      <c r="A464" s="1609"/>
      <c r="B464" s="1570"/>
      <c r="C464" s="1571"/>
      <c r="D464" s="1569"/>
      <c r="E464" s="1587"/>
      <c r="F464" s="1587"/>
      <c r="G464" s="1572"/>
      <c r="H464" s="1572"/>
      <c r="I464" s="1870">
        <f t="shared" si="7"/>
        <v>0</v>
      </c>
      <c r="J464" s="1587"/>
      <c r="K464" s="1587"/>
      <c r="L464" s="1587"/>
      <c r="M464" s="1587"/>
      <c r="N464" s="1587"/>
      <c r="O464" s="1602"/>
    </row>
    <row r="465" spans="1:15" ht="16" customHeight="1" x14ac:dyDescent="0.45">
      <c r="A465" s="1609"/>
      <c r="B465" s="1570"/>
      <c r="C465" s="1571"/>
      <c r="D465" s="1569"/>
      <c r="E465" s="1587"/>
      <c r="F465" s="1587"/>
      <c r="G465" s="1572"/>
      <c r="H465" s="1572"/>
      <c r="I465" s="1870">
        <f t="shared" si="7"/>
        <v>0</v>
      </c>
      <c r="J465" s="1587"/>
      <c r="K465" s="1587"/>
      <c r="L465" s="1587"/>
      <c r="M465" s="1587"/>
      <c r="N465" s="1587"/>
      <c r="O465" s="1602"/>
    </row>
    <row r="466" spans="1:15" ht="16" customHeight="1" x14ac:dyDescent="0.45">
      <c r="A466" s="1609"/>
      <c r="B466" s="1570"/>
      <c r="C466" s="1571"/>
      <c r="D466" s="1569"/>
      <c r="E466" s="1587"/>
      <c r="F466" s="1587"/>
      <c r="G466" s="1572"/>
      <c r="H466" s="1572"/>
      <c r="I466" s="1870">
        <f t="shared" si="7"/>
        <v>0</v>
      </c>
      <c r="J466" s="1587"/>
      <c r="K466" s="1587"/>
      <c r="L466" s="1587"/>
      <c r="M466" s="1587"/>
      <c r="N466" s="1587"/>
      <c r="O466" s="1602"/>
    </row>
    <row r="467" spans="1:15" ht="16" customHeight="1" x14ac:dyDescent="0.45">
      <c r="A467" s="1609"/>
      <c r="B467" s="1570"/>
      <c r="C467" s="1571"/>
      <c r="D467" s="1569"/>
      <c r="E467" s="1587"/>
      <c r="F467" s="1587"/>
      <c r="G467" s="1572"/>
      <c r="H467" s="1572"/>
      <c r="I467" s="1870">
        <f t="shared" si="7"/>
        <v>0</v>
      </c>
      <c r="J467" s="1587"/>
      <c r="K467" s="1587"/>
      <c r="L467" s="1587"/>
      <c r="M467" s="1587"/>
      <c r="N467" s="1587"/>
      <c r="O467" s="1602"/>
    </row>
    <row r="468" spans="1:15" ht="16" customHeight="1" x14ac:dyDescent="0.45">
      <c r="A468" s="1609"/>
      <c r="B468" s="1570"/>
      <c r="C468" s="1571"/>
      <c r="D468" s="1569"/>
      <c r="E468" s="1587"/>
      <c r="F468" s="1587"/>
      <c r="G468" s="1572"/>
      <c r="H468" s="1572"/>
      <c r="I468" s="1870">
        <f t="shared" si="7"/>
        <v>0</v>
      </c>
      <c r="J468" s="1587"/>
      <c r="K468" s="1587"/>
      <c r="L468" s="1587"/>
      <c r="M468" s="1587"/>
      <c r="N468" s="1587"/>
      <c r="O468" s="1602"/>
    </row>
    <row r="469" spans="1:15" ht="16" customHeight="1" x14ac:dyDescent="0.45">
      <c r="A469" s="1609"/>
      <c r="B469" s="1570"/>
      <c r="C469" s="1571"/>
      <c r="D469" s="1569"/>
      <c r="E469" s="1587"/>
      <c r="F469" s="1587"/>
      <c r="G469" s="1572"/>
      <c r="H469" s="1572"/>
      <c r="I469" s="1870">
        <f t="shared" si="7"/>
        <v>0</v>
      </c>
      <c r="J469" s="1587"/>
      <c r="K469" s="1587"/>
      <c r="L469" s="1587"/>
      <c r="M469" s="1587"/>
      <c r="N469" s="1587"/>
      <c r="O469" s="1602"/>
    </row>
    <row r="470" spans="1:15" ht="16" customHeight="1" x14ac:dyDescent="0.45">
      <c r="A470" s="1609"/>
      <c r="B470" s="1570"/>
      <c r="C470" s="1571"/>
      <c r="D470" s="1569"/>
      <c r="E470" s="1587"/>
      <c r="F470" s="1587"/>
      <c r="G470" s="1572"/>
      <c r="H470" s="1572"/>
      <c r="I470" s="1870">
        <f t="shared" si="7"/>
        <v>0</v>
      </c>
      <c r="J470" s="1587"/>
      <c r="K470" s="1587"/>
      <c r="L470" s="1587"/>
      <c r="M470" s="1587"/>
      <c r="N470" s="1587"/>
      <c r="O470" s="1602"/>
    </row>
    <row r="471" spans="1:15" ht="16" customHeight="1" x14ac:dyDescent="0.45">
      <c r="A471" s="1609"/>
      <c r="B471" s="1570"/>
      <c r="C471" s="1571"/>
      <c r="D471" s="1569"/>
      <c r="E471" s="1587"/>
      <c r="F471" s="1587"/>
      <c r="G471" s="1572"/>
      <c r="H471" s="1572"/>
      <c r="I471" s="1870">
        <f t="shared" si="7"/>
        <v>0</v>
      </c>
      <c r="J471" s="1587"/>
      <c r="K471" s="1587"/>
      <c r="L471" s="1587"/>
      <c r="M471" s="1587"/>
      <c r="N471" s="1587"/>
      <c r="O471" s="1602"/>
    </row>
    <row r="472" spans="1:15" ht="16" customHeight="1" x14ac:dyDescent="0.45">
      <c r="A472" s="1609"/>
      <c r="B472" s="1570"/>
      <c r="C472" s="1571"/>
      <c r="D472" s="1569"/>
      <c r="E472" s="1587"/>
      <c r="F472" s="1587"/>
      <c r="G472" s="1572"/>
      <c r="H472" s="1572"/>
      <c r="I472" s="1870">
        <f t="shared" si="7"/>
        <v>0</v>
      </c>
      <c r="J472" s="1587"/>
      <c r="K472" s="1587"/>
      <c r="L472" s="1587"/>
      <c r="M472" s="1587"/>
      <c r="N472" s="1587"/>
      <c r="O472" s="1602"/>
    </row>
    <row r="473" spans="1:15" ht="16" customHeight="1" x14ac:dyDescent="0.45">
      <c r="A473" s="1609"/>
      <c r="B473" s="1570"/>
      <c r="C473" s="1571"/>
      <c r="D473" s="1569"/>
      <c r="E473" s="1587"/>
      <c r="F473" s="1587"/>
      <c r="G473" s="1572"/>
      <c r="H473" s="1572"/>
      <c r="I473" s="1870">
        <f t="shared" si="7"/>
        <v>0</v>
      </c>
      <c r="J473" s="1587"/>
      <c r="K473" s="1587"/>
      <c r="L473" s="1587"/>
      <c r="M473" s="1587"/>
      <c r="N473" s="1587"/>
      <c r="O473" s="1602"/>
    </row>
    <row r="474" spans="1:15" ht="16" customHeight="1" x14ac:dyDescent="0.45">
      <c r="A474" s="1609"/>
      <c r="B474" s="1570"/>
      <c r="C474" s="1571"/>
      <c r="D474" s="1569"/>
      <c r="E474" s="1587"/>
      <c r="F474" s="1587"/>
      <c r="G474" s="1572"/>
      <c r="H474" s="1572"/>
      <c r="I474" s="1870">
        <f t="shared" si="7"/>
        <v>0</v>
      </c>
      <c r="J474" s="1587"/>
      <c r="K474" s="1587"/>
      <c r="L474" s="1587"/>
      <c r="M474" s="1587"/>
      <c r="N474" s="1587"/>
      <c r="O474" s="1602"/>
    </row>
    <row r="475" spans="1:15" ht="16" customHeight="1" x14ac:dyDescent="0.45">
      <c r="A475" s="1609"/>
      <c r="B475" s="1570"/>
      <c r="C475" s="1571"/>
      <c r="D475" s="1569"/>
      <c r="E475" s="1587"/>
      <c r="F475" s="1587"/>
      <c r="G475" s="1572"/>
      <c r="H475" s="1572"/>
      <c r="I475" s="1870">
        <f t="shared" si="7"/>
        <v>0</v>
      </c>
      <c r="J475" s="1587"/>
      <c r="K475" s="1587"/>
      <c r="L475" s="1587"/>
      <c r="M475" s="1587"/>
      <c r="N475" s="1587"/>
      <c r="O475" s="1602"/>
    </row>
    <row r="476" spans="1:15" ht="16" customHeight="1" x14ac:dyDescent="0.45">
      <c r="A476" s="1609"/>
      <c r="B476" s="1570"/>
      <c r="C476" s="1571"/>
      <c r="D476" s="1569"/>
      <c r="E476" s="1587"/>
      <c r="F476" s="1587"/>
      <c r="G476" s="1572"/>
      <c r="H476" s="1572"/>
      <c r="I476" s="1870">
        <f t="shared" si="7"/>
        <v>0</v>
      </c>
      <c r="J476" s="1587"/>
      <c r="K476" s="1587"/>
      <c r="L476" s="1587"/>
      <c r="M476" s="1587"/>
      <c r="N476" s="1587"/>
      <c r="O476" s="1602"/>
    </row>
    <row r="477" spans="1:15" ht="16" customHeight="1" x14ac:dyDescent="0.45">
      <c r="A477" s="1609"/>
      <c r="B477" s="1570"/>
      <c r="C477" s="1571"/>
      <c r="D477" s="1569"/>
      <c r="E477" s="1587"/>
      <c r="F477" s="1587"/>
      <c r="G477" s="1572"/>
      <c r="H477" s="1572"/>
      <c r="I477" s="1870">
        <f t="shared" si="7"/>
        <v>0</v>
      </c>
      <c r="J477" s="1587"/>
      <c r="K477" s="1587"/>
      <c r="L477" s="1587"/>
      <c r="M477" s="1587"/>
      <c r="N477" s="1587"/>
      <c r="O477" s="1602"/>
    </row>
    <row r="478" spans="1:15" ht="16" customHeight="1" x14ac:dyDescent="0.45">
      <c r="A478" s="1609"/>
      <c r="B478" s="1570"/>
      <c r="C478" s="1571"/>
      <c r="D478" s="1569"/>
      <c r="E478" s="1587"/>
      <c r="F478" s="1587"/>
      <c r="G478" s="1572"/>
      <c r="H478" s="1572"/>
      <c r="I478" s="1870">
        <f t="shared" si="7"/>
        <v>0</v>
      </c>
      <c r="J478" s="1587"/>
      <c r="K478" s="1587"/>
      <c r="L478" s="1587"/>
      <c r="M478" s="1587"/>
      <c r="N478" s="1587"/>
      <c r="O478" s="1602"/>
    </row>
    <row r="479" spans="1:15" ht="16" customHeight="1" x14ac:dyDescent="0.45">
      <c r="A479" s="1609"/>
      <c r="B479" s="1570"/>
      <c r="C479" s="1571"/>
      <c r="D479" s="1569"/>
      <c r="E479" s="1587"/>
      <c r="F479" s="1587"/>
      <c r="G479" s="1572"/>
      <c r="H479" s="1572"/>
      <c r="I479" s="1870">
        <f t="shared" si="7"/>
        <v>0</v>
      </c>
      <c r="J479" s="1587"/>
      <c r="K479" s="1587"/>
      <c r="L479" s="1587"/>
      <c r="M479" s="1587"/>
      <c r="N479" s="1587"/>
      <c r="O479" s="1602"/>
    </row>
    <row r="480" spans="1:15" ht="16" customHeight="1" x14ac:dyDescent="0.45">
      <c r="A480" s="1609"/>
      <c r="B480" s="1570"/>
      <c r="C480" s="1571"/>
      <c r="D480" s="1569"/>
      <c r="E480" s="1587"/>
      <c r="F480" s="1587"/>
      <c r="G480" s="1572"/>
      <c r="H480" s="1572"/>
      <c r="I480" s="1870">
        <f t="shared" si="7"/>
        <v>0</v>
      </c>
      <c r="J480" s="1587"/>
      <c r="K480" s="1587"/>
      <c r="L480" s="1587"/>
      <c r="M480" s="1587"/>
      <c r="N480" s="1587"/>
      <c r="O480" s="1602"/>
    </row>
    <row r="481" spans="1:15" ht="16" customHeight="1" x14ac:dyDescent="0.45">
      <c r="A481" s="1609"/>
      <c r="B481" s="1570"/>
      <c r="C481" s="1571"/>
      <c r="D481" s="1569"/>
      <c r="E481" s="1587"/>
      <c r="F481" s="1587"/>
      <c r="G481" s="1572"/>
      <c r="H481" s="1572"/>
      <c r="I481" s="1870">
        <f t="shared" si="7"/>
        <v>0</v>
      </c>
      <c r="J481" s="1587"/>
      <c r="K481" s="1587"/>
      <c r="L481" s="1587"/>
      <c r="M481" s="1587"/>
      <c r="N481" s="1587"/>
      <c r="O481" s="1602"/>
    </row>
    <row r="482" spans="1:15" ht="16" customHeight="1" x14ac:dyDescent="0.45">
      <c r="A482" s="1609"/>
      <c r="B482" s="1570"/>
      <c r="C482" s="1571"/>
      <c r="D482" s="1569"/>
      <c r="E482" s="1587"/>
      <c r="F482" s="1587"/>
      <c r="G482" s="1572"/>
      <c r="H482" s="1572"/>
      <c r="I482" s="1870">
        <f t="shared" si="7"/>
        <v>0</v>
      </c>
      <c r="J482" s="1587"/>
      <c r="K482" s="1587"/>
      <c r="L482" s="1587"/>
      <c r="M482" s="1587"/>
      <c r="N482" s="1587"/>
      <c r="O482" s="1602"/>
    </row>
    <row r="483" spans="1:15" ht="16" customHeight="1" x14ac:dyDescent="0.45">
      <c r="A483" s="1609"/>
      <c r="B483" s="1570"/>
      <c r="C483" s="1571"/>
      <c r="D483" s="1569"/>
      <c r="E483" s="1587"/>
      <c r="F483" s="1587"/>
      <c r="G483" s="1572"/>
      <c r="H483" s="1572"/>
      <c r="I483" s="1870">
        <f t="shared" si="7"/>
        <v>0</v>
      </c>
      <c r="J483" s="1587"/>
      <c r="K483" s="1587"/>
      <c r="L483" s="1587"/>
      <c r="M483" s="1587"/>
      <c r="N483" s="1587"/>
      <c r="O483" s="1602"/>
    </row>
    <row r="484" spans="1:15" ht="16" customHeight="1" x14ac:dyDescent="0.45">
      <c r="A484" s="1609"/>
      <c r="B484" s="1570"/>
      <c r="C484" s="1571"/>
      <c r="D484" s="1569"/>
      <c r="E484" s="1587"/>
      <c r="F484" s="1587"/>
      <c r="G484" s="1572"/>
      <c r="H484" s="1572"/>
      <c r="I484" s="1870">
        <f t="shared" si="7"/>
        <v>0</v>
      </c>
      <c r="J484" s="1587"/>
      <c r="K484" s="1587"/>
      <c r="L484" s="1587"/>
      <c r="M484" s="1587"/>
      <c r="N484" s="1587"/>
      <c r="O484" s="1602"/>
    </row>
    <row r="485" spans="1:15" ht="16" customHeight="1" x14ac:dyDescent="0.45">
      <c r="A485" s="1609"/>
      <c r="B485" s="1570"/>
      <c r="C485" s="1571"/>
      <c r="D485" s="1569"/>
      <c r="E485" s="1587"/>
      <c r="F485" s="1587"/>
      <c r="G485" s="1572"/>
      <c r="H485" s="1572"/>
      <c r="I485" s="1870">
        <f t="shared" si="7"/>
        <v>0</v>
      </c>
      <c r="J485" s="1587"/>
      <c r="K485" s="1587"/>
      <c r="L485" s="1587"/>
      <c r="M485" s="1587"/>
      <c r="N485" s="1587"/>
      <c r="O485" s="1602"/>
    </row>
    <row r="486" spans="1:15" ht="16" customHeight="1" x14ac:dyDescent="0.45">
      <c r="A486" s="1609"/>
      <c r="B486" s="1570"/>
      <c r="C486" s="1571"/>
      <c r="D486" s="1569"/>
      <c r="E486" s="1587"/>
      <c r="F486" s="1587"/>
      <c r="G486" s="1572"/>
      <c r="H486" s="1572"/>
      <c r="I486" s="1870">
        <f t="shared" si="7"/>
        <v>0</v>
      </c>
      <c r="J486" s="1587"/>
      <c r="K486" s="1587"/>
      <c r="L486" s="1587"/>
      <c r="M486" s="1587"/>
      <c r="N486" s="1587"/>
      <c r="O486" s="1602"/>
    </row>
    <row r="487" spans="1:15" ht="16" customHeight="1" x14ac:dyDescent="0.45">
      <c r="A487" s="1609"/>
      <c r="B487" s="1570"/>
      <c r="C487" s="1571"/>
      <c r="D487" s="1569"/>
      <c r="E487" s="1587"/>
      <c r="F487" s="1587"/>
      <c r="G487" s="1572"/>
      <c r="H487" s="1572"/>
      <c r="I487" s="1870">
        <f t="shared" si="7"/>
        <v>0</v>
      </c>
      <c r="J487" s="1587"/>
      <c r="K487" s="1587"/>
      <c r="L487" s="1587"/>
      <c r="M487" s="1587"/>
      <c r="N487" s="1587"/>
      <c r="O487" s="1602"/>
    </row>
    <row r="488" spans="1:15" ht="16" customHeight="1" x14ac:dyDescent="0.45">
      <c r="A488" s="1609"/>
      <c r="B488" s="1570"/>
      <c r="C488" s="1571"/>
      <c r="D488" s="1569"/>
      <c r="E488" s="1587"/>
      <c r="F488" s="1587"/>
      <c r="G488" s="1572"/>
      <c r="H488" s="1572"/>
      <c r="I488" s="1870">
        <f t="shared" si="7"/>
        <v>0</v>
      </c>
      <c r="J488" s="1587"/>
      <c r="K488" s="1587"/>
      <c r="L488" s="1587"/>
      <c r="M488" s="1587"/>
      <c r="N488" s="1587"/>
      <c r="O488" s="1602"/>
    </row>
    <row r="489" spans="1:15" ht="16" customHeight="1" x14ac:dyDescent="0.45">
      <c r="A489" s="1609"/>
      <c r="B489" s="1570"/>
      <c r="C489" s="1571"/>
      <c r="D489" s="1569"/>
      <c r="E489" s="1587"/>
      <c r="F489" s="1587"/>
      <c r="G489" s="1572"/>
      <c r="H489" s="1572"/>
      <c r="I489" s="1870">
        <f t="shared" si="7"/>
        <v>0</v>
      </c>
      <c r="J489" s="1587"/>
      <c r="K489" s="1587"/>
      <c r="L489" s="1587"/>
      <c r="M489" s="1587"/>
      <c r="N489" s="1587"/>
      <c r="O489" s="1602"/>
    </row>
    <row r="490" spans="1:15" ht="16" customHeight="1" x14ac:dyDescent="0.45">
      <c r="A490" s="1609"/>
      <c r="B490" s="1570"/>
      <c r="C490" s="1571"/>
      <c r="D490" s="1569"/>
      <c r="E490" s="1587"/>
      <c r="F490" s="1587"/>
      <c r="G490" s="1572"/>
      <c r="H490" s="1572"/>
      <c r="I490" s="1870">
        <f t="shared" si="7"/>
        <v>0</v>
      </c>
      <c r="J490" s="1587"/>
      <c r="K490" s="1587"/>
      <c r="L490" s="1587"/>
      <c r="M490" s="1587"/>
      <c r="N490" s="1587"/>
      <c r="O490" s="1602"/>
    </row>
    <row r="491" spans="1:15" ht="16" customHeight="1" x14ac:dyDescent="0.45">
      <c r="A491" s="1609"/>
      <c r="B491" s="1570"/>
      <c r="C491" s="1571"/>
      <c r="D491" s="1569"/>
      <c r="E491" s="1587"/>
      <c r="F491" s="1587"/>
      <c r="G491" s="1572"/>
      <c r="H491" s="1572"/>
      <c r="I491" s="1870">
        <f t="shared" si="7"/>
        <v>0</v>
      </c>
      <c r="J491" s="1587"/>
      <c r="K491" s="1587"/>
      <c r="L491" s="1587"/>
      <c r="M491" s="1587"/>
      <c r="N491" s="1587"/>
      <c r="O491" s="1602"/>
    </row>
    <row r="492" spans="1:15" ht="16" customHeight="1" x14ac:dyDescent="0.45">
      <c r="A492" s="1609"/>
      <c r="B492" s="1570"/>
      <c r="C492" s="1571"/>
      <c r="D492" s="1569"/>
      <c r="E492" s="1587"/>
      <c r="F492" s="1587"/>
      <c r="G492" s="1572"/>
      <c r="H492" s="1572"/>
      <c r="I492" s="1870">
        <f t="shared" si="7"/>
        <v>0</v>
      </c>
      <c r="J492" s="1587"/>
      <c r="K492" s="1587"/>
      <c r="L492" s="1587"/>
      <c r="M492" s="1587"/>
      <c r="N492" s="1587"/>
      <c r="O492" s="1602"/>
    </row>
    <row r="493" spans="1:15" ht="16" customHeight="1" x14ac:dyDescent="0.45">
      <c r="A493" s="1609"/>
      <c r="B493" s="1570"/>
      <c r="C493" s="1571"/>
      <c r="D493" s="1569"/>
      <c r="E493" s="1587"/>
      <c r="F493" s="1587"/>
      <c r="G493" s="1572"/>
      <c r="H493" s="1572"/>
      <c r="I493" s="1870">
        <f t="shared" si="7"/>
        <v>0</v>
      </c>
      <c r="J493" s="1587"/>
      <c r="K493" s="1587"/>
      <c r="L493" s="1587"/>
      <c r="M493" s="1587"/>
      <c r="N493" s="1587"/>
      <c r="O493" s="1602"/>
    </row>
    <row r="494" spans="1:15" ht="16" customHeight="1" x14ac:dyDescent="0.45">
      <c r="A494" s="1609"/>
      <c r="B494" s="1570"/>
      <c r="C494" s="1571"/>
      <c r="D494" s="1569"/>
      <c r="E494" s="1587"/>
      <c r="F494" s="1587"/>
      <c r="G494" s="1572"/>
      <c r="H494" s="1572"/>
      <c r="I494" s="1870">
        <f t="shared" si="7"/>
        <v>0</v>
      </c>
      <c r="J494" s="1587"/>
      <c r="K494" s="1587"/>
      <c r="L494" s="1587"/>
      <c r="M494" s="1587"/>
      <c r="N494" s="1587"/>
      <c r="O494" s="1602"/>
    </row>
    <row r="495" spans="1:15" ht="16" customHeight="1" x14ac:dyDescent="0.45">
      <c r="A495" s="1609"/>
      <c r="B495" s="1570"/>
      <c r="C495" s="1571"/>
      <c r="D495" s="1569"/>
      <c r="E495" s="1587"/>
      <c r="F495" s="1587"/>
      <c r="G495" s="1572"/>
      <c r="H495" s="1572"/>
      <c r="I495" s="1870">
        <f t="shared" si="7"/>
        <v>0</v>
      </c>
      <c r="J495" s="1587"/>
      <c r="K495" s="1587"/>
      <c r="L495" s="1587"/>
      <c r="M495" s="1587"/>
      <c r="N495" s="1587"/>
      <c r="O495" s="1602"/>
    </row>
    <row r="496" spans="1:15" ht="16" customHeight="1" x14ac:dyDescent="0.45">
      <c r="A496" s="1609"/>
      <c r="B496" s="1570"/>
      <c r="C496" s="1571"/>
      <c r="D496" s="1569"/>
      <c r="E496" s="1587"/>
      <c r="F496" s="1587"/>
      <c r="G496" s="1572"/>
      <c r="H496" s="1572"/>
      <c r="I496" s="1870">
        <f t="shared" si="7"/>
        <v>0</v>
      </c>
      <c r="J496" s="1587"/>
      <c r="K496" s="1587"/>
      <c r="L496" s="1587"/>
      <c r="M496" s="1587"/>
      <c r="N496" s="1587"/>
      <c r="O496" s="1602"/>
    </row>
    <row r="497" spans="1:15" ht="16" customHeight="1" x14ac:dyDescent="0.45">
      <c r="A497" s="1609"/>
      <c r="B497" s="1570"/>
      <c r="C497" s="1571"/>
      <c r="D497" s="1569"/>
      <c r="E497" s="1587"/>
      <c r="F497" s="1587"/>
      <c r="G497" s="1572"/>
      <c r="H497" s="1572"/>
      <c r="I497" s="1870">
        <f t="shared" si="7"/>
        <v>0</v>
      </c>
      <c r="J497" s="1587"/>
      <c r="K497" s="1587"/>
      <c r="L497" s="1587"/>
      <c r="M497" s="1587"/>
      <c r="N497" s="1587"/>
      <c r="O497" s="1602"/>
    </row>
    <row r="498" spans="1:15" ht="16" customHeight="1" x14ac:dyDescent="0.45">
      <c r="A498" s="1609"/>
      <c r="B498" s="1570"/>
      <c r="C498" s="1571"/>
      <c r="D498" s="1569"/>
      <c r="E498" s="1587"/>
      <c r="F498" s="1587"/>
      <c r="G498" s="1572"/>
      <c r="H498" s="1572"/>
      <c r="I498" s="1870">
        <f t="shared" si="7"/>
        <v>0</v>
      </c>
      <c r="J498" s="1587"/>
      <c r="K498" s="1587"/>
      <c r="L498" s="1587"/>
      <c r="M498" s="1587"/>
      <c r="N498" s="1587"/>
      <c r="O498" s="1602"/>
    </row>
    <row r="499" spans="1:15" ht="16" customHeight="1" x14ac:dyDescent="0.45">
      <c r="A499" s="1609"/>
      <c r="B499" s="1570"/>
      <c r="C499" s="1571"/>
      <c r="D499" s="1569"/>
      <c r="E499" s="1587"/>
      <c r="F499" s="1587"/>
      <c r="G499" s="1572"/>
      <c r="H499" s="1572"/>
      <c r="I499" s="1870">
        <f t="shared" si="7"/>
        <v>0</v>
      </c>
      <c r="J499" s="1587"/>
      <c r="K499" s="1587"/>
      <c r="L499" s="1587"/>
      <c r="M499" s="1587"/>
      <c r="N499" s="1587"/>
      <c r="O499" s="1602"/>
    </row>
    <row r="500" spans="1:15" ht="16" customHeight="1" x14ac:dyDescent="0.45">
      <c r="A500" s="1609"/>
      <c r="B500" s="1570"/>
      <c r="C500" s="1571"/>
      <c r="D500" s="1569"/>
      <c r="E500" s="1587"/>
      <c r="F500" s="1587"/>
      <c r="G500" s="1572"/>
      <c r="H500" s="1572"/>
      <c r="I500" s="1870">
        <f t="shared" si="7"/>
        <v>0</v>
      </c>
      <c r="J500" s="1587"/>
      <c r="K500" s="1587"/>
      <c r="L500" s="1587"/>
      <c r="M500" s="1587"/>
      <c r="N500" s="1587"/>
      <c r="O500" s="1602"/>
    </row>
    <row r="501" spans="1:15" ht="16" customHeight="1" x14ac:dyDescent="0.45">
      <c r="A501" s="1609"/>
      <c r="B501" s="1570"/>
      <c r="C501" s="1571"/>
      <c r="D501" s="1569"/>
      <c r="E501" s="1587"/>
      <c r="F501" s="1587"/>
      <c r="G501" s="1572"/>
      <c r="H501" s="1572"/>
      <c r="I501" s="1870">
        <f t="shared" si="7"/>
        <v>0</v>
      </c>
      <c r="J501" s="1587"/>
      <c r="K501" s="1587"/>
      <c r="L501" s="1587"/>
      <c r="M501" s="1587"/>
      <c r="N501" s="1587"/>
      <c r="O501" s="1602"/>
    </row>
    <row r="502" spans="1:15" ht="16" customHeight="1" x14ac:dyDescent="0.45">
      <c r="A502" s="1609"/>
      <c r="B502" s="1570"/>
      <c r="C502" s="1571"/>
      <c r="D502" s="1569"/>
      <c r="E502" s="1587"/>
      <c r="F502" s="1587"/>
      <c r="G502" s="1572"/>
      <c r="H502" s="1572"/>
      <c r="I502" s="1870">
        <f t="shared" si="7"/>
        <v>0</v>
      </c>
      <c r="J502" s="1587"/>
      <c r="K502" s="1587"/>
      <c r="L502" s="1587"/>
      <c r="M502" s="1587"/>
      <c r="N502" s="1587"/>
      <c r="O502" s="1602"/>
    </row>
    <row r="503" spans="1:15" ht="16" customHeight="1" x14ac:dyDescent="0.45">
      <c r="A503" s="1609"/>
      <c r="B503" s="1570"/>
      <c r="C503" s="1571"/>
      <c r="D503" s="1569"/>
      <c r="E503" s="1587"/>
      <c r="F503" s="1587"/>
      <c r="G503" s="1572"/>
      <c r="H503" s="1572"/>
      <c r="I503" s="1870">
        <f t="shared" si="7"/>
        <v>0</v>
      </c>
      <c r="J503" s="1587"/>
      <c r="K503" s="1587"/>
      <c r="L503" s="1587"/>
      <c r="M503" s="1587"/>
      <c r="N503" s="1587"/>
      <c r="O503" s="1602"/>
    </row>
    <row r="504" spans="1:15" ht="16" customHeight="1" x14ac:dyDescent="0.45">
      <c r="A504" s="1609"/>
      <c r="B504" s="1570"/>
      <c r="C504" s="1571"/>
      <c r="D504" s="1569"/>
      <c r="E504" s="1587"/>
      <c r="F504" s="1587"/>
      <c r="G504" s="1572"/>
      <c r="H504" s="1572"/>
      <c r="I504" s="1870">
        <f t="shared" si="7"/>
        <v>0</v>
      </c>
      <c r="J504" s="1587"/>
      <c r="K504" s="1587"/>
      <c r="L504" s="1587"/>
      <c r="M504" s="1587"/>
      <c r="N504" s="1587"/>
      <c r="O504" s="1602"/>
    </row>
    <row r="505" spans="1:15" ht="16" customHeight="1" x14ac:dyDescent="0.45">
      <c r="A505" s="1609"/>
      <c r="B505" s="1570"/>
      <c r="C505" s="1571"/>
      <c r="D505" s="1569"/>
      <c r="E505" s="1587"/>
      <c r="F505" s="1587"/>
      <c r="G505" s="1572"/>
      <c r="H505" s="1572"/>
      <c r="I505" s="1870">
        <f t="shared" si="7"/>
        <v>0</v>
      </c>
      <c r="J505" s="1587"/>
      <c r="K505" s="1587"/>
      <c r="L505" s="1587"/>
      <c r="M505" s="1587"/>
      <c r="N505" s="1587"/>
      <c r="O505" s="1602"/>
    </row>
    <row r="506" spans="1:15" ht="16" customHeight="1" x14ac:dyDescent="0.45">
      <c r="A506" s="1609"/>
      <c r="B506" s="1570"/>
      <c r="C506" s="1571"/>
      <c r="D506" s="1569"/>
      <c r="E506" s="1587"/>
      <c r="F506" s="1587"/>
      <c r="G506" s="1572"/>
      <c r="H506" s="1572"/>
      <c r="I506" s="1870">
        <f t="shared" si="7"/>
        <v>0</v>
      </c>
      <c r="J506" s="1587"/>
      <c r="K506" s="1587"/>
      <c r="L506" s="1587"/>
      <c r="M506" s="1587"/>
      <c r="N506" s="1587"/>
      <c r="O506" s="1602"/>
    </row>
    <row r="507" spans="1:15" ht="16" customHeight="1" x14ac:dyDescent="0.45">
      <c r="A507" s="1609"/>
      <c r="B507" s="1570"/>
      <c r="C507" s="1571"/>
      <c r="D507" s="1569"/>
      <c r="E507" s="1587"/>
      <c r="F507" s="1587"/>
      <c r="G507" s="1572"/>
      <c r="H507" s="1572"/>
      <c r="I507" s="1870">
        <f t="shared" si="7"/>
        <v>0</v>
      </c>
      <c r="J507" s="1587"/>
      <c r="K507" s="1587"/>
      <c r="L507" s="1587"/>
      <c r="M507" s="1587"/>
      <c r="N507" s="1587"/>
      <c r="O507" s="1602"/>
    </row>
    <row r="508" spans="1:15" ht="16" customHeight="1" x14ac:dyDescent="0.45">
      <c r="A508" s="1609"/>
      <c r="B508" s="1570"/>
      <c r="C508" s="1571"/>
      <c r="D508" s="1569"/>
      <c r="E508" s="1587"/>
      <c r="F508" s="1587"/>
      <c r="G508" s="1572"/>
      <c r="H508" s="1572"/>
      <c r="I508" s="1870">
        <f t="shared" si="7"/>
        <v>0</v>
      </c>
      <c r="J508" s="1587"/>
      <c r="K508" s="1587"/>
      <c r="L508" s="1587"/>
      <c r="M508" s="1587"/>
      <c r="N508" s="1587"/>
      <c r="O508" s="1602"/>
    </row>
    <row r="509" spans="1:15" ht="16" customHeight="1" x14ac:dyDescent="0.45">
      <c r="A509" s="1609"/>
      <c r="B509" s="1570"/>
      <c r="C509" s="1571"/>
      <c r="D509" s="1569"/>
      <c r="E509" s="1587"/>
      <c r="F509" s="1587"/>
      <c r="G509" s="1572"/>
      <c r="H509" s="1572"/>
      <c r="I509" s="1870">
        <f t="shared" si="7"/>
        <v>0</v>
      </c>
      <c r="J509" s="1587"/>
      <c r="K509" s="1587"/>
      <c r="L509" s="1587"/>
      <c r="M509" s="1587"/>
      <c r="N509" s="1587"/>
      <c r="O509" s="1602"/>
    </row>
    <row r="510" spans="1:15" ht="16" customHeight="1" x14ac:dyDescent="0.45">
      <c r="A510" s="1609"/>
      <c r="B510" s="1570"/>
      <c r="C510" s="1571"/>
      <c r="D510" s="1569"/>
      <c r="E510" s="1587"/>
      <c r="F510" s="1587"/>
      <c r="G510" s="1572"/>
      <c r="H510" s="1572"/>
      <c r="I510" s="1870">
        <f t="shared" si="7"/>
        <v>0</v>
      </c>
      <c r="J510" s="1587"/>
      <c r="K510" s="1587"/>
      <c r="L510" s="1587"/>
      <c r="M510" s="1587"/>
      <c r="N510" s="1587"/>
      <c r="O510" s="1602"/>
    </row>
    <row r="511" spans="1:15" ht="16" customHeight="1" x14ac:dyDescent="0.45">
      <c r="A511" s="1609"/>
      <c r="B511" s="1570"/>
      <c r="C511" s="1571"/>
      <c r="D511" s="1569"/>
      <c r="E511" s="1587"/>
      <c r="F511" s="1587"/>
      <c r="G511" s="1572"/>
      <c r="H511" s="1572"/>
      <c r="I511" s="1870">
        <f t="shared" si="7"/>
        <v>0</v>
      </c>
      <c r="J511" s="1587"/>
      <c r="K511" s="1587"/>
      <c r="L511" s="1587"/>
      <c r="M511" s="1587"/>
      <c r="N511" s="1587"/>
      <c r="O511" s="1602"/>
    </row>
    <row r="512" spans="1:15" ht="16" customHeight="1" x14ac:dyDescent="0.45">
      <c r="A512" s="1609"/>
      <c r="B512" s="1570"/>
      <c r="C512" s="1571"/>
      <c r="D512" s="1569"/>
      <c r="E512" s="1587"/>
      <c r="F512" s="1587"/>
      <c r="G512" s="1572"/>
      <c r="H512" s="1572"/>
      <c r="I512" s="1870">
        <f t="shared" si="7"/>
        <v>0</v>
      </c>
      <c r="J512" s="1587"/>
      <c r="K512" s="1587"/>
      <c r="L512" s="1587"/>
      <c r="M512" s="1587"/>
      <c r="N512" s="1587"/>
      <c r="O512" s="1602"/>
    </row>
    <row r="513" spans="1:15" ht="16" customHeight="1" x14ac:dyDescent="0.45">
      <c r="A513" s="1609"/>
      <c r="B513" s="1570"/>
      <c r="C513" s="1571"/>
      <c r="D513" s="1569"/>
      <c r="E513" s="1587"/>
      <c r="F513" s="1587"/>
      <c r="G513" s="1572"/>
      <c r="H513" s="1572"/>
      <c r="I513" s="1870">
        <f t="shared" si="7"/>
        <v>0</v>
      </c>
      <c r="J513" s="1587"/>
      <c r="K513" s="1587"/>
      <c r="L513" s="1587"/>
      <c r="M513" s="1587"/>
      <c r="N513" s="1587"/>
      <c r="O513" s="1602"/>
    </row>
    <row r="514" spans="1:15" ht="16" customHeight="1" x14ac:dyDescent="0.45">
      <c r="A514" s="1609"/>
      <c r="B514" s="1570"/>
      <c r="C514" s="1571"/>
      <c r="D514" s="1569"/>
      <c r="E514" s="1587"/>
      <c r="F514" s="1587"/>
      <c r="G514" s="1572"/>
      <c r="H514" s="1572"/>
      <c r="I514" s="1870">
        <f t="shared" si="7"/>
        <v>0</v>
      </c>
      <c r="J514" s="1587"/>
      <c r="K514" s="1587"/>
      <c r="L514" s="1587"/>
      <c r="M514" s="1587"/>
      <c r="N514" s="1587"/>
      <c r="O514" s="1602"/>
    </row>
    <row r="515" spans="1:15" ht="16" customHeight="1" x14ac:dyDescent="0.45">
      <c r="A515" s="1609"/>
      <c r="B515" s="1570"/>
      <c r="C515" s="1571"/>
      <c r="D515" s="1569"/>
      <c r="E515" s="1587"/>
      <c r="F515" s="1587"/>
      <c r="G515" s="1572"/>
      <c r="H515" s="1572"/>
      <c r="I515" s="1870">
        <f t="shared" si="7"/>
        <v>0</v>
      </c>
      <c r="J515" s="1587"/>
      <c r="K515" s="1587"/>
      <c r="L515" s="1587"/>
      <c r="M515" s="1587"/>
      <c r="N515" s="1587"/>
      <c r="O515" s="1602"/>
    </row>
    <row r="516" spans="1:15" ht="16" customHeight="1" x14ac:dyDescent="0.45">
      <c r="A516" s="1609"/>
      <c r="B516" s="1570"/>
      <c r="C516" s="1571"/>
      <c r="D516" s="1569"/>
      <c r="E516" s="1587"/>
      <c r="F516" s="1587"/>
      <c r="G516" s="1572"/>
      <c r="H516" s="1572"/>
      <c r="I516" s="1870">
        <f t="shared" si="7"/>
        <v>0</v>
      </c>
      <c r="J516" s="1587"/>
      <c r="K516" s="1587"/>
      <c r="L516" s="1587"/>
      <c r="M516" s="1587"/>
      <c r="N516" s="1587"/>
      <c r="O516" s="1602"/>
    </row>
    <row r="517" spans="1:15" ht="16" customHeight="1" x14ac:dyDescent="0.45">
      <c r="A517" s="1609"/>
      <c r="B517" s="1570"/>
      <c r="C517" s="1571"/>
      <c r="D517" s="1569"/>
      <c r="E517" s="1587"/>
      <c r="F517" s="1587"/>
      <c r="G517" s="1572"/>
      <c r="H517" s="1572"/>
      <c r="I517" s="1870">
        <f t="shared" si="7"/>
        <v>0</v>
      </c>
      <c r="J517" s="1587"/>
      <c r="K517" s="1587"/>
      <c r="L517" s="1587"/>
      <c r="M517" s="1587"/>
      <c r="N517" s="1587"/>
      <c r="O517" s="1602"/>
    </row>
    <row r="518" spans="1:15" ht="16" customHeight="1" x14ac:dyDescent="0.45">
      <c r="A518" s="1609"/>
      <c r="B518" s="1570"/>
      <c r="C518" s="1571"/>
      <c r="D518" s="1569"/>
      <c r="E518" s="1587"/>
      <c r="F518" s="1587"/>
      <c r="G518" s="1572"/>
      <c r="H518" s="1572"/>
      <c r="I518" s="1870">
        <f t="shared" si="7"/>
        <v>0</v>
      </c>
      <c r="J518" s="1587"/>
      <c r="K518" s="1587"/>
      <c r="L518" s="1587"/>
      <c r="M518" s="1587"/>
      <c r="N518" s="1587"/>
      <c r="O518" s="1602"/>
    </row>
    <row r="519" spans="1:15" ht="16" customHeight="1" x14ac:dyDescent="0.45">
      <c r="A519" s="1609"/>
      <c r="B519" s="1570"/>
      <c r="C519" s="1571"/>
      <c r="D519" s="1569"/>
      <c r="E519" s="1587"/>
      <c r="F519" s="1587"/>
      <c r="G519" s="1572"/>
      <c r="H519" s="1572"/>
      <c r="I519" s="1870">
        <f t="shared" si="7"/>
        <v>0</v>
      </c>
      <c r="J519" s="1587"/>
      <c r="K519" s="1587"/>
      <c r="L519" s="1587"/>
      <c r="M519" s="1587"/>
      <c r="N519" s="1587"/>
      <c r="O519" s="1602"/>
    </row>
    <row r="520" spans="1:15" ht="16" customHeight="1" x14ac:dyDescent="0.45">
      <c r="A520" s="1609"/>
      <c r="B520" s="1570"/>
      <c r="C520" s="1571"/>
      <c r="D520" s="1569"/>
      <c r="E520" s="1587"/>
      <c r="F520" s="1587"/>
      <c r="G520" s="1572"/>
      <c r="H520" s="1572"/>
      <c r="I520" s="1870">
        <f t="shared" ref="I520:I583" si="8">$G520*$H520</f>
        <v>0</v>
      </c>
      <c r="J520" s="1587"/>
      <c r="K520" s="1587"/>
      <c r="L520" s="1587"/>
      <c r="M520" s="1587"/>
      <c r="N520" s="1587"/>
      <c r="O520" s="1602"/>
    </row>
    <row r="521" spans="1:15" ht="16" customHeight="1" x14ac:dyDescent="0.45">
      <c r="A521" s="1609"/>
      <c r="B521" s="1570"/>
      <c r="C521" s="1571"/>
      <c r="D521" s="1569"/>
      <c r="E521" s="1587"/>
      <c r="F521" s="1587"/>
      <c r="G521" s="1572"/>
      <c r="H521" s="1572"/>
      <c r="I521" s="1870">
        <f t="shared" si="8"/>
        <v>0</v>
      </c>
      <c r="J521" s="1587"/>
      <c r="K521" s="1587"/>
      <c r="L521" s="1587"/>
      <c r="M521" s="1587"/>
      <c r="N521" s="1587"/>
      <c r="O521" s="1602"/>
    </row>
    <row r="522" spans="1:15" ht="16" customHeight="1" x14ac:dyDescent="0.45">
      <c r="A522" s="1609"/>
      <c r="B522" s="1570"/>
      <c r="C522" s="1571"/>
      <c r="D522" s="1569"/>
      <c r="E522" s="1587"/>
      <c r="F522" s="1587"/>
      <c r="G522" s="1572"/>
      <c r="H522" s="1572"/>
      <c r="I522" s="1870">
        <f t="shared" si="8"/>
        <v>0</v>
      </c>
      <c r="J522" s="1587"/>
      <c r="K522" s="1587"/>
      <c r="L522" s="1587"/>
      <c r="M522" s="1587"/>
      <c r="N522" s="1587"/>
      <c r="O522" s="1602"/>
    </row>
    <row r="523" spans="1:15" ht="16" customHeight="1" x14ac:dyDescent="0.45">
      <c r="A523" s="1609"/>
      <c r="B523" s="1570"/>
      <c r="C523" s="1571"/>
      <c r="D523" s="1569"/>
      <c r="E523" s="1587"/>
      <c r="F523" s="1587"/>
      <c r="G523" s="1572"/>
      <c r="H523" s="1572"/>
      <c r="I523" s="1870">
        <f t="shared" si="8"/>
        <v>0</v>
      </c>
      <c r="J523" s="1587"/>
      <c r="K523" s="1587"/>
      <c r="L523" s="1587"/>
      <c r="M523" s="1587"/>
      <c r="N523" s="1587"/>
      <c r="O523" s="1602"/>
    </row>
    <row r="524" spans="1:15" ht="16" customHeight="1" x14ac:dyDescent="0.45">
      <c r="A524" s="1609"/>
      <c r="B524" s="1570"/>
      <c r="C524" s="1571"/>
      <c r="D524" s="1569"/>
      <c r="E524" s="1587"/>
      <c r="F524" s="1587"/>
      <c r="G524" s="1572"/>
      <c r="H524" s="1572"/>
      <c r="I524" s="1870">
        <f t="shared" si="8"/>
        <v>0</v>
      </c>
      <c r="J524" s="1587"/>
      <c r="K524" s="1587"/>
      <c r="L524" s="1587"/>
      <c r="M524" s="1587"/>
      <c r="N524" s="1587"/>
      <c r="O524" s="1602"/>
    </row>
    <row r="525" spans="1:15" ht="16" customHeight="1" x14ac:dyDescent="0.45">
      <c r="A525" s="1609"/>
      <c r="B525" s="1570"/>
      <c r="C525" s="1571"/>
      <c r="D525" s="1569"/>
      <c r="E525" s="1587"/>
      <c r="F525" s="1587"/>
      <c r="G525" s="1572"/>
      <c r="H525" s="1572"/>
      <c r="I525" s="1870">
        <f t="shared" si="8"/>
        <v>0</v>
      </c>
      <c r="J525" s="1587"/>
      <c r="K525" s="1587"/>
      <c r="L525" s="1587"/>
      <c r="M525" s="1587"/>
      <c r="N525" s="1587"/>
      <c r="O525" s="1602"/>
    </row>
    <row r="526" spans="1:15" ht="16" customHeight="1" x14ac:dyDescent="0.45">
      <c r="A526" s="1609"/>
      <c r="B526" s="1570"/>
      <c r="C526" s="1571"/>
      <c r="D526" s="1569"/>
      <c r="E526" s="1587"/>
      <c r="F526" s="1587"/>
      <c r="G526" s="1572"/>
      <c r="H526" s="1572"/>
      <c r="I526" s="1870">
        <f t="shared" si="8"/>
        <v>0</v>
      </c>
      <c r="J526" s="1587"/>
      <c r="K526" s="1587"/>
      <c r="L526" s="1587"/>
      <c r="M526" s="1587"/>
      <c r="N526" s="1587"/>
      <c r="O526" s="1602"/>
    </row>
    <row r="527" spans="1:15" ht="16" customHeight="1" x14ac:dyDescent="0.45">
      <c r="A527" s="1609"/>
      <c r="B527" s="1570"/>
      <c r="C527" s="1571"/>
      <c r="D527" s="1569"/>
      <c r="E527" s="1587"/>
      <c r="F527" s="1587"/>
      <c r="G527" s="1572"/>
      <c r="H527" s="1572"/>
      <c r="I527" s="1870">
        <f t="shared" si="8"/>
        <v>0</v>
      </c>
      <c r="J527" s="1587"/>
      <c r="K527" s="1587"/>
      <c r="L527" s="1587"/>
      <c r="M527" s="1587"/>
      <c r="N527" s="1587"/>
      <c r="O527" s="1602"/>
    </row>
    <row r="528" spans="1:15" ht="16" customHeight="1" x14ac:dyDescent="0.45">
      <c r="A528" s="1609"/>
      <c r="B528" s="1570"/>
      <c r="C528" s="1571"/>
      <c r="D528" s="1569"/>
      <c r="E528" s="1587"/>
      <c r="F528" s="1587"/>
      <c r="G528" s="1572"/>
      <c r="H528" s="1572"/>
      <c r="I528" s="1870">
        <f t="shared" si="8"/>
        <v>0</v>
      </c>
      <c r="J528" s="1587"/>
      <c r="K528" s="1587"/>
      <c r="L528" s="1587"/>
      <c r="M528" s="1587"/>
      <c r="N528" s="1587"/>
      <c r="O528" s="1602"/>
    </row>
    <row r="529" spans="1:15" ht="16" customHeight="1" x14ac:dyDescent="0.45">
      <c r="A529" s="1609"/>
      <c r="B529" s="1570"/>
      <c r="C529" s="1571"/>
      <c r="D529" s="1569"/>
      <c r="E529" s="1587"/>
      <c r="F529" s="1587"/>
      <c r="G529" s="1572"/>
      <c r="H529" s="1572"/>
      <c r="I529" s="1870">
        <f t="shared" si="8"/>
        <v>0</v>
      </c>
      <c r="J529" s="1587"/>
      <c r="K529" s="1587"/>
      <c r="L529" s="1587"/>
      <c r="M529" s="1587"/>
      <c r="N529" s="1587"/>
      <c r="O529" s="1602"/>
    </row>
    <row r="530" spans="1:15" ht="16" customHeight="1" x14ac:dyDescent="0.45">
      <c r="A530" s="1609"/>
      <c r="B530" s="1570"/>
      <c r="C530" s="1571"/>
      <c r="D530" s="1569"/>
      <c r="E530" s="1587"/>
      <c r="F530" s="1587"/>
      <c r="G530" s="1572"/>
      <c r="H530" s="1572"/>
      <c r="I530" s="1870">
        <f t="shared" si="8"/>
        <v>0</v>
      </c>
      <c r="J530" s="1587"/>
      <c r="K530" s="1587"/>
      <c r="L530" s="1587"/>
      <c r="M530" s="1587"/>
      <c r="N530" s="1587"/>
      <c r="O530" s="1602"/>
    </row>
    <row r="531" spans="1:15" ht="16" customHeight="1" x14ac:dyDescent="0.45">
      <c r="A531" s="1609"/>
      <c r="B531" s="1570"/>
      <c r="C531" s="1571"/>
      <c r="D531" s="1569"/>
      <c r="E531" s="1587"/>
      <c r="F531" s="1587"/>
      <c r="G531" s="1572"/>
      <c r="H531" s="1572"/>
      <c r="I531" s="1870">
        <f t="shared" si="8"/>
        <v>0</v>
      </c>
      <c r="J531" s="1587"/>
      <c r="K531" s="1587"/>
      <c r="L531" s="1587"/>
      <c r="M531" s="1587"/>
      <c r="N531" s="1587"/>
      <c r="O531" s="1602"/>
    </row>
    <row r="532" spans="1:15" ht="16" customHeight="1" x14ac:dyDescent="0.45">
      <c r="A532" s="1609"/>
      <c r="B532" s="1570"/>
      <c r="C532" s="1571"/>
      <c r="D532" s="1569"/>
      <c r="E532" s="1587"/>
      <c r="F532" s="1587"/>
      <c r="G532" s="1572"/>
      <c r="H532" s="1572"/>
      <c r="I532" s="1870">
        <f t="shared" si="8"/>
        <v>0</v>
      </c>
      <c r="J532" s="1587"/>
      <c r="K532" s="1587"/>
      <c r="L532" s="1587"/>
      <c r="M532" s="1587"/>
      <c r="N532" s="1587"/>
      <c r="O532" s="1602"/>
    </row>
    <row r="533" spans="1:15" ht="16" customHeight="1" x14ac:dyDescent="0.45">
      <c r="A533" s="1609"/>
      <c r="B533" s="1570"/>
      <c r="C533" s="1571"/>
      <c r="D533" s="1569"/>
      <c r="E533" s="1587"/>
      <c r="F533" s="1587"/>
      <c r="G533" s="1572"/>
      <c r="H533" s="1572"/>
      <c r="I533" s="1870">
        <f t="shared" si="8"/>
        <v>0</v>
      </c>
      <c r="J533" s="1587"/>
      <c r="K533" s="1587"/>
      <c r="L533" s="1587"/>
      <c r="M533" s="1587"/>
      <c r="N533" s="1587"/>
      <c r="O533" s="1602"/>
    </row>
    <row r="534" spans="1:15" ht="16" customHeight="1" x14ac:dyDescent="0.45">
      <c r="A534" s="1609"/>
      <c r="B534" s="1570"/>
      <c r="C534" s="1571"/>
      <c r="D534" s="1569"/>
      <c r="E534" s="1587"/>
      <c r="F534" s="1587"/>
      <c r="G534" s="1572"/>
      <c r="H534" s="1572"/>
      <c r="I534" s="1870">
        <f t="shared" si="8"/>
        <v>0</v>
      </c>
      <c r="J534" s="1587"/>
      <c r="K534" s="1587"/>
      <c r="L534" s="1587"/>
      <c r="M534" s="1587"/>
      <c r="N534" s="1587"/>
      <c r="O534" s="1602"/>
    </row>
    <row r="535" spans="1:15" ht="16" customHeight="1" x14ac:dyDescent="0.45">
      <c r="A535" s="1609"/>
      <c r="B535" s="1570"/>
      <c r="C535" s="1571"/>
      <c r="D535" s="1569"/>
      <c r="E535" s="1587"/>
      <c r="F535" s="1587"/>
      <c r="G535" s="1572"/>
      <c r="H535" s="1572"/>
      <c r="I535" s="1870">
        <f t="shared" si="8"/>
        <v>0</v>
      </c>
      <c r="J535" s="1587"/>
      <c r="K535" s="1587"/>
      <c r="L535" s="1587"/>
      <c r="M535" s="1587"/>
      <c r="N535" s="1587"/>
      <c r="O535" s="1602"/>
    </row>
    <row r="536" spans="1:15" ht="16" customHeight="1" x14ac:dyDescent="0.45">
      <c r="A536" s="1609"/>
      <c r="B536" s="1570"/>
      <c r="C536" s="1571"/>
      <c r="D536" s="1569"/>
      <c r="E536" s="1587"/>
      <c r="F536" s="1587"/>
      <c r="G536" s="1572"/>
      <c r="H536" s="1572"/>
      <c r="I536" s="1870">
        <f t="shared" si="8"/>
        <v>0</v>
      </c>
      <c r="J536" s="1587"/>
      <c r="K536" s="1587"/>
      <c r="L536" s="1587"/>
      <c r="M536" s="1587"/>
      <c r="N536" s="1587"/>
      <c r="O536" s="1602"/>
    </row>
    <row r="537" spans="1:15" ht="16" customHeight="1" x14ac:dyDescent="0.45">
      <c r="A537" s="1609"/>
      <c r="B537" s="1570"/>
      <c r="C537" s="1571"/>
      <c r="D537" s="1569"/>
      <c r="E537" s="1587"/>
      <c r="F537" s="1587"/>
      <c r="G537" s="1572"/>
      <c r="H537" s="1572"/>
      <c r="I537" s="1870">
        <f t="shared" si="8"/>
        <v>0</v>
      </c>
      <c r="J537" s="1587"/>
      <c r="K537" s="1587"/>
      <c r="L537" s="1587"/>
      <c r="M537" s="1587"/>
      <c r="N537" s="1587"/>
      <c r="O537" s="1602"/>
    </row>
    <row r="538" spans="1:15" ht="16" customHeight="1" x14ac:dyDescent="0.45">
      <c r="A538" s="1609"/>
      <c r="B538" s="1570"/>
      <c r="C538" s="1571"/>
      <c r="D538" s="1569"/>
      <c r="E538" s="1587"/>
      <c r="F538" s="1587"/>
      <c r="G538" s="1572"/>
      <c r="H538" s="1572"/>
      <c r="I538" s="1870">
        <f t="shared" si="8"/>
        <v>0</v>
      </c>
      <c r="J538" s="1587"/>
      <c r="K538" s="1587"/>
      <c r="L538" s="1587"/>
      <c r="M538" s="1587"/>
      <c r="N538" s="1587"/>
      <c r="O538" s="1602"/>
    </row>
    <row r="539" spans="1:15" ht="16" customHeight="1" x14ac:dyDescent="0.45">
      <c r="A539" s="1609"/>
      <c r="B539" s="1570"/>
      <c r="C539" s="1571"/>
      <c r="D539" s="1569"/>
      <c r="E539" s="1587"/>
      <c r="F539" s="1587"/>
      <c r="G539" s="1572"/>
      <c r="H539" s="1572"/>
      <c r="I539" s="1870">
        <f t="shared" si="8"/>
        <v>0</v>
      </c>
      <c r="J539" s="1587"/>
      <c r="K539" s="1587"/>
      <c r="L539" s="1587"/>
      <c r="M539" s="1587"/>
      <c r="N539" s="1587"/>
      <c r="O539" s="1602"/>
    </row>
    <row r="540" spans="1:15" ht="16" customHeight="1" x14ac:dyDescent="0.45">
      <c r="A540" s="1609"/>
      <c r="B540" s="1570"/>
      <c r="C540" s="1571"/>
      <c r="D540" s="1569"/>
      <c r="E540" s="1587"/>
      <c r="F540" s="1587"/>
      <c r="G540" s="1572"/>
      <c r="H540" s="1572"/>
      <c r="I540" s="1870">
        <f t="shared" si="8"/>
        <v>0</v>
      </c>
      <c r="J540" s="1587"/>
      <c r="K540" s="1587"/>
      <c r="L540" s="1587"/>
      <c r="M540" s="1587"/>
      <c r="N540" s="1587"/>
      <c r="O540" s="1602"/>
    </row>
    <row r="541" spans="1:15" ht="16" customHeight="1" x14ac:dyDescent="0.45">
      <c r="A541" s="1609"/>
      <c r="B541" s="1570"/>
      <c r="C541" s="1571"/>
      <c r="D541" s="1569"/>
      <c r="E541" s="1587"/>
      <c r="F541" s="1587"/>
      <c r="G541" s="1572"/>
      <c r="H541" s="1572"/>
      <c r="I541" s="1870">
        <f t="shared" si="8"/>
        <v>0</v>
      </c>
      <c r="J541" s="1587"/>
      <c r="K541" s="1587"/>
      <c r="L541" s="1587"/>
      <c r="M541" s="1587"/>
      <c r="N541" s="1587"/>
      <c r="O541" s="1602"/>
    </row>
    <row r="542" spans="1:15" ht="16" customHeight="1" x14ac:dyDescent="0.45">
      <c r="A542" s="1609"/>
      <c r="B542" s="1570"/>
      <c r="C542" s="1571"/>
      <c r="D542" s="1569"/>
      <c r="E542" s="1587"/>
      <c r="F542" s="1587"/>
      <c r="G542" s="1572"/>
      <c r="H542" s="1572"/>
      <c r="I542" s="1870">
        <f t="shared" si="8"/>
        <v>0</v>
      </c>
      <c r="J542" s="1587"/>
      <c r="K542" s="1587"/>
      <c r="L542" s="1587"/>
      <c r="M542" s="1587"/>
      <c r="N542" s="1587"/>
      <c r="O542" s="1602"/>
    </row>
    <row r="543" spans="1:15" ht="16" customHeight="1" x14ac:dyDescent="0.45">
      <c r="A543" s="1609"/>
      <c r="B543" s="1570"/>
      <c r="C543" s="1571"/>
      <c r="D543" s="1569"/>
      <c r="E543" s="1587"/>
      <c r="F543" s="1587"/>
      <c r="G543" s="1572"/>
      <c r="H543" s="1572"/>
      <c r="I543" s="1870">
        <f t="shared" si="8"/>
        <v>0</v>
      </c>
      <c r="J543" s="1587"/>
      <c r="K543" s="1587"/>
      <c r="L543" s="1587"/>
      <c r="M543" s="1587"/>
      <c r="N543" s="1587"/>
      <c r="O543" s="1602"/>
    </row>
    <row r="544" spans="1:15" ht="16" customHeight="1" x14ac:dyDescent="0.45">
      <c r="A544" s="1609"/>
      <c r="B544" s="1570"/>
      <c r="C544" s="1571"/>
      <c r="D544" s="1569"/>
      <c r="E544" s="1587"/>
      <c r="F544" s="1587"/>
      <c r="G544" s="1572"/>
      <c r="H544" s="1572"/>
      <c r="I544" s="1870">
        <f t="shared" si="8"/>
        <v>0</v>
      </c>
      <c r="J544" s="1587"/>
      <c r="K544" s="1587"/>
      <c r="L544" s="1587"/>
      <c r="M544" s="1587"/>
      <c r="N544" s="1587"/>
      <c r="O544" s="1602"/>
    </row>
    <row r="545" spans="1:15" ht="16" customHeight="1" x14ac:dyDescent="0.45">
      <c r="A545" s="1609"/>
      <c r="B545" s="1570"/>
      <c r="C545" s="1571"/>
      <c r="D545" s="1569"/>
      <c r="E545" s="1587"/>
      <c r="F545" s="1587"/>
      <c r="G545" s="1572"/>
      <c r="H545" s="1572"/>
      <c r="I545" s="1870">
        <f t="shared" si="8"/>
        <v>0</v>
      </c>
      <c r="J545" s="1587"/>
      <c r="K545" s="1587"/>
      <c r="L545" s="1587"/>
      <c r="M545" s="1587"/>
      <c r="N545" s="1587"/>
      <c r="O545" s="1602"/>
    </row>
    <row r="546" spans="1:15" ht="16" customHeight="1" x14ac:dyDescent="0.45">
      <c r="A546" s="1609"/>
      <c r="B546" s="1570"/>
      <c r="C546" s="1571"/>
      <c r="D546" s="1569"/>
      <c r="E546" s="1587"/>
      <c r="F546" s="1587"/>
      <c r="G546" s="1572"/>
      <c r="H546" s="1572"/>
      <c r="I546" s="1870">
        <f t="shared" si="8"/>
        <v>0</v>
      </c>
      <c r="J546" s="1587"/>
      <c r="K546" s="1587"/>
      <c r="L546" s="1587"/>
      <c r="M546" s="1587"/>
      <c r="N546" s="1587"/>
      <c r="O546" s="1602"/>
    </row>
    <row r="547" spans="1:15" ht="16" customHeight="1" x14ac:dyDescent="0.45">
      <c r="A547" s="1609"/>
      <c r="B547" s="1570"/>
      <c r="C547" s="1571"/>
      <c r="D547" s="1569"/>
      <c r="E547" s="1587"/>
      <c r="F547" s="1587"/>
      <c r="G547" s="1572"/>
      <c r="H547" s="1572"/>
      <c r="I547" s="1870">
        <f t="shared" si="8"/>
        <v>0</v>
      </c>
      <c r="J547" s="1587"/>
      <c r="K547" s="1587"/>
      <c r="L547" s="1587"/>
      <c r="M547" s="1587"/>
      <c r="N547" s="1587"/>
      <c r="O547" s="1602"/>
    </row>
    <row r="548" spans="1:15" ht="16" customHeight="1" x14ac:dyDescent="0.45">
      <c r="A548" s="1609"/>
      <c r="B548" s="1570"/>
      <c r="C548" s="1571"/>
      <c r="D548" s="1569"/>
      <c r="E548" s="1587"/>
      <c r="F548" s="1587"/>
      <c r="G548" s="1572"/>
      <c r="H548" s="1572"/>
      <c r="I548" s="1870">
        <f t="shared" si="8"/>
        <v>0</v>
      </c>
      <c r="J548" s="1587"/>
      <c r="K548" s="1587"/>
      <c r="L548" s="1587"/>
      <c r="M548" s="1587"/>
      <c r="N548" s="1587"/>
      <c r="O548" s="1602"/>
    </row>
    <row r="549" spans="1:15" ht="16" customHeight="1" x14ac:dyDescent="0.45">
      <c r="A549" s="1609"/>
      <c r="B549" s="1570"/>
      <c r="C549" s="1571"/>
      <c r="D549" s="1569"/>
      <c r="E549" s="1587"/>
      <c r="F549" s="1587"/>
      <c r="G549" s="1572"/>
      <c r="H549" s="1572"/>
      <c r="I549" s="1870">
        <f t="shared" si="8"/>
        <v>0</v>
      </c>
      <c r="J549" s="1587"/>
      <c r="K549" s="1587"/>
      <c r="L549" s="1587"/>
      <c r="M549" s="1587"/>
      <c r="N549" s="1587"/>
      <c r="O549" s="1602"/>
    </row>
    <row r="550" spans="1:15" ht="16" customHeight="1" x14ac:dyDescent="0.45">
      <c r="A550" s="1609"/>
      <c r="B550" s="1570"/>
      <c r="C550" s="1571"/>
      <c r="D550" s="1569"/>
      <c r="E550" s="1587"/>
      <c r="F550" s="1587"/>
      <c r="G550" s="1572"/>
      <c r="H550" s="1572"/>
      <c r="I550" s="1870">
        <f t="shared" si="8"/>
        <v>0</v>
      </c>
      <c r="J550" s="1587"/>
      <c r="K550" s="1587"/>
      <c r="L550" s="1587"/>
      <c r="M550" s="1587"/>
      <c r="N550" s="1587"/>
      <c r="O550" s="1602"/>
    </row>
    <row r="551" spans="1:15" ht="16" customHeight="1" x14ac:dyDescent="0.45">
      <c r="A551" s="1609"/>
      <c r="B551" s="1570"/>
      <c r="C551" s="1571"/>
      <c r="D551" s="1569"/>
      <c r="E551" s="1587"/>
      <c r="F551" s="1587"/>
      <c r="G551" s="1572"/>
      <c r="H551" s="1572"/>
      <c r="I551" s="1870">
        <f t="shared" si="8"/>
        <v>0</v>
      </c>
      <c r="J551" s="1587"/>
      <c r="K551" s="1587"/>
      <c r="L551" s="1587"/>
      <c r="M551" s="1587"/>
      <c r="N551" s="1587"/>
      <c r="O551" s="1602"/>
    </row>
    <row r="552" spans="1:15" ht="16" customHeight="1" x14ac:dyDescent="0.45">
      <c r="A552" s="1609"/>
      <c r="B552" s="1570"/>
      <c r="C552" s="1571"/>
      <c r="D552" s="1569"/>
      <c r="E552" s="1587"/>
      <c r="F552" s="1587"/>
      <c r="G552" s="1572"/>
      <c r="H552" s="1572"/>
      <c r="I552" s="1870">
        <f t="shared" si="8"/>
        <v>0</v>
      </c>
      <c r="J552" s="1587"/>
      <c r="K552" s="1587"/>
      <c r="L552" s="1587"/>
      <c r="M552" s="1587"/>
      <c r="N552" s="1587"/>
      <c r="O552" s="1602"/>
    </row>
    <row r="553" spans="1:15" ht="16" customHeight="1" x14ac:dyDescent="0.45">
      <c r="A553" s="1609"/>
      <c r="B553" s="1570"/>
      <c r="C553" s="1571"/>
      <c r="D553" s="1569"/>
      <c r="E553" s="1587"/>
      <c r="F553" s="1587"/>
      <c r="G553" s="1572"/>
      <c r="H553" s="1572"/>
      <c r="I553" s="1870">
        <f t="shared" si="8"/>
        <v>0</v>
      </c>
      <c r="J553" s="1587"/>
      <c r="K553" s="1587"/>
      <c r="L553" s="1587"/>
      <c r="M553" s="1587"/>
      <c r="N553" s="1587"/>
      <c r="O553" s="1602"/>
    </row>
    <row r="554" spans="1:15" ht="16" customHeight="1" x14ac:dyDescent="0.45">
      <c r="A554" s="1609"/>
      <c r="B554" s="1570"/>
      <c r="C554" s="1571"/>
      <c r="D554" s="1569"/>
      <c r="E554" s="1587"/>
      <c r="F554" s="1587"/>
      <c r="G554" s="1572"/>
      <c r="H554" s="1572"/>
      <c r="I554" s="1870">
        <f t="shared" si="8"/>
        <v>0</v>
      </c>
      <c r="J554" s="1587"/>
      <c r="K554" s="1587"/>
      <c r="L554" s="1587"/>
      <c r="M554" s="1587"/>
      <c r="N554" s="1587"/>
      <c r="O554" s="1602"/>
    </row>
    <row r="555" spans="1:15" ht="16" customHeight="1" x14ac:dyDescent="0.45">
      <c r="A555" s="1609"/>
      <c r="B555" s="1570"/>
      <c r="C555" s="1571"/>
      <c r="D555" s="1569"/>
      <c r="E555" s="1587"/>
      <c r="F555" s="1587"/>
      <c r="G555" s="1572"/>
      <c r="H555" s="1572"/>
      <c r="I555" s="1870">
        <f t="shared" si="8"/>
        <v>0</v>
      </c>
      <c r="J555" s="1587"/>
      <c r="K555" s="1587"/>
      <c r="L555" s="1587"/>
      <c r="M555" s="1587"/>
      <c r="N555" s="1587"/>
      <c r="O555" s="1602"/>
    </row>
    <row r="556" spans="1:15" ht="16" customHeight="1" x14ac:dyDescent="0.45">
      <c r="A556" s="1609"/>
      <c r="B556" s="1570"/>
      <c r="C556" s="1571"/>
      <c r="D556" s="1569"/>
      <c r="E556" s="1587"/>
      <c r="F556" s="1587"/>
      <c r="G556" s="1572"/>
      <c r="H556" s="1572"/>
      <c r="I556" s="1870">
        <f t="shared" si="8"/>
        <v>0</v>
      </c>
      <c r="J556" s="1587"/>
      <c r="K556" s="1587"/>
      <c r="L556" s="1587"/>
      <c r="M556" s="1587"/>
      <c r="N556" s="1587"/>
      <c r="O556" s="1602"/>
    </row>
    <row r="557" spans="1:15" ht="16" customHeight="1" x14ac:dyDescent="0.45">
      <c r="A557" s="1609"/>
      <c r="B557" s="1570"/>
      <c r="C557" s="1571"/>
      <c r="D557" s="1569"/>
      <c r="E557" s="1587"/>
      <c r="F557" s="1587"/>
      <c r="G557" s="1572"/>
      <c r="H557" s="1572"/>
      <c r="I557" s="1870">
        <f t="shared" si="8"/>
        <v>0</v>
      </c>
      <c r="J557" s="1587"/>
      <c r="K557" s="1587"/>
      <c r="L557" s="1587"/>
      <c r="M557" s="1587"/>
      <c r="N557" s="1587"/>
      <c r="O557" s="1602"/>
    </row>
    <row r="558" spans="1:15" ht="16" customHeight="1" x14ac:dyDescent="0.45">
      <c r="A558" s="1609"/>
      <c r="B558" s="1570"/>
      <c r="C558" s="1571"/>
      <c r="D558" s="1569"/>
      <c r="E558" s="1587"/>
      <c r="F558" s="1587"/>
      <c r="G558" s="1572"/>
      <c r="H558" s="1572"/>
      <c r="I558" s="1870">
        <f t="shared" si="8"/>
        <v>0</v>
      </c>
      <c r="J558" s="1587"/>
      <c r="K558" s="1587"/>
      <c r="L558" s="1587"/>
      <c r="M558" s="1587"/>
      <c r="N558" s="1587"/>
      <c r="O558" s="1602"/>
    </row>
    <row r="559" spans="1:15" ht="16" customHeight="1" x14ac:dyDescent="0.45">
      <c r="A559" s="1609"/>
      <c r="B559" s="1570"/>
      <c r="C559" s="1571"/>
      <c r="D559" s="1569"/>
      <c r="E559" s="1587"/>
      <c r="F559" s="1587"/>
      <c r="G559" s="1572"/>
      <c r="H559" s="1572"/>
      <c r="I559" s="1870">
        <f t="shared" si="8"/>
        <v>0</v>
      </c>
      <c r="J559" s="1587"/>
      <c r="K559" s="1587"/>
      <c r="L559" s="1587"/>
      <c r="M559" s="1587"/>
      <c r="N559" s="1587"/>
      <c r="O559" s="1602"/>
    </row>
    <row r="560" spans="1:15" ht="16" customHeight="1" x14ac:dyDescent="0.45">
      <c r="A560" s="1609"/>
      <c r="B560" s="1570"/>
      <c r="C560" s="1571"/>
      <c r="D560" s="1569"/>
      <c r="E560" s="1587"/>
      <c r="F560" s="1587"/>
      <c r="G560" s="1572"/>
      <c r="H560" s="1572"/>
      <c r="I560" s="1870">
        <f t="shared" si="8"/>
        <v>0</v>
      </c>
      <c r="J560" s="1587"/>
      <c r="K560" s="1587"/>
      <c r="L560" s="1587"/>
      <c r="M560" s="1587"/>
      <c r="N560" s="1587"/>
      <c r="O560" s="1602"/>
    </row>
    <row r="561" spans="1:15" ht="16" customHeight="1" x14ac:dyDescent="0.45">
      <c r="A561" s="1609"/>
      <c r="B561" s="1570"/>
      <c r="C561" s="1571"/>
      <c r="D561" s="1569"/>
      <c r="E561" s="1587"/>
      <c r="F561" s="1587"/>
      <c r="G561" s="1572"/>
      <c r="H561" s="1572"/>
      <c r="I561" s="1870">
        <f t="shared" si="8"/>
        <v>0</v>
      </c>
      <c r="J561" s="1587"/>
      <c r="K561" s="1587"/>
      <c r="L561" s="1587"/>
      <c r="M561" s="1587"/>
      <c r="N561" s="1587"/>
      <c r="O561" s="1602"/>
    </row>
    <row r="562" spans="1:15" ht="16" customHeight="1" x14ac:dyDescent="0.45">
      <c r="A562" s="1609"/>
      <c r="B562" s="1570"/>
      <c r="C562" s="1571"/>
      <c r="D562" s="1569"/>
      <c r="E562" s="1587"/>
      <c r="F562" s="1587"/>
      <c r="G562" s="1572"/>
      <c r="H562" s="1572"/>
      <c r="I562" s="1870">
        <f t="shared" si="8"/>
        <v>0</v>
      </c>
      <c r="J562" s="1587"/>
      <c r="K562" s="1587"/>
      <c r="L562" s="1587"/>
      <c r="M562" s="1587"/>
      <c r="N562" s="1587"/>
      <c r="O562" s="1602"/>
    </row>
    <row r="563" spans="1:15" ht="16" customHeight="1" x14ac:dyDescent="0.45">
      <c r="A563" s="1609"/>
      <c r="B563" s="1570"/>
      <c r="C563" s="1571"/>
      <c r="D563" s="1569"/>
      <c r="E563" s="1587"/>
      <c r="F563" s="1587"/>
      <c r="G563" s="1572"/>
      <c r="H563" s="1572"/>
      <c r="I563" s="1870">
        <f t="shared" si="8"/>
        <v>0</v>
      </c>
      <c r="J563" s="1587"/>
      <c r="K563" s="1587"/>
      <c r="L563" s="1587"/>
      <c r="M563" s="1587"/>
      <c r="N563" s="1587"/>
      <c r="O563" s="1602"/>
    </row>
    <row r="564" spans="1:15" ht="16" customHeight="1" x14ac:dyDescent="0.45">
      <c r="A564" s="1609"/>
      <c r="B564" s="1570"/>
      <c r="C564" s="1571"/>
      <c r="D564" s="1569"/>
      <c r="E564" s="1587"/>
      <c r="F564" s="1587"/>
      <c r="G564" s="1572"/>
      <c r="H564" s="1572"/>
      <c r="I564" s="1870">
        <f t="shared" si="8"/>
        <v>0</v>
      </c>
      <c r="J564" s="1587"/>
      <c r="K564" s="1587"/>
      <c r="L564" s="1587"/>
      <c r="M564" s="1587"/>
      <c r="N564" s="1587"/>
      <c r="O564" s="1602"/>
    </row>
    <row r="565" spans="1:15" ht="16" customHeight="1" x14ac:dyDescent="0.45">
      <c r="A565" s="1609"/>
      <c r="B565" s="1570"/>
      <c r="C565" s="1571"/>
      <c r="D565" s="1569"/>
      <c r="E565" s="1587"/>
      <c r="F565" s="1587"/>
      <c r="G565" s="1572"/>
      <c r="H565" s="1572"/>
      <c r="I565" s="1870">
        <f t="shared" si="8"/>
        <v>0</v>
      </c>
      <c r="J565" s="1587"/>
      <c r="K565" s="1587"/>
      <c r="L565" s="1587"/>
      <c r="M565" s="1587"/>
      <c r="N565" s="1587"/>
      <c r="O565" s="1602"/>
    </row>
    <row r="566" spans="1:15" ht="16" customHeight="1" x14ac:dyDescent="0.45">
      <c r="A566" s="1609"/>
      <c r="B566" s="1570"/>
      <c r="C566" s="1571"/>
      <c r="D566" s="1569"/>
      <c r="E566" s="1587"/>
      <c r="F566" s="1587"/>
      <c r="G566" s="1572"/>
      <c r="H566" s="1572"/>
      <c r="I566" s="1870">
        <f t="shared" si="8"/>
        <v>0</v>
      </c>
      <c r="J566" s="1587"/>
      <c r="K566" s="1587"/>
      <c r="L566" s="1587"/>
      <c r="M566" s="1587"/>
      <c r="N566" s="1587"/>
      <c r="O566" s="1602"/>
    </row>
    <row r="567" spans="1:15" ht="16" customHeight="1" x14ac:dyDescent="0.45">
      <c r="A567" s="1609"/>
      <c r="B567" s="1570"/>
      <c r="C567" s="1571"/>
      <c r="D567" s="1569"/>
      <c r="E567" s="1587"/>
      <c r="F567" s="1587"/>
      <c r="G567" s="1572"/>
      <c r="H567" s="1572"/>
      <c r="I567" s="1870">
        <f t="shared" si="8"/>
        <v>0</v>
      </c>
      <c r="J567" s="1587"/>
      <c r="K567" s="1587"/>
      <c r="L567" s="1587"/>
      <c r="M567" s="1587"/>
      <c r="N567" s="1587"/>
      <c r="O567" s="1602"/>
    </row>
    <row r="568" spans="1:15" ht="16" customHeight="1" x14ac:dyDescent="0.45">
      <c r="A568" s="1609"/>
      <c r="B568" s="1570"/>
      <c r="C568" s="1571"/>
      <c r="D568" s="1569"/>
      <c r="E568" s="1587"/>
      <c r="F568" s="1587"/>
      <c r="G568" s="1572"/>
      <c r="H568" s="1572"/>
      <c r="I568" s="1870">
        <f t="shared" si="8"/>
        <v>0</v>
      </c>
      <c r="J568" s="1587"/>
      <c r="K568" s="1587"/>
      <c r="L568" s="1587"/>
      <c r="M568" s="1587"/>
      <c r="N568" s="1587"/>
      <c r="O568" s="1602"/>
    </row>
    <row r="569" spans="1:15" ht="16" customHeight="1" x14ac:dyDescent="0.45">
      <c r="A569" s="1609"/>
      <c r="B569" s="1570"/>
      <c r="C569" s="1571"/>
      <c r="D569" s="1569"/>
      <c r="E569" s="1587"/>
      <c r="F569" s="1587"/>
      <c r="G569" s="1572"/>
      <c r="H569" s="1572"/>
      <c r="I569" s="1870">
        <f t="shared" si="8"/>
        <v>0</v>
      </c>
      <c r="J569" s="1587"/>
      <c r="K569" s="1587"/>
      <c r="L569" s="1587"/>
      <c r="M569" s="1587"/>
      <c r="N569" s="1587"/>
      <c r="O569" s="1602"/>
    </row>
    <row r="570" spans="1:15" ht="16" customHeight="1" x14ac:dyDescent="0.45">
      <c r="A570" s="1609"/>
      <c r="B570" s="1570"/>
      <c r="C570" s="1571"/>
      <c r="D570" s="1569"/>
      <c r="E570" s="1587"/>
      <c r="F570" s="1587"/>
      <c r="G570" s="1572"/>
      <c r="H570" s="1572"/>
      <c r="I570" s="1870">
        <f t="shared" si="8"/>
        <v>0</v>
      </c>
      <c r="J570" s="1587"/>
      <c r="K570" s="1587"/>
      <c r="L570" s="1587"/>
      <c r="M570" s="1587"/>
      <c r="N570" s="1587"/>
      <c r="O570" s="1602"/>
    </row>
    <row r="571" spans="1:15" ht="16" customHeight="1" x14ac:dyDescent="0.45">
      <c r="A571" s="1609"/>
      <c r="B571" s="1570"/>
      <c r="C571" s="1571"/>
      <c r="D571" s="1569"/>
      <c r="E571" s="1587"/>
      <c r="F571" s="1587"/>
      <c r="G571" s="1572"/>
      <c r="H571" s="1572"/>
      <c r="I571" s="1870">
        <f t="shared" si="8"/>
        <v>0</v>
      </c>
      <c r="J571" s="1587"/>
      <c r="K571" s="1587"/>
      <c r="L571" s="1587"/>
      <c r="M571" s="1587"/>
      <c r="N571" s="1587"/>
      <c r="O571" s="1602"/>
    </row>
    <row r="572" spans="1:15" ht="16" customHeight="1" x14ac:dyDescent="0.45">
      <c r="A572" s="1609"/>
      <c r="B572" s="1570"/>
      <c r="C572" s="1571"/>
      <c r="D572" s="1569"/>
      <c r="E572" s="1587"/>
      <c r="F572" s="1587"/>
      <c r="G572" s="1572"/>
      <c r="H572" s="1572"/>
      <c r="I572" s="1870">
        <f t="shared" si="8"/>
        <v>0</v>
      </c>
      <c r="J572" s="1587"/>
      <c r="K572" s="1587"/>
      <c r="L572" s="1587"/>
      <c r="M572" s="1587"/>
      <c r="N572" s="1587"/>
      <c r="O572" s="1602"/>
    </row>
    <row r="573" spans="1:15" ht="16" customHeight="1" x14ac:dyDescent="0.45">
      <c r="A573" s="1609"/>
      <c r="B573" s="1570"/>
      <c r="C573" s="1571"/>
      <c r="D573" s="1569"/>
      <c r="E573" s="1587"/>
      <c r="F573" s="1587"/>
      <c r="G573" s="1572"/>
      <c r="H573" s="1572"/>
      <c r="I573" s="1870">
        <f t="shared" si="8"/>
        <v>0</v>
      </c>
      <c r="J573" s="1587"/>
      <c r="K573" s="1587"/>
      <c r="L573" s="1587"/>
      <c r="M573" s="1587"/>
      <c r="N573" s="1587"/>
      <c r="O573" s="1602"/>
    </row>
    <row r="574" spans="1:15" ht="16" customHeight="1" x14ac:dyDescent="0.45">
      <c r="A574" s="1609"/>
      <c r="B574" s="1570"/>
      <c r="C574" s="1571"/>
      <c r="D574" s="1569"/>
      <c r="E574" s="1587"/>
      <c r="F574" s="1587"/>
      <c r="G574" s="1572"/>
      <c r="H574" s="1572"/>
      <c r="I574" s="1870">
        <f t="shared" si="8"/>
        <v>0</v>
      </c>
      <c r="J574" s="1587"/>
      <c r="K574" s="1587"/>
      <c r="L574" s="1587"/>
      <c r="M574" s="1587"/>
      <c r="N574" s="1587"/>
      <c r="O574" s="1602"/>
    </row>
    <row r="575" spans="1:15" ht="16" customHeight="1" x14ac:dyDescent="0.45">
      <c r="A575" s="1609"/>
      <c r="B575" s="1570"/>
      <c r="C575" s="1571"/>
      <c r="D575" s="1569"/>
      <c r="E575" s="1587"/>
      <c r="F575" s="1587"/>
      <c r="G575" s="1572"/>
      <c r="H575" s="1572"/>
      <c r="I575" s="1870">
        <f t="shared" si="8"/>
        <v>0</v>
      </c>
      <c r="J575" s="1587"/>
      <c r="K575" s="1587"/>
      <c r="L575" s="1587"/>
      <c r="M575" s="1587"/>
      <c r="N575" s="1587"/>
      <c r="O575" s="1602"/>
    </row>
    <row r="576" spans="1:15" ht="16" customHeight="1" x14ac:dyDescent="0.45">
      <c r="A576" s="1609"/>
      <c r="B576" s="1570"/>
      <c r="C576" s="1571"/>
      <c r="D576" s="1569"/>
      <c r="E576" s="1587"/>
      <c r="F576" s="1587"/>
      <c r="G576" s="1572"/>
      <c r="H576" s="1572"/>
      <c r="I576" s="1870">
        <f t="shared" si="8"/>
        <v>0</v>
      </c>
      <c r="J576" s="1587"/>
      <c r="K576" s="1587"/>
      <c r="L576" s="1587"/>
      <c r="M576" s="1587"/>
      <c r="N576" s="1587"/>
      <c r="O576" s="1602"/>
    </row>
    <row r="577" spans="1:15" ht="16" customHeight="1" x14ac:dyDescent="0.45">
      <c r="A577" s="1609"/>
      <c r="B577" s="1570"/>
      <c r="C577" s="1571"/>
      <c r="D577" s="1569"/>
      <c r="E577" s="1587"/>
      <c r="F577" s="1587"/>
      <c r="G577" s="1572"/>
      <c r="H577" s="1572"/>
      <c r="I577" s="1870">
        <f t="shared" si="8"/>
        <v>0</v>
      </c>
      <c r="J577" s="1587"/>
      <c r="K577" s="1587"/>
      <c r="L577" s="1587"/>
      <c r="M577" s="1587"/>
      <c r="N577" s="1587"/>
      <c r="O577" s="1602"/>
    </row>
    <row r="578" spans="1:15" ht="16" customHeight="1" x14ac:dyDescent="0.45">
      <c r="A578" s="1609"/>
      <c r="B578" s="1570"/>
      <c r="C578" s="1571"/>
      <c r="D578" s="1569"/>
      <c r="E578" s="1587"/>
      <c r="F578" s="1587"/>
      <c r="G578" s="1572"/>
      <c r="H578" s="1572"/>
      <c r="I578" s="1870">
        <f t="shared" si="8"/>
        <v>0</v>
      </c>
      <c r="J578" s="1587"/>
      <c r="K578" s="1587"/>
      <c r="L578" s="1587"/>
      <c r="M578" s="1587"/>
      <c r="N578" s="1587"/>
      <c r="O578" s="1602"/>
    </row>
    <row r="579" spans="1:15" ht="16" customHeight="1" x14ac:dyDescent="0.45">
      <c r="A579" s="1609"/>
      <c r="B579" s="1570"/>
      <c r="C579" s="1571"/>
      <c r="D579" s="1569"/>
      <c r="E579" s="1587"/>
      <c r="F579" s="1587"/>
      <c r="G579" s="1572"/>
      <c r="H579" s="1572"/>
      <c r="I579" s="1870">
        <f t="shared" si="8"/>
        <v>0</v>
      </c>
      <c r="J579" s="1587"/>
      <c r="K579" s="1587"/>
      <c r="L579" s="1587"/>
      <c r="M579" s="1587"/>
      <c r="N579" s="1587"/>
      <c r="O579" s="1602"/>
    </row>
    <row r="580" spans="1:15" ht="16" customHeight="1" x14ac:dyDescent="0.45">
      <c r="A580" s="1609"/>
      <c r="B580" s="1570"/>
      <c r="C580" s="1571"/>
      <c r="D580" s="1569"/>
      <c r="E580" s="1587"/>
      <c r="F580" s="1587"/>
      <c r="G580" s="1572"/>
      <c r="H580" s="1572"/>
      <c r="I580" s="1870">
        <f t="shared" si="8"/>
        <v>0</v>
      </c>
      <c r="J580" s="1587"/>
      <c r="K580" s="1587"/>
      <c r="L580" s="1587"/>
      <c r="M580" s="1587"/>
      <c r="N580" s="1587"/>
      <c r="O580" s="1602"/>
    </row>
    <row r="581" spans="1:15" ht="16" customHeight="1" x14ac:dyDescent="0.45">
      <c r="A581" s="1609"/>
      <c r="B581" s="1570"/>
      <c r="C581" s="1571"/>
      <c r="D581" s="1569"/>
      <c r="E581" s="1587"/>
      <c r="F581" s="1587"/>
      <c r="G581" s="1572"/>
      <c r="H581" s="1572"/>
      <c r="I581" s="1870">
        <f t="shared" si="8"/>
        <v>0</v>
      </c>
      <c r="J581" s="1587"/>
      <c r="K581" s="1587"/>
      <c r="L581" s="1587"/>
      <c r="M581" s="1587"/>
      <c r="N581" s="1587"/>
      <c r="O581" s="1602"/>
    </row>
    <row r="582" spans="1:15" ht="16" customHeight="1" x14ac:dyDescent="0.45">
      <c r="A582" s="1609"/>
      <c r="B582" s="1570"/>
      <c r="C582" s="1571"/>
      <c r="D582" s="1569"/>
      <c r="E582" s="1587"/>
      <c r="F582" s="1587"/>
      <c r="G582" s="1572"/>
      <c r="H582" s="1572"/>
      <c r="I582" s="1870">
        <f t="shared" si="8"/>
        <v>0</v>
      </c>
      <c r="J582" s="1587"/>
      <c r="K582" s="1587"/>
      <c r="L582" s="1587"/>
      <c r="M582" s="1587"/>
      <c r="N582" s="1587"/>
      <c r="O582" s="1602"/>
    </row>
    <row r="583" spans="1:15" ht="16" customHeight="1" x14ac:dyDescent="0.45">
      <c r="A583" s="1609"/>
      <c r="B583" s="1570"/>
      <c r="C583" s="1571"/>
      <c r="D583" s="1569"/>
      <c r="E583" s="1587"/>
      <c r="F583" s="1587"/>
      <c r="G583" s="1572"/>
      <c r="H583" s="1572"/>
      <c r="I583" s="1870">
        <f t="shared" si="8"/>
        <v>0</v>
      </c>
      <c r="J583" s="1587"/>
      <c r="K583" s="1587"/>
      <c r="L583" s="1587"/>
      <c r="M583" s="1587"/>
      <c r="N583" s="1587"/>
      <c r="O583" s="1602"/>
    </row>
    <row r="584" spans="1:15" ht="16" customHeight="1" x14ac:dyDescent="0.45">
      <c r="A584" s="1609"/>
      <c r="B584" s="1570"/>
      <c r="C584" s="1571"/>
      <c r="D584" s="1569"/>
      <c r="E584" s="1587"/>
      <c r="F584" s="1587"/>
      <c r="G584" s="1572"/>
      <c r="H584" s="1572"/>
      <c r="I584" s="1870">
        <f t="shared" ref="I584:I647" si="9">$G584*$H584</f>
        <v>0</v>
      </c>
      <c r="J584" s="1587"/>
      <c r="K584" s="1587"/>
      <c r="L584" s="1587"/>
      <c r="M584" s="1587"/>
      <c r="N584" s="1587"/>
      <c r="O584" s="1602"/>
    </row>
    <row r="585" spans="1:15" ht="16" customHeight="1" x14ac:dyDescent="0.45">
      <c r="A585" s="1609"/>
      <c r="B585" s="1570"/>
      <c r="C585" s="1571"/>
      <c r="D585" s="1569"/>
      <c r="E585" s="1587"/>
      <c r="F585" s="1587"/>
      <c r="G585" s="1572"/>
      <c r="H585" s="1572"/>
      <c r="I585" s="1870">
        <f t="shared" si="9"/>
        <v>0</v>
      </c>
      <c r="J585" s="1587"/>
      <c r="K585" s="1587"/>
      <c r="L585" s="1587"/>
      <c r="M585" s="1587"/>
      <c r="N585" s="1587"/>
      <c r="O585" s="1602"/>
    </row>
    <row r="586" spans="1:15" ht="16" customHeight="1" x14ac:dyDescent="0.45">
      <c r="A586" s="1609"/>
      <c r="B586" s="1570"/>
      <c r="C586" s="1571"/>
      <c r="D586" s="1569"/>
      <c r="E586" s="1587"/>
      <c r="F586" s="1587"/>
      <c r="G586" s="1572"/>
      <c r="H586" s="1572"/>
      <c r="I586" s="1870">
        <f t="shared" si="9"/>
        <v>0</v>
      </c>
      <c r="J586" s="1587"/>
      <c r="K586" s="1587"/>
      <c r="L586" s="1587"/>
      <c r="M586" s="1587"/>
      <c r="N586" s="1587"/>
      <c r="O586" s="1602"/>
    </row>
    <row r="587" spans="1:15" ht="16" customHeight="1" x14ac:dyDescent="0.45">
      <c r="A587" s="1609"/>
      <c r="B587" s="1570"/>
      <c r="C587" s="1571"/>
      <c r="D587" s="1569"/>
      <c r="E587" s="1587"/>
      <c r="F587" s="1587"/>
      <c r="G587" s="1572"/>
      <c r="H587" s="1572"/>
      <c r="I587" s="1870">
        <f t="shared" si="9"/>
        <v>0</v>
      </c>
      <c r="J587" s="1587"/>
      <c r="K587" s="1587"/>
      <c r="L587" s="1587"/>
      <c r="M587" s="1587"/>
      <c r="N587" s="1587"/>
      <c r="O587" s="1602"/>
    </row>
    <row r="588" spans="1:15" ht="16" customHeight="1" x14ac:dyDescent="0.45">
      <c r="A588" s="1609"/>
      <c r="B588" s="1570"/>
      <c r="C588" s="1571"/>
      <c r="D588" s="1569"/>
      <c r="E588" s="1587"/>
      <c r="F588" s="1587"/>
      <c r="G588" s="1572"/>
      <c r="H588" s="1572"/>
      <c r="I588" s="1870">
        <f t="shared" si="9"/>
        <v>0</v>
      </c>
      <c r="J588" s="1587"/>
      <c r="K588" s="1587"/>
      <c r="L588" s="1587"/>
      <c r="M588" s="1587"/>
      <c r="N588" s="1587"/>
      <c r="O588" s="1602"/>
    </row>
    <row r="589" spans="1:15" ht="16" customHeight="1" x14ac:dyDescent="0.45">
      <c r="A589" s="1609"/>
      <c r="B589" s="1570"/>
      <c r="C589" s="1571"/>
      <c r="D589" s="1569"/>
      <c r="E589" s="1587"/>
      <c r="F589" s="1587"/>
      <c r="G589" s="1572"/>
      <c r="H589" s="1572"/>
      <c r="I589" s="1870">
        <f t="shared" si="9"/>
        <v>0</v>
      </c>
      <c r="J589" s="1587"/>
      <c r="K589" s="1587"/>
      <c r="L589" s="1587"/>
      <c r="M589" s="1587"/>
      <c r="N589" s="1587"/>
      <c r="O589" s="1602"/>
    </row>
    <row r="590" spans="1:15" ht="16" customHeight="1" x14ac:dyDescent="0.45">
      <c r="A590" s="1609"/>
      <c r="B590" s="1570"/>
      <c r="C590" s="1571"/>
      <c r="D590" s="1569"/>
      <c r="E590" s="1587"/>
      <c r="F590" s="1587"/>
      <c r="G590" s="1572"/>
      <c r="H590" s="1572"/>
      <c r="I590" s="1870">
        <f t="shared" si="9"/>
        <v>0</v>
      </c>
      <c r="J590" s="1587"/>
      <c r="K590" s="1587"/>
      <c r="L590" s="1587"/>
      <c r="M590" s="1587"/>
      <c r="N590" s="1587"/>
      <c r="O590" s="1602"/>
    </row>
    <row r="591" spans="1:15" ht="16" customHeight="1" x14ac:dyDescent="0.45">
      <c r="A591" s="1609"/>
      <c r="B591" s="1570"/>
      <c r="C591" s="1571"/>
      <c r="D591" s="1569"/>
      <c r="E591" s="1587"/>
      <c r="F591" s="1587"/>
      <c r="G591" s="1572"/>
      <c r="H591" s="1572"/>
      <c r="I591" s="1870">
        <f t="shared" si="9"/>
        <v>0</v>
      </c>
      <c r="J591" s="1587"/>
      <c r="K591" s="1587"/>
      <c r="L591" s="1587"/>
      <c r="M591" s="1587"/>
      <c r="N591" s="1587"/>
      <c r="O591" s="1602"/>
    </row>
    <row r="592" spans="1:15" ht="16" customHeight="1" x14ac:dyDescent="0.45">
      <c r="A592" s="1609"/>
      <c r="B592" s="1570"/>
      <c r="C592" s="1571"/>
      <c r="D592" s="1569"/>
      <c r="E592" s="1587"/>
      <c r="F592" s="1587"/>
      <c r="G592" s="1572"/>
      <c r="H592" s="1572"/>
      <c r="I592" s="1870">
        <f t="shared" si="9"/>
        <v>0</v>
      </c>
      <c r="J592" s="1587"/>
      <c r="K592" s="1587"/>
      <c r="L592" s="1587"/>
      <c r="M592" s="1587"/>
      <c r="N592" s="1587"/>
      <c r="O592" s="1602"/>
    </row>
    <row r="593" spans="1:15" ht="16" customHeight="1" x14ac:dyDescent="0.45">
      <c r="A593" s="1609"/>
      <c r="B593" s="1570"/>
      <c r="C593" s="1571"/>
      <c r="D593" s="1569"/>
      <c r="E593" s="1587"/>
      <c r="F593" s="1587"/>
      <c r="G593" s="1572"/>
      <c r="H593" s="1572"/>
      <c r="I593" s="1870">
        <f t="shared" si="9"/>
        <v>0</v>
      </c>
      <c r="J593" s="1587"/>
      <c r="K593" s="1587"/>
      <c r="L593" s="1587"/>
      <c r="M593" s="1587"/>
      <c r="N593" s="1587"/>
      <c r="O593" s="1602"/>
    </row>
    <row r="594" spans="1:15" ht="16" customHeight="1" x14ac:dyDescent="0.45">
      <c r="A594" s="1609"/>
      <c r="B594" s="1570"/>
      <c r="C594" s="1571"/>
      <c r="D594" s="1569"/>
      <c r="E594" s="1587"/>
      <c r="F594" s="1587"/>
      <c r="G594" s="1572"/>
      <c r="H594" s="1572"/>
      <c r="I594" s="1870">
        <f t="shared" si="9"/>
        <v>0</v>
      </c>
      <c r="J594" s="1587"/>
      <c r="K594" s="1587"/>
      <c r="L594" s="1587"/>
      <c r="M594" s="1587"/>
      <c r="N594" s="1587"/>
      <c r="O594" s="1602"/>
    </row>
    <row r="595" spans="1:15" ht="16" customHeight="1" x14ac:dyDescent="0.45">
      <c r="A595" s="1609"/>
      <c r="B595" s="1570"/>
      <c r="C595" s="1571"/>
      <c r="D595" s="1569"/>
      <c r="E595" s="1587"/>
      <c r="F595" s="1587"/>
      <c r="G595" s="1572"/>
      <c r="H595" s="1572"/>
      <c r="I595" s="1870">
        <f t="shared" si="9"/>
        <v>0</v>
      </c>
      <c r="J595" s="1587"/>
      <c r="K595" s="1587"/>
      <c r="L595" s="1587"/>
      <c r="M595" s="1587"/>
      <c r="N595" s="1587"/>
      <c r="O595" s="1602"/>
    </row>
    <row r="596" spans="1:15" ht="16" customHeight="1" x14ac:dyDescent="0.45">
      <c r="A596" s="1609"/>
      <c r="B596" s="1570"/>
      <c r="C596" s="1571"/>
      <c r="D596" s="1569"/>
      <c r="E596" s="1587"/>
      <c r="F596" s="1587"/>
      <c r="G596" s="1572"/>
      <c r="H596" s="1572"/>
      <c r="I596" s="1870">
        <f t="shared" si="9"/>
        <v>0</v>
      </c>
      <c r="J596" s="1587"/>
      <c r="K596" s="1587"/>
      <c r="L596" s="1587"/>
      <c r="M596" s="1587"/>
      <c r="N596" s="1587"/>
      <c r="O596" s="1602"/>
    </row>
    <row r="597" spans="1:15" ht="16" customHeight="1" x14ac:dyDescent="0.45">
      <c r="A597" s="1609"/>
      <c r="B597" s="1570"/>
      <c r="C597" s="1571"/>
      <c r="D597" s="1569"/>
      <c r="E597" s="1587"/>
      <c r="F597" s="1587"/>
      <c r="G597" s="1572"/>
      <c r="H597" s="1572"/>
      <c r="I597" s="1870">
        <f t="shared" si="9"/>
        <v>0</v>
      </c>
      <c r="J597" s="1587"/>
      <c r="K597" s="1587"/>
      <c r="L597" s="1587"/>
      <c r="M597" s="1587"/>
      <c r="N597" s="1587"/>
      <c r="O597" s="1602"/>
    </row>
    <row r="598" spans="1:15" ht="16" customHeight="1" x14ac:dyDescent="0.45">
      <c r="A598" s="1609"/>
      <c r="B598" s="1570"/>
      <c r="C598" s="1571"/>
      <c r="D598" s="1569"/>
      <c r="E598" s="1587"/>
      <c r="F598" s="1587"/>
      <c r="G598" s="1572"/>
      <c r="H598" s="1572"/>
      <c r="I598" s="1870">
        <f t="shared" si="9"/>
        <v>0</v>
      </c>
      <c r="J598" s="1587"/>
      <c r="K598" s="1587"/>
      <c r="L598" s="1587"/>
      <c r="M598" s="1587"/>
      <c r="N598" s="1587"/>
      <c r="O598" s="1602"/>
    </row>
    <row r="599" spans="1:15" ht="16" customHeight="1" x14ac:dyDescent="0.45">
      <c r="A599" s="1609"/>
      <c r="B599" s="1570"/>
      <c r="C599" s="1571"/>
      <c r="D599" s="1569"/>
      <c r="E599" s="1587"/>
      <c r="F599" s="1587"/>
      <c r="G599" s="1572"/>
      <c r="H599" s="1572"/>
      <c r="I599" s="1870">
        <f t="shared" si="9"/>
        <v>0</v>
      </c>
      <c r="J599" s="1587"/>
      <c r="K599" s="1587"/>
      <c r="L599" s="1587"/>
      <c r="M599" s="1587"/>
      <c r="N599" s="1587"/>
      <c r="O599" s="1602"/>
    </row>
    <row r="600" spans="1:15" ht="16" customHeight="1" x14ac:dyDescent="0.45">
      <c r="A600" s="1609"/>
      <c r="B600" s="1570"/>
      <c r="C600" s="1571"/>
      <c r="D600" s="1569"/>
      <c r="E600" s="1587"/>
      <c r="F600" s="1587"/>
      <c r="G600" s="1572"/>
      <c r="H600" s="1572"/>
      <c r="I600" s="1870">
        <f t="shared" si="9"/>
        <v>0</v>
      </c>
      <c r="J600" s="1587"/>
      <c r="K600" s="1587"/>
      <c r="L600" s="1587"/>
      <c r="M600" s="1587"/>
      <c r="N600" s="1587"/>
      <c r="O600" s="1602"/>
    </row>
    <row r="601" spans="1:15" ht="16" customHeight="1" x14ac:dyDescent="0.45">
      <c r="A601" s="1609"/>
      <c r="B601" s="1570"/>
      <c r="C601" s="1571"/>
      <c r="D601" s="1569"/>
      <c r="E601" s="1587"/>
      <c r="F601" s="1587"/>
      <c r="G601" s="1572"/>
      <c r="H601" s="1572"/>
      <c r="I601" s="1870">
        <f t="shared" si="9"/>
        <v>0</v>
      </c>
      <c r="J601" s="1587"/>
      <c r="K601" s="1587"/>
      <c r="L601" s="1587"/>
      <c r="M601" s="1587"/>
      <c r="N601" s="1587"/>
      <c r="O601" s="1602"/>
    </row>
    <row r="602" spans="1:15" ht="16" customHeight="1" x14ac:dyDescent="0.45">
      <c r="A602" s="1609"/>
      <c r="B602" s="1570"/>
      <c r="C602" s="1571"/>
      <c r="D602" s="1569"/>
      <c r="E602" s="1587"/>
      <c r="F602" s="1587"/>
      <c r="G602" s="1572"/>
      <c r="H602" s="1572"/>
      <c r="I602" s="1870">
        <f t="shared" si="9"/>
        <v>0</v>
      </c>
      <c r="J602" s="1587"/>
      <c r="K602" s="1587"/>
      <c r="L602" s="1587"/>
      <c r="M602" s="1587"/>
      <c r="N602" s="1587"/>
      <c r="O602" s="1602"/>
    </row>
    <row r="603" spans="1:15" ht="16" customHeight="1" x14ac:dyDescent="0.45">
      <c r="A603" s="1609"/>
      <c r="B603" s="1570"/>
      <c r="C603" s="1571"/>
      <c r="D603" s="1569"/>
      <c r="E603" s="1587"/>
      <c r="F603" s="1587"/>
      <c r="G603" s="1572"/>
      <c r="H603" s="1572"/>
      <c r="I603" s="1870">
        <f t="shared" si="9"/>
        <v>0</v>
      </c>
      <c r="J603" s="1587"/>
      <c r="K603" s="1587"/>
      <c r="L603" s="1587"/>
      <c r="M603" s="1587"/>
      <c r="N603" s="1587"/>
      <c r="O603" s="1602"/>
    </row>
    <row r="604" spans="1:15" ht="16" customHeight="1" x14ac:dyDescent="0.45">
      <c r="A604" s="1609"/>
      <c r="B604" s="1570"/>
      <c r="C604" s="1571"/>
      <c r="D604" s="1569"/>
      <c r="E604" s="1587"/>
      <c r="F604" s="1587"/>
      <c r="G604" s="1572"/>
      <c r="H604" s="1572"/>
      <c r="I604" s="1870">
        <f t="shared" si="9"/>
        <v>0</v>
      </c>
      <c r="J604" s="1587"/>
      <c r="K604" s="1587"/>
      <c r="L604" s="1587"/>
      <c r="M604" s="1587"/>
      <c r="N604" s="1587"/>
      <c r="O604" s="1602"/>
    </row>
    <row r="605" spans="1:15" ht="16" customHeight="1" x14ac:dyDescent="0.45">
      <c r="A605" s="1609"/>
      <c r="B605" s="1570"/>
      <c r="C605" s="1571"/>
      <c r="D605" s="1569"/>
      <c r="E605" s="1587"/>
      <c r="F605" s="1587"/>
      <c r="G605" s="1572"/>
      <c r="H605" s="1572"/>
      <c r="I605" s="1870">
        <f t="shared" si="9"/>
        <v>0</v>
      </c>
      <c r="J605" s="1587"/>
      <c r="K605" s="1587"/>
      <c r="L605" s="1587"/>
      <c r="M605" s="1587"/>
      <c r="N605" s="1587"/>
      <c r="O605" s="1602"/>
    </row>
    <row r="606" spans="1:15" ht="16" customHeight="1" x14ac:dyDescent="0.45">
      <c r="A606" s="1609"/>
      <c r="B606" s="1570"/>
      <c r="C606" s="1571"/>
      <c r="D606" s="1569"/>
      <c r="E606" s="1587"/>
      <c r="F606" s="1587"/>
      <c r="G606" s="1572"/>
      <c r="H606" s="1572"/>
      <c r="I606" s="1870">
        <f t="shared" si="9"/>
        <v>0</v>
      </c>
      <c r="J606" s="1587"/>
      <c r="K606" s="1587"/>
      <c r="L606" s="1587"/>
      <c r="M606" s="1587"/>
      <c r="N606" s="1587"/>
      <c r="O606" s="1602"/>
    </row>
    <row r="607" spans="1:15" ht="16" customHeight="1" x14ac:dyDescent="0.45">
      <c r="A607" s="1609"/>
      <c r="B607" s="1570"/>
      <c r="C607" s="1571"/>
      <c r="D607" s="1569"/>
      <c r="E607" s="1587"/>
      <c r="F607" s="1587"/>
      <c r="G607" s="1572"/>
      <c r="H607" s="1572"/>
      <c r="I607" s="1870">
        <f t="shared" si="9"/>
        <v>0</v>
      </c>
      <c r="J607" s="1587"/>
      <c r="K607" s="1587"/>
      <c r="L607" s="1587"/>
      <c r="M607" s="1587"/>
      <c r="N607" s="1587"/>
      <c r="O607" s="1602"/>
    </row>
    <row r="608" spans="1:15" ht="16" customHeight="1" x14ac:dyDescent="0.45">
      <c r="A608" s="1609"/>
      <c r="B608" s="1570"/>
      <c r="C608" s="1571"/>
      <c r="D608" s="1569"/>
      <c r="E608" s="1587"/>
      <c r="F608" s="1587"/>
      <c r="G608" s="1572"/>
      <c r="H608" s="1572"/>
      <c r="I608" s="1870">
        <f t="shared" si="9"/>
        <v>0</v>
      </c>
      <c r="J608" s="1587"/>
      <c r="K608" s="1587"/>
      <c r="L608" s="1587"/>
      <c r="M608" s="1587"/>
      <c r="N608" s="1587"/>
      <c r="O608" s="1602"/>
    </row>
    <row r="609" spans="1:15" ht="16" customHeight="1" x14ac:dyDescent="0.45">
      <c r="A609" s="1609"/>
      <c r="B609" s="1570"/>
      <c r="C609" s="1571"/>
      <c r="D609" s="1569"/>
      <c r="E609" s="1587"/>
      <c r="F609" s="1587"/>
      <c r="G609" s="1572"/>
      <c r="H609" s="1572"/>
      <c r="I609" s="1870">
        <f t="shared" si="9"/>
        <v>0</v>
      </c>
      <c r="J609" s="1587"/>
      <c r="K609" s="1587"/>
      <c r="L609" s="1587"/>
      <c r="M609" s="1587"/>
      <c r="N609" s="1587"/>
      <c r="O609" s="1602"/>
    </row>
    <row r="610" spans="1:15" ht="16" customHeight="1" x14ac:dyDescent="0.45">
      <c r="A610" s="1609"/>
      <c r="B610" s="1570"/>
      <c r="C610" s="1571"/>
      <c r="D610" s="1569"/>
      <c r="E610" s="1587"/>
      <c r="F610" s="1587"/>
      <c r="G610" s="1572"/>
      <c r="H610" s="1572"/>
      <c r="I610" s="1870">
        <f t="shared" si="9"/>
        <v>0</v>
      </c>
      <c r="J610" s="1587"/>
      <c r="K610" s="1587"/>
      <c r="L610" s="1587"/>
      <c r="M610" s="1587"/>
      <c r="N610" s="1587"/>
      <c r="O610" s="1602"/>
    </row>
    <row r="611" spans="1:15" ht="16" customHeight="1" x14ac:dyDescent="0.45">
      <c r="A611" s="1609"/>
      <c r="B611" s="1570"/>
      <c r="C611" s="1571"/>
      <c r="D611" s="1569"/>
      <c r="E611" s="1587"/>
      <c r="F611" s="1587"/>
      <c r="G611" s="1572"/>
      <c r="H611" s="1572"/>
      <c r="I611" s="1870">
        <f t="shared" si="9"/>
        <v>0</v>
      </c>
      <c r="J611" s="1587"/>
      <c r="K611" s="1587"/>
      <c r="L611" s="1587"/>
      <c r="M611" s="1587"/>
      <c r="N611" s="1587"/>
      <c r="O611" s="1602"/>
    </row>
    <row r="612" spans="1:15" ht="16" customHeight="1" x14ac:dyDescent="0.45">
      <c r="A612" s="1609"/>
      <c r="B612" s="1570"/>
      <c r="C612" s="1571"/>
      <c r="D612" s="1569"/>
      <c r="E612" s="1587"/>
      <c r="F612" s="1587"/>
      <c r="G612" s="1572"/>
      <c r="H612" s="1572"/>
      <c r="I612" s="1870">
        <f t="shared" si="9"/>
        <v>0</v>
      </c>
      <c r="J612" s="1587"/>
      <c r="K612" s="1587"/>
      <c r="L612" s="1587"/>
      <c r="M612" s="1587"/>
      <c r="N612" s="1587"/>
      <c r="O612" s="1602"/>
    </row>
    <row r="613" spans="1:15" ht="16" customHeight="1" x14ac:dyDescent="0.45">
      <c r="A613" s="1609"/>
      <c r="B613" s="1570"/>
      <c r="C613" s="1571"/>
      <c r="D613" s="1569"/>
      <c r="E613" s="1587"/>
      <c r="F613" s="1587"/>
      <c r="G613" s="1572"/>
      <c r="H613" s="1572"/>
      <c r="I613" s="1870">
        <f t="shared" si="9"/>
        <v>0</v>
      </c>
      <c r="J613" s="1587"/>
      <c r="K613" s="1587"/>
      <c r="L613" s="1587"/>
      <c r="M613" s="1587"/>
      <c r="N613" s="1587"/>
      <c r="O613" s="1602"/>
    </row>
    <row r="614" spans="1:15" ht="16" customHeight="1" x14ac:dyDescent="0.45">
      <c r="A614" s="1609"/>
      <c r="B614" s="1570"/>
      <c r="C614" s="1571"/>
      <c r="D614" s="1569"/>
      <c r="E614" s="1587"/>
      <c r="F614" s="1587"/>
      <c r="G614" s="1572"/>
      <c r="H614" s="1572"/>
      <c r="I614" s="1870">
        <f t="shared" si="9"/>
        <v>0</v>
      </c>
      <c r="J614" s="1587"/>
      <c r="K614" s="1587"/>
      <c r="L614" s="1587"/>
      <c r="M614" s="1587"/>
      <c r="N614" s="1587"/>
      <c r="O614" s="1602"/>
    </row>
    <row r="615" spans="1:15" ht="16" customHeight="1" x14ac:dyDescent="0.45">
      <c r="A615" s="1609"/>
      <c r="B615" s="1570"/>
      <c r="C615" s="1571"/>
      <c r="D615" s="1569"/>
      <c r="E615" s="1587"/>
      <c r="F615" s="1587"/>
      <c r="G615" s="1572"/>
      <c r="H615" s="1572"/>
      <c r="I615" s="1870">
        <f t="shared" si="9"/>
        <v>0</v>
      </c>
      <c r="J615" s="1587"/>
      <c r="K615" s="1587"/>
      <c r="L615" s="1587"/>
      <c r="M615" s="1587"/>
      <c r="N615" s="1587"/>
      <c r="O615" s="1602"/>
    </row>
    <row r="616" spans="1:15" ht="16" customHeight="1" x14ac:dyDescent="0.45">
      <c r="A616" s="1609"/>
      <c r="B616" s="1570"/>
      <c r="C616" s="1571"/>
      <c r="D616" s="1569"/>
      <c r="E616" s="1587"/>
      <c r="F616" s="1587"/>
      <c r="G616" s="1572"/>
      <c r="H616" s="1572"/>
      <c r="I616" s="1870">
        <f t="shared" si="9"/>
        <v>0</v>
      </c>
      <c r="J616" s="1587"/>
      <c r="K616" s="1587"/>
      <c r="L616" s="1587"/>
      <c r="M616" s="1587"/>
      <c r="N616" s="1587"/>
      <c r="O616" s="1602"/>
    </row>
    <row r="617" spans="1:15" ht="16" customHeight="1" x14ac:dyDescent="0.45">
      <c r="A617" s="1609"/>
      <c r="B617" s="1570"/>
      <c r="C617" s="1571"/>
      <c r="D617" s="1569"/>
      <c r="E617" s="1587"/>
      <c r="F617" s="1587"/>
      <c r="G617" s="1572"/>
      <c r="H617" s="1572"/>
      <c r="I617" s="1870">
        <f t="shared" si="9"/>
        <v>0</v>
      </c>
      <c r="J617" s="1587"/>
      <c r="K617" s="1587"/>
      <c r="L617" s="1587"/>
      <c r="M617" s="1587"/>
      <c r="N617" s="1587"/>
      <c r="O617" s="1602"/>
    </row>
    <row r="618" spans="1:15" ht="16" customHeight="1" x14ac:dyDescent="0.45">
      <c r="A618" s="1609"/>
      <c r="B618" s="1570"/>
      <c r="C618" s="1571"/>
      <c r="D618" s="1569"/>
      <c r="E618" s="1587"/>
      <c r="F618" s="1587"/>
      <c r="G618" s="1572"/>
      <c r="H618" s="1572"/>
      <c r="I618" s="1870">
        <f t="shared" si="9"/>
        <v>0</v>
      </c>
      <c r="J618" s="1587"/>
      <c r="K618" s="1587"/>
      <c r="L618" s="1587"/>
      <c r="M618" s="1587"/>
      <c r="N618" s="1587"/>
      <c r="O618" s="1602"/>
    </row>
    <row r="619" spans="1:15" ht="16" customHeight="1" x14ac:dyDescent="0.45">
      <c r="A619" s="1609"/>
      <c r="B619" s="1570"/>
      <c r="C619" s="1571"/>
      <c r="D619" s="1569"/>
      <c r="E619" s="1587"/>
      <c r="F619" s="1587"/>
      <c r="G619" s="1572"/>
      <c r="H619" s="1572"/>
      <c r="I619" s="1870">
        <f t="shared" si="9"/>
        <v>0</v>
      </c>
      <c r="J619" s="1587"/>
      <c r="K619" s="1587"/>
      <c r="L619" s="1587"/>
      <c r="M619" s="1587"/>
      <c r="N619" s="1587"/>
      <c r="O619" s="1602"/>
    </row>
    <row r="620" spans="1:15" ht="16" customHeight="1" x14ac:dyDescent="0.45">
      <c r="A620" s="1609"/>
      <c r="B620" s="1570"/>
      <c r="C620" s="1571"/>
      <c r="D620" s="1569"/>
      <c r="E620" s="1587"/>
      <c r="F620" s="1587"/>
      <c r="G620" s="1572"/>
      <c r="H620" s="1572"/>
      <c r="I620" s="1870">
        <f t="shared" si="9"/>
        <v>0</v>
      </c>
      <c r="J620" s="1587"/>
      <c r="K620" s="1587"/>
      <c r="L620" s="1587"/>
      <c r="M620" s="1587"/>
      <c r="N620" s="1587"/>
      <c r="O620" s="1602"/>
    </row>
    <row r="621" spans="1:15" ht="16" customHeight="1" x14ac:dyDescent="0.45">
      <c r="A621" s="1609"/>
      <c r="B621" s="1570"/>
      <c r="C621" s="1571"/>
      <c r="D621" s="1569"/>
      <c r="E621" s="1587"/>
      <c r="F621" s="1587"/>
      <c r="G621" s="1572"/>
      <c r="H621" s="1572"/>
      <c r="I621" s="1870">
        <f t="shared" si="9"/>
        <v>0</v>
      </c>
      <c r="J621" s="1587"/>
      <c r="K621" s="1587"/>
      <c r="L621" s="1587"/>
      <c r="M621" s="1587"/>
      <c r="N621" s="1587"/>
      <c r="O621" s="1602"/>
    </row>
    <row r="622" spans="1:15" ht="16" customHeight="1" x14ac:dyDescent="0.45">
      <c r="A622" s="1609"/>
      <c r="B622" s="1570"/>
      <c r="C622" s="1571"/>
      <c r="D622" s="1569"/>
      <c r="E622" s="1587"/>
      <c r="F622" s="1587"/>
      <c r="G622" s="1572"/>
      <c r="H622" s="1572"/>
      <c r="I622" s="1870">
        <f t="shared" si="9"/>
        <v>0</v>
      </c>
      <c r="J622" s="1587"/>
      <c r="K622" s="1587"/>
      <c r="L622" s="1587"/>
      <c r="M622" s="1587"/>
      <c r="N622" s="1587"/>
      <c r="O622" s="1602"/>
    </row>
    <row r="623" spans="1:15" ht="16" customHeight="1" x14ac:dyDescent="0.45">
      <c r="A623" s="1609"/>
      <c r="B623" s="1570"/>
      <c r="C623" s="1571"/>
      <c r="D623" s="1569"/>
      <c r="E623" s="1587"/>
      <c r="F623" s="1587"/>
      <c r="G623" s="1572"/>
      <c r="H623" s="1572"/>
      <c r="I623" s="1870">
        <f t="shared" si="9"/>
        <v>0</v>
      </c>
      <c r="J623" s="1587"/>
      <c r="K623" s="1587"/>
      <c r="L623" s="1587"/>
      <c r="M623" s="1587"/>
      <c r="N623" s="1587"/>
      <c r="O623" s="1602"/>
    </row>
    <row r="624" spans="1:15" ht="16" customHeight="1" x14ac:dyDescent="0.45">
      <c r="A624" s="1609"/>
      <c r="B624" s="1570"/>
      <c r="C624" s="1571"/>
      <c r="D624" s="1569"/>
      <c r="E624" s="1587"/>
      <c r="F624" s="1587"/>
      <c r="G624" s="1572"/>
      <c r="H624" s="1572"/>
      <c r="I624" s="1870">
        <f t="shared" si="9"/>
        <v>0</v>
      </c>
      <c r="J624" s="1587"/>
      <c r="K624" s="1587"/>
      <c r="L624" s="1587"/>
      <c r="M624" s="1587"/>
      <c r="N624" s="1587"/>
      <c r="O624" s="1602"/>
    </row>
    <row r="625" spans="1:15" ht="16" customHeight="1" x14ac:dyDescent="0.45">
      <c r="A625" s="1609"/>
      <c r="B625" s="1570"/>
      <c r="C625" s="1571"/>
      <c r="D625" s="1569"/>
      <c r="E625" s="1587"/>
      <c r="F625" s="1587"/>
      <c r="G625" s="1572"/>
      <c r="H625" s="1572"/>
      <c r="I625" s="1870">
        <f t="shared" si="9"/>
        <v>0</v>
      </c>
      <c r="J625" s="1587"/>
      <c r="K625" s="1587"/>
      <c r="L625" s="1587"/>
      <c r="M625" s="1587"/>
      <c r="N625" s="1587"/>
      <c r="O625" s="1602"/>
    </row>
    <row r="626" spans="1:15" ht="16" customHeight="1" x14ac:dyDescent="0.45">
      <c r="A626" s="1609"/>
      <c r="B626" s="1570"/>
      <c r="C626" s="1571"/>
      <c r="D626" s="1569"/>
      <c r="E626" s="1587"/>
      <c r="F626" s="1587"/>
      <c r="G626" s="1572"/>
      <c r="H626" s="1572"/>
      <c r="I626" s="1870">
        <f t="shared" si="9"/>
        <v>0</v>
      </c>
      <c r="J626" s="1587"/>
      <c r="K626" s="1587"/>
      <c r="L626" s="1587"/>
      <c r="M626" s="1587"/>
      <c r="N626" s="1587"/>
      <c r="O626" s="1602"/>
    </row>
    <row r="627" spans="1:15" ht="16" customHeight="1" x14ac:dyDescent="0.45">
      <c r="A627" s="1609"/>
      <c r="B627" s="1570"/>
      <c r="C627" s="1571"/>
      <c r="D627" s="1569"/>
      <c r="E627" s="1587"/>
      <c r="F627" s="1587"/>
      <c r="G627" s="1572"/>
      <c r="H627" s="1572"/>
      <c r="I627" s="1870">
        <f t="shared" si="9"/>
        <v>0</v>
      </c>
      <c r="J627" s="1587"/>
      <c r="K627" s="1587"/>
      <c r="L627" s="1587"/>
      <c r="M627" s="1587"/>
      <c r="N627" s="1587"/>
      <c r="O627" s="1602"/>
    </row>
    <row r="628" spans="1:15" ht="16" customHeight="1" x14ac:dyDescent="0.45">
      <c r="A628" s="1609"/>
      <c r="B628" s="1570"/>
      <c r="C628" s="1571"/>
      <c r="D628" s="1569"/>
      <c r="E628" s="1587"/>
      <c r="F628" s="1587"/>
      <c r="G628" s="1572"/>
      <c r="H628" s="1572"/>
      <c r="I628" s="1870">
        <f t="shared" si="9"/>
        <v>0</v>
      </c>
      <c r="J628" s="1587"/>
      <c r="K628" s="1587"/>
      <c r="L628" s="1587"/>
      <c r="M628" s="1587"/>
      <c r="N628" s="1587"/>
      <c r="O628" s="1602"/>
    </row>
    <row r="629" spans="1:15" ht="16" customHeight="1" x14ac:dyDescent="0.45">
      <c r="A629" s="1609"/>
      <c r="B629" s="1570"/>
      <c r="C629" s="1571"/>
      <c r="D629" s="1569"/>
      <c r="E629" s="1587"/>
      <c r="F629" s="1587"/>
      <c r="G629" s="1572"/>
      <c r="H629" s="1572"/>
      <c r="I629" s="1870">
        <f t="shared" si="9"/>
        <v>0</v>
      </c>
      <c r="J629" s="1587"/>
      <c r="K629" s="1587"/>
      <c r="L629" s="1587"/>
      <c r="M629" s="1587"/>
      <c r="N629" s="1587"/>
      <c r="O629" s="1602"/>
    </row>
    <row r="630" spans="1:15" ht="16" customHeight="1" x14ac:dyDescent="0.45">
      <c r="A630" s="1609"/>
      <c r="B630" s="1570"/>
      <c r="C630" s="1571"/>
      <c r="D630" s="1569"/>
      <c r="E630" s="1587"/>
      <c r="F630" s="1587"/>
      <c r="G630" s="1572"/>
      <c r="H630" s="1572"/>
      <c r="I630" s="1870">
        <f t="shared" si="9"/>
        <v>0</v>
      </c>
      <c r="J630" s="1587"/>
      <c r="K630" s="1587"/>
      <c r="L630" s="1587"/>
      <c r="M630" s="1587"/>
      <c r="N630" s="1587"/>
      <c r="O630" s="1602"/>
    </row>
    <row r="631" spans="1:15" ht="16" customHeight="1" x14ac:dyDescent="0.45">
      <c r="A631" s="1609"/>
      <c r="B631" s="1570"/>
      <c r="C631" s="1571"/>
      <c r="D631" s="1569"/>
      <c r="E631" s="1587"/>
      <c r="F631" s="1587"/>
      <c r="G631" s="1572"/>
      <c r="H631" s="1572"/>
      <c r="I631" s="1870">
        <f t="shared" si="9"/>
        <v>0</v>
      </c>
      <c r="J631" s="1587"/>
      <c r="K631" s="1587"/>
      <c r="L631" s="1587"/>
      <c r="M631" s="1587"/>
      <c r="N631" s="1587"/>
      <c r="O631" s="1602"/>
    </row>
    <row r="632" spans="1:15" ht="16" customHeight="1" x14ac:dyDescent="0.45">
      <c r="A632" s="1609"/>
      <c r="B632" s="1570"/>
      <c r="C632" s="1571"/>
      <c r="D632" s="1569"/>
      <c r="E632" s="1587"/>
      <c r="F632" s="1587"/>
      <c r="G632" s="1572"/>
      <c r="H632" s="1572"/>
      <c r="I632" s="1870">
        <f t="shared" si="9"/>
        <v>0</v>
      </c>
      <c r="J632" s="1587"/>
      <c r="K632" s="1587"/>
      <c r="L632" s="1587"/>
      <c r="M632" s="1587"/>
      <c r="N632" s="1587"/>
      <c r="O632" s="1602"/>
    </row>
    <row r="633" spans="1:15" ht="16" customHeight="1" x14ac:dyDescent="0.45">
      <c r="A633" s="1609"/>
      <c r="B633" s="1570"/>
      <c r="C633" s="1571"/>
      <c r="D633" s="1569"/>
      <c r="E633" s="1587"/>
      <c r="F633" s="1587"/>
      <c r="G633" s="1572"/>
      <c r="H633" s="1572"/>
      <c r="I633" s="1870">
        <f t="shared" si="9"/>
        <v>0</v>
      </c>
      <c r="J633" s="1587"/>
      <c r="K633" s="1587"/>
      <c r="L633" s="1587"/>
      <c r="M633" s="1587"/>
      <c r="N633" s="1587"/>
      <c r="O633" s="1602"/>
    </row>
    <row r="634" spans="1:15" ht="16" customHeight="1" x14ac:dyDescent="0.45">
      <c r="A634" s="1609"/>
      <c r="B634" s="1570"/>
      <c r="C634" s="1571"/>
      <c r="D634" s="1569"/>
      <c r="E634" s="1587"/>
      <c r="F634" s="1587"/>
      <c r="G634" s="1572"/>
      <c r="H634" s="1572"/>
      <c r="I634" s="1870">
        <f t="shared" si="9"/>
        <v>0</v>
      </c>
      <c r="J634" s="1587"/>
      <c r="K634" s="1587"/>
      <c r="L634" s="1587"/>
      <c r="M634" s="1587"/>
      <c r="N634" s="1587"/>
      <c r="O634" s="1602"/>
    </row>
    <row r="635" spans="1:15" ht="16" customHeight="1" x14ac:dyDescent="0.45">
      <c r="A635" s="1609"/>
      <c r="B635" s="1570"/>
      <c r="C635" s="1571"/>
      <c r="D635" s="1569"/>
      <c r="E635" s="1587"/>
      <c r="F635" s="1587"/>
      <c r="G635" s="1572"/>
      <c r="H635" s="1572"/>
      <c r="I635" s="1870">
        <f t="shared" si="9"/>
        <v>0</v>
      </c>
      <c r="J635" s="1587"/>
      <c r="K635" s="1587"/>
      <c r="L635" s="1587"/>
      <c r="M635" s="1587"/>
      <c r="N635" s="1587"/>
      <c r="O635" s="1602"/>
    </row>
    <row r="636" spans="1:15" ht="16" customHeight="1" x14ac:dyDescent="0.45">
      <c r="A636" s="1609"/>
      <c r="B636" s="1570"/>
      <c r="C636" s="1571"/>
      <c r="D636" s="1569"/>
      <c r="E636" s="1587"/>
      <c r="F636" s="1587"/>
      <c r="G636" s="1572"/>
      <c r="H636" s="1572"/>
      <c r="I636" s="1870">
        <f t="shared" si="9"/>
        <v>0</v>
      </c>
      <c r="J636" s="1587"/>
      <c r="K636" s="1587"/>
      <c r="L636" s="1587"/>
      <c r="M636" s="1587"/>
      <c r="N636" s="1587"/>
      <c r="O636" s="1602"/>
    </row>
    <row r="637" spans="1:15" ht="16" customHeight="1" x14ac:dyDescent="0.45">
      <c r="A637" s="1609"/>
      <c r="B637" s="1570"/>
      <c r="C637" s="1571"/>
      <c r="D637" s="1569"/>
      <c r="E637" s="1587"/>
      <c r="F637" s="1587"/>
      <c r="G637" s="1572"/>
      <c r="H637" s="1572"/>
      <c r="I637" s="1870">
        <f t="shared" si="9"/>
        <v>0</v>
      </c>
      <c r="J637" s="1587"/>
      <c r="K637" s="1587"/>
      <c r="L637" s="1587"/>
      <c r="M637" s="1587"/>
      <c r="N637" s="1587"/>
      <c r="O637" s="1602"/>
    </row>
    <row r="638" spans="1:15" ht="16" customHeight="1" x14ac:dyDescent="0.45">
      <c r="A638" s="1609"/>
      <c r="B638" s="1570"/>
      <c r="C638" s="1571"/>
      <c r="D638" s="1569"/>
      <c r="E638" s="1587"/>
      <c r="F638" s="1587"/>
      <c r="G638" s="1572"/>
      <c r="H638" s="1572"/>
      <c r="I638" s="1870">
        <f t="shared" si="9"/>
        <v>0</v>
      </c>
      <c r="J638" s="1587"/>
      <c r="K638" s="1587"/>
      <c r="L638" s="1587"/>
      <c r="M638" s="1587"/>
      <c r="N638" s="1587"/>
      <c r="O638" s="1602"/>
    </row>
    <row r="639" spans="1:15" ht="16" customHeight="1" x14ac:dyDescent="0.45">
      <c r="A639" s="1609"/>
      <c r="B639" s="1570"/>
      <c r="C639" s="1571"/>
      <c r="D639" s="1569"/>
      <c r="E639" s="1587"/>
      <c r="F639" s="1587"/>
      <c r="G639" s="1572"/>
      <c r="H639" s="1572"/>
      <c r="I639" s="1870">
        <f t="shared" si="9"/>
        <v>0</v>
      </c>
      <c r="J639" s="1587"/>
      <c r="K639" s="1587"/>
      <c r="L639" s="1587"/>
      <c r="M639" s="1587"/>
      <c r="N639" s="1587"/>
      <c r="O639" s="1602"/>
    </row>
    <row r="640" spans="1:15" ht="16" customHeight="1" x14ac:dyDescent="0.45">
      <c r="A640" s="1609"/>
      <c r="B640" s="1570"/>
      <c r="C640" s="1571"/>
      <c r="D640" s="1569"/>
      <c r="E640" s="1587"/>
      <c r="F640" s="1587"/>
      <c r="G640" s="1572"/>
      <c r="H640" s="1572"/>
      <c r="I640" s="1870">
        <f t="shared" si="9"/>
        <v>0</v>
      </c>
      <c r="J640" s="1587"/>
      <c r="K640" s="1587"/>
      <c r="L640" s="1587"/>
      <c r="M640" s="1587"/>
      <c r="N640" s="1587"/>
      <c r="O640" s="1602"/>
    </row>
    <row r="641" spans="1:15" ht="16" customHeight="1" x14ac:dyDescent="0.45">
      <c r="A641" s="1609"/>
      <c r="B641" s="1570"/>
      <c r="C641" s="1571"/>
      <c r="D641" s="1569"/>
      <c r="E641" s="1587"/>
      <c r="F641" s="1587"/>
      <c r="G641" s="1572"/>
      <c r="H641" s="1572"/>
      <c r="I641" s="1870">
        <f t="shared" si="9"/>
        <v>0</v>
      </c>
      <c r="J641" s="1587"/>
      <c r="K641" s="1587"/>
      <c r="L641" s="1587"/>
      <c r="M641" s="1587"/>
      <c r="N641" s="1587"/>
      <c r="O641" s="1602"/>
    </row>
    <row r="642" spans="1:15" ht="16" customHeight="1" x14ac:dyDescent="0.45">
      <c r="A642" s="1609"/>
      <c r="B642" s="1570"/>
      <c r="C642" s="1571"/>
      <c r="D642" s="1569"/>
      <c r="E642" s="1587"/>
      <c r="F642" s="1587"/>
      <c r="G642" s="1572"/>
      <c r="H642" s="1572"/>
      <c r="I642" s="1870">
        <f t="shared" si="9"/>
        <v>0</v>
      </c>
      <c r="J642" s="1587"/>
      <c r="K642" s="1587"/>
      <c r="L642" s="1587"/>
      <c r="M642" s="1587"/>
      <c r="N642" s="1587"/>
      <c r="O642" s="1602"/>
    </row>
    <row r="643" spans="1:15" ht="16" customHeight="1" x14ac:dyDescent="0.45">
      <c r="A643" s="1609"/>
      <c r="B643" s="1570"/>
      <c r="C643" s="1571"/>
      <c r="D643" s="1569"/>
      <c r="E643" s="1587"/>
      <c r="F643" s="1587"/>
      <c r="G643" s="1572"/>
      <c r="H643" s="1572"/>
      <c r="I643" s="1870">
        <f t="shared" si="9"/>
        <v>0</v>
      </c>
      <c r="J643" s="1587"/>
      <c r="K643" s="1587"/>
      <c r="L643" s="1587"/>
      <c r="M643" s="1587"/>
      <c r="N643" s="1587"/>
      <c r="O643" s="1602"/>
    </row>
    <row r="644" spans="1:15" ht="16" customHeight="1" x14ac:dyDescent="0.45">
      <c r="A644" s="1609"/>
      <c r="B644" s="1570"/>
      <c r="C644" s="1571"/>
      <c r="D644" s="1569"/>
      <c r="E644" s="1587"/>
      <c r="F644" s="1587"/>
      <c r="G644" s="1572"/>
      <c r="H644" s="1572"/>
      <c r="I644" s="1870">
        <f t="shared" si="9"/>
        <v>0</v>
      </c>
      <c r="J644" s="1587"/>
      <c r="K644" s="1587"/>
      <c r="L644" s="1587"/>
      <c r="M644" s="1587"/>
      <c r="N644" s="1587"/>
      <c r="O644" s="1602"/>
    </row>
    <row r="645" spans="1:15" ht="16" customHeight="1" x14ac:dyDescent="0.45">
      <c r="A645" s="1609"/>
      <c r="B645" s="1570"/>
      <c r="C645" s="1571"/>
      <c r="D645" s="1569"/>
      <c r="E645" s="1587"/>
      <c r="F645" s="1587"/>
      <c r="G645" s="1572"/>
      <c r="H645" s="1572"/>
      <c r="I645" s="1870">
        <f t="shared" si="9"/>
        <v>0</v>
      </c>
      <c r="J645" s="1587"/>
      <c r="K645" s="1587"/>
      <c r="L645" s="1587"/>
      <c r="M645" s="1587"/>
      <c r="N645" s="1587"/>
      <c r="O645" s="1602"/>
    </row>
    <row r="646" spans="1:15" ht="16" customHeight="1" x14ac:dyDescent="0.45">
      <c r="A646" s="1609"/>
      <c r="B646" s="1570"/>
      <c r="C646" s="1571"/>
      <c r="D646" s="1569"/>
      <c r="E646" s="1587"/>
      <c r="F646" s="1587"/>
      <c r="G646" s="1572"/>
      <c r="H646" s="1572"/>
      <c r="I646" s="1870">
        <f t="shared" si="9"/>
        <v>0</v>
      </c>
      <c r="J646" s="1587"/>
      <c r="K646" s="1587"/>
      <c r="L646" s="1587"/>
      <c r="M646" s="1587"/>
      <c r="N646" s="1587"/>
      <c r="O646" s="1602"/>
    </row>
    <row r="647" spans="1:15" ht="16" customHeight="1" x14ac:dyDescent="0.45">
      <c r="A647" s="1609"/>
      <c r="B647" s="1570"/>
      <c r="C647" s="1571"/>
      <c r="D647" s="1569"/>
      <c r="E647" s="1587"/>
      <c r="F647" s="1587"/>
      <c r="G647" s="1572"/>
      <c r="H647" s="1572"/>
      <c r="I647" s="1870">
        <f t="shared" si="9"/>
        <v>0</v>
      </c>
      <c r="J647" s="1587"/>
      <c r="K647" s="1587"/>
      <c r="L647" s="1587"/>
      <c r="M647" s="1587"/>
      <c r="N647" s="1587"/>
      <c r="O647" s="1602"/>
    </row>
    <row r="648" spans="1:15" ht="16" customHeight="1" x14ac:dyDescent="0.45">
      <c r="A648" s="1609"/>
      <c r="B648" s="1570"/>
      <c r="C648" s="1571"/>
      <c r="D648" s="1569"/>
      <c r="E648" s="1587"/>
      <c r="F648" s="1587"/>
      <c r="G648" s="1572"/>
      <c r="H648" s="1572"/>
      <c r="I648" s="1870">
        <f t="shared" ref="I648:I711" si="10">$G648*$H648</f>
        <v>0</v>
      </c>
      <c r="J648" s="1587"/>
      <c r="K648" s="1587"/>
      <c r="L648" s="1587"/>
      <c r="M648" s="1587"/>
      <c r="N648" s="1587"/>
      <c r="O648" s="1602"/>
    </row>
    <row r="649" spans="1:15" ht="16" customHeight="1" x14ac:dyDescent="0.45">
      <c r="A649" s="1609"/>
      <c r="B649" s="1570"/>
      <c r="C649" s="1571"/>
      <c r="D649" s="1569"/>
      <c r="E649" s="1587"/>
      <c r="F649" s="1587"/>
      <c r="G649" s="1572"/>
      <c r="H649" s="1572"/>
      <c r="I649" s="1870">
        <f t="shared" si="10"/>
        <v>0</v>
      </c>
      <c r="J649" s="1587"/>
      <c r="K649" s="1587"/>
      <c r="L649" s="1587"/>
      <c r="M649" s="1587"/>
      <c r="N649" s="1587"/>
      <c r="O649" s="1602"/>
    </row>
    <row r="650" spans="1:15" ht="16" customHeight="1" x14ac:dyDescent="0.45">
      <c r="A650" s="1609"/>
      <c r="B650" s="1570"/>
      <c r="C650" s="1571"/>
      <c r="D650" s="1569"/>
      <c r="E650" s="1587"/>
      <c r="F650" s="1587"/>
      <c r="G650" s="1572"/>
      <c r="H650" s="1572"/>
      <c r="I650" s="1870">
        <f t="shared" si="10"/>
        <v>0</v>
      </c>
      <c r="J650" s="1587"/>
      <c r="K650" s="1587"/>
      <c r="L650" s="1587"/>
      <c r="M650" s="1587"/>
      <c r="N650" s="1587"/>
      <c r="O650" s="1602"/>
    </row>
    <row r="651" spans="1:15" ht="16" customHeight="1" x14ac:dyDescent="0.45">
      <c r="A651" s="1609"/>
      <c r="B651" s="1570"/>
      <c r="C651" s="1571"/>
      <c r="D651" s="1569"/>
      <c r="E651" s="1587"/>
      <c r="F651" s="1587"/>
      <c r="G651" s="1572"/>
      <c r="H651" s="1572"/>
      <c r="I651" s="1870">
        <f t="shared" si="10"/>
        <v>0</v>
      </c>
      <c r="J651" s="1587"/>
      <c r="K651" s="1587"/>
      <c r="L651" s="1587"/>
      <c r="M651" s="1587"/>
      <c r="N651" s="1587"/>
      <c r="O651" s="1602"/>
    </row>
    <row r="652" spans="1:15" ht="16" customHeight="1" x14ac:dyDescent="0.45">
      <c r="A652" s="1609"/>
      <c r="B652" s="1570"/>
      <c r="C652" s="1571"/>
      <c r="D652" s="1569"/>
      <c r="E652" s="1587"/>
      <c r="F652" s="1587"/>
      <c r="G652" s="1572"/>
      <c r="H652" s="1572"/>
      <c r="I652" s="1870">
        <f t="shared" si="10"/>
        <v>0</v>
      </c>
      <c r="J652" s="1587"/>
      <c r="K652" s="1587"/>
      <c r="L652" s="1587"/>
      <c r="M652" s="1587"/>
      <c r="N652" s="1587"/>
      <c r="O652" s="1602"/>
    </row>
    <row r="653" spans="1:15" ht="16" customHeight="1" x14ac:dyDescent="0.45">
      <c r="A653" s="1609"/>
      <c r="B653" s="1570"/>
      <c r="C653" s="1571"/>
      <c r="D653" s="1569"/>
      <c r="E653" s="1587"/>
      <c r="F653" s="1587"/>
      <c r="G653" s="1572"/>
      <c r="H653" s="1572"/>
      <c r="I653" s="1870">
        <f t="shared" si="10"/>
        <v>0</v>
      </c>
      <c r="J653" s="1587"/>
      <c r="K653" s="1587"/>
      <c r="L653" s="1587"/>
      <c r="M653" s="1587"/>
      <c r="N653" s="1587"/>
      <c r="O653" s="1602"/>
    </row>
    <row r="654" spans="1:15" ht="16" customHeight="1" x14ac:dyDescent="0.45">
      <c r="A654" s="1609"/>
      <c r="B654" s="1570"/>
      <c r="C654" s="1571"/>
      <c r="D654" s="1569"/>
      <c r="E654" s="1587"/>
      <c r="F654" s="1587"/>
      <c r="G654" s="1572"/>
      <c r="H654" s="1572"/>
      <c r="I654" s="1870">
        <f t="shared" si="10"/>
        <v>0</v>
      </c>
      <c r="J654" s="1587"/>
      <c r="K654" s="1587"/>
      <c r="L654" s="1587"/>
      <c r="M654" s="1587"/>
      <c r="N654" s="1587"/>
      <c r="O654" s="1602"/>
    </row>
    <row r="655" spans="1:15" ht="16" customHeight="1" x14ac:dyDescent="0.45">
      <c r="A655" s="1609"/>
      <c r="B655" s="1570"/>
      <c r="C655" s="1571"/>
      <c r="D655" s="1569"/>
      <c r="E655" s="1587"/>
      <c r="F655" s="1587"/>
      <c r="G655" s="1572"/>
      <c r="H655" s="1572"/>
      <c r="I655" s="1870">
        <f t="shared" si="10"/>
        <v>0</v>
      </c>
      <c r="J655" s="1587"/>
      <c r="K655" s="1587"/>
      <c r="L655" s="1587"/>
      <c r="M655" s="1587"/>
      <c r="N655" s="1587"/>
      <c r="O655" s="1602"/>
    </row>
    <row r="656" spans="1:15" ht="16" customHeight="1" x14ac:dyDescent="0.45">
      <c r="A656" s="1609"/>
      <c r="B656" s="1570"/>
      <c r="C656" s="1571"/>
      <c r="D656" s="1569"/>
      <c r="E656" s="1587"/>
      <c r="F656" s="1587"/>
      <c r="G656" s="1572"/>
      <c r="H656" s="1572"/>
      <c r="I656" s="1870">
        <f t="shared" si="10"/>
        <v>0</v>
      </c>
      <c r="J656" s="1587"/>
      <c r="K656" s="1587"/>
      <c r="L656" s="1587"/>
      <c r="M656" s="1587"/>
      <c r="N656" s="1587"/>
      <c r="O656" s="1602"/>
    </row>
    <row r="657" spans="1:15" ht="16" customHeight="1" x14ac:dyDescent="0.45">
      <c r="A657" s="1609"/>
      <c r="B657" s="1570"/>
      <c r="C657" s="1571"/>
      <c r="D657" s="1569"/>
      <c r="E657" s="1587"/>
      <c r="F657" s="1587"/>
      <c r="G657" s="1572"/>
      <c r="H657" s="1572"/>
      <c r="I657" s="1870">
        <f t="shared" si="10"/>
        <v>0</v>
      </c>
      <c r="J657" s="1587"/>
      <c r="K657" s="1587"/>
      <c r="L657" s="1587"/>
      <c r="M657" s="1587"/>
      <c r="N657" s="1587"/>
      <c r="O657" s="1602"/>
    </row>
    <row r="658" spans="1:15" ht="16" customHeight="1" x14ac:dyDescent="0.45">
      <c r="A658" s="1609"/>
      <c r="B658" s="1570"/>
      <c r="C658" s="1571"/>
      <c r="D658" s="1569"/>
      <c r="E658" s="1587"/>
      <c r="F658" s="1587"/>
      <c r="G658" s="1572"/>
      <c r="H658" s="1572"/>
      <c r="I658" s="1870">
        <f t="shared" si="10"/>
        <v>0</v>
      </c>
      <c r="J658" s="1587"/>
      <c r="K658" s="1587"/>
      <c r="L658" s="1587"/>
      <c r="M658" s="1587"/>
      <c r="N658" s="1587"/>
      <c r="O658" s="1602"/>
    </row>
    <row r="659" spans="1:15" ht="16" customHeight="1" x14ac:dyDescent="0.45">
      <c r="A659" s="1609"/>
      <c r="B659" s="1570"/>
      <c r="C659" s="1571"/>
      <c r="D659" s="1569"/>
      <c r="E659" s="1587"/>
      <c r="F659" s="1587"/>
      <c r="G659" s="1572"/>
      <c r="H659" s="1572"/>
      <c r="I659" s="1870">
        <f t="shared" si="10"/>
        <v>0</v>
      </c>
      <c r="J659" s="1587"/>
      <c r="K659" s="1587"/>
      <c r="L659" s="1587"/>
      <c r="M659" s="1587"/>
      <c r="N659" s="1587"/>
      <c r="O659" s="1602"/>
    </row>
    <row r="660" spans="1:15" ht="16" customHeight="1" x14ac:dyDescent="0.45">
      <c r="A660" s="1609"/>
      <c r="B660" s="1570"/>
      <c r="C660" s="1571"/>
      <c r="D660" s="1569"/>
      <c r="E660" s="1587"/>
      <c r="F660" s="1587"/>
      <c r="G660" s="1572"/>
      <c r="H660" s="1572"/>
      <c r="I660" s="1870">
        <f t="shared" si="10"/>
        <v>0</v>
      </c>
      <c r="J660" s="1587"/>
      <c r="K660" s="1587"/>
      <c r="L660" s="1587"/>
      <c r="M660" s="1587"/>
      <c r="N660" s="1587"/>
      <c r="O660" s="1602"/>
    </row>
    <row r="661" spans="1:15" ht="16" customHeight="1" x14ac:dyDescent="0.45">
      <c r="A661" s="1609"/>
      <c r="B661" s="1570"/>
      <c r="C661" s="1571"/>
      <c r="D661" s="1569"/>
      <c r="E661" s="1587"/>
      <c r="F661" s="1587"/>
      <c r="G661" s="1572"/>
      <c r="H661" s="1572"/>
      <c r="I661" s="1870">
        <f t="shared" si="10"/>
        <v>0</v>
      </c>
      <c r="J661" s="1587"/>
      <c r="K661" s="1587"/>
      <c r="L661" s="1587"/>
      <c r="M661" s="1587"/>
      <c r="N661" s="1587"/>
      <c r="O661" s="1602"/>
    </row>
    <row r="662" spans="1:15" ht="16" customHeight="1" x14ac:dyDescent="0.45">
      <c r="A662" s="1609"/>
      <c r="B662" s="1570"/>
      <c r="C662" s="1571"/>
      <c r="D662" s="1569"/>
      <c r="E662" s="1587"/>
      <c r="F662" s="1587"/>
      <c r="G662" s="1572"/>
      <c r="H662" s="1572"/>
      <c r="I662" s="1870">
        <f t="shared" si="10"/>
        <v>0</v>
      </c>
      <c r="J662" s="1587"/>
      <c r="K662" s="1587"/>
      <c r="L662" s="1587"/>
      <c r="M662" s="1587"/>
      <c r="N662" s="1587"/>
      <c r="O662" s="1602"/>
    </row>
    <row r="663" spans="1:15" ht="16" customHeight="1" x14ac:dyDescent="0.45">
      <c r="A663" s="1609"/>
      <c r="B663" s="1570"/>
      <c r="C663" s="1571"/>
      <c r="D663" s="1569"/>
      <c r="E663" s="1587"/>
      <c r="F663" s="1587"/>
      <c r="G663" s="1572"/>
      <c r="H663" s="1572"/>
      <c r="I663" s="1870">
        <f t="shared" si="10"/>
        <v>0</v>
      </c>
      <c r="J663" s="1587"/>
      <c r="K663" s="1587"/>
      <c r="L663" s="1587"/>
      <c r="M663" s="1587"/>
      <c r="N663" s="1587"/>
      <c r="O663" s="1602"/>
    </row>
    <row r="664" spans="1:15" ht="16" customHeight="1" x14ac:dyDescent="0.45">
      <c r="A664" s="1609"/>
      <c r="B664" s="1570"/>
      <c r="C664" s="1571"/>
      <c r="D664" s="1569"/>
      <c r="E664" s="1587"/>
      <c r="F664" s="1587"/>
      <c r="G664" s="1572"/>
      <c r="H664" s="1572"/>
      <c r="I664" s="1870">
        <f t="shared" si="10"/>
        <v>0</v>
      </c>
      <c r="J664" s="1587"/>
      <c r="K664" s="1587"/>
      <c r="L664" s="1587"/>
      <c r="M664" s="1587"/>
      <c r="N664" s="1587"/>
      <c r="O664" s="1602"/>
    </row>
    <row r="665" spans="1:15" ht="16" customHeight="1" x14ac:dyDescent="0.45">
      <c r="A665" s="1609"/>
      <c r="B665" s="1570"/>
      <c r="C665" s="1571"/>
      <c r="D665" s="1569"/>
      <c r="E665" s="1587"/>
      <c r="F665" s="1587"/>
      <c r="G665" s="1572"/>
      <c r="H665" s="1572"/>
      <c r="I665" s="1870">
        <f t="shared" si="10"/>
        <v>0</v>
      </c>
      <c r="J665" s="1587"/>
      <c r="K665" s="1587"/>
      <c r="L665" s="1587"/>
      <c r="M665" s="1587"/>
      <c r="N665" s="1587"/>
      <c r="O665" s="1602"/>
    </row>
    <row r="666" spans="1:15" ht="16" customHeight="1" x14ac:dyDescent="0.45">
      <c r="A666" s="1609"/>
      <c r="B666" s="1570"/>
      <c r="C666" s="1571"/>
      <c r="D666" s="1569"/>
      <c r="E666" s="1587"/>
      <c r="F666" s="1587"/>
      <c r="G666" s="1572"/>
      <c r="H666" s="1572"/>
      <c r="I666" s="1870">
        <f t="shared" si="10"/>
        <v>0</v>
      </c>
      <c r="J666" s="1587"/>
      <c r="K666" s="1587"/>
      <c r="L666" s="1587"/>
      <c r="M666" s="1587"/>
      <c r="N666" s="1587"/>
      <c r="O666" s="1602"/>
    </row>
    <row r="667" spans="1:15" ht="16" customHeight="1" x14ac:dyDescent="0.45">
      <c r="A667" s="1609"/>
      <c r="B667" s="1570"/>
      <c r="C667" s="1571"/>
      <c r="D667" s="1569"/>
      <c r="E667" s="1587"/>
      <c r="F667" s="1587"/>
      <c r="G667" s="1572"/>
      <c r="H667" s="1572"/>
      <c r="I667" s="1870">
        <f t="shared" si="10"/>
        <v>0</v>
      </c>
      <c r="J667" s="1587"/>
      <c r="K667" s="1587"/>
      <c r="L667" s="1587"/>
      <c r="M667" s="1587"/>
      <c r="N667" s="1587"/>
      <c r="O667" s="1602"/>
    </row>
    <row r="668" spans="1:15" ht="16" customHeight="1" x14ac:dyDescent="0.45">
      <c r="A668" s="1609"/>
      <c r="B668" s="1570"/>
      <c r="C668" s="1571"/>
      <c r="D668" s="1569"/>
      <c r="E668" s="1587"/>
      <c r="F668" s="1587"/>
      <c r="G668" s="1572"/>
      <c r="H668" s="1572"/>
      <c r="I668" s="1870">
        <f t="shared" si="10"/>
        <v>0</v>
      </c>
      <c r="J668" s="1587"/>
      <c r="K668" s="1587"/>
      <c r="L668" s="1587"/>
      <c r="M668" s="1587"/>
      <c r="N668" s="1587"/>
      <c r="O668" s="1602"/>
    </row>
    <row r="669" spans="1:15" ht="16" customHeight="1" x14ac:dyDescent="0.45">
      <c r="A669" s="1609"/>
      <c r="B669" s="1570"/>
      <c r="C669" s="1571"/>
      <c r="D669" s="1569"/>
      <c r="E669" s="1587"/>
      <c r="F669" s="1587"/>
      <c r="G669" s="1572"/>
      <c r="H669" s="1572"/>
      <c r="I669" s="1870">
        <f t="shared" si="10"/>
        <v>0</v>
      </c>
      <c r="J669" s="1587"/>
      <c r="K669" s="1587"/>
      <c r="L669" s="1587"/>
      <c r="M669" s="1587"/>
      <c r="N669" s="1587"/>
      <c r="O669" s="1602"/>
    </row>
    <row r="670" spans="1:15" ht="16" customHeight="1" x14ac:dyDescent="0.45">
      <c r="A670" s="1609"/>
      <c r="B670" s="1570"/>
      <c r="C670" s="1571"/>
      <c r="D670" s="1569"/>
      <c r="E670" s="1587"/>
      <c r="F670" s="1587"/>
      <c r="G670" s="1572"/>
      <c r="H670" s="1572"/>
      <c r="I670" s="1870">
        <f t="shared" si="10"/>
        <v>0</v>
      </c>
      <c r="J670" s="1587"/>
      <c r="K670" s="1587"/>
      <c r="L670" s="1587"/>
      <c r="M670" s="1587"/>
      <c r="N670" s="1587"/>
      <c r="O670" s="1602"/>
    </row>
    <row r="671" spans="1:15" ht="16" customHeight="1" x14ac:dyDescent="0.45">
      <c r="A671" s="1609"/>
      <c r="B671" s="1570"/>
      <c r="C671" s="1571"/>
      <c r="D671" s="1569"/>
      <c r="E671" s="1587"/>
      <c r="F671" s="1587"/>
      <c r="G671" s="1572"/>
      <c r="H671" s="1572"/>
      <c r="I671" s="1870">
        <f t="shared" si="10"/>
        <v>0</v>
      </c>
      <c r="J671" s="1587"/>
      <c r="K671" s="1587"/>
      <c r="L671" s="1587"/>
      <c r="M671" s="1587"/>
      <c r="N671" s="1587"/>
      <c r="O671" s="1602"/>
    </row>
    <row r="672" spans="1:15" ht="16" customHeight="1" x14ac:dyDescent="0.45">
      <c r="A672" s="1609"/>
      <c r="B672" s="1570"/>
      <c r="C672" s="1571"/>
      <c r="D672" s="1569"/>
      <c r="E672" s="1587"/>
      <c r="F672" s="1587"/>
      <c r="G672" s="1572"/>
      <c r="H672" s="1572"/>
      <c r="I672" s="1870">
        <f t="shared" si="10"/>
        <v>0</v>
      </c>
      <c r="J672" s="1587"/>
      <c r="K672" s="1587"/>
      <c r="L672" s="1587"/>
      <c r="M672" s="1587"/>
      <c r="N672" s="1587"/>
      <c r="O672" s="1602"/>
    </row>
    <row r="673" spans="1:15" ht="16" customHeight="1" x14ac:dyDescent="0.45">
      <c r="A673" s="1609"/>
      <c r="B673" s="1570"/>
      <c r="C673" s="1571"/>
      <c r="D673" s="1569"/>
      <c r="E673" s="1587"/>
      <c r="F673" s="1587"/>
      <c r="G673" s="1572"/>
      <c r="H673" s="1572"/>
      <c r="I673" s="1870">
        <f t="shared" si="10"/>
        <v>0</v>
      </c>
      <c r="J673" s="1587"/>
      <c r="K673" s="1587"/>
      <c r="L673" s="1587"/>
      <c r="M673" s="1587"/>
      <c r="N673" s="1587"/>
      <c r="O673" s="1602"/>
    </row>
    <row r="674" spans="1:15" ht="16" customHeight="1" x14ac:dyDescent="0.45">
      <c r="A674" s="1609"/>
      <c r="B674" s="1570"/>
      <c r="C674" s="1571"/>
      <c r="D674" s="1569"/>
      <c r="E674" s="1587"/>
      <c r="F674" s="1587"/>
      <c r="G674" s="1572"/>
      <c r="H674" s="1572"/>
      <c r="I674" s="1870">
        <f t="shared" si="10"/>
        <v>0</v>
      </c>
      <c r="J674" s="1587"/>
      <c r="K674" s="1587"/>
      <c r="L674" s="1587"/>
      <c r="M674" s="1587"/>
      <c r="N674" s="1587"/>
      <c r="O674" s="1602"/>
    </row>
    <row r="675" spans="1:15" ht="16" customHeight="1" x14ac:dyDescent="0.45">
      <c r="A675" s="1609"/>
      <c r="B675" s="1570"/>
      <c r="C675" s="1571"/>
      <c r="D675" s="1569"/>
      <c r="E675" s="1587"/>
      <c r="F675" s="1587"/>
      <c r="G675" s="1572"/>
      <c r="H675" s="1572"/>
      <c r="I675" s="1870">
        <f t="shared" si="10"/>
        <v>0</v>
      </c>
      <c r="J675" s="1587"/>
      <c r="K675" s="1587"/>
      <c r="L675" s="1587"/>
      <c r="M675" s="1587"/>
      <c r="N675" s="1587"/>
      <c r="O675" s="1602"/>
    </row>
    <row r="676" spans="1:15" ht="16" customHeight="1" x14ac:dyDescent="0.45">
      <c r="A676" s="1609"/>
      <c r="B676" s="1570"/>
      <c r="C676" s="1571"/>
      <c r="D676" s="1569"/>
      <c r="E676" s="1587"/>
      <c r="F676" s="1587"/>
      <c r="G676" s="1572"/>
      <c r="H676" s="1572"/>
      <c r="I676" s="1870">
        <f t="shared" si="10"/>
        <v>0</v>
      </c>
      <c r="J676" s="1587"/>
      <c r="K676" s="1587"/>
      <c r="L676" s="1587"/>
      <c r="M676" s="1587"/>
      <c r="N676" s="1587"/>
      <c r="O676" s="1602"/>
    </row>
    <row r="677" spans="1:15" ht="16" customHeight="1" x14ac:dyDescent="0.45">
      <c r="A677" s="1609"/>
      <c r="B677" s="1570"/>
      <c r="C677" s="1571"/>
      <c r="D677" s="1569"/>
      <c r="E677" s="1587"/>
      <c r="F677" s="1587"/>
      <c r="G677" s="1572"/>
      <c r="H677" s="1572"/>
      <c r="I677" s="1870">
        <f t="shared" si="10"/>
        <v>0</v>
      </c>
      <c r="J677" s="1587"/>
      <c r="K677" s="1587"/>
      <c r="L677" s="1587"/>
      <c r="M677" s="1587"/>
      <c r="N677" s="1587"/>
      <c r="O677" s="1602"/>
    </row>
    <row r="678" spans="1:15" ht="16" customHeight="1" x14ac:dyDescent="0.45">
      <c r="A678" s="1609"/>
      <c r="B678" s="1570"/>
      <c r="C678" s="1571"/>
      <c r="D678" s="1569"/>
      <c r="E678" s="1587"/>
      <c r="F678" s="1587"/>
      <c r="G678" s="1572"/>
      <c r="H678" s="1572"/>
      <c r="I678" s="1870">
        <f t="shared" si="10"/>
        <v>0</v>
      </c>
      <c r="J678" s="1587"/>
      <c r="K678" s="1587"/>
      <c r="L678" s="1587"/>
      <c r="M678" s="1587"/>
      <c r="N678" s="1587"/>
      <c r="O678" s="1602"/>
    </row>
    <row r="679" spans="1:15" ht="16" customHeight="1" x14ac:dyDescent="0.45">
      <c r="A679" s="1609"/>
      <c r="B679" s="1570"/>
      <c r="C679" s="1571"/>
      <c r="D679" s="1569"/>
      <c r="E679" s="1587"/>
      <c r="F679" s="1587"/>
      <c r="G679" s="1572"/>
      <c r="H679" s="1572"/>
      <c r="I679" s="1870">
        <f t="shared" si="10"/>
        <v>0</v>
      </c>
      <c r="J679" s="1587"/>
      <c r="K679" s="1587"/>
      <c r="L679" s="1587"/>
      <c r="M679" s="1587"/>
      <c r="N679" s="1587"/>
      <c r="O679" s="1602"/>
    </row>
    <row r="680" spans="1:15" ht="16" customHeight="1" x14ac:dyDescent="0.45">
      <c r="A680" s="1609"/>
      <c r="B680" s="1570"/>
      <c r="C680" s="1571"/>
      <c r="D680" s="1569"/>
      <c r="E680" s="1587"/>
      <c r="F680" s="1587"/>
      <c r="G680" s="1572"/>
      <c r="H680" s="1572"/>
      <c r="I680" s="1870">
        <f t="shared" si="10"/>
        <v>0</v>
      </c>
      <c r="J680" s="1587"/>
      <c r="K680" s="1587"/>
      <c r="L680" s="1587"/>
      <c r="M680" s="1587"/>
      <c r="N680" s="1587"/>
      <c r="O680" s="1602"/>
    </row>
    <row r="681" spans="1:15" ht="16" customHeight="1" x14ac:dyDescent="0.45">
      <c r="A681" s="1609"/>
      <c r="B681" s="1570"/>
      <c r="C681" s="1571"/>
      <c r="D681" s="1569"/>
      <c r="E681" s="1587"/>
      <c r="F681" s="1587"/>
      <c r="G681" s="1572"/>
      <c r="H681" s="1572"/>
      <c r="I681" s="1870">
        <f t="shared" si="10"/>
        <v>0</v>
      </c>
      <c r="J681" s="1587"/>
      <c r="K681" s="1587"/>
      <c r="L681" s="1587"/>
      <c r="M681" s="1587"/>
      <c r="N681" s="1587"/>
      <c r="O681" s="1602"/>
    </row>
    <row r="682" spans="1:15" ht="16" customHeight="1" x14ac:dyDescent="0.45">
      <c r="A682" s="1609"/>
      <c r="B682" s="1570"/>
      <c r="C682" s="1571"/>
      <c r="D682" s="1569"/>
      <c r="E682" s="1587"/>
      <c r="F682" s="1587"/>
      <c r="G682" s="1572"/>
      <c r="H682" s="1572"/>
      <c r="I682" s="1870">
        <f t="shared" si="10"/>
        <v>0</v>
      </c>
      <c r="J682" s="1587"/>
      <c r="K682" s="1587"/>
      <c r="L682" s="1587"/>
      <c r="M682" s="1587"/>
      <c r="N682" s="1587"/>
      <c r="O682" s="1602"/>
    </row>
    <row r="683" spans="1:15" ht="16" customHeight="1" x14ac:dyDescent="0.45">
      <c r="A683" s="1609"/>
      <c r="B683" s="1570"/>
      <c r="C683" s="1571"/>
      <c r="D683" s="1569"/>
      <c r="E683" s="1587"/>
      <c r="F683" s="1587"/>
      <c r="G683" s="1572"/>
      <c r="H683" s="1572"/>
      <c r="I683" s="1870">
        <f t="shared" si="10"/>
        <v>0</v>
      </c>
      <c r="J683" s="1587"/>
      <c r="K683" s="1587"/>
      <c r="L683" s="1587"/>
      <c r="M683" s="1587"/>
      <c r="N683" s="1587"/>
      <c r="O683" s="1602"/>
    </row>
    <row r="684" spans="1:15" ht="16" customHeight="1" x14ac:dyDescent="0.45">
      <c r="A684" s="1609"/>
      <c r="B684" s="1570"/>
      <c r="C684" s="1571"/>
      <c r="D684" s="1569"/>
      <c r="E684" s="1587"/>
      <c r="F684" s="1587"/>
      <c r="G684" s="1572"/>
      <c r="H684" s="1572"/>
      <c r="I684" s="1870">
        <f t="shared" si="10"/>
        <v>0</v>
      </c>
      <c r="J684" s="1587"/>
      <c r="K684" s="1587"/>
      <c r="L684" s="1587"/>
      <c r="M684" s="1587"/>
      <c r="N684" s="1587"/>
      <c r="O684" s="1602"/>
    </row>
    <row r="685" spans="1:15" ht="16" customHeight="1" x14ac:dyDescent="0.45">
      <c r="A685" s="1609"/>
      <c r="B685" s="1570"/>
      <c r="C685" s="1571"/>
      <c r="D685" s="1569"/>
      <c r="E685" s="1587"/>
      <c r="F685" s="1587"/>
      <c r="G685" s="1572"/>
      <c r="H685" s="1572"/>
      <c r="I685" s="1870">
        <f t="shared" si="10"/>
        <v>0</v>
      </c>
      <c r="J685" s="1587"/>
      <c r="K685" s="1587"/>
      <c r="L685" s="1587"/>
      <c r="M685" s="1587"/>
      <c r="N685" s="1587"/>
      <c r="O685" s="1602"/>
    </row>
    <row r="686" spans="1:15" ht="16" customHeight="1" x14ac:dyDescent="0.45">
      <c r="A686" s="1609"/>
      <c r="B686" s="1570"/>
      <c r="C686" s="1571"/>
      <c r="D686" s="1569"/>
      <c r="E686" s="1587"/>
      <c r="F686" s="1587"/>
      <c r="G686" s="1572"/>
      <c r="H686" s="1572"/>
      <c r="I686" s="1870">
        <f t="shared" si="10"/>
        <v>0</v>
      </c>
      <c r="J686" s="1587"/>
      <c r="K686" s="1587"/>
      <c r="L686" s="1587"/>
      <c r="M686" s="1587"/>
      <c r="N686" s="1587"/>
      <c r="O686" s="1602"/>
    </row>
    <row r="687" spans="1:15" ht="16" customHeight="1" x14ac:dyDescent="0.45">
      <c r="A687" s="1609"/>
      <c r="B687" s="1570"/>
      <c r="C687" s="1571"/>
      <c r="D687" s="1569"/>
      <c r="E687" s="1587"/>
      <c r="F687" s="1587"/>
      <c r="G687" s="1572"/>
      <c r="H687" s="1572"/>
      <c r="I687" s="1870">
        <f t="shared" si="10"/>
        <v>0</v>
      </c>
      <c r="J687" s="1587"/>
      <c r="K687" s="1587"/>
      <c r="L687" s="1587"/>
      <c r="M687" s="1587"/>
      <c r="N687" s="1587"/>
      <c r="O687" s="1602"/>
    </row>
    <row r="688" spans="1:15" ht="16" customHeight="1" x14ac:dyDescent="0.45">
      <c r="A688" s="1609"/>
      <c r="B688" s="1570"/>
      <c r="C688" s="1571"/>
      <c r="D688" s="1569"/>
      <c r="E688" s="1587"/>
      <c r="F688" s="1587"/>
      <c r="G688" s="1572"/>
      <c r="H688" s="1572"/>
      <c r="I688" s="1870">
        <f t="shared" si="10"/>
        <v>0</v>
      </c>
      <c r="J688" s="1587"/>
      <c r="K688" s="1587"/>
      <c r="L688" s="1587"/>
      <c r="M688" s="1587"/>
      <c r="N688" s="1587"/>
      <c r="O688" s="1602"/>
    </row>
    <row r="689" spans="1:15" ht="16" customHeight="1" x14ac:dyDescent="0.45">
      <c r="A689" s="1609"/>
      <c r="B689" s="1570"/>
      <c r="C689" s="1571"/>
      <c r="D689" s="1569"/>
      <c r="E689" s="1587"/>
      <c r="F689" s="1587"/>
      <c r="G689" s="1572"/>
      <c r="H689" s="1572"/>
      <c r="I689" s="1870">
        <f t="shared" si="10"/>
        <v>0</v>
      </c>
      <c r="J689" s="1587"/>
      <c r="K689" s="1587"/>
      <c r="L689" s="1587"/>
      <c r="M689" s="1587"/>
      <c r="N689" s="1587"/>
      <c r="O689" s="1602"/>
    </row>
    <row r="690" spans="1:15" ht="16" customHeight="1" x14ac:dyDescent="0.45">
      <c r="A690" s="1609"/>
      <c r="B690" s="1570"/>
      <c r="C690" s="1571"/>
      <c r="D690" s="1569"/>
      <c r="E690" s="1587"/>
      <c r="F690" s="1587"/>
      <c r="G690" s="1572"/>
      <c r="H690" s="1572"/>
      <c r="I690" s="1870">
        <f t="shared" si="10"/>
        <v>0</v>
      </c>
      <c r="J690" s="1587"/>
      <c r="K690" s="1587"/>
      <c r="L690" s="1587"/>
      <c r="M690" s="1587"/>
      <c r="N690" s="1587"/>
      <c r="O690" s="1602"/>
    </row>
    <row r="691" spans="1:15" ht="16" customHeight="1" x14ac:dyDescent="0.45">
      <c r="A691" s="1609"/>
      <c r="B691" s="1570"/>
      <c r="C691" s="1571"/>
      <c r="D691" s="1569"/>
      <c r="E691" s="1587"/>
      <c r="F691" s="1587"/>
      <c r="G691" s="1572"/>
      <c r="H691" s="1572"/>
      <c r="I691" s="1870">
        <f t="shared" si="10"/>
        <v>0</v>
      </c>
      <c r="J691" s="1587"/>
      <c r="K691" s="1587"/>
      <c r="L691" s="1587"/>
      <c r="M691" s="1587"/>
      <c r="N691" s="1587"/>
      <c r="O691" s="1602"/>
    </row>
    <row r="692" spans="1:15" ht="16" customHeight="1" x14ac:dyDescent="0.45">
      <c r="A692" s="1609"/>
      <c r="B692" s="1570"/>
      <c r="C692" s="1571"/>
      <c r="D692" s="1569"/>
      <c r="E692" s="1587"/>
      <c r="F692" s="1587"/>
      <c r="G692" s="1572"/>
      <c r="H692" s="1572"/>
      <c r="I692" s="1870">
        <f t="shared" si="10"/>
        <v>0</v>
      </c>
      <c r="J692" s="1587"/>
      <c r="K692" s="1587"/>
      <c r="L692" s="1587"/>
      <c r="M692" s="1587"/>
      <c r="N692" s="1587"/>
      <c r="O692" s="1602"/>
    </row>
    <row r="693" spans="1:15" ht="16" customHeight="1" x14ac:dyDescent="0.45">
      <c r="A693" s="1609"/>
      <c r="B693" s="1570"/>
      <c r="C693" s="1571"/>
      <c r="D693" s="1569"/>
      <c r="E693" s="1587"/>
      <c r="F693" s="1587"/>
      <c r="G693" s="1572"/>
      <c r="H693" s="1572"/>
      <c r="I693" s="1870">
        <f t="shared" si="10"/>
        <v>0</v>
      </c>
      <c r="J693" s="1587"/>
      <c r="K693" s="1587"/>
      <c r="L693" s="1587"/>
      <c r="M693" s="1587"/>
      <c r="N693" s="1587"/>
      <c r="O693" s="1602"/>
    </row>
    <row r="694" spans="1:15" ht="16" customHeight="1" x14ac:dyDescent="0.45">
      <c r="A694" s="1609"/>
      <c r="B694" s="1570"/>
      <c r="C694" s="1571"/>
      <c r="D694" s="1569"/>
      <c r="E694" s="1587"/>
      <c r="F694" s="1587"/>
      <c r="G694" s="1572"/>
      <c r="H694" s="1572"/>
      <c r="I694" s="1870">
        <f t="shared" si="10"/>
        <v>0</v>
      </c>
      <c r="J694" s="1587"/>
      <c r="K694" s="1587"/>
      <c r="L694" s="1587"/>
      <c r="M694" s="1587"/>
      <c r="N694" s="1587"/>
      <c r="O694" s="1602"/>
    </row>
    <row r="695" spans="1:15" ht="16" customHeight="1" x14ac:dyDescent="0.45">
      <c r="A695" s="1609"/>
      <c r="B695" s="1570"/>
      <c r="C695" s="1571"/>
      <c r="D695" s="1569"/>
      <c r="E695" s="1587"/>
      <c r="F695" s="1587"/>
      <c r="G695" s="1572"/>
      <c r="H695" s="1572"/>
      <c r="I695" s="1870">
        <f t="shared" si="10"/>
        <v>0</v>
      </c>
      <c r="J695" s="1587"/>
      <c r="K695" s="1587"/>
      <c r="L695" s="1587"/>
      <c r="M695" s="1587"/>
      <c r="N695" s="1587"/>
      <c r="O695" s="1602"/>
    </row>
    <row r="696" spans="1:15" ht="16" customHeight="1" x14ac:dyDescent="0.45">
      <c r="A696" s="1609"/>
      <c r="B696" s="1570"/>
      <c r="C696" s="1571"/>
      <c r="D696" s="1569"/>
      <c r="E696" s="1587"/>
      <c r="F696" s="1587"/>
      <c r="G696" s="1572"/>
      <c r="H696" s="1572"/>
      <c r="I696" s="1870">
        <f t="shared" si="10"/>
        <v>0</v>
      </c>
      <c r="J696" s="1587"/>
      <c r="K696" s="1587"/>
      <c r="L696" s="1587"/>
      <c r="M696" s="1587"/>
      <c r="N696" s="1587"/>
      <c r="O696" s="1602"/>
    </row>
    <row r="697" spans="1:15" ht="16" customHeight="1" x14ac:dyDescent="0.45">
      <c r="A697" s="1609"/>
      <c r="B697" s="1570"/>
      <c r="C697" s="1571"/>
      <c r="D697" s="1569"/>
      <c r="E697" s="1587"/>
      <c r="F697" s="1587"/>
      <c r="G697" s="1572"/>
      <c r="H697" s="1572"/>
      <c r="I697" s="1870">
        <f t="shared" si="10"/>
        <v>0</v>
      </c>
      <c r="J697" s="1587"/>
      <c r="K697" s="1587"/>
      <c r="L697" s="1587"/>
      <c r="M697" s="1587"/>
      <c r="N697" s="1587"/>
      <c r="O697" s="1602"/>
    </row>
    <row r="698" spans="1:15" ht="16" customHeight="1" x14ac:dyDescent="0.45">
      <c r="A698" s="1609"/>
      <c r="B698" s="1570"/>
      <c r="C698" s="1571"/>
      <c r="D698" s="1569"/>
      <c r="E698" s="1587"/>
      <c r="F698" s="1587"/>
      <c r="G698" s="1572"/>
      <c r="H698" s="1572"/>
      <c r="I698" s="1870">
        <f t="shared" si="10"/>
        <v>0</v>
      </c>
      <c r="J698" s="1587"/>
      <c r="K698" s="1587"/>
      <c r="L698" s="1587"/>
      <c r="M698" s="1587"/>
      <c r="N698" s="1587"/>
      <c r="O698" s="1602"/>
    </row>
    <row r="699" spans="1:15" ht="16" customHeight="1" x14ac:dyDescent="0.45">
      <c r="A699" s="1609"/>
      <c r="B699" s="1570"/>
      <c r="C699" s="1571"/>
      <c r="D699" s="1569"/>
      <c r="E699" s="1587"/>
      <c r="F699" s="1587"/>
      <c r="G699" s="1572"/>
      <c r="H699" s="1572"/>
      <c r="I699" s="1870">
        <f t="shared" si="10"/>
        <v>0</v>
      </c>
      <c r="J699" s="1587"/>
      <c r="K699" s="1587"/>
      <c r="L699" s="1587"/>
      <c r="M699" s="1587"/>
      <c r="N699" s="1587"/>
      <c r="O699" s="1602"/>
    </row>
    <row r="700" spans="1:15" ht="16" customHeight="1" x14ac:dyDescent="0.45">
      <c r="A700" s="1609"/>
      <c r="B700" s="1570"/>
      <c r="C700" s="1571"/>
      <c r="D700" s="1569"/>
      <c r="E700" s="1587"/>
      <c r="F700" s="1587"/>
      <c r="G700" s="1572"/>
      <c r="H700" s="1572"/>
      <c r="I700" s="1870">
        <f t="shared" si="10"/>
        <v>0</v>
      </c>
      <c r="J700" s="1587"/>
      <c r="K700" s="1587"/>
      <c r="L700" s="1587"/>
      <c r="M700" s="1587"/>
      <c r="N700" s="1587"/>
      <c r="O700" s="1602"/>
    </row>
    <row r="701" spans="1:15" ht="16" customHeight="1" x14ac:dyDescent="0.45">
      <c r="A701" s="1609"/>
      <c r="B701" s="1570"/>
      <c r="C701" s="1571"/>
      <c r="D701" s="1569"/>
      <c r="E701" s="1587"/>
      <c r="F701" s="1587"/>
      <c r="G701" s="1572"/>
      <c r="H701" s="1572"/>
      <c r="I701" s="1870">
        <f t="shared" si="10"/>
        <v>0</v>
      </c>
      <c r="J701" s="1587"/>
      <c r="K701" s="1587"/>
      <c r="L701" s="1587"/>
      <c r="M701" s="1587"/>
      <c r="N701" s="1587"/>
      <c r="O701" s="1602"/>
    </row>
    <row r="702" spans="1:15" ht="16" customHeight="1" x14ac:dyDescent="0.45">
      <c r="A702" s="1609"/>
      <c r="B702" s="1570"/>
      <c r="C702" s="1571"/>
      <c r="D702" s="1569"/>
      <c r="E702" s="1587"/>
      <c r="F702" s="1587"/>
      <c r="G702" s="1572"/>
      <c r="H702" s="1572"/>
      <c r="I702" s="1870">
        <f t="shared" si="10"/>
        <v>0</v>
      </c>
      <c r="J702" s="1587"/>
      <c r="K702" s="1587"/>
      <c r="L702" s="1587"/>
      <c r="M702" s="1587"/>
      <c r="N702" s="1587"/>
      <c r="O702" s="1602"/>
    </row>
    <row r="703" spans="1:15" ht="16" customHeight="1" x14ac:dyDescent="0.45">
      <c r="A703" s="1609"/>
      <c r="B703" s="1570"/>
      <c r="C703" s="1571"/>
      <c r="D703" s="1569"/>
      <c r="E703" s="1587"/>
      <c r="F703" s="1587"/>
      <c r="G703" s="1572"/>
      <c r="H703" s="1572"/>
      <c r="I703" s="1870">
        <f t="shared" si="10"/>
        <v>0</v>
      </c>
      <c r="J703" s="1587"/>
      <c r="K703" s="1587"/>
      <c r="L703" s="1587"/>
      <c r="M703" s="1587"/>
      <c r="N703" s="1587"/>
      <c r="O703" s="1602"/>
    </row>
    <row r="704" spans="1:15" ht="16" customHeight="1" x14ac:dyDescent="0.45">
      <c r="A704" s="1609"/>
      <c r="B704" s="1570"/>
      <c r="C704" s="1571"/>
      <c r="D704" s="1569"/>
      <c r="E704" s="1587"/>
      <c r="F704" s="1587"/>
      <c r="G704" s="1572"/>
      <c r="H704" s="1572"/>
      <c r="I704" s="1870">
        <f t="shared" si="10"/>
        <v>0</v>
      </c>
      <c r="J704" s="1587"/>
      <c r="K704" s="1587"/>
      <c r="L704" s="1587"/>
      <c r="M704" s="1587"/>
      <c r="N704" s="1587"/>
      <c r="O704" s="1602"/>
    </row>
    <row r="705" spans="1:15" ht="16" customHeight="1" x14ac:dyDescent="0.45">
      <c r="A705" s="1609"/>
      <c r="B705" s="1570"/>
      <c r="C705" s="1571"/>
      <c r="D705" s="1569"/>
      <c r="E705" s="1587"/>
      <c r="F705" s="1587"/>
      <c r="G705" s="1572"/>
      <c r="H705" s="1572"/>
      <c r="I705" s="1870">
        <f t="shared" si="10"/>
        <v>0</v>
      </c>
      <c r="J705" s="1587"/>
      <c r="K705" s="1587"/>
      <c r="L705" s="1587"/>
      <c r="M705" s="1587"/>
      <c r="N705" s="1587"/>
      <c r="O705" s="1602"/>
    </row>
    <row r="706" spans="1:15" ht="16" customHeight="1" x14ac:dyDescent="0.45">
      <c r="A706" s="1609"/>
      <c r="B706" s="1570"/>
      <c r="C706" s="1571"/>
      <c r="D706" s="1569"/>
      <c r="E706" s="1587"/>
      <c r="F706" s="1587"/>
      <c r="G706" s="1572"/>
      <c r="H706" s="1572"/>
      <c r="I706" s="1870">
        <f t="shared" si="10"/>
        <v>0</v>
      </c>
      <c r="J706" s="1587"/>
      <c r="K706" s="1587"/>
      <c r="L706" s="1587"/>
      <c r="M706" s="1587"/>
      <c r="N706" s="1587"/>
      <c r="O706" s="1602"/>
    </row>
    <row r="707" spans="1:15" ht="16" customHeight="1" x14ac:dyDescent="0.45">
      <c r="A707" s="1609"/>
      <c r="B707" s="1570"/>
      <c r="C707" s="1571"/>
      <c r="D707" s="1569"/>
      <c r="E707" s="1587"/>
      <c r="F707" s="1587"/>
      <c r="G707" s="1572"/>
      <c r="H707" s="1572"/>
      <c r="I707" s="1870">
        <f t="shared" si="10"/>
        <v>0</v>
      </c>
      <c r="J707" s="1587"/>
      <c r="K707" s="1587"/>
      <c r="L707" s="1587"/>
      <c r="M707" s="1587"/>
      <c r="N707" s="1587"/>
      <c r="O707" s="1602"/>
    </row>
    <row r="708" spans="1:15" ht="16" customHeight="1" x14ac:dyDescent="0.45">
      <c r="A708" s="1609"/>
      <c r="B708" s="1570"/>
      <c r="C708" s="1571"/>
      <c r="D708" s="1569"/>
      <c r="E708" s="1587"/>
      <c r="F708" s="1587"/>
      <c r="G708" s="1572"/>
      <c r="H708" s="1572"/>
      <c r="I708" s="1870">
        <f t="shared" si="10"/>
        <v>0</v>
      </c>
      <c r="J708" s="1587"/>
      <c r="K708" s="1587"/>
      <c r="L708" s="1587"/>
      <c r="M708" s="1587"/>
      <c r="N708" s="1587"/>
      <c r="O708" s="1602"/>
    </row>
    <row r="709" spans="1:15" ht="16" customHeight="1" x14ac:dyDescent="0.45">
      <c r="A709" s="1609"/>
      <c r="B709" s="1570"/>
      <c r="C709" s="1571"/>
      <c r="D709" s="1569"/>
      <c r="E709" s="1587"/>
      <c r="F709" s="1587"/>
      <c r="G709" s="1572"/>
      <c r="H709" s="1572"/>
      <c r="I709" s="1870">
        <f t="shared" si="10"/>
        <v>0</v>
      </c>
      <c r="J709" s="1587"/>
      <c r="K709" s="1587"/>
      <c r="L709" s="1587"/>
      <c r="M709" s="1587"/>
      <c r="N709" s="1587"/>
      <c r="O709" s="1602"/>
    </row>
    <row r="710" spans="1:15" ht="16" customHeight="1" x14ac:dyDescent="0.45">
      <c r="A710" s="1609"/>
      <c r="B710" s="1570"/>
      <c r="C710" s="1571"/>
      <c r="D710" s="1569"/>
      <c r="E710" s="1587"/>
      <c r="F710" s="1587"/>
      <c r="G710" s="1572"/>
      <c r="H710" s="1572"/>
      <c r="I710" s="1870">
        <f t="shared" si="10"/>
        <v>0</v>
      </c>
      <c r="J710" s="1587"/>
      <c r="K710" s="1587"/>
      <c r="L710" s="1587"/>
      <c r="M710" s="1587"/>
      <c r="N710" s="1587"/>
      <c r="O710" s="1602"/>
    </row>
    <row r="711" spans="1:15" ht="16" customHeight="1" x14ac:dyDescent="0.45">
      <c r="A711" s="1609"/>
      <c r="B711" s="1570"/>
      <c r="C711" s="1571"/>
      <c r="D711" s="1569"/>
      <c r="E711" s="1587"/>
      <c r="F711" s="1587"/>
      <c r="G711" s="1572"/>
      <c r="H711" s="1572"/>
      <c r="I711" s="1870">
        <f t="shared" si="10"/>
        <v>0</v>
      </c>
      <c r="J711" s="1587"/>
      <c r="K711" s="1587"/>
      <c r="L711" s="1587"/>
      <c r="M711" s="1587"/>
      <c r="N711" s="1587"/>
      <c r="O711" s="1602"/>
    </row>
    <row r="712" spans="1:15" ht="16" customHeight="1" x14ac:dyDescent="0.45">
      <c r="A712" s="1609"/>
      <c r="B712" s="1570"/>
      <c r="C712" s="1571"/>
      <c r="D712" s="1569"/>
      <c r="E712" s="1587"/>
      <c r="F712" s="1587"/>
      <c r="G712" s="1572"/>
      <c r="H712" s="1572"/>
      <c r="I712" s="1870">
        <f t="shared" ref="I712:I775" si="11">$G712*$H712</f>
        <v>0</v>
      </c>
      <c r="J712" s="1587"/>
      <c r="K712" s="1587"/>
      <c r="L712" s="1587"/>
      <c r="M712" s="1587"/>
      <c r="N712" s="1587"/>
      <c r="O712" s="1602"/>
    </row>
    <row r="713" spans="1:15" ht="16" customHeight="1" x14ac:dyDescent="0.45">
      <c r="A713" s="1609"/>
      <c r="B713" s="1570"/>
      <c r="C713" s="1571"/>
      <c r="D713" s="1569"/>
      <c r="E713" s="1587"/>
      <c r="F713" s="1587"/>
      <c r="G713" s="1572"/>
      <c r="H713" s="1572"/>
      <c r="I713" s="1870">
        <f t="shared" si="11"/>
        <v>0</v>
      </c>
      <c r="J713" s="1587"/>
      <c r="K713" s="1587"/>
      <c r="L713" s="1587"/>
      <c r="M713" s="1587"/>
      <c r="N713" s="1587"/>
      <c r="O713" s="1602"/>
    </row>
    <row r="714" spans="1:15" ht="16" customHeight="1" x14ac:dyDescent="0.45">
      <c r="A714" s="1609"/>
      <c r="B714" s="1570"/>
      <c r="C714" s="1571"/>
      <c r="D714" s="1569"/>
      <c r="E714" s="1587"/>
      <c r="F714" s="1587"/>
      <c r="G714" s="1572"/>
      <c r="H714" s="1572"/>
      <c r="I714" s="1870">
        <f t="shared" si="11"/>
        <v>0</v>
      </c>
      <c r="J714" s="1587"/>
      <c r="K714" s="1587"/>
      <c r="L714" s="1587"/>
      <c r="M714" s="1587"/>
      <c r="N714" s="1587"/>
      <c r="O714" s="1602"/>
    </row>
    <row r="715" spans="1:15" ht="16" customHeight="1" x14ac:dyDescent="0.45">
      <c r="A715" s="1609"/>
      <c r="B715" s="1570"/>
      <c r="C715" s="1571"/>
      <c r="D715" s="1569"/>
      <c r="E715" s="1587"/>
      <c r="F715" s="1587"/>
      <c r="G715" s="1572"/>
      <c r="H715" s="1572"/>
      <c r="I715" s="1870">
        <f t="shared" si="11"/>
        <v>0</v>
      </c>
      <c r="J715" s="1587"/>
      <c r="K715" s="1587"/>
      <c r="L715" s="1587"/>
      <c r="M715" s="1587"/>
      <c r="N715" s="1587"/>
      <c r="O715" s="1602"/>
    </row>
    <row r="716" spans="1:15" ht="16" customHeight="1" x14ac:dyDescent="0.45">
      <c r="A716" s="1609"/>
      <c r="B716" s="1570"/>
      <c r="C716" s="1571"/>
      <c r="D716" s="1569"/>
      <c r="E716" s="1587"/>
      <c r="F716" s="1587"/>
      <c r="G716" s="1572"/>
      <c r="H716" s="1572"/>
      <c r="I716" s="1870">
        <f t="shared" si="11"/>
        <v>0</v>
      </c>
      <c r="J716" s="1587"/>
      <c r="K716" s="1587"/>
      <c r="L716" s="1587"/>
      <c r="M716" s="1587"/>
      <c r="N716" s="1587"/>
      <c r="O716" s="1602"/>
    </row>
    <row r="717" spans="1:15" ht="16" customHeight="1" x14ac:dyDescent="0.45">
      <c r="A717" s="1609"/>
      <c r="B717" s="1570"/>
      <c r="C717" s="1571"/>
      <c r="D717" s="1569"/>
      <c r="E717" s="1587"/>
      <c r="F717" s="1587"/>
      <c r="G717" s="1572"/>
      <c r="H717" s="1572"/>
      <c r="I717" s="1870">
        <f t="shared" si="11"/>
        <v>0</v>
      </c>
      <c r="J717" s="1587"/>
      <c r="K717" s="1587"/>
      <c r="L717" s="1587"/>
      <c r="M717" s="1587"/>
      <c r="N717" s="1587"/>
      <c r="O717" s="1602"/>
    </row>
    <row r="718" spans="1:15" ht="16" customHeight="1" x14ac:dyDescent="0.45">
      <c r="A718" s="1609"/>
      <c r="B718" s="1570"/>
      <c r="C718" s="1571"/>
      <c r="D718" s="1569"/>
      <c r="E718" s="1587"/>
      <c r="F718" s="1587"/>
      <c r="G718" s="1572"/>
      <c r="H718" s="1572"/>
      <c r="I718" s="1870">
        <f t="shared" si="11"/>
        <v>0</v>
      </c>
      <c r="J718" s="1587"/>
      <c r="K718" s="1587"/>
      <c r="L718" s="1587"/>
      <c r="M718" s="1587"/>
      <c r="N718" s="1587"/>
      <c r="O718" s="1602"/>
    </row>
    <row r="719" spans="1:15" ht="16" customHeight="1" x14ac:dyDescent="0.45">
      <c r="A719" s="1609"/>
      <c r="B719" s="1570"/>
      <c r="C719" s="1571"/>
      <c r="D719" s="1569"/>
      <c r="E719" s="1587"/>
      <c r="F719" s="1587"/>
      <c r="G719" s="1572"/>
      <c r="H719" s="1572"/>
      <c r="I719" s="1870">
        <f t="shared" si="11"/>
        <v>0</v>
      </c>
      <c r="J719" s="1587"/>
      <c r="K719" s="1587"/>
      <c r="L719" s="1587"/>
      <c r="M719" s="1587"/>
      <c r="N719" s="1587"/>
      <c r="O719" s="1602"/>
    </row>
    <row r="720" spans="1:15" ht="16" customHeight="1" x14ac:dyDescent="0.45">
      <c r="A720" s="1609"/>
      <c r="B720" s="1570"/>
      <c r="C720" s="1571"/>
      <c r="D720" s="1569"/>
      <c r="E720" s="1587"/>
      <c r="F720" s="1587"/>
      <c r="G720" s="1572"/>
      <c r="H720" s="1572"/>
      <c r="I720" s="1870">
        <f t="shared" si="11"/>
        <v>0</v>
      </c>
      <c r="J720" s="1587"/>
      <c r="K720" s="1587"/>
      <c r="L720" s="1587"/>
      <c r="M720" s="1587"/>
      <c r="N720" s="1587"/>
      <c r="O720" s="1602"/>
    </row>
    <row r="721" spans="1:15" ht="16" customHeight="1" x14ac:dyDescent="0.45">
      <c r="A721" s="1609"/>
      <c r="B721" s="1570"/>
      <c r="C721" s="1571"/>
      <c r="D721" s="1569"/>
      <c r="E721" s="1587"/>
      <c r="F721" s="1587"/>
      <c r="G721" s="1572"/>
      <c r="H721" s="1572"/>
      <c r="I721" s="1870">
        <f t="shared" si="11"/>
        <v>0</v>
      </c>
      <c r="J721" s="1587"/>
      <c r="K721" s="1587"/>
      <c r="L721" s="1587"/>
      <c r="M721" s="1587"/>
      <c r="N721" s="1587"/>
      <c r="O721" s="1602"/>
    </row>
    <row r="722" spans="1:15" ht="16" customHeight="1" x14ac:dyDescent="0.45">
      <c r="A722" s="1609"/>
      <c r="B722" s="1570"/>
      <c r="C722" s="1571"/>
      <c r="D722" s="1569"/>
      <c r="E722" s="1587"/>
      <c r="F722" s="1587"/>
      <c r="G722" s="1572"/>
      <c r="H722" s="1572"/>
      <c r="I722" s="1870">
        <f t="shared" si="11"/>
        <v>0</v>
      </c>
      <c r="J722" s="1587"/>
      <c r="K722" s="1587"/>
      <c r="L722" s="1587"/>
      <c r="M722" s="1587"/>
      <c r="N722" s="1587"/>
      <c r="O722" s="1602"/>
    </row>
    <row r="723" spans="1:15" ht="16" customHeight="1" x14ac:dyDescent="0.45">
      <c r="A723" s="1609"/>
      <c r="B723" s="1570"/>
      <c r="C723" s="1571"/>
      <c r="D723" s="1569"/>
      <c r="E723" s="1587"/>
      <c r="F723" s="1587"/>
      <c r="G723" s="1572"/>
      <c r="H723" s="1572"/>
      <c r="I723" s="1870">
        <f t="shared" si="11"/>
        <v>0</v>
      </c>
      <c r="J723" s="1587"/>
      <c r="K723" s="1587"/>
      <c r="L723" s="1587"/>
      <c r="M723" s="1587"/>
      <c r="N723" s="1587"/>
      <c r="O723" s="1602"/>
    </row>
    <row r="724" spans="1:15" ht="16" customHeight="1" x14ac:dyDescent="0.45">
      <c r="A724" s="1609"/>
      <c r="B724" s="1570"/>
      <c r="C724" s="1571"/>
      <c r="D724" s="1569"/>
      <c r="E724" s="1587"/>
      <c r="F724" s="1587"/>
      <c r="G724" s="1572"/>
      <c r="H724" s="1572"/>
      <c r="I724" s="1870">
        <f t="shared" si="11"/>
        <v>0</v>
      </c>
      <c r="J724" s="1587"/>
      <c r="K724" s="1587"/>
      <c r="L724" s="1587"/>
      <c r="M724" s="1587"/>
      <c r="N724" s="1587"/>
      <c r="O724" s="1602"/>
    </row>
    <row r="725" spans="1:15" ht="16" customHeight="1" x14ac:dyDescent="0.45">
      <c r="A725" s="1609"/>
      <c r="B725" s="1570"/>
      <c r="C725" s="1571"/>
      <c r="D725" s="1569"/>
      <c r="E725" s="1587"/>
      <c r="F725" s="1587"/>
      <c r="G725" s="1572"/>
      <c r="H725" s="1572"/>
      <c r="I725" s="1870">
        <f t="shared" si="11"/>
        <v>0</v>
      </c>
      <c r="J725" s="1587"/>
      <c r="K725" s="1587"/>
      <c r="L725" s="1587"/>
      <c r="M725" s="1587"/>
      <c r="N725" s="1587"/>
      <c r="O725" s="1602"/>
    </row>
    <row r="726" spans="1:15" ht="16" customHeight="1" x14ac:dyDescent="0.45">
      <c r="A726" s="1609"/>
      <c r="B726" s="1570"/>
      <c r="C726" s="1571"/>
      <c r="D726" s="1569"/>
      <c r="E726" s="1587"/>
      <c r="F726" s="1587"/>
      <c r="G726" s="1572"/>
      <c r="H726" s="1572"/>
      <c r="I726" s="1870">
        <f t="shared" si="11"/>
        <v>0</v>
      </c>
      <c r="J726" s="1587"/>
      <c r="K726" s="1587"/>
      <c r="L726" s="1587"/>
      <c r="M726" s="1587"/>
      <c r="N726" s="1587"/>
      <c r="O726" s="1602"/>
    </row>
    <row r="727" spans="1:15" ht="16" customHeight="1" x14ac:dyDescent="0.45">
      <c r="A727" s="1609"/>
      <c r="B727" s="1570"/>
      <c r="C727" s="1571"/>
      <c r="D727" s="1569"/>
      <c r="E727" s="1587"/>
      <c r="F727" s="1587"/>
      <c r="G727" s="1572"/>
      <c r="H727" s="1572"/>
      <c r="I727" s="1870">
        <f t="shared" si="11"/>
        <v>0</v>
      </c>
      <c r="J727" s="1587"/>
      <c r="K727" s="1587"/>
      <c r="L727" s="1587"/>
      <c r="M727" s="1587"/>
      <c r="N727" s="1587"/>
      <c r="O727" s="1602"/>
    </row>
    <row r="728" spans="1:15" ht="16" customHeight="1" x14ac:dyDescent="0.45">
      <c r="A728" s="1609"/>
      <c r="B728" s="1570"/>
      <c r="C728" s="1571"/>
      <c r="D728" s="1569"/>
      <c r="E728" s="1587"/>
      <c r="F728" s="1587"/>
      <c r="G728" s="1572"/>
      <c r="H728" s="1572"/>
      <c r="I728" s="1870">
        <f t="shared" si="11"/>
        <v>0</v>
      </c>
      <c r="J728" s="1587"/>
      <c r="K728" s="1587"/>
      <c r="L728" s="1587"/>
      <c r="M728" s="1587"/>
      <c r="N728" s="1587"/>
      <c r="O728" s="1602"/>
    </row>
    <row r="729" spans="1:15" ht="16" customHeight="1" x14ac:dyDescent="0.45">
      <c r="A729" s="1609"/>
      <c r="B729" s="1570"/>
      <c r="C729" s="1571"/>
      <c r="D729" s="1569"/>
      <c r="E729" s="1587"/>
      <c r="F729" s="1587"/>
      <c r="G729" s="1572"/>
      <c r="H729" s="1572"/>
      <c r="I729" s="1870">
        <f t="shared" si="11"/>
        <v>0</v>
      </c>
      <c r="J729" s="1587"/>
      <c r="K729" s="1587"/>
      <c r="L729" s="1587"/>
      <c r="M729" s="1587"/>
      <c r="N729" s="1587"/>
      <c r="O729" s="1602"/>
    </row>
    <row r="730" spans="1:15" ht="16" customHeight="1" x14ac:dyDescent="0.45">
      <c r="A730" s="1609"/>
      <c r="B730" s="1570"/>
      <c r="C730" s="1571"/>
      <c r="D730" s="1569"/>
      <c r="E730" s="1587"/>
      <c r="F730" s="1587"/>
      <c r="G730" s="1572"/>
      <c r="H730" s="1572"/>
      <c r="I730" s="1870">
        <f t="shared" si="11"/>
        <v>0</v>
      </c>
      <c r="J730" s="1587"/>
      <c r="K730" s="1587"/>
      <c r="L730" s="1587"/>
      <c r="M730" s="1587"/>
      <c r="N730" s="1587"/>
      <c r="O730" s="1602"/>
    </row>
    <row r="731" spans="1:15" ht="16" customHeight="1" x14ac:dyDescent="0.45">
      <c r="A731" s="1609"/>
      <c r="B731" s="1570"/>
      <c r="C731" s="1571"/>
      <c r="D731" s="1569"/>
      <c r="E731" s="1587"/>
      <c r="F731" s="1587"/>
      <c r="G731" s="1572"/>
      <c r="H731" s="1572"/>
      <c r="I731" s="1870">
        <f t="shared" si="11"/>
        <v>0</v>
      </c>
      <c r="J731" s="1587"/>
      <c r="K731" s="1587"/>
      <c r="L731" s="1587"/>
      <c r="M731" s="1587"/>
      <c r="N731" s="1587"/>
      <c r="O731" s="1602"/>
    </row>
    <row r="732" spans="1:15" ht="16" customHeight="1" x14ac:dyDescent="0.45">
      <c r="A732" s="1609"/>
      <c r="B732" s="1570"/>
      <c r="C732" s="1571"/>
      <c r="D732" s="1569"/>
      <c r="E732" s="1587"/>
      <c r="F732" s="1587"/>
      <c r="G732" s="1572"/>
      <c r="H732" s="1572"/>
      <c r="I732" s="1870">
        <f t="shared" si="11"/>
        <v>0</v>
      </c>
      <c r="J732" s="1587"/>
      <c r="K732" s="1587"/>
      <c r="L732" s="1587"/>
      <c r="M732" s="1587"/>
      <c r="N732" s="1587"/>
      <c r="O732" s="1602"/>
    </row>
    <row r="733" spans="1:15" ht="16" customHeight="1" x14ac:dyDescent="0.45">
      <c r="A733" s="1609"/>
      <c r="B733" s="1570"/>
      <c r="C733" s="1571"/>
      <c r="D733" s="1569"/>
      <c r="E733" s="1587"/>
      <c r="F733" s="1587"/>
      <c r="G733" s="1572"/>
      <c r="H733" s="1572"/>
      <c r="I733" s="1870">
        <f t="shared" si="11"/>
        <v>0</v>
      </c>
      <c r="J733" s="1587"/>
      <c r="K733" s="1587"/>
      <c r="L733" s="1587"/>
      <c r="M733" s="1587"/>
      <c r="N733" s="1587"/>
      <c r="O733" s="1602"/>
    </row>
    <row r="734" spans="1:15" ht="16" customHeight="1" x14ac:dyDescent="0.45">
      <c r="A734" s="1609"/>
      <c r="B734" s="1570"/>
      <c r="C734" s="1571"/>
      <c r="D734" s="1569"/>
      <c r="E734" s="1587"/>
      <c r="F734" s="1587"/>
      <c r="G734" s="1572"/>
      <c r="H734" s="1572"/>
      <c r="I734" s="1870">
        <f t="shared" si="11"/>
        <v>0</v>
      </c>
      <c r="J734" s="1587"/>
      <c r="K734" s="1587"/>
      <c r="L734" s="1587"/>
      <c r="M734" s="1587"/>
      <c r="N734" s="1587"/>
      <c r="O734" s="1602"/>
    </row>
    <row r="735" spans="1:15" ht="16" customHeight="1" x14ac:dyDescent="0.45">
      <c r="A735" s="1609"/>
      <c r="B735" s="1570"/>
      <c r="C735" s="1571"/>
      <c r="D735" s="1569"/>
      <c r="E735" s="1587"/>
      <c r="F735" s="1587"/>
      <c r="G735" s="1572"/>
      <c r="H735" s="1572"/>
      <c r="I735" s="1870">
        <f t="shared" si="11"/>
        <v>0</v>
      </c>
      <c r="J735" s="1587"/>
      <c r="K735" s="1587"/>
      <c r="L735" s="1587"/>
      <c r="M735" s="1587"/>
      <c r="N735" s="1587"/>
      <c r="O735" s="1602"/>
    </row>
    <row r="736" spans="1:15" ht="16" customHeight="1" x14ac:dyDescent="0.45">
      <c r="A736" s="1609"/>
      <c r="B736" s="1570"/>
      <c r="C736" s="1571"/>
      <c r="D736" s="1569"/>
      <c r="E736" s="1587"/>
      <c r="F736" s="1587"/>
      <c r="G736" s="1572"/>
      <c r="H736" s="1572"/>
      <c r="I736" s="1870">
        <f t="shared" si="11"/>
        <v>0</v>
      </c>
      <c r="J736" s="1587"/>
      <c r="K736" s="1587"/>
      <c r="L736" s="1587"/>
      <c r="M736" s="1587"/>
      <c r="N736" s="1587"/>
      <c r="O736" s="1602"/>
    </row>
    <row r="737" spans="1:15" ht="16" customHeight="1" x14ac:dyDescent="0.45">
      <c r="A737" s="1609"/>
      <c r="B737" s="1570"/>
      <c r="C737" s="1571"/>
      <c r="D737" s="1569"/>
      <c r="E737" s="1587"/>
      <c r="F737" s="1587"/>
      <c r="G737" s="1572"/>
      <c r="H737" s="1572"/>
      <c r="I737" s="1870">
        <f t="shared" si="11"/>
        <v>0</v>
      </c>
      <c r="J737" s="1587"/>
      <c r="K737" s="1587"/>
      <c r="L737" s="1587"/>
      <c r="M737" s="1587"/>
      <c r="N737" s="1587"/>
      <c r="O737" s="1602"/>
    </row>
    <row r="738" spans="1:15" ht="16" customHeight="1" x14ac:dyDescent="0.45">
      <c r="A738" s="1609"/>
      <c r="B738" s="1570"/>
      <c r="C738" s="1571"/>
      <c r="D738" s="1569"/>
      <c r="E738" s="1587"/>
      <c r="F738" s="1587"/>
      <c r="G738" s="1572"/>
      <c r="H738" s="1572"/>
      <c r="I738" s="1870">
        <f t="shared" si="11"/>
        <v>0</v>
      </c>
      <c r="J738" s="1587"/>
      <c r="K738" s="1587"/>
      <c r="L738" s="1587"/>
      <c r="M738" s="1587"/>
      <c r="N738" s="1587"/>
      <c r="O738" s="1602"/>
    </row>
    <row r="739" spans="1:15" ht="16" customHeight="1" x14ac:dyDescent="0.45">
      <c r="A739" s="1609"/>
      <c r="B739" s="1570"/>
      <c r="C739" s="1571"/>
      <c r="D739" s="1569"/>
      <c r="E739" s="1587"/>
      <c r="F739" s="1587"/>
      <c r="G739" s="1572"/>
      <c r="H739" s="1572"/>
      <c r="I739" s="1870">
        <f t="shared" si="11"/>
        <v>0</v>
      </c>
      <c r="J739" s="1587"/>
      <c r="K739" s="1587"/>
      <c r="L739" s="1587"/>
      <c r="M739" s="1587"/>
      <c r="N739" s="1587"/>
      <c r="O739" s="1602"/>
    </row>
    <row r="740" spans="1:15" ht="16" customHeight="1" x14ac:dyDescent="0.45">
      <c r="A740" s="1609"/>
      <c r="B740" s="1570"/>
      <c r="C740" s="1571"/>
      <c r="D740" s="1569"/>
      <c r="E740" s="1587"/>
      <c r="F740" s="1587"/>
      <c r="G740" s="1572"/>
      <c r="H740" s="1572"/>
      <c r="I740" s="1870">
        <f t="shared" si="11"/>
        <v>0</v>
      </c>
      <c r="J740" s="1587"/>
      <c r="K740" s="1587"/>
      <c r="L740" s="1587"/>
      <c r="M740" s="1587"/>
      <c r="N740" s="1587"/>
      <c r="O740" s="1602"/>
    </row>
    <row r="741" spans="1:15" ht="16" customHeight="1" x14ac:dyDescent="0.45">
      <c r="A741" s="1609"/>
      <c r="B741" s="1570"/>
      <c r="C741" s="1571"/>
      <c r="D741" s="1569"/>
      <c r="E741" s="1587"/>
      <c r="F741" s="1587"/>
      <c r="G741" s="1572"/>
      <c r="H741" s="1572"/>
      <c r="I741" s="1870">
        <f t="shared" si="11"/>
        <v>0</v>
      </c>
      <c r="J741" s="1587"/>
      <c r="K741" s="1587"/>
      <c r="L741" s="1587"/>
      <c r="M741" s="1587"/>
      <c r="N741" s="1587"/>
      <c r="O741" s="1602"/>
    </row>
    <row r="742" spans="1:15" ht="16" customHeight="1" x14ac:dyDescent="0.45">
      <c r="A742" s="1609"/>
      <c r="B742" s="1570"/>
      <c r="C742" s="1571"/>
      <c r="D742" s="1569"/>
      <c r="E742" s="1587"/>
      <c r="F742" s="1587"/>
      <c r="G742" s="1572"/>
      <c r="H742" s="1572"/>
      <c r="I742" s="1870">
        <f t="shared" si="11"/>
        <v>0</v>
      </c>
      <c r="J742" s="1587"/>
      <c r="K742" s="1587"/>
      <c r="L742" s="1587"/>
      <c r="M742" s="1587"/>
      <c r="N742" s="1587"/>
      <c r="O742" s="1602"/>
    </row>
    <row r="743" spans="1:15" ht="16" customHeight="1" x14ac:dyDescent="0.45">
      <c r="A743" s="1609"/>
      <c r="B743" s="1570"/>
      <c r="C743" s="1571"/>
      <c r="D743" s="1569"/>
      <c r="E743" s="1587"/>
      <c r="F743" s="1587"/>
      <c r="G743" s="1572"/>
      <c r="H743" s="1572"/>
      <c r="I743" s="1870">
        <f t="shared" si="11"/>
        <v>0</v>
      </c>
      <c r="J743" s="1587"/>
      <c r="K743" s="1587"/>
      <c r="L743" s="1587"/>
      <c r="M743" s="1587"/>
      <c r="N743" s="1587"/>
      <c r="O743" s="1602"/>
    </row>
    <row r="744" spans="1:15" ht="16" customHeight="1" x14ac:dyDescent="0.45">
      <c r="A744" s="1609"/>
      <c r="B744" s="1570"/>
      <c r="C744" s="1571"/>
      <c r="D744" s="1569"/>
      <c r="E744" s="1587"/>
      <c r="F744" s="1587"/>
      <c r="G744" s="1572"/>
      <c r="H744" s="1572"/>
      <c r="I744" s="1870">
        <f t="shared" si="11"/>
        <v>0</v>
      </c>
      <c r="J744" s="1587"/>
      <c r="K744" s="1587"/>
      <c r="L744" s="1587"/>
      <c r="M744" s="1587"/>
      <c r="N744" s="1587"/>
      <c r="O744" s="1602"/>
    </row>
    <row r="745" spans="1:15" ht="16" customHeight="1" x14ac:dyDescent="0.45">
      <c r="A745" s="1609"/>
      <c r="B745" s="1570"/>
      <c r="C745" s="1571"/>
      <c r="D745" s="1569"/>
      <c r="E745" s="1587"/>
      <c r="F745" s="1587"/>
      <c r="G745" s="1572"/>
      <c r="H745" s="1572"/>
      <c r="I745" s="1870">
        <f t="shared" si="11"/>
        <v>0</v>
      </c>
      <c r="J745" s="1587"/>
      <c r="K745" s="1587"/>
      <c r="L745" s="1587"/>
      <c r="M745" s="1587"/>
      <c r="N745" s="1587"/>
      <c r="O745" s="1602"/>
    </row>
    <row r="746" spans="1:15" ht="16" customHeight="1" x14ac:dyDescent="0.45">
      <c r="A746" s="1609"/>
      <c r="B746" s="1570"/>
      <c r="C746" s="1571"/>
      <c r="D746" s="1569"/>
      <c r="E746" s="1587"/>
      <c r="F746" s="1587"/>
      <c r="G746" s="1572"/>
      <c r="H746" s="1572"/>
      <c r="I746" s="1870">
        <f t="shared" si="11"/>
        <v>0</v>
      </c>
      <c r="J746" s="1587"/>
      <c r="K746" s="1587"/>
      <c r="L746" s="1587"/>
      <c r="M746" s="1587"/>
      <c r="N746" s="1587"/>
      <c r="O746" s="1602"/>
    </row>
    <row r="747" spans="1:15" ht="16" customHeight="1" x14ac:dyDescent="0.45">
      <c r="A747" s="1609"/>
      <c r="B747" s="1570"/>
      <c r="C747" s="1571"/>
      <c r="D747" s="1569"/>
      <c r="E747" s="1587"/>
      <c r="F747" s="1587"/>
      <c r="G747" s="1572"/>
      <c r="H747" s="1572"/>
      <c r="I747" s="1870">
        <f t="shared" si="11"/>
        <v>0</v>
      </c>
      <c r="J747" s="1587"/>
      <c r="K747" s="1587"/>
      <c r="L747" s="1587"/>
      <c r="M747" s="1587"/>
      <c r="N747" s="1587"/>
      <c r="O747" s="1602"/>
    </row>
    <row r="748" spans="1:15" ht="16" customHeight="1" x14ac:dyDescent="0.45">
      <c r="A748" s="1609"/>
      <c r="B748" s="1570"/>
      <c r="C748" s="1571"/>
      <c r="D748" s="1569"/>
      <c r="E748" s="1587"/>
      <c r="F748" s="1587"/>
      <c r="G748" s="1572"/>
      <c r="H748" s="1572"/>
      <c r="I748" s="1870">
        <f t="shared" si="11"/>
        <v>0</v>
      </c>
      <c r="J748" s="1587"/>
      <c r="K748" s="1587"/>
      <c r="L748" s="1587"/>
      <c r="M748" s="1587"/>
      <c r="N748" s="1587"/>
      <c r="O748" s="1602"/>
    </row>
    <row r="749" spans="1:15" ht="16" customHeight="1" x14ac:dyDescent="0.45">
      <c r="A749" s="1609"/>
      <c r="B749" s="1570"/>
      <c r="C749" s="1571"/>
      <c r="D749" s="1569"/>
      <c r="E749" s="1587"/>
      <c r="F749" s="1587"/>
      <c r="G749" s="1572"/>
      <c r="H749" s="1572"/>
      <c r="I749" s="1870">
        <f t="shared" si="11"/>
        <v>0</v>
      </c>
      <c r="J749" s="1587"/>
      <c r="K749" s="1587"/>
      <c r="L749" s="1587"/>
      <c r="M749" s="1587"/>
      <c r="N749" s="1587"/>
      <c r="O749" s="1602"/>
    </row>
    <row r="750" spans="1:15" ht="16" customHeight="1" x14ac:dyDescent="0.45">
      <c r="A750" s="1609"/>
      <c r="B750" s="1570"/>
      <c r="C750" s="1571"/>
      <c r="D750" s="1569"/>
      <c r="E750" s="1587"/>
      <c r="F750" s="1587"/>
      <c r="G750" s="1572"/>
      <c r="H750" s="1572"/>
      <c r="I750" s="1870">
        <f t="shared" si="11"/>
        <v>0</v>
      </c>
      <c r="J750" s="1587"/>
      <c r="K750" s="1587"/>
      <c r="L750" s="1587"/>
      <c r="M750" s="1587"/>
      <c r="N750" s="1587"/>
      <c r="O750" s="1602"/>
    </row>
    <row r="751" spans="1:15" ht="16" customHeight="1" x14ac:dyDescent="0.45">
      <c r="A751" s="1609"/>
      <c r="B751" s="1570"/>
      <c r="C751" s="1571"/>
      <c r="D751" s="1569"/>
      <c r="E751" s="1587"/>
      <c r="F751" s="1587"/>
      <c r="G751" s="1572"/>
      <c r="H751" s="1572"/>
      <c r="I751" s="1870">
        <f t="shared" si="11"/>
        <v>0</v>
      </c>
      <c r="J751" s="1587"/>
      <c r="K751" s="1587"/>
      <c r="L751" s="1587"/>
      <c r="M751" s="1587"/>
      <c r="N751" s="1587"/>
      <c r="O751" s="1602"/>
    </row>
    <row r="752" spans="1:15" ht="16" customHeight="1" x14ac:dyDescent="0.45">
      <c r="A752" s="1609"/>
      <c r="B752" s="1570"/>
      <c r="C752" s="1571"/>
      <c r="D752" s="1569"/>
      <c r="E752" s="1587"/>
      <c r="F752" s="1587"/>
      <c r="G752" s="1572"/>
      <c r="H752" s="1572"/>
      <c r="I752" s="1870">
        <f t="shared" si="11"/>
        <v>0</v>
      </c>
      <c r="J752" s="1587"/>
      <c r="K752" s="1587"/>
      <c r="L752" s="1587"/>
      <c r="M752" s="1587"/>
      <c r="N752" s="1587"/>
      <c r="O752" s="1602"/>
    </row>
    <row r="753" spans="1:15" ht="16" customHeight="1" x14ac:dyDescent="0.45">
      <c r="A753" s="1609"/>
      <c r="B753" s="1570"/>
      <c r="C753" s="1571"/>
      <c r="D753" s="1569"/>
      <c r="E753" s="1587"/>
      <c r="F753" s="1587"/>
      <c r="G753" s="1572"/>
      <c r="H753" s="1572"/>
      <c r="I753" s="1870">
        <f t="shared" si="11"/>
        <v>0</v>
      </c>
      <c r="J753" s="1587"/>
      <c r="K753" s="1587"/>
      <c r="L753" s="1587"/>
      <c r="M753" s="1587"/>
      <c r="N753" s="1587"/>
      <c r="O753" s="1602"/>
    </row>
    <row r="754" spans="1:15" ht="16" customHeight="1" x14ac:dyDescent="0.45">
      <c r="A754" s="1609"/>
      <c r="B754" s="1570"/>
      <c r="C754" s="1571"/>
      <c r="D754" s="1569"/>
      <c r="E754" s="1587"/>
      <c r="F754" s="1587"/>
      <c r="G754" s="1572"/>
      <c r="H754" s="1572"/>
      <c r="I754" s="1870">
        <f t="shared" si="11"/>
        <v>0</v>
      </c>
      <c r="J754" s="1587"/>
      <c r="K754" s="1587"/>
      <c r="L754" s="1587"/>
      <c r="M754" s="1587"/>
      <c r="N754" s="1587"/>
      <c r="O754" s="1602"/>
    </row>
    <row r="755" spans="1:15" ht="16" customHeight="1" x14ac:dyDescent="0.45">
      <c r="A755" s="1609"/>
      <c r="B755" s="1570"/>
      <c r="C755" s="1571"/>
      <c r="D755" s="1569"/>
      <c r="E755" s="1587"/>
      <c r="F755" s="1587"/>
      <c r="G755" s="1572"/>
      <c r="H755" s="1572"/>
      <c r="I755" s="1870">
        <f t="shared" si="11"/>
        <v>0</v>
      </c>
      <c r="J755" s="1587"/>
      <c r="K755" s="1587"/>
      <c r="L755" s="1587"/>
      <c r="M755" s="1587"/>
      <c r="N755" s="1587"/>
      <c r="O755" s="1602"/>
    </row>
    <row r="756" spans="1:15" ht="16" customHeight="1" x14ac:dyDescent="0.45">
      <c r="A756" s="1609"/>
      <c r="B756" s="1570"/>
      <c r="C756" s="1571"/>
      <c r="D756" s="1569"/>
      <c r="E756" s="1587"/>
      <c r="F756" s="1587"/>
      <c r="G756" s="1572"/>
      <c r="H756" s="1572"/>
      <c r="I756" s="1870">
        <f t="shared" si="11"/>
        <v>0</v>
      </c>
      <c r="J756" s="1587"/>
      <c r="K756" s="1587"/>
      <c r="L756" s="1587"/>
      <c r="M756" s="1587"/>
      <c r="N756" s="1587"/>
      <c r="O756" s="1602"/>
    </row>
    <row r="757" spans="1:15" ht="16" customHeight="1" x14ac:dyDescent="0.45">
      <c r="A757" s="1609"/>
      <c r="B757" s="1570"/>
      <c r="C757" s="1571"/>
      <c r="D757" s="1569"/>
      <c r="E757" s="1587"/>
      <c r="F757" s="1587"/>
      <c r="G757" s="1572"/>
      <c r="H757" s="1572"/>
      <c r="I757" s="1870">
        <f t="shared" si="11"/>
        <v>0</v>
      </c>
      <c r="J757" s="1587"/>
      <c r="K757" s="1587"/>
      <c r="L757" s="1587"/>
      <c r="M757" s="1587"/>
      <c r="N757" s="1587"/>
      <c r="O757" s="1602"/>
    </row>
    <row r="758" spans="1:15" ht="16" customHeight="1" x14ac:dyDescent="0.45">
      <c r="A758" s="1609"/>
      <c r="B758" s="1570"/>
      <c r="C758" s="1571"/>
      <c r="D758" s="1569"/>
      <c r="E758" s="1587"/>
      <c r="F758" s="1587"/>
      <c r="G758" s="1572"/>
      <c r="H758" s="1572"/>
      <c r="I758" s="1870">
        <f t="shared" si="11"/>
        <v>0</v>
      </c>
      <c r="J758" s="1587"/>
      <c r="K758" s="1587"/>
      <c r="L758" s="1587"/>
      <c r="M758" s="1587"/>
      <c r="N758" s="1587"/>
      <c r="O758" s="1602"/>
    </row>
    <row r="759" spans="1:15" ht="16" customHeight="1" x14ac:dyDescent="0.45">
      <c r="A759" s="1609"/>
      <c r="B759" s="1570"/>
      <c r="C759" s="1571"/>
      <c r="D759" s="1569"/>
      <c r="E759" s="1587"/>
      <c r="F759" s="1587"/>
      <c r="G759" s="1572"/>
      <c r="H759" s="1572"/>
      <c r="I759" s="1870">
        <f t="shared" si="11"/>
        <v>0</v>
      </c>
      <c r="J759" s="1587"/>
      <c r="K759" s="1587"/>
      <c r="L759" s="1587"/>
      <c r="M759" s="1587"/>
      <c r="N759" s="1587"/>
      <c r="O759" s="1602"/>
    </row>
    <row r="760" spans="1:15" ht="16" customHeight="1" x14ac:dyDescent="0.45">
      <c r="A760" s="1609"/>
      <c r="B760" s="1570"/>
      <c r="C760" s="1571"/>
      <c r="D760" s="1569"/>
      <c r="E760" s="1587"/>
      <c r="F760" s="1587"/>
      <c r="G760" s="1572"/>
      <c r="H760" s="1572"/>
      <c r="I760" s="1870">
        <f t="shared" si="11"/>
        <v>0</v>
      </c>
      <c r="J760" s="1587"/>
      <c r="K760" s="1587"/>
      <c r="L760" s="1587"/>
      <c r="M760" s="1587"/>
      <c r="N760" s="1587"/>
      <c r="O760" s="1602"/>
    </row>
    <row r="761" spans="1:15" ht="16" customHeight="1" x14ac:dyDescent="0.45">
      <c r="A761" s="1609"/>
      <c r="B761" s="1570"/>
      <c r="C761" s="1571"/>
      <c r="D761" s="1569"/>
      <c r="E761" s="1587"/>
      <c r="F761" s="1587"/>
      <c r="G761" s="1572"/>
      <c r="H761" s="1572"/>
      <c r="I761" s="1870">
        <f t="shared" si="11"/>
        <v>0</v>
      </c>
      <c r="J761" s="1587"/>
      <c r="K761" s="1587"/>
      <c r="L761" s="1587"/>
      <c r="M761" s="1587"/>
      <c r="N761" s="1587"/>
      <c r="O761" s="1602"/>
    </row>
    <row r="762" spans="1:15" ht="16" customHeight="1" x14ac:dyDescent="0.45">
      <c r="A762" s="1609"/>
      <c r="B762" s="1570"/>
      <c r="C762" s="1571"/>
      <c r="D762" s="1569"/>
      <c r="E762" s="1587"/>
      <c r="F762" s="1587"/>
      <c r="G762" s="1572"/>
      <c r="H762" s="1572"/>
      <c r="I762" s="1870">
        <f t="shared" si="11"/>
        <v>0</v>
      </c>
      <c r="J762" s="1587"/>
      <c r="K762" s="1587"/>
      <c r="L762" s="1587"/>
      <c r="M762" s="1587"/>
      <c r="N762" s="1587"/>
      <c r="O762" s="1602"/>
    </row>
    <row r="763" spans="1:15" ht="16" customHeight="1" x14ac:dyDescent="0.45">
      <c r="A763" s="1609"/>
      <c r="B763" s="1570"/>
      <c r="C763" s="1571"/>
      <c r="D763" s="1569"/>
      <c r="E763" s="1587"/>
      <c r="F763" s="1587"/>
      <c r="G763" s="1572"/>
      <c r="H763" s="1572"/>
      <c r="I763" s="1870">
        <f t="shared" si="11"/>
        <v>0</v>
      </c>
      <c r="J763" s="1587"/>
      <c r="K763" s="1587"/>
      <c r="L763" s="1587"/>
      <c r="M763" s="1587"/>
      <c r="N763" s="1587"/>
      <c r="O763" s="1602"/>
    </row>
    <row r="764" spans="1:15" ht="16" customHeight="1" x14ac:dyDescent="0.45">
      <c r="A764" s="1609"/>
      <c r="B764" s="1570"/>
      <c r="C764" s="1571"/>
      <c r="D764" s="1569"/>
      <c r="E764" s="1587"/>
      <c r="F764" s="1587"/>
      <c r="G764" s="1572"/>
      <c r="H764" s="1572"/>
      <c r="I764" s="1870">
        <f t="shared" si="11"/>
        <v>0</v>
      </c>
      <c r="J764" s="1587"/>
      <c r="K764" s="1587"/>
      <c r="L764" s="1587"/>
      <c r="M764" s="1587"/>
      <c r="N764" s="1587"/>
      <c r="O764" s="1602"/>
    </row>
    <row r="765" spans="1:15" ht="16" customHeight="1" x14ac:dyDescent="0.45">
      <c r="A765" s="1609"/>
      <c r="B765" s="1570"/>
      <c r="C765" s="1571"/>
      <c r="D765" s="1569"/>
      <c r="E765" s="1587"/>
      <c r="F765" s="1587"/>
      <c r="G765" s="1572"/>
      <c r="H765" s="1572"/>
      <c r="I765" s="1870">
        <f t="shared" si="11"/>
        <v>0</v>
      </c>
      <c r="J765" s="1587"/>
      <c r="K765" s="1587"/>
      <c r="L765" s="1587"/>
      <c r="M765" s="1587"/>
      <c r="N765" s="1587"/>
      <c r="O765" s="1602"/>
    </row>
    <row r="766" spans="1:15" ht="16" customHeight="1" x14ac:dyDescent="0.45">
      <c r="A766" s="1609"/>
      <c r="B766" s="1570"/>
      <c r="C766" s="1571"/>
      <c r="D766" s="1569"/>
      <c r="E766" s="1587"/>
      <c r="F766" s="1587"/>
      <c r="G766" s="1572"/>
      <c r="H766" s="1572"/>
      <c r="I766" s="1870">
        <f t="shared" si="11"/>
        <v>0</v>
      </c>
      <c r="J766" s="1587"/>
      <c r="K766" s="1587"/>
      <c r="L766" s="1587"/>
      <c r="M766" s="1587"/>
      <c r="N766" s="1587"/>
      <c r="O766" s="1602"/>
    </row>
    <row r="767" spans="1:15" ht="16" customHeight="1" x14ac:dyDescent="0.45">
      <c r="A767" s="1609"/>
      <c r="B767" s="1570"/>
      <c r="C767" s="1571"/>
      <c r="D767" s="1569"/>
      <c r="E767" s="1587"/>
      <c r="F767" s="1587"/>
      <c r="G767" s="1572"/>
      <c r="H767" s="1572"/>
      <c r="I767" s="1870">
        <f t="shared" si="11"/>
        <v>0</v>
      </c>
      <c r="J767" s="1587"/>
      <c r="K767" s="1587"/>
      <c r="L767" s="1587"/>
      <c r="M767" s="1587"/>
      <c r="N767" s="1587"/>
      <c r="O767" s="1602"/>
    </row>
    <row r="768" spans="1:15" ht="16" customHeight="1" x14ac:dyDescent="0.45">
      <c r="A768" s="1609"/>
      <c r="B768" s="1570"/>
      <c r="C768" s="1571"/>
      <c r="D768" s="1569"/>
      <c r="E768" s="1587"/>
      <c r="F768" s="1587"/>
      <c r="G768" s="1572"/>
      <c r="H768" s="1572"/>
      <c r="I768" s="1870">
        <f t="shared" si="11"/>
        <v>0</v>
      </c>
      <c r="J768" s="1587"/>
      <c r="K768" s="1587"/>
      <c r="L768" s="1587"/>
      <c r="M768" s="1587"/>
      <c r="N768" s="1587"/>
      <c r="O768" s="1602"/>
    </row>
    <row r="769" spans="1:15" ht="16" customHeight="1" x14ac:dyDescent="0.45">
      <c r="A769" s="1609"/>
      <c r="B769" s="1570"/>
      <c r="C769" s="1571"/>
      <c r="D769" s="1569"/>
      <c r="E769" s="1587"/>
      <c r="F769" s="1587"/>
      <c r="G769" s="1572"/>
      <c r="H769" s="1572"/>
      <c r="I769" s="1870">
        <f t="shared" si="11"/>
        <v>0</v>
      </c>
      <c r="J769" s="1587"/>
      <c r="K769" s="1587"/>
      <c r="L769" s="1587"/>
      <c r="M769" s="1587"/>
      <c r="N769" s="1587"/>
      <c r="O769" s="1602"/>
    </row>
    <row r="770" spans="1:15" ht="16" customHeight="1" x14ac:dyDescent="0.45">
      <c r="A770" s="1609"/>
      <c r="B770" s="1570"/>
      <c r="C770" s="1571"/>
      <c r="D770" s="1569"/>
      <c r="E770" s="1587"/>
      <c r="F770" s="1587"/>
      <c r="G770" s="1572"/>
      <c r="H770" s="1572"/>
      <c r="I770" s="1870">
        <f t="shared" si="11"/>
        <v>0</v>
      </c>
      <c r="J770" s="1587"/>
      <c r="K770" s="1587"/>
      <c r="L770" s="1587"/>
      <c r="M770" s="1587"/>
      <c r="N770" s="1587"/>
      <c r="O770" s="1602"/>
    </row>
    <row r="771" spans="1:15" ht="16" customHeight="1" x14ac:dyDescent="0.45">
      <c r="A771" s="1609"/>
      <c r="B771" s="1570"/>
      <c r="C771" s="1571"/>
      <c r="D771" s="1569"/>
      <c r="E771" s="1587"/>
      <c r="F771" s="1587"/>
      <c r="G771" s="1572"/>
      <c r="H771" s="1572"/>
      <c r="I771" s="1870">
        <f t="shared" si="11"/>
        <v>0</v>
      </c>
      <c r="J771" s="1587"/>
      <c r="K771" s="1587"/>
      <c r="L771" s="1587"/>
      <c r="M771" s="1587"/>
      <c r="N771" s="1587"/>
      <c r="O771" s="1602"/>
    </row>
    <row r="772" spans="1:15" ht="16" customHeight="1" x14ac:dyDescent="0.45">
      <c r="A772" s="1609"/>
      <c r="B772" s="1570"/>
      <c r="C772" s="1571"/>
      <c r="D772" s="1569"/>
      <c r="E772" s="1587"/>
      <c r="F772" s="1587"/>
      <c r="G772" s="1572"/>
      <c r="H772" s="1572"/>
      <c r="I772" s="1870">
        <f t="shared" si="11"/>
        <v>0</v>
      </c>
      <c r="J772" s="1587"/>
      <c r="K772" s="1587"/>
      <c r="L772" s="1587"/>
      <c r="M772" s="1587"/>
      <c r="N772" s="1587"/>
      <c r="O772" s="1602"/>
    </row>
    <row r="773" spans="1:15" ht="16" customHeight="1" x14ac:dyDescent="0.45">
      <c r="A773" s="1609"/>
      <c r="B773" s="1570"/>
      <c r="C773" s="1571"/>
      <c r="D773" s="1569"/>
      <c r="E773" s="1587"/>
      <c r="F773" s="1587"/>
      <c r="G773" s="1572"/>
      <c r="H773" s="1572"/>
      <c r="I773" s="1870">
        <f t="shared" si="11"/>
        <v>0</v>
      </c>
      <c r="J773" s="1587"/>
      <c r="K773" s="1587"/>
      <c r="L773" s="1587"/>
      <c r="M773" s="1587"/>
      <c r="N773" s="1587"/>
      <c r="O773" s="1602"/>
    </row>
    <row r="774" spans="1:15" ht="16" customHeight="1" x14ac:dyDescent="0.45">
      <c r="A774" s="1609"/>
      <c r="B774" s="1570"/>
      <c r="C774" s="1571"/>
      <c r="D774" s="1569"/>
      <c r="E774" s="1587"/>
      <c r="F774" s="1587"/>
      <c r="G774" s="1572"/>
      <c r="H774" s="1572"/>
      <c r="I774" s="1870">
        <f t="shared" si="11"/>
        <v>0</v>
      </c>
      <c r="J774" s="1587"/>
      <c r="K774" s="1587"/>
      <c r="L774" s="1587"/>
      <c r="M774" s="1587"/>
      <c r="N774" s="1587"/>
      <c r="O774" s="1602"/>
    </row>
    <row r="775" spans="1:15" ht="16" customHeight="1" x14ac:dyDescent="0.45">
      <c r="A775" s="1609"/>
      <c r="B775" s="1570"/>
      <c r="C775" s="1571"/>
      <c r="D775" s="1569"/>
      <c r="E775" s="1587"/>
      <c r="F775" s="1587"/>
      <c r="G775" s="1572"/>
      <c r="H775" s="1572"/>
      <c r="I775" s="1870">
        <f t="shared" si="11"/>
        <v>0</v>
      </c>
      <c r="J775" s="1587"/>
      <c r="K775" s="1587"/>
      <c r="L775" s="1587"/>
      <c r="M775" s="1587"/>
      <c r="N775" s="1587"/>
      <c r="O775" s="1602"/>
    </row>
    <row r="776" spans="1:15" ht="16" customHeight="1" x14ac:dyDescent="0.45">
      <c r="A776" s="1609"/>
      <c r="B776" s="1570"/>
      <c r="C776" s="1571"/>
      <c r="D776" s="1569"/>
      <c r="E776" s="1587"/>
      <c r="F776" s="1587"/>
      <c r="G776" s="1572"/>
      <c r="H776" s="1572"/>
      <c r="I776" s="1870">
        <f t="shared" ref="I776:I839" si="12">$G776*$H776</f>
        <v>0</v>
      </c>
      <c r="J776" s="1587"/>
      <c r="K776" s="1587"/>
      <c r="L776" s="1587"/>
      <c r="M776" s="1587"/>
      <c r="N776" s="1587"/>
      <c r="O776" s="1602"/>
    </row>
    <row r="777" spans="1:15" ht="16" customHeight="1" x14ac:dyDescent="0.45">
      <c r="A777" s="1609"/>
      <c r="B777" s="1570"/>
      <c r="C777" s="1571"/>
      <c r="D777" s="1569"/>
      <c r="E777" s="1587"/>
      <c r="F777" s="1587"/>
      <c r="G777" s="1572"/>
      <c r="H777" s="1572"/>
      <c r="I777" s="1870">
        <f t="shared" si="12"/>
        <v>0</v>
      </c>
      <c r="J777" s="1587"/>
      <c r="K777" s="1587"/>
      <c r="L777" s="1587"/>
      <c r="M777" s="1587"/>
      <c r="N777" s="1587"/>
      <c r="O777" s="1602"/>
    </row>
    <row r="778" spans="1:15" ht="16" customHeight="1" x14ac:dyDescent="0.45">
      <c r="A778" s="1609"/>
      <c r="B778" s="1570"/>
      <c r="C778" s="1571"/>
      <c r="D778" s="1569"/>
      <c r="E778" s="1587"/>
      <c r="F778" s="1587"/>
      <c r="G778" s="1572"/>
      <c r="H778" s="1572"/>
      <c r="I778" s="1870">
        <f t="shared" si="12"/>
        <v>0</v>
      </c>
      <c r="J778" s="1587"/>
      <c r="K778" s="1587"/>
      <c r="L778" s="1587"/>
      <c r="M778" s="1587"/>
      <c r="N778" s="1587"/>
      <c r="O778" s="1602"/>
    </row>
    <row r="779" spans="1:15" ht="16" customHeight="1" x14ac:dyDescent="0.45">
      <c r="A779" s="1609"/>
      <c r="B779" s="1570"/>
      <c r="C779" s="1571"/>
      <c r="D779" s="1569"/>
      <c r="E779" s="1587"/>
      <c r="F779" s="1587"/>
      <c r="G779" s="1572"/>
      <c r="H779" s="1572"/>
      <c r="I779" s="1870">
        <f t="shared" si="12"/>
        <v>0</v>
      </c>
      <c r="J779" s="1587"/>
      <c r="K779" s="1587"/>
      <c r="L779" s="1587"/>
      <c r="M779" s="1587"/>
      <c r="N779" s="1587"/>
      <c r="O779" s="1602"/>
    </row>
    <row r="780" spans="1:15" ht="16" customHeight="1" x14ac:dyDescent="0.45">
      <c r="A780" s="1609"/>
      <c r="B780" s="1570"/>
      <c r="C780" s="1571"/>
      <c r="D780" s="1569"/>
      <c r="E780" s="1587"/>
      <c r="F780" s="1587"/>
      <c r="G780" s="1572"/>
      <c r="H780" s="1572"/>
      <c r="I780" s="1870">
        <f t="shared" si="12"/>
        <v>0</v>
      </c>
      <c r="J780" s="1587"/>
      <c r="K780" s="1587"/>
      <c r="L780" s="1587"/>
      <c r="M780" s="1587"/>
      <c r="N780" s="1587"/>
      <c r="O780" s="1602"/>
    </row>
    <row r="781" spans="1:15" ht="16" customHeight="1" x14ac:dyDescent="0.45">
      <c r="A781" s="1609"/>
      <c r="B781" s="1570"/>
      <c r="C781" s="1571"/>
      <c r="D781" s="1569"/>
      <c r="E781" s="1587"/>
      <c r="F781" s="1587"/>
      <c r="G781" s="1572"/>
      <c r="H781" s="1572"/>
      <c r="I781" s="1870">
        <f t="shared" si="12"/>
        <v>0</v>
      </c>
      <c r="J781" s="1587"/>
      <c r="K781" s="1587"/>
      <c r="L781" s="1587"/>
      <c r="M781" s="1587"/>
      <c r="N781" s="1587"/>
      <c r="O781" s="1602"/>
    </row>
    <row r="782" spans="1:15" ht="16" customHeight="1" x14ac:dyDescent="0.45">
      <c r="A782" s="1609"/>
      <c r="B782" s="1570"/>
      <c r="C782" s="1571"/>
      <c r="D782" s="1569"/>
      <c r="E782" s="1587"/>
      <c r="F782" s="1587"/>
      <c r="G782" s="1572"/>
      <c r="H782" s="1572"/>
      <c r="I782" s="1870">
        <f t="shared" si="12"/>
        <v>0</v>
      </c>
      <c r="J782" s="1587"/>
      <c r="K782" s="1587"/>
      <c r="L782" s="1587"/>
      <c r="M782" s="1587"/>
      <c r="N782" s="1587"/>
      <c r="O782" s="1602"/>
    </row>
    <row r="783" spans="1:15" ht="16" customHeight="1" x14ac:dyDescent="0.45">
      <c r="A783" s="1609"/>
      <c r="B783" s="1570"/>
      <c r="C783" s="1571"/>
      <c r="D783" s="1569"/>
      <c r="E783" s="1587"/>
      <c r="F783" s="1587"/>
      <c r="G783" s="1572"/>
      <c r="H783" s="1572"/>
      <c r="I783" s="1870">
        <f t="shared" si="12"/>
        <v>0</v>
      </c>
      <c r="J783" s="1587"/>
      <c r="K783" s="1587"/>
      <c r="L783" s="1587"/>
      <c r="M783" s="1587"/>
      <c r="N783" s="1587"/>
      <c r="O783" s="1602"/>
    </row>
    <row r="784" spans="1:15" ht="16" customHeight="1" x14ac:dyDescent="0.45">
      <c r="A784" s="1609"/>
      <c r="B784" s="1570"/>
      <c r="C784" s="1571"/>
      <c r="D784" s="1569"/>
      <c r="E784" s="1587"/>
      <c r="F784" s="1587"/>
      <c r="G784" s="1572"/>
      <c r="H784" s="1572"/>
      <c r="I784" s="1870">
        <f t="shared" si="12"/>
        <v>0</v>
      </c>
      <c r="J784" s="1587"/>
      <c r="K784" s="1587"/>
      <c r="L784" s="1587"/>
      <c r="M784" s="1587"/>
      <c r="N784" s="1587"/>
      <c r="O784" s="1602"/>
    </row>
    <row r="785" spans="1:15" ht="16" customHeight="1" x14ac:dyDescent="0.45">
      <c r="A785" s="1609"/>
      <c r="B785" s="1570"/>
      <c r="C785" s="1571"/>
      <c r="D785" s="1569"/>
      <c r="E785" s="1587"/>
      <c r="F785" s="1587"/>
      <c r="G785" s="1572"/>
      <c r="H785" s="1572"/>
      <c r="I785" s="1870">
        <f t="shared" si="12"/>
        <v>0</v>
      </c>
      <c r="J785" s="1587"/>
      <c r="K785" s="1587"/>
      <c r="L785" s="1587"/>
      <c r="M785" s="1587"/>
      <c r="N785" s="1587"/>
      <c r="O785" s="1602"/>
    </row>
    <row r="786" spans="1:15" ht="16" customHeight="1" x14ac:dyDescent="0.45">
      <c r="A786" s="1609"/>
      <c r="B786" s="1570"/>
      <c r="C786" s="1571"/>
      <c r="D786" s="1569"/>
      <c r="E786" s="1587"/>
      <c r="F786" s="1587"/>
      <c r="G786" s="1572"/>
      <c r="H786" s="1572"/>
      <c r="I786" s="1870">
        <f t="shared" si="12"/>
        <v>0</v>
      </c>
      <c r="J786" s="1587"/>
      <c r="K786" s="1587"/>
      <c r="L786" s="1587"/>
      <c r="M786" s="1587"/>
      <c r="N786" s="1587"/>
      <c r="O786" s="1602"/>
    </row>
    <row r="787" spans="1:15" ht="16" customHeight="1" x14ac:dyDescent="0.45">
      <c r="A787" s="1609"/>
      <c r="B787" s="1570"/>
      <c r="C787" s="1571"/>
      <c r="D787" s="1569"/>
      <c r="E787" s="1587"/>
      <c r="F787" s="1587"/>
      <c r="G787" s="1572"/>
      <c r="H787" s="1572"/>
      <c r="I787" s="1870">
        <f t="shared" si="12"/>
        <v>0</v>
      </c>
      <c r="J787" s="1587"/>
      <c r="K787" s="1587"/>
      <c r="L787" s="1587"/>
      <c r="M787" s="1587"/>
      <c r="N787" s="1587"/>
      <c r="O787" s="1602"/>
    </row>
    <row r="788" spans="1:15" ht="16" customHeight="1" x14ac:dyDescent="0.45">
      <c r="A788" s="1609"/>
      <c r="B788" s="1570"/>
      <c r="C788" s="1571"/>
      <c r="D788" s="1569"/>
      <c r="E788" s="1587"/>
      <c r="F788" s="1587"/>
      <c r="G788" s="1572"/>
      <c r="H788" s="1572"/>
      <c r="I788" s="1870">
        <f t="shared" si="12"/>
        <v>0</v>
      </c>
      <c r="J788" s="1587"/>
      <c r="K788" s="1587"/>
      <c r="L788" s="1587"/>
      <c r="M788" s="1587"/>
      <c r="N788" s="1587"/>
      <c r="O788" s="1602"/>
    </row>
    <row r="789" spans="1:15" ht="16" customHeight="1" x14ac:dyDescent="0.45">
      <c r="A789" s="1609"/>
      <c r="B789" s="1570"/>
      <c r="C789" s="1571"/>
      <c r="D789" s="1569"/>
      <c r="E789" s="1587"/>
      <c r="F789" s="1587"/>
      <c r="G789" s="1572"/>
      <c r="H789" s="1572"/>
      <c r="I789" s="1870">
        <f t="shared" si="12"/>
        <v>0</v>
      </c>
      <c r="J789" s="1587"/>
      <c r="K789" s="1587"/>
      <c r="L789" s="1587"/>
      <c r="M789" s="1587"/>
      <c r="N789" s="1587"/>
      <c r="O789" s="1602"/>
    </row>
    <row r="790" spans="1:15" ht="16" customHeight="1" x14ac:dyDescent="0.45">
      <c r="A790" s="1609"/>
      <c r="B790" s="1570"/>
      <c r="C790" s="1571"/>
      <c r="D790" s="1569"/>
      <c r="E790" s="1587"/>
      <c r="F790" s="1587"/>
      <c r="G790" s="1572"/>
      <c r="H790" s="1572"/>
      <c r="I790" s="1870">
        <f t="shared" si="12"/>
        <v>0</v>
      </c>
      <c r="J790" s="1587"/>
      <c r="K790" s="1587"/>
      <c r="L790" s="1587"/>
      <c r="M790" s="1587"/>
      <c r="N790" s="1587"/>
      <c r="O790" s="1602"/>
    </row>
    <row r="791" spans="1:15" ht="16" customHeight="1" x14ac:dyDescent="0.45">
      <c r="A791" s="1609"/>
      <c r="B791" s="1570"/>
      <c r="C791" s="1571"/>
      <c r="D791" s="1569"/>
      <c r="E791" s="1587"/>
      <c r="F791" s="1587"/>
      <c r="G791" s="1572"/>
      <c r="H791" s="1572"/>
      <c r="I791" s="1870">
        <f t="shared" si="12"/>
        <v>0</v>
      </c>
      <c r="J791" s="1587"/>
      <c r="K791" s="1587"/>
      <c r="L791" s="1587"/>
      <c r="M791" s="1587"/>
      <c r="N791" s="1587"/>
      <c r="O791" s="1602"/>
    </row>
    <row r="792" spans="1:15" ht="16" customHeight="1" x14ac:dyDescent="0.45">
      <c r="A792" s="1609"/>
      <c r="B792" s="1570"/>
      <c r="C792" s="1571"/>
      <c r="D792" s="1569"/>
      <c r="E792" s="1587"/>
      <c r="F792" s="1587"/>
      <c r="G792" s="1572"/>
      <c r="H792" s="1572"/>
      <c r="I792" s="1870">
        <f t="shared" si="12"/>
        <v>0</v>
      </c>
      <c r="J792" s="1587"/>
      <c r="K792" s="1587"/>
      <c r="L792" s="1587"/>
      <c r="M792" s="1587"/>
      <c r="N792" s="1587"/>
      <c r="O792" s="1602"/>
    </row>
    <row r="793" spans="1:15" ht="16" customHeight="1" x14ac:dyDescent="0.45">
      <c r="A793" s="1609"/>
      <c r="B793" s="1570"/>
      <c r="C793" s="1571"/>
      <c r="D793" s="1569"/>
      <c r="E793" s="1587"/>
      <c r="F793" s="1587"/>
      <c r="G793" s="1572"/>
      <c r="H793" s="1572"/>
      <c r="I793" s="1870">
        <f t="shared" si="12"/>
        <v>0</v>
      </c>
      <c r="J793" s="1587"/>
      <c r="K793" s="1587"/>
      <c r="L793" s="1587"/>
      <c r="M793" s="1587"/>
      <c r="N793" s="1587"/>
      <c r="O793" s="1602"/>
    </row>
    <row r="794" spans="1:15" ht="16" customHeight="1" x14ac:dyDescent="0.45">
      <c r="A794" s="1609"/>
      <c r="B794" s="1570"/>
      <c r="C794" s="1571"/>
      <c r="D794" s="1569"/>
      <c r="E794" s="1587"/>
      <c r="F794" s="1587"/>
      <c r="G794" s="1572"/>
      <c r="H794" s="1572"/>
      <c r="I794" s="1870">
        <f t="shared" si="12"/>
        <v>0</v>
      </c>
      <c r="J794" s="1587"/>
      <c r="K794" s="1587"/>
      <c r="L794" s="1587"/>
      <c r="M794" s="1587"/>
      <c r="N794" s="1587"/>
      <c r="O794" s="1602"/>
    </row>
    <row r="795" spans="1:15" ht="16" customHeight="1" x14ac:dyDescent="0.45">
      <c r="A795" s="1609"/>
      <c r="B795" s="1570"/>
      <c r="C795" s="1571"/>
      <c r="D795" s="1569"/>
      <c r="E795" s="1587"/>
      <c r="F795" s="1587"/>
      <c r="G795" s="1572"/>
      <c r="H795" s="1572"/>
      <c r="I795" s="1870">
        <f t="shared" si="12"/>
        <v>0</v>
      </c>
      <c r="J795" s="1587"/>
      <c r="K795" s="1587"/>
      <c r="L795" s="1587"/>
      <c r="M795" s="1587"/>
      <c r="N795" s="1587"/>
      <c r="O795" s="1602"/>
    </row>
    <row r="796" spans="1:15" ht="16" customHeight="1" x14ac:dyDescent="0.45">
      <c r="A796" s="1609"/>
      <c r="B796" s="1570"/>
      <c r="C796" s="1571"/>
      <c r="D796" s="1569"/>
      <c r="E796" s="1587"/>
      <c r="F796" s="1587"/>
      <c r="G796" s="1572"/>
      <c r="H796" s="1572"/>
      <c r="I796" s="1870">
        <f t="shared" si="12"/>
        <v>0</v>
      </c>
      <c r="J796" s="1587"/>
      <c r="K796" s="1587"/>
      <c r="L796" s="1587"/>
      <c r="M796" s="1587"/>
      <c r="N796" s="1587"/>
      <c r="O796" s="1602"/>
    </row>
    <row r="797" spans="1:15" ht="16" customHeight="1" x14ac:dyDescent="0.45">
      <c r="A797" s="1609"/>
      <c r="B797" s="1570"/>
      <c r="C797" s="1571"/>
      <c r="D797" s="1569"/>
      <c r="E797" s="1587"/>
      <c r="F797" s="1587"/>
      <c r="G797" s="1572"/>
      <c r="H797" s="1572"/>
      <c r="I797" s="1870">
        <f t="shared" si="12"/>
        <v>0</v>
      </c>
      <c r="J797" s="1587"/>
      <c r="K797" s="1587"/>
      <c r="L797" s="1587"/>
      <c r="M797" s="1587"/>
      <c r="N797" s="1587"/>
      <c r="O797" s="1602"/>
    </row>
    <row r="798" spans="1:15" ht="16" customHeight="1" x14ac:dyDescent="0.45">
      <c r="A798" s="1609"/>
      <c r="B798" s="1570"/>
      <c r="C798" s="1571"/>
      <c r="D798" s="1569"/>
      <c r="E798" s="1587"/>
      <c r="F798" s="1587"/>
      <c r="G798" s="1572"/>
      <c r="H798" s="1572"/>
      <c r="I798" s="1870">
        <f t="shared" si="12"/>
        <v>0</v>
      </c>
      <c r="J798" s="1587"/>
      <c r="K798" s="1587"/>
      <c r="L798" s="1587"/>
      <c r="M798" s="1587"/>
      <c r="N798" s="1587"/>
      <c r="O798" s="1602"/>
    </row>
    <row r="799" spans="1:15" ht="16" customHeight="1" x14ac:dyDescent="0.45">
      <c r="A799" s="1609"/>
      <c r="B799" s="1570"/>
      <c r="C799" s="1571"/>
      <c r="D799" s="1569"/>
      <c r="E799" s="1587"/>
      <c r="F799" s="1587"/>
      <c r="G799" s="1572"/>
      <c r="H799" s="1572"/>
      <c r="I799" s="1870">
        <f t="shared" si="12"/>
        <v>0</v>
      </c>
      <c r="J799" s="1587"/>
      <c r="K799" s="1587"/>
      <c r="L799" s="1587"/>
      <c r="M799" s="1587"/>
      <c r="N799" s="1587"/>
      <c r="O799" s="1602"/>
    </row>
    <row r="800" spans="1:15" ht="16" customHeight="1" x14ac:dyDescent="0.45">
      <c r="A800" s="1609"/>
      <c r="B800" s="1570"/>
      <c r="C800" s="1571"/>
      <c r="D800" s="1569"/>
      <c r="E800" s="1587"/>
      <c r="F800" s="1587"/>
      <c r="G800" s="1572"/>
      <c r="H800" s="1572"/>
      <c r="I800" s="1870">
        <f t="shared" si="12"/>
        <v>0</v>
      </c>
      <c r="J800" s="1587"/>
      <c r="K800" s="1587"/>
      <c r="L800" s="1587"/>
      <c r="M800" s="1587"/>
      <c r="N800" s="1587"/>
      <c r="O800" s="1602"/>
    </row>
    <row r="801" spans="1:15" ht="16" customHeight="1" x14ac:dyDescent="0.45">
      <c r="A801" s="1609"/>
      <c r="B801" s="1570"/>
      <c r="C801" s="1571"/>
      <c r="D801" s="1569"/>
      <c r="E801" s="1587"/>
      <c r="F801" s="1587"/>
      <c r="G801" s="1572"/>
      <c r="H801" s="1572"/>
      <c r="I801" s="1870">
        <f t="shared" si="12"/>
        <v>0</v>
      </c>
      <c r="J801" s="1587"/>
      <c r="K801" s="1587"/>
      <c r="L801" s="1587"/>
      <c r="M801" s="1587"/>
      <c r="N801" s="1587"/>
      <c r="O801" s="1602"/>
    </row>
    <row r="802" spans="1:15" ht="16" customHeight="1" x14ac:dyDescent="0.45">
      <c r="A802" s="1609"/>
      <c r="B802" s="1570"/>
      <c r="C802" s="1571"/>
      <c r="D802" s="1569"/>
      <c r="E802" s="1587"/>
      <c r="F802" s="1587"/>
      <c r="G802" s="1572"/>
      <c r="H802" s="1572"/>
      <c r="I802" s="1870">
        <f t="shared" si="12"/>
        <v>0</v>
      </c>
      <c r="J802" s="1587"/>
      <c r="K802" s="1587"/>
      <c r="L802" s="1587"/>
      <c r="M802" s="1587"/>
      <c r="N802" s="1587"/>
      <c r="O802" s="1602"/>
    </row>
    <row r="803" spans="1:15" ht="16" customHeight="1" x14ac:dyDescent="0.45">
      <c r="A803" s="1609"/>
      <c r="B803" s="1570"/>
      <c r="C803" s="1571"/>
      <c r="D803" s="1569"/>
      <c r="E803" s="1587"/>
      <c r="F803" s="1587"/>
      <c r="G803" s="1572"/>
      <c r="H803" s="1572"/>
      <c r="I803" s="1870">
        <f t="shared" si="12"/>
        <v>0</v>
      </c>
      <c r="J803" s="1587"/>
      <c r="K803" s="1587"/>
      <c r="L803" s="1587"/>
      <c r="M803" s="1587"/>
      <c r="N803" s="1587"/>
      <c r="O803" s="1602"/>
    </row>
    <row r="804" spans="1:15" ht="16" customHeight="1" x14ac:dyDescent="0.45">
      <c r="A804" s="1609"/>
      <c r="B804" s="1570"/>
      <c r="C804" s="1571"/>
      <c r="D804" s="1569"/>
      <c r="E804" s="1587"/>
      <c r="F804" s="1587"/>
      <c r="G804" s="1572"/>
      <c r="H804" s="1572"/>
      <c r="I804" s="1870">
        <f t="shared" si="12"/>
        <v>0</v>
      </c>
      <c r="J804" s="1587"/>
      <c r="K804" s="1587"/>
      <c r="L804" s="1587"/>
      <c r="M804" s="1587"/>
      <c r="N804" s="1587"/>
      <c r="O804" s="1602"/>
    </row>
    <row r="805" spans="1:15" ht="16" customHeight="1" x14ac:dyDescent="0.45">
      <c r="A805" s="1609"/>
      <c r="B805" s="1570"/>
      <c r="C805" s="1571"/>
      <c r="D805" s="1569"/>
      <c r="E805" s="1587"/>
      <c r="F805" s="1587"/>
      <c r="G805" s="1572"/>
      <c r="H805" s="1572"/>
      <c r="I805" s="1870">
        <f t="shared" si="12"/>
        <v>0</v>
      </c>
      <c r="J805" s="1587"/>
      <c r="K805" s="1587"/>
      <c r="L805" s="1587"/>
      <c r="M805" s="1587"/>
      <c r="N805" s="1587"/>
      <c r="O805" s="1602"/>
    </row>
    <row r="806" spans="1:15" ht="16" customHeight="1" x14ac:dyDescent="0.45">
      <c r="A806" s="1609"/>
      <c r="B806" s="1570"/>
      <c r="C806" s="1571"/>
      <c r="D806" s="1569"/>
      <c r="E806" s="1587"/>
      <c r="F806" s="1587"/>
      <c r="G806" s="1572"/>
      <c r="H806" s="1572"/>
      <c r="I806" s="1870">
        <f t="shared" si="12"/>
        <v>0</v>
      </c>
      <c r="J806" s="1587"/>
      <c r="K806" s="1587"/>
      <c r="L806" s="1587"/>
      <c r="M806" s="1587"/>
      <c r="N806" s="1587"/>
      <c r="O806" s="1602"/>
    </row>
    <row r="807" spans="1:15" ht="16" customHeight="1" x14ac:dyDescent="0.45">
      <c r="A807" s="1609"/>
      <c r="B807" s="1570"/>
      <c r="C807" s="1571"/>
      <c r="D807" s="1569"/>
      <c r="E807" s="1587"/>
      <c r="F807" s="1587"/>
      <c r="G807" s="1572"/>
      <c r="H807" s="1572"/>
      <c r="I807" s="1870">
        <f t="shared" si="12"/>
        <v>0</v>
      </c>
      <c r="J807" s="1587"/>
      <c r="K807" s="1587"/>
      <c r="L807" s="1587"/>
      <c r="M807" s="1587"/>
      <c r="N807" s="1587"/>
      <c r="O807" s="1602"/>
    </row>
    <row r="808" spans="1:15" ht="16" customHeight="1" x14ac:dyDescent="0.45">
      <c r="A808" s="1609"/>
      <c r="B808" s="1570"/>
      <c r="C808" s="1571"/>
      <c r="D808" s="1569"/>
      <c r="E808" s="1587"/>
      <c r="F808" s="1587"/>
      <c r="G808" s="1572"/>
      <c r="H808" s="1572"/>
      <c r="I808" s="1870">
        <f t="shared" si="12"/>
        <v>0</v>
      </c>
      <c r="J808" s="1587"/>
      <c r="K808" s="1587"/>
      <c r="L808" s="1587"/>
      <c r="M808" s="1587"/>
      <c r="N808" s="1587"/>
      <c r="O808" s="1602"/>
    </row>
    <row r="809" spans="1:15" ht="16" customHeight="1" x14ac:dyDescent="0.45">
      <c r="A809" s="1609"/>
      <c r="B809" s="1570"/>
      <c r="C809" s="1571"/>
      <c r="D809" s="1569"/>
      <c r="E809" s="1587"/>
      <c r="F809" s="1587"/>
      <c r="G809" s="1572"/>
      <c r="H809" s="1572"/>
      <c r="I809" s="1870">
        <f t="shared" si="12"/>
        <v>0</v>
      </c>
      <c r="J809" s="1587"/>
      <c r="K809" s="1587"/>
      <c r="L809" s="1587"/>
      <c r="M809" s="1587"/>
      <c r="N809" s="1587"/>
      <c r="O809" s="1602"/>
    </row>
    <row r="810" spans="1:15" ht="16" customHeight="1" x14ac:dyDescent="0.45">
      <c r="A810" s="1609"/>
      <c r="B810" s="1570"/>
      <c r="C810" s="1571"/>
      <c r="D810" s="1569"/>
      <c r="E810" s="1587"/>
      <c r="F810" s="1587"/>
      <c r="G810" s="1572"/>
      <c r="H810" s="1572"/>
      <c r="I810" s="1870">
        <f t="shared" si="12"/>
        <v>0</v>
      </c>
      <c r="J810" s="1587"/>
      <c r="K810" s="1587"/>
      <c r="L810" s="1587"/>
      <c r="M810" s="1587"/>
      <c r="N810" s="1587"/>
      <c r="O810" s="1602"/>
    </row>
    <row r="811" spans="1:15" ht="16" customHeight="1" x14ac:dyDescent="0.45">
      <c r="A811" s="1609"/>
      <c r="B811" s="1570"/>
      <c r="C811" s="1571"/>
      <c r="D811" s="1569"/>
      <c r="E811" s="1587"/>
      <c r="F811" s="1587"/>
      <c r="G811" s="1572"/>
      <c r="H811" s="1572"/>
      <c r="I811" s="1870">
        <f t="shared" si="12"/>
        <v>0</v>
      </c>
      <c r="J811" s="1587"/>
      <c r="K811" s="1587"/>
      <c r="L811" s="1587"/>
      <c r="M811" s="1587"/>
      <c r="N811" s="1587"/>
      <c r="O811" s="1602"/>
    </row>
    <row r="812" spans="1:15" ht="16" customHeight="1" x14ac:dyDescent="0.45">
      <c r="A812" s="1609"/>
      <c r="B812" s="1570"/>
      <c r="C812" s="1571"/>
      <c r="D812" s="1569"/>
      <c r="E812" s="1587"/>
      <c r="F812" s="1587"/>
      <c r="G812" s="1572"/>
      <c r="H812" s="1572"/>
      <c r="I812" s="1870">
        <f t="shared" si="12"/>
        <v>0</v>
      </c>
      <c r="J812" s="1587"/>
      <c r="K812" s="1587"/>
      <c r="L812" s="1587"/>
      <c r="M812" s="1587"/>
      <c r="N812" s="1587"/>
      <c r="O812" s="1602"/>
    </row>
    <row r="813" spans="1:15" ht="16" customHeight="1" x14ac:dyDescent="0.45">
      <c r="A813" s="1609"/>
      <c r="B813" s="1570"/>
      <c r="C813" s="1571"/>
      <c r="D813" s="1569"/>
      <c r="E813" s="1587"/>
      <c r="F813" s="1587"/>
      <c r="G813" s="1572"/>
      <c r="H813" s="1572"/>
      <c r="I813" s="1870">
        <f t="shared" si="12"/>
        <v>0</v>
      </c>
      <c r="J813" s="1587"/>
      <c r="K813" s="1587"/>
      <c r="L813" s="1587"/>
      <c r="M813" s="1587"/>
      <c r="N813" s="1587"/>
      <c r="O813" s="1602"/>
    </row>
    <row r="814" spans="1:15" ht="16" customHeight="1" x14ac:dyDescent="0.45">
      <c r="A814" s="1609"/>
      <c r="B814" s="1570"/>
      <c r="C814" s="1571"/>
      <c r="D814" s="1569"/>
      <c r="E814" s="1587"/>
      <c r="F814" s="1587"/>
      <c r="G814" s="1572"/>
      <c r="H814" s="1572"/>
      <c r="I814" s="1870">
        <f t="shared" si="12"/>
        <v>0</v>
      </c>
      <c r="J814" s="1587"/>
      <c r="K814" s="1587"/>
      <c r="L814" s="1587"/>
      <c r="M814" s="1587"/>
      <c r="N814" s="1587"/>
      <c r="O814" s="1602"/>
    </row>
    <row r="815" spans="1:15" ht="16" customHeight="1" x14ac:dyDescent="0.45">
      <c r="A815" s="1609"/>
      <c r="B815" s="1570"/>
      <c r="C815" s="1571"/>
      <c r="D815" s="1569"/>
      <c r="E815" s="1587"/>
      <c r="F815" s="1587"/>
      <c r="G815" s="1572"/>
      <c r="H815" s="1572"/>
      <c r="I815" s="1870">
        <f t="shared" si="12"/>
        <v>0</v>
      </c>
      <c r="J815" s="1587"/>
      <c r="K815" s="1587"/>
      <c r="L815" s="1587"/>
      <c r="M815" s="1587"/>
      <c r="N815" s="1587"/>
      <c r="O815" s="1602"/>
    </row>
    <row r="816" spans="1:15" ht="16" customHeight="1" x14ac:dyDescent="0.45">
      <c r="A816" s="1609"/>
      <c r="B816" s="1570"/>
      <c r="C816" s="1571"/>
      <c r="D816" s="1569"/>
      <c r="E816" s="1587"/>
      <c r="F816" s="1587"/>
      <c r="G816" s="1572"/>
      <c r="H816" s="1572"/>
      <c r="I816" s="1870">
        <f t="shared" si="12"/>
        <v>0</v>
      </c>
      <c r="J816" s="1587"/>
      <c r="K816" s="1587"/>
      <c r="L816" s="1587"/>
      <c r="M816" s="1587"/>
      <c r="N816" s="1587"/>
      <c r="O816" s="1602"/>
    </row>
    <row r="817" spans="1:15" ht="16" customHeight="1" x14ac:dyDescent="0.45">
      <c r="A817" s="1609"/>
      <c r="B817" s="1570"/>
      <c r="C817" s="1571"/>
      <c r="D817" s="1569"/>
      <c r="E817" s="1587"/>
      <c r="F817" s="1587"/>
      <c r="G817" s="1572"/>
      <c r="H817" s="1572"/>
      <c r="I817" s="1870">
        <f t="shared" si="12"/>
        <v>0</v>
      </c>
      <c r="J817" s="1587"/>
      <c r="K817" s="1587"/>
      <c r="L817" s="1587"/>
      <c r="M817" s="1587"/>
      <c r="N817" s="1587"/>
      <c r="O817" s="1602"/>
    </row>
    <row r="818" spans="1:15" ht="16" customHeight="1" x14ac:dyDescent="0.45">
      <c r="A818" s="1609"/>
      <c r="B818" s="1570"/>
      <c r="C818" s="1571"/>
      <c r="D818" s="1569"/>
      <c r="E818" s="1587"/>
      <c r="F818" s="1587"/>
      <c r="G818" s="1572"/>
      <c r="H818" s="1572"/>
      <c r="I818" s="1870">
        <f t="shared" si="12"/>
        <v>0</v>
      </c>
      <c r="J818" s="1587"/>
      <c r="K818" s="1587"/>
      <c r="L818" s="1587"/>
      <c r="M818" s="1587"/>
      <c r="N818" s="1587"/>
      <c r="O818" s="1602"/>
    </row>
    <row r="819" spans="1:15" ht="16" customHeight="1" x14ac:dyDescent="0.45">
      <c r="A819" s="1609"/>
      <c r="B819" s="1570"/>
      <c r="C819" s="1571"/>
      <c r="D819" s="1569"/>
      <c r="E819" s="1587"/>
      <c r="F819" s="1587"/>
      <c r="G819" s="1572"/>
      <c r="H819" s="1572"/>
      <c r="I819" s="1870">
        <f t="shared" si="12"/>
        <v>0</v>
      </c>
      <c r="J819" s="1587"/>
      <c r="K819" s="1587"/>
      <c r="L819" s="1587"/>
      <c r="M819" s="1587"/>
      <c r="N819" s="1587"/>
      <c r="O819" s="1602"/>
    </row>
    <row r="820" spans="1:15" ht="16" customHeight="1" x14ac:dyDescent="0.45">
      <c r="A820" s="1609"/>
      <c r="B820" s="1570"/>
      <c r="C820" s="1571"/>
      <c r="D820" s="1569"/>
      <c r="E820" s="1587"/>
      <c r="F820" s="1587"/>
      <c r="G820" s="1572"/>
      <c r="H820" s="1572"/>
      <c r="I820" s="1870">
        <f t="shared" si="12"/>
        <v>0</v>
      </c>
      <c r="J820" s="1587"/>
      <c r="K820" s="1587"/>
      <c r="L820" s="1587"/>
      <c r="M820" s="1587"/>
      <c r="N820" s="1587"/>
      <c r="O820" s="1602"/>
    </row>
    <row r="821" spans="1:15" ht="16" customHeight="1" x14ac:dyDescent="0.45">
      <c r="A821" s="1609"/>
      <c r="B821" s="1570"/>
      <c r="C821" s="1571"/>
      <c r="D821" s="1569"/>
      <c r="E821" s="1587"/>
      <c r="F821" s="1587"/>
      <c r="G821" s="1572"/>
      <c r="H821" s="1572"/>
      <c r="I821" s="1870">
        <f t="shared" si="12"/>
        <v>0</v>
      </c>
      <c r="J821" s="1587"/>
      <c r="K821" s="1587"/>
      <c r="L821" s="1587"/>
      <c r="M821" s="1587"/>
      <c r="N821" s="1587"/>
      <c r="O821" s="1602"/>
    </row>
    <row r="822" spans="1:15" ht="16" customHeight="1" x14ac:dyDescent="0.45">
      <c r="A822" s="1609"/>
      <c r="B822" s="1570"/>
      <c r="C822" s="1571"/>
      <c r="D822" s="1569"/>
      <c r="E822" s="1587"/>
      <c r="F822" s="1587"/>
      <c r="G822" s="1572"/>
      <c r="H822" s="1572"/>
      <c r="I822" s="1870">
        <f t="shared" si="12"/>
        <v>0</v>
      </c>
      <c r="J822" s="1587"/>
      <c r="K822" s="1587"/>
      <c r="L822" s="1587"/>
      <c r="M822" s="1587"/>
      <c r="N822" s="1587"/>
      <c r="O822" s="1602"/>
    </row>
    <row r="823" spans="1:15" ht="16" customHeight="1" x14ac:dyDescent="0.45">
      <c r="A823" s="1609"/>
      <c r="B823" s="1570"/>
      <c r="C823" s="1571"/>
      <c r="D823" s="1569"/>
      <c r="E823" s="1587"/>
      <c r="F823" s="1587"/>
      <c r="G823" s="1572"/>
      <c r="H823" s="1572"/>
      <c r="I823" s="1870">
        <f t="shared" si="12"/>
        <v>0</v>
      </c>
      <c r="J823" s="1587"/>
      <c r="K823" s="1587"/>
      <c r="L823" s="1587"/>
      <c r="M823" s="1587"/>
      <c r="N823" s="1587"/>
      <c r="O823" s="1602"/>
    </row>
    <row r="824" spans="1:15" ht="16" customHeight="1" x14ac:dyDescent="0.45">
      <c r="A824" s="1609"/>
      <c r="B824" s="1570"/>
      <c r="C824" s="1571"/>
      <c r="D824" s="1569"/>
      <c r="E824" s="1587"/>
      <c r="F824" s="1587"/>
      <c r="G824" s="1572"/>
      <c r="H824" s="1572"/>
      <c r="I824" s="1870">
        <f t="shared" si="12"/>
        <v>0</v>
      </c>
      <c r="J824" s="1587"/>
      <c r="K824" s="1587"/>
      <c r="L824" s="1587"/>
      <c r="M824" s="1587"/>
      <c r="N824" s="1587"/>
      <c r="O824" s="1602"/>
    </row>
    <row r="825" spans="1:15" ht="16" customHeight="1" x14ac:dyDescent="0.45">
      <c r="A825" s="1609"/>
      <c r="B825" s="1570"/>
      <c r="C825" s="1571"/>
      <c r="D825" s="1569"/>
      <c r="E825" s="1587"/>
      <c r="F825" s="1587"/>
      <c r="G825" s="1572"/>
      <c r="H825" s="1572"/>
      <c r="I825" s="1870">
        <f t="shared" si="12"/>
        <v>0</v>
      </c>
      <c r="J825" s="1587"/>
      <c r="K825" s="1587"/>
      <c r="L825" s="1587"/>
      <c r="M825" s="1587"/>
      <c r="N825" s="1587"/>
      <c r="O825" s="1602"/>
    </row>
    <row r="826" spans="1:15" ht="16" customHeight="1" x14ac:dyDescent="0.45">
      <c r="A826" s="1609"/>
      <c r="B826" s="1570"/>
      <c r="C826" s="1571"/>
      <c r="D826" s="1569"/>
      <c r="E826" s="1587"/>
      <c r="F826" s="1587"/>
      <c r="G826" s="1572"/>
      <c r="H826" s="1572"/>
      <c r="I826" s="1870">
        <f t="shared" si="12"/>
        <v>0</v>
      </c>
      <c r="J826" s="1587"/>
      <c r="K826" s="1587"/>
      <c r="L826" s="1587"/>
      <c r="M826" s="1587"/>
      <c r="N826" s="1587"/>
      <c r="O826" s="1602"/>
    </row>
    <row r="827" spans="1:15" ht="16" customHeight="1" x14ac:dyDescent="0.45">
      <c r="A827" s="1609"/>
      <c r="B827" s="1570"/>
      <c r="C827" s="1571"/>
      <c r="D827" s="1569"/>
      <c r="E827" s="1587"/>
      <c r="F827" s="1587"/>
      <c r="G827" s="1572"/>
      <c r="H827" s="1572"/>
      <c r="I827" s="1870">
        <f t="shared" si="12"/>
        <v>0</v>
      </c>
      <c r="J827" s="1587"/>
      <c r="K827" s="1587"/>
      <c r="L827" s="1587"/>
      <c r="M827" s="1587"/>
      <c r="N827" s="1587"/>
      <c r="O827" s="1602"/>
    </row>
    <row r="828" spans="1:15" ht="16" customHeight="1" x14ac:dyDescent="0.45">
      <c r="A828" s="1609"/>
      <c r="B828" s="1570"/>
      <c r="C828" s="1571"/>
      <c r="D828" s="1569"/>
      <c r="E828" s="1587"/>
      <c r="F828" s="1587"/>
      <c r="G828" s="1572"/>
      <c r="H828" s="1572"/>
      <c r="I828" s="1870">
        <f t="shared" si="12"/>
        <v>0</v>
      </c>
      <c r="J828" s="1587"/>
      <c r="K828" s="1587"/>
      <c r="L828" s="1587"/>
      <c r="M828" s="1587"/>
      <c r="N828" s="1587"/>
      <c r="O828" s="1602"/>
    </row>
    <row r="829" spans="1:15" ht="16" customHeight="1" x14ac:dyDescent="0.45">
      <c r="A829" s="1609"/>
      <c r="B829" s="1570"/>
      <c r="C829" s="1571"/>
      <c r="D829" s="1569"/>
      <c r="E829" s="1587"/>
      <c r="F829" s="1587"/>
      <c r="G829" s="1572"/>
      <c r="H829" s="1572"/>
      <c r="I829" s="1870">
        <f t="shared" si="12"/>
        <v>0</v>
      </c>
      <c r="J829" s="1587"/>
      <c r="K829" s="1587"/>
      <c r="L829" s="1587"/>
      <c r="M829" s="1587"/>
      <c r="N829" s="1587"/>
      <c r="O829" s="1602"/>
    </row>
    <row r="830" spans="1:15" ht="16" customHeight="1" x14ac:dyDescent="0.45">
      <c r="A830" s="1609"/>
      <c r="B830" s="1570"/>
      <c r="C830" s="1571"/>
      <c r="D830" s="1569"/>
      <c r="E830" s="1587"/>
      <c r="F830" s="1587"/>
      <c r="G830" s="1572"/>
      <c r="H830" s="1572"/>
      <c r="I830" s="1870">
        <f t="shared" si="12"/>
        <v>0</v>
      </c>
      <c r="J830" s="1587"/>
      <c r="K830" s="1587"/>
      <c r="L830" s="1587"/>
      <c r="M830" s="1587"/>
      <c r="N830" s="1587"/>
      <c r="O830" s="1602"/>
    </row>
    <row r="831" spans="1:15" ht="16" customHeight="1" x14ac:dyDescent="0.45">
      <c r="A831" s="1609"/>
      <c r="B831" s="1570"/>
      <c r="C831" s="1571"/>
      <c r="D831" s="1569"/>
      <c r="E831" s="1587"/>
      <c r="F831" s="1587"/>
      <c r="G831" s="1572"/>
      <c r="H831" s="1572"/>
      <c r="I831" s="1870">
        <f t="shared" si="12"/>
        <v>0</v>
      </c>
      <c r="J831" s="1587"/>
      <c r="K831" s="1587"/>
      <c r="L831" s="1587"/>
      <c r="M831" s="1587"/>
      <c r="N831" s="1587"/>
      <c r="O831" s="1602"/>
    </row>
    <row r="832" spans="1:15" ht="16" customHeight="1" x14ac:dyDescent="0.45">
      <c r="A832" s="1609"/>
      <c r="B832" s="1570"/>
      <c r="C832" s="1571"/>
      <c r="D832" s="1569"/>
      <c r="E832" s="1587"/>
      <c r="F832" s="1587"/>
      <c r="G832" s="1572"/>
      <c r="H832" s="1572"/>
      <c r="I832" s="1870">
        <f t="shared" si="12"/>
        <v>0</v>
      </c>
      <c r="J832" s="1587"/>
      <c r="K832" s="1587"/>
      <c r="L832" s="1587"/>
      <c r="M832" s="1587"/>
      <c r="N832" s="1587"/>
      <c r="O832" s="1602"/>
    </row>
    <row r="833" spans="1:15" ht="16" customHeight="1" x14ac:dyDescent="0.45">
      <c r="A833" s="1609"/>
      <c r="B833" s="1570"/>
      <c r="C833" s="1571"/>
      <c r="D833" s="1569"/>
      <c r="E833" s="1587"/>
      <c r="F833" s="1587"/>
      <c r="G833" s="1572"/>
      <c r="H833" s="1572"/>
      <c r="I833" s="1870">
        <f t="shared" si="12"/>
        <v>0</v>
      </c>
      <c r="J833" s="1587"/>
      <c r="K833" s="1587"/>
      <c r="L833" s="1587"/>
      <c r="M833" s="1587"/>
      <c r="N833" s="1587"/>
      <c r="O833" s="1602"/>
    </row>
    <row r="834" spans="1:15" ht="16" customHeight="1" x14ac:dyDescent="0.45">
      <c r="A834" s="1609"/>
      <c r="B834" s="1570"/>
      <c r="C834" s="1571"/>
      <c r="D834" s="1569"/>
      <c r="E834" s="1587"/>
      <c r="F834" s="1587"/>
      <c r="G834" s="1572"/>
      <c r="H834" s="1572"/>
      <c r="I834" s="1870">
        <f t="shared" si="12"/>
        <v>0</v>
      </c>
      <c r="J834" s="1587"/>
      <c r="K834" s="1587"/>
      <c r="L834" s="1587"/>
      <c r="M834" s="1587"/>
      <c r="N834" s="1587"/>
      <c r="O834" s="1602"/>
    </row>
    <row r="835" spans="1:15" ht="16" customHeight="1" x14ac:dyDescent="0.45">
      <c r="A835" s="1609"/>
      <c r="B835" s="1570"/>
      <c r="C835" s="1571"/>
      <c r="D835" s="1569"/>
      <c r="E835" s="1587"/>
      <c r="F835" s="1587"/>
      <c r="G835" s="1572"/>
      <c r="H835" s="1572"/>
      <c r="I835" s="1870">
        <f t="shared" si="12"/>
        <v>0</v>
      </c>
      <c r="J835" s="1587"/>
      <c r="K835" s="1587"/>
      <c r="L835" s="1587"/>
      <c r="M835" s="1587"/>
      <c r="N835" s="1587"/>
      <c r="O835" s="1602"/>
    </row>
    <row r="836" spans="1:15" ht="16" customHeight="1" x14ac:dyDescent="0.45">
      <c r="A836" s="1609"/>
      <c r="B836" s="1570"/>
      <c r="C836" s="1571"/>
      <c r="D836" s="1569"/>
      <c r="E836" s="1587"/>
      <c r="F836" s="1587"/>
      <c r="G836" s="1572"/>
      <c r="H836" s="1572"/>
      <c r="I836" s="1870">
        <f t="shared" si="12"/>
        <v>0</v>
      </c>
      <c r="J836" s="1587"/>
      <c r="K836" s="1587"/>
      <c r="L836" s="1587"/>
      <c r="M836" s="1587"/>
      <c r="N836" s="1587"/>
      <c r="O836" s="1602"/>
    </row>
    <row r="837" spans="1:15" ht="16" customHeight="1" x14ac:dyDescent="0.45">
      <c r="A837" s="1609"/>
      <c r="B837" s="1570"/>
      <c r="C837" s="1571"/>
      <c r="D837" s="1569"/>
      <c r="E837" s="1587"/>
      <c r="F837" s="1587"/>
      <c r="G837" s="1572"/>
      <c r="H837" s="1572"/>
      <c r="I837" s="1870">
        <f t="shared" si="12"/>
        <v>0</v>
      </c>
      <c r="J837" s="1587"/>
      <c r="K837" s="1587"/>
      <c r="L837" s="1587"/>
      <c r="M837" s="1587"/>
      <c r="N837" s="1587"/>
      <c r="O837" s="1602"/>
    </row>
    <row r="838" spans="1:15" ht="16" customHeight="1" x14ac:dyDescent="0.45">
      <c r="A838" s="1609"/>
      <c r="B838" s="1570"/>
      <c r="C838" s="1571"/>
      <c r="D838" s="1569"/>
      <c r="E838" s="1587"/>
      <c r="F838" s="1587"/>
      <c r="G838" s="1572"/>
      <c r="H838" s="1572"/>
      <c r="I838" s="1870">
        <f t="shared" si="12"/>
        <v>0</v>
      </c>
      <c r="J838" s="1587"/>
      <c r="K838" s="1587"/>
      <c r="L838" s="1587"/>
      <c r="M838" s="1587"/>
      <c r="N838" s="1587"/>
      <c r="O838" s="1602"/>
    </row>
    <row r="839" spans="1:15" ht="16" customHeight="1" x14ac:dyDescent="0.45">
      <c r="A839" s="1609"/>
      <c r="B839" s="1570"/>
      <c r="C839" s="1571"/>
      <c r="D839" s="1569"/>
      <c r="E839" s="1587"/>
      <c r="F839" s="1587"/>
      <c r="G839" s="1572"/>
      <c r="H839" s="1572"/>
      <c r="I839" s="1870">
        <f t="shared" si="12"/>
        <v>0</v>
      </c>
      <c r="J839" s="1587"/>
      <c r="K839" s="1587"/>
      <c r="L839" s="1587"/>
      <c r="M839" s="1587"/>
      <c r="N839" s="1587"/>
      <c r="O839" s="1602"/>
    </row>
    <row r="840" spans="1:15" ht="16" customHeight="1" x14ac:dyDescent="0.45">
      <c r="A840" s="1609"/>
      <c r="B840" s="1570"/>
      <c r="C840" s="1571"/>
      <c r="D840" s="1569"/>
      <c r="E840" s="1587"/>
      <c r="F840" s="1587"/>
      <c r="G840" s="1572"/>
      <c r="H840" s="1572"/>
      <c r="I840" s="1870">
        <f t="shared" ref="I840:I903" si="13">$G840*$H840</f>
        <v>0</v>
      </c>
      <c r="J840" s="1587"/>
      <c r="K840" s="1587"/>
      <c r="L840" s="1587"/>
      <c r="M840" s="1587"/>
      <c r="N840" s="1587"/>
      <c r="O840" s="1602"/>
    </row>
    <row r="841" spans="1:15" ht="16" customHeight="1" x14ac:dyDescent="0.45">
      <c r="A841" s="1609"/>
      <c r="B841" s="1570"/>
      <c r="C841" s="1571"/>
      <c r="D841" s="1569"/>
      <c r="E841" s="1587"/>
      <c r="F841" s="1587"/>
      <c r="G841" s="1572"/>
      <c r="H841" s="1572"/>
      <c r="I841" s="1870">
        <f t="shared" si="13"/>
        <v>0</v>
      </c>
      <c r="J841" s="1587"/>
      <c r="K841" s="1587"/>
      <c r="L841" s="1587"/>
      <c r="M841" s="1587"/>
      <c r="N841" s="1587"/>
      <c r="O841" s="1602"/>
    </row>
    <row r="842" spans="1:15" ht="16" customHeight="1" x14ac:dyDescent="0.45">
      <c r="A842" s="1609"/>
      <c r="B842" s="1570"/>
      <c r="C842" s="1571"/>
      <c r="D842" s="1569"/>
      <c r="E842" s="1587"/>
      <c r="F842" s="1587"/>
      <c r="G842" s="1572"/>
      <c r="H842" s="1572"/>
      <c r="I842" s="1870">
        <f t="shared" si="13"/>
        <v>0</v>
      </c>
      <c r="J842" s="1587"/>
      <c r="K842" s="1587"/>
      <c r="L842" s="1587"/>
      <c r="M842" s="1587"/>
      <c r="N842" s="1587"/>
      <c r="O842" s="1602"/>
    </row>
    <row r="843" spans="1:15" ht="16" customHeight="1" x14ac:dyDescent="0.45">
      <c r="A843" s="1609"/>
      <c r="B843" s="1570"/>
      <c r="C843" s="1571"/>
      <c r="D843" s="1569"/>
      <c r="E843" s="1587"/>
      <c r="F843" s="1587"/>
      <c r="G843" s="1572"/>
      <c r="H843" s="1572"/>
      <c r="I843" s="1870">
        <f t="shared" si="13"/>
        <v>0</v>
      </c>
      <c r="J843" s="1587"/>
      <c r="K843" s="1587"/>
      <c r="L843" s="1587"/>
      <c r="M843" s="1587"/>
      <c r="N843" s="1587"/>
      <c r="O843" s="1602"/>
    </row>
    <row r="844" spans="1:15" ht="16" customHeight="1" x14ac:dyDescent="0.45">
      <c r="A844" s="1609"/>
      <c r="B844" s="1570"/>
      <c r="C844" s="1571"/>
      <c r="D844" s="1569"/>
      <c r="E844" s="1587"/>
      <c r="F844" s="1587"/>
      <c r="G844" s="1572"/>
      <c r="H844" s="1572"/>
      <c r="I844" s="1870">
        <f t="shared" si="13"/>
        <v>0</v>
      </c>
      <c r="J844" s="1587"/>
      <c r="K844" s="1587"/>
      <c r="L844" s="1587"/>
      <c r="M844" s="1587"/>
      <c r="N844" s="1587"/>
      <c r="O844" s="1602"/>
    </row>
    <row r="845" spans="1:15" ht="16" customHeight="1" x14ac:dyDescent="0.45">
      <c r="A845" s="1609"/>
      <c r="B845" s="1570"/>
      <c r="C845" s="1571"/>
      <c r="D845" s="1569"/>
      <c r="E845" s="1587"/>
      <c r="F845" s="1587"/>
      <c r="G845" s="1572"/>
      <c r="H845" s="1572"/>
      <c r="I845" s="1870">
        <f t="shared" si="13"/>
        <v>0</v>
      </c>
      <c r="J845" s="1587"/>
      <c r="K845" s="1587"/>
      <c r="L845" s="1587"/>
      <c r="M845" s="1587"/>
      <c r="N845" s="1587"/>
      <c r="O845" s="1602"/>
    </row>
    <row r="846" spans="1:15" ht="16" customHeight="1" x14ac:dyDescent="0.45">
      <c r="A846" s="1609"/>
      <c r="B846" s="1570"/>
      <c r="C846" s="1571"/>
      <c r="D846" s="1569"/>
      <c r="E846" s="1587"/>
      <c r="F846" s="1587"/>
      <c r="G846" s="1572"/>
      <c r="H846" s="1572"/>
      <c r="I846" s="1870">
        <f t="shared" si="13"/>
        <v>0</v>
      </c>
      <c r="J846" s="1587"/>
      <c r="K846" s="1587"/>
      <c r="L846" s="1587"/>
      <c r="M846" s="1587"/>
      <c r="N846" s="1587"/>
      <c r="O846" s="1602"/>
    </row>
    <row r="847" spans="1:15" ht="16" customHeight="1" x14ac:dyDescent="0.45">
      <c r="A847" s="1609"/>
      <c r="B847" s="1570"/>
      <c r="C847" s="1571"/>
      <c r="D847" s="1569"/>
      <c r="E847" s="1587"/>
      <c r="F847" s="1587"/>
      <c r="G847" s="1572"/>
      <c r="H847" s="1572"/>
      <c r="I847" s="1870">
        <f t="shared" si="13"/>
        <v>0</v>
      </c>
      <c r="J847" s="1587"/>
      <c r="K847" s="1587"/>
      <c r="L847" s="1587"/>
      <c r="M847" s="1587"/>
      <c r="N847" s="1587"/>
      <c r="O847" s="1602"/>
    </row>
    <row r="848" spans="1:15" ht="16" customHeight="1" x14ac:dyDescent="0.45">
      <c r="A848" s="1609"/>
      <c r="B848" s="1570"/>
      <c r="C848" s="1571"/>
      <c r="D848" s="1569"/>
      <c r="E848" s="1587"/>
      <c r="F848" s="1587"/>
      <c r="G848" s="1572"/>
      <c r="H848" s="1572"/>
      <c r="I848" s="1870">
        <f t="shared" si="13"/>
        <v>0</v>
      </c>
      <c r="J848" s="1587"/>
      <c r="K848" s="1587"/>
      <c r="L848" s="1587"/>
      <c r="M848" s="1587"/>
      <c r="N848" s="1587"/>
      <c r="O848" s="1602"/>
    </row>
    <row r="849" spans="1:15" ht="16" customHeight="1" x14ac:dyDescent="0.45">
      <c r="A849" s="1609"/>
      <c r="B849" s="1570"/>
      <c r="C849" s="1571"/>
      <c r="D849" s="1569"/>
      <c r="E849" s="1587"/>
      <c r="F849" s="1587"/>
      <c r="G849" s="1572"/>
      <c r="H849" s="1572"/>
      <c r="I849" s="1870">
        <f t="shared" si="13"/>
        <v>0</v>
      </c>
      <c r="J849" s="1587"/>
      <c r="K849" s="1587"/>
      <c r="L849" s="1587"/>
      <c r="M849" s="1587"/>
      <c r="N849" s="1587"/>
      <c r="O849" s="1602"/>
    </row>
    <row r="850" spans="1:15" ht="16" customHeight="1" x14ac:dyDescent="0.45">
      <c r="A850" s="1609"/>
      <c r="B850" s="1570"/>
      <c r="C850" s="1571"/>
      <c r="D850" s="1569"/>
      <c r="E850" s="1587"/>
      <c r="F850" s="1587"/>
      <c r="G850" s="1572"/>
      <c r="H850" s="1572"/>
      <c r="I850" s="1870">
        <f t="shared" si="13"/>
        <v>0</v>
      </c>
      <c r="J850" s="1587"/>
      <c r="K850" s="1587"/>
      <c r="L850" s="1587"/>
      <c r="M850" s="1587"/>
      <c r="N850" s="1587"/>
      <c r="O850" s="1602"/>
    </row>
    <row r="851" spans="1:15" ht="16" customHeight="1" x14ac:dyDescent="0.45">
      <c r="A851" s="1609"/>
      <c r="B851" s="1570"/>
      <c r="C851" s="1571"/>
      <c r="D851" s="1569"/>
      <c r="E851" s="1587"/>
      <c r="F851" s="1587"/>
      <c r="G851" s="1572"/>
      <c r="H851" s="1572"/>
      <c r="I851" s="1870">
        <f t="shared" si="13"/>
        <v>0</v>
      </c>
      <c r="J851" s="1587"/>
      <c r="K851" s="1587"/>
      <c r="L851" s="1587"/>
      <c r="M851" s="1587"/>
      <c r="N851" s="1587"/>
      <c r="O851" s="1602"/>
    </row>
    <row r="852" spans="1:15" ht="16" customHeight="1" x14ac:dyDescent="0.45">
      <c r="A852" s="1609"/>
      <c r="B852" s="1570"/>
      <c r="C852" s="1571"/>
      <c r="D852" s="1569"/>
      <c r="E852" s="1587"/>
      <c r="F852" s="1587"/>
      <c r="G852" s="1572"/>
      <c r="H852" s="1572"/>
      <c r="I852" s="1870">
        <f t="shared" si="13"/>
        <v>0</v>
      </c>
      <c r="J852" s="1587"/>
      <c r="K852" s="1587"/>
      <c r="L852" s="1587"/>
      <c r="M852" s="1587"/>
      <c r="N852" s="1587"/>
      <c r="O852" s="1602"/>
    </row>
    <row r="853" spans="1:15" ht="16" customHeight="1" x14ac:dyDescent="0.45">
      <c r="A853" s="1609"/>
      <c r="B853" s="1570"/>
      <c r="C853" s="1571"/>
      <c r="D853" s="1569"/>
      <c r="E853" s="1587"/>
      <c r="F853" s="1587"/>
      <c r="G853" s="1572"/>
      <c r="H853" s="1572"/>
      <c r="I853" s="1870">
        <f t="shared" si="13"/>
        <v>0</v>
      </c>
      <c r="J853" s="1587"/>
      <c r="K853" s="1587"/>
      <c r="L853" s="1587"/>
      <c r="M853" s="1587"/>
      <c r="N853" s="1587"/>
      <c r="O853" s="1602"/>
    </row>
    <row r="854" spans="1:15" ht="16" customHeight="1" x14ac:dyDescent="0.45">
      <c r="A854" s="1609"/>
      <c r="B854" s="1570"/>
      <c r="C854" s="1571"/>
      <c r="D854" s="1569"/>
      <c r="E854" s="1587"/>
      <c r="F854" s="1587"/>
      <c r="G854" s="1572"/>
      <c r="H854" s="1572"/>
      <c r="I854" s="1870">
        <f t="shared" si="13"/>
        <v>0</v>
      </c>
      <c r="J854" s="1587"/>
      <c r="K854" s="1587"/>
      <c r="L854" s="1587"/>
      <c r="M854" s="1587"/>
      <c r="N854" s="1587"/>
      <c r="O854" s="1602"/>
    </row>
    <row r="855" spans="1:15" ht="16" customHeight="1" x14ac:dyDescent="0.45">
      <c r="A855" s="1609"/>
      <c r="B855" s="1570"/>
      <c r="C855" s="1571"/>
      <c r="D855" s="1569"/>
      <c r="E855" s="1587"/>
      <c r="F855" s="1587"/>
      <c r="G855" s="1572"/>
      <c r="H855" s="1572"/>
      <c r="I855" s="1870">
        <f t="shared" si="13"/>
        <v>0</v>
      </c>
      <c r="J855" s="1587"/>
      <c r="K855" s="1587"/>
      <c r="L855" s="1587"/>
      <c r="M855" s="1587"/>
      <c r="N855" s="1587"/>
      <c r="O855" s="1602"/>
    </row>
    <row r="856" spans="1:15" ht="16" customHeight="1" x14ac:dyDescent="0.45">
      <c r="A856" s="1609"/>
      <c r="B856" s="1570"/>
      <c r="C856" s="1571"/>
      <c r="D856" s="1569"/>
      <c r="E856" s="1587"/>
      <c r="F856" s="1587"/>
      <c r="G856" s="1572"/>
      <c r="H856" s="1572"/>
      <c r="I856" s="1870">
        <f t="shared" si="13"/>
        <v>0</v>
      </c>
      <c r="J856" s="1587"/>
      <c r="K856" s="1587"/>
      <c r="L856" s="1587"/>
      <c r="M856" s="1587"/>
      <c r="N856" s="1587"/>
      <c r="O856" s="1602"/>
    </row>
    <row r="857" spans="1:15" ht="16" customHeight="1" x14ac:dyDescent="0.45">
      <c r="A857" s="1609"/>
      <c r="B857" s="1570"/>
      <c r="C857" s="1571"/>
      <c r="D857" s="1569"/>
      <c r="E857" s="1587"/>
      <c r="F857" s="1587"/>
      <c r="G857" s="1572"/>
      <c r="H857" s="1572"/>
      <c r="I857" s="1870">
        <f t="shared" si="13"/>
        <v>0</v>
      </c>
      <c r="J857" s="1587"/>
      <c r="K857" s="1587"/>
      <c r="L857" s="1587"/>
      <c r="M857" s="1587"/>
      <c r="N857" s="1587"/>
      <c r="O857" s="1602"/>
    </row>
    <row r="858" spans="1:15" ht="16" customHeight="1" x14ac:dyDescent="0.45">
      <c r="A858" s="1609"/>
      <c r="B858" s="1570"/>
      <c r="C858" s="1571"/>
      <c r="D858" s="1569"/>
      <c r="E858" s="1587"/>
      <c r="F858" s="1587"/>
      <c r="G858" s="1572"/>
      <c r="H858" s="1572"/>
      <c r="I858" s="1870">
        <f t="shared" si="13"/>
        <v>0</v>
      </c>
      <c r="J858" s="1587"/>
      <c r="K858" s="1587"/>
      <c r="L858" s="1587"/>
      <c r="M858" s="1587"/>
      <c r="N858" s="1587"/>
      <c r="O858" s="1602"/>
    </row>
    <row r="859" spans="1:15" ht="16" customHeight="1" x14ac:dyDescent="0.45">
      <c r="A859" s="1609"/>
      <c r="B859" s="1570"/>
      <c r="C859" s="1571"/>
      <c r="D859" s="1569"/>
      <c r="E859" s="1587"/>
      <c r="F859" s="1587"/>
      <c r="G859" s="1572"/>
      <c r="H859" s="1572"/>
      <c r="I859" s="1870">
        <f t="shared" si="13"/>
        <v>0</v>
      </c>
      <c r="J859" s="1587"/>
      <c r="K859" s="1587"/>
      <c r="L859" s="1587"/>
      <c r="M859" s="1587"/>
      <c r="N859" s="1587"/>
      <c r="O859" s="1602"/>
    </row>
    <row r="860" spans="1:15" ht="16" customHeight="1" x14ac:dyDescent="0.45">
      <c r="A860" s="1609"/>
      <c r="B860" s="1570"/>
      <c r="C860" s="1571"/>
      <c r="D860" s="1569"/>
      <c r="E860" s="1587"/>
      <c r="F860" s="1587"/>
      <c r="G860" s="1572"/>
      <c r="H860" s="1572"/>
      <c r="I860" s="1870">
        <f t="shared" si="13"/>
        <v>0</v>
      </c>
      <c r="J860" s="1587"/>
      <c r="K860" s="1587"/>
      <c r="L860" s="1587"/>
      <c r="M860" s="1587"/>
      <c r="N860" s="1587"/>
      <c r="O860" s="1602"/>
    </row>
    <row r="861" spans="1:15" ht="16" customHeight="1" x14ac:dyDescent="0.45">
      <c r="A861" s="1609"/>
      <c r="B861" s="1570"/>
      <c r="C861" s="1571"/>
      <c r="D861" s="1569"/>
      <c r="E861" s="1587"/>
      <c r="F861" s="1587"/>
      <c r="G861" s="1572"/>
      <c r="H861" s="1572"/>
      <c r="I861" s="1870">
        <f t="shared" si="13"/>
        <v>0</v>
      </c>
      <c r="J861" s="1587"/>
      <c r="K861" s="1587"/>
      <c r="L861" s="1587"/>
      <c r="M861" s="1587"/>
      <c r="N861" s="1587"/>
      <c r="O861" s="1602"/>
    </row>
    <row r="862" spans="1:15" ht="16" customHeight="1" x14ac:dyDescent="0.45">
      <c r="A862" s="1609"/>
      <c r="B862" s="1570"/>
      <c r="C862" s="1571"/>
      <c r="D862" s="1569"/>
      <c r="E862" s="1587"/>
      <c r="F862" s="1587"/>
      <c r="G862" s="1572"/>
      <c r="H862" s="1572"/>
      <c r="I862" s="1870">
        <f t="shared" si="13"/>
        <v>0</v>
      </c>
      <c r="J862" s="1587"/>
      <c r="K862" s="1587"/>
      <c r="L862" s="1587"/>
      <c r="M862" s="1587"/>
      <c r="N862" s="1587"/>
      <c r="O862" s="1602"/>
    </row>
    <row r="863" spans="1:15" ht="16" customHeight="1" x14ac:dyDescent="0.45">
      <c r="A863" s="1609"/>
      <c r="B863" s="1570"/>
      <c r="C863" s="1571"/>
      <c r="D863" s="1569"/>
      <c r="E863" s="1587"/>
      <c r="F863" s="1587"/>
      <c r="G863" s="1572"/>
      <c r="H863" s="1572"/>
      <c r="I863" s="1870">
        <f t="shared" si="13"/>
        <v>0</v>
      </c>
      <c r="J863" s="1587"/>
      <c r="K863" s="1587"/>
      <c r="L863" s="1587"/>
      <c r="M863" s="1587"/>
      <c r="N863" s="1587"/>
      <c r="O863" s="1602"/>
    </row>
    <row r="864" spans="1:15" ht="16" customHeight="1" x14ac:dyDescent="0.45">
      <c r="A864" s="1609"/>
      <c r="B864" s="1570"/>
      <c r="C864" s="1571"/>
      <c r="D864" s="1569"/>
      <c r="E864" s="1587"/>
      <c r="F864" s="1587"/>
      <c r="G864" s="1572"/>
      <c r="H864" s="1572"/>
      <c r="I864" s="1870">
        <f t="shared" si="13"/>
        <v>0</v>
      </c>
      <c r="J864" s="1587"/>
      <c r="K864" s="1587"/>
      <c r="L864" s="1587"/>
      <c r="M864" s="1587"/>
      <c r="N864" s="1587"/>
      <c r="O864" s="1602"/>
    </row>
    <row r="865" spans="1:15" ht="16" customHeight="1" x14ac:dyDescent="0.45">
      <c r="A865" s="1609"/>
      <c r="B865" s="1570"/>
      <c r="C865" s="1571"/>
      <c r="D865" s="1569"/>
      <c r="E865" s="1587"/>
      <c r="F865" s="1587"/>
      <c r="G865" s="1572"/>
      <c r="H865" s="1572"/>
      <c r="I865" s="1870">
        <f t="shared" si="13"/>
        <v>0</v>
      </c>
      <c r="J865" s="1587"/>
      <c r="K865" s="1587"/>
      <c r="L865" s="1587"/>
      <c r="M865" s="1587"/>
      <c r="N865" s="1587"/>
      <c r="O865" s="1602"/>
    </row>
    <row r="866" spans="1:15" ht="16" customHeight="1" x14ac:dyDescent="0.45">
      <c r="A866" s="1609"/>
      <c r="B866" s="1570"/>
      <c r="C866" s="1571"/>
      <c r="D866" s="1569"/>
      <c r="E866" s="1587"/>
      <c r="F866" s="1587"/>
      <c r="G866" s="1572"/>
      <c r="H866" s="1572"/>
      <c r="I866" s="1870">
        <f t="shared" si="13"/>
        <v>0</v>
      </c>
      <c r="J866" s="1587"/>
      <c r="K866" s="1587"/>
      <c r="L866" s="1587"/>
      <c r="M866" s="1587"/>
      <c r="N866" s="1587"/>
      <c r="O866" s="1602"/>
    </row>
    <row r="867" spans="1:15" ht="16" customHeight="1" x14ac:dyDescent="0.45">
      <c r="A867" s="1609"/>
      <c r="B867" s="1570"/>
      <c r="C867" s="1571"/>
      <c r="D867" s="1569"/>
      <c r="E867" s="1587"/>
      <c r="F867" s="1587"/>
      <c r="G867" s="1572"/>
      <c r="H867" s="1572"/>
      <c r="I867" s="1870">
        <f t="shared" si="13"/>
        <v>0</v>
      </c>
      <c r="J867" s="1587"/>
      <c r="K867" s="1587"/>
      <c r="L867" s="1587"/>
      <c r="M867" s="1587"/>
      <c r="N867" s="1587"/>
      <c r="O867" s="1602"/>
    </row>
    <row r="868" spans="1:15" ht="16" customHeight="1" x14ac:dyDescent="0.45">
      <c r="A868" s="1609"/>
      <c r="B868" s="1570"/>
      <c r="C868" s="1571"/>
      <c r="D868" s="1569"/>
      <c r="E868" s="1587"/>
      <c r="F868" s="1587"/>
      <c r="G868" s="1572"/>
      <c r="H868" s="1572"/>
      <c r="I868" s="1870">
        <f t="shared" si="13"/>
        <v>0</v>
      </c>
      <c r="J868" s="1587"/>
      <c r="K868" s="1587"/>
      <c r="L868" s="1587"/>
      <c r="M868" s="1587"/>
      <c r="N868" s="1587"/>
      <c r="O868" s="1602"/>
    </row>
    <row r="869" spans="1:15" ht="16" customHeight="1" x14ac:dyDescent="0.45">
      <c r="A869" s="1609"/>
      <c r="B869" s="1570"/>
      <c r="C869" s="1571"/>
      <c r="D869" s="1569"/>
      <c r="E869" s="1587"/>
      <c r="F869" s="1587"/>
      <c r="G869" s="1572"/>
      <c r="H869" s="1572"/>
      <c r="I869" s="1870">
        <f t="shared" si="13"/>
        <v>0</v>
      </c>
      <c r="J869" s="1587"/>
      <c r="K869" s="1587"/>
      <c r="L869" s="1587"/>
      <c r="M869" s="1587"/>
      <c r="N869" s="1587"/>
      <c r="O869" s="1602"/>
    </row>
    <row r="870" spans="1:15" ht="16" customHeight="1" x14ac:dyDescent="0.45">
      <c r="A870" s="1609"/>
      <c r="B870" s="1570"/>
      <c r="C870" s="1571"/>
      <c r="D870" s="1569"/>
      <c r="E870" s="1587"/>
      <c r="F870" s="1587"/>
      <c r="G870" s="1572"/>
      <c r="H870" s="1572"/>
      <c r="I870" s="1870">
        <f t="shared" si="13"/>
        <v>0</v>
      </c>
      <c r="J870" s="1587"/>
      <c r="K870" s="1587"/>
      <c r="L870" s="1587"/>
      <c r="M870" s="1587"/>
      <c r="N870" s="1587"/>
      <c r="O870" s="1602"/>
    </row>
    <row r="871" spans="1:15" ht="16" customHeight="1" x14ac:dyDescent="0.45">
      <c r="A871" s="1609"/>
      <c r="B871" s="1570"/>
      <c r="C871" s="1571"/>
      <c r="D871" s="1569"/>
      <c r="E871" s="1587"/>
      <c r="F871" s="1587"/>
      <c r="G871" s="1572"/>
      <c r="H871" s="1572"/>
      <c r="I871" s="1870">
        <f t="shared" si="13"/>
        <v>0</v>
      </c>
      <c r="J871" s="1587"/>
      <c r="K871" s="1587"/>
      <c r="L871" s="1587"/>
      <c r="M871" s="1587"/>
      <c r="N871" s="1587"/>
      <c r="O871" s="1602"/>
    </row>
    <row r="872" spans="1:15" ht="16" customHeight="1" x14ac:dyDescent="0.45">
      <c r="A872" s="1609"/>
      <c r="B872" s="1570"/>
      <c r="C872" s="1571"/>
      <c r="D872" s="1569"/>
      <c r="E872" s="1587"/>
      <c r="F872" s="1587"/>
      <c r="G872" s="1572"/>
      <c r="H872" s="1572"/>
      <c r="I872" s="1870">
        <f t="shared" si="13"/>
        <v>0</v>
      </c>
      <c r="J872" s="1587"/>
      <c r="K872" s="1587"/>
      <c r="L872" s="1587"/>
      <c r="M872" s="1587"/>
      <c r="N872" s="1587"/>
      <c r="O872" s="1602"/>
    </row>
    <row r="873" spans="1:15" ht="16" customHeight="1" x14ac:dyDescent="0.45">
      <c r="A873" s="1609"/>
      <c r="B873" s="1570"/>
      <c r="C873" s="1571"/>
      <c r="D873" s="1569"/>
      <c r="E873" s="1587"/>
      <c r="F873" s="1587"/>
      <c r="G873" s="1572"/>
      <c r="H873" s="1572"/>
      <c r="I873" s="1870">
        <f t="shared" si="13"/>
        <v>0</v>
      </c>
      <c r="J873" s="1587"/>
      <c r="K873" s="1587"/>
      <c r="L873" s="1587"/>
      <c r="M873" s="1587"/>
      <c r="N873" s="1587"/>
      <c r="O873" s="1602"/>
    </row>
    <row r="874" spans="1:15" ht="16" customHeight="1" x14ac:dyDescent="0.45">
      <c r="A874" s="1609"/>
      <c r="B874" s="1570"/>
      <c r="C874" s="1571"/>
      <c r="D874" s="1569"/>
      <c r="E874" s="1587"/>
      <c r="F874" s="1587"/>
      <c r="G874" s="1572"/>
      <c r="H874" s="1572"/>
      <c r="I874" s="1870">
        <f t="shared" si="13"/>
        <v>0</v>
      </c>
      <c r="J874" s="1587"/>
      <c r="K874" s="1587"/>
      <c r="L874" s="1587"/>
      <c r="M874" s="1587"/>
      <c r="N874" s="1587"/>
      <c r="O874" s="1602"/>
    </row>
    <row r="875" spans="1:15" ht="16" customHeight="1" x14ac:dyDescent="0.45">
      <c r="A875" s="1609"/>
      <c r="B875" s="1570"/>
      <c r="C875" s="1571"/>
      <c r="D875" s="1569"/>
      <c r="E875" s="1587"/>
      <c r="F875" s="1587"/>
      <c r="G875" s="1572"/>
      <c r="H875" s="1572"/>
      <c r="I875" s="1870">
        <f t="shared" si="13"/>
        <v>0</v>
      </c>
      <c r="J875" s="1587"/>
      <c r="K875" s="1587"/>
      <c r="L875" s="1587"/>
      <c r="M875" s="1587"/>
      <c r="N875" s="1587"/>
      <c r="O875" s="1602"/>
    </row>
    <row r="876" spans="1:15" ht="16" customHeight="1" x14ac:dyDescent="0.45">
      <c r="A876" s="1609"/>
      <c r="B876" s="1570"/>
      <c r="C876" s="1571"/>
      <c r="D876" s="1569"/>
      <c r="E876" s="1587"/>
      <c r="F876" s="1587"/>
      <c r="G876" s="1572"/>
      <c r="H876" s="1572"/>
      <c r="I876" s="1870">
        <f t="shared" si="13"/>
        <v>0</v>
      </c>
      <c r="J876" s="1587"/>
      <c r="K876" s="1587"/>
      <c r="L876" s="1587"/>
      <c r="M876" s="1587"/>
      <c r="N876" s="1587"/>
      <c r="O876" s="1602"/>
    </row>
    <row r="877" spans="1:15" ht="16" customHeight="1" x14ac:dyDescent="0.45">
      <c r="A877" s="1609"/>
      <c r="B877" s="1570"/>
      <c r="C877" s="1571"/>
      <c r="D877" s="1569"/>
      <c r="E877" s="1587"/>
      <c r="F877" s="1587"/>
      <c r="G877" s="1572"/>
      <c r="H877" s="1572"/>
      <c r="I877" s="1870">
        <f t="shared" si="13"/>
        <v>0</v>
      </c>
      <c r="J877" s="1587"/>
      <c r="K877" s="1587"/>
      <c r="L877" s="1587"/>
      <c r="M877" s="1587"/>
      <c r="N877" s="1587"/>
      <c r="O877" s="1602"/>
    </row>
    <row r="878" spans="1:15" ht="16" customHeight="1" x14ac:dyDescent="0.45">
      <c r="A878" s="1609"/>
      <c r="B878" s="1570"/>
      <c r="C878" s="1571"/>
      <c r="D878" s="1569"/>
      <c r="E878" s="1587"/>
      <c r="F878" s="1587"/>
      <c r="G878" s="1572"/>
      <c r="H878" s="1572"/>
      <c r="I878" s="1870">
        <f t="shared" si="13"/>
        <v>0</v>
      </c>
      <c r="J878" s="1587"/>
      <c r="K878" s="1587"/>
      <c r="L878" s="1587"/>
      <c r="M878" s="1587"/>
      <c r="N878" s="1587"/>
      <c r="O878" s="1602"/>
    </row>
    <row r="879" spans="1:15" ht="16" customHeight="1" x14ac:dyDescent="0.45">
      <c r="A879" s="1609"/>
      <c r="B879" s="1570"/>
      <c r="C879" s="1571"/>
      <c r="D879" s="1569"/>
      <c r="E879" s="1587"/>
      <c r="F879" s="1587"/>
      <c r="G879" s="1572"/>
      <c r="H879" s="1572"/>
      <c r="I879" s="1870">
        <f t="shared" si="13"/>
        <v>0</v>
      </c>
      <c r="J879" s="1587"/>
      <c r="K879" s="1587"/>
      <c r="L879" s="1587"/>
      <c r="M879" s="1587"/>
      <c r="N879" s="1587"/>
      <c r="O879" s="1602"/>
    </row>
    <row r="880" spans="1:15" ht="16" customHeight="1" x14ac:dyDescent="0.45">
      <c r="A880" s="1609"/>
      <c r="B880" s="1570"/>
      <c r="C880" s="1571"/>
      <c r="D880" s="1569"/>
      <c r="E880" s="1587"/>
      <c r="F880" s="1587"/>
      <c r="G880" s="1572"/>
      <c r="H880" s="1572"/>
      <c r="I880" s="1870">
        <f t="shared" si="13"/>
        <v>0</v>
      </c>
      <c r="J880" s="1587"/>
      <c r="K880" s="1587"/>
      <c r="L880" s="1587"/>
      <c r="M880" s="1587"/>
      <c r="N880" s="1587"/>
      <c r="O880" s="1602"/>
    </row>
    <row r="881" spans="1:15" ht="16" customHeight="1" x14ac:dyDescent="0.45">
      <c r="A881" s="1609"/>
      <c r="B881" s="1570"/>
      <c r="C881" s="1571"/>
      <c r="D881" s="1569"/>
      <c r="E881" s="1587"/>
      <c r="F881" s="1587"/>
      <c r="G881" s="1572"/>
      <c r="H881" s="1572"/>
      <c r="I881" s="1870">
        <f t="shared" si="13"/>
        <v>0</v>
      </c>
      <c r="J881" s="1587"/>
      <c r="K881" s="1587"/>
      <c r="L881" s="1587"/>
      <c r="M881" s="1587"/>
      <c r="N881" s="1587"/>
      <c r="O881" s="1602"/>
    </row>
    <row r="882" spans="1:15" ht="16" customHeight="1" x14ac:dyDescent="0.45">
      <c r="A882" s="1609"/>
      <c r="B882" s="1570"/>
      <c r="C882" s="1571"/>
      <c r="D882" s="1569"/>
      <c r="E882" s="1587"/>
      <c r="F882" s="1587"/>
      <c r="G882" s="1572"/>
      <c r="H882" s="1572"/>
      <c r="I882" s="1870">
        <f t="shared" si="13"/>
        <v>0</v>
      </c>
      <c r="J882" s="1587"/>
      <c r="K882" s="1587"/>
      <c r="L882" s="1587"/>
      <c r="M882" s="1587"/>
      <c r="N882" s="1587"/>
      <c r="O882" s="1602"/>
    </row>
    <row r="883" spans="1:15" ht="16" customHeight="1" x14ac:dyDescent="0.45">
      <c r="A883" s="1609"/>
      <c r="B883" s="1570"/>
      <c r="C883" s="1571"/>
      <c r="D883" s="1569"/>
      <c r="E883" s="1587"/>
      <c r="F883" s="1587"/>
      <c r="G883" s="1572"/>
      <c r="H883" s="1572"/>
      <c r="I883" s="1870">
        <f t="shared" si="13"/>
        <v>0</v>
      </c>
      <c r="J883" s="1587"/>
      <c r="K883" s="1587"/>
      <c r="L883" s="1587"/>
      <c r="M883" s="1587"/>
      <c r="N883" s="1587"/>
      <c r="O883" s="1602"/>
    </row>
    <row r="884" spans="1:15" ht="16" customHeight="1" x14ac:dyDescent="0.45">
      <c r="A884" s="1609"/>
      <c r="B884" s="1570"/>
      <c r="C884" s="1571"/>
      <c r="D884" s="1569"/>
      <c r="E884" s="1587"/>
      <c r="F884" s="1587"/>
      <c r="G884" s="1572"/>
      <c r="H884" s="1572"/>
      <c r="I884" s="1870">
        <f t="shared" si="13"/>
        <v>0</v>
      </c>
      <c r="J884" s="1587"/>
      <c r="K884" s="1587"/>
      <c r="L884" s="1587"/>
      <c r="M884" s="1587"/>
      <c r="N884" s="1587"/>
      <c r="O884" s="1602"/>
    </row>
    <row r="885" spans="1:15" ht="16" customHeight="1" x14ac:dyDescent="0.45">
      <c r="A885" s="1609"/>
      <c r="B885" s="1570"/>
      <c r="C885" s="1571"/>
      <c r="D885" s="1569"/>
      <c r="E885" s="1587"/>
      <c r="F885" s="1587"/>
      <c r="G885" s="1572"/>
      <c r="H885" s="1572"/>
      <c r="I885" s="1870">
        <f t="shared" si="13"/>
        <v>0</v>
      </c>
      <c r="J885" s="1587"/>
      <c r="K885" s="1587"/>
      <c r="L885" s="1587"/>
      <c r="M885" s="1587"/>
      <c r="N885" s="1587"/>
      <c r="O885" s="1602"/>
    </row>
    <row r="886" spans="1:15" ht="16" customHeight="1" x14ac:dyDescent="0.45">
      <c r="A886" s="1609"/>
      <c r="B886" s="1570"/>
      <c r="C886" s="1571"/>
      <c r="D886" s="1569"/>
      <c r="E886" s="1587"/>
      <c r="F886" s="1587"/>
      <c r="G886" s="1572"/>
      <c r="H886" s="1572"/>
      <c r="I886" s="1870">
        <f t="shared" si="13"/>
        <v>0</v>
      </c>
      <c r="J886" s="1587"/>
      <c r="K886" s="1587"/>
      <c r="L886" s="1587"/>
      <c r="M886" s="1587"/>
      <c r="N886" s="1587"/>
      <c r="O886" s="1602"/>
    </row>
    <row r="887" spans="1:15" ht="16" customHeight="1" x14ac:dyDescent="0.45">
      <c r="A887" s="1609"/>
      <c r="B887" s="1570"/>
      <c r="C887" s="1571"/>
      <c r="D887" s="1569"/>
      <c r="E887" s="1587"/>
      <c r="F887" s="1587"/>
      <c r="G887" s="1572"/>
      <c r="H887" s="1572"/>
      <c r="I887" s="1870">
        <f t="shared" si="13"/>
        <v>0</v>
      </c>
      <c r="J887" s="1587"/>
      <c r="K887" s="1587"/>
      <c r="L887" s="1587"/>
      <c r="M887" s="1587"/>
      <c r="N887" s="1587"/>
      <c r="O887" s="1602"/>
    </row>
    <row r="888" spans="1:15" ht="16" customHeight="1" x14ac:dyDescent="0.45">
      <c r="A888" s="1609"/>
      <c r="B888" s="1570"/>
      <c r="C888" s="1571"/>
      <c r="D888" s="1569"/>
      <c r="E888" s="1587"/>
      <c r="F888" s="1587"/>
      <c r="G888" s="1572"/>
      <c r="H888" s="1572"/>
      <c r="I888" s="1870">
        <f t="shared" si="13"/>
        <v>0</v>
      </c>
      <c r="J888" s="1587"/>
      <c r="K888" s="1587"/>
      <c r="L888" s="1587"/>
      <c r="M888" s="1587"/>
      <c r="N888" s="1587"/>
      <c r="O888" s="1602"/>
    </row>
    <row r="889" spans="1:15" ht="16" customHeight="1" x14ac:dyDescent="0.45">
      <c r="A889" s="1609"/>
      <c r="B889" s="1570"/>
      <c r="C889" s="1571"/>
      <c r="D889" s="1569"/>
      <c r="E889" s="1587"/>
      <c r="F889" s="1587"/>
      <c r="G889" s="1572"/>
      <c r="H889" s="1572"/>
      <c r="I889" s="1870">
        <f t="shared" si="13"/>
        <v>0</v>
      </c>
      <c r="J889" s="1587"/>
      <c r="K889" s="1587"/>
      <c r="L889" s="1587"/>
      <c r="M889" s="1587"/>
      <c r="N889" s="1587"/>
      <c r="O889" s="1602"/>
    </row>
    <row r="890" spans="1:15" ht="16" customHeight="1" x14ac:dyDescent="0.45">
      <c r="A890" s="1609"/>
      <c r="B890" s="1570"/>
      <c r="C890" s="1571"/>
      <c r="D890" s="1569"/>
      <c r="E890" s="1587"/>
      <c r="F890" s="1587"/>
      <c r="G890" s="1572"/>
      <c r="H890" s="1572"/>
      <c r="I890" s="1870">
        <f t="shared" si="13"/>
        <v>0</v>
      </c>
      <c r="J890" s="1587"/>
      <c r="K890" s="1587"/>
      <c r="L890" s="1587"/>
      <c r="M890" s="1587"/>
      <c r="N890" s="1587"/>
      <c r="O890" s="1602"/>
    </row>
    <row r="891" spans="1:15" ht="16" customHeight="1" x14ac:dyDescent="0.45">
      <c r="A891" s="1609"/>
      <c r="B891" s="1570"/>
      <c r="C891" s="1571"/>
      <c r="D891" s="1569"/>
      <c r="E891" s="1587"/>
      <c r="F891" s="1587"/>
      <c r="G891" s="1572"/>
      <c r="H891" s="1572"/>
      <c r="I891" s="1870">
        <f t="shared" si="13"/>
        <v>0</v>
      </c>
      <c r="J891" s="1587"/>
      <c r="K891" s="1587"/>
      <c r="L891" s="1587"/>
      <c r="M891" s="1587"/>
      <c r="N891" s="1587"/>
      <c r="O891" s="1602"/>
    </row>
    <row r="892" spans="1:15" ht="16" customHeight="1" x14ac:dyDescent="0.45">
      <c r="A892" s="1609"/>
      <c r="B892" s="1570"/>
      <c r="C892" s="1571"/>
      <c r="D892" s="1569"/>
      <c r="E892" s="1587"/>
      <c r="F892" s="1587"/>
      <c r="G892" s="1572"/>
      <c r="H892" s="1572"/>
      <c r="I892" s="1870">
        <f t="shared" si="13"/>
        <v>0</v>
      </c>
      <c r="J892" s="1587"/>
      <c r="K892" s="1587"/>
      <c r="L892" s="1587"/>
      <c r="M892" s="1587"/>
      <c r="N892" s="1587"/>
      <c r="O892" s="1602"/>
    </row>
    <row r="893" spans="1:15" ht="16" customHeight="1" x14ac:dyDescent="0.45">
      <c r="A893" s="1609"/>
      <c r="B893" s="1570"/>
      <c r="C893" s="1571"/>
      <c r="D893" s="1569"/>
      <c r="E893" s="1587"/>
      <c r="F893" s="1587"/>
      <c r="G893" s="1572"/>
      <c r="H893" s="1572"/>
      <c r="I893" s="1870">
        <f t="shared" si="13"/>
        <v>0</v>
      </c>
      <c r="J893" s="1587"/>
      <c r="K893" s="1587"/>
      <c r="L893" s="1587"/>
      <c r="M893" s="1587"/>
      <c r="N893" s="1587"/>
      <c r="O893" s="1602"/>
    </row>
    <row r="894" spans="1:15" ht="16" customHeight="1" x14ac:dyDescent="0.45">
      <c r="A894" s="1609"/>
      <c r="B894" s="1570"/>
      <c r="C894" s="1571"/>
      <c r="D894" s="1569"/>
      <c r="E894" s="1587"/>
      <c r="F894" s="1587"/>
      <c r="G894" s="1572"/>
      <c r="H894" s="1572"/>
      <c r="I894" s="1870">
        <f t="shared" si="13"/>
        <v>0</v>
      </c>
      <c r="J894" s="1587"/>
      <c r="K894" s="1587"/>
      <c r="L894" s="1587"/>
      <c r="M894" s="1587"/>
      <c r="N894" s="1587"/>
      <c r="O894" s="1602"/>
    </row>
    <row r="895" spans="1:15" ht="16" customHeight="1" x14ac:dyDescent="0.45">
      <c r="A895" s="1609"/>
      <c r="B895" s="1570"/>
      <c r="C895" s="1571"/>
      <c r="D895" s="1569"/>
      <c r="E895" s="1587"/>
      <c r="F895" s="1587"/>
      <c r="G895" s="1572"/>
      <c r="H895" s="1572"/>
      <c r="I895" s="1870">
        <f t="shared" si="13"/>
        <v>0</v>
      </c>
      <c r="J895" s="1587"/>
      <c r="K895" s="1587"/>
      <c r="L895" s="1587"/>
      <c r="M895" s="1587"/>
      <c r="N895" s="1587"/>
      <c r="O895" s="1602"/>
    </row>
    <row r="896" spans="1:15" ht="16" customHeight="1" x14ac:dyDescent="0.45">
      <c r="A896" s="1609"/>
      <c r="B896" s="1570"/>
      <c r="C896" s="1571"/>
      <c r="D896" s="1569"/>
      <c r="E896" s="1587"/>
      <c r="F896" s="1587"/>
      <c r="G896" s="1572"/>
      <c r="H896" s="1572"/>
      <c r="I896" s="1870">
        <f t="shared" si="13"/>
        <v>0</v>
      </c>
      <c r="J896" s="1587"/>
      <c r="K896" s="1587"/>
      <c r="L896" s="1587"/>
      <c r="M896" s="1587"/>
      <c r="N896" s="1587"/>
      <c r="O896" s="1602"/>
    </row>
    <row r="897" spans="1:15" ht="16" customHeight="1" x14ac:dyDescent="0.45">
      <c r="A897" s="1609"/>
      <c r="B897" s="1570"/>
      <c r="C897" s="1571"/>
      <c r="D897" s="1569"/>
      <c r="E897" s="1587"/>
      <c r="F897" s="1587"/>
      <c r="G897" s="1572"/>
      <c r="H897" s="1572"/>
      <c r="I897" s="1870">
        <f t="shared" si="13"/>
        <v>0</v>
      </c>
      <c r="J897" s="1587"/>
      <c r="K897" s="1587"/>
      <c r="L897" s="1587"/>
      <c r="M897" s="1587"/>
      <c r="N897" s="1587"/>
      <c r="O897" s="1602"/>
    </row>
    <row r="898" spans="1:15" ht="16" customHeight="1" x14ac:dyDescent="0.45">
      <c r="A898" s="1609"/>
      <c r="B898" s="1570"/>
      <c r="C898" s="1571"/>
      <c r="D898" s="1569"/>
      <c r="E898" s="1587"/>
      <c r="F898" s="1587"/>
      <c r="G898" s="1572"/>
      <c r="H898" s="1572"/>
      <c r="I898" s="1870">
        <f t="shared" si="13"/>
        <v>0</v>
      </c>
      <c r="J898" s="1587"/>
      <c r="K898" s="1587"/>
      <c r="L898" s="1587"/>
      <c r="M898" s="1587"/>
      <c r="N898" s="1587"/>
      <c r="O898" s="1602"/>
    </row>
    <row r="899" spans="1:15" ht="16" customHeight="1" x14ac:dyDescent="0.45">
      <c r="A899" s="1609"/>
      <c r="B899" s="1570"/>
      <c r="C899" s="1571"/>
      <c r="D899" s="1569"/>
      <c r="E899" s="1587"/>
      <c r="F899" s="1587"/>
      <c r="G899" s="1572"/>
      <c r="H899" s="1572"/>
      <c r="I899" s="1870">
        <f t="shared" si="13"/>
        <v>0</v>
      </c>
      <c r="J899" s="1587"/>
      <c r="K899" s="1587"/>
      <c r="L899" s="1587"/>
      <c r="M899" s="1587"/>
      <c r="N899" s="1587"/>
      <c r="O899" s="1602"/>
    </row>
    <row r="900" spans="1:15" ht="16" customHeight="1" x14ac:dyDescent="0.45">
      <c r="A900" s="1609"/>
      <c r="B900" s="1570"/>
      <c r="C900" s="1571"/>
      <c r="D900" s="1569"/>
      <c r="E900" s="1587"/>
      <c r="F900" s="1587"/>
      <c r="G900" s="1572"/>
      <c r="H900" s="1572"/>
      <c r="I900" s="1870">
        <f t="shared" si="13"/>
        <v>0</v>
      </c>
      <c r="J900" s="1587"/>
      <c r="K900" s="1587"/>
      <c r="L900" s="1587"/>
      <c r="M900" s="1587"/>
      <c r="N900" s="1587"/>
      <c r="O900" s="1602"/>
    </row>
    <row r="901" spans="1:15" ht="16" customHeight="1" x14ac:dyDescent="0.45">
      <c r="A901" s="1609"/>
      <c r="B901" s="1570"/>
      <c r="C901" s="1571"/>
      <c r="D901" s="1569"/>
      <c r="E901" s="1587"/>
      <c r="F901" s="1587"/>
      <c r="G901" s="1572"/>
      <c r="H901" s="1572"/>
      <c r="I901" s="1870">
        <f t="shared" si="13"/>
        <v>0</v>
      </c>
      <c r="J901" s="1587"/>
      <c r="K901" s="1587"/>
      <c r="L901" s="1587"/>
      <c r="M901" s="1587"/>
      <c r="N901" s="1587"/>
      <c r="O901" s="1602"/>
    </row>
    <row r="902" spans="1:15" ht="16" customHeight="1" x14ac:dyDescent="0.45">
      <c r="A902" s="1609"/>
      <c r="B902" s="1570"/>
      <c r="C902" s="1571"/>
      <c r="D902" s="1569"/>
      <c r="E902" s="1587"/>
      <c r="F902" s="1587"/>
      <c r="G902" s="1572"/>
      <c r="H902" s="1572"/>
      <c r="I902" s="1870">
        <f t="shared" si="13"/>
        <v>0</v>
      </c>
      <c r="J902" s="1587"/>
      <c r="K902" s="1587"/>
      <c r="L902" s="1587"/>
      <c r="M902" s="1587"/>
      <c r="N902" s="1587"/>
      <c r="O902" s="1602"/>
    </row>
    <row r="903" spans="1:15" ht="16" customHeight="1" x14ac:dyDescent="0.45">
      <c r="A903" s="1609"/>
      <c r="B903" s="1570"/>
      <c r="C903" s="1571"/>
      <c r="D903" s="1569"/>
      <c r="E903" s="1587"/>
      <c r="F903" s="1587"/>
      <c r="G903" s="1572"/>
      <c r="H903" s="1572"/>
      <c r="I903" s="1870">
        <f t="shared" si="13"/>
        <v>0</v>
      </c>
      <c r="J903" s="1587"/>
      <c r="K903" s="1587"/>
      <c r="L903" s="1587"/>
      <c r="M903" s="1587"/>
      <c r="N903" s="1587"/>
      <c r="O903" s="1602"/>
    </row>
    <row r="904" spans="1:15" ht="16" customHeight="1" x14ac:dyDescent="0.45">
      <c r="A904" s="1609"/>
      <c r="B904" s="1570"/>
      <c r="C904" s="1571"/>
      <c r="D904" s="1569"/>
      <c r="E904" s="1587"/>
      <c r="F904" s="1587"/>
      <c r="G904" s="1572"/>
      <c r="H904" s="1572"/>
      <c r="I904" s="1870">
        <f t="shared" ref="I904:I967" si="14">$G904*$H904</f>
        <v>0</v>
      </c>
      <c r="J904" s="1587"/>
      <c r="K904" s="1587"/>
      <c r="L904" s="1587"/>
      <c r="M904" s="1587"/>
      <c r="N904" s="1587"/>
      <c r="O904" s="1602"/>
    </row>
    <row r="905" spans="1:15" ht="16" customHeight="1" x14ac:dyDescent="0.45">
      <c r="A905" s="1609"/>
      <c r="B905" s="1570"/>
      <c r="C905" s="1571"/>
      <c r="D905" s="1569"/>
      <c r="E905" s="1587"/>
      <c r="F905" s="1587"/>
      <c r="G905" s="1572"/>
      <c r="H905" s="1572"/>
      <c r="I905" s="1870">
        <f t="shared" si="14"/>
        <v>0</v>
      </c>
      <c r="J905" s="1587"/>
      <c r="K905" s="1587"/>
      <c r="L905" s="1587"/>
      <c r="M905" s="1587"/>
      <c r="N905" s="1587"/>
      <c r="O905" s="1602"/>
    </row>
    <row r="906" spans="1:15" ht="16" customHeight="1" x14ac:dyDescent="0.45">
      <c r="A906" s="1609"/>
      <c r="B906" s="1570"/>
      <c r="C906" s="1571"/>
      <c r="D906" s="1569"/>
      <c r="E906" s="1587"/>
      <c r="F906" s="1587"/>
      <c r="G906" s="1572"/>
      <c r="H906" s="1572"/>
      <c r="I906" s="1870">
        <f t="shared" si="14"/>
        <v>0</v>
      </c>
      <c r="J906" s="1587"/>
      <c r="K906" s="1587"/>
      <c r="L906" s="1587"/>
      <c r="M906" s="1587"/>
      <c r="N906" s="1587"/>
      <c r="O906" s="1602"/>
    </row>
    <row r="907" spans="1:15" ht="16" customHeight="1" x14ac:dyDescent="0.45">
      <c r="A907" s="1609"/>
      <c r="B907" s="1570"/>
      <c r="C907" s="1571"/>
      <c r="D907" s="1569"/>
      <c r="E907" s="1587"/>
      <c r="F907" s="1587"/>
      <c r="G907" s="1572"/>
      <c r="H907" s="1572"/>
      <c r="I907" s="1870">
        <f t="shared" si="14"/>
        <v>0</v>
      </c>
      <c r="J907" s="1587"/>
      <c r="K907" s="1587"/>
      <c r="L907" s="1587"/>
      <c r="M907" s="1587"/>
      <c r="N907" s="1587"/>
      <c r="O907" s="1602"/>
    </row>
    <row r="908" spans="1:15" ht="16" customHeight="1" x14ac:dyDescent="0.45">
      <c r="A908" s="1609"/>
      <c r="B908" s="1570"/>
      <c r="C908" s="1571"/>
      <c r="D908" s="1569"/>
      <c r="E908" s="1587"/>
      <c r="F908" s="1587"/>
      <c r="G908" s="1572"/>
      <c r="H908" s="1572"/>
      <c r="I908" s="1870">
        <f t="shared" si="14"/>
        <v>0</v>
      </c>
      <c r="J908" s="1587"/>
      <c r="K908" s="1587"/>
      <c r="L908" s="1587"/>
      <c r="M908" s="1587"/>
      <c r="N908" s="1587"/>
      <c r="O908" s="1602"/>
    </row>
    <row r="909" spans="1:15" ht="16" customHeight="1" x14ac:dyDescent="0.45">
      <c r="A909" s="1609"/>
      <c r="B909" s="1570"/>
      <c r="C909" s="1571"/>
      <c r="D909" s="1569"/>
      <c r="E909" s="1587"/>
      <c r="F909" s="1587"/>
      <c r="G909" s="1572"/>
      <c r="H909" s="1572"/>
      <c r="I909" s="1870">
        <f t="shared" si="14"/>
        <v>0</v>
      </c>
      <c r="J909" s="1587"/>
      <c r="K909" s="1587"/>
      <c r="L909" s="1587"/>
      <c r="M909" s="1587"/>
      <c r="N909" s="1587"/>
      <c r="O909" s="1602"/>
    </row>
    <row r="910" spans="1:15" ht="16" customHeight="1" x14ac:dyDescent="0.45">
      <c r="A910" s="1609"/>
      <c r="B910" s="1570"/>
      <c r="C910" s="1571"/>
      <c r="D910" s="1569"/>
      <c r="E910" s="1587"/>
      <c r="F910" s="1587"/>
      <c r="G910" s="1572"/>
      <c r="H910" s="1572"/>
      <c r="I910" s="1870">
        <f t="shared" si="14"/>
        <v>0</v>
      </c>
      <c r="J910" s="1587"/>
      <c r="K910" s="1587"/>
      <c r="L910" s="1587"/>
      <c r="M910" s="1587"/>
      <c r="N910" s="1587"/>
      <c r="O910" s="1602"/>
    </row>
    <row r="911" spans="1:15" ht="16" customHeight="1" x14ac:dyDescent="0.45">
      <c r="A911" s="1609"/>
      <c r="B911" s="1570"/>
      <c r="C911" s="1571"/>
      <c r="D911" s="1569"/>
      <c r="E911" s="1587"/>
      <c r="F911" s="1587"/>
      <c r="G911" s="1572"/>
      <c r="H911" s="1572"/>
      <c r="I911" s="1870">
        <f t="shared" si="14"/>
        <v>0</v>
      </c>
      <c r="J911" s="1587"/>
      <c r="K911" s="1587"/>
      <c r="L911" s="1587"/>
      <c r="M911" s="1587"/>
      <c r="N911" s="1587"/>
      <c r="O911" s="1602"/>
    </row>
    <row r="912" spans="1:15" ht="16" customHeight="1" x14ac:dyDescent="0.45">
      <c r="A912" s="1609"/>
      <c r="B912" s="1570"/>
      <c r="C912" s="1571"/>
      <c r="D912" s="1569"/>
      <c r="E912" s="1587"/>
      <c r="F912" s="1587"/>
      <c r="G912" s="1572"/>
      <c r="H912" s="1572"/>
      <c r="I912" s="1870">
        <f t="shared" si="14"/>
        <v>0</v>
      </c>
      <c r="J912" s="1587"/>
      <c r="K912" s="1587"/>
      <c r="L912" s="1587"/>
      <c r="M912" s="1587"/>
      <c r="N912" s="1587"/>
      <c r="O912" s="1602"/>
    </row>
    <row r="913" spans="1:15" ht="16" customHeight="1" x14ac:dyDescent="0.45">
      <c r="A913" s="1609"/>
      <c r="B913" s="1570"/>
      <c r="C913" s="1571"/>
      <c r="D913" s="1569"/>
      <c r="E913" s="1587"/>
      <c r="F913" s="1587"/>
      <c r="G913" s="1572"/>
      <c r="H913" s="1572"/>
      <c r="I913" s="1870">
        <f t="shared" si="14"/>
        <v>0</v>
      </c>
      <c r="J913" s="1587"/>
      <c r="K913" s="1587"/>
      <c r="L913" s="1587"/>
      <c r="M913" s="1587"/>
      <c r="N913" s="1587"/>
      <c r="O913" s="1602"/>
    </row>
    <row r="914" spans="1:15" ht="16" customHeight="1" x14ac:dyDescent="0.45">
      <c r="A914" s="1609"/>
      <c r="B914" s="1570"/>
      <c r="C914" s="1571"/>
      <c r="D914" s="1569"/>
      <c r="E914" s="1587"/>
      <c r="F914" s="1587"/>
      <c r="G914" s="1572"/>
      <c r="H914" s="1572"/>
      <c r="I914" s="1870">
        <f t="shared" si="14"/>
        <v>0</v>
      </c>
      <c r="J914" s="1587"/>
      <c r="K914" s="1587"/>
      <c r="L914" s="1587"/>
      <c r="M914" s="1587"/>
      <c r="N914" s="1587"/>
      <c r="O914" s="1602"/>
    </row>
    <row r="915" spans="1:15" ht="16" customHeight="1" x14ac:dyDescent="0.45">
      <c r="A915" s="1609"/>
      <c r="B915" s="1570"/>
      <c r="C915" s="1571"/>
      <c r="D915" s="1569"/>
      <c r="E915" s="1587"/>
      <c r="F915" s="1587"/>
      <c r="G915" s="1572"/>
      <c r="H915" s="1572"/>
      <c r="I915" s="1870">
        <f t="shared" si="14"/>
        <v>0</v>
      </c>
      <c r="J915" s="1587"/>
      <c r="K915" s="1587"/>
      <c r="L915" s="1587"/>
      <c r="M915" s="1587"/>
      <c r="N915" s="1587"/>
      <c r="O915" s="1602"/>
    </row>
    <row r="916" spans="1:15" ht="16" customHeight="1" x14ac:dyDescent="0.45">
      <c r="A916" s="1609"/>
      <c r="B916" s="1570"/>
      <c r="C916" s="1571"/>
      <c r="D916" s="1569"/>
      <c r="E916" s="1587"/>
      <c r="F916" s="1587"/>
      <c r="G916" s="1572"/>
      <c r="H916" s="1572"/>
      <c r="I916" s="1870">
        <f t="shared" si="14"/>
        <v>0</v>
      </c>
      <c r="J916" s="1587"/>
      <c r="K916" s="1587"/>
      <c r="L916" s="1587"/>
      <c r="M916" s="1587"/>
      <c r="N916" s="1587"/>
      <c r="O916" s="1602"/>
    </row>
    <row r="917" spans="1:15" ht="16" customHeight="1" x14ac:dyDescent="0.45">
      <c r="A917" s="1609"/>
      <c r="B917" s="1570"/>
      <c r="C917" s="1571"/>
      <c r="D917" s="1569"/>
      <c r="E917" s="1587"/>
      <c r="F917" s="1587"/>
      <c r="G917" s="1572"/>
      <c r="H917" s="1572"/>
      <c r="I917" s="1870">
        <f t="shared" si="14"/>
        <v>0</v>
      </c>
      <c r="J917" s="1587"/>
      <c r="K917" s="1587"/>
      <c r="L917" s="1587"/>
      <c r="M917" s="1587"/>
      <c r="N917" s="1587"/>
      <c r="O917" s="1602"/>
    </row>
    <row r="918" spans="1:15" ht="16" customHeight="1" x14ac:dyDescent="0.45">
      <c r="A918" s="1609"/>
      <c r="B918" s="1570"/>
      <c r="C918" s="1571"/>
      <c r="D918" s="1569"/>
      <c r="E918" s="1587"/>
      <c r="F918" s="1587"/>
      <c r="G918" s="1572"/>
      <c r="H918" s="1572"/>
      <c r="I918" s="1870">
        <f t="shared" si="14"/>
        <v>0</v>
      </c>
      <c r="J918" s="1587"/>
      <c r="K918" s="1587"/>
      <c r="L918" s="1587"/>
      <c r="M918" s="1587"/>
      <c r="N918" s="1587"/>
      <c r="O918" s="1602"/>
    </row>
    <row r="919" spans="1:15" ht="16" customHeight="1" x14ac:dyDescent="0.45">
      <c r="A919" s="1609"/>
      <c r="B919" s="1570"/>
      <c r="C919" s="1571"/>
      <c r="D919" s="1569"/>
      <c r="E919" s="1587"/>
      <c r="F919" s="1587"/>
      <c r="G919" s="1572"/>
      <c r="H919" s="1572"/>
      <c r="I919" s="1870">
        <f t="shared" si="14"/>
        <v>0</v>
      </c>
      <c r="J919" s="1587"/>
      <c r="K919" s="1587"/>
      <c r="L919" s="1587"/>
      <c r="M919" s="1587"/>
      <c r="N919" s="1587"/>
      <c r="O919" s="1602"/>
    </row>
    <row r="920" spans="1:15" ht="16" customHeight="1" x14ac:dyDescent="0.45">
      <c r="A920" s="1609"/>
      <c r="B920" s="1570"/>
      <c r="C920" s="1571"/>
      <c r="D920" s="1569"/>
      <c r="E920" s="1587"/>
      <c r="F920" s="1587"/>
      <c r="G920" s="1572"/>
      <c r="H920" s="1572"/>
      <c r="I920" s="1870">
        <f t="shared" si="14"/>
        <v>0</v>
      </c>
      <c r="J920" s="1587"/>
      <c r="K920" s="1587"/>
      <c r="L920" s="1587"/>
      <c r="M920" s="1587"/>
      <c r="N920" s="1587"/>
      <c r="O920" s="1602"/>
    </row>
    <row r="921" spans="1:15" ht="16" customHeight="1" x14ac:dyDescent="0.45">
      <c r="A921" s="1609"/>
      <c r="B921" s="1570"/>
      <c r="C921" s="1571"/>
      <c r="D921" s="1569"/>
      <c r="E921" s="1587"/>
      <c r="F921" s="1587"/>
      <c r="G921" s="1572"/>
      <c r="H921" s="1572"/>
      <c r="I921" s="1870">
        <f t="shared" si="14"/>
        <v>0</v>
      </c>
      <c r="J921" s="1587"/>
      <c r="K921" s="1587"/>
      <c r="L921" s="1587"/>
      <c r="M921" s="1587"/>
      <c r="N921" s="1587"/>
      <c r="O921" s="1602"/>
    </row>
    <row r="922" spans="1:15" ht="16" customHeight="1" x14ac:dyDescent="0.45">
      <c r="A922" s="1609"/>
      <c r="B922" s="1570"/>
      <c r="C922" s="1571"/>
      <c r="D922" s="1569"/>
      <c r="E922" s="1587"/>
      <c r="F922" s="1587"/>
      <c r="G922" s="1572"/>
      <c r="H922" s="1572"/>
      <c r="I922" s="1870">
        <f t="shared" si="14"/>
        <v>0</v>
      </c>
      <c r="J922" s="1587"/>
      <c r="K922" s="1587"/>
      <c r="L922" s="1587"/>
      <c r="M922" s="1587"/>
      <c r="N922" s="1587"/>
      <c r="O922" s="1602"/>
    </row>
    <row r="923" spans="1:15" ht="16" customHeight="1" x14ac:dyDescent="0.45">
      <c r="A923" s="1609"/>
      <c r="B923" s="1570"/>
      <c r="C923" s="1571"/>
      <c r="D923" s="1569"/>
      <c r="E923" s="1587"/>
      <c r="F923" s="1587"/>
      <c r="G923" s="1572"/>
      <c r="H923" s="1572"/>
      <c r="I923" s="1870">
        <f t="shared" si="14"/>
        <v>0</v>
      </c>
      <c r="J923" s="1587"/>
      <c r="K923" s="1587"/>
      <c r="L923" s="1587"/>
      <c r="M923" s="1587"/>
      <c r="N923" s="1587"/>
      <c r="O923" s="1602"/>
    </row>
    <row r="924" spans="1:15" ht="16" customHeight="1" x14ac:dyDescent="0.45">
      <c r="A924" s="1609"/>
      <c r="B924" s="1570"/>
      <c r="C924" s="1571"/>
      <c r="D924" s="1569"/>
      <c r="E924" s="1587"/>
      <c r="F924" s="1587"/>
      <c r="G924" s="1572"/>
      <c r="H924" s="1572"/>
      <c r="I924" s="1870">
        <f t="shared" si="14"/>
        <v>0</v>
      </c>
      <c r="J924" s="1587"/>
      <c r="K924" s="1587"/>
      <c r="L924" s="1587"/>
      <c r="M924" s="1587"/>
      <c r="N924" s="1587"/>
      <c r="O924" s="1602"/>
    </row>
    <row r="925" spans="1:15" ht="16" customHeight="1" x14ac:dyDescent="0.45">
      <c r="A925" s="1609"/>
      <c r="B925" s="1570"/>
      <c r="C925" s="1571"/>
      <c r="D925" s="1569"/>
      <c r="E925" s="1587"/>
      <c r="F925" s="1587"/>
      <c r="G925" s="1572"/>
      <c r="H925" s="1572"/>
      <c r="I925" s="1870">
        <f t="shared" si="14"/>
        <v>0</v>
      </c>
      <c r="J925" s="1587"/>
      <c r="K925" s="1587"/>
      <c r="L925" s="1587"/>
      <c r="M925" s="1587"/>
      <c r="N925" s="1587"/>
      <c r="O925" s="1602"/>
    </row>
    <row r="926" spans="1:15" ht="16" customHeight="1" x14ac:dyDescent="0.45">
      <c r="A926" s="1609"/>
      <c r="B926" s="1570"/>
      <c r="C926" s="1571"/>
      <c r="D926" s="1569"/>
      <c r="E926" s="1587"/>
      <c r="F926" s="1587"/>
      <c r="G926" s="1572"/>
      <c r="H926" s="1572"/>
      <c r="I926" s="1870">
        <f t="shared" si="14"/>
        <v>0</v>
      </c>
      <c r="J926" s="1587"/>
      <c r="K926" s="1587"/>
      <c r="L926" s="1587"/>
      <c r="M926" s="1587"/>
      <c r="N926" s="1587"/>
      <c r="O926" s="1602"/>
    </row>
    <row r="927" spans="1:15" ht="16" customHeight="1" x14ac:dyDescent="0.45">
      <c r="A927" s="1609"/>
      <c r="B927" s="1570"/>
      <c r="C927" s="1571"/>
      <c r="D927" s="1569"/>
      <c r="E927" s="1587"/>
      <c r="F927" s="1587"/>
      <c r="G927" s="1572"/>
      <c r="H927" s="1572"/>
      <c r="I927" s="1870">
        <f t="shared" si="14"/>
        <v>0</v>
      </c>
      <c r="J927" s="1587"/>
      <c r="K927" s="1587"/>
      <c r="L927" s="1587"/>
      <c r="M927" s="1587"/>
      <c r="N927" s="1587"/>
      <c r="O927" s="1602"/>
    </row>
    <row r="928" spans="1:15" ht="16" customHeight="1" x14ac:dyDescent="0.45">
      <c r="A928" s="1609"/>
      <c r="B928" s="1570"/>
      <c r="C928" s="1571"/>
      <c r="D928" s="1569"/>
      <c r="E928" s="1587"/>
      <c r="F928" s="1587"/>
      <c r="G928" s="1572"/>
      <c r="H928" s="1572"/>
      <c r="I928" s="1870">
        <f t="shared" si="14"/>
        <v>0</v>
      </c>
      <c r="J928" s="1587"/>
      <c r="K928" s="1587"/>
      <c r="L928" s="1587"/>
      <c r="M928" s="1587"/>
      <c r="N928" s="1587"/>
      <c r="O928" s="1602"/>
    </row>
    <row r="929" spans="1:15" ht="16" customHeight="1" x14ac:dyDescent="0.45">
      <c r="A929" s="1609"/>
      <c r="B929" s="1570"/>
      <c r="C929" s="1571"/>
      <c r="D929" s="1569"/>
      <c r="E929" s="1587"/>
      <c r="F929" s="1587"/>
      <c r="G929" s="1572"/>
      <c r="H929" s="1572"/>
      <c r="I929" s="1870">
        <f t="shared" si="14"/>
        <v>0</v>
      </c>
      <c r="J929" s="1587"/>
      <c r="K929" s="1587"/>
      <c r="L929" s="1587"/>
      <c r="M929" s="1587"/>
      <c r="N929" s="1587"/>
      <c r="O929" s="1602"/>
    </row>
    <row r="930" spans="1:15" ht="16" customHeight="1" x14ac:dyDescent="0.45">
      <c r="A930" s="1609"/>
      <c r="B930" s="1570"/>
      <c r="C930" s="1571"/>
      <c r="D930" s="1569"/>
      <c r="E930" s="1587"/>
      <c r="F930" s="1587"/>
      <c r="G930" s="1572"/>
      <c r="H930" s="1572"/>
      <c r="I930" s="1870">
        <f t="shared" si="14"/>
        <v>0</v>
      </c>
      <c r="J930" s="1587"/>
      <c r="K930" s="1587"/>
      <c r="L930" s="1587"/>
      <c r="M930" s="1587"/>
      <c r="N930" s="1587"/>
      <c r="O930" s="1602"/>
    </row>
    <row r="931" spans="1:15" ht="16" customHeight="1" x14ac:dyDescent="0.45">
      <c r="A931" s="1609"/>
      <c r="B931" s="1570"/>
      <c r="C931" s="1571"/>
      <c r="D931" s="1569"/>
      <c r="E931" s="1587"/>
      <c r="F931" s="1587"/>
      <c r="G931" s="1572"/>
      <c r="H931" s="1572"/>
      <c r="I931" s="1870">
        <f t="shared" si="14"/>
        <v>0</v>
      </c>
      <c r="J931" s="1587"/>
      <c r="K931" s="1587"/>
      <c r="L931" s="1587"/>
      <c r="M931" s="1587"/>
      <c r="N931" s="1587"/>
      <c r="O931" s="1602"/>
    </row>
    <row r="932" spans="1:15" ht="16" customHeight="1" x14ac:dyDescent="0.45">
      <c r="A932" s="1609"/>
      <c r="B932" s="1570"/>
      <c r="C932" s="1571"/>
      <c r="D932" s="1569"/>
      <c r="E932" s="1587"/>
      <c r="F932" s="1587"/>
      <c r="G932" s="1572"/>
      <c r="H932" s="1572"/>
      <c r="I932" s="1870">
        <f t="shared" si="14"/>
        <v>0</v>
      </c>
      <c r="J932" s="1587"/>
      <c r="K932" s="1587"/>
      <c r="L932" s="1587"/>
      <c r="M932" s="1587"/>
      <c r="N932" s="1587"/>
      <c r="O932" s="1602"/>
    </row>
    <row r="933" spans="1:15" ht="16" customHeight="1" x14ac:dyDescent="0.45">
      <c r="A933" s="1609"/>
      <c r="B933" s="1570"/>
      <c r="C933" s="1571"/>
      <c r="D933" s="1569"/>
      <c r="E933" s="1587"/>
      <c r="F933" s="1587"/>
      <c r="G933" s="1572"/>
      <c r="H933" s="1572"/>
      <c r="I933" s="1870">
        <f t="shared" si="14"/>
        <v>0</v>
      </c>
      <c r="J933" s="1587"/>
      <c r="K933" s="1587"/>
      <c r="L933" s="1587"/>
      <c r="M933" s="1587"/>
      <c r="N933" s="1587"/>
      <c r="O933" s="1602"/>
    </row>
    <row r="934" spans="1:15" ht="16" customHeight="1" x14ac:dyDescent="0.45">
      <c r="A934" s="1609"/>
      <c r="B934" s="1570"/>
      <c r="C934" s="1571"/>
      <c r="D934" s="1569"/>
      <c r="E934" s="1587"/>
      <c r="F934" s="1587"/>
      <c r="G934" s="1572"/>
      <c r="H934" s="1572"/>
      <c r="I934" s="1870">
        <f t="shared" si="14"/>
        <v>0</v>
      </c>
      <c r="J934" s="1587"/>
      <c r="K934" s="1587"/>
      <c r="L934" s="1587"/>
      <c r="M934" s="1587"/>
      <c r="N934" s="1587"/>
      <c r="O934" s="1602"/>
    </row>
    <row r="935" spans="1:15" ht="16" customHeight="1" x14ac:dyDescent="0.45">
      <c r="A935" s="1609"/>
      <c r="B935" s="1570"/>
      <c r="C935" s="1571"/>
      <c r="D935" s="1569"/>
      <c r="E935" s="1587"/>
      <c r="F935" s="1587"/>
      <c r="G935" s="1572"/>
      <c r="H935" s="1572"/>
      <c r="I935" s="1870">
        <f t="shared" si="14"/>
        <v>0</v>
      </c>
      <c r="J935" s="1587"/>
      <c r="K935" s="1587"/>
      <c r="L935" s="1587"/>
      <c r="M935" s="1587"/>
      <c r="N935" s="1587"/>
      <c r="O935" s="1602"/>
    </row>
    <row r="936" spans="1:15" ht="16" customHeight="1" x14ac:dyDescent="0.45">
      <c r="A936" s="1609"/>
      <c r="B936" s="1570"/>
      <c r="C936" s="1571"/>
      <c r="D936" s="1569"/>
      <c r="E936" s="1587"/>
      <c r="F936" s="1587"/>
      <c r="G936" s="1572"/>
      <c r="H936" s="1572"/>
      <c r="I936" s="1870">
        <f t="shared" si="14"/>
        <v>0</v>
      </c>
      <c r="J936" s="1587"/>
      <c r="K936" s="1587"/>
      <c r="L936" s="1587"/>
      <c r="M936" s="1587"/>
      <c r="N936" s="1587"/>
      <c r="O936" s="1602"/>
    </row>
    <row r="937" spans="1:15" ht="16" customHeight="1" x14ac:dyDescent="0.45">
      <c r="A937" s="1609"/>
      <c r="B937" s="1570"/>
      <c r="C937" s="1571"/>
      <c r="D937" s="1569"/>
      <c r="E937" s="1587"/>
      <c r="F937" s="1587"/>
      <c r="G937" s="1572"/>
      <c r="H937" s="1572"/>
      <c r="I937" s="1870">
        <f t="shared" si="14"/>
        <v>0</v>
      </c>
      <c r="J937" s="1587"/>
      <c r="K937" s="1587"/>
      <c r="L937" s="1587"/>
      <c r="M937" s="1587"/>
      <c r="N937" s="1587"/>
      <c r="O937" s="1602"/>
    </row>
    <row r="938" spans="1:15" ht="16" customHeight="1" x14ac:dyDescent="0.45">
      <c r="A938" s="1609"/>
      <c r="B938" s="1570"/>
      <c r="C938" s="1571"/>
      <c r="D938" s="1569"/>
      <c r="E938" s="1587"/>
      <c r="F938" s="1587"/>
      <c r="G938" s="1572"/>
      <c r="H938" s="1572"/>
      <c r="I938" s="1870">
        <f t="shared" si="14"/>
        <v>0</v>
      </c>
      <c r="J938" s="1587"/>
      <c r="K938" s="1587"/>
      <c r="L938" s="1587"/>
      <c r="M938" s="1587"/>
      <c r="N938" s="1587"/>
      <c r="O938" s="1602"/>
    </row>
    <row r="939" spans="1:15" ht="16" customHeight="1" x14ac:dyDescent="0.45">
      <c r="A939" s="1609"/>
      <c r="B939" s="1570"/>
      <c r="C939" s="1571"/>
      <c r="D939" s="1569"/>
      <c r="E939" s="1587"/>
      <c r="F939" s="1587"/>
      <c r="G939" s="1572"/>
      <c r="H939" s="1572"/>
      <c r="I939" s="1870">
        <f t="shared" si="14"/>
        <v>0</v>
      </c>
      <c r="J939" s="1587"/>
      <c r="K939" s="1587"/>
      <c r="L939" s="1587"/>
      <c r="M939" s="1587"/>
      <c r="N939" s="1587"/>
      <c r="O939" s="1602"/>
    </row>
    <row r="940" spans="1:15" ht="16" customHeight="1" x14ac:dyDescent="0.45">
      <c r="A940" s="1609"/>
      <c r="B940" s="1570"/>
      <c r="C940" s="1571"/>
      <c r="D940" s="1569"/>
      <c r="E940" s="1587"/>
      <c r="F940" s="1587"/>
      <c r="G940" s="1572"/>
      <c r="H940" s="1572"/>
      <c r="I940" s="1870">
        <f t="shared" si="14"/>
        <v>0</v>
      </c>
      <c r="J940" s="1587"/>
      <c r="K940" s="1587"/>
      <c r="L940" s="1587"/>
      <c r="M940" s="1587"/>
      <c r="N940" s="1587"/>
      <c r="O940" s="1602"/>
    </row>
    <row r="941" spans="1:15" ht="16" customHeight="1" x14ac:dyDescent="0.45">
      <c r="A941" s="1609"/>
      <c r="B941" s="1570"/>
      <c r="C941" s="1571"/>
      <c r="D941" s="1569"/>
      <c r="E941" s="1587"/>
      <c r="F941" s="1587"/>
      <c r="G941" s="1572"/>
      <c r="H941" s="1572"/>
      <c r="I941" s="1870">
        <f t="shared" si="14"/>
        <v>0</v>
      </c>
      <c r="J941" s="1587"/>
      <c r="K941" s="1587"/>
      <c r="L941" s="1587"/>
      <c r="M941" s="1587"/>
      <c r="N941" s="1587"/>
      <c r="O941" s="1602"/>
    </row>
    <row r="942" spans="1:15" ht="16" customHeight="1" x14ac:dyDescent="0.45">
      <c r="A942" s="1609"/>
      <c r="B942" s="1570"/>
      <c r="C942" s="1571"/>
      <c r="D942" s="1569"/>
      <c r="E942" s="1587"/>
      <c r="F942" s="1587"/>
      <c r="G942" s="1572"/>
      <c r="H942" s="1572"/>
      <c r="I942" s="1870">
        <f t="shared" si="14"/>
        <v>0</v>
      </c>
      <c r="J942" s="1587"/>
      <c r="K942" s="1587"/>
      <c r="L942" s="1587"/>
      <c r="M942" s="1587"/>
      <c r="N942" s="1587"/>
      <c r="O942" s="1602"/>
    </row>
    <row r="943" spans="1:15" ht="16" customHeight="1" x14ac:dyDescent="0.45">
      <c r="A943" s="1609"/>
      <c r="B943" s="1570"/>
      <c r="C943" s="1571"/>
      <c r="D943" s="1569"/>
      <c r="E943" s="1587"/>
      <c r="F943" s="1587"/>
      <c r="G943" s="1572"/>
      <c r="H943" s="1572"/>
      <c r="I943" s="1870">
        <f t="shared" si="14"/>
        <v>0</v>
      </c>
      <c r="J943" s="1587"/>
      <c r="K943" s="1587"/>
      <c r="L943" s="1587"/>
      <c r="M943" s="1587"/>
      <c r="N943" s="1587"/>
      <c r="O943" s="1602"/>
    </row>
    <row r="944" spans="1:15" ht="16" customHeight="1" x14ac:dyDescent="0.45">
      <c r="A944" s="1609"/>
      <c r="B944" s="1570"/>
      <c r="C944" s="1571"/>
      <c r="D944" s="1569"/>
      <c r="E944" s="1587"/>
      <c r="F944" s="1587"/>
      <c r="G944" s="1572"/>
      <c r="H944" s="1572"/>
      <c r="I944" s="1870">
        <f t="shared" si="14"/>
        <v>0</v>
      </c>
      <c r="J944" s="1587"/>
      <c r="K944" s="1587"/>
      <c r="L944" s="1587"/>
      <c r="M944" s="1587"/>
      <c r="N944" s="1587"/>
      <c r="O944" s="1602"/>
    </row>
    <row r="945" spans="1:15" ht="16" customHeight="1" x14ac:dyDescent="0.45">
      <c r="A945" s="1609"/>
      <c r="B945" s="1570"/>
      <c r="C945" s="1571"/>
      <c r="D945" s="1569"/>
      <c r="E945" s="1587"/>
      <c r="F945" s="1587"/>
      <c r="G945" s="1572"/>
      <c r="H945" s="1572"/>
      <c r="I945" s="1870">
        <f t="shared" si="14"/>
        <v>0</v>
      </c>
      <c r="J945" s="1587"/>
      <c r="K945" s="1587"/>
      <c r="L945" s="1587"/>
      <c r="M945" s="1587"/>
      <c r="N945" s="1587"/>
      <c r="O945" s="1602"/>
    </row>
    <row r="946" spans="1:15" ht="16" customHeight="1" x14ac:dyDescent="0.45">
      <c r="A946" s="1609"/>
      <c r="B946" s="1570"/>
      <c r="C946" s="1571"/>
      <c r="D946" s="1569"/>
      <c r="E946" s="1587"/>
      <c r="F946" s="1587"/>
      <c r="G946" s="1572"/>
      <c r="H946" s="1572"/>
      <c r="I946" s="1870">
        <f t="shared" si="14"/>
        <v>0</v>
      </c>
      <c r="J946" s="1587"/>
      <c r="K946" s="1587"/>
      <c r="L946" s="1587"/>
      <c r="M946" s="1587"/>
      <c r="N946" s="1587"/>
      <c r="O946" s="1602"/>
    </row>
    <row r="947" spans="1:15" ht="16" customHeight="1" x14ac:dyDescent="0.45">
      <c r="A947" s="1609"/>
      <c r="B947" s="1570"/>
      <c r="C947" s="1571"/>
      <c r="D947" s="1569"/>
      <c r="E947" s="1587"/>
      <c r="F947" s="1587"/>
      <c r="G947" s="1572"/>
      <c r="H947" s="1572"/>
      <c r="I947" s="1870">
        <f t="shared" si="14"/>
        <v>0</v>
      </c>
      <c r="J947" s="1587"/>
      <c r="K947" s="1587"/>
      <c r="L947" s="1587"/>
      <c r="M947" s="1587"/>
      <c r="N947" s="1587"/>
      <c r="O947" s="1602"/>
    </row>
    <row r="948" spans="1:15" ht="16" customHeight="1" x14ac:dyDescent="0.45">
      <c r="A948" s="1609"/>
      <c r="B948" s="1570"/>
      <c r="C948" s="1571"/>
      <c r="D948" s="1569"/>
      <c r="E948" s="1587"/>
      <c r="F948" s="1587"/>
      <c r="G948" s="1572"/>
      <c r="H948" s="1572"/>
      <c r="I948" s="1870">
        <f t="shared" si="14"/>
        <v>0</v>
      </c>
      <c r="J948" s="1587"/>
      <c r="K948" s="1587"/>
      <c r="L948" s="1587"/>
      <c r="M948" s="1587"/>
      <c r="N948" s="1587"/>
      <c r="O948" s="1602"/>
    </row>
    <row r="949" spans="1:15" ht="16" customHeight="1" x14ac:dyDescent="0.45">
      <c r="A949" s="1609"/>
      <c r="B949" s="1570"/>
      <c r="C949" s="1571"/>
      <c r="D949" s="1569"/>
      <c r="E949" s="1587"/>
      <c r="F949" s="1587"/>
      <c r="G949" s="1572"/>
      <c r="H949" s="1572"/>
      <c r="I949" s="1870">
        <f t="shared" si="14"/>
        <v>0</v>
      </c>
      <c r="J949" s="1587"/>
      <c r="K949" s="1587"/>
      <c r="L949" s="1587"/>
      <c r="M949" s="1587"/>
      <c r="N949" s="1587"/>
      <c r="O949" s="1602"/>
    </row>
    <row r="950" spans="1:15" ht="16" customHeight="1" x14ac:dyDescent="0.45">
      <c r="A950" s="1609"/>
      <c r="B950" s="1570"/>
      <c r="C950" s="1571"/>
      <c r="D950" s="1569"/>
      <c r="E950" s="1587"/>
      <c r="F950" s="1587"/>
      <c r="G950" s="1572"/>
      <c r="H950" s="1572"/>
      <c r="I950" s="1870">
        <f t="shared" si="14"/>
        <v>0</v>
      </c>
      <c r="J950" s="1587"/>
      <c r="K950" s="1587"/>
      <c r="L950" s="1587"/>
      <c r="M950" s="1587"/>
      <c r="N950" s="1587"/>
      <c r="O950" s="1602"/>
    </row>
    <row r="951" spans="1:15" ht="16" customHeight="1" x14ac:dyDescent="0.45">
      <c r="A951" s="1609"/>
      <c r="B951" s="1570"/>
      <c r="C951" s="1571"/>
      <c r="D951" s="1569"/>
      <c r="E951" s="1587"/>
      <c r="F951" s="1587"/>
      <c r="G951" s="1572"/>
      <c r="H951" s="1572"/>
      <c r="I951" s="1870">
        <f t="shared" si="14"/>
        <v>0</v>
      </c>
      <c r="J951" s="1587"/>
      <c r="K951" s="1587"/>
      <c r="L951" s="1587"/>
      <c r="M951" s="1587"/>
      <c r="N951" s="1587"/>
      <c r="O951" s="1602"/>
    </row>
    <row r="952" spans="1:15" ht="16" customHeight="1" x14ac:dyDescent="0.45">
      <c r="A952" s="1609"/>
      <c r="B952" s="1570"/>
      <c r="C952" s="1571"/>
      <c r="D952" s="1569"/>
      <c r="E952" s="1587"/>
      <c r="F952" s="1587"/>
      <c r="G952" s="1572"/>
      <c r="H952" s="1572"/>
      <c r="I952" s="1870">
        <f t="shared" si="14"/>
        <v>0</v>
      </c>
      <c r="J952" s="1587"/>
      <c r="K952" s="1587"/>
      <c r="L952" s="1587"/>
      <c r="M952" s="1587"/>
      <c r="N952" s="1587"/>
      <c r="O952" s="1602"/>
    </row>
    <row r="953" spans="1:15" ht="16" customHeight="1" x14ac:dyDescent="0.45">
      <c r="A953" s="1609"/>
      <c r="B953" s="1570"/>
      <c r="C953" s="1571"/>
      <c r="D953" s="1569"/>
      <c r="E953" s="1587"/>
      <c r="F953" s="1587"/>
      <c r="G953" s="1572"/>
      <c r="H953" s="1572"/>
      <c r="I953" s="1870">
        <f t="shared" si="14"/>
        <v>0</v>
      </c>
      <c r="J953" s="1587"/>
      <c r="K953" s="1587"/>
      <c r="L953" s="1587"/>
      <c r="M953" s="1587"/>
      <c r="N953" s="1587"/>
      <c r="O953" s="1602"/>
    </row>
    <row r="954" spans="1:15" ht="16" customHeight="1" x14ac:dyDescent="0.45">
      <c r="A954" s="1609"/>
      <c r="B954" s="1570"/>
      <c r="C954" s="1571"/>
      <c r="D954" s="1569"/>
      <c r="E954" s="1587"/>
      <c r="F954" s="1587"/>
      <c r="G954" s="1572"/>
      <c r="H954" s="1572"/>
      <c r="I954" s="1870">
        <f t="shared" si="14"/>
        <v>0</v>
      </c>
      <c r="J954" s="1587"/>
      <c r="K954" s="1587"/>
      <c r="L954" s="1587"/>
      <c r="M954" s="1587"/>
      <c r="N954" s="1587"/>
      <c r="O954" s="1602"/>
    </row>
    <row r="955" spans="1:15" ht="16" customHeight="1" x14ac:dyDescent="0.45">
      <c r="A955" s="1609"/>
      <c r="B955" s="1570"/>
      <c r="C955" s="1571"/>
      <c r="D955" s="1569"/>
      <c r="E955" s="1587"/>
      <c r="F955" s="1587"/>
      <c r="G955" s="1572"/>
      <c r="H955" s="1572"/>
      <c r="I955" s="1870">
        <f t="shared" si="14"/>
        <v>0</v>
      </c>
      <c r="J955" s="1587"/>
      <c r="K955" s="1587"/>
      <c r="L955" s="1587"/>
      <c r="M955" s="1587"/>
      <c r="N955" s="1587"/>
      <c r="O955" s="1602"/>
    </row>
    <row r="956" spans="1:15" ht="16" customHeight="1" x14ac:dyDescent="0.45">
      <c r="A956" s="1609"/>
      <c r="B956" s="1570"/>
      <c r="C956" s="1571"/>
      <c r="D956" s="1569"/>
      <c r="E956" s="1587"/>
      <c r="F956" s="1587"/>
      <c r="G956" s="1572"/>
      <c r="H956" s="1572"/>
      <c r="I956" s="1870">
        <f t="shared" si="14"/>
        <v>0</v>
      </c>
      <c r="J956" s="1587"/>
      <c r="K956" s="1587"/>
      <c r="L956" s="1587"/>
      <c r="M956" s="1587"/>
      <c r="N956" s="1587"/>
      <c r="O956" s="1602"/>
    </row>
    <row r="957" spans="1:15" ht="16" customHeight="1" x14ac:dyDescent="0.45">
      <c r="A957" s="1609"/>
      <c r="B957" s="1570"/>
      <c r="C957" s="1571"/>
      <c r="D957" s="1569"/>
      <c r="E957" s="1587"/>
      <c r="F957" s="1587"/>
      <c r="G957" s="1572"/>
      <c r="H957" s="1572"/>
      <c r="I957" s="1870">
        <f t="shared" si="14"/>
        <v>0</v>
      </c>
      <c r="J957" s="1587"/>
      <c r="K957" s="1587"/>
      <c r="L957" s="1587"/>
      <c r="M957" s="1587"/>
      <c r="N957" s="1587"/>
      <c r="O957" s="1602"/>
    </row>
    <row r="958" spans="1:15" ht="16" customHeight="1" x14ac:dyDescent="0.45">
      <c r="A958" s="1609"/>
      <c r="B958" s="1570"/>
      <c r="C958" s="1571"/>
      <c r="D958" s="1569"/>
      <c r="E958" s="1587"/>
      <c r="F958" s="1587"/>
      <c r="G958" s="1572"/>
      <c r="H958" s="1572"/>
      <c r="I958" s="1870">
        <f t="shared" si="14"/>
        <v>0</v>
      </c>
      <c r="J958" s="1587"/>
      <c r="K958" s="1587"/>
      <c r="L958" s="1587"/>
      <c r="M958" s="1587"/>
      <c r="N958" s="1587"/>
      <c r="O958" s="1602"/>
    </row>
    <row r="959" spans="1:15" ht="16" customHeight="1" x14ac:dyDescent="0.45">
      <c r="A959" s="1609"/>
      <c r="B959" s="1570"/>
      <c r="C959" s="1571"/>
      <c r="D959" s="1569"/>
      <c r="E959" s="1587"/>
      <c r="F959" s="1587"/>
      <c r="G959" s="1572"/>
      <c r="H959" s="1572"/>
      <c r="I959" s="1870">
        <f t="shared" si="14"/>
        <v>0</v>
      </c>
      <c r="J959" s="1587"/>
      <c r="K959" s="1587"/>
      <c r="L959" s="1587"/>
      <c r="M959" s="1587"/>
      <c r="N959" s="1587"/>
      <c r="O959" s="1602"/>
    </row>
    <row r="960" spans="1:15" ht="16" customHeight="1" x14ac:dyDescent="0.45">
      <c r="A960" s="1609"/>
      <c r="B960" s="1570"/>
      <c r="C960" s="1571"/>
      <c r="D960" s="1569"/>
      <c r="E960" s="1587"/>
      <c r="F960" s="1587"/>
      <c r="G960" s="1572"/>
      <c r="H960" s="1572"/>
      <c r="I960" s="1870">
        <f t="shared" si="14"/>
        <v>0</v>
      </c>
      <c r="J960" s="1587"/>
      <c r="K960" s="1587"/>
      <c r="L960" s="1587"/>
      <c r="M960" s="1587"/>
      <c r="N960" s="1587"/>
      <c r="O960" s="1602"/>
    </row>
    <row r="961" spans="1:15" ht="16" customHeight="1" x14ac:dyDescent="0.45">
      <c r="A961" s="1609"/>
      <c r="B961" s="1570"/>
      <c r="C961" s="1571"/>
      <c r="D961" s="1569"/>
      <c r="E961" s="1587"/>
      <c r="F961" s="1587"/>
      <c r="G961" s="1572"/>
      <c r="H961" s="1572"/>
      <c r="I961" s="1870">
        <f t="shared" si="14"/>
        <v>0</v>
      </c>
      <c r="J961" s="1587"/>
      <c r="K961" s="1587"/>
      <c r="L961" s="1587"/>
      <c r="M961" s="1587"/>
      <c r="N961" s="1587"/>
      <c r="O961" s="1602"/>
    </row>
    <row r="962" spans="1:15" ht="16" customHeight="1" x14ac:dyDescent="0.45">
      <c r="A962" s="1609"/>
      <c r="B962" s="1570"/>
      <c r="C962" s="1571"/>
      <c r="D962" s="1569"/>
      <c r="E962" s="1587"/>
      <c r="F962" s="1587"/>
      <c r="G962" s="1572"/>
      <c r="H962" s="1572"/>
      <c r="I962" s="1870">
        <f t="shared" si="14"/>
        <v>0</v>
      </c>
      <c r="J962" s="1587"/>
      <c r="K962" s="1587"/>
      <c r="L962" s="1587"/>
      <c r="M962" s="1587"/>
      <c r="N962" s="1587"/>
      <c r="O962" s="1602"/>
    </row>
    <row r="963" spans="1:15" ht="16" customHeight="1" x14ac:dyDescent="0.45">
      <c r="A963" s="1609"/>
      <c r="B963" s="1570"/>
      <c r="C963" s="1571"/>
      <c r="D963" s="1569"/>
      <c r="E963" s="1587"/>
      <c r="F963" s="1587"/>
      <c r="G963" s="1572"/>
      <c r="H963" s="1572"/>
      <c r="I963" s="1870">
        <f t="shared" si="14"/>
        <v>0</v>
      </c>
      <c r="J963" s="1587"/>
      <c r="K963" s="1587"/>
      <c r="L963" s="1587"/>
      <c r="M963" s="1587"/>
      <c r="N963" s="1587"/>
      <c r="O963" s="1602"/>
    </row>
    <row r="964" spans="1:15" ht="16" customHeight="1" x14ac:dyDescent="0.45">
      <c r="A964" s="1609"/>
      <c r="B964" s="1570"/>
      <c r="C964" s="1571"/>
      <c r="D964" s="1569"/>
      <c r="E964" s="1587"/>
      <c r="F964" s="1587"/>
      <c r="G964" s="1572"/>
      <c r="H964" s="1572"/>
      <c r="I964" s="1870">
        <f t="shared" si="14"/>
        <v>0</v>
      </c>
      <c r="J964" s="1587"/>
      <c r="K964" s="1587"/>
      <c r="L964" s="1587"/>
      <c r="M964" s="1587"/>
      <c r="N964" s="1587"/>
      <c r="O964" s="1602"/>
    </row>
    <row r="965" spans="1:15" ht="16" customHeight="1" x14ac:dyDescent="0.45">
      <c r="A965" s="1609"/>
      <c r="B965" s="1570"/>
      <c r="C965" s="1571"/>
      <c r="D965" s="1569"/>
      <c r="E965" s="1587"/>
      <c r="F965" s="1587"/>
      <c r="G965" s="1572"/>
      <c r="H965" s="1572"/>
      <c r="I965" s="1870">
        <f t="shared" si="14"/>
        <v>0</v>
      </c>
      <c r="J965" s="1587"/>
      <c r="K965" s="1587"/>
      <c r="L965" s="1587"/>
      <c r="M965" s="1587"/>
      <c r="N965" s="1587"/>
      <c r="O965" s="1602"/>
    </row>
    <row r="966" spans="1:15" ht="16" customHeight="1" x14ac:dyDescent="0.45">
      <c r="A966" s="1609"/>
      <c r="B966" s="1570"/>
      <c r="C966" s="1571"/>
      <c r="D966" s="1569"/>
      <c r="E966" s="1587"/>
      <c r="F966" s="1587"/>
      <c r="G966" s="1572"/>
      <c r="H966" s="1572"/>
      <c r="I966" s="1870">
        <f t="shared" si="14"/>
        <v>0</v>
      </c>
      <c r="J966" s="1587"/>
      <c r="K966" s="1587"/>
      <c r="L966" s="1587"/>
      <c r="M966" s="1587"/>
      <c r="N966" s="1587"/>
      <c r="O966" s="1602"/>
    </row>
    <row r="967" spans="1:15" ht="16" customHeight="1" x14ac:dyDescent="0.45">
      <c r="A967" s="1609"/>
      <c r="B967" s="1570"/>
      <c r="C967" s="1571"/>
      <c r="D967" s="1569"/>
      <c r="E967" s="1587"/>
      <c r="F967" s="1587"/>
      <c r="G967" s="1572"/>
      <c r="H967" s="1572"/>
      <c r="I967" s="1870">
        <f t="shared" si="14"/>
        <v>0</v>
      </c>
      <c r="J967" s="1587"/>
      <c r="K967" s="1587"/>
      <c r="L967" s="1587"/>
      <c r="M967" s="1587"/>
      <c r="N967" s="1587"/>
      <c r="O967" s="1602"/>
    </row>
    <row r="968" spans="1:15" ht="16" customHeight="1" x14ac:dyDescent="0.45">
      <c r="A968" s="1609"/>
      <c r="B968" s="1570"/>
      <c r="C968" s="1571"/>
      <c r="D968" s="1569"/>
      <c r="E968" s="1587"/>
      <c r="F968" s="1587"/>
      <c r="G968" s="1572"/>
      <c r="H968" s="1572"/>
      <c r="I968" s="1870">
        <f t="shared" ref="I968:I1031" si="15">$G968*$H968</f>
        <v>0</v>
      </c>
      <c r="J968" s="1587"/>
      <c r="K968" s="1587"/>
      <c r="L968" s="1587"/>
      <c r="M968" s="1587"/>
      <c r="N968" s="1587"/>
      <c r="O968" s="1602"/>
    </row>
    <row r="969" spans="1:15" ht="16" customHeight="1" x14ac:dyDescent="0.45">
      <c r="A969" s="1609"/>
      <c r="B969" s="1570"/>
      <c r="C969" s="1571"/>
      <c r="D969" s="1569"/>
      <c r="E969" s="1587"/>
      <c r="F969" s="1587"/>
      <c r="G969" s="1572"/>
      <c r="H969" s="1572"/>
      <c r="I969" s="1870">
        <f t="shared" si="15"/>
        <v>0</v>
      </c>
      <c r="J969" s="1587"/>
      <c r="K969" s="1587"/>
      <c r="L969" s="1587"/>
      <c r="M969" s="1587"/>
      <c r="N969" s="1587"/>
      <c r="O969" s="1602"/>
    </row>
    <row r="970" spans="1:15" ht="16" customHeight="1" x14ac:dyDescent="0.45">
      <c r="A970" s="1609"/>
      <c r="B970" s="1570"/>
      <c r="C970" s="1571"/>
      <c r="D970" s="1569"/>
      <c r="E970" s="1587"/>
      <c r="F970" s="1587"/>
      <c r="G970" s="1572"/>
      <c r="H970" s="1572"/>
      <c r="I970" s="1870">
        <f t="shared" si="15"/>
        <v>0</v>
      </c>
      <c r="J970" s="1587"/>
      <c r="K970" s="1587"/>
      <c r="L970" s="1587"/>
      <c r="M970" s="1587"/>
      <c r="N970" s="1587"/>
      <c r="O970" s="1602"/>
    </row>
    <row r="971" spans="1:15" ht="16" customHeight="1" x14ac:dyDescent="0.45">
      <c r="A971" s="1609"/>
      <c r="B971" s="1570"/>
      <c r="C971" s="1571"/>
      <c r="D971" s="1569"/>
      <c r="E971" s="1587"/>
      <c r="F971" s="1587"/>
      <c r="G971" s="1572"/>
      <c r="H971" s="1572"/>
      <c r="I971" s="1870">
        <f t="shared" si="15"/>
        <v>0</v>
      </c>
      <c r="J971" s="1587"/>
      <c r="K971" s="1587"/>
      <c r="L971" s="1587"/>
      <c r="M971" s="1587"/>
      <c r="N971" s="1587"/>
      <c r="O971" s="1602"/>
    </row>
    <row r="972" spans="1:15" ht="16" customHeight="1" x14ac:dyDescent="0.45">
      <c r="A972" s="1609"/>
      <c r="B972" s="1570"/>
      <c r="C972" s="1571"/>
      <c r="D972" s="1569"/>
      <c r="E972" s="1587"/>
      <c r="F972" s="1587"/>
      <c r="G972" s="1572"/>
      <c r="H972" s="1572"/>
      <c r="I972" s="1870">
        <f t="shared" si="15"/>
        <v>0</v>
      </c>
      <c r="J972" s="1587"/>
      <c r="K972" s="1587"/>
      <c r="L972" s="1587"/>
      <c r="M972" s="1587"/>
      <c r="N972" s="1587"/>
      <c r="O972" s="1602"/>
    </row>
    <row r="973" spans="1:15" ht="16" customHeight="1" x14ac:dyDescent="0.45">
      <c r="A973" s="1609"/>
      <c r="B973" s="1570"/>
      <c r="C973" s="1571"/>
      <c r="D973" s="1569"/>
      <c r="E973" s="1587"/>
      <c r="F973" s="1587"/>
      <c r="G973" s="1572"/>
      <c r="H973" s="1572"/>
      <c r="I973" s="1870">
        <f t="shared" si="15"/>
        <v>0</v>
      </c>
      <c r="J973" s="1587"/>
      <c r="K973" s="1587"/>
      <c r="L973" s="1587"/>
      <c r="M973" s="1587"/>
      <c r="N973" s="1587"/>
      <c r="O973" s="1602"/>
    </row>
    <row r="974" spans="1:15" ht="16" customHeight="1" x14ac:dyDescent="0.45">
      <c r="A974" s="1609"/>
      <c r="B974" s="1570"/>
      <c r="C974" s="1571"/>
      <c r="D974" s="1569"/>
      <c r="E974" s="1587"/>
      <c r="F974" s="1587"/>
      <c r="G974" s="1572"/>
      <c r="H974" s="1572"/>
      <c r="I974" s="1870">
        <f t="shared" si="15"/>
        <v>0</v>
      </c>
      <c r="J974" s="1587"/>
      <c r="K974" s="1587"/>
      <c r="L974" s="1587"/>
      <c r="M974" s="1587"/>
      <c r="N974" s="1587"/>
      <c r="O974" s="1602"/>
    </row>
    <row r="975" spans="1:15" ht="16" customHeight="1" x14ac:dyDescent="0.45">
      <c r="A975" s="1609"/>
      <c r="B975" s="1570"/>
      <c r="C975" s="1571"/>
      <c r="D975" s="1569"/>
      <c r="E975" s="1587"/>
      <c r="F975" s="1587"/>
      <c r="G975" s="1572"/>
      <c r="H975" s="1572"/>
      <c r="I975" s="1870">
        <f t="shared" si="15"/>
        <v>0</v>
      </c>
      <c r="J975" s="1587"/>
      <c r="K975" s="1587"/>
      <c r="L975" s="1587"/>
      <c r="M975" s="1587"/>
      <c r="N975" s="1587"/>
      <c r="O975" s="1602"/>
    </row>
    <row r="976" spans="1:15" ht="16" customHeight="1" x14ac:dyDescent="0.45">
      <c r="A976" s="1609"/>
      <c r="B976" s="1570"/>
      <c r="C976" s="1571"/>
      <c r="D976" s="1569"/>
      <c r="E976" s="1587"/>
      <c r="F976" s="1587"/>
      <c r="G976" s="1572"/>
      <c r="H976" s="1572"/>
      <c r="I976" s="1870">
        <f t="shared" si="15"/>
        <v>0</v>
      </c>
      <c r="J976" s="1587"/>
      <c r="K976" s="1587"/>
      <c r="L976" s="1587"/>
      <c r="M976" s="1587"/>
      <c r="N976" s="1587"/>
      <c r="O976" s="1602"/>
    </row>
    <row r="977" spans="1:15" ht="16" customHeight="1" x14ac:dyDescent="0.45">
      <c r="A977" s="1609"/>
      <c r="B977" s="1570"/>
      <c r="C977" s="1571"/>
      <c r="D977" s="1569"/>
      <c r="E977" s="1587"/>
      <c r="F977" s="1587"/>
      <c r="G977" s="1572"/>
      <c r="H977" s="1572"/>
      <c r="I977" s="1870">
        <f t="shared" si="15"/>
        <v>0</v>
      </c>
      <c r="J977" s="1587"/>
      <c r="K977" s="1587"/>
      <c r="L977" s="1587"/>
      <c r="M977" s="1587"/>
      <c r="N977" s="1587"/>
      <c r="O977" s="1602"/>
    </row>
    <row r="978" spans="1:15" ht="16" customHeight="1" x14ac:dyDescent="0.45">
      <c r="A978" s="1609"/>
      <c r="B978" s="1570"/>
      <c r="C978" s="1571"/>
      <c r="D978" s="1569"/>
      <c r="E978" s="1587"/>
      <c r="F978" s="1587"/>
      <c r="G978" s="1572"/>
      <c r="H978" s="1572"/>
      <c r="I978" s="1870">
        <f t="shared" si="15"/>
        <v>0</v>
      </c>
      <c r="J978" s="1587"/>
      <c r="K978" s="1587"/>
      <c r="L978" s="1587"/>
      <c r="M978" s="1587"/>
      <c r="N978" s="1587"/>
      <c r="O978" s="1602"/>
    </row>
    <row r="979" spans="1:15" ht="16" customHeight="1" x14ac:dyDescent="0.45">
      <c r="A979" s="1609"/>
      <c r="B979" s="1570"/>
      <c r="C979" s="1571"/>
      <c r="D979" s="1569"/>
      <c r="E979" s="1587"/>
      <c r="F979" s="1587"/>
      <c r="G979" s="1572"/>
      <c r="H979" s="1572"/>
      <c r="I979" s="1870">
        <f t="shared" si="15"/>
        <v>0</v>
      </c>
      <c r="J979" s="1587"/>
      <c r="K979" s="1587"/>
      <c r="L979" s="1587"/>
      <c r="M979" s="1587"/>
      <c r="N979" s="1587"/>
      <c r="O979" s="1602"/>
    </row>
    <row r="980" spans="1:15" ht="16" customHeight="1" x14ac:dyDescent="0.45">
      <c r="A980" s="1609"/>
      <c r="B980" s="1570"/>
      <c r="C980" s="1571"/>
      <c r="D980" s="1569"/>
      <c r="E980" s="1587"/>
      <c r="F980" s="1587"/>
      <c r="G980" s="1572"/>
      <c r="H980" s="1572"/>
      <c r="I980" s="1870">
        <f t="shared" si="15"/>
        <v>0</v>
      </c>
      <c r="J980" s="1587"/>
      <c r="K980" s="1587"/>
      <c r="L980" s="1587"/>
      <c r="M980" s="1587"/>
      <c r="N980" s="1587"/>
      <c r="O980" s="1602"/>
    </row>
    <row r="981" spans="1:15" ht="16" customHeight="1" x14ac:dyDescent="0.45">
      <c r="A981" s="1609"/>
      <c r="B981" s="1570"/>
      <c r="C981" s="1571"/>
      <c r="D981" s="1569"/>
      <c r="E981" s="1587"/>
      <c r="F981" s="1587"/>
      <c r="G981" s="1572"/>
      <c r="H981" s="1572"/>
      <c r="I981" s="1870">
        <f t="shared" si="15"/>
        <v>0</v>
      </c>
      <c r="J981" s="1587"/>
      <c r="K981" s="1587"/>
      <c r="L981" s="1587"/>
      <c r="M981" s="1587"/>
      <c r="N981" s="1587"/>
      <c r="O981" s="1602"/>
    </row>
    <row r="982" spans="1:15" ht="16" customHeight="1" x14ac:dyDescent="0.45">
      <c r="A982" s="1609"/>
      <c r="B982" s="1570"/>
      <c r="C982" s="1571"/>
      <c r="D982" s="1569"/>
      <c r="E982" s="1587"/>
      <c r="F982" s="1587"/>
      <c r="G982" s="1572"/>
      <c r="H982" s="1572"/>
      <c r="I982" s="1870">
        <f t="shared" si="15"/>
        <v>0</v>
      </c>
      <c r="J982" s="1587"/>
      <c r="K982" s="1587"/>
      <c r="L982" s="1587"/>
      <c r="M982" s="1587"/>
      <c r="N982" s="1587"/>
      <c r="O982" s="1602"/>
    </row>
    <row r="983" spans="1:15" ht="16" customHeight="1" x14ac:dyDescent="0.45">
      <c r="A983" s="1609"/>
      <c r="B983" s="1570"/>
      <c r="C983" s="1571"/>
      <c r="D983" s="1569"/>
      <c r="E983" s="1587"/>
      <c r="F983" s="1587"/>
      <c r="G983" s="1572"/>
      <c r="H983" s="1572"/>
      <c r="I983" s="1870">
        <f t="shared" si="15"/>
        <v>0</v>
      </c>
      <c r="J983" s="1587"/>
      <c r="K983" s="1587"/>
      <c r="L983" s="1587"/>
      <c r="M983" s="1587"/>
      <c r="N983" s="1587"/>
      <c r="O983" s="1602"/>
    </row>
    <row r="984" spans="1:15" ht="16" customHeight="1" x14ac:dyDescent="0.45">
      <c r="A984" s="1609"/>
      <c r="B984" s="1570"/>
      <c r="C984" s="1571"/>
      <c r="D984" s="1569"/>
      <c r="E984" s="1587"/>
      <c r="F984" s="1587"/>
      <c r="G984" s="1572"/>
      <c r="H984" s="1572"/>
      <c r="I984" s="1870">
        <f t="shared" si="15"/>
        <v>0</v>
      </c>
      <c r="J984" s="1587"/>
      <c r="K984" s="1587"/>
      <c r="L984" s="1587"/>
      <c r="M984" s="1587"/>
      <c r="N984" s="1587"/>
      <c r="O984" s="1602"/>
    </row>
    <row r="985" spans="1:15" ht="16" customHeight="1" x14ac:dyDescent="0.45">
      <c r="A985" s="1609"/>
      <c r="B985" s="1570"/>
      <c r="C985" s="1571"/>
      <c r="D985" s="1569"/>
      <c r="E985" s="1587"/>
      <c r="F985" s="1587"/>
      <c r="G985" s="1572"/>
      <c r="H985" s="1572"/>
      <c r="I985" s="1870">
        <f t="shared" si="15"/>
        <v>0</v>
      </c>
      <c r="J985" s="1587"/>
      <c r="K985" s="1587"/>
      <c r="L985" s="1587"/>
      <c r="M985" s="1587"/>
      <c r="N985" s="1587"/>
      <c r="O985" s="1602"/>
    </row>
    <row r="986" spans="1:15" ht="16" customHeight="1" x14ac:dyDescent="0.45">
      <c r="A986" s="1609"/>
      <c r="B986" s="1570"/>
      <c r="C986" s="1571"/>
      <c r="D986" s="1569"/>
      <c r="E986" s="1587"/>
      <c r="F986" s="1587"/>
      <c r="G986" s="1572"/>
      <c r="H986" s="1572"/>
      <c r="I986" s="1870">
        <f t="shared" si="15"/>
        <v>0</v>
      </c>
      <c r="J986" s="1587"/>
      <c r="K986" s="1587"/>
      <c r="L986" s="1587"/>
      <c r="M986" s="1587"/>
      <c r="N986" s="1587"/>
      <c r="O986" s="1602"/>
    </row>
    <row r="987" spans="1:15" ht="16" customHeight="1" x14ac:dyDescent="0.45">
      <c r="A987" s="1609"/>
      <c r="B987" s="1570"/>
      <c r="C987" s="1571"/>
      <c r="D987" s="1569"/>
      <c r="E987" s="1587"/>
      <c r="F987" s="1587"/>
      <c r="G987" s="1572"/>
      <c r="H987" s="1572"/>
      <c r="I987" s="1870">
        <f t="shared" si="15"/>
        <v>0</v>
      </c>
      <c r="J987" s="1587"/>
      <c r="K987" s="1587"/>
      <c r="L987" s="1587"/>
      <c r="M987" s="1587"/>
      <c r="N987" s="1587"/>
      <c r="O987" s="1602"/>
    </row>
    <row r="988" spans="1:15" ht="16" customHeight="1" x14ac:dyDescent="0.45">
      <c r="A988" s="1609"/>
      <c r="B988" s="1570"/>
      <c r="C988" s="1571"/>
      <c r="D988" s="1569"/>
      <c r="E988" s="1587"/>
      <c r="F988" s="1587"/>
      <c r="G988" s="1572"/>
      <c r="H988" s="1572"/>
      <c r="I988" s="1870">
        <f t="shared" si="15"/>
        <v>0</v>
      </c>
      <c r="J988" s="1587"/>
      <c r="K988" s="1587"/>
      <c r="L988" s="1587"/>
      <c r="M988" s="1587"/>
      <c r="N988" s="1587"/>
      <c r="O988" s="1602"/>
    </row>
    <row r="989" spans="1:15" ht="16" customHeight="1" x14ac:dyDescent="0.45">
      <c r="A989" s="1609"/>
      <c r="B989" s="1570"/>
      <c r="C989" s="1571"/>
      <c r="D989" s="1569"/>
      <c r="E989" s="1587"/>
      <c r="F989" s="1587"/>
      <c r="G989" s="1572"/>
      <c r="H989" s="1572"/>
      <c r="I989" s="1870">
        <f t="shared" si="15"/>
        <v>0</v>
      </c>
      <c r="J989" s="1587"/>
      <c r="K989" s="1587"/>
      <c r="L989" s="1587"/>
      <c r="M989" s="1587"/>
      <c r="N989" s="1587"/>
      <c r="O989" s="1602"/>
    </row>
    <row r="990" spans="1:15" ht="16" customHeight="1" x14ac:dyDescent="0.45">
      <c r="A990" s="1609"/>
      <c r="B990" s="1570"/>
      <c r="C990" s="1571"/>
      <c r="D990" s="1569"/>
      <c r="E990" s="1587"/>
      <c r="F990" s="1587"/>
      <c r="G990" s="1572"/>
      <c r="H990" s="1572"/>
      <c r="I990" s="1870">
        <f t="shared" si="15"/>
        <v>0</v>
      </c>
      <c r="J990" s="1587"/>
      <c r="K990" s="1587"/>
      <c r="L990" s="1587"/>
      <c r="M990" s="1587"/>
      <c r="N990" s="1587"/>
      <c r="O990" s="1602"/>
    </row>
    <row r="991" spans="1:15" ht="16" customHeight="1" x14ac:dyDescent="0.45">
      <c r="A991" s="1609"/>
      <c r="B991" s="1570"/>
      <c r="C991" s="1571"/>
      <c r="D991" s="1569"/>
      <c r="E991" s="1587"/>
      <c r="F991" s="1587"/>
      <c r="G991" s="1572"/>
      <c r="H991" s="1572"/>
      <c r="I991" s="1870">
        <f t="shared" si="15"/>
        <v>0</v>
      </c>
      <c r="J991" s="1587"/>
      <c r="K991" s="1587"/>
      <c r="L991" s="1587"/>
      <c r="M991" s="1587"/>
      <c r="N991" s="1587"/>
      <c r="O991" s="1602"/>
    </row>
    <row r="992" spans="1:15" ht="16" customHeight="1" x14ac:dyDescent="0.45">
      <c r="A992" s="1609"/>
      <c r="B992" s="1570"/>
      <c r="C992" s="1571"/>
      <c r="D992" s="1569"/>
      <c r="E992" s="1587"/>
      <c r="F992" s="1587"/>
      <c r="G992" s="1572"/>
      <c r="H992" s="1572"/>
      <c r="I992" s="1870">
        <f t="shared" si="15"/>
        <v>0</v>
      </c>
      <c r="J992" s="1587"/>
      <c r="K992" s="1587"/>
      <c r="L992" s="1587"/>
      <c r="M992" s="1587"/>
      <c r="N992" s="1587"/>
      <c r="O992" s="1602"/>
    </row>
    <row r="993" spans="1:15" ht="16" customHeight="1" x14ac:dyDescent="0.45">
      <c r="A993" s="1609"/>
      <c r="B993" s="1570"/>
      <c r="C993" s="1571"/>
      <c r="D993" s="1569"/>
      <c r="E993" s="1587"/>
      <c r="F993" s="1587"/>
      <c r="G993" s="1572"/>
      <c r="H993" s="1572"/>
      <c r="I993" s="1870">
        <f t="shared" si="15"/>
        <v>0</v>
      </c>
      <c r="J993" s="1587"/>
      <c r="K993" s="1587"/>
      <c r="L993" s="1587"/>
      <c r="M993" s="1587"/>
      <c r="N993" s="1587"/>
      <c r="O993" s="1602"/>
    </row>
    <row r="994" spans="1:15" ht="16" customHeight="1" x14ac:dyDescent="0.45">
      <c r="A994" s="1609"/>
      <c r="B994" s="1570"/>
      <c r="C994" s="1571"/>
      <c r="D994" s="1569"/>
      <c r="E994" s="1587"/>
      <c r="F994" s="1587"/>
      <c r="G994" s="1572"/>
      <c r="H994" s="1572"/>
      <c r="I994" s="1870">
        <f t="shared" si="15"/>
        <v>0</v>
      </c>
      <c r="J994" s="1587"/>
      <c r="K994" s="1587"/>
      <c r="L994" s="1587"/>
      <c r="M994" s="1587"/>
      <c r="N994" s="1587"/>
      <c r="O994" s="1602"/>
    </row>
    <row r="995" spans="1:15" ht="16" customHeight="1" x14ac:dyDescent="0.45">
      <c r="A995" s="1609"/>
      <c r="B995" s="1570"/>
      <c r="C995" s="1571"/>
      <c r="D995" s="1569"/>
      <c r="E995" s="1587"/>
      <c r="F995" s="1587"/>
      <c r="G995" s="1572"/>
      <c r="H995" s="1572"/>
      <c r="I995" s="1870">
        <f t="shared" si="15"/>
        <v>0</v>
      </c>
      <c r="J995" s="1587"/>
      <c r="K995" s="1587"/>
      <c r="L995" s="1587"/>
      <c r="M995" s="1587"/>
      <c r="N995" s="1587"/>
      <c r="O995" s="1602"/>
    </row>
    <row r="996" spans="1:15" ht="16" customHeight="1" x14ac:dyDescent="0.45">
      <c r="A996" s="1609"/>
      <c r="B996" s="1570"/>
      <c r="C996" s="1571"/>
      <c r="D996" s="1569"/>
      <c r="E996" s="1587"/>
      <c r="F996" s="1587"/>
      <c r="G996" s="1572"/>
      <c r="H996" s="1572"/>
      <c r="I996" s="1870">
        <f t="shared" si="15"/>
        <v>0</v>
      </c>
      <c r="J996" s="1587"/>
      <c r="K996" s="1587"/>
      <c r="L996" s="1587"/>
      <c r="M996" s="1587"/>
      <c r="N996" s="1587"/>
      <c r="O996" s="1602"/>
    </row>
    <row r="997" spans="1:15" ht="16" customHeight="1" x14ac:dyDescent="0.45">
      <c r="A997" s="1609"/>
      <c r="B997" s="1570"/>
      <c r="C997" s="1571"/>
      <c r="D997" s="1569"/>
      <c r="E997" s="1587"/>
      <c r="F997" s="1587"/>
      <c r="G997" s="1572"/>
      <c r="H997" s="1572"/>
      <c r="I997" s="1870">
        <f t="shared" si="15"/>
        <v>0</v>
      </c>
      <c r="J997" s="1587"/>
      <c r="K997" s="1587"/>
      <c r="L997" s="1587"/>
      <c r="M997" s="1587"/>
      <c r="N997" s="1587"/>
      <c r="O997" s="1602"/>
    </row>
    <row r="998" spans="1:15" ht="16" customHeight="1" x14ac:dyDescent="0.45">
      <c r="A998" s="1609"/>
      <c r="B998" s="1570"/>
      <c r="C998" s="1571"/>
      <c r="D998" s="1569"/>
      <c r="E998" s="1587"/>
      <c r="F998" s="1587"/>
      <c r="G998" s="1572"/>
      <c r="H998" s="1572"/>
      <c r="I998" s="1870">
        <f t="shared" si="15"/>
        <v>0</v>
      </c>
      <c r="J998" s="1587"/>
      <c r="K998" s="1587"/>
      <c r="L998" s="1587"/>
      <c r="M998" s="1587"/>
      <c r="N998" s="1587"/>
      <c r="O998" s="1602"/>
    </row>
    <row r="999" spans="1:15" ht="16" customHeight="1" x14ac:dyDescent="0.45">
      <c r="A999" s="1609"/>
      <c r="B999" s="1570"/>
      <c r="C999" s="1571"/>
      <c r="D999" s="1569"/>
      <c r="E999" s="1587"/>
      <c r="F999" s="1587"/>
      <c r="G999" s="1572"/>
      <c r="H999" s="1572"/>
      <c r="I999" s="1870">
        <f t="shared" si="15"/>
        <v>0</v>
      </c>
      <c r="J999" s="1587"/>
      <c r="K999" s="1587"/>
      <c r="L999" s="1587"/>
      <c r="M999" s="1587"/>
      <c r="N999" s="1587"/>
      <c r="O999" s="1602"/>
    </row>
    <row r="1000" spans="1:15" ht="16" customHeight="1" x14ac:dyDescent="0.45">
      <c r="A1000" s="1609"/>
      <c r="B1000" s="1570"/>
      <c r="C1000" s="1571"/>
      <c r="D1000" s="1569"/>
      <c r="E1000" s="1587"/>
      <c r="F1000" s="1587"/>
      <c r="G1000" s="1572"/>
      <c r="H1000" s="1572"/>
      <c r="I1000" s="1870">
        <f t="shared" si="15"/>
        <v>0</v>
      </c>
      <c r="J1000" s="1587"/>
      <c r="K1000" s="1587"/>
      <c r="L1000" s="1587"/>
      <c r="M1000" s="1587"/>
      <c r="N1000" s="1587"/>
      <c r="O1000" s="1602"/>
    </row>
    <row r="1001" spans="1:15" ht="16" customHeight="1" x14ac:dyDescent="0.45">
      <c r="A1001" s="1609"/>
      <c r="B1001" s="1570"/>
      <c r="C1001" s="1571"/>
      <c r="D1001" s="1569"/>
      <c r="E1001" s="1587"/>
      <c r="F1001" s="1587"/>
      <c r="G1001" s="1572"/>
      <c r="H1001" s="1572"/>
      <c r="I1001" s="1870">
        <f t="shared" si="15"/>
        <v>0</v>
      </c>
      <c r="J1001" s="1587"/>
      <c r="K1001" s="1587"/>
      <c r="L1001" s="1587"/>
      <c r="M1001" s="1587"/>
      <c r="N1001" s="1587"/>
      <c r="O1001" s="1602"/>
    </row>
    <row r="1002" spans="1:15" ht="16" customHeight="1" x14ac:dyDescent="0.45">
      <c r="A1002" s="1609"/>
      <c r="B1002" s="1570"/>
      <c r="C1002" s="1571"/>
      <c r="D1002" s="1569"/>
      <c r="E1002" s="1587"/>
      <c r="F1002" s="1587"/>
      <c r="G1002" s="1572"/>
      <c r="H1002" s="1572"/>
      <c r="I1002" s="1870">
        <f t="shared" si="15"/>
        <v>0</v>
      </c>
      <c r="J1002" s="1587"/>
      <c r="K1002" s="1587"/>
      <c r="L1002" s="1587"/>
      <c r="M1002" s="1587"/>
      <c r="N1002" s="1587"/>
      <c r="O1002" s="1602"/>
    </row>
    <row r="1003" spans="1:15" ht="16" customHeight="1" x14ac:dyDescent="0.45">
      <c r="A1003" s="1609"/>
      <c r="B1003" s="1570"/>
      <c r="C1003" s="1571"/>
      <c r="D1003" s="1569"/>
      <c r="E1003" s="1587"/>
      <c r="F1003" s="1587"/>
      <c r="G1003" s="1572"/>
      <c r="H1003" s="1572"/>
      <c r="I1003" s="1870">
        <f t="shared" si="15"/>
        <v>0</v>
      </c>
      <c r="J1003" s="1587"/>
      <c r="K1003" s="1587"/>
      <c r="L1003" s="1587"/>
      <c r="M1003" s="1587"/>
      <c r="N1003" s="1587"/>
      <c r="O1003" s="1602"/>
    </row>
    <row r="1004" spans="1:15" ht="16" customHeight="1" x14ac:dyDescent="0.45">
      <c r="A1004" s="1609"/>
      <c r="B1004" s="1570"/>
      <c r="C1004" s="1571"/>
      <c r="D1004" s="1569"/>
      <c r="E1004" s="1587"/>
      <c r="F1004" s="1587"/>
      <c r="G1004" s="1572"/>
      <c r="H1004" s="1572"/>
      <c r="I1004" s="1870">
        <f t="shared" si="15"/>
        <v>0</v>
      </c>
      <c r="J1004" s="1587"/>
      <c r="K1004" s="1587"/>
      <c r="L1004" s="1587"/>
      <c r="M1004" s="1587"/>
      <c r="N1004" s="1587"/>
      <c r="O1004" s="1602"/>
    </row>
    <row r="1005" spans="1:15" ht="16" customHeight="1" x14ac:dyDescent="0.45">
      <c r="A1005" s="1609"/>
      <c r="B1005" s="1570"/>
      <c r="C1005" s="1571"/>
      <c r="D1005" s="1569"/>
      <c r="E1005" s="1587"/>
      <c r="F1005" s="1587"/>
      <c r="G1005" s="1572"/>
      <c r="H1005" s="1572"/>
      <c r="I1005" s="1870">
        <f t="shared" si="15"/>
        <v>0</v>
      </c>
      <c r="J1005" s="1587"/>
      <c r="K1005" s="1587"/>
      <c r="L1005" s="1587"/>
      <c r="M1005" s="1587"/>
      <c r="N1005" s="1587"/>
      <c r="O1005" s="1602"/>
    </row>
    <row r="1006" spans="1:15" ht="16" customHeight="1" x14ac:dyDescent="0.45">
      <c r="A1006" s="1609"/>
      <c r="B1006" s="1570"/>
      <c r="C1006" s="1571"/>
      <c r="D1006" s="1569"/>
      <c r="E1006" s="1587"/>
      <c r="F1006" s="1587"/>
      <c r="G1006" s="1572"/>
      <c r="H1006" s="1572"/>
      <c r="I1006" s="1870">
        <f t="shared" si="15"/>
        <v>0</v>
      </c>
      <c r="J1006" s="1587"/>
      <c r="K1006" s="1587"/>
      <c r="L1006" s="1587"/>
      <c r="M1006" s="1587"/>
      <c r="N1006" s="1587"/>
      <c r="O1006" s="1602"/>
    </row>
    <row r="1007" spans="1:15" ht="16" customHeight="1" x14ac:dyDescent="0.45">
      <c r="A1007" s="1609"/>
      <c r="B1007" s="1570"/>
      <c r="C1007" s="1571"/>
      <c r="D1007" s="1569"/>
      <c r="E1007" s="1587"/>
      <c r="F1007" s="1587"/>
      <c r="G1007" s="1572"/>
      <c r="H1007" s="1572"/>
      <c r="I1007" s="1870">
        <f t="shared" si="15"/>
        <v>0</v>
      </c>
      <c r="J1007" s="1587"/>
      <c r="K1007" s="1587"/>
      <c r="L1007" s="1587"/>
      <c r="M1007" s="1587"/>
      <c r="N1007" s="1587"/>
      <c r="O1007" s="1602"/>
    </row>
    <row r="1008" spans="1:15" ht="16" customHeight="1" x14ac:dyDescent="0.45">
      <c r="A1008" s="1609"/>
      <c r="B1008" s="1570"/>
      <c r="C1008" s="1571"/>
      <c r="D1008" s="1569"/>
      <c r="E1008" s="1587"/>
      <c r="F1008" s="1587"/>
      <c r="G1008" s="1572"/>
      <c r="H1008" s="1572"/>
      <c r="I1008" s="1870">
        <f t="shared" si="15"/>
        <v>0</v>
      </c>
      <c r="J1008" s="1587"/>
      <c r="K1008" s="1587"/>
      <c r="L1008" s="1587"/>
      <c r="M1008" s="1587"/>
      <c r="N1008" s="1587"/>
      <c r="O1008" s="1602"/>
    </row>
    <row r="1009" spans="1:15" ht="16" customHeight="1" x14ac:dyDescent="0.45">
      <c r="A1009" s="1609"/>
      <c r="B1009" s="1570"/>
      <c r="C1009" s="1571"/>
      <c r="D1009" s="1569"/>
      <c r="E1009" s="1587"/>
      <c r="F1009" s="1587"/>
      <c r="G1009" s="1572"/>
      <c r="H1009" s="1572"/>
      <c r="I1009" s="1870">
        <f t="shared" si="15"/>
        <v>0</v>
      </c>
      <c r="J1009" s="1587"/>
      <c r="K1009" s="1587"/>
      <c r="L1009" s="1587"/>
      <c r="M1009" s="1587"/>
      <c r="N1009" s="1587"/>
      <c r="O1009" s="1602"/>
    </row>
    <row r="1010" spans="1:15" ht="16" customHeight="1" x14ac:dyDescent="0.45">
      <c r="A1010" s="1609"/>
      <c r="B1010" s="1570"/>
      <c r="C1010" s="1571"/>
      <c r="D1010" s="1569"/>
      <c r="E1010" s="1587"/>
      <c r="F1010" s="1587"/>
      <c r="G1010" s="1572"/>
      <c r="H1010" s="1572"/>
      <c r="I1010" s="1870">
        <f t="shared" si="15"/>
        <v>0</v>
      </c>
      <c r="J1010" s="1587"/>
      <c r="K1010" s="1587"/>
      <c r="L1010" s="1587"/>
      <c r="M1010" s="1587"/>
      <c r="N1010" s="1587"/>
      <c r="O1010" s="1602"/>
    </row>
    <row r="1011" spans="1:15" ht="16" customHeight="1" x14ac:dyDescent="0.45">
      <c r="A1011" s="1609"/>
      <c r="B1011" s="1570"/>
      <c r="C1011" s="1571"/>
      <c r="D1011" s="1569"/>
      <c r="E1011" s="1587"/>
      <c r="F1011" s="1587"/>
      <c r="G1011" s="1572"/>
      <c r="H1011" s="1572"/>
      <c r="I1011" s="1870">
        <f t="shared" si="15"/>
        <v>0</v>
      </c>
      <c r="J1011" s="1587"/>
      <c r="K1011" s="1587"/>
      <c r="L1011" s="1587"/>
      <c r="M1011" s="1587"/>
      <c r="N1011" s="1587"/>
      <c r="O1011" s="1602"/>
    </row>
    <row r="1012" spans="1:15" ht="16" customHeight="1" x14ac:dyDescent="0.45">
      <c r="A1012" s="1609"/>
      <c r="B1012" s="1570"/>
      <c r="C1012" s="1571"/>
      <c r="D1012" s="1569"/>
      <c r="E1012" s="1587"/>
      <c r="F1012" s="1587"/>
      <c r="G1012" s="1572"/>
      <c r="H1012" s="1572"/>
      <c r="I1012" s="1870">
        <f t="shared" si="15"/>
        <v>0</v>
      </c>
      <c r="J1012" s="1587"/>
      <c r="K1012" s="1587"/>
      <c r="L1012" s="1587"/>
      <c r="M1012" s="1587"/>
      <c r="N1012" s="1587"/>
      <c r="O1012" s="1602"/>
    </row>
    <row r="1013" spans="1:15" ht="16" customHeight="1" x14ac:dyDescent="0.45">
      <c r="A1013" s="1609"/>
      <c r="B1013" s="1570"/>
      <c r="C1013" s="1571"/>
      <c r="D1013" s="1569"/>
      <c r="E1013" s="1587"/>
      <c r="F1013" s="1587"/>
      <c r="G1013" s="1572"/>
      <c r="H1013" s="1572"/>
      <c r="I1013" s="1870">
        <f t="shared" si="15"/>
        <v>0</v>
      </c>
      <c r="J1013" s="1587"/>
      <c r="K1013" s="1587"/>
      <c r="L1013" s="1587"/>
      <c r="M1013" s="1587"/>
      <c r="N1013" s="1587"/>
      <c r="O1013" s="1602"/>
    </row>
    <row r="1014" spans="1:15" ht="16" customHeight="1" x14ac:dyDescent="0.45">
      <c r="A1014" s="1609"/>
      <c r="B1014" s="1570"/>
      <c r="C1014" s="1571"/>
      <c r="D1014" s="1569"/>
      <c r="E1014" s="1587"/>
      <c r="F1014" s="1587"/>
      <c r="G1014" s="1572"/>
      <c r="H1014" s="1572"/>
      <c r="I1014" s="1870">
        <f t="shared" si="15"/>
        <v>0</v>
      </c>
      <c r="J1014" s="1587"/>
      <c r="K1014" s="1587"/>
      <c r="L1014" s="1587"/>
      <c r="M1014" s="1587"/>
      <c r="N1014" s="1587"/>
      <c r="O1014" s="1602"/>
    </row>
    <row r="1015" spans="1:15" ht="16" customHeight="1" x14ac:dyDescent="0.45">
      <c r="A1015" s="1609"/>
      <c r="B1015" s="1570"/>
      <c r="C1015" s="1571"/>
      <c r="D1015" s="1569"/>
      <c r="E1015" s="1587"/>
      <c r="F1015" s="1587"/>
      <c r="G1015" s="1572"/>
      <c r="H1015" s="1572"/>
      <c r="I1015" s="1870">
        <f t="shared" si="15"/>
        <v>0</v>
      </c>
      <c r="J1015" s="1587"/>
      <c r="K1015" s="1587"/>
      <c r="L1015" s="1587"/>
      <c r="M1015" s="1587"/>
      <c r="N1015" s="1587"/>
      <c r="O1015" s="1602"/>
    </row>
    <row r="1016" spans="1:15" ht="16" customHeight="1" x14ac:dyDescent="0.45">
      <c r="A1016" s="1609"/>
      <c r="B1016" s="1570"/>
      <c r="C1016" s="1571"/>
      <c r="D1016" s="1569"/>
      <c r="E1016" s="1587"/>
      <c r="F1016" s="1587"/>
      <c r="G1016" s="1572"/>
      <c r="H1016" s="1572"/>
      <c r="I1016" s="1870">
        <f t="shared" si="15"/>
        <v>0</v>
      </c>
      <c r="J1016" s="1587"/>
      <c r="K1016" s="1587"/>
      <c r="L1016" s="1587"/>
      <c r="M1016" s="1587"/>
      <c r="N1016" s="1587"/>
      <c r="O1016" s="1602"/>
    </row>
    <row r="1017" spans="1:15" ht="16" customHeight="1" x14ac:dyDescent="0.45">
      <c r="A1017" s="1609"/>
      <c r="B1017" s="1570"/>
      <c r="C1017" s="1571"/>
      <c r="D1017" s="1569"/>
      <c r="E1017" s="1587"/>
      <c r="F1017" s="1587"/>
      <c r="G1017" s="1572"/>
      <c r="H1017" s="1572"/>
      <c r="I1017" s="1870">
        <f t="shared" si="15"/>
        <v>0</v>
      </c>
      <c r="J1017" s="1587"/>
      <c r="K1017" s="1587"/>
      <c r="L1017" s="1587"/>
      <c r="M1017" s="1587"/>
      <c r="N1017" s="1587"/>
      <c r="O1017" s="1602"/>
    </row>
    <row r="1018" spans="1:15" ht="16" customHeight="1" x14ac:dyDescent="0.45">
      <c r="A1018" s="1609"/>
      <c r="B1018" s="1570"/>
      <c r="C1018" s="1571"/>
      <c r="D1018" s="1569"/>
      <c r="E1018" s="1587"/>
      <c r="F1018" s="1587"/>
      <c r="G1018" s="1572"/>
      <c r="H1018" s="1572"/>
      <c r="I1018" s="1870">
        <f t="shared" si="15"/>
        <v>0</v>
      </c>
      <c r="J1018" s="1587"/>
      <c r="K1018" s="1587"/>
      <c r="L1018" s="1587"/>
      <c r="M1018" s="1587"/>
      <c r="N1018" s="1587"/>
      <c r="O1018" s="1602"/>
    </row>
    <row r="1019" spans="1:15" ht="16" customHeight="1" x14ac:dyDescent="0.45">
      <c r="A1019" s="1609"/>
      <c r="B1019" s="1570"/>
      <c r="C1019" s="1571"/>
      <c r="D1019" s="1569"/>
      <c r="E1019" s="1587"/>
      <c r="F1019" s="1587"/>
      <c r="G1019" s="1572"/>
      <c r="H1019" s="1572"/>
      <c r="I1019" s="1870">
        <f t="shared" si="15"/>
        <v>0</v>
      </c>
      <c r="J1019" s="1587"/>
      <c r="K1019" s="1587"/>
      <c r="L1019" s="1587"/>
      <c r="M1019" s="1587"/>
      <c r="N1019" s="1587"/>
      <c r="O1019" s="1602"/>
    </row>
    <row r="1020" spans="1:15" ht="16" customHeight="1" x14ac:dyDescent="0.45">
      <c r="A1020" s="1609"/>
      <c r="B1020" s="1570"/>
      <c r="C1020" s="1571"/>
      <c r="D1020" s="1569"/>
      <c r="E1020" s="1587"/>
      <c r="F1020" s="1587"/>
      <c r="G1020" s="1572"/>
      <c r="H1020" s="1572"/>
      <c r="I1020" s="1870">
        <f t="shared" si="15"/>
        <v>0</v>
      </c>
      <c r="J1020" s="1587"/>
      <c r="K1020" s="1587"/>
      <c r="L1020" s="1587"/>
      <c r="M1020" s="1587"/>
      <c r="N1020" s="1587"/>
      <c r="O1020" s="1602"/>
    </row>
    <row r="1021" spans="1:15" ht="16" customHeight="1" x14ac:dyDescent="0.45">
      <c r="A1021" s="1609"/>
      <c r="B1021" s="1570"/>
      <c r="C1021" s="1571"/>
      <c r="D1021" s="1569"/>
      <c r="E1021" s="1587"/>
      <c r="F1021" s="1587"/>
      <c r="G1021" s="1572"/>
      <c r="H1021" s="1572"/>
      <c r="I1021" s="1870">
        <f t="shared" si="15"/>
        <v>0</v>
      </c>
      <c r="J1021" s="1587"/>
      <c r="K1021" s="1587"/>
      <c r="L1021" s="1587"/>
      <c r="M1021" s="1587"/>
      <c r="N1021" s="1587"/>
      <c r="O1021" s="1602"/>
    </row>
    <row r="1022" spans="1:15" ht="16" customHeight="1" x14ac:dyDescent="0.45">
      <c r="A1022" s="1609"/>
      <c r="B1022" s="1570"/>
      <c r="C1022" s="1571"/>
      <c r="D1022" s="1569"/>
      <c r="E1022" s="1587"/>
      <c r="F1022" s="1587"/>
      <c r="G1022" s="1572"/>
      <c r="H1022" s="1572"/>
      <c r="I1022" s="1870">
        <f t="shared" si="15"/>
        <v>0</v>
      </c>
      <c r="J1022" s="1587"/>
      <c r="K1022" s="1587"/>
      <c r="L1022" s="1587"/>
      <c r="M1022" s="1587"/>
      <c r="N1022" s="1587"/>
      <c r="O1022" s="1602"/>
    </row>
    <row r="1023" spans="1:15" ht="16" customHeight="1" x14ac:dyDescent="0.45">
      <c r="A1023" s="1609"/>
      <c r="B1023" s="1570"/>
      <c r="C1023" s="1571"/>
      <c r="D1023" s="1569"/>
      <c r="E1023" s="1587"/>
      <c r="F1023" s="1587"/>
      <c r="G1023" s="1572"/>
      <c r="H1023" s="1572"/>
      <c r="I1023" s="1870">
        <f t="shared" si="15"/>
        <v>0</v>
      </c>
      <c r="J1023" s="1587"/>
      <c r="K1023" s="1587"/>
      <c r="L1023" s="1587"/>
      <c r="M1023" s="1587"/>
      <c r="N1023" s="1587"/>
      <c r="O1023" s="1602"/>
    </row>
    <row r="1024" spans="1:15" ht="16" customHeight="1" x14ac:dyDescent="0.45">
      <c r="A1024" s="1609"/>
      <c r="B1024" s="1570"/>
      <c r="C1024" s="1571"/>
      <c r="D1024" s="1569"/>
      <c r="E1024" s="1587"/>
      <c r="F1024" s="1587"/>
      <c r="G1024" s="1572"/>
      <c r="H1024" s="1572"/>
      <c r="I1024" s="1870">
        <f t="shared" si="15"/>
        <v>0</v>
      </c>
      <c r="J1024" s="1587"/>
      <c r="K1024" s="1587"/>
      <c r="L1024" s="1587"/>
      <c r="M1024" s="1587"/>
      <c r="N1024" s="1587"/>
      <c r="O1024" s="1602"/>
    </row>
    <row r="1025" spans="1:15" ht="16" customHeight="1" x14ac:dyDescent="0.45">
      <c r="A1025" s="1609"/>
      <c r="B1025" s="1570"/>
      <c r="C1025" s="1571"/>
      <c r="D1025" s="1569"/>
      <c r="E1025" s="1587"/>
      <c r="F1025" s="1587"/>
      <c r="G1025" s="1572"/>
      <c r="H1025" s="1572"/>
      <c r="I1025" s="1870">
        <f t="shared" si="15"/>
        <v>0</v>
      </c>
      <c r="J1025" s="1587"/>
      <c r="K1025" s="1587"/>
      <c r="L1025" s="1587"/>
      <c r="M1025" s="1587"/>
      <c r="N1025" s="1587"/>
      <c r="O1025" s="1602"/>
    </row>
    <row r="1026" spans="1:15" ht="16" customHeight="1" x14ac:dyDescent="0.45">
      <c r="A1026" s="1609"/>
      <c r="B1026" s="1570"/>
      <c r="C1026" s="1571"/>
      <c r="D1026" s="1569"/>
      <c r="E1026" s="1587"/>
      <c r="F1026" s="1587"/>
      <c r="G1026" s="1572"/>
      <c r="H1026" s="1572"/>
      <c r="I1026" s="1870">
        <f t="shared" si="15"/>
        <v>0</v>
      </c>
      <c r="J1026" s="1587"/>
      <c r="K1026" s="1587"/>
      <c r="L1026" s="1587"/>
      <c r="M1026" s="1587"/>
      <c r="N1026" s="1587"/>
      <c r="O1026" s="1602"/>
    </row>
    <row r="1027" spans="1:15" ht="16" customHeight="1" x14ac:dyDescent="0.45">
      <c r="A1027" s="1609"/>
      <c r="B1027" s="1570"/>
      <c r="C1027" s="1571"/>
      <c r="D1027" s="1569"/>
      <c r="E1027" s="1587"/>
      <c r="F1027" s="1587"/>
      <c r="G1027" s="1572"/>
      <c r="H1027" s="1572"/>
      <c r="I1027" s="1870">
        <f t="shared" si="15"/>
        <v>0</v>
      </c>
      <c r="J1027" s="1587"/>
      <c r="K1027" s="1587"/>
      <c r="L1027" s="1587"/>
      <c r="M1027" s="1587"/>
      <c r="N1027" s="1587"/>
      <c r="O1027" s="1602"/>
    </row>
    <row r="1028" spans="1:15" ht="16" customHeight="1" x14ac:dyDescent="0.45">
      <c r="A1028" s="1609"/>
      <c r="B1028" s="1570"/>
      <c r="C1028" s="1571"/>
      <c r="D1028" s="1569"/>
      <c r="E1028" s="1587"/>
      <c r="F1028" s="1587"/>
      <c r="G1028" s="1572"/>
      <c r="H1028" s="1572"/>
      <c r="I1028" s="1870">
        <f t="shared" si="15"/>
        <v>0</v>
      </c>
      <c r="J1028" s="1587"/>
      <c r="K1028" s="1587"/>
      <c r="L1028" s="1587"/>
      <c r="M1028" s="1587"/>
      <c r="N1028" s="1587"/>
      <c r="O1028" s="1602"/>
    </row>
    <row r="1029" spans="1:15" ht="16" customHeight="1" x14ac:dyDescent="0.45">
      <c r="A1029" s="1609"/>
      <c r="B1029" s="1570"/>
      <c r="C1029" s="1571"/>
      <c r="D1029" s="1569"/>
      <c r="E1029" s="1587"/>
      <c r="F1029" s="1587"/>
      <c r="G1029" s="1572"/>
      <c r="H1029" s="1572"/>
      <c r="I1029" s="1870">
        <f t="shared" si="15"/>
        <v>0</v>
      </c>
      <c r="J1029" s="1587"/>
      <c r="K1029" s="1587"/>
      <c r="L1029" s="1587"/>
      <c r="M1029" s="1587"/>
      <c r="N1029" s="1587"/>
      <c r="O1029" s="1602"/>
    </row>
    <row r="1030" spans="1:15" ht="16" customHeight="1" x14ac:dyDescent="0.45">
      <c r="A1030" s="1609"/>
      <c r="B1030" s="1570"/>
      <c r="C1030" s="1571"/>
      <c r="D1030" s="1569"/>
      <c r="E1030" s="1587"/>
      <c r="F1030" s="1587"/>
      <c r="G1030" s="1572"/>
      <c r="H1030" s="1572"/>
      <c r="I1030" s="1870">
        <f t="shared" si="15"/>
        <v>0</v>
      </c>
      <c r="J1030" s="1587"/>
      <c r="K1030" s="1587"/>
      <c r="L1030" s="1587"/>
      <c r="M1030" s="1587"/>
      <c r="N1030" s="1587"/>
      <c r="O1030" s="1602"/>
    </row>
    <row r="1031" spans="1:15" ht="16" customHeight="1" x14ac:dyDescent="0.45">
      <c r="A1031" s="1609"/>
      <c r="B1031" s="1570"/>
      <c r="C1031" s="1571"/>
      <c r="D1031" s="1569"/>
      <c r="E1031" s="1587"/>
      <c r="F1031" s="1587"/>
      <c r="G1031" s="1572"/>
      <c r="H1031" s="1572"/>
      <c r="I1031" s="1870">
        <f t="shared" si="15"/>
        <v>0</v>
      </c>
      <c r="J1031" s="1587"/>
      <c r="K1031" s="1587"/>
      <c r="L1031" s="1587"/>
      <c r="M1031" s="1587"/>
      <c r="N1031" s="1587"/>
      <c r="O1031" s="1602"/>
    </row>
    <row r="1032" spans="1:15" ht="16" customHeight="1" x14ac:dyDescent="0.45">
      <c r="A1032" s="1609"/>
      <c r="B1032" s="1570"/>
      <c r="C1032" s="1571"/>
      <c r="D1032" s="1569"/>
      <c r="E1032" s="1587"/>
      <c r="F1032" s="1587"/>
      <c r="G1032" s="1572"/>
      <c r="H1032" s="1572"/>
      <c r="I1032" s="1870">
        <f t="shared" ref="I1032:I1095" si="16">$G1032*$H1032</f>
        <v>0</v>
      </c>
      <c r="J1032" s="1587"/>
      <c r="K1032" s="1587"/>
      <c r="L1032" s="1587"/>
      <c r="M1032" s="1587"/>
      <c r="N1032" s="1587"/>
      <c r="O1032" s="1602"/>
    </row>
    <row r="1033" spans="1:15" ht="16" customHeight="1" x14ac:dyDescent="0.45">
      <c r="A1033" s="1609"/>
      <c r="B1033" s="1570"/>
      <c r="C1033" s="1571"/>
      <c r="D1033" s="1569"/>
      <c r="E1033" s="1587"/>
      <c r="F1033" s="1587"/>
      <c r="G1033" s="1572"/>
      <c r="H1033" s="1572"/>
      <c r="I1033" s="1870">
        <f t="shared" si="16"/>
        <v>0</v>
      </c>
      <c r="J1033" s="1587"/>
      <c r="K1033" s="1587"/>
      <c r="L1033" s="1587"/>
      <c r="M1033" s="1587"/>
      <c r="N1033" s="1587"/>
      <c r="O1033" s="1602"/>
    </row>
    <row r="1034" spans="1:15" ht="16" customHeight="1" x14ac:dyDescent="0.45">
      <c r="A1034" s="1609"/>
      <c r="B1034" s="1570"/>
      <c r="C1034" s="1571"/>
      <c r="D1034" s="1569"/>
      <c r="E1034" s="1587"/>
      <c r="F1034" s="1587"/>
      <c r="G1034" s="1572"/>
      <c r="H1034" s="1572"/>
      <c r="I1034" s="1870">
        <f t="shared" si="16"/>
        <v>0</v>
      </c>
      <c r="J1034" s="1587"/>
      <c r="K1034" s="1587"/>
      <c r="L1034" s="1587"/>
      <c r="M1034" s="1587"/>
      <c r="N1034" s="1587"/>
      <c r="O1034" s="1602"/>
    </row>
    <row r="1035" spans="1:15" ht="16" customHeight="1" x14ac:dyDescent="0.45">
      <c r="A1035" s="1609"/>
      <c r="B1035" s="1570"/>
      <c r="C1035" s="1571"/>
      <c r="D1035" s="1569"/>
      <c r="E1035" s="1587"/>
      <c r="F1035" s="1587"/>
      <c r="G1035" s="1572"/>
      <c r="H1035" s="1572"/>
      <c r="I1035" s="1870">
        <f t="shared" si="16"/>
        <v>0</v>
      </c>
      <c r="J1035" s="1587"/>
      <c r="K1035" s="1587"/>
      <c r="L1035" s="1587"/>
      <c r="M1035" s="1587"/>
      <c r="N1035" s="1587"/>
      <c r="O1035" s="1602"/>
    </row>
    <row r="1036" spans="1:15" ht="16" customHeight="1" x14ac:dyDescent="0.45">
      <c r="A1036" s="1609"/>
      <c r="B1036" s="1570"/>
      <c r="C1036" s="1571"/>
      <c r="D1036" s="1569"/>
      <c r="E1036" s="1587"/>
      <c r="F1036" s="1587"/>
      <c r="G1036" s="1572"/>
      <c r="H1036" s="1572"/>
      <c r="I1036" s="1870">
        <f t="shared" si="16"/>
        <v>0</v>
      </c>
      <c r="J1036" s="1587"/>
      <c r="K1036" s="1587"/>
      <c r="L1036" s="1587"/>
      <c r="M1036" s="1587"/>
      <c r="N1036" s="1587"/>
      <c r="O1036" s="1602"/>
    </row>
    <row r="1037" spans="1:15" ht="16" customHeight="1" x14ac:dyDescent="0.45">
      <c r="A1037" s="1609"/>
      <c r="B1037" s="1570"/>
      <c r="C1037" s="1571"/>
      <c r="D1037" s="1569"/>
      <c r="E1037" s="1587"/>
      <c r="F1037" s="1587"/>
      <c r="G1037" s="1572"/>
      <c r="H1037" s="1572"/>
      <c r="I1037" s="1870">
        <f t="shared" si="16"/>
        <v>0</v>
      </c>
      <c r="J1037" s="1587"/>
      <c r="K1037" s="1587"/>
      <c r="L1037" s="1587"/>
      <c r="M1037" s="1587"/>
      <c r="N1037" s="1587"/>
      <c r="O1037" s="1602"/>
    </row>
    <row r="1038" spans="1:15" ht="16" customHeight="1" x14ac:dyDescent="0.45">
      <c r="A1038" s="1609"/>
      <c r="B1038" s="1570"/>
      <c r="C1038" s="1571"/>
      <c r="D1038" s="1569"/>
      <c r="E1038" s="1587"/>
      <c r="F1038" s="1587"/>
      <c r="G1038" s="1572"/>
      <c r="H1038" s="1572"/>
      <c r="I1038" s="1870">
        <f t="shared" si="16"/>
        <v>0</v>
      </c>
      <c r="J1038" s="1587"/>
      <c r="K1038" s="1587"/>
      <c r="L1038" s="1587"/>
      <c r="M1038" s="1587"/>
      <c r="N1038" s="1587"/>
      <c r="O1038" s="1602"/>
    </row>
    <row r="1039" spans="1:15" ht="16" customHeight="1" x14ac:dyDescent="0.45">
      <c r="A1039" s="1609"/>
      <c r="B1039" s="1570"/>
      <c r="C1039" s="1571"/>
      <c r="D1039" s="1569"/>
      <c r="E1039" s="1587"/>
      <c r="F1039" s="1587"/>
      <c r="G1039" s="1572"/>
      <c r="H1039" s="1572"/>
      <c r="I1039" s="1870">
        <f t="shared" si="16"/>
        <v>0</v>
      </c>
      <c r="J1039" s="1587"/>
      <c r="K1039" s="1587"/>
      <c r="L1039" s="1587"/>
      <c r="M1039" s="1587"/>
      <c r="N1039" s="1587"/>
      <c r="O1039" s="1602"/>
    </row>
    <row r="1040" spans="1:15" ht="16" customHeight="1" x14ac:dyDescent="0.45">
      <c r="A1040" s="1609"/>
      <c r="B1040" s="1570"/>
      <c r="C1040" s="1571"/>
      <c r="D1040" s="1569"/>
      <c r="E1040" s="1587"/>
      <c r="F1040" s="1587"/>
      <c r="G1040" s="1572"/>
      <c r="H1040" s="1572"/>
      <c r="I1040" s="1870">
        <f t="shared" si="16"/>
        <v>0</v>
      </c>
      <c r="J1040" s="1587"/>
      <c r="K1040" s="1587"/>
      <c r="L1040" s="1587"/>
      <c r="M1040" s="1587"/>
      <c r="N1040" s="1587"/>
      <c r="O1040" s="1602"/>
    </row>
    <row r="1041" spans="1:15" ht="16" customHeight="1" x14ac:dyDescent="0.45">
      <c r="A1041" s="1609"/>
      <c r="B1041" s="1570"/>
      <c r="C1041" s="1571"/>
      <c r="D1041" s="1569"/>
      <c r="E1041" s="1587"/>
      <c r="F1041" s="1587"/>
      <c r="G1041" s="1572"/>
      <c r="H1041" s="1572"/>
      <c r="I1041" s="1870">
        <f t="shared" si="16"/>
        <v>0</v>
      </c>
      <c r="J1041" s="1587"/>
      <c r="K1041" s="1587"/>
      <c r="L1041" s="1587"/>
      <c r="M1041" s="1587"/>
      <c r="N1041" s="1587"/>
      <c r="O1041" s="1602"/>
    </row>
    <row r="1042" spans="1:15" ht="16" customHeight="1" x14ac:dyDescent="0.45">
      <c r="A1042" s="1609"/>
      <c r="B1042" s="1570"/>
      <c r="C1042" s="1571"/>
      <c r="D1042" s="1569"/>
      <c r="E1042" s="1587"/>
      <c r="F1042" s="1587"/>
      <c r="G1042" s="1572"/>
      <c r="H1042" s="1572"/>
      <c r="I1042" s="1870">
        <f t="shared" si="16"/>
        <v>0</v>
      </c>
      <c r="J1042" s="1587"/>
      <c r="K1042" s="1587"/>
      <c r="L1042" s="1587"/>
      <c r="M1042" s="1587"/>
      <c r="N1042" s="1587"/>
      <c r="O1042" s="1602"/>
    </row>
    <row r="1043" spans="1:15" ht="16" customHeight="1" x14ac:dyDescent="0.45">
      <c r="A1043" s="1609"/>
      <c r="B1043" s="1570"/>
      <c r="C1043" s="1571"/>
      <c r="D1043" s="1569"/>
      <c r="E1043" s="1587"/>
      <c r="F1043" s="1587"/>
      <c r="G1043" s="1572"/>
      <c r="H1043" s="1572"/>
      <c r="I1043" s="1870">
        <f t="shared" si="16"/>
        <v>0</v>
      </c>
      <c r="J1043" s="1587"/>
      <c r="K1043" s="1587"/>
      <c r="L1043" s="1587"/>
      <c r="M1043" s="1587"/>
      <c r="N1043" s="1587"/>
      <c r="O1043" s="1602"/>
    </row>
    <row r="1044" spans="1:15" ht="16" customHeight="1" x14ac:dyDescent="0.45">
      <c r="A1044" s="1609"/>
      <c r="B1044" s="1570"/>
      <c r="C1044" s="1571"/>
      <c r="D1044" s="1569"/>
      <c r="E1044" s="1587"/>
      <c r="F1044" s="1587"/>
      <c r="G1044" s="1572"/>
      <c r="H1044" s="1572"/>
      <c r="I1044" s="1870">
        <f t="shared" si="16"/>
        <v>0</v>
      </c>
      <c r="J1044" s="1587"/>
      <c r="K1044" s="1587"/>
      <c r="L1044" s="1587"/>
      <c r="M1044" s="1587"/>
      <c r="N1044" s="1587"/>
      <c r="O1044" s="1602"/>
    </row>
    <row r="1045" spans="1:15" ht="16" customHeight="1" x14ac:dyDescent="0.45">
      <c r="A1045" s="1609"/>
      <c r="B1045" s="1570"/>
      <c r="C1045" s="1571"/>
      <c r="D1045" s="1569"/>
      <c r="E1045" s="1587"/>
      <c r="F1045" s="1587"/>
      <c r="G1045" s="1572"/>
      <c r="H1045" s="1572"/>
      <c r="I1045" s="1870">
        <f t="shared" si="16"/>
        <v>0</v>
      </c>
      <c r="J1045" s="1587"/>
      <c r="K1045" s="1587"/>
      <c r="L1045" s="1587"/>
      <c r="M1045" s="1587"/>
      <c r="N1045" s="1587"/>
      <c r="O1045" s="1602"/>
    </row>
    <row r="1046" spans="1:15" ht="16" customHeight="1" x14ac:dyDescent="0.45">
      <c r="A1046" s="1609"/>
      <c r="B1046" s="1570"/>
      <c r="C1046" s="1571"/>
      <c r="D1046" s="1569"/>
      <c r="E1046" s="1587"/>
      <c r="F1046" s="1587"/>
      <c r="G1046" s="1572"/>
      <c r="H1046" s="1572"/>
      <c r="I1046" s="1870">
        <f t="shared" si="16"/>
        <v>0</v>
      </c>
      <c r="J1046" s="1587"/>
      <c r="K1046" s="1587"/>
      <c r="L1046" s="1587"/>
      <c r="M1046" s="1587"/>
      <c r="N1046" s="1587"/>
      <c r="O1046" s="1602"/>
    </row>
    <row r="1047" spans="1:15" ht="16" customHeight="1" x14ac:dyDescent="0.45">
      <c r="A1047" s="1609"/>
      <c r="B1047" s="1570"/>
      <c r="C1047" s="1571"/>
      <c r="D1047" s="1569"/>
      <c r="E1047" s="1587"/>
      <c r="F1047" s="1587"/>
      <c r="G1047" s="1572"/>
      <c r="H1047" s="1572"/>
      <c r="I1047" s="1870">
        <f t="shared" si="16"/>
        <v>0</v>
      </c>
      <c r="J1047" s="1587"/>
      <c r="K1047" s="1587"/>
      <c r="L1047" s="1587"/>
      <c r="M1047" s="1587"/>
      <c r="N1047" s="1587"/>
      <c r="O1047" s="1602"/>
    </row>
    <row r="1048" spans="1:15" ht="16" customHeight="1" x14ac:dyDescent="0.45">
      <c r="A1048" s="1609"/>
      <c r="B1048" s="1570"/>
      <c r="C1048" s="1571"/>
      <c r="D1048" s="1569"/>
      <c r="E1048" s="1587"/>
      <c r="F1048" s="1587"/>
      <c r="G1048" s="1572"/>
      <c r="H1048" s="1572"/>
      <c r="I1048" s="1870">
        <f t="shared" si="16"/>
        <v>0</v>
      </c>
      <c r="J1048" s="1587"/>
      <c r="K1048" s="1587"/>
      <c r="L1048" s="1587"/>
      <c r="M1048" s="1587"/>
      <c r="N1048" s="1587"/>
      <c r="O1048" s="1602"/>
    </row>
    <row r="1049" spans="1:15" ht="16" customHeight="1" x14ac:dyDescent="0.45">
      <c r="A1049" s="1609"/>
      <c r="B1049" s="1570"/>
      <c r="C1049" s="1571"/>
      <c r="D1049" s="1569"/>
      <c r="E1049" s="1587"/>
      <c r="F1049" s="1587"/>
      <c r="G1049" s="1572"/>
      <c r="H1049" s="1572"/>
      <c r="I1049" s="1870">
        <f t="shared" si="16"/>
        <v>0</v>
      </c>
      <c r="J1049" s="1587"/>
      <c r="K1049" s="1587"/>
      <c r="L1049" s="1587"/>
      <c r="M1049" s="1587"/>
      <c r="N1049" s="1587"/>
      <c r="O1049" s="1602"/>
    </row>
    <row r="1050" spans="1:15" ht="16" customHeight="1" x14ac:dyDescent="0.45">
      <c r="A1050" s="1609"/>
      <c r="B1050" s="1570"/>
      <c r="C1050" s="1571"/>
      <c r="D1050" s="1569"/>
      <c r="E1050" s="1587"/>
      <c r="F1050" s="1587"/>
      <c r="G1050" s="1572"/>
      <c r="H1050" s="1572"/>
      <c r="I1050" s="1870">
        <f t="shared" si="16"/>
        <v>0</v>
      </c>
      <c r="J1050" s="1587"/>
      <c r="K1050" s="1587"/>
      <c r="L1050" s="1587"/>
      <c r="M1050" s="1587"/>
      <c r="N1050" s="1587"/>
      <c r="O1050" s="1602"/>
    </row>
    <row r="1051" spans="1:15" ht="16" customHeight="1" x14ac:dyDescent="0.45">
      <c r="A1051" s="1609"/>
      <c r="B1051" s="1570"/>
      <c r="C1051" s="1571"/>
      <c r="D1051" s="1569"/>
      <c r="E1051" s="1587"/>
      <c r="F1051" s="1587"/>
      <c r="G1051" s="1572"/>
      <c r="H1051" s="1572"/>
      <c r="I1051" s="1870">
        <f t="shared" si="16"/>
        <v>0</v>
      </c>
      <c r="J1051" s="1587"/>
      <c r="K1051" s="1587"/>
      <c r="L1051" s="1587"/>
      <c r="M1051" s="1587"/>
      <c r="N1051" s="1587"/>
      <c r="O1051" s="1602"/>
    </row>
    <row r="1052" spans="1:15" ht="16" customHeight="1" x14ac:dyDescent="0.45">
      <c r="A1052" s="1609"/>
      <c r="B1052" s="1570"/>
      <c r="C1052" s="1571"/>
      <c r="D1052" s="1569"/>
      <c r="E1052" s="1587"/>
      <c r="F1052" s="1587"/>
      <c r="G1052" s="1572"/>
      <c r="H1052" s="1572"/>
      <c r="I1052" s="1870">
        <f t="shared" si="16"/>
        <v>0</v>
      </c>
      <c r="J1052" s="1587"/>
      <c r="K1052" s="1587"/>
      <c r="L1052" s="1587"/>
      <c r="M1052" s="1587"/>
      <c r="N1052" s="1587"/>
      <c r="O1052" s="1602"/>
    </row>
    <row r="1053" spans="1:15" ht="16" customHeight="1" x14ac:dyDescent="0.45">
      <c r="A1053" s="1609"/>
      <c r="B1053" s="1570"/>
      <c r="C1053" s="1571"/>
      <c r="D1053" s="1569"/>
      <c r="E1053" s="1587"/>
      <c r="F1053" s="1587"/>
      <c r="G1053" s="1572"/>
      <c r="H1053" s="1572"/>
      <c r="I1053" s="1870">
        <f t="shared" si="16"/>
        <v>0</v>
      </c>
      <c r="J1053" s="1587"/>
      <c r="K1053" s="1587"/>
      <c r="L1053" s="1587"/>
      <c r="M1053" s="1587"/>
      <c r="N1053" s="1587"/>
      <c r="O1053" s="1602"/>
    </row>
    <row r="1054" spans="1:15" ht="16" customHeight="1" x14ac:dyDescent="0.45">
      <c r="A1054" s="1609"/>
      <c r="B1054" s="1570"/>
      <c r="C1054" s="1571"/>
      <c r="D1054" s="1569"/>
      <c r="E1054" s="1587"/>
      <c r="F1054" s="1587"/>
      <c r="G1054" s="1572"/>
      <c r="H1054" s="1572"/>
      <c r="I1054" s="1870">
        <f t="shared" si="16"/>
        <v>0</v>
      </c>
      <c r="J1054" s="1587"/>
      <c r="K1054" s="1587"/>
      <c r="L1054" s="1587"/>
      <c r="M1054" s="1587"/>
      <c r="N1054" s="1587"/>
      <c r="O1054" s="1602"/>
    </row>
    <row r="1055" spans="1:15" ht="16" customHeight="1" x14ac:dyDescent="0.45">
      <c r="A1055" s="1609"/>
      <c r="B1055" s="1570"/>
      <c r="C1055" s="1571"/>
      <c r="D1055" s="1569"/>
      <c r="E1055" s="1587"/>
      <c r="F1055" s="1587"/>
      <c r="G1055" s="1572"/>
      <c r="H1055" s="1572"/>
      <c r="I1055" s="1870">
        <f t="shared" si="16"/>
        <v>0</v>
      </c>
      <c r="J1055" s="1587"/>
      <c r="K1055" s="1587"/>
      <c r="L1055" s="1587"/>
      <c r="M1055" s="1587"/>
      <c r="N1055" s="1587"/>
      <c r="O1055" s="1602"/>
    </row>
    <row r="1056" spans="1:15" ht="16" customHeight="1" x14ac:dyDescent="0.45">
      <c r="A1056" s="1609"/>
      <c r="B1056" s="1570"/>
      <c r="C1056" s="1571"/>
      <c r="D1056" s="1569"/>
      <c r="E1056" s="1587"/>
      <c r="F1056" s="1587"/>
      <c r="G1056" s="1572"/>
      <c r="H1056" s="1572"/>
      <c r="I1056" s="1870">
        <f t="shared" si="16"/>
        <v>0</v>
      </c>
      <c r="J1056" s="1587"/>
      <c r="K1056" s="1587"/>
      <c r="L1056" s="1587"/>
      <c r="M1056" s="1587"/>
      <c r="N1056" s="1587"/>
      <c r="O1056" s="1602"/>
    </row>
    <row r="1057" spans="1:15" ht="16" customHeight="1" x14ac:dyDescent="0.45">
      <c r="A1057" s="1609"/>
      <c r="B1057" s="1570"/>
      <c r="C1057" s="1571"/>
      <c r="D1057" s="1569"/>
      <c r="E1057" s="1587"/>
      <c r="F1057" s="1587"/>
      <c r="G1057" s="1572"/>
      <c r="H1057" s="1572"/>
      <c r="I1057" s="1870">
        <f t="shared" si="16"/>
        <v>0</v>
      </c>
      <c r="J1057" s="1587"/>
      <c r="K1057" s="1587"/>
      <c r="L1057" s="1587"/>
      <c r="M1057" s="1587"/>
      <c r="N1057" s="1587"/>
      <c r="O1057" s="1602"/>
    </row>
    <row r="1058" spans="1:15" ht="16" customHeight="1" x14ac:dyDescent="0.45">
      <c r="A1058" s="1609"/>
      <c r="B1058" s="1570"/>
      <c r="C1058" s="1571"/>
      <c r="D1058" s="1569"/>
      <c r="E1058" s="1587"/>
      <c r="F1058" s="1587"/>
      <c r="G1058" s="1572"/>
      <c r="H1058" s="1572"/>
      <c r="I1058" s="1870">
        <f t="shared" si="16"/>
        <v>0</v>
      </c>
      <c r="J1058" s="1587"/>
      <c r="K1058" s="1587"/>
      <c r="L1058" s="1587"/>
      <c r="M1058" s="1587"/>
      <c r="N1058" s="1587"/>
      <c r="O1058" s="1602"/>
    </row>
    <row r="1059" spans="1:15" ht="16" customHeight="1" x14ac:dyDescent="0.45">
      <c r="A1059" s="1609"/>
      <c r="B1059" s="1570"/>
      <c r="C1059" s="1571"/>
      <c r="D1059" s="1569"/>
      <c r="E1059" s="1587"/>
      <c r="F1059" s="1587"/>
      <c r="G1059" s="1572"/>
      <c r="H1059" s="1572"/>
      <c r="I1059" s="1870">
        <f t="shared" si="16"/>
        <v>0</v>
      </c>
      <c r="J1059" s="1587"/>
      <c r="K1059" s="1587"/>
      <c r="L1059" s="1587"/>
      <c r="M1059" s="1587"/>
      <c r="N1059" s="1587"/>
      <c r="O1059" s="1602"/>
    </row>
    <row r="1060" spans="1:15" ht="16" customHeight="1" x14ac:dyDescent="0.45">
      <c r="A1060" s="1609"/>
      <c r="B1060" s="1570"/>
      <c r="C1060" s="1571"/>
      <c r="D1060" s="1569"/>
      <c r="E1060" s="1587"/>
      <c r="F1060" s="1587"/>
      <c r="G1060" s="1572"/>
      <c r="H1060" s="1572"/>
      <c r="I1060" s="1870">
        <f t="shared" si="16"/>
        <v>0</v>
      </c>
      <c r="J1060" s="1587"/>
      <c r="K1060" s="1587"/>
      <c r="L1060" s="1587"/>
      <c r="M1060" s="1587"/>
      <c r="N1060" s="1587"/>
      <c r="O1060" s="1602"/>
    </row>
    <row r="1061" spans="1:15" ht="16" customHeight="1" x14ac:dyDescent="0.45">
      <c r="A1061" s="1609"/>
      <c r="B1061" s="1570"/>
      <c r="C1061" s="1571"/>
      <c r="D1061" s="1569"/>
      <c r="E1061" s="1587"/>
      <c r="F1061" s="1587"/>
      <c r="G1061" s="1572"/>
      <c r="H1061" s="1572"/>
      <c r="I1061" s="1870">
        <f t="shared" si="16"/>
        <v>0</v>
      </c>
      <c r="J1061" s="1587"/>
      <c r="K1061" s="1587"/>
      <c r="L1061" s="1587"/>
      <c r="M1061" s="1587"/>
      <c r="N1061" s="1587"/>
      <c r="O1061" s="1602"/>
    </row>
    <row r="1062" spans="1:15" ht="16" customHeight="1" x14ac:dyDescent="0.45">
      <c r="A1062" s="1609"/>
      <c r="B1062" s="1570"/>
      <c r="C1062" s="1571"/>
      <c r="D1062" s="1569"/>
      <c r="E1062" s="1587"/>
      <c r="F1062" s="1587"/>
      <c r="G1062" s="1572"/>
      <c r="H1062" s="1572"/>
      <c r="I1062" s="1870">
        <f t="shared" si="16"/>
        <v>0</v>
      </c>
      <c r="J1062" s="1587"/>
      <c r="K1062" s="1587"/>
      <c r="L1062" s="1587"/>
      <c r="M1062" s="1587"/>
      <c r="N1062" s="1587"/>
      <c r="O1062" s="1602"/>
    </row>
    <row r="1063" spans="1:15" ht="16" customHeight="1" x14ac:dyDescent="0.45">
      <c r="A1063" s="1609"/>
      <c r="B1063" s="1570"/>
      <c r="C1063" s="1571"/>
      <c r="D1063" s="1569"/>
      <c r="E1063" s="1587"/>
      <c r="F1063" s="1587"/>
      <c r="G1063" s="1572"/>
      <c r="H1063" s="1572"/>
      <c r="I1063" s="1870">
        <f t="shared" si="16"/>
        <v>0</v>
      </c>
      <c r="J1063" s="1587"/>
      <c r="K1063" s="1587"/>
      <c r="L1063" s="1587"/>
      <c r="M1063" s="1587"/>
      <c r="N1063" s="1587"/>
      <c r="O1063" s="1602"/>
    </row>
    <row r="1064" spans="1:15" ht="16" customHeight="1" x14ac:dyDescent="0.45">
      <c r="A1064" s="1609"/>
      <c r="B1064" s="1570"/>
      <c r="C1064" s="1571"/>
      <c r="D1064" s="1569"/>
      <c r="E1064" s="1587"/>
      <c r="F1064" s="1587"/>
      <c r="G1064" s="1572"/>
      <c r="H1064" s="1572"/>
      <c r="I1064" s="1870">
        <f t="shared" si="16"/>
        <v>0</v>
      </c>
      <c r="J1064" s="1587"/>
      <c r="K1064" s="1587"/>
      <c r="L1064" s="1587"/>
      <c r="M1064" s="1587"/>
      <c r="N1064" s="1587"/>
      <c r="O1064" s="1602"/>
    </row>
    <row r="1065" spans="1:15" ht="16" customHeight="1" x14ac:dyDescent="0.45">
      <c r="A1065" s="1609"/>
      <c r="B1065" s="1570"/>
      <c r="C1065" s="1571"/>
      <c r="D1065" s="1569"/>
      <c r="E1065" s="1587"/>
      <c r="F1065" s="1587"/>
      <c r="G1065" s="1572"/>
      <c r="H1065" s="1572"/>
      <c r="I1065" s="1870">
        <f t="shared" si="16"/>
        <v>0</v>
      </c>
      <c r="J1065" s="1587"/>
      <c r="K1065" s="1587"/>
      <c r="L1065" s="1587"/>
      <c r="M1065" s="1587"/>
      <c r="N1065" s="1587"/>
      <c r="O1065" s="1602"/>
    </row>
    <row r="1066" spans="1:15" ht="16" customHeight="1" x14ac:dyDescent="0.45">
      <c r="A1066" s="1609"/>
      <c r="B1066" s="1570"/>
      <c r="C1066" s="1571"/>
      <c r="D1066" s="1569"/>
      <c r="E1066" s="1587"/>
      <c r="F1066" s="1587"/>
      <c r="G1066" s="1572"/>
      <c r="H1066" s="1572"/>
      <c r="I1066" s="1870">
        <f t="shared" si="16"/>
        <v>0</v>
      </c>
      <c r="J1066" s="1587"/>
      <c r="K1066" s="1587"/>
      <c r="L1066" s="1587"/>
      <c r="M1066" s="1587"/>
      <c r="N1066" s="1587"/>
      <c r="O1066" s="1602"/>
    </row>
    <row r="1067" spans="1:15" ht="16" customHeight="1" x14ac:dyDescent="0.45">
      <c r="A1067" s="1609"/>
      <c r="B1067" s="1570"/>
      <c r="C1067" s="1571"/>
      <c r="D1067" s="1569"/>
      <c r="E1067" s="1587"/>
      <c r="F1067" s="1587"/>
      <c r="G1067" s="1572"/>
      <c r="H1067" s="1572"/>
      <c r="I1067" s="1870">
        <f t="shared" si="16"/>
        <v>0</v>
      </c>
      <c r="J1067" s="1587"/>
      <c r="K1067" s="1587"/>
      <c r="L1067" s="1587"/>
      <c r="M1067" s="1587"/>
      <c r="N1067" s="1587"/>
      <c r="O1067" s="1602"/>
    </row>
    <row r="1068" spans="1:15" ht="16" customHeight="1" x14ac:dyDescent="0.45">
      <c r="A1068" s="1609"/>
      <c r="B1068" s="1570"/>
      <c r="C1068" s="1571"/>
      <c r="D1068" s="1569"/>
      <c r="E1068" s="1587"/>
      <c r="F1068" s="1587"/>
      <c r="G1068" s="1572"/>
      <c r="H1068" s="1572"/>
      <c r="I1068" s="1870">
        <f t="shared" si="16"/>
        <v>0</v>
      </c>
      <c r="J1068" s="1587"/>
      <c r="K1068" s="1587"/>
      <c r="L1068" s="1587"/>
      <c r="M1068" s="1587"/>
      <c r="N1068" s="1587"/>
      <c r="O1068" s="1602"/>
    </row>
    <row r="1069" spans="1:15" ht="16" customHeight="1" x14ac:dyDescent="0.45">
      <c r="A1069" s="1609"/>
      <c r="B1069" s="1570"/>
      <c r="C1069" s="1571"/>
      <c r="D1069" s="1569"/>
      <c r="E1069" s="1587"/>
      <c r="F1069" s="1587"/>
      <c r="G1069" s="1572"/>
      <c r="H1069" s="1572"/>
      <c r="I1069" s="1870">
        <f t="shared" si="16"/>
        <v>0</v>
      </c>
      <c r="J1069" s="1587"/>
      <c r="K1069" s="1587"/>
      <c r="L1069" s="1587"/>
      <c r="M1069" s="1587"/>
      <c r="N1069" s="1587"/>
      <c r="O1069" s="1602"/>
    </row>
    <row r="1070" spans="1:15" ht="16" customHeight="1" x14ac:dyDescent="0.45">
      <c r="A1070" s="1609"/>
      <c r="B1070" s="1570"/>
      <c r="C1070" s="1571"/>
      <c r="D1070" s="1569"/>
      <c r="E1070" s="1587"/>
      <c r="F1070" s="1587"/>
      <c r="G1070" s="1572"/>
      <c r="H1070" s="1572"/>
      <c r="I1070" s="1870">
        <f t="shared" si="16"/>
        <v>0</v>
      </c>
      <c r="J1070" s="1587"/>
      <c r="K1070" s="1587"/>
      <c r="L1070" s="1587"/>
      <c r="M1070" s="1587"/>
      <c r="N1070" s="1587"/>
      <c r="O1070" s="1602"/>
    </row>
    <row r="1071" spans="1:15" ht="16" customHeight="1" x14ac:dyDescent="0.45">
      <c r="A1071" s="1609"/>
      <c r="B1071" s="1570"/>
      <c r="C1071" s="1571"/>
      <c r="D1071" s="1569"/>
      <c r="E1071" s="1587"/>
      <c r="F1071" s="1587"/>
      <c r="G1071" s="1572"/>
      <c r="H1071" s="1572"/>
      <c r="I1071" s="1870">
        <f t="shared" si="16"/>
        <v>0</v>
      </c>
      <c r="J1071" s="1587"/>
      <c r="K1071" s="1587"/>
      <c r="L1071" s="1587"/>
      <c r="M1071" s="1587"/>
      <c r="N1071" s="1587"/>
      <c r="O1071" s="1602"/>
    </row>
    <row r="1072" spans="1:15" ht="16" customHeight="1" x14ac:dyDescent="0.45">
      <c r="A1072" s="1609"/>
      <c r="B1072" s="1570"/>
      <c r="C1072" s="1571"/>
      <c r="D1072" s="1569"/>
      <c r="E1072" s="1587"/>
      <c r="F1072" s="1587"/>
      <c r="G1072" s="1572"/>
      <c r="H1072" s="1572"/>
      <c r="I1072" s="1870">
        <f t="shared" si="16"/>
        <v>0</v>
      </c>
      <c r="J1072" s="1587"/>
      <c r="K1072" s="1587"/>
      <c r="L1072" s="1587"/>
      <c r="M1072" s="1587"/>
      <c r="N1072" s="1587"/>
      <c r="O1072" s="1602"/>
    </row>
    <row r="1073" spans="1:15" ht="16" customHeight="1" x14ac:dyDescent="0.45">
      <c r="A1073" s="1609"/>
      <c r="B1073" s="1570"/>
      <c r="C1073" s="1571"/>
      <c r="D1073" s="1569"/>
      <c r="E1073" s="1587"/>
      <c r="F1073" s="1587"/>
      <c r="G1073" s="1572"/>
      <c r="H1073" s="1572"/>
      <c r="I1073" s="1870">
        <f t="shared" si="16"/>
        <v>0</v>
      </c>
      <c r="J1073" s="1587"/>
      <c r="K1073" s="1587"/>
      <c r="L1073" s="1587"/>
      <c r="M1073" s="1587"/>
      <c r="N1073" s="1587"/>
      <c r="O1073" s="1602"/>
    </row>
    <row r="1074" spans="1:15" ht="16" customHeight="1" x14ac:dyDescent="0.45">
      <c r="A1074" s="1609"/>
      <c r="B1074" s="1570"/>
      <c r="C1074" s="1571"/>
      <c r="D1074" s="1569"/>
      <c r="E1074" s="1587"/>
      <c r="F1074" s="1587"/>
      <c r="G1074" s="1572"/>
      <c r="H1074" s="1572"/>
      <c r="I1074" s="1870">
        <f t="shared" si="16"/>
        <v>0</v>
      </c>
      <c r="J1074" s="1587"/>
      <c r="K1074" s="1587"/>
      <c r="L1074" s="1587"/>
      <c r="M1074" s="1587"/>
      <c r="N1074" s="1587"/>
      <c r="O1074" s="1602"/>
    </row>
    <row r="1075" spans="1:15" ht="16" customHeight="1" x14ac:dyDescent="0.45">
      <c r="A1075" s="1609"/>
      <c r="B1075" s="1570"/>
      <c r="C1075" s="1571"/>
      <c r="D1075" s="1569"/>
      <c r="E1075" s="1587"/>
      <c r="F1075" s="1587"/>
      <c r="G1075" s="1572"/>
      <c r="H1075" s="1572"/>
      <c r="I1075" s="1870">
        <f t="shared" si="16"/>
        <v>0</v>
      </c>
      <c r="J1075" s="1587"/>
      <c r="K1075" s="1587"/>
      <c r="L1075" s="1587"/>
      <c r="M1075" s="1587"/>
      <c r="N1075" s="1587"/>
      <c r="O1075" s="1602"/>
    </row>
    <row r="1076" spans="1:15" ht="16" customHeight="1" x14ac:dyDescent="0.45">
      <c r="A1076" s="1609"/>
      <c r="B1076" s="1570"/>
      <c r="C1076" s="1571"/>
      <c r="D1076" s="1569"/>
      <c r="E1076" s="1587"/>
      <c r="F1076" s="1587"/>
      <c r="G1076" s="1572"/>
      <c r="H1076" s="1572"/>
      <c r="I1076" s="1870">
        <f t="shared" si="16"/>
        <v>0</v>
      </c>
      <c r="J1076" s="1587"/>
      <c r="K1076" s="1587"/>
      <c r="L1076" s="1587"/>
      <c r="M1076" s="1587"/>
      <c r="N1076" s="1587"/>
      <c r="O1076" s="1602"/>
    </row>
    <row r="1077" spans="1:15" ht="16" customHeight="1" x14ac:dyDescent="0.45">
      <c r="A1077" s="1609"/>
      <c r="B1077" s="1570"/>
      <c r="C1077" s="1571"/>
      <c r="D1077" s="1569"/>
      <c r="E1077" s="1587"/>
      <c r="F1077" s="1587"/>
      <c r="G1077" s="1572"/>
      <c r="H1077" s="1572"/>
      <c r="I1077" s="1870">
        <f t="shared" si="16"/>
        <v>0</v>
      </c>
      <c r="J1077" s="1587"/>
      <c r="K1077" s="1587"/>
      <c r="L1077" s="1587"/>
      <c r="M1077" s="1587"/>
      <c r="N1077" s="1587"/>
      <c r="O1077" s="1602"/>
    </row>
    <row r="1078" spans="1:15" ht="16" customHeight="1" x14ac:dyDescent="0.45">
      <c r="A1078" s="1609"/>
      <c r="B1078" s="1570"/>
      <c r="C1078" s="1571"/>
      <c r="D1078" s="1569"/>
      <c r="E1078" s="1587"/>
      <c r="F1078" s="1587"/>
      <c r="G1078" s="1572"/>
      <c r="H1078" s="1572"/>
      <c r="I1078" s="1870">
        <f t="shared" si="16"/>
        <v>0</v>
      </c>
      <c r="J1078" s="1587"/>
      <c r="K1078" s="1587"/>
      <c r="L1078" s="1587"/>
      <c r="M1078" s="1587"/>
      <c r="N1078" s="1587"/>
      <c r="O1078" s="1602"/>
    </row>
    <row r="1079" spans="1:15" ht="16" customHeight="1" x14ac:dyDescent="0.45">
      <c r="A1079" s="1609"/>
      <c r="B1079" s="1570"/>
      <c r="C1079" s="1571"/>
      <c r="D1079" s="1569"/>
      <c r="E1079" s="1587"/>
      <c r="F1079" s="1587"/>
      <c r="G1079" s="1572"/>
      <c r="H1079" s="1572"/>
      <c r="I1079" s="1870">
        <f t="shared" si="16"/>
        <v>0</v>
      </c>
      <c r="J1079" s="1587"/>
      <c r="K1079" s="1587"/>
      <c r="L1079" s="1587"/>
      <c r="M1079" s="1587"/>
      <c r="N1079" s="1587"/>
      <c r="O1079" s="1602"/>
    </row>
    <row r="1080" spans="1:15" ht="16" customHeight="1" x14ac:dyDescent="0.45">
      <c r="A1080" s="1609"/>
      <c r="B1080" s="1570"/>
      <c r="C1080" s="1571"/>
      <c r="D1080" s="1569"/>
      <c r="E1080" s="1587"/>
      <c r="F1080" s="1587"/>
      <c r="G1080" s="1572"/>
      <c r="H1080" s="1572"/>
      <c r="I1080" s="1870">
        <f t="shared" si="16"/>
        <v>0</v>
      </c>
      <c r="J1080" s="1587"/>
      <c r="K1080" s="1587"/>
      <c r="L1080" s="1587"/>
      <c r="M1080" s="1587"/>
      <c r="N1080" s="1587"/>
      <c r="O1080" s="1602"/>
    </row>
    <row r="1081" spans="1:15" ht="16" customHeight="1" x14ac:dyDescent="0.45">
      <c r="A1081" s="1609"/>
      <c r="B1081" s="1570"/>
      <c r="C1081" s="1571"/>
      <c r="D1081" s="1569"/>
      <c r="E1081" s="1587"/>
      <c r="F1081" s="1587"/>
      <c r="G1081" s="1572"/>
      <c r="H1081" s="1572"/>
      <c r="I1081" s="1870">
        <f t="shared" si="16"/>
        <v>0</v>
      </c>
      <c r="J1081" s="1587"/>
      <c r="K1081" s="1587"/>
      <c r="L1081" s="1587"/>
      <c r="M1081" s="1587"/>
      <c r="N1081" s="1587"/>
      <c r="O1081" s="1602"/>
    </row>
    <row r="1082" spans="1:15" ht="16" customHeight="1" x14ac:dyDescent="0.45">
      <c r="A1082" s="1609"/>
      <c r="B1082" s="1570"/>
      <c r="C1082" s="1571"/>
      <c r="D1082" s="1569"/>
      <c r="E1082" s="1587"/>
      <c r="F1082" s="1587"/>
      <c r="G1082" s="1572"/>
      <c r="H1082" s="1572"/>
      <c r="I1082" s="1870">
        <f t="shared" si="16"/>
        <v>0</v>
      </c>
      <c r="J1082" s="1587"/>
      <c r="K1082" s="1587"/>
      <c r="L1082" s="1587"/>
      <c r="M1082" s="1587"/>
      <c r="N1082" s="1587"/>
      <c r="O1082" s="1602"/>
    </row>
    <row r="1083" spans="1:15" ht="16" customHeight="1" x14ac:dyDescent="0.45">
      <c r="A1083" s="1609"/>
      <c r="B1083" s="1570"/>
      <c r="C1083" s="1571"/>
      <c r="D1083" s="1569"/>
      <c r="E1083" s="1587"/>
      <c r="F1083" s="1587"/>
      <c r="G1083" s="1572"/>
      <c r="H1083" s="1572"/>
      <c r="I1083" s="1870">
        <f t="shared" si="16"/>
        <v>0</v>
      </c>
      <c r="J1083" s="1587"/>
      <c r="K1083" s="1587"/>
      <c r="L1083" s="1587"/>
      <c r="M1083" s="1587"/>
      <c r="N1083" s="1587"/>
      <c r="O1083" s="1602"/>
    </row>
    <row r="1084" spans="1:15" ht="16" customHeight="1" x14ac:dyDescent="0.45">
      <c r="A1084" s="1609"/>
      <c r="B1084" s="1570"/>
      <c r="C1084" s="1571"/>
      <c r="D1084" s="1569"/>
      <c r="E1084" s="1587"/>
      <c r="F1084" s="1587"/>
      <c r="G1084" s="1572"/>
      <c r="H1084" s="1572"/>
      <c r="I1084" s="1870">
        <f t="shared" si="16"/>
        <v>0</v>
      </c>
      <c r="J1084" s="1587"/>
      <c r="K1084" s="1587"/>
      <c r="L1084" s="1587"/>
      <c r="M1084" s="1587"/>
      <c r="N1084" s="1587"/>
      <c r="O1084" s="1602"/>
    </row>
    <row r="1085" spans="1:15" ht="16" customHeight="1" x14ac:dyDescent="0.45">
      <c r="A1085" s="1609"/>
      <c r="B1085" s="1570"/>
      <c r="C1085" s="1571"/>
      <c r="D1085" s="1569"/>
      <c r="E1085" s="1587"/>
      <c r="F1085" s="1587"/>
      <c r="G1085" s="1572"/>
      <c r="H1085" s="1572"/>
      <c r="I1085" s="1870">
        <f t="shared" si="16"/>
        <v>0</v>
      </c>
      <c r="J1085" s="1587"/>
      <c r="K1085" s="1587"/>
      <c r="L1085" s="1587"/>
      <c r="M1085" s="1587"/>
      <c r="N1085" s="1587"/>
      <c r="O1085" s="1602"/>
    </row>
    <row r="1086" spans="1:15" ht="16" customHeight="1" x14ac:dyDescent="0.45">
      <c r="A1086" s="1609"/>
      <c r="B1086" s="1570"/>
      <c r="C1086" s="1571"/>
      <c r="D1086" s="1569"/>
      <c r="E1086" s="1587"/>
      <c r="F1086" s="1587"/>
      <c r="G1086" s="1572"/>
      <c r="H1086" s="1572"/>
      <c r="I1086" s="1870">
        <f t="shared" si="16"/>
        <v>0</v>
      </c>
      <c r="J1086" s="1587"/>
      <c r="K1086" s="1587"/>
      <c r="L1086" s="1587"/>
      <c r="M1086" s="1587"/>
      <c r="N1086" s="1587"/>
      <c r="O1086" s="1602"/>
    </row>
    <row r="1087" spans="1:15" ht="16" customHeight="1" x14ac:dyDescent="0.45">
      <c r="A1087" s="1609"/>
      <c r="B1087" s="1570"/>
      <c r="C1087" s="1571"/>
      <c r="D1087" s="1569"/>
      <c r="E1087" s="1587"/>
      <c r="F1087" s="1587"/>
      <c r="G1087" s="1572"/>
      <c r="H1087" s="1572"/>
      <c r="I1087" s="1870">
        <f t="shared" si="16"/>
        <v>0</v>
      </c>
      <c r="J1087" s="1587"/>
      <c r="K1087" s="1587"/>
      <c r="L1087" s="1587"/>
      <c r="M1087" s="1587"/>
      <c r="N1087" s="1587"/>
      <c r="O1087" s="1602"/>
    </row>
    <row r="1088" spans="1:15" ht="16" customHeight="1" x14ac:dyDescent="0.45">
      <c r="A1088" s="1609"/>
      <c r="B1088" s="1570"/>
      <c r="C1088" s="1571"/>
      <c r="D1088" s="1569"/>
      <c r="E1088" s="1587"/>
      <c r="F1088" s="1587"/>
      <c r="G1088" s="1572"/>
      <c r="H1088" s="1572"/>
      <c r="I1088" s="1870">
        <f t="shared" si="16"/>
        <v>0</v>
      </c>
      <c r="J1088" s="1587"/>
      <c r="K1088" s="1587"/>
      <c r="L1088" s="1587"/>
      <c r="M1088" s="1587"/>
      <c r="N1088" s="1587"/>
      <c r="O1088" s="1602"/>
    </row>
    <row r="1089" spans="1:15" ht="16" customHeight="1" x14ac:dyDescent="0.45">
      <c r="A1089" s="1609"/>
      <c r="B1089" s="1570"/>
      <c r="C1089" s="1571"/>
      <c r="D1089" s="1569"/>
      <c r="E1089" s="1587"/>
      <c r="F1089" s="1587"/>
      <c r="G1089" s="1572"/>
      <c r="H1089" s="1572"/>
      <c r="I1089" s="1870">
        <f t="shared" si="16"/>
        <v>0</v>
      </c>
      <c r="J1089" s="1587"/>
      <c r="K1089" s="1587"/>
      <c r="L1089" s="1587"/>
      <c r="M1089" s="1587"/>
      <c r="N1089" s="1587"/>
      <c r="O1089" s="1602"/>
    </row>
    <row r="1090" spans="1:15" ht="16" customHeight="1" x14ac:dyDescent="0.45">
      <c r="A1090" s="1609"/>
      <c r="B1090" s="1570"/>
      <c r="C1090" s="1571"/>
      <c r="D1090" s="1569"/>
      <c r="E1090" s="1587"/>
      <c r="F1090" s="1587"/>
      <c r="G1090" s="1572"/>
      <c r="H1090" s="1572"/>
      <c r="I1090" s="1870">
        <f t="shared" si="16"/>
        <v>0</v>
      </c>
      <c r="J1090" s="1587"/>
      <c r="K1090" s="1587"/>
      <c r="L1090" s="1587"/>
      <c r="M1090" s="1587"/>
      <c r="N1090" s="1587"/>
      <c r="O1090" s="1602"/>
    </row>
    <row r="1091" spans="1:15" ht="16" customHeight="1" x14ac:dyDescent="0.45">
      <c r="A1091" s="1609"/>
      <c r="B1091" s="1570"/>
      <c r="C1091" s="1571"/>
      <c r="D1091" s="1569"/>
      <c r="E1091" s="1587"/>
      <c r="F1091" s="1587"/>
      <c r="G1091" s="1572"/>
      <c r="H1091" s="1572"/>
      <c r="I1091" s="1870">
        <f t="shared" si="16"/>
        <v>0</v>
      </c>
      <c r="J1091" s="1587"/>
      <c r="K1091" s="1587"/>
      <c r="L1091" s="1587"/>
      <c r="M1091" s="1587"/>
      <c r="N1091" s="1587"/>
      <c r="O1091" s="1602"/>
    </row>
    <row r="1092" spans="1:15" ht="16" customHeight="1" x14ac:dyDescent="0.45">
      <c r="A1092" s="1609"/>
      <c r="B1092" s="1570"/>
      <c r="C1092" s="1571"/>
      <c r="D1092" s="1569"/>
      <c r="E1092" s="1587"/>
      <c r="F1092" s="1587"/>
      <c r="G1092" s="1572"/>
      <c r="H1092" s="1572"/>
      <c r="I1092" s="1870">
        <f t="shared" si="16"/>
        <v>0</v>
      </c>
      <c r="J1092" s="1587"/>
      <c r="K1092" s="1587"/>
      <c r="L1092" s="1587"/>
      <c r="M1092" s="1587"/>
      <c r="N1092" s="1587"/>
      <c r="O1092" s="1602"/>
    </row>
    <row r="1093" spans="1:15" ht="16" customHeight="1" x14ac:dyDescent="0.45">
      <c r="A1093" s="1609"/>
      <c r="B1093" s="1570"/>
      <c r="C1093" s="1571"/>
      <c r="D1093" s="1569"/>
      <c r="E1093" s="1587"/>
      <c r="F1093" s="1587"/>
      <c r="G1093" s="1572"/>
      <c r="H1093" s="1572"/>
      <c r="I1093" s="1870">
        <f t="shared" si="16"/>
        <v>0</v>
      </c>
      <c r="J1093" s="1587"/>
      <c r="K1093" s="1587"/>
      <c r="L1093" s="1587"/>
      <c r="M1093" s="1587"/>
      <c r="N1093" s="1587"/>
      <c r="O1093" s="1602"/>
    </row>
    <row r="1094" spans="1:15" ht="16" customHeight="1" x14ac:dyDescent="0.45">
      <c r="A1094" s="1609"/>
      <c r="B1094" s="1570"/>
      <c r="C1094" s="1571"/>
      <c r="D1094" s="1569"/>
      <c r="E1094" s="1587"/>
      <c r="F1094" s="1587"/>
      <c r="G1094" s="1572"/>
      <c r="H1094" s="1572"/>
      <c r="I1094" s="1870">
        <f t="shared" si="16"/>
        <v>0</v>
      </c>
      <c r="J1094" s="1587"/>
      <c r="K1094" s="1587"/>
      <c r="L1094" s="1587"/>
      <c r="M1094" s="1587"/>
      <c r="N1094" s="1587"/>
      <c r="O1094" s="1602"/>
    </row>
    <row r="1095" spans="1:15" ht="16" customHeight="1" x14ac:dyDescent="0.45">
      <c r="A1095" s="1609"/>
      <c r="B1095" s="1570"/>
      <c r="C1095" s="1571"/>
      <c r="D1095" s="1569"/>
      <c r="E1095" s="1587"/>
      <c r="F1095" s="1587"/>
      <c r="G1095" s="1572"/>
      <c r="H1095" s="1572"/>
      <c r="I1095" s="1870">
        <f t="shared" si="16"/>
        <v>0</v>
      </c>
      <c r="J1095" s="1587"/>
      <c r="K1095" s="1587"/>
      <c r="L1095" s="1587"/>
      <c r="M1095" s="1587"/>
      <c r="N1095" s="1587"/>
      <c r="O1095" s="1602"/>
    </row>
    <row r="1096" spans="1:15" ht="16" customHeight="1" x14ac:dyDescent="0.45">
      <c r="A1096" s="1609"/>
      <c r="B1096" s="1570"/>
      <c r="C1096" s="1571"/>
      <c r="D1096" s="1569"/>
      <c r="E1096" s="1587"/>
      <c r="F1096" s="1587"/>
      <c r="G1096" s="1572"/>
      <c r="H1096" s="1572"/>
      <c r="I1096" s="1870">
        <f t="shared" ref="I1096:I1159" si="17">$G1096*$H1096</f>
        <v>0</v>
      </c>
      <c r="J1096" s="1587"/>
      <c r="K1096" s="1587"/>
      <c r="L1096" s="1587"/>
      <c r="M1096" s="1587"/>
      <c r="N1096" s="1587"/>
      <c r="O1096" s="1602"/>
    </row>
    <row r="1097" spans="1:15" ht="16" customHeight="1" x14ac:dyDescent="0.45">
      <c r="A1097" s="1609"/>
      <c r="B1097" s="1570"/>
      <c r="C1097" s="1571"/>
      <c r="D1097" s="1569"/>
      <c r="E1097" s="1587"/>
      <c r="F1097" s="1587"/>
      <c r="G1097" s="1572"/>
      <c r="H1097" s="1572"/>
      <c r="I1097" s="1870">
        <f t="shared" si="17"/>
        <v>0</v>
      </c>
      <c r="J1097" s="1587"/>
      <c r="K1097" s="1587"/>
      <c r="L1097" s="1587"/>
      <c r="M1097" s="1587"/>
      <c r="N1097" s="1587"/>
      <c r="O1097" s="1602"/>
    </row>
    <row r="1098" spans="1:15" ht="16" customHeight="1" x14ac:dyDescent="0.45">
      <c r="A1098" s="1609"/>
      <c r="B1098" s="1570"/>
      <c r="C1098" s="1571"/>
      <c r="D1098" s="1569"/>
      <c r="E1098" s="1587"/>
      <c r="F1098" s="1587"/>
      <c r="G1098" s="1572"/>
      <c r="H1098" s="1572"/>
      <c r="I1098" s="1870">
        <f t="shared" si="17"/>
        <v>0</v>
      </c>
      <c r="J1098" s="1587"/>
      <c r="K1098" s="1587"/>
      <c r="L1098" s="1587"/>
      <c r="M1098" s="1587"/>
      <c r="N1098" s="1587"/>
      <c r="O1098" s="1602"/>
    </row>
    <row r="1099" spans="1:15" ht="16" customHeight="1" x14ac:dyDescent="0.45">
      <c r="A1099" s="1609"/>
      <c r="B1099" s="1570"/>
      <c r="C1099" s="1571"/>
      <c r="D1099" s="1569"/>
      <c r="E1099" s="1587"/>
      <c r="F1099" s="1587"/>
      <c r="G1099" s="1572"/>
      <c r="H1099" s="1572"/>
      <c r="I1099" s="1870">
        <f t="shared" si="17"/>
        <v>0</v>
      </c>
      <c r="J1099" s="1587"/>
      <c r="K1099" s="1587"/>
      <c r="L1099" s="1587"/>
      <c r="M1099" s="1587"/>
      <c r="N1099" s="1587"/>
      <c r="O1099" s="1602"/>
    </row>
    <row r="1100" spans="1:15" ht="16" customHeight="1" x14ac:dyDescent="0.45">
      <c r="A1100" s="1609"/>
      <c r="B1100" s="1570"/>
      <c r="C1100" s="1571"/>
      <c r="D1100" s="1569"/>
      <c r="E1100" s="1587"/>
      <c r="F1100" s="1587"/>
      <c r="G1100" s="1572"/>
      <c r="H1100" s="1572"/>
      <c r="I1100" s="1870">
        <f t="shared" si="17"/>
        <v>0</v>
      </c>
      <c r="J1100" s="1587"/>
      <c r="K1100" s="1587"/>
      <c r="L1100" s="1587"/>
      <c r="M1100" s="1587"/>
      <c r="N1100" s="1587"/>
      <c r="O1100" s="1602"/>
    </row>
    <row r="1101" spans="1:15" ht="16" customHeight="1" x14ac:dyDescent="0.45">
      <c r="A1101" s="1609"/>
      <c r="B1101" s="1570"/>
      <c r="C1101" s="1571"/>
      <c r="D1101" s="1569"/>
      <c r="E1101" s="1587"/>
      <c r="F1101" s="1587"/>
      <c r="G1101" s="1572"/>
      <c r="H1101" s="1572"/>
      <c r="I1101" s="1870">
        <f t="shared" si="17"/>
        <v>0</v>
      </c>
      <c r="J1101" s="1587"/>
      <c r="K1101" s="1587"/>
      <c r="L1101" s="1587"/>
      <c r="M1101" s="1587"/>
      <c r="N1101" s="1587"/>
      <c r="O1101" s="1602"/>
    </row>
    <row r="1102" spans="1:15" ht="16" customHeight="1" x14ac:dyDescent="0.45">
      <c r="A1102" s="1609"/>
      <c r="B1102" s="1570"/>
      <c r="C1102" s="1571"/>
      <c r="D1102" s="1569"/>
      <c r="E1102" s="1587"/>
      <c r="F1102" s="1587"/>
      <c r="G1102" s="1572"/>
      <c r="H1102" s="1572"/>
      <c r="I1102" s="1870">
        <f t="shared" si="17"/>
        <v>0</v>
      </c>
      <c r="J1102" s="1587"/>
      <c r="K1102" s="1587"/>
      <c r="L1102" s="1587"/>
      <c r="M1102" s="1587"/>
      <c r="N1102" s="1587"/>
      <c r="O1102" s="1602"/>
    </row>
    <row r="1103" spans="1:15" ht="16" customHeight="1" x14ac:dyDescent="0.45">
      <c r="A1103" s="1609"/>
      <c r="B1103" s="1570"/>
      <c r="C1103" s="1571"/>
      <c r="D1103" s="1569"/>
      <c r="E1103" s="1587"/>
      <c r="F1103" s="1587"/>
      <c r="G1103" s="1572"/>
      <c r="H1103" s="1572"/>
      <c r="I1103" s="1870">
        <f t="shared" si="17"/>
        <v>0</v>
      </c>
      <c r="J1103" s="1587"/>
      <c r="K1103" s="1587"/>
      <c r="L1103" s="1587"/>
      <c r="M1103" s="1587"/>
      <c r="N1103" s="1587"/>
      <c r="O1103" s="1602"/>
    </row>
    <row r="1104" spans="1:15" ht="16" customHeight="1" x14ac:dyDescent="0.45">
      <c r="A1104" s="1609"/>
      <c r="B1104" s="1570"/>
      <c r="C1104" s="1571"/>
      <c r="D1104" s="1569"/>
      <c r="E1104" s="1587"/>
      <c r="F1104" s="1587"/>
      <c r="G1104" s="1572"/>
      <c r="H1104" s="1572"/>
      <c r="I1104" s="1870">
        <f t="shared" si="17"/>
        <v>0</v>
      </c>
      <c r="J1104" s="1587"/>
      <c r="K1104" s="1587"/>
      <c r="L1104" s="1587"/>
      <c r="M1104" s="1587"/>
      <c r="N1104" s="1587"/>
      <c r="O1104" s="1602"/>
    </row>
    <row r="1105" spans="1:15" ht="16" customHeight="1" x14ac:dyDescent="0.45">
      <c r="A1105" s="1609"/>
      <c r="B1105" s="1570"/>
      <c r="C1105" s="1571"/>
      <c r="D1105" s="1569"/>
      <c r="E1105" s="1587"/>
      <c r="F1105" s="1587"/>
      <c r="G1105" s="1572"/>
      <c r="H1105" s="1572"/>
      <c r="I1105" s="1870">
        <f t="shared" si="17"/>
        <v>0</v>
      </c>
      <c r="J1105" s="1587"/>
      <c r="K1105" s="1587"/>
      <c r="L1105" s="1587"/>
      <c r="M1105" s="1587"/>
      <c r="N1105" s="1587"/>
      <c r="O1105" s="1602"/>
    </row>
    <row r="1106" spans="1:15" ht="16" customHeight="1" x14ac:dyDescent="0.45">
      <c r="A1106" s="1609"/>
      <c r="B1106" s="1570"/>
      <c r="C1106" s="1571"/>
      <c r="D1106" s="1569"/>
      <c r="E1106" s="1587"/>
      <c r="F1106" s="1587"/>
      <c r="G1106" s="1572"/>
      <c r="H1106" s="1572"/>
      <c r="I1106" s="1870">
        <f t="shared" si="17"/>
        <v>0</v>
      </c>
      <c r="J1106" s="1587"/>
      <c r="K1106" s="1587"/>
      <c r="L1106" s="1587"/>
      <c r="M1106" s="1587"/>
      <c r="N1106" s="1587"/>
      <c r="O1106" s="1602"/>
    </row>
    <row r="1107" spans="1:15" ht="16" customHeight="1" x14ac:dyDescent="0.45">
      <c r="A1107" s="1609"/>
      <c r="B1107" s="1570"/>
      <c r="C1107" s="1571"/>
      <c r="D1107" s="1569"/>
      <c r="E1107" s="1587"/>
      <c r="F1107" s="1587"/>
      <c r="G1107" s="1572"/>
      <c r="H1107" s="1572"/>
      <c r="I1107" s="1870">
        <f t="shared" si="17"/>
        <v>0</v>
      </c>
      <c r="J1107" s="1587"/>
      <c r="K1107" s="1587"/>
      <c r="L1107" s="1587"/>
      <c r="M1107" s="1587"/>
      <c r="N1107" s="1587"/>
      <c r="O1107" s="1602"/>
    </row>
    <row r="1108" spans="1:15" ht="16" customHeight="1" x14ac:dyDescent="0.45">
      <c r="A1108" s="1609"/>
      <c r="B1108" s="1570"/>
      <c r="C1108" s="1571"/>
      <c r="D1108" s="1569"/>
      <c r="E1108" s="1587"/>
      <c r="F1108" s="1587"/>
      <c r="G1108" s="1572"/>
      <c r="H1108" s="1572"/>
      <c r="I1108" s="1870">
        <f t="shared" si="17"/>
        <v>0</v>
      </c>
      <c r="J1108" s="1587"/>
      <c r="K1108" s="1587"/>
      <c r="L1108" s="1587"/>
      <c r="M1108" s="1587"/>
      <c r="N1108" s="1587"/>
      <c r="O1108" s="1602"/>
    </row>
    <row r="1109" spans="1:15" ht="16" customHeight="1" x14ac:dyDescent="0.45">
      <c r="A1109" s="1609"/>
      <c r="B1109" s="1570"/>
      <c r="C1109" s="1571"/>
      <c r="D1109" s="1569"/>
      <c r="E1109" s="1587"/>
      <c r="F1109" s="1587"/>
      <c r="G1109" s="1572"/>
      <c r="H1109" s="1572"/>
      <c r="I1109" s="1870">
        <f t="shared" si="17"/>
        <v>0</v>
      </c>
      <c r="J1109" s="1587"/>
      <c r="K1109" s="1587"/>
      <c r="L1109" s="1587"/>
      <c r="M1109" s="1587"/>
      <c r="N1109" s="1587"/>
      <c r="O1109" s="1602"/>
    </row>
    <row r="1110" spans="1:15" ht="16" customHeight="1" x14ac:dyDescent="0.45">
      <c r="A1110" s="1609"/>
      <c r="B1110" s="1570"/>
      <c r="C1110" s="1571"/>
      <c r="D1110" s="1569"/>
      <c r="E1110" s="1587"/>
      <c r="F1110" s="1587"/>
      <c r="G1110" s="1572"/>
      <c r="H1110" s="1572"/>
      <c r="I1110" s="1870">
        <f t="shared" si="17"/>
        <v>0</v>
      </c>
      <c r="J1110" s="1587"/>
      <c r="K1110" s="1587"/>
      <c r="L1110" s="1587"/>
      <c r="M1110" s="1587"/>
      <c r="N1110" s="1587"/>
      <c r="O1110" s="1602"/>
    </row>
    <row r="1111" spans="1:15" ht="16" customHeight="1" x14ac:dyDescent="0.45">
      <c r="A1111" s="1609"/>
      <c r="B1111" s="1570"/>
      <c r="C1111" s="1571"/>
      <c r="D1111" s="1569"/>
      <c r="E1111" s="1587"/>
      <c r="F1111" s="1587"/>
      <c r="G1111" s="1572"/>
      <c r="H1111" s="1572"/>
      <c r="I1111" s="1870">
        <f t="shared" si="17"/>
        <v>0</v>
      </c>
      <c r="J1111" s="1587"/>
      <c r="K1111" s="1587"/>
      <c r="L1111" s="1587"/>
      <c r="M1111" s="1587"/>
      <c r="N1111" s="1587"/>
      <c r="O1111" s="1602"/>
    </row>
    <row r="1112" spans="1:15" ht="16" customHeight="1" x14ac:dyDescent="0.45">
      <c r="A1112" s="1609"/>
      <c r="B1112" s="1570"/>
      <c r="C1112" s="1571"/>
      <c r="D1112" s="1569"/>
      <c r="E1112" s="1587"/>
      <c r="F1112" s="1587"/>
      <c r="G1112" s="1572"/>
      <c r="H1112" s="1572"/>
      <c r="I1112" s="1870">
        <f t="shared" si="17"/>
        <v>0</v>
      </c>
      <c r="J1112" s="1587"/>
      <c r="K1112" s="1587"/>
      <c r="L1112" s="1587"/>
      <c r="M1112" s="1587"/>
      <c r="N1112" s="1587"/>
      <c r="O1112" s="1602"/>
    </row>
    <row r="1113" spans="1:15" ht="16" customHeight="1" x14ac:dyDescent="0.45">
      <c r="A1113" s="1609"/>
      <c r="B1113" s="1570"/>
      <c r="C1113" s="1571"/>
      <c r="D1113" s="1569"/>
      <c r="E1113" s="1587"/>
      <c r="F1113" s="1587"/>
      <c r="G1113" s="1572"/>
      <c r="H1113" s="1572"/>
      <c r="I1113" s="1870">
        <f t="shared" si="17"/>
        <v>0</v>
      </c>
      <c r="J1113" s="1587"/>
      <c r="K1113" s="1587"/>
      <c r="L1113" s="1587"/>
      <c r="M1113" s="1587"/>
      <c r="N1113" s="1587"/>
      <c r="O1113" s="1602"/>
    </row>
    <row r="1114" spans="1:15" ht="16" customHeight="1" x14ac:dyDescent="0.45">
      <c r="A1114" s="1609"/>
      <c r="B1114" s="1570"/>
      <c r="C1114" s="1571"/>
      <c r="D1114" s="1569"/>
      <c r="E1114" s="1587"/>
      <c r="F1114" s="1587"/>
      <c r="G1114" s="1572"/>
      <c r="H1114" s="1572"/>
      <c r="I1114" s="1870">
        <f t="shared" si="17"/>
        <v>0</v>
      </c>
      <c r="J1114" s="1587"/>
      <c r="K1114" s="1587"/>
      <c r="L1114" s="1587"/>
      <c r="M1114" s="1587"/>
      <c r="N1114" s="1587"/>
      <c r="O1114" s="1602"/>
    </row>
    <row r="1115" spans="1:15" ht="16" customHeight="1" x14ac:dyDescent="0.45">
      <c r="A1115" s="1609"/>
      <c r="B1115" s="1570"/>
      <c r="C1115" s="1571"/>
      <c r="D1115" s="1569"/>
      <c r="E1115" s="1587"/>
      <c r="F1115" s="1587"/>
      <c r="G1115" s="1572"/>
      <c r="H1115" s="1572"/>
      <c r="I1115" s="1870">
        <f t="shared" si="17"/>
        <v>0</v>
      </c>
      <c r="J1115" s="1587"/>
      <c r="K1115" s="1587"/>
      <c r="L1115" s="1587"/>
      <c r="M1115" s="1587"/>
      <c r="N1115" s="1587"/>
      <c r="O1115" s="1602"/>
    </row>
    <row r="1116" spans="1:15" ht="16" customHeight="1" x14ac:dyDescent="0.45">
      <c r="A1116" s="1609"/>
      <c r="B1116" s="1570"/>
      <c r="C1116" s="1571"/>
      <c r="D1116" s="1569"/>
      <c r="E1116" s="1587"/>
      <c r="F1116" s="1587"/>
      <c r="G1116" s="1572"/>
      <c r="H1116" s="1572"/>
      <c r="I1116" s="1870">
        <f t="shared" si="17"/>
        <v>0</v>
      </c>
      <c r="J1116" s="1587"/>
      <c r="K1116" s="1587"/>
      <c r="L1116" s="1587"/>
      <c r="M1116" s="1587"/>
      <c r="N1116" s="1587"/>
      <c r="O1116" s="1602"/>
    </row>
    <row r="1117" spans="1:15" ht="16" customHeight="1" x14ac:dyDescent="0.45">
      <c r="A1117" s="1609"/>
      <c r="B1117" s="1570"/>
      <c r="C1117" s="1571"/>
      <c r="D1117" s="1569"/>
      <c r="E1117" s="1587"/>
      <c r="F1117" s="1587"/>
      <c r="G1117" s="1572"/>
      <c r="H1117" s="1572"/>
      <c r="I1117" s="1870">
        <f t="shared" si="17"/>
        <v>0</v>
      </c>
      <c r="J1117" s="1587"/>
      <c r="K1117" s="1587"/>
      <c r="L1117" s="1587"/>
      <c r="M1117" s="1587"/>
      <c r="N1117" s="1587"/>
      <c r="O1117" s="1602"/>
    </row>
    <row r="1118" spans="1:15" ht="16" customHeight="1" x14ac:dyDescent="0.45">
      <c r="A1118" s="1609"/>
      <c r="B1118" s="1570"/>
      <c r="C1118" s="1571"/>
      <c r="D1118" s="1569"/>
      <c r="E1118" s="1587"/>
      <c r="F1118" s="1587"/>
      <c r="G1118" s="1572"/>
      <c r="H1118" s="1572"/>
      <c r="I1118" s="1870">
        <f t="shared" si="17"/>
        <v>0</v>
      </c>
      <c r="J1118" s="1587"/>
      <c r="K1118" s="1587"/>
      <c r="L1118" s="1587"/>
      <c r="M1118" s="1587"/>
      <c r="N1118" s="1587"/>
      <c r="O1118" s="1602"/>
    </row>
    <row r="1119" spans="1:15" ht="16" customHeight="1" x14ac:dyDescent="0.45">
      <c r="A1119" s="1609"/>
      <c r="B1119" s="1570"/>
      <c r="C1119" s="1571"/>
      <c r="D1119" s="1569"/>
      <c r="E1119" s="1587"/>
      <c r="F1119" s="1587"/>
      <c r="G1119" s="1572"/>
      <c r="H1119" s="1572"/>
      <c r="I1119" s="1870">
        <f t="shared" si="17"/>
        <v>0</v>
      </c>
      <c r="J1119" s="1587"/>
      <c r="K1119" s="1587"/>
      <c r="L1119" s="1587"/>
      <c r="M1119" s="1587"/>
      <c r="N1119" s="1587"/>
      <c r="O1119" s="1602"/>
    </row>
    <row r="1120" spans="1:15" ht="16" customHeight="1" x14ac:dyDescent="0.45">
      <c r="A1120" s="1609"/>
      <c r="B1120" s="1570"/>
      <c r="C1120" s="1571"/>
      <c r="D1120" s="1569"/>
      <c r="E1120" s="1587"/>
      <c r="F1120" s="1587"/>
      <c r="G1120" s="1572"/>
      <c r="H1120" s="1572"/>
      <c r="I1120" s="1870">
        <f t="shared" si="17"/>
        <v>0</v>
      </c>
      <c r="J1120" s="1587"/>
      <c r="K1120" s="1587"/>
      <c r="L1120" s="1587"/>
      <c r="M1120" s="1587"/>
      <c r="N1120" s="1587"/>
      <c r="O1120" s="1602"/>
    </row>
    <row r="1121" spans="1:15" ht="16" customHeight="1" x14ac:dyDescent="0.45">
      <c r="A1121" s="1609"/>
      <c r="B1121" s="1570"/>
      <c r="C1121" s="1571"/>
      <c r="D1121" s="1569"/>
      <c r="E1121" s="1587"/>
      <c r="F1121" s="1587"/>
      <c r="G1121" s="1572"/>
      <c r="H1121" s="1572"/>
      <c r="I1121" s="1870">
        <f t="shared" si="17"/>
        <v>0</v>
      </c>
      <c r="J1121" s="1587"/>
      <c r="K1121" s="1587"/>
      <c r="L1121" s="1587"/>
      <c r="M1121" s="1587"/>
      <c r="N1121" s="1587"/>
      <c r="O1121" s="1602"/>
    </row>
    <row r="1122" spans="1:15" ht="16" customHeight="1" x14ac:dyDescent="0.45">
      <c r="A1122" s="1609"/>
      <c r="B1122" s="1570"/>
      <c r="C1122" s="1571"/>
      <c r="D1122" s="1569"/>
      <c r="E1122" s="1587"/>
      <c r="F1122" s="1587"/>
      <c r="G1122" s="1572"/>
      <c r="H1122" s="1572"/>
      <c r="I1122" s="1870">
        <f t="shared" si="17"/>
        <v>0</v>
      </c>
      <c r="J1122" s="1587"/>
      <c r="K1122" s="1587"/>
      <c r="L1122" s="1587"/>
      <c r="M1122" s="1587"/>
      <c r="N1122" s="1587"/>
      <c r="O1122" s="1602"/>
    </row>
    <row r="1123" spans="1:15" ht="16" customHeight="1" x14ac:dyDescent="0.45">
      <c r="A1123" s="1609"/>
      <c r="B1123" s="1570"/>
      <c r="C1123" s="1571"/>
      <c r="D1123" s="1569"/>
      <c r="E1123" s="1587"/>
      <c r="F1123" s="1587"/>
      <c r="G1123" s="1572"/>
      <c r="H1123" s="1572"/>
      <c r="I1123" s="1870">
        <f t="shared" si="17"/>
        <v>0</v>
      </c>
      <c r="J1123" s="1587"/>
      <c r="K1123" s="1587"/>
      <c r="L1123" s="1587"/>
      <c r="M1123" s="1587"/>
      <c r="N1123" s="1587"/>
      <c r="O1123" s="1602"/>
    </row>
    <row r="1124" spans="1:15" ht="16" customHeight="1" x14ac:dyDescent="0.45">
      <c r="A1124" s="1609"/>
      <c r="B1124" s="1570"/>
      <c r="C1124" s="1571"/>
      <c r="D1124" s="1569"/>
      <c r="E1124" s="1587"/>
      <c r="F1124" s="1587"/>
      <c r="G1124" s="1572"/>
      <c r="H1124" s="1572"/>
      <c r="I1124" s="1870">
        <f t="shared" si="17"/>
        <v>0</v>
      </c>
      <c r="J1124" s="1587"/>
      <c r="K1124" s="1587"/>
      <c r="L1124" s="1587"/>
      <c r="M1124" s="1587"/>
      <c r="N1124" s="1587"/>
      <c r="O1124" s="1602"/>
    </row>
    <row r="1125" spans="1:15" ht="16" customHeight="1" x14ac:dyDescent="0.45">
      <c r="A1125" s="1609"/>
      <c r="B1125" s="1570"/>
      <c r="C1125" s="1571"/>
      <c r="D1125" s="1569"/>
      <c r="E1125" s="1587"/>
      <c r="F1125" s="1587"/>
      <c r="G1125" s="1572"/>
      <c r="H1125" s="1572"/>
      <c r="I1125" s="1870">
        <f t="shared" si="17"/>
        <v>0</v>
      </c>
      <c r="J1125" s="1587"/>
      <c r="K1125" s="1587"/>
      <c r="L1125" s="1587"/>
      <c r="M1125" s="1587"/>
      <c r="N1125" s="1587"/>
      <c r="O1125" s="1602"/>
    </row>
    <row r="1126" spans="1:15" ht="16" customHeight="1" x14ac:dyDescent="0.45">
      <c r="A1126" s="1609"/>
      <c r="B1126" s="1570"/>
      <c r="C1126" s="1571"/>
      <c r="D1126" s="1569"/>
      <c r="E1126" s="1587"/>
      <c r="F1126" s="1587"/>
      <c r="G1126" s="1572"/>
      <c r="H1126" s="1572"/>
      <c r="I1126" s="1870">
        <f t="shared" si="17"/>
        <v>0</v>
      </c>
      <c r="J1126" s="1587"/>
      <c r="K1126" s="1587"/>
      <c r="L1126" s="1587"/>
      <c r="M1126" s="1587"/>
      <c r="N1126" s="1587"/>
      <c r="O1126" s="1602"/>
    </row>
    <row r="1127" spans="1:15" ht="16" customHeight="1" x14ac:dyDescent="0.45">
      <c r="A1127" s="1609"/>
      <c r="B1127" s="1570"/>
      <c r="C1127" s="1571"/>
      <c r="D1127" s="1569"/>
      <c r="E1127" s="1587"/>
      <c r="F1127" s="1587"/>
      <c r="G1127" s="1572"/>
      <c r="H1127" s="1572"/>
      <c r="I1127" s="1870">
        <f t="shared" si="17"/>
        <v>0</v>
      </c>
      <c r="J1127" s="1587"/>
      <c r="K1127" s="1587"/>
      <c r="L1127" s="1587"/>
      <c r="M1127" s="1587"/>
      <c r="N1127" s="1587"/>
      <c r="O1127" s="1602"/>
    </row>
    <row r="1128" spans="1:15" ht="16" customHeight="1" x14ac:dyDescent="0.45">
      <c r="A1128" s="1609"/>
      <c r="B1128" s="1570"/>
      <c r="C1128" s="1571"/>
      <c r="D1128" s="1569"/>
      <c r="E1128" s="1587"/>
      <c r="F1128" s="1587"/>
      <c r="G1128" s="1572"/>
      <c r="H1128" s="1572"/>
      <c r="I1128" s="1870">
        <f t="shared" si="17"/>
        <v>0</v>
      </c>
      <c r="J1128" s="1587"/>
      <c r="K1128" s="1587"/>
      <c r="L1128" s="1587"/>
      <c r="M1128" s="1587"/>
      <c r="N1128" s="1587"/>
      <c r="O1128" s="1602"/>
    </row>
    <row r="1129" spans="1:15" ht="16" customHeight="1" x14ac:dyDescent="0.45">
      <c r="A1129" s="1609"/>
      <c r="B1129" s="1570"/>
      <c r="C1129" s="1571"/>
      <c r="D1129" s="1569"/>
      <c r="E1129" s="1587"/>
      <c r="F1129" s="1587"/>
      <c r="G1129" s="1572"/>
      <c r="H1129" s="1572"/>
      <c r="I1129" s="1870">
        <f t="shared" si="17"/>
        <v>0</v>
      </c>
      <c r="J1129" s="1587"/>
      <c r="K1129" s="1587"/>
      <c r="L1129" s="1587"/>
      <c r="M1129" s="1587"/>
      <c r="N1129" s="1587"/>
      <c r="O1129" s="1602"/>
    </row>
    <row r="1130" spans="1:15" ht="16" customHeight="1" x14ac:dyDescent="0.45">
      <c r="A1130" s="1609"/>
      <c r="B1130" s="1570"/>
      <c r="C1130" s="1571"/>
      <c r="D1130" s="1569"/>
      <c r="E1130" s="1587"/>
      <c r="F1130" s="1587"/>
      <c r="G1130" s="1572"/>
      <c r="H1130" s="1572"/>
      <c r="I1130" s="1870">
        <f t="shared" si="17"/>
        <v>0</v>
      </c>
      <c r="J1130" s="1587"/>
      <c r="K1130" s="1587"/>
      <c r="L1130" s="1587"/>
      <c r="M1130" s="1587"/>
      <c r="N1130" s="1587"/>
      <c r="O1130" s="1602"/>
    </row>
    <row r="1131" spans="1:15" ht="16" customHeight="1" x14ac:dyDescent="0.45">
      <c r="A1131" s="1609"/>
      <c r="B1131" s="1570"/>
      <c r="C1131" s="1571"/>
      <c r="D1131" s="1569"/>
      <c r="E1131" s="1587"/>
      <c r="F1131" s="1587"/>
      <c r="G1131" s="1572"/>
      <c r="H1131" s="1572"/>
      <c r="I1131" s="1870">
        <f t="shared" si="17"/>
        <v>0</v>
      </c>
      <c r="J1131" s="1587"/>
      <c r="K1131" s="1587"/>
      <c r="L1131" s="1587"/>
      <c r="M1131" s="1587"/>
      <c r="N1131" s="1587"/>
      <c r="O1131" s="1602"/>
    </row>
    <row r="1132" spans="1:15" ht="16" customHeight="1" x14ac:dyDescent="0.45">
      <c r="A1132" s="1609"/>
      <c r="B1132" s="1570"/>
      <c r="C1132" s="1571"/>
      <c r="D1132" s="1569"/>
      <c r="E1132" s="1587"/>
      <c r="F1132" s="1587"/>
      <c r="G1132" s="1572"/>
      <c r="H1132" s="1572"/>
      <c r="I1132" s="1870">
        <f t="shared" si="17"/>
        <v>0</v>
      </c>
      <c r="J1132" s="1587"/>
      <c r="K1132" s="1587"/>
      <c r="L1132" s="1587"/>
      <c r="M1132" s="1587"/>
      <c r="N1132" s="1587"/>
      <c r="O1132" s="1602"/>
    </row>
    <row r="1133" spans="1:15" ht="16" customHeight="1" x14ac:dyDescent="0.45">
      <c r="A1133" s="1609"/>
      <c r="B1133" s="1570"/>
      <c r="C1133" s="1571"/>
      <c r="D1133" s="1569"/>
      <c r="E1133" s="1587"/>
      <c r="F1133" s="1587"/>
      <c r="G1133" s="1572"/>
      <c r="H1133" s="1572"/>
      <c r="I1133" s="1870">
        <f t="shared" si="17"/>
        <v>0</v>
      </c>
      <c r="J1133" s="1587"/>
      <c r="K1133" s="1587"/>
      <c r="L1133" s="1587"/>
      <c r="M1133" s="1587"/>
      <c r="N1133" s="1587"/>
      <c r="O1133" s="1602"/>
    </row>
    <row r="1134" spans="1:15" ht="16" customHeight="1" x14ac:dyDescent="0.45">
      <c r="A1134" s="1609"/>
      <c r="B1134" s="1570"/>
      <c r="C1134" s="1571"/>
      <c r="D1134" s="1569"/>
      <c r="E1134" s="1587"/>
      <c r="F1134" s="1587"/>
      <c r="G1134" s="1572"/>
      <c r="H1134" s="1572"/>
      <c r="I1134" s="1870">
        <f t="shared" si="17"/>
        <v>0</v>
      </c>
      <c r="J1134" s="1587"/>
      <c r="K1134" s="1587"/>
      <c r="L1134" s="1587"/>
      <c r="M1134" s="1587"/>
      <c r="N1134" s="1587"/>
      <c r="O1134" s="1602"/>
    </row>
    <row r="1135" spans="1:15" ht="16" customHeight="1" x14ac:dyDescent="0.45">
      <c r="A1135" s="1609"/>
      <c r="B1135" s="1570"/>
      <c r="C1135" s="1571"/>
      <c r="D1135" s="1569"/>
      <c r="E1135" s="1587"/>
      <c r="F1135" s="1587"/>
      <c r="G1135" s="1572"/>
      <c r="H1135" s="1572"/>
      <c r="I1135" s="1870">
        <f t="shared" si="17"/>
        <v>0</v>
      </c>
      <c r="J1135" s="1587"/>
      <c r="K1135" s="1587"/>
      <c r="L1135" s="1587"/>
      <c r="M1135" s="1587"/>
      <c r="N1135" s="1587"/>
      <c r="O1135" s="1602"/>
    </row>
    <row r="1136" spans="1:15" ht="16" customHeight="1" x14ac:dyDescent="0.45">
      <c r="A1136" s="1609"/>
      <c r="B1136" s="1570"/>
      <c r="C1136" s="1571"/>
      <c r="D1136" s="1569"/>
      <c r="E1136" s="1587"/>
      <c r="F1136" s="1587"/>
      <c r="G1136" s="1572"/>
      <c r="H1136" s="1572"/>
      <c r="I1136" s="1870">
        <f t="shared" si="17"/>
        <v>0</v>
      </c>
      <c r="J1136" s="1587"/>
      <c r="K1136" s="1587"/>
      <c r="L1136" s="1587"/>
      <c r="M1136" s="1587"/>
      <c r="N1136" s="1587"/>
      <c r="O1136" s="1602"/>
    </row>
    <row r="1137" spans="1:15" ht="16" customHeight="1" x14ac:dyDescent="0.45">
      <c r="A1137" s="1609"/>
      <c r="B1137" s="1570"/>
      <c r="C1137" s="1571"/>
      <c r="D1137" s="1569"/>
      <c r="E1137" s="1587"/>
      <c r="F1137" s="1587"/>
      <c r="G1137" s="1572"/>
      <c r="H1137" s="1572"/>
      <c r="I1137" s="1870">
        <f t="shared" si="17"/>
        <v>0</v>
      </c>
      <c r="J1137" s="1587"/>
      <c r="K1137" s="1587"/>
      <c r="L1137" s="1587"/>
      <c r="M1137" s="1587"/>
      <c r="N1137" s="1587"/>
      <c r="O1137" s="1602"/>
    </row>
    <row r="1138" spans="1:15" ht="16" customHeight="1" x14ac:dyDescent="0.45">
      <c r="A1138" s="1609"/>
      <c r="B1138" s="1570"/>
      <c r="C1138" s="1571"/>
      <c r="D1138" s="1569"/>
      <c r="E1138" s="1587"/>
      <c r="F1138" s="1587"/>
      <c r="G1138" s="1572"/>
      <c r="H1138" s="1572"/>
      <c r="I1138" s="1870">
        <f t="shared" si="17"/>
        <v>0</v>
      </c>
      <c r="J1138" s="1587"/>
      <c r="K1138" s="1587"/>
      <c r="L1138" s="1587"/>
      <c r="M1138" s="1587"/>
      <c r="N1138" s="1587"/>
      <c r="O1138" s="1602"/>
    </row>
    <row r="1139" spans="1:15" ht="16" customHeight="1" x14ac:dyDescent="0.45">
      <c r="A1139" s="1609"/>
      <c r="B1139" s="1570"/>
      <c r="C1139" s="1571"/>
      <c r="D1139" s="1569"/>
      <c r="E1139" s="1587"/>
      <c r="F1139" s="1587"/>
      <c r="G1139" s="1572"/>
      <c r="H1139" s="1572"/>
      <c r="I1139" s="1870">
        <f t="shared" si="17"/>
        <v>0</v>
      </c>
      <c r="J1139" s="1587"/>
      <c r="K1139" s="1587"/>
      <c r="L1139" s="1587"/>
      <c r="M1139" s="1587"/>
      <c r="N1139" s="1587"/>
      <c r="O1139" s="1602"/>
    </row>
    <row r="1140" spans="1:15" ht="16" customHeight="1" x14ac:dyDescent="0.45">
      <c r="A1140" s="1609"/>
      <c r="B1140" s="1570"/>
      <c r="C1140" s="1571"/>
      <c r="D1140" s="1569"/>
      <c r="E1140" s="1587"/>
      <c r="F1140" s="1587"/>
      <c r="G1140" s="1572"/>
      <c r="H1140" s="1572"/>
      <c r="I1140" s="1870">
        <f t="shared" si="17"/>
        <v>0</v>
      </c>
      <c r="J1140" s="1587"/>
      <c r="K1140" s="1587"/>
      <c r="L1140" s="1587"/>
      <c r="M1140" s="1587"/>
      <c r="N1140" s="1587"/>
      <c r="O1140" s="1602"/>
    </row>
    <row r="1141" spans="1:15" ht="16" customHeight="1" x14ac:dyDescent="0.45">
      <c r="A1141" s="1609"/>
      <c r="B1141" s="1570"/>
      <c r="C1141" s="1571"/>
      <c r="D1141" s="1569"/>
      <c r="E1141" s="1587"/>
      <c r="F1141" s="1587"/>
      <c r="G1141" s="1572"/>
      <c r="H1141" s="1572"/>
      <c r="I1141" s="1870">
        <f t="shared" si="17"/>
        <v>0</v>
      </c>
      <c r="J1141" s="1587"/>
      <c r="K1141" s="1587"/>
      <c r="L1141" s="1587"/>
      <c r="M1141" s="1587"/>
      <c r="N1141" s="1587"/>
      <c r="O1141" s="1602"/>
    </row>
    <row r="1142" spans="1:15" ht="16" customHeight="1" x14ac:dyDescent="0.45">
      <c r="A1142" s="1609"/>
      <c r="B1142" s="1570"/>
      <c r="C1142" s="1571"/>
      <c r="D1142" s="1569"/>
      <c r="E1142" s="1587"/>
      <c r="F1142" s="1587"/>
      <c r="G1142" s="1572"/>
      <c r="H1142" s="1572"/>
      <c r="I1142" s="1870">
        <f t="shared" si="17"/>
        <v>0</v>
      </c>
      <c r="J1142" s="1587"/>
      <c r="K1142" s="1587"/>
      <c r="L1142" s="1587"/>
      <c r="M1142" s="1587"/>
      <c r="N1142" s="1587"/>
      <c r="O1142" s="1602"/>
    </row>
    <row r="1143" spans="1:15" ht="16" customHeight="1" x14ac:dyDescent="0.45">
      <c r="A1143" s="1609"/>
      <c r="B1143" s="1570"/>
      <c r="C1143" s="1571"/>
      <c r="D1143" s="1569"/>
      <c r="E1143" s="1587"/>
      <c r="F1143" s="1587"/>
      <c r="G1143" s="1572"/>
      <c r="H1143" s="1572"/>
      <c r="I1143" s="1870">
        <f t="shared" si="17"/>
        <v>0</v>
      </c>
      <c r="J1143" s="1587"/>
      <c r="K1143" s="1587"/>
      <c r="L1143" s="1587"/>
      <c r="M1143" s="1587"/>
      <c r="N1143" s="1587"/>
      <c r="O1143" s="1602"/>
    </row>
    <row r="1144" spans="1:15" ht="16" customHeight="1" x14ac:dyDescent="0.45">
      <c r="A1144" s="1609"/>
      <c r="B1144" s="1570"/>
      <c r="C1144" s="1571"/>
      <c r="D1144" s="1569"/>
      <c r="E1144" s="1587"/>
      <c r="F1144" s="1587"/>
      <c r="G1144" s="1572"/>
      <c r="H1144" s="1572"/>
      <c r="I1144" s="1870">
        <f t="shared" si="17"/>
        <v>0</v>
      </c>
      <c r="J1144" s="1587"/>
      <c r="K1144" s="1587"/>
      <c r="L1144" s="1587"/>
      <c r="M1144" s="1587"/>
      <c r="N1144" s="1587"/>
      <c r="O1144" s="1602"/>
    </row>
    <row r="1145" spans="1:15" ht="16" customHeight="1" x14ac:dyDescent="0.45">
      <c r="A1145" s="1609"/>
      <c r="B1145" s="1570"/>
      <c r="C1145" s="1571"/>
      <c r="D1145" s="1569"/>
      <c r="E1145" s="1587"/>
      <c r="F1145" s="1587"/>
      <c r="G1145" s="1572"/>
      <c r="H1145" s="1572"/>
      <c r="I1145" s="1870">
        <f t="shared" si="17"/>
        <v>0</v>
      </c>
      <c r="J1145" s="1587"/>
      <c r="K1145" s="1587"/>
      <c r="L1145" s="1587"/>
      <c r="M1145" s="1587"/>
      <c r="N1145" s="1587"/>
      <c r="O1145" s="1602"/>
    </row>
    <row r="1146" spans="1:15" ht="16" customHeight="1" x14ac:dyDescent="0.45">
      <c r="A1146" s="1609"/>
      <c r="B1146" s="1570"/>
      <c r="C1146" s="1571"/>
      <c r="D1146" s="1569"/>
      <c r="E1146" s="1587"/>
      <c r="F1146" s="1587"/>
      <c r="G1146" s="1572"/>
      <c r="H1146" s="1572"/>
      <c r="I1146" s="1870">
        <f t="shared" si="17"/>
        <v>0</v>
      </c>
      <c r="J1146" s="1587"/>
      <c r="K1146" s="1587"/>
      <c r="L1146" s="1587"/>
      <c r="M1146" s="1587"/>
      <c r="N1146" s="1587"/>
      <c r="O1146" s="1602"/>
    </row>
    <row r="1147" spans="1:15" ht="16" customHeight="1" x14ac:dyDescent="0.45">
      <c r="A1147" s="1609"/>
      <c r="B1147" s="1570"/>
      <c r="C1147" s="1571"/>
      <c r="D1147" s="1569"/>
      <c r="E1147" s="1587"/>
      <c r="F1147" s="1587"/>
      <c r="G1147" s="1572"/>
      <c r="H1147" s="1572"/>
      <c r="I1147" s="1870">
        <f t="shared" si="17"/>
        <v>0</v>
      </c>
      <c r="J1147" s="1587"/>
      <c r="K1147" s="1587"/>
      <c r="L1147" s="1587"/>
      <c r="M1147" s="1587"/>
      <c r="N1147" s="1587"/>
      <c r="O1147" s="1602"/>
    </row>
    <row r="1148" spans="1:15" ht="16" customHeight="1" x14ac:dyDescent="0.45">
      <c r="A1148" s="1609"/>
      <c r="B1148" s="1570"/>
      <c r="C1148" s="1571"/>
      <c r="D1148" s="1569"/>
      <c r="E1148" s="1587"/>
      <c r="F1148" s="1587"/>
      <c r="G1148" s="1572"/>
      <c r="H1148" s="1572"/>
      <c r="I1148" s="1870">
        <f t="shared" si="17"/>
        <v>0</v>
      </c>
      <c r="J1148" s="1587"/>
      <c r="K1148" s="1587"/>
      <c r="L1148" s="1587"/>
      <c r="M1148" s="1587"/>
      <c r="N1148" s="1587"/>
      <c r="O1148" s="1602"/>
    </row>
    <row r="1149" spans="1:15" ht="16" customHeight="1" x14ac:dyDescent="0.45">
      <c r="A1149" s="1609"/>
      <c r="B1149" s="1570"/>
      <c r="C1149" s="1571"/>
      <c r="D1149" s="1569"/>
      <c r="E1149" s="1587"/>
      <c r="F1149" s="1587"/>
      <c r="G1149" s="1572"/>
      <c r="H1149" s="1572"/>
      <c r="I1149" s="1870">
        <f t="shared" si="17"/>
        <v>0</v>
      </c>
      <c r="J1149" s="1587"/>
      <c r="K1149" s="1587"/>
      <c r="L1149" s="1587"/>
      <c r="M1149" s="1587"/>
      <c r="N1149" s="1587"/>
      <c r="O1149" s="1602"/>
    </row>
    <row r="1150" spans="1:15" ht="16" customHeight="1" x14ac:dyDescent="0.45">
      <c r="A1150" s="1609"/>
      <c r="B1150" s="1570"/>
      <c r="C1150" s="1571"/>
      <c r="D1150" s="1569"/>
      <c r="E1150" s="1587"/>
      <c r="F1150" s="1587"/>
      <c r="G1150" s="1572"/>
      <c r="H1150" s="1572"/>
      <c r="I1150" s="1870">
        <f t="shared" si="17"/>
        <v>0</v>
      </c>
      <c r="J1150" s="1587"/>
      <c r="K1150" s="1587"/>
      <c r="L1150" s="1587"/>
      <c r="M1150" s="1587"/>
      <c r="N1150" s="1587"/>
      <c r="O1150" s="1602"/>
    </row>
    <row r="1151" spans="1:15" ht="16" customHeight="1" x14ac:dyDescent="0.45">
      <c r="A1151" s="1609"/>
      <c r="B1151" s="1570"/>
      <c r="C1151" s="1571"/>
      <c r="D1151" s="1569"/>
      <c r="E1151" s="1587"/>
      <c r="F1151" s="1587"/>
      <c r="G1151" s="1572"/>
      <c r="H1151" s="1572"/>
      <c r="I1151" s="1870">
        <f t="shared" si="17"/>
        <v>0</v>
      </c>
      <c r="J1151" s="1587"/>
      <c r="K1151" s="1587"/>
      <c r="L1151" s="1587"/>
      <c r="M1151" s="1587"/>
      <c r="N1151" s="1587"/>
      <c r="O1151" s="1602"/>
    </row>
    <row r="1152" spans="1:15" ht="16" customHeight="1" x14ac:dyDescent="0.45">
      <c r="A1152" s="1609"/>
      <c r="B1152" s="1570"/>
      <c r="C1152" s="1571"/>
      <c r="D1152" s="1569"/>
      <c r="E1152" s="1587"/>
      <c r="F1152" s="1587"/>
      <c r="G1152" s="1572"/>
      <c r="H1152" s="1572"/>
      <c r="I1152" s="1870">
        <f t="shared" si="17"/>
        <v>0</v>
      </c>
      <c r="J1152" s="1587"/>
      <c r="K1152" s="1587"/>
      <c r="L1152" s="1587"/>
      <c r="M1152" s="1587"/>
      <c r="N1152" s="1587"/>
      <c r="O1152" s="1602"/>
    </row>
    <row r="1153" spans="1:15" ht="16" customHeight="1" x14ac:dyDescent="0.45">
      <c r="A1153" s="1609"/>
      <c r="B1153" s="1570"/>
      <c r="C1153" s="1571"/>
      <c r="D1153" s="1569"/>
      <c r="E1153" s="1587"/>
      <c r="F1153" s="1587"/>
      <c r="G1153" s="1572"/>
      <c r="H1153" s="1572"/>
      <c r="I1153" s="1870">
        <f t="shared" si="17"/>
        <v>0</v>
      </c>
      <c r="J1153" s="1587"/>
      <c r="K1153" s="1587"/>
      <c r="L1153" s="1587"/>
      <c r="M1153" s="1587"/>
      <c r="N1153" s="1587"/>
      <c r="O1153" s="1602"/>
    </row>
    <row r="1154" spans="1:15" ht="16" customHeight="1" x14ac:dyDescent="0.45">
      <c r="A1154" s="1609"/>
      <c r="B1154" s="1570"/>
      <c r="C1154" s="1571"/>
      <c r="D1154" s="1569"/>
      <c r="E1154" s="1587"/>
      <c r="F1154" s="1587"/>
      <c r="G1154" s="1572"/>
      <c r="H1154" s="1572"/>
      <c r="I1154" s="1870">
        <f t="shared" si="17"/>
        <v>0</v>
      </c>
      <c r="J1154" s="1587"/>
      <c r="K1154" s="1587"/>
      <c r="L1154" s="1587"/>
      <c r="M1154" s="1587"/>
      <c r="N1154" s="1587"/>
      <c r="O1154" s="1602"/>
    </row>
    <row r="1155" spans="1:15" ht="16" customHeight="1" x14ac:dyDescent="0.45">
      <c r="A1155" s="1609"/>
      <c r="B1155" s="1570"/>
      <c r="C1155" s="1571"/>
      <c r="D1155" s="1569"/>
      <c r="E1155" s="1587"/>
      <c r="F1155" s="1587"/>
      <c r="G1155" s="1572"/>
      <c r="H1155" s="1572"/>
      <c r="I1155" s="1870">
        <f t="shared" si="17"/>
        <v>0</v>
      </c>
      <c r="J1155" s="1587"/>
      <c r="K1155" s="1587"/>
      <c r="L1155" s="1587"/>
      <c r="M1155" s="1587"/>
      <c r="N1155" s="1587"/>
      <c r="O1155" s="1602"/>
    </row>
    <row r="1156" spans="1:15" ht="16" customHeight="1" x14ac:dyDescent="0.45">
      <c r="A1156" s="1609"/>
      <c r="B1156" s="1570"/>
      <c r="C1156" s="1571"/>
      <c r="D1156" s="1569"/>
      <c r="E1156" s="1587"/>
      <c r="F1156" s="1587"/>
      <c r="G1156" s="1572"/>
      <c r="H1156" s="1572"/>
      <c r="I1156" s="1870">
        <f t="shared" si="17"/>
        <v>0</v>
      </c>
      <c r="J1156" s="1587"/>
      <c r="K1156" s="1587"/>
      <c r="L1156" s="1587"/>
      <c r="M1156" s="1587"/>
      <c r="N1156" s="1587"/>
      <c r="O1156" s="1602"/>
    </row>
    <row r="1157" spans="1:15" ht="16" customHeight="1" x14ac:dyDescent="0.45">
      <c r="A1157" s="1609"/>
      <c r="B1157" s="1570"/>
      <c r="C1157" s="1571"/>
      <c r="D1157" s="1569"/>
      <c r="E1157" s="1587"/>
      <c r="F1157" s="1587"/>
      <c r="G1157" s="1572"/>
      <c r="H1157" s="1572"/>
      <c r="I1157" s="1870">
        <f t="shared" si="17"/>
        <v>0</v>
      </c>
      <c r="J1157" s="1587"/>
      <c r="K1157" s="1587"/>
      <c r="L1157" s="1587"/>
      <c r="M1157" s="1587"/>
      <c r="N1157" s="1587"/>
      <c r="O1157" s="1602"/>
    </row>
    <row r="1158" spans="1:15" ht="16" customHeight="1" x14ac:dyDescent="0.45">
      <c r="A1158" s="1609"/>
      <c r="B1158" s="1570"/>
      <c r="C1158" s="1571"/>
      <c r="D1158" s="1569"/>
      <c r="E1158" s="1587"/>
      <c r="F1158" s="1587"/>
      <c r="G1158" s="1572"/>
      <c r="H1158" s="1572"/>
      <c r="I1158" s="1870">
        <f t="shared" si="17"/>
        <v>0</v>
      </c>
      <c r="J1158" s="1587"/>
      <c r="K1158" s="1587"/>
      <c r="L1158" s="1587"/>
      <c r="M1158" s="1587"/>
      <c r="N1158" s="1587"/>
      <c r="O1158" s="1602"/>
    </row>
    <row r="1159" spans="1:15" ht="16" customHeight="1" x14ac:dyDescent="0.45">
      <c r="A1159" s="1609"/>
      <c r="B1159" s="1570"/>
      <c r="C1159" s="1571"/>
      <c r="D1159" s="1569"/>
      <c r="E1159" s="1587"/>
      <c r="F1159" s="1587"/>
      <c r="G1159" s="1572"/>
      <c r="H1159" s="1572"/>
      <c r="I1159" s="1870">
        <f t="shared" si="17"/>
        <v>0</v>
      </c>
      <c r="J1159" s="1587"/>
      <c r="K1159" s="1587"/>
      <c r="L1159" s="1587"/>
      <c r="M1159" s="1587"/>
      <c r="N1159" s="1587"/>
      <c r="O1159" s="1602"/>
    </row>
    <row r="1160" spans="1:15" ht="16" customHeight="1" x14ac:dyDescent="0.45">
      <c r="A1160" s="1609"/>
      <c r="B1160" s="1570"/>
      <c r="C1160" s="1571"/>
      <c r="D1160" s="1569"/>
      <c r="E1160" s="1587"/>
      <c r="F1160" s="1587"/>
      <c r="G1160" s="1572"/>
      <c r="H1160" s="1572"/>
      <c r="I1160" s="1870">
        <f t="shared" ref="I1160:I1223" si="18">$G1160*$H1160</f>
        <v>0</v>
      </c>
      <c r="J1160" s="1587"/>
      <c r="K1160" s="1587"/>
      <c r="L1160" s="1587"/>
      <c r="M1160" s="1587"/>
      <c r="N1160" s="1587"/>
      <c r="O1160" s="1602"/>
    </row>
    <row r="1161" spans="1:15" ht="16" customHeight="1" x14ac:dyDescent="0.45">
      <c r="A1161" s="1609"/>
      <c r="B1161" s="1570"/>
      <c r="C1161" s="1571"/>
      <c r="D1161" s="1569"/>
      <c r="E1161" s="1587"/>
      <c r="F1161" s="1587"/>
      <c r="G1161" s="1572"/>
      <c r="H1161" s="1572"/>
      <c r="I1161" s="1870">
        <f t="shared" si="18"/>
        <v>0</v>
      </c>
      <c r="J1161" s="1587"/>
      <c r="K1161" s="1587"/>
      <c r="L1161" s="1587"/>
      <c r="M1161" s="1587"/>
      <c r="N1161" s="1587"/>
      <c r="O1161" s="1602"/>
    </row>
    <row r="1162" spans="1:15" ht="16" customHeight="1" x14ac:dyDescent="0.45">
      <c r="A1162" s="1609"/>
      <c r="B1162" s="1570"/>
      <c r="C1162" s="1571"/>
      <c r="D1162" s="1569"/>
      <c r="E1162" s="1587"/>
      <c r="F1162" s="1587"/>
      <c r="G1162" s="1572"/>
      <c r="H1162" s="1572"/>
      <c r="I1162" s="1870">
        <f t="shared" si="18"/>
        <v>0</v>
      </c>
      <c r="J1162" s="1587"/>
      <c r="K1162" s="1587"/>
      <c r="L1162" s="1587"/>
      <c r="M1162" s="1587"/>
      <c r="N1162" s="1587"/>
      <c r="O1162" s="1602"/>
    </row>
    <row r="1163" spans="1:15" ht="16" customHeight="1" x14ac:dyDescent="0.45">
      <c r="A1163" s="1609"/>
      <c r="B1163" s="1570"/>
      <c r="C1163" s="1571"/>
      <c r="D1163" s="1569"/>
      <c r="E1163" s="1587"/>
      <c r="F1163" s="1587"/>
      <c r="G1163" s="1572"/>
      <c r="H1163" s="1572"/>
      <c r="I1163" s="1870">
        <f t="shared" si="18"/>
        <v>0</v>
      </c>
      <c r="J1163" s="1587"/>
      <c r="K1163" s="1587"/>
      <c r="L1163" s="1587"/>
      <c r="M1163" s="1587"/>
      <c r="N1163" s="1587"/>
      <c r="O1163" s="1602"/>
    </row>
    <row r="1164" spans="1:15" ht="16" customHeight="1" x14ac:dyDescent="0.45">
      <c r="A1164" s="1609"/>
      <c r="B1164" s="1570"/>
      <c r="C1164" s="1571"/>
      <c r="D1164" s="1569"/>
      <c r="E1164" s="1587"/>
      <c r="F1164" s="1587"/>
      <c r="G1164" s="1572"/>
      <c r="H1164" s="1572"/>
      <c r="I1164" s="1870">
        <f t="shared" si="18"/>
        <v>0</v>
      </c>
      <c r="J1164" s="1587"/>
      <c r="K1164" s="1587"/>
      <c r="L1164" s="1587"/>
      <c r="M1164" s="1587"/>
      <c r="N1164" s="1587"/>
      <c r="O1164" s="1602"/>
    </row>
    <row r="1165" spans="1:15" ht="16" customHeight="1" x14ac:dyDescent="0.45">
      <c r="A1165" s="1609"/>
      <c r="B1165" s="1570"/>
      <c r="C1165" s="1571"/>
      <c r="D1165" s="1569"/>
      <c r="E1165" s="1587"/>
      <c r="F1165" s="1587"/>
      <c r="G1165" s="1572"/>
      <c r="H1165" s="1572"/>
      <c r="I1165" s="1870">
        <f t="shared" si="18"/>
        <v>0</v>
      </c>
      <c r="J1165" s="1587"/>
      <c r="K1165" s="1587"/>
      <c r="L1165" s="1587"/>
      <c r="M1165" s="1587"/>
      <c r="N1165" s="1587"/>
      <c r="O1165" s="1602"/>
    </row>
    <row r="1166" spans="1:15" ht="16" customHeight="1" x14ac:dyDescent="0.45">
      <c r="A1166" s="1609"/>
      <c r="B1166" s="1570"/>
      <c r="C1166" s="1571"/>
      <c r="D1166" s="1569"/>
      <c r="E1166" s="1587"/>
      <c r="F1166" s="1587"/>
      <c r="G1166" s="1572"/>
      <c r="H1166" s="1572"/>
      <c r="I1166" s="1870">
        <f t="shared" si="18"/>
        <v>0</v>
      </c>
      <c r="J1166" s="1587"/>
      <c r="K1166" s="1587"/>
      <c r="L1166" s="1587"/>
      <c r="M1166" s="1587"/>
      <c r="N1166" s="1587"/>
      <c r="O1166" s="1602"/>
    </row>
    <row r="1167" spans="1:15" ht="16" customHeight="1" x14ac:dyDescent="0.45">
      <c r="A1167" s="1609"/>
      <c r="B1167" s="1570"/>
      <c r="C1167" s="1571"/>
      <c r="D1167" s="1569"/>
      <c r="E1167" s="1587"/>
      <c r="F1167" s="1587"/>
      <c r="G1167" s="1572"/>
      <c r="H1167" s="1572"/>
      <c r="I1167" s="1870">
        <f t="shared" si="18"/>
        <v>0</v>
      </c>
      <c r="J1167" s="1587"/>
      <c r="K1167" s="1587"/>
      <c r="L1167" s="1587"/>
      <c r="M1167" s="1587"/>
      <c r="N1167" s="1587"/>
      <c r="O1167" s="1602"/>
    </row>
    <row r="1168" spans="1:15" ht="16" customHeight="1" x14ac:dyDescent="0.45">
      <c r="A1168" s="1609"/>
      <c r="B1168" s="1570"/>
      <c r="C1168" s="1571"/>
      <c r="D1168" s="1569"/>
      <c r="E1168" s="1587"/>
      <c r="F1168" s="1587"/>
      <c r="G1168" s="1572"/>
      <c r="H1168" s="1572"/>
      <c r="I1168" s="1870">
        <f t="shared" si="18"/>
        <v>0</v>
      </c>
      <c r="J1168" s="1587"/>
      <c r="K1168" s="1587"/>
      <c r="L1168" s="1587"/>
      <c r="M1168" s="1587"/>
      <c r="N1168" s="1587"/>
      <c r="O1168" s="1602"/>
    </row>
    <row r="1169" spans="1:15" ht="16" customHeight="1" x14ac:dyDescent="0.45">
      <c r="A1169" s="1609"/>
      <c r="B1169" s="1570"/>
      <c r="C1169" s="1571"/>
      <c r="D1169" s="1569"/>
      <c r="E1169" s="1587"/>
      <c r="F1169" s="1587"/>
      <c r="G1169" s="1572"/>
      <c r="H1169" s="1572"/>
      <c r="I1169" s="1870">
        <f t="shared" si="18"/>
        <v>0</v>
      </c>
      <c r="J1169" s="1587"/>
      <c r="K1169" s="1587"/>
      <c r="L1169" s="1587"/>
      <c r="M1169" s="1587"/>
      <c r="N1169" s="1587"/>
      <c r="O1169" s="1602"/>
    </row>
    <row r="1170" spans="1:15" ht="16" customHeight="1" x14ac:dyDescent="0.45">
      <c r="A1170" s="1609"/>
      <c r="B1170" s="1570"/>
      <c r="C1170" s="1571"/>
      <c r="D1170" s="1569"/>
      <c r="E1170" s="1587"/>
      <c r="F1170" s="1587"/>
      <c r="G1170" s="1572"/>
      <c r="H1170" s="1572"/>
      <c r="I1170" s="1870">
        <f t="shared" si="18"/>
        <v>0</v>
      </c>
      <c r="J1170" s="1587"/>
      <c r="K1170" s="1587"/>
      <c r="L1170" s="1587"/>
      <c r="M1170" s="1587"/>
      <c r="N1170" s="1587"/>
      <c r="O1170" s="1602"/>
    </row>
    <row r="1171" spans="1:15" ht="16" customHeight="1" x14ac:dyDescent="0.45">
      <c r="A1171" s="1609"/>
      <c r="B1171" s="1570"/>
      <c r="C1171" s="1571"/>
      <c r="D1171" s="1569"/>
      <c r="E1171" s="1587"/>
      <c r="F1171" s="1587"/>
      <c r="G1171" s="1572"/>
      <c r="H1171" s="1572"/>
      <c r="I1171" s="1870">
        <f t="shared" si="18"/>
        <v>0</v>
      </c>
      <c r="J1171" s="1587"/>
      <c r="K1171" s="1587"/>
      <c r="L1171" s="1587"/>
      <c r="M1171" s="1587"/>
      <c r="N1171" s="1587"/>
      <c r="O1171" s="1602"/>
    </row>
    <row r="1172" spans="1:15" ht="16" customHeight="1" x14ac:dyDescent="0.45">
      <c r="A1172" s="1609"/>
      <c r="B1172" s="1570"/>
      <c r="C1172" s="1571"/>
      <c r="D1172" s="1569"/>
      <c r="E1172" s="1587"/>
      <c r="F1172" s="1587"/>
      <c r="G1172" s="1572"/>
      <c r="H1172" s="1572"/>
      <c r="I1172" s="1870">
        <f t="shared" si="18"/>
        <v>0</v>
      </c>
      <c r="J1172" s="1587"/>
      <c r="K1172" s="1587"/>
      <c r="L1172" s="1587"/>
      <c r="M1172" s="1587"/>
      <c r="N1172" s="1587"/>
      <c r="O1172" s="1602"/>
    </row>
    <row r="1173" spans="1:15" ht="16" customHeight="1" x14ac:dyDescent="0.45">
      <c r="A1173" s="1609"/>
      <c r="B1173" s="1570"/>
      <c r="C1173" s="1571"/>
      <c r="D1173" s="1569"/>
      <c r="E1173" s="1587"/>
      <c r="F1173" s="1587"/>
      <c r="G1173" s="1572"/>
      <c r="H1173" s="1572"/>
      <c r="I1173" s="1870">
        <f t="shared" si="18"/>
        <v>0</v>
      </c>
      <c r="J1173" s="1587"/>
      <c r="K1173" s="1587"/>
      <c r="L1173" s="1587"/>
      <c r="M1173" s="1587"/>
      <c r="N1173" s="1587"/>
      <c r="O1173" s="1602"/>
    </row>
    <row r="1174" spans="1:15" ht="16" customHeight="1" x14ac:dyDescent="0.45">
      <c r="A1174" s="1609"/>
      <c r="B1174" s="1570"/>
      <c r="C1174" s="1571"/>
      <c r="D1174" s="1569"/>
      <c r="E1174" s="1587"/>
      <c r="F1174" s="1587"/>
      <c r="G1174" s="1572"/>
      <c r="H1174" s="1572"/>
      <c r="I1174" s="1870">
        <f t="shared" si="18"/>
        <v>0</v>
      </c>
      <c r="J1174" s="1587"/>
      <c r="K1174" s="1587"/>
      <c r="L1174" s="1587"/>
      <c r="M1174" s="1587"/>
      <c r="N1174" s="1587"/>
      <c r="O1174" s="1602"/>
    </row>
    <row r="1175" spans="1:15" ht="16" customHeight="1" x14ac:dyDescent="0.45">
      <c r="A1175" s="1609"/>
      <c r="B1175" s="1570"/>
      <c r="C1175" s="1571"/>
      <c r="D1175" s="1569"/>
      <c r="E1175" s="1587"/>
      <c r="F1175" s="1587"/>
      <c r="G1175" s="1572"/>
      <c r="H1175" s="1572"/>
      <c r="I1175" s="1870">
        <f t="shared" si="18"/>
        <v>0</v>
      </c>
      <c r="J1175" s="1587"/>
      <c r="K1175" s="1587"/>
      <c r="L1175" s="1587"/>
      <c r="M1175" s="1587"/>
      <c r="N1175" s="1587"/>
      <c r="O1175" s="1602"/>
    </row>
    <row r="1176" spans="1:15" ht="16" customHeight="1" x14ac:dyDescent="0.45">
      <c r="A1176" s="1609"/>
      <c r="B1176" s="1570"/>
      <c r="C1176" s="1571"/>
      <c r="D1176" s="1569"/>
      <c r="E1176" s="1587"/>
      <c r="F1176" s="1587"/>
      <c r="G1176" s="1572"/>
      <c r="H1176" s="1572"/>
      <c r="I1176" s="1870">
        <f t="shared" si="18"/>
        <v>0</v>
      </c>
      <c r="J1176" s="1587"/>
      <c r="K1176" s="1587"/>
      <c r="L1176" s="1587"/>
      <c r="M1176" s="1587"/>
      <c r="N1176" s="1587"/>
      <c r="O1176" s="1602"/>
    </row>
    <row r="1177" spans="1:15" ht="16" customHeight="1" x14ac:dyDescent="0.45">
      <c r="A1177" s="1609"/>
      <c r="B1177" s="1570"/>
      <c r="C1177" s="1571"/>
      <c r="D1177" s="1569"/>
      <c r="E1177" s="1587"/>
      <c r="F1177" s="1587"/>
      <c r="G1177" s="1572"/>
      <c r="H1177" s="1572"/>
      <c r="I1177" s="1870">
        <f t="shared" si="18"/>
        <v>0</v>
      </c>
      <c r="J1177" s="1587"/>
      <c r="K1177" s="1587"/>
      <c r="L1177" s="1587"/>
      <c r="M1177" s="1587"/>
      <c r="N1177" s="1587"/>
      <c r="O1177" s="1602"/>
    </row>
    <row r="1178" spans="1:15" ht="16" customHeight="1" x14ac:dyDescent="0.45">
      <c r="A1178" s="1609"/>
      <c r="B1178" s="1570"/>
      <c r="C1178" s="1571"/>
      <c r="D1178" s="1569"/>
      <c r="E1178" s="1587"/>
      <c r="F1178" s="1587"/>
      <c r="G1178" s="1572"/>
      <c r="H1178" s="1572"/>
      <c r="I1178" s="1870">
        <f t="shared" si="18"/>
        <v>0</v>
      </c>
      <c r="J1178" s="1587"/>
      <c r="K1178" s="1587"/>
      <c r="L1178" s="1587"/>
      <c r="M1178" s="1587"/>
      <c r="N1178" s="1587"/>
      <c r="O1178" s="1602"/>
    </row>
    <row r="1179" spans="1:15" ht="16" customHeight="1" x14ac:dyDescent="0.45">
      <c r="A1179" s="1609"/>
      <c r="B1179" s="1570"/>
      <c r="C1179" s="1571"/>
      <c r="D1179" s="1569"/>
      <c r="E1179" s="1587"/>
      <c r="F1179" s="1587"/>
      <c r="G1179" s="1572"/>
      <c r="H1179" s="1572"/>
      <c r="I1179" s="1870">
        <f t="shared" si="18"/>
        <v>0</v>
      </c>
      <c r="J1179" s="1587"/>
      <c r="K1179" s="1587"/>
      <c r="L1179" s="1587"/>
      <c r="M1179" s="1587"/>
      <c r="N1179" s="1587"/>
      <c r="O1179" s="1602"/>
    </row>
    <row r="1180" spans="1:15" ht="16" customHeight="1" x14ac:dyDescent="0.45">
      <c r="A1180" s="1609"/>
      <c r="B1180" s="1570"/>
      <c r="C1180" s="1571"/>
      <c r="D1180" s="1569"/>
      <c r="E1180" s="1587"/>
      <c r="F1180" s="1587"/>
      <c r="G1180" s="1572"/>
      <c r="H1180" s="1572"/>
      <c r="I1180" s="1870">
        <f t="shared" si="18"/>
        <v>0</v>
      </c>
      <c r="J1180" s="1587"/>
      <c r="K1180" s="1587"/>
      <c r="L1180" s="1587"/>
      <c r="M1180" s="1587"/>
      <c r="N1180" s="1587"/>
      <c r="O1180" s="1602"/>
    </row>
    <row r="1181" spans="1:15" ht="16" customHeight="1" x14ac:dyDescent="0.45">
      <c r="A1181" s="1609"/>
      <c r="B1181" s="1570"/>
      <c r="C1181" s="1571"/>
      <c r="D1181" s="1569"/>
      <c r="E1181" s="1587"/>
      <c r="F1181" s="1587"/>
      <c r="G1181" s="1572"/>
      <c r="H1181" s="1572"/>
      <c r="I1181" s="1870">
        <f t="shared" si="18"/>
        <v>0</v>
      </c>
      <c r="J1181" s="1587"/>
      <c r="K1181" s="1587"/>
      <c r="L1181" s="1587"/>
      <c r="M1181" s="1587"/>
      <c r="N1181" s="1587"/>
      <c r="O1181" s="1602"/>
    </row>
    <row r="1182" spans="1:15" ht="16" customHeight="1" x14ac:dyDescent="0.45">
      <c r="A1182" s="1609"/>
      <c r="B1182" s="1570"/>
      <c r="C1182" s="1571"/>
      <c r="D1182" s="1569"/>
      <c r="E1182" s="1587"/>
      <c r="F1182" s="1587"/>
      <c r="G1182" s="1572"/>
      <c r="H1182" s="1572"/>
      <c r="I1182" s="1870">
        <f t="shared" si="18"/>
        <v>0</v>
      </c>
      <c r="J1182" s="1587"/>
      <c r="K1182" s="1587"/>
      <c r="L1182" s="1587"/>
      <c r="M1182" s="1587"/>
      <c r="N1182" s="1587"/>
      <c r="O1182" s="1602"/>
    </row>
    <row r="1183" spans="1:15" ht="16" customHeight="1" x14ac:dyDescent="0.45">
      <c r="A1183" s="1609"/>
      <c r="B1183" s="1570"/>
      <c r="C1183" s="1571"/>
      <c r="D1183" s="1569"/>
      <c r="E1183" s="1587"/>
      <c r="F1183" s="1587"/>
      <c r="G1183" s="1572"/>
      <c r="H1183" s="1572"/>
      <c r="I1183" s="1870">
        <f t="shared" si="18"/>
        <v>0</v>
      </c>
      <c r="J1183" s="1587"/>
      <c r="K1183" s="1587"/>
      <c r="L1183" s="1587"/>
      <c r="M1183" s="1587"/>
      <c r="N1183" s="1587"/>
      <c r="O1183" s="1602"/>
    </row>
    <row r="1184" spans="1:15" ht="16" customHeight="1" x14ac:dyDescent="0.45">
      <c r="A1184" s="1609"/>
      <c r="B1184" s="1570"/>
      <c r="C1184" s="1571"/>
      <c r="D1184" s="1569"/>
      <c r="E1184" s="1587"/>
      <c r="F1184" s="1587"/>
      <c r="G1184" s="1572"/>
      <c r="H1184" s="1572"/>
      <c r="I1184" s="1870">
        <f t="shared" si="18"/>
        <v>0</v>
      </c>
      <c r="J1184" s="1587"/>
      <c r="K1184" s="1587"/>
      <c r="L1184" s="1587"/>
      <c r="M1184" s="1587"/>
      <c r="N1184" s="1587"/>
      <c r="O1184" s="1602"/>
    </row>
    <row r="1185" spans="1:15" ht="16" customHeight="1" x14ac:dyDescent="0.45">
      <c r="A1185" s="1609"/>
      <c r="B1185" s="1570"/>
      <c r="C1185" s="1571"/>
      <c r="D1185" s="1569"/>
      <c r="E1185" s="1587"/>
      <c r="F1185" s="1587"/>
      <c r="G1185" s="1572"/>
      <c r="H1185" s="1572"/>
      <c r="I1185" s="1870">
        <f t="shared" si="18"/>
        <v>0</v>
      </c>
      <c r="J1185" s="1587"/>
      <c r="K1185" s="1587"/>
      <c r="L1185" s="1587"/>
      <c r="M1185" s="1587"/>
      <c r="N1185" s="1587"/>
      <c r="O1185" s="1602"/>
    </row>
    <row r="1186" spans="1:15" ht="16" customHeight="1" x14ac:dyDescent="0.45">
      <c r="A1186" s="1609"/>
      <c r="B1186" s="1570"/>
      <c r="C1186" s="1571"/>
      <c r="D1186" s="1569"/>
      <c r="E1186" s="1587"/>
      <c r="F1186" s="1587"/>
      <c r="G1186" s="1572"/>
      <c r="H1186" s="1572"/>
      <c r="I1186" s="1870">
        <f t="shared" si="18"/>
        <v>0</v>
      </c>
      <c r="J1186" s="1587"/>
      <c r="K1186" s="1587"/>
      <c r="L1186" s="1587"/>
      <c r="M1186" s="1587"/>
      <c r="N1186" s="1587"/>
      <c r="O1186" s="1602"/>
    </row>
    <row r="1187" spans="1:15" ht="16" customHeight="1" x14ac:dyDescent="0.45">
      <c r="A1187" s="1609"/>
      <c r="B1187" s="1570"/>
      <c r="C1187" s="1571"/>
      <c r="D1187" s="1569"/>
      <c r="E1187" s="1587"/>
      <c r="F1187" s="1587"/>
      <c r="G1187" s="1572"/>
      <c r="H1187" s="1572"/>
      <c r="I1187" s="1870">
        <f t="shared" si="18"/>
        <v>0</v>
      </c>
      <c r="J1187" s="1587"/>
      <c r="K1187" s="1587"/>
      <c r="L1187" s="1587"/>
      <c r="M1187" s="1587"/>
      <c r="N1187" s="1587"/>
      <c r="O1187" s="1602"/>
    </row>
    <row r="1188" spans="1:15" ht="16" customHeight="1" x14ac:dyDescent="0.45">
      <c r="A1188" s="1609"/>
      <c r="B1188" s="1570"/>
      <c r="C1188" s="1571"/>
      <c r="D1188" s="1569"/>
      <c r="E1188" s="1587"/>
      <c r="F1188" s="1587"/>
      <c r="G1188" s="1572"/>
      <c r="H1188" s="1572"/>
      <c r="I1188" s="1870">
        <f t="shared" si="18"/>
        <v>0</v>
      </c>
      <c r="J1188" s="1587"/>
      <c r="K1188" s="1587"/>
      <c r="L1188" s="1587"/>
      <c r="M1188" s="1587"/>
      <c r="N1188" s="1587"/>
      <c r="O1188" s="1602"/>
    </row>
    <row r="1189" spans="1:15" ht="16" customHeight="1" x14ac:dyDescent="0.45">
      <c r="A1189" s="1609"/>
      <c r="B1189" s="1570"/>
      <c r="C1189" s="1571"/>
      <c r="D1189" s="1569"/>
      <c r="E1189" s="1587"/>
      <c r="F1189" s="1587"/>
      <c r="G1189" s="1572"/>
      <c r="H1189" s="1572"/>
      <c r="I1189" s="1870">
        <f t="shared" si="18"/>
        <v>0</v>
      </c>
      <c r="J1189" s="1587"/>
      <c r="K1189" s="1587"/>
      <c r="L1189" s="1587"/>
      <c r="M1189" s="1587"/>
      <c r="N1189" s="1587"/>
      <c r="O1189" s="1602"/>
    </row>
    <row r="1190" spans="1:15" ht="16" customHeight="1" x14ac:dyDescent="0.45">
      <c r="A1190" s="1609"/>
      <c r="B1190" s="1570"/>
      <c r="C1190" s="1571"/>
      <c r="D1190" s="1569"/>
      <c r="E1190" s="1587"/>
      <c r="F1190" s="1587"/>
      <c r="G1190" s="1572"/>
      <c r="H1190" s="1572"/>
      <c r="I1190" s="1870">
        <f t="shared" si="18"/>
        <v>0</v>
      </c>
      <c r="J1190" s="1587"/>
      <c r="K1190" s="1587"/>
      <c r="L1190" s="1587"/>
      <c r="M1190" s="1587"/>
      <c r="N1190" s="1587"/>
      <c r="O1190" s="1602"/>
    </row>
    <row r="1191" spans="1:15" ht="16" customHeight="1" x14ac:dyDescent="0.45">
      <c r="A1191" s="1609"/>
      <c r="B1191" s="1570"/>
      <c r="C1191" s="1571"/>
      <c r="D1191" s="1569"/>
      <c r="E1191" s="1587"/>
      <c r="F1191" s="1587"/>
      <c r="G1191" s="1572"/>
      <c r="H1191" s="1572"/>
      <c r="I1191" s="1870">
        <f t="shared" si="18"/>
        <v>0</v>
      </c>
      <c r="J1191" s="1587"/>
      <c r="K1191" s="1587"/>
      <c r="L1191" s="1587"/>
      <c r="M1191" s="1587"/>
      <c r="N1191" s="1587"/>
      <c r="O1191" s="1602"/>
    </row>
    <row r="1192" spans="1:15" ht="16" customHeight="1" x14ac:dyDescent="0.45">
      <c r="A1192" s="1609"/>
      <c r="B1192" s="1570"/>
      <c r="C1192" s="1571"/>
      <c r="D1192" s="1569"/>
      <c r="E1192" s="1587"/>
      <c r="F1192" s="1587"/>
      <c r="G1192" s="1572"/>
      <c r="H1192" s="1572"/>
      <c r="I1192" s="1870">
        <f t="shared" si="18"/>
        <v>0</v>
      </c>
      <c r="J1192" s="1587"/>
      <c r="K1192" s="1587"/>
      <c r="L1192" s="1587"/>
      <c r="M1192" s="1587"/>
      <c r="N1192" s="1587"/>
      <c r="O1192" s="1602"/>
    </row>
    <row r="1193" spans="1:15" ht="16" customHeight="1" x14ac:dyDescent="0.45">
      <c r="A1193" s="1609"/>
      <c r="B1193" s="1570"/>
      <c r="C1193" s="1571"/>
      <c r="D1193" s="1569"/>
      <c r="E1193" s="1587"/>
      <c r="F1193" s="1587"/>
      <c r="G1193" s="1572"/>
      <c r="H1193" s="1572"/>
      <c r="I1193" s="1870">
        <f t="shared" si="18"/>
        <v>0</v>
      </c>
      <c r="J1193" s="1587"/>
      <c r="K1193" s="1587"/>
      <c r="L1193" s="1587"/>
      <c r="M1193" s="1587"/>
      <c r="N1193" s="1587"/>
      <c r="O1193" s="1602"/>
    </row>
    <row r="1194" spans="1:15" ht="16" customHeight="1" x14ac:dyDescent="0.45">
      <c r="A1194" s="1609"/>
      <c r="B1194" s="1570"/>
      <c r="C1194" s="1571"/>
      <c r="D1194" s="1569"/>
      <c r="E1194" s="1587"/>
      <c r="F1194" s="1587"/>
      <c r="G1194" s="1572"/>
      <c r="H1194" s="1572"/>
      <c r="I1194" s="1870">
        <f t="shared" si="18"/>
        <v>0</v>
      </c>
      <c r="J1194" s="1587"/>
      <c r="K1194" s="1587"/>
      <c r="L1194" s="1587"/>
      <c r="M1194" s="1587"/>
      <c r="N1194" s="1587"/>
      <c r="O1194" s="1602"/>
    </row>
    <row r="1195" spans="1:15" ht="16" customHeight="1" x14ac:dyDescent="0.45">
      <c r="A1195" s="1609"/>
      <c r="B1195" s="1570"/>
      <c r="C1195" s="1571"/>
      <c r="D1195" s="1569"/>
      <c r="E1195" s="1587"/>
      <c r="F1195" s="1587"/>
      <c r="G1195" s="1572"/>
      <c r="H1195" s="1572"/>
      <c r="I1195" s="1870">
        <f t="shared" si="18"/>
        <v>0</v>
      </c>
      <c r="J1195" s="1587"/>
      <c r="K1195" s="1587"/>
      <c r="L1195" s="1587"/>
      <c r="M1195" s="1587"/>
      <c r="N1195" s="1587"/>
      <c r="O1195" s="1602"/>
    </row>
    <row r="1196" spans="1:15" ht="16" customHeight="1" x14ac:dyDescent="0.45">
      <c r="A1196" s="1609"/>
      <c r="B1196" s="1570"/>
      <c r="C1196" s="1571"/>
      <c r="D1196" s="1569"/>
      <c r="E1196" s="1587"/>
      <c r="F1196" s="1587"/>
      <c r="G1196" s="1572"/>
      <c r="H1196" s="1572"/>
      <c r="I1196" s="1870">
        <f t="shared" si="18"/>
        <v>0</v>
      </c>
      <c r="J1196" s="1587"/>
      <c r="K1196" s="1587"/>
      <c r="L1196" s="1587"/>
      <c r="M1196" s="1587"/>
      <c r="N1196" s="1587"/>
      <c r="O1196" s="1602"/>
    </row>
    <row r="1197" spans="1:15" ht="16" customHeight="1" x14ac:dyDescent="0.45">
      <c r="A1197" s="1609"/>
      <c r="B1197" s="1570"/>
      <c r="C1197" s="1571"/>
      <c r="D1197" s="1569"/>
      <c r="E1197" s="1587"/>
      <c r="F1197" s="1587"/>
      <c r="G1197" s="1572"/>
      <c r="H1197" s="1572"/>
      <c r="I1197" s="1870">
        <f t="shared" si="18"/>
        <v>0</v>
      </c>
      <c r="J1197" s="1587"/>
      <c r="K1197" s="1587"/>
      <c r="L1197" s="1587"/>
      <c r="M1197" s="1587"/>
      <c r="N1197" s="1587"/>
      <c r="O1197" s="1602"/>
    </row>
    <row r="1198" spans="1:15" ht="16" customHeight="1" x14ac:dyDescent="0.45">
      <c r="A1198" s="1609"/>
      <c r="B1198" s="1570"/>
      <c r="C1198" s="1571"/>
      <c r="D1198" s="1569"/>
      <c r="E1198" s="1587"/>
      <c r="F1198" s="1587"/>
      <c r="G1198" s="1572"/>
      <c r="H1198" s="1572"/>
      <c r="I1198" s="1870">
        <f t="shared" si="18"/>
        <v>0</v>
      </c>
      <c r="J1198" s="1587"/>
      <c r="K1198" s="1587"/>
      <c r="L1198" s="1587"/>
      <c r="M1198" s="1587"/>
      <c r="N1198" s="1587"/>
      <c r="O1198" s="1602"/>
    </row>
    <row r="1199" spans="1:15" ht="16" customHeight="1" x14ac:dyDescent="0.45">
      <c r="A1199" s="1609"/>
      <c r="B1199" s="1570"/>
      <c r="C1199" s="1571"/>
      <c r="D1199" s="1569"/>
      <c r="E1199" s="1587"/>
      <c r="F1199" s="1587"/>
      <c r="G1199" s="1572"/>
      <c r="H1199" s="1572"/>
      <c r="I1199" s="1870">
        <f t="shared" si="18"/>
        <v>0</v>
      </c>
      <c r="J1199" s="1587"/>
      <c r="K1199" s="1587"/>
      <c r="L1199" s="1587"/>
      <c r="M1199" s="1587"/>
      <c r="N1199" s="1587"/>
      <c r="O1199" s="1602"/>
    </row>
    <row r="1200" spans="1:15" ht="16" customHeight="1" x14ac:dyDescent="0.45">
      <c r="A1200" s="1609"/>
      <c r="B1200" s="1570"/>
      <c r="C1200" s="1571"/>
      <c r="D1200" s="1569"/>
      <c r="E1200" s="1587"/>
      <c r="F1200" s="1587"/>
      <c r="G1200" s="1572"/>
      <c r="H1200" s="1572"/>
      <c r="I1200" s="1870">
        <f t="shared" si="18"/>
        <v>0</v>
      </c>
      <c r="J1200" s="1587"/>
      <c r="K1200" s="1587"/>
      <c r="L1200" s="1587"/>
      <c r="M1200" s="1587"/>
      <c r="N1200" s="1587"/>
      <c r="O1200" s="1602"/>
    </row>
    <row r="1201" spans="1:15" ht="16" customHeight="1" x14ac:dyDescent="0.45">
      <c r="A1201" s="1609"/>
      <c r="B1201" s="1570"/>
      <c r="C1201" s="1571"/>
      <c r="D1201" s="1569"/>
      <c r="E1201" s="1587"/>
      <c r="F1201" s="1587"/>
      <c r="G1201" s="1572"/>
      <c r="H1201" s="1572"/>
      <c r="I1201" s="1870">
        <f t="shared" si="18"/>
        <v>0</v>
      </c>
      <c r="J1201" s="1587"/>
      <c r="K1201" s="1587"/>
      <c r="L1201" s="1587"/>
      <c r="M1201" s="1587"/>
      <c r="N1201" s="1587"/>
      <c r="O1201" s="1602"/>
    </row>
    <row r="1202" spans="1:15" ht="16" customHeight="1" x14ac:dyDescent="0.45">
      <c r="A1202" s="1609"/>
      <c r="B1202" s="1570"/>
      <c r="C1202" s="1571"/>
      <c r="D1202" s="1569"/>
      <c r="E1202" s="1587"/>
      <c r="F1202" s="1587"/>
      <c r="G1202" s="1572"/>
      <c r="H1202" s="1572"/>
      <c r="I1202" s="1870">
        <f t="shared" si="18"/>
        <v>0</v>
      </c>
      <c r="J1202" s="1587"/>
      <c r="K1202" s="1587"/>
      <c r="L1202" s="1587"/>
      <c r="M1202" s="1587"/>
      <c r="N1202" s="1587"/>
      <c r="O1202" s="1602"/>
    </row>
    <row r="1203" spans="1:15" ht="16" customHeight="1" x14ac:dyDescent="0.45">
      <c r="A1203" s="1609"/>
      <c r="B1203" s="1570"/>
      <c r="C1203" s="1571"/>
      <c r="D1203" s="1569"/>
      <c r="E1203" s="1587"/>
      <c r="F1203" s="1587"/>
      <c r="G1203" s="1572"/>
      <c r="H1203" s="1572"/>
      <c r="I1203" s="1870">
        <f t="shared" si="18"/>
        <v>0</v>
      </c>
      <c r="J1203" s="1587"/>
      <c r="K1203" s="1587"/>
      <c r="L1203" s="1587"/>
      <c r="M1203" s="1587"/>
      <c r="N1203" s="1587"/>
      <c r="O1203" s="1602"/>
    </row>
    <row r="1204" spans="1:15" ht="16" customHeight="1" x14ac:dyDescent="0.45">
      <c r="A1204" s="1609"/>
      <c r="B1204" s="1570"/>
      <c r="C1204" s="1571"/>
      <c r="D1204" s="1569"/>
      <c r="E1204" s="1587"/>
      <c r="F1204" s="1587"/>
      <c r="G1204" s="1572"/>
      <c r="H1204" s="1572"/>
      <c r="I1204" s="1870">
        <f t="shared" si="18"/>
        <v>0</v>
      </c>
      <c r="J1204" s="1587"/>
      <c r="K1204" s="1587"/>
      <c r="L1204" s="1587"/>
      <c r="M1204" s="1587"/>
      <c r="N1204" s="1587"/>
      <c r="O1204" s="1602"/>
    </row>
    <row r="1205" spans="1:15" ht="16" customHeight="1" x14ac:dyDescent="0.45">
      <c r="A1205" s="1609"/>
      <c r="B1205" s="1570"/>
      <c r="C1205" s="1571"/>
      <c r="D1205" s="1569"/>
      <c r="E1205" s="1587"/>
      <c r="F1205" s="1587"/>
      <c r="G1205" s="1572"/>
      <c r="H1205" s="1572"/>
      <c r="I1205" s="1870">
        <f t="shared" si="18"/>
        <v>0</v>
      </c>
      <c r="J1205" s="1587"/>
      <c r="K1205" s="1587"/>
      <c r="L1205" s="1587"/>
      <c r="M1205" s="1587"/>
      <c r="N1205" s="1587"/>
      <c r="O1205" s="1602"/>
    </row>
    <row r="1206" spans="1:15" ht="16" customHeight="1" x14ac:dyDescent="0.45">
      <c r="A1206" s="1609"/>
      <c r="B1206" s="1570"/>
      <c r="C1206" s="1571"/>
      <c r="D1206" s="1569"/>
      <c r="E1206" s="1587"/>
      <c r="F1206" s="1587"/>
      <c r="G1206" s="1572"/>
      <c r="H1206" s="1572"/>
      <c r="I1206" s="1870">
        <f t="shared" si="18"/>
        <v>0</v>
      </c>
      <c r="J1206" s="1587"/>
      <c r="K1206" s="1587"/>
      <c r="L1206" s="1587"/>
      <c r="M1206" s="1587"/>
      <c r="N1206" s="1587"/>
      <c r="O1206" s="1602"/>
    </row>
    <row r="1207" spans="1:15" ht="16" customHeight="1" x14ac:dyDescent="0.45">
      <c r="A1207" s="1609"/>
      <c r="B1207" s="1570"/>
      <c r="C1207" s="1571"/>
      <c r="D1207" s="1569"/>
      <c r="E1207" s="1587"/>
      <c r="F1207" s="1587"/>
      <c r="G1207" s="1572"/>
      <c r="H1207" s="1572"/>
      <c r="I1207" s="1870">
        <f t="shared" si="18"/>
        <v>0</v>
      </c>
      <c r="J1207" s="1587"/>
      <c r="K1207" s="1587"/>
      <c r="L1207" s="1587"/>
      <c r="M1207" s="1587"/>
      <c r="N1207" s="1587"/>
      <c r="O1207" s="1602"/>
    </row>
    <row r="1208" spans="1:15" ht="16" customHeight="1" x14ac:dyDescent="0.45">
      <c r="A1208" s="1609"/>
      <c r="B1208" s="1570"/>
      <c r="C1208" s="1571"/>
      <c r="D1208" s="1569"/>
      <c r="E1208" s="1587"/>
      <c r="F1208" s="1587"/>
      <c r="G1208" s="1572"/>
      <c r="H1208" s="1572"/>
      <c r="I1208" s="1870">
        <f t="shared" si="18"/>
        <v>0</v>
      </c>
      <c r="J1208" s="1587"/>
      <c r="K1208" s="1587"/>
      <c r="L1208" s="1587"/>
      <c r="M1208" s="1587"/>
      <c r="N1208" s="1587"/>
      <c r="O1208" s="1602"/>
    </row>
    <row r="1209" spans="1:15" ht="16" customHeight="1" x14ac:dyDescent="0.45">
      <c r="A1209" s="1609"/>
      <c r="B1209" s="1570"/>
      <c r="C1209" s="1571"/>
      <c r="D1209" s="1569"/>
      <c r="E1209" s="1587"/>
      <c r="F1209" s="1587"/>
      <c r="G1209" s="1572"/>
      <c r="H1209" s="1572"/>
      <c r="I1209" s="1870">
        <f t="shared" si="18"/>
        <v>0</v>
      </c>
      <c r="J1209" s="1587"/>
      <c r="K1209" s="1587"/>
      <c r="L1209" s="1587"/>
      <c r="M1209" s="1587"/>
      <c r="N1209" s="1587"/>
      <c r="O1209" s="1602"/>
    </row>
    <row r="1210" spans="1:15" ht="16" customHeight="1" x14ac:dyDescent="0.45">
      <c r="A1210" s="1609"/>
      <c r="B1210" s="1570"/>
      <c r="C1210" s="1571"/>
      <c r="D1210" s="1569"/>
      <c r="E1210" s="1587"/>
      <c r="F1210" s="1587"/>
      <c r="G1210" s="1572"/>
      <c r="H1210" s="1572"/>
      <c r="I1210" s="1870">
        <f t="shared" si="18"/>
        <v>0</v>
      </c>
      <c r="J1210" s="1587"/>
      <c r="K1210" s="1587"/>
      <c r="L1210" s="1587"/>
      <c r="M1210" s="1587"/>
      <c r="N1210" s="1587"/>
      <c r="O1210" s="1602"/>
    </row>
    <row r="1211" spans="1:15" ht="16" customHeight="1" x14ac:dyDescent="0.45">
      <c r="A1211" s="1609"/>
      <c r="B1211" s="1570"/>
      <c r="C1211" s="1571"/>
      <c r="D1211" s="1569"/>
      <c r="E1211" s="1587"/>
      <c r="F1211" s="1587"/>
      <c r="G1211" s="1572"/>
      <c r="H1211" s="1572"/>
      <c r="I1211" s="1870">
        <f t="shared" si="18"/>
        <v>0</v>
      </c>
      <c r="J1211" s="1587"/>
      <c r="K1211" s="1587"/>
      <c r="L1211" s="1587"/>
      <c r="M1211" s="1587"/>
      <c r="N1211" s="1587"/>
      <c r="O1211" s="1602"/>
    </row>
    <row r="1212" spans="1:15" ht="16" customHeight="1" x14ac:dyDescent="0.45">
      <c r="A1212" s="1609"/>
      <c r="B1212" s="1570"/>
      <c r="C1212" s="1571"/>
      <c r="D1212" s="1569"/>
      <c r="E1212" s="1587"/>
      <c r="F1212" s="1587"/>
      <c r="G1212" s="1572"/>
      <c r="H1212" s="1572"/>
      <c r="I1212" s="1870">
        <f t="shared" si="18"/>
        <v>0</v>
      </c>
      <c r="J1212" s="1587"/>
      <c r="K1212" s="1587"/>
      <c r="L1212" s="1587"/>
      <c r="M1212" s="1587"/>
      <c r="N1212" s="1587"/>
      <c r="O1212" s="1602"/>
    </row>
    <row r="1213" spans="1:15" ht="16" customHeight="1" x14ac:dyDescent="0.45">
      <c r="A1213" s="1609"/>
      <c r="B1213" s="1570"/>
      <c r="C1213" s="1571"/>
      <c r="D1213" s="1569"/>
      <c r="E1213" s="1587"/>
      <c r="F1213" s="1587"/>
      <c r="G1213" s="1572"/>
      <c r="H1213" s="1572"/>
      <c r="I1213" s="1870">
        <f t="shared" si="18"/>
        <v>0</v>
      </c>
      <c r="J1213" s="1587"/>
      <c r="K1213" s="1587"/>
      <c r="L1213" s="1587"/>
      <c r="M1213" s="1587"/>
      <c r="N1213" s="1587"/>
      <c r="O1213" s="1602"/>
    </row>
    <row r="1214" spans="1:15" ht="16" customHeight="1" x14ac:dyDescent="0.45">
      <c r="A1214" s="1609"/>
      <c r="B1214" s="1570"/>
      <c r="C1214" s="1571"/>
      <c r="D1214" s="1569"/>
      <c r="E1214" s="1587"/>
      <c r="F1214" s="1587"/>
      <c r="G1214" s="1572"/>
      <c r="H1214" s="1572"/>
      <c r="I1214" s="1870">
        <f t="shared" si="18"/>
        <v>0</v>
      </c>
      <c r="J1214" s="1587"/>
      <c r="K1214" s="1587"/>
      <c r="L1214" s="1587"/>
      <c r="M1214" s="1587"/>
      <c r="N1214" s="1587"/>
      <c r="O1214" s="1602"/>
    </row>
    <row r="1215" spans="1:15" ht="16" customHeight="1" x14ac:dyDescent="0.45">
      <c r="A1215" s="1609"/>
      <c r="B1215" s="1570"/>
      <c r="C1215" s="1571"/>
      <c r="D1215" s="1569"/>
      <c r="E1215" s="1587"/>
      <c r="F1215" s="1587"/>
      <c r="G1215" s="1572"/>
      <c r="H1215" s="1572"/>
      <c r="I1215" s="1870">
        <f t="shared" si="18"/>
        <v>0</v>
      </c>
      <c r="J1215" s="1587"/>
      <c r="K1215" s="1587"/>
      <c r="L1215" s="1587"/>
      <c r="M1215" s="1587"/>
      <c r="N1215" s="1587"/>
      <c r="O1215" s="1602"/>
    </row>
    <row r="1216" spans="1:15" ht="16" customHeight="1" x14ac:dyDescent="0.45">
      <c r="A1216" s="1609"/>
      <c r="B1216" s="1570"/>
      <c r="C1216" s="1571"/>
      <c r="D1216" s="1569"/>
      <c r="E1216" s="1587"/>
      <c r="F1216" s="1587"/>
      <c r="G1216" s="1572"/>
      <c r="H1216" s="1572"/>
      <c r="I1216" s="1870">
        <f t="shared" si="18"/>
        <v>0</v>
      </c>
      <c r="J1216" s="1587"/>
      <c r="K1216" s="1587"/>
      <c r="L1216" s="1587"/>
      <c r="M1216" s="1587"/>
      <c r="N1216" s="1587"/>
      <c r="O1216" s="1602"/>
    </row>
    <row r="1217" spans="1:15" ht="16" customHeight="1" x14ac:dyDescent="0.45">
      <c r="A1217" s="1609"/>
      <c r="B1217" s="1570"/>
      <c r="C1217" s="1571"/>
      <c r="D1217" s="1569"/>
      <c r="E1217" s="1587"/>
      <c r="F1217" s="1587"/>
      <c r="G1217" s="1572"/>
      <c r="H1217" s="1572"/>
      <c r="I1217" s="1870">
        <f t="shared" si="18"/>
        <v>0</v>
      </c>
      <c r="J1217" s="1587"/>
      <c r="K1217" s="1587"/>
      <c r="L1217" s="1587"/>
      <c r="M1217" s="1587"/>
      <c r="N1217" s="1587"/>
      <c r="O1217" s="1602"/>
    </row>
    <row r="1218" spans="1:15" ht="16" customHeight="1" x14ac:dyDescent="0.45">
      <c r="A1218" s="1609"/>
      <c r="B1218" s="1570"/>
      <c r="C1218" s="1571"/>
      <c r="D1218" s="1569"/>
      <c r="E1218" s="1587"/>
      <c r="F1218" s="1587"/>
      <c r="G1218" s="1572"/>
      <c r="H1218" s="1572"/>
      <c r="I1218" s="1870">
        <f t="shared" si="18"/>
        <v>0</v>
      </c>
      <c r="J1218" s="1587"/>
      <c r="K1218" s="1587"/>
      <c r="L1218" s="1587"/>
      <c r="M1218" s="1587"/>
      <c r="N1218" s="1587"/>
      <c r="O1218" s="1602"/>
    </row>
    <row r="1219" spans="1:15" ht="16" customHeight="1" x14ac:dyDescent="0.45">
      <c r="A1219" s="1609"/>
      <c r="B1219" s="1570"/>
      <c r="C1219" s="1571"/>
      <c r="D1219" s="1569"/>
      <c r="E1219" s="1587"/>
      <c r="F1219" s="1587"/>
      <c r="G1219" s="1572"/>
      <c r="H1219" s="1572"/>
      <c r="I1219" s="1870">
        <f t="shared" si="18"/>
        <v>0</v>
      </c>
      <c r="J1219" s="1587"/>
      <c r="K1219" s="1587"/>
      <c r="L1219" s="1587"/>
      <c r="M1219" s="1587"/>
      <c r="N1219" s="1587"/>
      <c r="O1219" s="1602"/>
    </row>
    <row r="1220" spans="1:15" ht="16" customHeight="1" x14ac:dyDescent="0.45">
      <c r="A1220" s="1609"/>
      <c r="B1220" s="1570"/>
      <c r="C1220" s="1571"/>
      <c r="D1220" s="1569"/>
      <c r="E1220" s="1587"/>
      <c r="F1220" s="1587"/>
      <c r="G1220" s="1572"/>
      <c r="H1220" s="1572"/>
      <c r="I1220" s="1870">
        <f t="shared" si="18"/>
        <v>0</v>
      </c>
      <c r="J1220" s="1587"/>
      <c r="K1220" s="1587"/>
      <c r="L1220" s="1587"/>
      <c r="M1220" s="1587"/>
      <c r="N1220" s="1587"/>
      <c r="O1220" s="1602"/>
    </row>
    <row r="1221" spans="1:15" ht="16" customHeight="1" x14ac:dyDescent="0.45">
      <c r="A1221" s="1609"/>
      <c r="B1221" s="1570"/>
      <c r="C1221" s="1571"/>
      <c r="D1221" s="1569"/>
      <c r="E1221" s="1587"/>
      <c r="F1221" s="1587"/>
      <c r="G1221" s="1572"/>
      <c r="H1221" s="1572"/>
      <c r="I1221" s="1870">
        <f t="shared" si="18"/>
        <v>0</v>
      </c>
      <c r="J1221" s="1587"/>
      <c r="K1221" s="1587"/>
      <c r="L1221" s="1587"/>
      <c r="M1221" s="1587"/>
      <c r="N1221" s="1587"/>
      <c r="O1221" s="1602"/>
    </row>
    <row r="1222" spans="1:15" ht="16" customHeight="1" x14ac:dyDescent="0.45">
      <c r="A1222" s="1609"/>
      <c r="B1222" s="1570"/>
      <c r="C1222" s="1571"/>
      <c r="D1222" s="1569"/>
      <c r="E1222" s="1587"/>
      <c r="F1222" s="1587"/>
      <c r="G1222" s="1572"/>
      <c r="H1222" s="1572"/>
      <c r="I1222" s="1870">
        <f t="shared" si="18"/>
        <v>0</v>
      </c>
      <c r="J1222" s="1587"/>
      <c r="K1222" s="1587"/>
      <c r="L1222" s="1587"/>
      <c r="M1222" s="1587"/>
      <c r="N1222" s="1587"/>
      <c r="O1222" s="1602"/>
    </row>
    <row r="1223" spans="1:15" ht="16" customHeight="1" x14ac:dyDescent="0.45">
      <c r="A1223" s="1609"/>
      <c r="B1223" s="1570"/>
      <c r="C1223" s="1571"/>
      <c r="D1223" s="1569"/>
      <c r="E1223" s="1587"/>
      <c r="F1223" s="1587"/>
      <c r="G1223" s="1572"/>
      <c r="H1223" s="1572"/>
      <c r="I1223" s="1870">
        <f t="shared" si="18"/>
        <v>0</v>
      </c>
      <c r="J1223" s="1587"/>
      <c r="K1223" s="1587"/>
      <c r="L1223" s="1587"/>
      <c r="M1223" s="1587"/>
      <c r="N1223" s="1587"/>
      <c r="O1223" s="1602"/>
    </row>
    <row r="1224" spans="1:15" ht="16" customHeight="1" x14ac:dyDescent="0.45">
      <c r="A1224" s="1609"/>
      <c r="B1224" s="1570"/>
      <c r="C1224" s="1571"/>
      <c r="D1224" s="1569"/>
      <c r="E1224" s="1587"/>
      <c r="F1224" s="1587"/>
      <c r="G1224" s="1572"/>
      <c r="H1224" s="1572"/>
      <c r="I1224" s="1870">
        <f t="shared" ref="I1224:I1287" si="19">$G1224*$H1224</f>
        <v>0</v>
      </c>
      <c r="J1224" s="1587"/>
      <c r="K1224" s="1587"/>
      <c r="L1224" s="1587"/>
      <c r="M1224" s="1587"/>
      <c r="N1224" s="1587"/>
      <c r="O1224" s="1602"/>
    </row>
    <row r="1225" spans="1:15" ht="16" customHeight="1" x14ac:dyDescent="0.45">
      <c r="A1225" s="1609"/>
      <c r="B1225" s="1570"/>
      <c r="C1225" s="1571"/>
      <c r="D1225" s="1569"/>
      <c r="E1225" s="1587"/>
      <c r="F1225" s="1587"/>
      <c r="G1225" s="1572"/>
      <c r="H1225" s="1572"/>
      <c r="I1225" s="1870">
        <f t="shared" si="19"/>
        <v>0</v>
      </c>
      <c r="J1225" s="1587"/>
      <c r="K1225" s="1587"/>
      <c r="L1225" s="1587"/>
      <c r="M1225" s="1587"/>
      <c r="N1225" s="1587"/>
      <c r="O1225" s="1602"/>
    </row>
    <row r="1226" spans="1:15" ht="16" customHeight="1" x14ac:dyDescent="0.45">
      <c r="A1226" s="1609"/>
      <c r="B1226" s="1570"/>
      <c r="C1226" s="1571"/>
      <c r="D1226" s="1569"/>
      <c r="E1226" s="1587"/>
      <c r="F1226" s="1587"/>
      <c r="G1226" s="1572"/>
      <c r="H1226" s="1572"/>
      <c r="I1226" s="1870">
        <f t="shared" si="19"/>
        <v>0</v>
      </c>
      <c r="J1226" s="1587"/>
      <c r="K1226" s="1587"/>
      <c r="L1226" s="1587"/>
      <c r="M1226" s="1587"/>
      <c r="N1226" s="1587"/>
      <c r="O1226" s="1602"/>
    </row>
    <row r="1227" spans="1:15" ht="16" customHeight="1" x14ac:dyDescent="0.45">
      <c r="A1227" s="1609"/>
      <c r="B1227" s="1570"/>
      <c r="C1227" s="1571"/>
      <c r="D1227" s="1569"/>
      <c r="E1227" s="1587"/>
      <c r="F1227" s="1587"/>
      <c r="G1227" s="1572"/>
      <c r="H1227" s="1572"/>
      <c r="I1227" s="1870">
        <f t="shared" si="19"/>
        <v>0</v>
      </c>
      <c r="J1227" s="1587"/>
      <c r="K1227" s="1587"/>
      <c r="L1227" s="1587"/>
      <c r="M1227" s="1587"/>
      <c r="N1227" s="1587"/>
      <c r="O1227" s="1602"/>
    </row>
    <row r="1228" spans="1:15" ht="16" customHeight="1" x14ac:dyDescent="0.45">
      <c r="A1228" s="1609"/>
      <c r="B1228" s="1570"/>
      <c r="C1228" s="1571"/>
      <c r="D1228" s="1569"/>
      <c r="E1228" s="1587"/>
      <c r="F1228" s="1587"/>
      <c r="G1228" s="1572"/>
      <c r="H1228" s="1572"/>
      <c r="I1228" s="1870">
        <f t="shared" si="19"/>
        <v>0</v>
      </c>
      <c r="J1228" s="1587"/>
      <c r="K1228" s="1587"/>
      <c r="L1228" s="1587"/>
      <c r="M1228" s="1587"/>
      <c r="N1228" s="1587"/>
      <c r="O1228" s="1602"/>
    </row>
    <row r="1229" spans="1:15" ht="16" customHeight="1" x14ac:dyDescent="0.45">
      <c r="A1229" s="1609"/>
      <c r="B1229" s="1570"/>
      <c r="C1229" s="1571"/>
      <c r="D1229" s="1569"/>
      <c r="E1229" s="1587"/>
      <c r="F1229" s="1587"/>
      <c r="G1229" s="1572"/>
      <c r="H1229" s="1572"/>
      <c r="I1229" s="1870">
        <f t="shared" si="19"/>
        <v>0</v>
      </c>
      <c r="J1229" s="1587"/>
      <c r="K1229" s="1587"/>
      <c r="L1229" s="1587"/>
      <c r="M1229" s="1587"/>
      <c r="N1229" s="1587"/>
      <c r="O1229" s="1602"/>
    </row>
    <row r="1230" spans="1:15" ht="16" customHeight="1" x14ac:dyDescent="0.45">
      <c r="A1230" s="1609"/>
      <c r="B1230" s="1570"/>
      <c r="C1230" s="1571"/>
      <c r="D1230" s="1569"/>
      <c r="E1230" s="1587"/>
      <c r="F1230" s="1587"/>
      <c r="G1230" s="1572"/>
      <c r="H1230" s="1572"/>
      <c r="I1230" s="1870">
        <f t="shared" si="19"/>
        <v>0</v>
      </c>
      <c r="J1230" s="1587"/>
      <c r="K1230" s="1587"/>
      <c r="L1230" s="1587"/>
      <c r="M1230" s="1587"/>
      <c r="N1230" s="1587"/>
      <c r="O1230" s="1602"/>
    </row>
    <row r="1231" spans="1:15" ht="16" customHeight="1" x14ac:dyDescent="0.45">
      <c r="A1231" s="1609"/>
      <c r="B1231" s="1570"/>
      <c r="C1231" s="1571"/>
      <c r="D1231" s="1569"/>
      <c r="E1231" s="1587"/>
      <c r="F1231" s="1587"/>
      <c r="G1231" s="1572"/>
      <c r="H1231" s="1572"/>
      <c r="I1231" s="1870">
        <f t="shared" si="19"/>
        <v>0</v>
      </c>
      <c r="J1231" s="1587"/>
      <c r="K1231" s="1587"/>
      <c r="L1231" s="1587"/>
      <c r="M1231" s="1587"/>
      <c r="N1231" s="1587"/>
      <c r="O1231" s="1602"/>
    </row>
    <row r="1232" spans="1:15" ht="16" customHeight="1" x14ac:dyDescent="0.45">
      <c r="A1232" s="1609"/>
      <c r="B1232" s="1570"/>
      <c r="C1232" s="1571"/>
      <c r="D1232" s="1569"/>
      <c r="E1232" s="1587"/>
      <c r="F1232" s="1587"/>
      <c r="G1232" s="1572"/>
      <c r="H1232" s="1572"/>
      <c r="I1232" s="1870">
        <f t="shared" si="19"/>
        <v>0</v>
      </c>
      <c r="J1232" s="1587"/>
      <c r="K1232" s="1587"/>
      <c r="L1232" s="1587"/>
      <c r="M1232" s="1587"/>
      <c r="N1232" s="1587"/>
      <c r="O1232" s="1602"/>
    </row>
    <row r="1233" spans="1:15" ht="16" customHeight="1" x14ac:dyDescent="0.45">
      <c r="A1233" s="1609"/>
      <c r="B1233" s="1570"/>
      <c r="C1233" s="1571"/>
      <c r="D1233" s="1569"/>
      <c r="E1233" s="1587"/>
      <c r="F1233" s="1587"/>
      <c r="G1233" s="1572"/>
      <c r="H1233" s="1572"/>
      <c r="I1233" s="1870">
        <f t="shared" si="19"/>
        <v>0</v>
      </c>
      <c r="J1233" s="1587"/>
      <c r="K1233" s="1587"/>
      <c r="L1233" s="1587"/>
      <c r="M1233" s="1587"/>
      <c r="N1233" s="1587"/>
      <c r="O1233" s="1602"/>
    </row>
    <row r="1234" spans="1:15" ht="16" customHeight="1" x14ac:dyDescent="0.45">
      <c r="A1234" s="1609"/>
      <c r="B1234" s="1570"/>
      <c r="C1234" s="1571"/>
      <c r="D1234" s="1569"/>
      <c r="E1234" s="1587"/>
      <c r="F1234" s="1587"/>
      <c r="G1234" s="1572"/>
      <c r="H1234" s="1572"/>
      <c r="I1234" s="1870">
        <f t="shared" si="19"/>
        <v>0</v>
      </c>
      <c r="J1234" s="1587"/>
      <c r="K1234" s="1587"/>
      <c r="L1234" s="1587"/>
      <c r="M1234" s="1587"/>
      <c r="N1234" s="1587"/>
      <c r="O1234" s="1602"/>
    </row>
    <row r="1235" spans="1:15" ht="16" customHeight="1" x14ac:dyDescent="0.45">
      <c r="A1235" s="1609"/>
      <c r="B1235" s="1570"/>
      <c r="C1235" s="1571"/>
      <c r="D1235" s="1569"/>
      <c r="E1235" s="1587"/>
      <c r="F1235" s="1587"/>
      <c r="G1235" s="1572"/>
      <c r="H1235" s="1572"/>
      <c r="I1235" s="1870">
        <f t="shared" si="19"/>
        <v>0</v>
      </c>
      <c r="J1235" s="1587"/>
      <c r="K1235" s="1587"/>
      <c r="L1235" s="1587"/>
      <c r="M1235" s="1587"/>
      <c r="N1235" s="1587"/>
      <c r="O1235" s="1602"/>
    </row>
    <row r="1236" spans="1:15" ht="16" customHeight="1" x14ac:dyDescent="0.45">
      <c r="A1236" s="1609"/>
      <c r="B1236" s="1570"/>
      <c r="C1236" s="1571"/>
      <c r="D1236" s="1569"/>
      <c r="E1236" s="1587"/>
      <c r="F1236" s="1587"/>
      <c r="G1236" s="1572"/>
      <c r="H1236" s="1572"/>
      <c r="I1236" s="1870">
        <f t="shared" si="19"/>
        <v>0</v>
      </c>
      <c r="J1236" s="1587"/>
      <c r="K1236" s="1587"/>
      <c r="L1236" s="1587"/>
      <c r="M1236" s="1587"/>
      <c r="N1236" s="1587"/>
      <c r="O1236" s="1602"/>
    </row>
    <row r="1237" spans="1:15" ht="16" customHeight="1" x14ac:dyDescent="0.45">
      <c r="A1237" s="1609"/>
      <c r="B1237" s="1570"/>
      <c r="C1237" s="1571"/>
      <c r="D1237" s="1569"/>
      <c r="E1237" s="1587"/>
      <c r="F1237" s="1587"/>
      <c r="G1237" s="1572"/>
      <c r="H1237" s="1572"/>
      <c r="I1237" s="1870">
        <f t="shared" si="19"/>
        <v>0</v>
      </c>
      <c r="J1237" s="1587"/>
      <c r="K1237" s="1587"/>
      <c r="L1237" s="1587"/>
      <c r="M1237" s="1587"/>
      <c r="N1237" s="1587"/>
      <c r="O1237" s="1602"/>
    </row>
    <row r="1238" spans="1:15" ht="16" customHeight="1" x14ac:dyDescent="0.45">
      <c r="A1238" s="1609"/>
      <c r="B1238" s="1570"/>
      <c r="C1238" s="1571"/>
      <c r="D1238" s="1569"/>
      <c r="E1238" s="1587"/>
      <c r="F1238" s="1587"/>
      <c r="G1238" s="1572"/>
      <c r="H1238" s="1572"/>
      <c r="I1238" s="1870">
        <f t="shared" si="19"/>
        <v>0</v>
      </c>
      <c r="J1238" s="1587"/>
      <c r="K1238" s="1587"/>
      <c r="L1238" s="1587"/>
      <c r="M1238" s="1587"/>
      <c r="N1238" s="1587"/>
      <c r="O1238" s="1602"/>
    </row>
    <row r="1239" spans="1:15" ht="16" customHeight="1" x14ac:dyDescent="0.45">
      <c r="A1239" s="1609"/>
      <c r="B1239" s="1570"/>
      <c r="C1239" s="1571"/>
      <c r="D1239" s="1569"/>
      <c r="E1239" s="1587"/>
      <c r="F1239" s="1587"/>
      <c r="G1239" s="1572"/>
      <c r="H1239" s="1572"/>
      <c r="I1239" s="1870">
        <f t="shared" si="19"/>
        <v>0</v>
      </c>
      <c r="J1239" s="1587"/>
      <c r="K1239" s="1587"/>
      <c r="L1239" s="1587"/>
      <c r="M1239" s="1587"/>
      <c r="N1239" s="1587"/>
      <c r="O1239" s="1602"/>
    </row>
    <row r="1240" spans="1:15" ht="16" customHeight="1" x14ac:dyDescent="0.45">
      <c r="A1240" s="1609"/>
      <c r="B1240" s="1570"/>
      <c r="C1240" s="1571"/>
      <c r="D1240" s="1569"/>
      <c r="E1240" s="1587"/>
      <c r="F1240" s="1587"/>
      <c r="G1240" s="1572"/>
      <c r="H1240" s="1572"/>
      <c r="I1240" s="1870">
        <f t="shared" si="19"/>
        <v>0</v>
      </c>
      <c r="J1240" s="1587"/>
      <c r="K1240" s="1587"/>
      <c r="L1240" s="1587"/>
      <c r="M1240" s="1587"/>
      <c r="N1240" s="1587"/>
      <c r="O1240" s="1602"/>
    </row>
    <row r="1241" spans="1:15" ht="16" customHeight="1" x14ac:dyDescent="0.45">
      <c r="A1241" s="1609"/>
      <c r="B1241" s="1570"/>
      <c r="C1241" s="1571"/>
      <c r="D1241" s="1569"/>
      <c r="E1241" s="1587"/>
      <c r="F1241" s="1587"/>
      <c r="G1241" s="1572"/>
      <c r="H1241" s="1572"/>
      <c r="I1241" s="1870">
        <f t="shared" si="19"/>
        <v>0</v>
      </c>
      <c r="J1241" s="1587"/>
      <c r="K1241" s="1587"/>
      <c r="L1241" s="1587"/>
      <c r="M1241" s="1587"/>
      <c r="N1241" s="1587"/>
      <c r="O1241" s="1602"/>
    </row>
    <row r="1242" spans="1:15" ht="16" customHeight="1" x14ac:dyDescent="0.45">
      <c r="A1242" s="1609"/>
      <c r="B1242" s="1570"/>
      <c r="C1242" s="1571"/>
      <c r="D1242" s="1569"/>
      <c r="E1242" s="1587"/>
      <c r="F1242" s="1587"/>
      <c r="G1242" s="1572"/>
      <c r="H1242" s="1572"/>
      <c r="I1242" s="1870">
        <f t="shared" si="19"/>
        <v>0</v>
      </c>
      <c r="J1242" s="1587"/>
      <c r="K1242" s="1587"/>
      <c r="L1242" s="1587"/>
      <c r="M1242" s="1587"/>
      <c r="N1242" s="1587"/>
      <c r="O1242" s="1602"/>
    </row>
    <row r="1243" spans="1:15" ht="16" customHeight="1" x14ac:dyDescent="0.45">
      <c r="A1243" s="1609"/>
      <c r="B1243" s="1570"/>
      <c r="C1243" s="1571"/>
      <c r="D1243" s="1569"/>
      <c r="E1243" s="1587"/>
      <c r="F1243" s="1587"/>
      <c r="G1243" s="1572"/>
      <c r="H1243" s="1572"/>
      <c r="I1243" s="1870">
        <f t="shared" si="19"/>
        <v>0</v>
      </c>
      <c r="J1243" s="1587"/>
      <c r="K1243" s="1587"/>
      <c r="L1243" s="1587"/>
      <c r="M1243" s="1587"/>
      <c r="N1243" s="1587"/>
      <c r="O1243" s="1602"/>
    </row>
    <row r="1244" spans="1:15" ht="16" customHeight="1" x14ac:dyDescent="0.45">
      <c r="A1244" s="1609"/>
      <c r="B1244" s="1570"/>
      <c r="C1244" s="1571"/>
      <c r="D1244" s="1569"/>
      <c r="E1244" s="1587"/>
      <c r="F1244" s="1587"/>
      <c r="G1244" s="1572"/>
      <c r="H1244" s="1572"/>
      <c r="I1244" s="1870">
        <f t="shared" si="19"/>
        <v>0</v>
      </c>
      <c r="J1244" s="1587"/>
      <c r="K1244" s="1587"/>
      <c r="L1244" s="1587"/>
      <c r="M1244" s="1587"/>
      <c r="N1244" s="1587"/>
      <c r="O1244" s="1602"/>
    </row>
    <row r="1245" spans="1:15" ht="16" customHeight="1" x14ac:dyDescent="0.45">
      <c r="A1245" s="1609"/>
      <c r="B1245" s="1570"/>
      <c r="C1245" s="1571"/>
      <c r="D1245" s="1569"/>
      <c r="E1245" s="1587"/>
      <c r="F1245" s="1587"/>
      <c r="G1245" s="1572"/>
      <c r="H1245" s="1572"/>
      <c r="I1245" s="1870">
        <f t="shared" si="19"/>
        <v>0</v>
      </c>
      <c r="J1245" s="1587"/>
      <c r="K1245" s="1587"/>
      <c r="L1245" s="1587"/>
      <c r="M1245" s="1587"/>
      <c r="N1245" s="1587"/>
      <c r="O1245" s="1602"/>
    </row>
    <row r="1246" spans="1:15" ht="16" customHeight="1" x14ac:dyDescent="0.45">
      <c r="A1246" s="1609"/>
      <c r="B1246" s="1570"/>
      <c r="C1246" s="1571"/>
      <c r="D1246" s="1569"/>
      <c r="E1246" s="1587"/>
      <c r="F1246" s="1587"/>
      <c r="G1246" s="1572"/>
      <c r="H1246" s="1572"/>
      <c r="I1246" s="1870">
        <f t="shared" si="19"/>
        <v>0</v>
      </c>
      <c r="J1246" s="1587"/>
      <c r="K1246" s="1587"/>
      <c r="L1246" s="1587"/>
      <c r="M1246" s="1587"/>
      <c r="N1246" s="1587"/>
      <c r="O1246" s="1602"/>
    </row>
    <row r="1247" spans="1:15" ht="16" customHeight="1" x14ac:dyDescent="0.45">
      <c r="A1247" s="1609"/>
      <c r="B1247" s="1570"/>
      <c r="C1247" s="1571"/>
      <c r="D1247" s="1569"/>
      <c r="E1247" s="1587"/>
      <c r="F1247" s="1587"/>
      <c r="G1247" s="1572"/>
      <c r="H1247" s="1572"/>
      <c r="I1247" s="1870">
        <f t="shared" si="19"/>
        <v>0</v>
      </c>
      <c r="J1247" s="1587"/>
      <c r="K1247" s="1587"/>
      <c r="L1247" s="1587"/>
      <c r="M1247" s="1587"/>
      <c r="N1247" s="1587"/>
      <c r="O1247" s="1602"/>
    </row>
    <row r="1248" spans="1:15" ht="16" customHeight="1" x14ac:dyDescent="0.45">
      <c r="A1248" s="1609"/>
      <c r="B1248" s="1570"/>
      <c r="C1248" s="1571"/>
      <c r="D1248" s="1569"/>
      <c r="E1248" s="1587"/>
      <c r="F1248" s="1587"/>
      <c r="G1248" s="1572"/>
      <c r="H1248" s="1572"/>
      <c r="I1248" s="1870">
        <f t="shared" si="19"/>
        <v>0</v>
      </c>
      <c r="J1248" s="1587"/>
      <c r="K1248" s="1587"/>
      <c r="L1248" s="1587"/>
      <c r="M1248" s="1587"/>
      <c r="N1248" s="1587"/>
      <c r="O1248" s="1602"/>
    </row>
    <row r="1249" spans="1:15" ht="16" customHeight="1" x14ac:dyDescent="0.45">
      <c r="A1249" s="1609"/>
      <c r="B1249" s="1570"/>
      <c r="C1249" s="1571"/>
      <c r="D1249" s="1569"/>
      <c r="E1249" s="1587"/>
      <c r="F1249" s="1587"/>
      <c r="G1249" s="1572"/>
      <c r="H1249" s="1572"/>
      <c r="I1249" s="1870">
        <f t="shared" si="19"/>
        <v>0</v>
      </c>
      <c r="J1249" s="1587"/>
      <c r="K1249" s="1587"/>
      <c r="L1249" s="1587"/>
      <c r="M1249" s="1587"/>
      <c r="N1249" s="1587"/>
      <c r="O1249" s="1602"/>
    </row>
    <row r="1250" spans="1:15" ht="16" customHeight="1" x14ac:dyDescent="0.45">
      <c r="A1250" s="1609"/>
      <c r="B1250" s="1570"/>
      <c r="C1250" s="1571"/>
      <c r="D1250" s="1569"/>
      <c r="E1250" s="1587"/>
      <c r="F1250" s="1587"/>
      <c r="G1250" s="1572"/>
      <c r="H1250" s="1572"/>
      <c r="I1250" s="1870">
        <f t="shared" si="19"/>
        <v>0</v>
      </c>
      <c r="J1250" s="1587"/>
      <c r="K1250" s="1587"/>
      <c r="L1250" s="1587"/>
      <c r="M1250" s="1587"/>
      <c r="N1250" s="1587"/>
      <c r="O1250" s="1602"/>
    </row>
    <row r="1251" spans="1:15" ht="16" customHeight="1" x14ac:dyDescent="0.45">
      <c r="A1251" s="1609"/>
      <c r="B1251" s="1570"/>
      <c r="C1251" s="1571"/>
      <c r="D1251" s="1569"/>
      <c r="E1251" s="1587"/>
      <c r="F1251" s="1587"/>
      <c r="G1251" s="1572"/>
      <c r="H1251" s="1572"/>
      <c r="I1251" s="1870">
        <f t="shared" si="19"/>
        <v>0</v>
      </c>
      <c r="J1251" s="1587"/>
      <c r="K1251" s="1587"/>
      <c r="L1251" s="1587"/>
      <c r="M1251" s="1587"/>
      <c r="N1251" s="1587"/>
      <c r="O1251" s="1602"/>
    </row>
    <row r="1252" spans="1:15" ht="16" customHeight="1" x14ac:dyDescent="0.45">
      <c r="A1252" s="1609"/>
      <c r="B1252" s="1570"/>
      <c r="C1252" s="1571"/>
      <c r="D1252" s="1569"/>
      <c r="E1252" s="1587"/>
      <c r="F1252" s="1587"/>
      <c r="G1252" s="1572"/>
      <c r="H1252" s="1572"/>
      <c r="I1252" s="1870">
        <f t="shared" si="19"/>
        <v>0</v>
      </c>
      <c r="J1252" s="1587"/>
      <c r="K1252" s="1587"/>
      <c r="L1252" s="1587"/>
      <c r="M1252" s="1587"/>
      <c r="N1252" s="1587"/>
      <c r="O1252" s="1602"/>
    </row>
    <row r="1253" spans="1:15" ht="16" customHeight="1" x14ac:dyDescent="0.45">
      <c r="A1253" s="1609"/>
      <c r="B1253" s="1570"/>
      <c r="C1253" s="1571"/>
      <c r="D1253" s="1569"/>
      <c r="E1253" s="1587"/>
      <c r="F1253" s="1587"/>
      <c r="G1253" s="1572"/>
      <c r="H1253" s="1572"/>
      <c r="I1253" s="1870">
        <f t="shared" si="19"/>
        <v>0</v>
      </c>
      <c r="J1253" s="1587"/>
      <c r="K1253" s="1587"/>
      <c r="L1253" s="1587"/>
      <c r="M1253" s="1587"/>
      <c r="N1253" s="1587"/>
      <c r="O1253" s="1602"/>
    </row>
    <row r="1254" spans="1:15" ht="16" customHeight="1" x14ac:dyDescent="0.45">
      <c r="A1254" s="1609"/>
      <c r="B1254" s="1570"/>
      <c r="C1254" s="1571"/>
      <c r="D1254" s="1569"/>
      <c r="E1254" s="1587"/>
      <c r="F1254" s="1587"/>
      <c r="G1254" s="1572"/>
      <c r="H1254" s="1572"/>
      <c r="I1254" s="1870">
        <f t="shared" si="19"/>
        <v>0</v>
      </c>
      <c r="J1254" s="1587"/>
      <c r="K1254" s="1587"/>
      <c r="L1254" s="1587"/>
      <c r="M1254" s="1587"/>
      <c r="N1254" s="1587"/>
      <c r="O1254" s="1602"/>
    </row>
    <row r="1255" spans="1:15" ht="16" customHeight="1" x14ac:dyDescent="0.45">
      <c r="A1255" s="1609"/>
      <c r="B1255" s="1570"/>
      <c r="C1255" s="1571"/>
      <c r="D1255" s="1569"/>
      <c r="E1255" s="1587"/>
      <c r="F1255" s="1587"/>
      <c r="G1255" s="1572"/>
      <c r="H1255" s="1572"/>
      <c r="I1255" s="1870">
        <f t="shared" si="19"/>
        <v>0</v>
      </c>
      <c r="J1255" s="1587"/>
      <c r="K1255" s="1587"/>
      <c r="L1255" s="1587"/>
      <c r="M1255" s="1587"/>
      <c r="N1255" s="1587"/>
      <c r="O1255" s="1602"/>
    </row>
    <row r="1256" spans="1:15" ht="16" customHeight="1" x14ac:dyDescent="0.45">
      <c r="A1256" s="1609"/>
      <c r="B1256" s="1570"/>
      <c r="C1256" s="1571"/>
      <c r="D1256" s="1569"/>
      <c r="E1256" s="1587"/>
      <c r="F1256" s="1587"/>
      <c r="G1256" s="1572"/>
      <c r="H1256" s="1572"/>
      <c r="I1256" s="1870">
        <f t="shared" si="19"/>
        <v>0</v>
      </c>
      <c r="J1256" s="1587"/>
      <c r="K1256" s="1587"/>
      <c r="L1256" s="1587"/>
      <c r="M1256" s="1587"/>
      <c r="N1256" s="1587"/>
      <c r="O1256" s="1602"/>
    </row>
    <row r="1257" spans="1:15" ht="16" customHeight="1" x14ac:dyDescent="0.45">
      <c r="A1257" s="1609"/>
      <c r="B1257" s="1570"/>
      <c r="C1257" s="1571"/>
      <c r="D1257" s="1569"/>
      <c r="E1257" s="1587"/>
      <c r="F1257" s="1587"/>
      <c r="G1257" s="1572"/>
      <c r="H1257" s="1572"/>
      <c r="I1257" s="1870">
        <f t="shared" si="19"/>
        <v>0</v>
      </c>
      <c r="J1257" s="1587"/>
      <c r="K1257" s="1587"/>
      <c r="L1257" s="1587"/>
      <c r="M1257" s="1587"/>
      <c r="N1257" s="1587"/>
      <c r="O1257" s="1602"/>
    </row>
    <row r="1258" spans="1:15" ht="16" customHeight="1" x14ac:dyDescent="0.45">
      <c r="A1258" s="1609"/>
      <c r="B1258" s="1570"/>
      <c r="C1258" s="1571"/>
      <c r="D1258" s="1569"/>
      <c r="E1258" s="1587"/>
      <c r="F1258" s="1587"/>
      <c r="G1258" s="1572"/>
      <c r="H1258" s="1572"/>
      <c r="I1258" s="1870">
        <f t="shared" si="19"/>
        <v>0</v>
      </c>
      <c r="J1258" s="1587"/>
      <c r="K1258" s="1587"/>
      <c r="L1258" s="1587"/>
      <c r="M1258" s="1587"/>
      <c r="N1258" s="1587"/>
      <c r="O1258" s="1602"/>
    </row>
    <row r="1259" spans="1:15" ht="16" customHeight="1" x14ac:dyDescent="0.45">
      <c r="A1259" s="1609"/>
      <c r="B1259" s="1570"/>
      <c r="C1259" s="1571"/>
      <c r="D1259" s="1569"/>
      <c r="E1259" s="1587"/>
      <c r="F1259" s="1587"/>
      <c r="G1259" s="1572"/>
      <c r="H1259" s="1572"/>
      <c r="I1259" s="1870">
        <f t="shared" si="19"/>
        <v>0</v>
      </c>
      <c r="J1259" s="1587"/>
      <c r="K1259" s="1587"/>
      <c r="L1259" s="1587"/>
      <c r="M1259" s="1587"/>
      <c r="N1259" s="1587"/>
      <c r="O1259" s="1602"/>
    </row>
    <row r="1260" spans="1:15" ht="16" customHeight="1" x14ac:dyDescent="0.45">
      <c r="A1260" s="1609"/>
      <c r="B1260" s="1570"/>
      <c r="C1260" s="1571"/>
      <c r="D1260" s="1569"/>
      <c r="E1260" s="1587"/>
      <c r="F1260" s="1587"/>
      <c r="G1260" s="1572"/>
      <c r="H1260" s="1572"/>
      <c r="I1260" s="1870">
        <f t="shared" si="19"/>
        <v>0</v>
      </c>
      <c r="J1260" s="1587"/>
      <c r="K1260" s="1587"/>
      <c r="L1260" s="1587"/>
      <c r="M1260" s="1587"/>
      <c r="N1260" s="1587"/>
      <c r="O1260" s="1602"/>
    </row>
    <row r="1261" spans="1:15" ht="16" customHeight="1" x14ac:dyDescent="0.45">
      <c r="A1261" s="1609"/>
      <c r="B1261" s="1570"/>
      <c r="C1261" s="1571"/>
      <c r="D1261" s="1569"/>
      <c r="E1261" s="1587"/>
      <c r="F1261" s="1587"/>
      <c r="G1261" s="1572"/>
      <c r="H1261" s="1572"/>
      <c r="I1261" s="1870">
        <f t="shared" si="19"/>
        <v>0</v>
      </c>
      <c r="J1261" s="1587"/>
      <c r="K1261" s="1587"/>
      <c r="L1261" s="1587"/>
      <c r="M1261" s="1587"/>
      <c r="N1261" s="1587"/>
      <c r="O1261" s="1602"/>
    </row>
    <row r="1262" spans="1:15" ht="16" customHeight="1" x14ac:dyDescent="0.45">
      <c r="A1262" s="1609"/>
      <c r="B1262" s="1570"/>
      <c r="C1262" s="1571"/>
      <c r="D1262" s="1569"/>
      <c r="E1262" s="1587"/>
      <c r="F1262" s="1587"/>
      <c r="G1262" s="1572"/>
      <c r="H1262" s="1572"/>
      <c r="I1262" s="1870">
        <f t="shared" si="19"/>
        <v>0</v>
      </c>
      <c r="J1262" s="1587"/>
      <c r="K1262" s="1587"/>
      <c r="L1262" s="1587"/>
      <c r="M1262" s="1587"/>
      <c r="N1262" s="1587"/>
      <c r="O1262" s="1602"/>
    </row>
    <row r="1263" spans="1:15" ht="16" customHeight="1" x14ac:dyDescent="0.45">
      <c r="A1263" s="1609"/>
      <c r="B1263" s="1570"/>
      <c r="C1263" s="1571"/>
      <c r="D1263" s="1569"/>
      <c r="E1263" s="1587"/>
      <c r="F1263" s="1587"/>
      <c r="G1263" s="1572"/>
      <c r="H1263" s="1572"/>
      <c r="I1263" s="1870">
        <f t="shared" si="19"/>
        <v>0</v>
      </c>
      <c r="J1263" s="1587"/>
      <c r="K1263" s="1587"/>
      <c r="L1263" s="1587"/>
      <c r="M1263" s="1587"/>
      <c r="N1263" s="1587"/>
      <c r="O1263" s="1602"/>
    </row>
    <row r="1264" spans="1:15" ht="16" customHeight="1" x14ac:dyDescent="0.45">
      <c r="A1264" s="1609"/>
      <c r="B1264" s="1570"/>
      <c r="C1264" s="1571"/>
      <c r="D1264" s="1569"/>
      <c r="E1264" s="1587"/>
      <c r="F1264" s="1587"/>
      <c r="G1264" s="1572"/>
      <c r="H1264" s="1572"/>
      <c r="I1264" s="1870">
        <f t="shared" si="19"/>
        <v>0</v>
      </c>
      <c r="J1264" s="1587"/>
      <c r="K1264" s="1587"/>
      <c r="L1264" s="1587"/>
      <c r="M1264" s="1587"/>
      <c r="N1264" s="1587"/>
      <c r="O1264" s="1602"/>
    </row>
    <row r="1265" spans="1:15" ht="16" customHeight="1" x14ac:dyDescent="0.45">
      <c r="A1265" s="1609"/>
      <c r="B1265" s="1570"/>
      <c r="C1265" s="1571"/>
      <c r="D1265" s="1569"/>
      <c r="E1265" s="1587"/>
      <c r="F1265" s="1587"/>
      <c r="G1265" s="1572"/>
      <c r="H1265" s="1572"/>
      <c r="I1265" s="1870">
        <f t="shared" si="19"/>
        <v>0</v>
      </c>
      <c r="J1265" s="1587"/>
      <c r="K1265" s="1587"/>
      <c r="L1265" s="1587"/>
      <c r="M1265" s="1587"/>
      <c r="N1265" s="1587"/>
      <c r="O1265" s="1602"/>
    </row>
    <row r="1266" spans="1:15" ht="16" customHeight="1" x14ac:dyDescent="0.45">
      <c r="A1266" s="1609"/>
      <c r="B1266" s="1570"/>
      <c r="C1266" s="1571"/>
      <c r="D1266" s="1569"/>
      <c r="E1266" s="1587"/>
      <c r="F1266" s="1587"/>
      <c r="G1266" s="1572"/>
      <c r="H1266" s="1572"/>
      <c r="I1266" s="1870">
        <f t="shared" si="19"/>
        <v>0</v>
      </c>
      <c r="J1266" s="1587"/>
      <c r="K1266" s="1587"/>
      <c r="L1266" s="1587"/>
      <c r="M1266" s="1587"/>
      <c r="N1266" s="1587"/>
      <c r="O1266" s="1602"/>
    </row>
    <row r="1267" spans="1:15" ht="16" customHeight="1" x14ac:dyDescent="0.45">
      <c r="A1267" s="1609"/>
      <c r="B1267" s="1570"/>
      <c r="C1267" s="1571"/>
      <c r="D1267" s="1569"/>
      <c r="E1267" s="1587"/>
      <c r="F1267" s="1587"/>
      <c r="G1267" s="1572"/>
      <c r="H1267" s="1572"/>
      <c r="I1267" s="1870">
        <f t="shared" si="19"/>
        <v>0</v>
      </c>
      <c r="J1267" s="1587"/>
      <c r="K1267" s="1587"/>
      <c r="L1267" s="1587"/>
      <c r="M1267" s="1587"/>
      <c r="N1267" s="1587"/>
      <c r="O1267" s="1602"/>
    </row>
    <row r="1268" spans="1:15" ht="16" customHeight="1" x14ac:dyDescent="0.45">
      <c r="A1268" s="1609"/>
      <c r="B1268" s="1570"/>
      <c r="C1268" s="1571"/>
      <c r="D1268" s="1569"/>
      <c r="E1268" s="1587"/>
      <c r="F1268" s="1587"/>
      <c r="G1268" s="1572"/>
      <c r="H1268" s="1572"/>
      <c r="I1268" s="1870">
        <f t="shared" si="19"/>
        <v>0</v>
      </c>
      <c r="J1268" s="1587"/>
      <c r="K1268" s="1587"/>
      <c r="L1268" s="1587"/>
      <c r="M1268" s="1587"/>
      <c r="N1268" s="1587"/>
      <c r="O1268" s="1602"/>
    </row>
    <row r="1269" spans="1:15" ht="16" customHeight="1" x14ac:dyDescent="0.45">
      <c r="A1269" s="1609"/>
      <c r="B1269" s="1570"/>
      <c r="C1269" s="1571"/>
      <c r="D1269" s="1569"/>
      <c r="E1269" s="1587"/>
      <c r="F1269" s="1587"/>
      <c r="G1269" s="1572"/>
      <c r="H1269" s="1572"/>
      <c r="I1269" s="1870">
        <f t="shared" si="19"/>
        <v>0</v>
      </c>
      <c r="J1269" s="1587"/>
      <c r="K1269" s="1587"/>
      <c r="L1269" s="1587"/>
      <c r="M1269" s="1587"/>
      <c r="N1269" s="1587"/>
      <c r="O1269" s="1602"/>
    </row>
    <row r="1270" spans="1:15" ht="16" customHeight="1" x14ac:dyDescent="0.45">
      <c r="A1270" s="1609"/>
      <c r="B1270" s="1570"/>
      <c r="C1270" s="1571"/>
      <c r="D1270" s="1569"/>
      <c r="E1270" s="1587"/>
      <c r="F1270" s="1587"/>
      <c r="G1270" s="1572"/>
      <c r="H1270" s="1572"/>
      <c r="I1270" s="1870">
        <f t="shared" si="19"/>
        <v>0</v>
      </c>
      <c r="J1270" s="1587"/>
      <c r="K1270" s="1587"/>
      <c r="L1270" s="1587"/>
      <c r="M1270" s="1587"/>
      <c r="N1270" s="1587"/>
      <c r="O1270" s="1602"/>
    </row>
    <row r="1271" spans="1:15" ht="16" customHeight="1" x14ac:dyDescent="0.45">
      <c r="A1271" s="1609"/>
      <c r="B1271" s="1570"/>
      <c r="C1271" s="1571"/>
      <c r="D1271" s="1569"/>
      <c r="E1271" s="1587"/>
      <c r="F1271" s="1587"/>
      <c r="G1271" s="1572"/>
      <c r="H1271" s="1572"/>
      <c r="I1271" s="1870">
        <f t="shared" si="19"/>
        <v>0</v>
      </c>
      <c r="J1271" s="1587"/>
      <c r="K1271" s="1587"/>
      <c r="L1271" s="1587"/>
      <c r="M1271" s="1587"/>
      <c r="N1271" s="1587"/>
      <c r="O1271" s="1602"/>
    </row>
    <row r="1272" spans="1:15" ht="16" customHeight="1" x14ac:dyDescent="0.45">
      <c r="A1272" s="1609"/>
      <c r="B1272" s="1570"/>
      <c r="C1272" s="1571"/>
      <c r="D1272" s="1569"/>
      <c r="E1272" s="1587"/>
      <c r="F1272" s="1587"/>
      <c r="G1272" s="1572"/>
      <c r="H1272" s="1572"/>
      <c r="I1272" s="1870">
        <f t="shared" si="19"/>
        <v>0</v>
      </c>
      <c r="J1272" s="1587"/>
      <c r="K1272" s="1587"/>
      <c r="L1272" s="1587"/>
      <c r="M1272" s="1587"/>
      <c r="N1272" s="1587"/>
      <c r="O1272" s="1602"/>
    </row>
    <row r="1273" spans="1:15" ht="16" customHeight="1" x14ac:dyDescent="0.45">
      <c r="A1273" s="1609"/>
      <c r="B1273" s="1570"/>
      <c r="C1273" s="1571"/>
      <c r="D1273" s="1569"/>
      <c r="E1273" s="1587"/>
      <c r="F1273" s="1587"/>
      <c r="G1273" s="1572"/>
      <c r="H1273" s="1572"/>
      <c r="I1273" s="1870">
        <f t="shared" si="19"/>
        <v>0</v>
      </c>
      <c r="J1273" s="1587"/>
      <c r="K1273" s="1587"/>
      <c r="L1273" s="1587"/>
      <c r="M1273" s="1587"/>
      <c r="N1273" s="1587"/>
      <c r="O1273" s="1602"/>
    </row>
    <row r="1274" spans="1:15" ht="16" customHeight="1" x14ac:dyDescent="0.45">
      <c r="A1274" s="1609"/>
      <c r="B1274" s="1570"/>
      <c r="C1274" s="1571"/>
      <c r="D1274" s="1569"/>
      <c r="E1274" s="1587"/>
      <c r="F1274" s="1587"/>
      <c r="G1274" s="1572"/>
      <c r="H1274" s="1572"/>
      <c r="I1274" s="1870">
        <f t="shared" si="19"/>
        <v>0</v>
      </c>
      <c r="J1274" s="1587"/>
      <c r="K1274" s="1587"/>
      <c r="L1274" s="1587"/>
      <c r="M1274" s="1587"/>
      <c r="N1274" s="1587"/>
      <c r="O1274" s="1602"/>
    </row>
    <row r="1275" spans="1:15" ht="16" customHeight="1" x14ac:dyDescent="0.45">
      <c r="A1275" s="1609"/>
      <c r="B1275" s="1570"/>
      <c r="C1275" s="1571"/>
      <c r="D1275" s="1569"/>
      <c r="E1275" s="1587"/>
      <c r="F1275" s="1587"/>
      <c r="G1275" s="1572"/>
      <c r="H1275" s="1572"/>
      <c r="I1275" s="1870">
        <f t="shared" si="19"/>
        <v>0</v>
      </c>
      <c r="J1275" s="1587"/>
      <c r="K1275" s="1587"/>
      <c r="L1275" s="1587"/>
      <c r="M1275" s="1587"/>
      <c r="N1275" s="1587"/>
      <c r="O1275" s="1602"/>
    </row>
    <row r="1276" spans="1:15" ht="16" customHeight="1" x14ac:dyDescent="0.45">
      <c r="A1276" s="1609"/>
      <c r="B1276" s="1570"/>
      <c r="C1276" s="1571"/>
      <c r="D1276" s="1569"/>
      <c r="E1276" s="1587"/>
      <c r="F1276" s="1587"/>
      <c r="G1276" s="1572"/>
      <c r="H1276" s="1572"/>
      <c r="I1276" s="1870">
        <f t="shared" si="19"/>
        <v>0</v>
      </c>
      <c r="J1276" s="1587"/>
      <c r="K1276" s="1587"/>
      <c r="L1276" s="1587"/>
      <c r="M1276" s="1587"/>
      <c r="N1276" s="1587"/>
      <c r="O1276" s="1602"/>
    </row>
    <row r="1277" spans="1:15" ht="16" customHeight="1" x14ac:dyDescent="0.45">
      <c r="A1277" s="1609"/>
      <c r="B1277" s="1570"/>
      <c r="C1277" s="1571"/>
      <c r="D1277" s="1569"/>
      <c r="E1277" s="1587"/>
      <c r="F1277" s="1587"/>
      <c r="G1277" s="1572"/>
      <c r="H1277" s="1572"/>
      <c r="I1277" s="1870">
        <f t="shared" si="19"/>
        <v>0</v>
      </c>
      <c r="J1277" s="1587"/>
      <c r="K1277" s="1587"/>
      <c r="L1277" s="1587"/>
      <c r="M1277" s="1587"/>
      <c r="N1277" s="1587"/>
      <c r="O1277" s="1602"/>
    </row>
    <row r="1278" spans="1:15" ht="16" customHeight="1" x14ac:dyDescent="0.45">
      <c r="A1278" s="1609"/>
      <c r="B1278" s="1570"/>
      <c r="C1278" s="1571"/>
      <c r="D1278" s="1569"/>
      <c r="E1278" s="1587"/>
      <c r="F1278" s="1587"/>
      <c r="G1278" s="1572"/>
      <c r="H1278" s="1572"/>
      <c r="I1278" s="1870">
        <f t="shared" si="19"/>
        <v>0</v>
      </c>
      <c r="J1278" s="1587"/>
      <c r="K1278" s="1587"/>
      <c r="L1278" s="1587"/>
      <c r="M1278" s="1587"/>
      <c r="N1278" s="1587"/>
      <c r="O1278" s="1602"/>
    </row>
    <row r="1279" spans="1:15" ht="16" customHeight="1" x14ac:dyDescent="0.45">
      <c r="A1279" s="1609"/>
      <c r="B1279" s="1570"/>
      <c r="C1279" s="1571"/>
      <c r="D1279" s="1569"/>
      <c r="E1279" s="1587"/>
      <c r="F1279" s="1587"/>
      <c r="G1279" s="1572"/>
      <c r="H1279" s="1572"/>
      <c r="I1279" s="1870">
        <f t="shared" si="19"/>
        <v>0</v>
      </c>
      <c r="J1279" s="1587"/>
      <c r="K1279" s="1587"/>
      <c r="L1279" s="1587"/>
      <c r="M1279" s="1587"/>
      <c r="N1279" s="1587"/>
      <c r="O1279" s="1602"/>
    </row>
    <row r="1280" spans="1:15" ht="16" customHeight="1" x14ac:dyDescent="0.45">
      <c r="A1280" s="1609"/>
      <c r="B1280" s="1570"/>
      <c r="C1280" s="1571"/>
      <c r="D1280" s="1569"/>
      <c r="E1280" s="1587"/>
      <c r="F1280" s="1587"/>
      <c r="G1280" s="1572"/>
      <c r="H1280" s="1572"/>
      <c r="I1280" s="1870">
        <f t="shared" si="19"/>
        <v>0</v>
      </c>
      <c r="J1280" s="1587"/>
      <c r="K1280" s="1587"/>
      <c r="L1280" s="1587"/>
      <c r="M1280" s="1587"/>
      <c r="N1280" s="1587"/>
      <c r="O1280" s="1602"/>
    </row>
    <row r="1281" spans="1:15" ht="16" customHeight="1" x14ac:dyDescent="0.45">
      <c r="A1281" s="1609"/>
      <c r="B1281" s="1570"/>
      <c r="C1281" s="1571"/>
      <c r="D1281" s="1569"/>
      <c r="E1281" s="1587"/>
      <c r="F1281" s="1587"/>
      <c r="G1281" s="1572"/>
      <c r="H1281" s="1572"/>
      <c r="I1281" s="1870">
        <f t="shared" si="19"/>
        <v>0</v>
      </c>
      <c r="J1281" s="1587"/>
      <c r="K1281" s="1587"/>
      <c r="L1281" s="1587"/>
      <c r="M1281" s="1587"/>
      <c r="N1281" s="1587"/>
      <c r="O1281" s="1602"/>
    </row>
    <row r="1282" spans="1:15" ht="16" customHeight="1" x14ac:dyDescent="0.45">
      <c r="A1282" s="1609"/>
      <c r="B1282" s="1570"/>
      <c r="C1282" s="1571"/>
      <c r="D1282" s="1569"/>
      <c r="E1282" s="1587"/>
      <c r="F1282" s="1587"/>
      <c r="G1282" s="1572"/>
      <c r="H1282" s="1572"/>
      <c r="I1282" s="1870">
        <f t="shared" si="19"/>
        <v>0</v>
      </c>
      <c r="J1282" s="1587"/>
      <c r="K1282" s="1587"/>
      <c r="L1282" s="1587"/>
      <c r="M1282" s="1587"/>
      <c r="N1282" s="1587"/>
      <c r="O1282" s="1602"/>
    </row>
    <row r="1283" spans="1:15" ht="16" customHeight="1" x14ac:dyDescent="0.45">
      <c r="A1283" s="1609"/>
      <c r="B1283" s="1570"/>
      <c r="C1283" s="1571"/>
      <c r="D1283" s="1569"/>
      <c r="E1283" s="1587"/>
      <c r="F1283" s="1587"/>
      <c r="G1283" s="1572"/>
      <c r="H1283" s="1572"/>
      <c r="I1283" s="1870">
        <f t="shared" si="19"/>
        <v>0</v>
      </c>
      <c r="J1283" s="1587"/>
      <c r="K1283" s="1587"/>
      <c r="L1283" s="1587"/>
      <c r="M1283" s="1587"/>
      <c r="N1283" s="1587"/>
      <c r="O1283" s="1602"/>
    </row>
    <row r="1284" spans="1:15" ht="16" customHeight="1" x14ac:dyDescent="0.45">
      <c r="A1284" s="1609"/>
      <c r="B1284" s="1570"/>
      <c r="C1284" s="1571"/>
      <c r="D1284" s="1569"/>
      <c r="E1284" s="1587"/>
      <c r="F1284" s="1587"/>
      <c r="G1284" s="1572"/>
      <c r="H1284" s="1572"/>
      <c r="I1284" s="1870">
        <f t="shared" si="19"/>
        <v>0</v>
      </c>
      <c r="J1284" s="1587"/>
      <c r="K1284" s="1587"/>
      <c r="L1284" s="1587"/>
      <c r="M1284" s="1587"/>
      <c r="N1284" s="1587"/>
      <c r="O1284" s="1602"/>
    </row>
    <row r="1285" spans="1:15" ht="16" customHeight="1" x14ac:dyDescent="0.45">
      <c r="A1285" s="1609"/>
      <c r="B1285" s="1570"/>
      <c r="C1285" s="1571"/>
      <c r="D1285" s="1569"/>
      <c r="E1285" s="1587"/>
      <c r="F1285" s="1587"/>
      <c r="G1285" s="1572"/>
      <c r="H1285" s="1572"/>
      <c r="I1285" s="1870">
        <f t="shared" si="19"/>
        <v>0</v>
      </c>
      <c r="J1285" s="1587"/>
      <c r="K1285" s="1587"/>
      <c r="L1285" s="1587"/>
      <c r="M1285" s="1587"/>
      <c r="N1285" s="1587"/>
      <c r="O1285" s="1602"/>
    </row>
    <row r="1286" spans="1:15" ht="16" customHeight="1" x14ac:dyDescent="0.45">
      <c r="A1286" s="1609"/>
      <c r="B1286" s="1570"/>
      <c r="C1286" s="1571"/>
      <c r="D1286" s="1569"/>
      <c r="E1286" s="1587"/>
      <c r="F1286" s="1587"/>
      <c r="G1286" s="1572"/>
      <c r="H1286" s="1572"/>
      <c r="I1286" s="1870">
        <f t="shared" si="19"/>
        <v>0</v>
      </c>
      <c r="J1286" s="1587"/>
      <c r="K1286" s="1587"/>
      <c r="L1286" s="1587"/>
      <c r="M1286" s="1587"/>
      <c r="N1286" s="1587"/>
      <c r="O1286" s="1602"/>
    </row>
    <row r="1287" spans="1:15" ht="16" customHeight="1" x14ac:dyDescent="0.45">
      <c r="A1287" s="1609"/>
      <c r="B1287" s="1570"/>
      <c r="C1287" s="1571"/>
      <c r="D1287" s="1569"/>
      <c r="E1287" s="1587"/>
      <c r="F1287" s="1587"/>
      <c r="G1287" s="1572"/>
      <c r="H1287" s="1572"/>
      <c r="I1287" s="1870">
        <f t="shared" si="19"/>
        <v>0</v>
      </c>
      <c r="J1287" s="1587"/>
      <c r="K1287" s="1587"/>
      <c r="L1287" s="1587"/>
      <c r="M1287" s="1587"/>
      <c r="N1287" s="1587"/>
      <c r="O1287" s="1602"/>
    </row>
    <row r="1288" spans="1:15" ht="16" customHeight="1" x14ac:dyDescent="0.45">
      <c r="A1288" s="1609"/>
      <c r="B1288" s="1570"/>
      <c r="C1288" s="1571"/>
      <c r="D1288" s="1569"/>
      <c r="E1288" s="1587"/>
      <c r="F1288" s="1587"/>
      <c r="G1288" s="1572"/>
      <c r="H1288" s="1572"/>
      <c r="I1288" s="1870">
        <f t="shared" ref="I1288:I1351" si="20">$G1288*$H1288</f>
        <v>0</v>
      </c>
      <c r="J1288" s="1587"/>
      <c r="K1288" s="1587"/>
      <c r="L1288" s="1587"/>
      <c r="M1288" s="1587"/>
      <c r="N1288" s="1587"/>
      <c r="O1288" s="1602"/>
    </row>
    <row r="1289" spans="1:15" ht="16" customHeight="1" x14ac:dyDescent="0.45">
      <c r="A1289" s="1609"/>
      <c r="B1289" s="1570"/>
      <c r="C1289" s="1571"/>
      <c r="D1289" s="1569"/>
      <c r="E1289" s="1587"/>
      <c r="F1289" s="1587"/>
      <c r="G1289" s="1572"/>
      <c r="H1289" s="1572"/>
      <c r="I1289" s="1870">
        <f t="shared" si="20"/>
        <v>0</v>
      </c>
      <c r="J1289" s="1587"/>
      <c r="K1289" s="1587"/>
      <c r="L1289" s="1587"/>
      <c r="M1289" s="1587"/>
      <c r="N1289" s="1587"/>
      <c r="O1289" s="1602"/>
    </row>
    <row r="1290" spans="1:15" ht="16" customHeight="1" x14ac:dyDescent="0.45">
      <c r="A1290" s="1609"/>
      <c r="B1290" s="1570"/>
      <c r="C1290" s="1571"/>
      <c r="D1290" s="1569"/>
      <c r="E1290" s="1587"/>
      <c r="F1290" s="1587"/>
      <c r="G1290" s="1572"/>
      <c r="H1290" s="1572"/>
      <c r="I1290" s="1870">
        <f t="shared" si="20"/>
        <v>0</v>
      </c>
      <c r="J1290" s="1587"/>
      <c r="K1290" s="1587"/>
      <c r="L1290" s="1587"/>
      <c r="M1290" s="1587"/>
      <c r="N1290" s="1587"/>
      <c r="O1290" s="1602"/>
    </row>
    <row r="1291" spans="1:15" ht="16" customHeight="1" x14ac:dyDescent="0.45">
      <c r="A1291" s="1609"/>
      <c r="B1291" s="1570"/>
      <c r="C1291" s="1571"/>
      <c r="D1291" s="1569"/>
      <c r="E1291" s="1587"/>
      <c r="F1291" s="1587"/>
      <c r="G1291" s="1572"/>
      <c r="H1291" s="1572"/>
      <c r="I1291" s="1870">
        <f t="shared" si="20"/>
        <v>0</v>
      </c>
      <c r="J1291" s="1587"/>
      <c r="K1291" s="1587"/>
      <c r="L1291" s="1587"/>
      <c r="M1291" s="1587"/>
      <c r="N1291" s="1587"/>
      <c r="O1291" s="1602"/>
    </row>
    <row r="1292" spans="1:15" ht="16" customHeight="1" x14ac:dyDescent="0.45">
      <c r="A1292" s="1609"/>
      <c r="B1292" s="1570"/>
      <c r="C1292" s="1571"/>
      <c r="D1292" s="1569"/>
      <c r="E1292" s="1587"/>
      <c r="F1292" s="1587"/>
      <c r="G1292" s="1572"/>
      <c r="H1292" s="1572"/>
      <c r="I1292" s="1870">
        <f t="shared" si="20"/>
        <v>0</v>
      </c>
      <c r="J1292" s="1587"/>
      <c r="K1292" s="1587"/>
      <c r="L1292" s="1587"/>
      <c r="M1292" s="1587"/>
      <c r="N1292" s="1587"/>
      <c r="O1292" s="1602"/>
    </row>
    <row r="1293" spans="1:15" ht="16" customHeight="1" x14ac:dyDescent="0.45">
      <c r="A1293" s="1609"/>
      <c r="B1293" s="1570"/>
      <c r="C1293" s="1571"/>
      <c r="D1293" s="1569"/>
      <c r="E1293" s="1587"/>
      <c r="F1293" s="1587"/>
      <c r="G1293" s="1572"/>
      <c r="H1293" s="1572"/>
      <c r="I1293" s="1870">
        <f t="shared" si="20"/>
        <v>0</v>
      </c>
      <c r="J1293" s="1587"/>
      <c r="K1293" s="1587"/>
      <c r="L1293" s="1587"/>
      <c r="M1293" s="1587"/>
      <c r="N1293" s="1587"/>
      <c r="O1293" s="1602"/>
    </row>
    <row r="1294" spans="1:15" ht="16" customHeight="1" x14ac:dyDescent="0.45">
      <c r="A1294" s="1609"/>
      <c r="B1294" s="1570"/>
      <c r="C1294" s="1571"/>
      <c r="D1294" s="1569"/>
      <c r="E1294" s="1587"/>
      <c r="F1294" s="1587"/>
      <c r="G1294" s="1572"/>
      <c r="H1294" s="1572"/>
      <c r="I1294" s="1870">
        <f t="shared" si="20"/>
        <v>0</v>
      </c>
      <c r="J1294" s="1587"/>
      <c r="K1294" s="1587"/>
      <c r="L1294" s="1587"/>
      <c r="M1294" s="1587"/>
      <c r="N1294" s="1587"/>
      <c r="O1294" s="1602"/>
    </row>
    <row r="1295" spans="1:15" ht="16" customHeight="1" x14ac:dyDescent="0.45">
      <c r="A1295" s="1609"/>
      <c r="B1295" s="1570"/>
      <c r="C1295" s="1571"/>
      <c r="D1295" s="1569"/>
      <c r="E1295" s="1587"/>
      <c r="F1295" s="1587"/>
      <c r="G1295" s="1572"/>
      <c r="H1295" s="1572"/>
      <c r="I1295" s="1870">
        <f t="shared" si="20"/>
        <v>0</v>
      </c>
      <c r="J1295" s="1587"/>
      <c r="K1295" s="1587"/>
      <c r="L1295" s="1587"/>
      <c r="M1295" s="1587"/>
      <c r="N1295" s="1587"/>
      <c r="O1295" s="1602"/>
    </row>
    <row r="1296" spans="1:15" ht="16" customHeight="1" x14ac:dyDescent="0.45">
      <c r="A1296" s="1609"/>
      <c r="B1296" s="1570"/>
      <c r="C1296" s="1571"/>
      <c r="D1296" s="1569"/>
      <c r="E1296" s="1587"/>
      <c r="F1296" s="1587"/>
      <c r="G1296" s="1572"/>
      <c r="H1296" s="1572"/>
      <c r="I1296" s="1870">
        <f t="shared" si="20"/>
        <v>0</v>
      </c>
      <c r="J1296" s="1587"/>
      <c r="K1296" s="1587"/>
      <c r="L1296" s="1587"/>
      <c r="M1296" s="1587"/>
      <c r="N1296" s="1587"/>
      <c r="O1296" s="1602"/>
    </row>
    <row r="1297" spans="1:15" ht="16" customHeight="1" x14ac:dyDescent="0.45">
      <c r="A1297" s="1609"/>
      <c r="B1297" s="1570"/>
      <c r="C1297" s="1571"/>
      <c r="D1297" s="1569"/>
      <c r="E1297" s="1587"/>
      <c r="F1297" s="1587"/>
      <c r="G1297" s="1572"/>
      <c r="H1297" s="1572"/>
      <c r="I1297" s="1870">
        <f t="shared" si="20"/>
        <v>0</v>
      </c>
      <c r="J1297" s="1587"/>
      <c r="K1297" s="1587"/>
      <c r="L1297" s="1587"/>
      <c r="M1297" s="1587"/>
      <c r="N1297" s="1587"/>
      <c r="O1297" s="1602"/>
    </row>
    <row r="1298" spans="1:15" ht="16" customHeight="1" x14ac:dyDescent="0.45">
      <c r="A1298" s="1609"/>
      <c r="B1298" s="1570"/>
      <c r="C1298" s="1571"/>
      <c r="D1298" s="1569"/>
      <c r="E1298" s="1587"/>
      <c r="F1298" s="1587"/>
      <c r="G1298" s="1572"/>
      <c r="H1298" s="1572"/>
      <c r="I1298" s="1870">
        <f t="shared" si="20"/>
        <v>0</v>
      </c>
      <c r="J1298" s="1587"/>
      <c r="K1298" s="1587"/>
      <c r="L1298" s="1587"/>
      <c r="M1298" s="1587"/>
      <c r="N1298" s="1587"/>
      <c r="O1298" s="1602"/>
    </row>
    <row r="1299" spans="1:15" ht="16" customHeight="1" x14ac:dyDescent="0.45">
      <c r="A1299" s="1609"/>
      <c r="B1299" s="1570"/>
      <c r="C1299" s="1571"/>
      <c r="D1299" s="1569"/>
      <c r="E1299" s="1587"/>
      <c r="F1299" s="1587"/>
      <c r="G1299" s="1572"/>
      <c r="H1299" s="1572"/>
      <c r="I1299" s="1870">
        <f t="shared" si="20"/>
        <v>0</v>
      </c>
      <c r="J1299" s="1587"/>
      <c r="K1299" s="1587"/>
      <c r="L1299" s="1587"/>
      <c r="M1299" s="1587"/>
      <c r="N1299" s="1587"/>
      <c r="O1299" s="1602"/>
    </row>
    <row r="1300" spans="1:15" ht="16" customHeight="1" x14ac:dyDescent="0.45">
      <c r="A1300" s="1609"/>
      <c r="B1300" s="1570"/>
      <c r="C1300" s="1571"/>
      <c r="D1300" s="1569"/>
      <c r="E1300" s="1587"/>
      <c r="F1300" s="1587"/>
      <c r="G1300" s="1572"/>
      <c r="H1300" s="1572"/>
      <c r="I1300" s="1870">
        <f t="shared" si="20"/>
        <v>0</v>
      </c>
      <c r="J1300" s="1587"/>
      <c r="K1300" s="1587"/>
      <c r="L1300" s="1587"/>
      <c r="M1300" s="1587"/>
      <c r="N1300" s="1587"/>
      <c r="O1300" s="1602"/>
    </row>
    <row r="1301" spans="1:15" ht="16" customHeight="1" x14ac:dyDescent="0.45">
      <c r="A1301" s="1609"/>
      <c r="B1301" s="1570"/>
      <c r="C1301" s="1571"/>
      <c r="D1301" s="1569"/>
      <c r="E1301" s="1587"/>
      <c r="F1301" s="1587"/>
      <c r="G1301" s="1572"/>
      <c r="H1301" s="1572"/>
      <c r="I1301" s="1870">
        <f t="shared" si="20"/>
        <v>0</v>
      </c>
      <c r="J1301" s="1587"/>
      <c r="K1301" s="1587"/>
      <c r="L1301" s="1587"/>
      <c r="M1301" s="1587"/>
      <c r="N1301" s="1587"/>
      <c r="O1301" s="1602"/>
    </row>
    <row r="1302" spans="1:15" ht="16" customHeight="1" x14ac:dyDescent="0.45">
      <c r="A1302" s="1609"/>
      <c r="B1302" s="1570"/>
      <c r="C1302" s="1571"/>
      <c r="D1302" s="1569"/>
      <c r="E1302" s="1587"/>
      <c r="F1302" s="1587"/>
      <c r="G1302" s="1572"/>
      <c r="H1302" s="1572"/>
      <c r="I1302" s="1870">
        <f t="shared" si="20"/>
        <v>0</v>
      </c>
      <c r="J1302" s="1587"/>
      <c r="K1302" s="1587"/>
      <c r="L1302" s="1587"/>
      <c r="M1302" s="1587"/>
      <c r="N1302" s="1587"/>
      <c r="O1302" s="1602"/>
    </row>
    <row r="1303" spans="1:15" ht="16" customHeight="1" x14ac:dyDescent="0.45">
      <c r="A1303" s="1609"/>
      <c r="B1303" s="1570"/>
      <c r="C1303" s="1571"/>
      <c r="D1303" s="1569"/>
      <c r="E1303" s="1587"/>
      <c r="F1303" s="1587"/>
      <c r="G1303" s="1572"/>
      <c r="H1303" s="1572"/>
      <c r="I1303" s="1870">
        <f t="shared" si="20"/>
        <v>0</v>
      </c>
      <c r="J1303" s="1587"/>
      <c r="K1303" s="1587"/>
      <c r="L1303" s="1587"/>
      <c r="M1303" s="1587"/>
      <c r="N1303" s="1587"/>
      <c r="O1303" s="1602"/>
    </row>
    <row r="1304" spans="1:15" ht="16" customHeight="1" x14ac:dyDescent="0.45">
      <c r="A1304" s="1609"/>
      <c r="B1304" s="1570"/>
      <c r="C1304" s="1571"/>
      <c r="D1304" s="1569"/>
      <c r="E1304" s="1587"/>
      <c r="F1304" s="1587"/>
      <c r="G1304" s="1572"/>
      <c r="H1304" s="1572"/>
      <c r="I1304" s="1870">
        <f t="shared" si="20"/>
        <v>0</v>
      </c>
      <c r="J1304" s="1587"/>
      <c r="K1304" s="1587"/>
      <c r="L1304" s="1587"/>
      <c r="M1304" s="1587"/>
      <c r="N1304" s="1587"/>
      <c r="O1304" s="1602"/>
    </row>
    <row r="1305" spans="1:15" ht="16" customHeight="1" x14ac:dyDescent="0.45">
      <c r="A1305" s="1609"/>
      <c r="B1305" s="1570"/>
      <c r="C1305" s="1571"/>
      <c r="D1305" s="1569"/>
      <c r="E1305" s="1587"/>
      <c r="F1305" s="1587"/>
      <c r="G1305" s="1572"/>
      <c r="H1305" s="1572"/>
      <c r="I1305" s="1870">
        <f t="shared" si="20"/>
        <v>0</v>
      </c>
      <c r="J1305" s="1587"/>
      <c r="K1305" s="1587"/>
      <c r="L1305" s="1587"/>
      <c r="M1305" s="1587"/>
      <c r="N1305" s="1587"/>
      <c r="O1305" s="1602"/>
    </row>
    <row r="1306" spans="1:15" ht="16" customHeight="1" x14ac:dyDescent="0.45">
      <c r="A1306" s="1609"/>
      <c r="B1306" s="1570"/>
      <c r="C1306" s="1571"/>
      <c r="D1306" s="1569"/>
      <c r="E1306" s="1587"/>
      <c r="F1306" s="1587"/>
      <c r="G1306" s="1572"/>
      <c r="H1306" s="1572"/>
      <c r="I1306" s="1870">
        <f t="shared" si="20"/>
        <v>0</v>
      </c>
      <c r="J1306" s="1587"/>
      <c r="K1306" s="1587"/>
      <c r="L1306" s="1587"/>
      <c r="M1306" s="1587"/>
      <c r="N1306" s="1587"/>
      <c r="O1306" s="1602"/>
    </row>
    <row r="1307" spans="1:15" ht="16" customHeight="1" x14ac:dyDescent="0.45">
      <c r="A1307" s="1609"/>
      <c r="B1307" s="1570"/>
      <c r="C1307" s="1571"/>
      <c r="D1307" s="1569"/>
      <c r="E1307" s="1587"/>
      <c r="F1307" s="1587"/>
      <c r="G1307" s="1572"/>
      <c r="H1307" s="1572"/>
      <c r="I1307" s="1870">
        <f t="shared" si="20"/>
        <v>0</v>
      </c>
      <c r="J1307" s="1587"/>
      <c r="K1307" s="1587"/>
      <c r="L1307" s="1587"/>
      <c r="M1307" s="1587"/>
      <c r="N1307" s="1587"/>
      <c r="O1307" s="1602"/>
    </row>
    <row r="1308" spans="1:15" ht="16" customHeight="1" x14ac:dyDescent="0.45">
      <c r="A1308" s="1609"/>
      <c r="B1308" s="1570"/>
      <c r="C1308" s="1571"/>
      <c r="D1308" s="1569"/>
      <c r="E1308" s="1587"/>
      <c r="F1308" s="1587"/>
      <c r="G1308" s="1572"/>
      <c r="H1308" s="1572"/>
      <c r="I1308" s="1870">
        <f t="shared" si="20"/>
        <v>0</v>
      </c>
      <c r="J1308" s="1587"/>
      <c r="K1308" s="1587"/>
      <c r="L1308" s="1587"/>
      <c r="M1308" s="1587"/>
      <c r="N1308" s="1587"/>
      <c r="O1308" s="1602"/>
    </row>
    <row r="1309" spans="1:15" ht="16" customHeight="1" x14ac:dyDescent="0.45">
      <c r="A1309" s="1609"/>
      <c r="B1309" s="1570"/>
      <c r="C1309" s="1571"/>
      <c r="D1309" s="1569"/>
      <c r="E1309" s="1587"/>
      <c r="F1309" s="1587"/>
      <c r="G1309" s="1572"/>
      <c r="H1309" s="1572"/>
      <c r="I1309" s="1870">
        <f t="shared" si="20"/>
        <v>0</v>
      </c>
      <c r="J1309" s="1587"/>
      <c r="K1309" s="1587"/>
      <c r="L1309" s="1587"/>
      <c r="M1309" s="1587"/>
      <c r="N1309" s="1587"/>
      <c r="O1309" s="1602"/>
    </row>
    <row r="1310" spans="1:15" ht="16" customHeight="1" x14ac:dyDescent="0.45">
      <c r="A1310" s="1609"/>
      <c r="B1310" s="1570"/>
      <c r="C1310" s="1571"/>
      <c r="D1310" s="1569"/>
      <c r="E1310" s="1587"/>
      <c r="F1310" s="1587"/>
      <c r="G1310" s="1572"/>
      <c r="H1310" s="1572"/>
      <c r="I1310" s="1870">
        <f t="shared" si="20"/>
        <v>0</v>
      </c>
      <c r="J1310" s="1587"/>
      <c r="K1310" s="1587"/>
      <c r="L1310" s="1587"/>
      <c r="M1310" s="1587"/>
      <c r="N1310" s="1587"/>
      <c r="O1310" s="1602"/>
    </row>
    <row r="1311" spans="1:15" ht="16" customHeight="1" x14ac:dyDescent="0.45">
      <c r="A1311" s="1609"/>
      <c r="B1311" s="1570"/>
      <c r="C1311" s="1571"/>
      <c r="D1311" s="1569"/>
      <c r="E1311" s="1587"/>
      <c r="F1311" s="1587"/>
      <c r="G1311" s="1572"/>
      <c r="H1311" s="1572"/>
      <c r="I1311" s="1870">
        <f t="shared" si="20"/>
        <v>0</v>
      </c>
      <c r="J1311" s="1587"/>
      <c r="K1311" s="1587"/>
      <c r="L1311" s="1587"/>
      <c r="M1311" s="1587"/>
      <c r="N1311" s="1587"/>
      <c r="O1311" s="1602"/>
    </row>
    <row r="1312" spans="1:15" ht="16" customHeight="1" x14ac:dyDescent="0.45">
      <c r="A1312" s="1609"/>
      <c r="B1312" s="1570"/>
      <c r="C1312" s="1571"/>
      <c r="D1312" s="1569"/>
      <c r="E1312" s="1587"/>
      <c r="F1312" s="1587"/>
      <c r="G1312" s="1572"/>
      <c r="H1312" s="1572"/>
      <c r="I1312" s="1870">
        <f t="shared" si="20"/>
        <v>0</v>
      </c>
      <c r="J1312" s="1587"/>
      <c r="K1312" s="1587"/>
      <c r="L1312" s="1587"/>
      <c r="M1312" s="1587"/>
      <c r="N1312" s="1587"/>
      <c r="O1312" s="1602"/>
    </row>
    <row r="1313" spans="1:15" ht="16" customHeight="1" x14ac:dyDescent="0.45">
      <c r="A1313" s="1609"/>
      <c r="B1313" s="1570"/>
      <c r="C1313" s="1571"/>
      <c r="D1313" s="1569"/>
      <c r="E1313" s="1587"/>
      <c r="F1313" s="1587"/>
      <c r="G1313" s="1572"/>
      <c r="H1313" s="1572"/>
      <c r="I1313" s="1870">
        <f t="shared" si="20"/>
        <v>0</v>
      </c>
      <c r="J1313" s="1587"/>
      <c r="K1313" s="1587"/>
      <c r="L1313" s="1587"/>
      <c r="M1313" s="1587"/>
      <c r="N1313" s="1587"/>
      <c r="O1313" s="1602"/>
    </row>
    <row r="1314" spans="1:15" ht="16" customHeight="1" x14ac:dyDescent="0.45">
      <c r="A1314" s="1609"/>
      <c r="B1314" s="1570"/>
      <c r="C1314" s="1571"/>
      <c r="D1314" s="1569"/>
      <c r="E1314" s="1587"/>
      <c r="F1314" s="1587"/>
      <c r="G1314" s="1572"/>
      <c r="H1314" s="1572"/>
      <c r="I1314" s="1870">
        <f t="shared" si="20"/>
        <v>0</v>
      </c>
      <c r="J1314" s="1587"/>
      <c r="K1314" s="1587"/>
      <c r="L1314" s="1587"/>
      <c r="M1314" s="1587"/>
      <c r="N1314" s="1587"/>
      <c r="O1314" s="1602"/>
    </row>
    <row r="1315" spans="1:15" ht="16" customHeight="1" x14ac:dyDescent="0.45">
      <c r="A1315" s="1609"/>
      <c r="B1315" s="1570"/>
      <c r="C1315" s="1571"/>
      <c r="D1315" s="1569"/>
      <c r="E1315" s="1587"/>
      <c r="F1315" s="1587"/>
      <c r="G1315" s="1572"/>
      <c r="H1315" s="1572"/>
      <c r="I1315" s="1870">
        <f t="shared" si="20"/>
        <v>0</v>
      </c>
      <c r="J1315" s="1587"/>
      <c r="K1315" s="1587"/>
      <c r="L1315" s="1587"/>
      <c r="M1315" s="1587"/>
      <c r="N1315" s="1587"/>
      <c r="O1315" s="1602"/>
    </row>
    <row r="1316" spans="1:15" ht="16" customHeight="1" x14ac:dyDescent="0.45">
      <c r="A1316" s="1609"/>
      <c r="B1316" s="1570"/>
      <c r="C1316" s="1571"/>
      <c r="D1316" s="1569"/>
      <c r="E1316" s="1587"/>
      <c r="F1316" s="1587"/>
      <c r="G1316" s="1572"/>
      <c r="H1316" s="1572"/>
      <c r="I1316" s="1870">
        <f t="shared" si="20"/>
        <v>0</v>
      </c>
      <c r="J1316" s="1587"/>
      <c r="K1316" s="1587"/>
      <c r="L1316" s="1587"/>
      <c r="M1316" s="1587"/>
      <c r="N1316" s="1587"/>
      <c r="O1316" s="1602"/>
    </row>
    <row r="1317" spans="1:15" ht="16" customHeight="1" x14ac:dyDescent="0.45">
      <c r="A1317" s="1609"/>
      <c r="B1317" s="1570"/>
      <c r="C1317" s="1571"/>
      <c r="D1317" s="1569"/>
      <c r="E1317" s="1587"/>
      <c r="F1317" s="1587"/>
      <c r="G1317" s="1572"/>
      <c r="H1317" s="1572"/>
      <c r="I1317" s="1870">
        <f t="shared" si="20"/>
        <v>0</v>
      </c>
      <c r="J1317" s="1587"/>
      <c r="K1317" s="1587"/>
      <c r="L1317" s="1587"/>
      <c r="M1317" s="1587"/>
      <c r="N1317" s="1587"/>
      <c r="O1317" s="1602"/>
    </row>
    <row r="1318" spans="1:15" ht="16" customHeight="1" x14ac:dyDescent="0.45">
      <c r="A1318" s="1609"/>
      <c r="B1318" s="1570"/>
      <c r="C1318" s="1571"/>
      <c r="D1318" s="1569"/>
      <c r="E1318" s="1587"/>
      <c r="F1318" s="1587"/>
      <c r="G1318" s="1572"/>
      <c r="H1318" s="1572"/>
      <c r="I1318" s="1870">
        <f t="shared" si="20"/>
        <v>0</v>
      </c>
      <c r="J1318" s="1587"/>
      <c r="K1318" s="1587"/>
      <c r="L1318" s="1587"/>
      <c r="M1318" s="1587"/>
      <c r="N1318" s="1587"/>
      <c r="O1318" s="1602"/>
    </row>
    <row r="1319" spans="1:15" ht="16" customHeight="1" x14ac:dyDescent="0.45">
      <c r="A1319" s="1609"/>
      <c r="B1319" s="1570"/>
      <c r="C1319" s="1571"/>
      <c r="D1319" s="1569"/>
      <c r="E1319" s="1587"/>
      <c r="F1319" s="1587"/>
      <c r="G1319" s="1572"/>
      <c r="H1319" s="1572"/>
      <c r="I1319" s="1870">
        <f t="shared" si="20"/>
        <v>0</v>
      </c>
      <c r="J1319" s="1587"/>
      <c r="K1319" s="1587"/>
      <c r="L1319" s="1587"/>
      <c r="M1319" s="1587"/>
      <c r="N1319" s="1587"/>
      <c r="O1319" s="1602"/>
    </row>
    <row r="1320" spans="1:15" ht="16" customHeight="1" x14ac:dyDescent="0.45">
      <c r="A1320" s="1609"/>
      <c r="B1320" s="1570"/>
      <c r="C1320" s="1571"/>
      <c r="D1320" s="1569"/>
      <c r="E1320" s="1587"/>
      <c r="F1320" s="1587"/>
      <c r="G1320" s="1572"/>
      <c r="H1320" s="1572"/>
      <c r="I1320" s="1870">
        <f t="shared" si="20"/>
        <v>0</v>
      </c>
      <c r="J1320" s="1587"/>
      <c r="K1320" s="1587"/>
      <c r="L1320" s="1587"/>
      <c r="M1320" s="1587"/>
      <c r="N1320" s="1587"/>
      <c r="O1320" s="1602"/>
    </row>
    <row r="1321" spans="1:15" ht="16" customHeight="1" x14ac:dyDescent="0.45">
      <c r="A1321" s="1609"/>
      <c r="B1321" s="1570"/>
      <c r="C1321" s="1571"/>
      <c r="D1321" s="1569"/>
      <c r="E1321" s="1587"/>
      <c r="F1321" s="1587"/>
      <c r="G1321" s="1572"/>
      <c r="H1321" s="1572"/>
      <c r="I1321" s="1870">
        <f t="shared" si="20"/>
        <v>0</v>
      </c>
      <c r="J1321" s="1587"/>
      <c r="K1321" s="1587"/>
      <c r="L1321" s="1587"/>
      <c r="M1321" s="1587"/>
      <c r="N1321" s="1587"/>
      <c r="O1321" s="1602"/>
    </row>
    <row r="1322" spans="1:15" ht="16" customHeight="1" x14ac:dyDescent="0.45">
      <c r="A1322" s="1609"/>
      <c r="B1322" s="1570"/>
      <c r="C1322" s="1571"/>
      <c r="D1322" s="1569"/>
      <c r="E1322" s="1587"/>
      <c r="F1322" s="1587"/>
      <c r="G1322" s="1572"/>
      <c r="H1322" s="1572"/>
      <c r="I1322" s="1870">
        <f t="shared" si="20"/>
        <v>0</v>
      </c>
      <c r="J1322" s="1587"/>
      <c r="K1322" s="1587"/>
      <c r="L1322" s="1587"/>
      <c r="M1322" s="1587"/>
      <c r="N1322" s="1587"/>
      <c r="O1322" s="1602"/>
    </row>
    <row r="1323" spans="1:15" ht="16" customHeight="1" x14ac:dyDescent="0.45">
      <c r="A1323" s="1609"/>
      <c r="B1323" s="1570"/>
      <c r="C1323" s="1571"/>
      <c r="D1323" s="1569"/>
      <c r="E1323" s="1587"/>
      <c r="F1323" s="1587"/>
      <c r="G1323" s="1572"/>
      <c r="H1323" s="1572"/>
      <c r="I1323" s="1870">
        <f t="shared" si="20"/>
        <v>0</v>
      </c>
      <c r="J1323" s="1587"/>
      <c r="K1323" s="1587"/>
      <c r="L1323" s="1587"/>
      <c r="M1323" s="1587"/>
      <c r="N1323" s="1587"/>
      <c r="O1323" s="1602"/>
    </row>
    <row r="1324" spans="1:15" ht="16" customHeight="1" x14ac:dyDescent="0.45">
      <c r="A1324" s="1609"/>
      <c r="B1324" s="1570"/>
      <c r="C1324" s="1571"/>
      <c r="D1324" s="1569"/>
      <c r="E1324" s="1587"/>
      <c r="F1324" s="1587"/>
      <c r="G1324" s="1572"/>
      <c r="H1324" s="1572"/>
      <c r="I1324" s="1870">
        <f t="shared" si="20"/>
        <v>0</v>
      </c>
      <c r="J1324" s="1587"/>
      <c r="K1324" s="1587"/>
      <c r="L1324" s="1587"/>
      <c r="M1324" s="1587"/>
      <c r="N1324" s="1587"/>
      <c r="O1324" s="1602"/>
    </row>
    <row r="1325" spans="1:15" ht="16" customHeight="1" x14ac:dyDescent="0.45">
      <c r="A1325" s="1609"/>
      <c r="B1325" s="1570"/>
      <c r="C1325" s="1571"/>
      <c r="D1325" s="1569"/>
      <c r="E1325" s="1587"/>
      <c r="F1325" s="1587"/>
      <c r="G1325" s="1572"/>
      <c r="H1325" s="1572"/>
      <c r="I1325" s="1870">
        <f t="shared" si="20"/>
        <v>0</v>
      </c>
      <c r="J1325" s="1587"/>
      <c r="K1325" s="1587"/>
      <c r="L1325" s="1587"/>
      <c r="M1325" s="1587"/>
      <c r="N1325" s="1587"/>
      <c r="O1325" s="1602"/>
    </row>
    <row r="1326" spans="1:15" ht="16" customHeight="1" x14ac:dyDescent="0.45">
      <c r="A1326" s="1609"/>
      <c r="B1326" s="1570"/>
      <c r="C1326" s="1571"/>
      <c r="D1326" s="1569"/>
      <c r="E1326" s="1587"/>
      <c r="F1326" s="1587"/>
      <c r="G1326" s="1572"/>
      <c r="H1326" s="1572"/>
      <c r="I1326" s="1870">
        <f t="shared" si="20"/>
        <v>0</v>
      </c>
      <c r="J1326" s="1587"/>
      <c r="K1326" s="1587"/>
      <c r="L1326" s="1587"/>
      <c r="M1326" s="1587"/>
      <c r="N1326" s="1587"/>
      <c r="O1326" s="1602"/>
    </row>
    <row r="1327" spans="1:15" ht="16" customHeight="1" x14ac:dyDescent="0.45">
      <c r="A1327" s="1609"/>
      <c r="B1327" s="1570"/>
      <c r="C1327" s="1571"/>
      <c r="D1327" s="1569"/>
      <c r="E1327" s="1587"/>
      <c r="F1327" s="1587"/>
      <c r="G1327" s="1572"/>
      <c r="H1327" s="1572"/>
      <c r="I1327" s="1870">
        <f t="shared" si="20"/>
        <v>0</v>
      </c>
      <c r="J1327" s="1587"/>
      <c r="K1327" s="1587"/>
      <c r="L1327" s="1587"/>
      <c r="M1327" s="1587"/>
      <c r="N1327" s="1587"/>
      <c r="O1327" s="1602"/>
    </row>
    <row r="1328" spans="1:15" ht="16" customHeight="1" x14ac:dyDescent="0.45">
      <c r="A1328" s="1609"/>
      <c r="B1328" s="1570"/>
      <c r="C1328" s="1571"/>
      <c r="D1328" s="1569"/>
      <c r="E1328" s="1587"/>
      <c r="F1328" s="1587"/>
      <c r="G1328" s="1572"/>
      <c r="H1328" s="1572"/>
      <c r="I1328" s="1870">
        <f t="shared" si="20"/>
        <v>0</v>
      </c>
      <c r="J1328" s="1587"/>
      <c r="K1328" s="1587"/>
      <c r="L1328" s="1587"/>
      <c r="M1328" s="1587"/>
      <c r="N1328" s="1587"/>
      <c r="O1328" s="1602"/>
    </row>
    <row r="1329" spans="1:15" ht="16" customHeight="1" x14ac:dyDescent="0.45">
      <c r="A1329" s="1609"/>
      <c r="B1329" s="1570"/>
      <c r="C1329" s="1571"/>
      <c r="D1329" s="1569"/>
      <c r="E1329" s="1587"/>
      <c r="F1329" s="1587"/>
      <c r="G1329" s="1572"/>
      <c r="H1329" s="1572"/>
      <c r="I1329" s="1870">
        <f t="shared" si="20"/>
        <v>0</v>
      </c>
      <c r="J1329" s="1587"/>
      <c r="K1329" s="1587"/>
      <c r="L1329" s="1587"/>
      <c r="M1329" s="1587"/>
      <c r="N1329" s="1587"/>
      <c r="O1329" s="1602"/>
    </row>
    <row r="1330" spans="1:15" ht="16" customHeight="1" x14ac:dyDescent="0.45">
      <c r="A1330" s="1609"/>
      <c r="B1330" s="1570"/>
      <c r="C1330" s="1571"/>
      <c r="D1330" s="1569"/>
      <c r="E1330" s="1587"/>
      <c r="F1330" s="1587"/>
      <c r="G1330" s="1572"/>
      <c r="H1330" s="1572"/>
      <c r="I1330" s="1870">
        <f t="shared" si="20"/>
        <v>0</v>
      </c>
      <c r="J1330" s="1587"/>
      <c r="K1330" s="1587"/>
      <c r="L1330" s="1587"/>
      <c r="M1330" s="1587"/>
      <c r="N1330" s="1587"/>
      <c r="O1330" s="1602"/>
    </row>
    <row r="1331" spans="1:15" ht="16" customHeight="1" x14ac:dyDescent="0.45">
      <c r="A1331" s="1609"/>
      <c r="B1331" s="1570"/>
      <c r="C1331" s="1571"/>
      <c r="D1331" s="1569"/>
      <c r="E1331" s="1587"/>
      <c r="F1331" s="1587"/>
      <c r="G1331" s="1572"/>
      <c r="H1331" s="1572"/>
      <c r="I1331" s="1870">
        <f t="shared" si="20"/>
        <v>0</v>
      </c>
      <c r="J1331" s="1587"/>
      <c r="K1331" s="1587"/>
      <c r="L1331" s="1587"/>
      <c r="M1331" s="1587"/>
      <c r="N1331" s="1587"/>
      <c r="O1331" s="1602"/>
    </row>
    <row r="1332" spans="1:15" ht="16" customHeight="1" x14ac:dyDescent="0.45">
      <c r="A1332" s="1609"/>
      <c r="B1332" s="1570"/>
      <c r="C1332" s="1571"/>
      <c r="D1332" s="1569"/>
      <c r="E1332" s="1587"/>
      <c r="F1332" s="1587"/>
      <c r="G1332" s="1572"/>
      <c r="H1332" s="1572"/>
      <c r="I1332" s="1870">
        <f t="shared" si="20"/>
        <v>0</v>
      </c>
      <c r="J1332" s="1587"/>
      <c r="K1332" s="1587"/>
      <c r="L1332" s="1587"/>
      <c r="M1332" s="1587"/>
      <c r="N1332" s="1587"/>
      <c r="O1332" s="1602"/>
    </row>
    <row r="1333" spans="1:15" ht="16" customHeight="1" x14ac:dyDescent="0.45">
      <c r="A1333" s="1609"/>
      <c r="B1333" s="1570"/>
      <c r="C1333" s="1571"/>
      <c r="D1333" s="1569"/>
      <c r="E1333" s="1587"/>
      <c r="F1333" s="1587"/>
      <c r="G1333" s="1572"/>
      <c r="H1333" s="1572"/>
      <c r="I1333" s="1870">
        <f t="shared" si="20"/>
        <v>0</v>
      </c>
      <c r="J1333" s="1587"/>
      <c r="K1333" s="1587"/>
      <c r="L1333" s="1587"/>
      <c r="M1333" s="1587"/>
      <c r="N1333" s="1587"/>
      <c r="O1333" s="1602"/>
    </row>
    <row r="1334" spans="1:15" ht="16" customHeight="1" x14ac:dyDescent="0.45">
      <c r="A1334" s="1609"/>
      <c r="B1334" s="1570"/>
      <c r="C1334" s="1571"/>
      <c r="D1334" s="1569"/>
      <c r="E1334" s="1587"/>
      <c r="F1334" s="1587"/>
      <c r="G1334" s="1572"/>
      <c r="H1334" s="1572"/>
      <c r="I1334" s="1870">
        <f t="shared" si="20"/>
        <v>0</v>
      </c>
      <c r="J1334" s="1587"/>
      <c r="K1334" s="1587"/>
      <c r="L1334" s="1587"/>
      <c r="M1334" s="1587"/>
      <c r="N1334" s="1587"/>
      <c r="O1334" s="1602"/>
    </row>
    <row r="1335" spans="1:15" ht="16" customHeight="1" x14ac:dyDescent="0.45">
      <c r="A1335" s="1609"/>
      <c r="B1335" s="1570"/>
      <c r="C1335" s="1571"/>
      <c r="D1335" s="1569"/>
      <c r="E1335" s="1587"/>
      <c r="F1335" s="1587"/>
      <c r="G1335" s="1572"/>
      <c r="H1335" s="1572"/>
      <c r="I1335" s="1870">
        <f t="shared" si="20"/>
        <v>0</v>
      </c>
      <c r="J1335" s="1587"/>
      <c r="K1335" s="1587"/>
      <c r="L1335" s="1587"/>
      <c r="M1335" s="1587"/>
      <c r="N1335" s="1587"/>
      <c r="O1335" s="1602"/>
    </row>
    <row r="1336" spans="1:15" ht="16" customHeight="1" x14ac:dyDescent="0.45">
      <c r="A1336" s="1609"/>
      <c r="B1336" s="1570"/>
      <c r="C1336" s="1571"/>
      <c r="D1336" s="1569"/>
      <c r="E1336" s="1587"/>
      <c r="F1336" s="1587"/>
      <c r="G1336" s="1572"/>
      <c r="H1336" s="1572"/>
      <c r="I1336" s="1870">
        <f t="shared" si="20"/>
        <v>0</v>
      </c>
      <c r="J1336" s="1587"/>
      <c r="K1336" s="1587"/>
      <c r="L1336" s="1587"/>
      <c r="M1336" s="1587"/>
      <c r="N1336" s="1587"/>
      <c r="O1336" s="1602"/>
    </row>
    <row r="1337" spans="1:15" ht="16" customHeight="1" x14ac:dyDescent="0.45">
      <c r="A1337" s="1609"/>
      <c r="B1337" s="1570"/>
      <c r="C1337" s="1571"/>
      <c r="D1337" s="1569"/>
      <c r="E1337" s="1587"/>
      <c r="F1337" s="1587"/>
      <c r="G1337" s="1572"/>
      <c r="H1337" s="1572"/>
      <c r="I1337" s="1870">
        <f t="shared" si="20"/>
        <v>0</v>
      </c>
      <c r="J1337" s="1587"/>
      <c r="K1337" s="1587"/>
      <c r="L1337" s="1587"/>
      <c r="M1337" s="1587"/>
      <c r="N1337" s="1587"/>
      <c r="O1337" s="1602"/>
    </row>
    <row r="1338" spans="1:15" ht="16" customHeight="1" x14ac:dyDescent="0.45">
      <c r="A1338" s="1609"/>
      <c r="B1338" s="1570"/>
      <c r="C1338" s="1571"/>
      <c r="D1338" s="1569"/>
      <c r="E1338" s="1587"/>
      <c r="F1338" s="1587"/>
      <c r="G1338" s="1572"/>
      <c r="H1338" s="1572"/>
      <c r="I1338" s="1870">
        <f t="shared" si="20"/>
        <v>0</v>
      </c>
      <c r="J1338" s="1587"/>
      <c r="K1338" s="1587"/>
      <c r="L1338" s="1587"/>
      <c r="M1338" s="1587"/>
      <c r="N1338" s="1587"/>
      <c r="O1338" s="1602"/>
    </row>
    <row r="1339" spans="1:15" ht="16" customHeight="1" x14ac:dyDescent="0.45">
      <c r="A1339" s="1609"/>
      <c r="B1339" s="1570"/>
      <c r="C1339" s="1571"/>
      <c r="D1339" s="1569"/>
      <c r="E1339" s="1587"/>
      <c r="F1339" s="1587"/>
      <c r="G1339" s="1572"/>
      <c r="H1339" s="1572"/>
      <c r="I1339" s="1870">
        <f t="shared" si="20"/>
        <v>0</v>
      </c>
      <c r="J1339" s="1587"/>
      <c r="K1339" s="1587"/>
      <c r="L1339" s="1587"/>
      <c r="M1339" s="1587"/>
      <c r="N1339" s="1587"/>
      <c r="O1339" s="1602"/>
    </row>
    <row r="1340" spans="1:15" ht="16" customHeight="1" x14ac:dyDescent="0.45">
      <c r="A1340" s="1609"/>
      <c r="B1340" s="1570"/>
      <c r="C1340" s="1571"/>
      <c r="D1340" s="1569"/>
      <c r="E1340" s="1587"/>
      <c r="F1340" s="1587"/>
      <c r="G1340" s="1572"/>
      <c r="H1340" s="1572"/>
      <c r="I1340" s="1870">
        <f t="shared" si="20"/>
        <v>0</v>
      </c>
      <c r="J1340" s="1587"/>
      <c r="K1340" s="1587"/>
      <c r="L1340" s="1587"/>
      <c r="M1340" s="1587"/>
      <c r="N1340" s="1587"/>
      <c r="O1340" s="1602"/>
    </row>
    <row r="1341" spans="1:15" ht="16" customHeight="1" x14ac:dyDescent="0.45">
      <c r="A1341" s="1609"/>
      <c r="B1341" s="1570"/>
      <c r="C1341" s="1571"/>
      <c r="D1341" s="1569"/>
      <c r="E1341" s="1587"/>
      <c r="F1341" s="1587"/>
      <c r="G1341" s="1572"/>
      <c r="H1341" s="1572"/>
      <c r="I1341" s="1870">
        <f t="shared" si="20"/>
        <v>0</v>
      </c>
      <c r="J1341" s="1587"/>
      <c r="K1341" s="1587"/>
      <c r="L1341" s="1587"/>
      <c r="M1341" s="1587"/>
      <c r="N1341" s="1587"/>
      <c r="O1341" s="1602"/>
    </row>
    <row r="1342" spans="1:15" ht="16" customHeight="1" x14ac:dyDescent="0.45">
      <c r="A1342" s="1609"/>
      <c r="B1342" s="1570"/>
      <c r="C1342" s="1571"/>
      <c r="D1342" s="1569"/>
      <c r="E1342" s="1587"/>
      <c r="F1342" s="1587"/>
      <c r="G1342" s="1572"/>
      <c r="H1342" s="1572"/>
      <c r="I1342" s="1870">
        <f t="shared" si="20"/>
        <v>0</v>
      </c>
      <c r="J1342" s="1587"/>
      <c r="K1342" s="1587"/>
      <c r="L1342" s="1587"/>
      <c r="M1342" s="1587"/>
      <c r="N1342" s="1587"/>
      <c r="O1342" s="1602"/>
    </row>
    <row r="1343" spans="1:15" ht="16" customHeight="1" x14ac:dyDescent="0.45">
      <c r="A1343" s="1609"/>
      <c r="B1343" s="1570"/>
      <c r="C1343" s="1571"/>
      <c r="D1343" s="1569"/>
      <c r="E1343" s="1587"/>
      <c r="F1343" s="1587"/>
      <c r="G1343" s="1572"/>
      <c r="H1343" s="1572"/>
      <c r="I1343" s="1870">
        <f t="shared" si="20"/>
        <v>0</v>
      </c>
      <c r="J1343" s="1587"/>
      <c r="K1343" s="1587"/>
      <c r="L1343" s="1587"/>
      <c r="M1343" s="1587"/>
      <c r="N1343" s="1587"/>
      <c r="O1343" s="1602"/>
    </row>
    <row r="1344" spans="1:15" ht="16" customHeight="1" x14ac:dyDescent="0.45">
      <c r="A1344" s="1609"/>
      <c r="B1344" s="1570"/>
      <c r="C1344" s="1571"/>
      <c r="D1344" s="1569"/>
      <c r="E1344" s="1587"/>
      <c r="F1344" s="1587"/>
      <c r="G1344" s="1572"/>
      <c r="H1344" s="1572"/>
      <c r="I1344" s="1870">
        <f t="shared" si="20"/>
        <v>0</v>
      </c>
      <c r="J1344" s="1587"/>
      <c r="K1344" s="1587"/>
      <c r="L1344" s="1587"/>
      <c r="M1344" s="1587"/>
      <c r="N1344" s="1587"/>
      <c r="O1344" s="1602"/>
    </row>
    <row r="1345" spans="1:15" ht="16" customHeight="1" x14ac:dyDescent="0.45">
      <c r="A1345" s="1609"/>
      <c r="B1345" s="1570"/>
      <c r="C1345" s="1571"/>
      <c r="D1345" s="1569"/>
      <c r="E1345" s="1587"/>
      <c r="F1345" s="1587"/>
      <c r="G1345" s="1572"/>
      <c r="H1345" s="1572"/>
      <c r="I1345" s="1870">
        <f t="shared" si="20"/>
        <v>0</v>
      </c>
      <c r="J1345" s="1587"/>
      <c r="K1345" s="1587"/>
      <c r="L1345" s="1587"/>
      <c r="M1345" s="1587"/>
      <c r="N1345" s="1587"/>
      <c r="O1345" s="1602"/>
    </row>
    <row r="1346" spans="1:15" ht="16" customHeight="1" x14ac:dyDescent="0.45">
      <c r="A1346" s="1609"/>
      <c r="B1346" s="1570"/>
      <c r="C1346" s="1571"/>
      <c r="D1346" s="1569"/>
      <c r="E1346" s="1587"/>
      <c r="F1346" s="1587"/>
      <c r="G1346" s="1572"/>
      <c r="H1346" s="1572"/>
      <c r="I1346" s="1870">
        <f t="shared" si="20"/>
        <v>0</v>
      </c>
      <c r="J1346" s="1587"/>
      <c r="K1346" s="1587"/>
      <c r="L1346" s="1587"/>
      <c r="M1346" s="1587"/>
      <c r="N1346" s="1587"/>
      <c r="O1346" s="1602"/>
    </row>
    <row r="1347" spans="1:15" ht="16" customHeight="1" x14ac:dyDescent="0.45">
      <c r="A1347" s="1609"/>
      <c r="B1347" s="1570"/>
      <c r="C1347" s="1571"/>
      <c r="D1347" s="1569"/>
      <c r="E1347" s="1587"/>
      <c r="F1347" s="1587"/>
      <c r="G1347" s="1572"/>
      <c r="H1347" s="1572"/>
      <c r="I1347" s="1870">
        <f t="shared" si="20"/>
        <v>0</v>
      </c>
      <c r="J1347" s="1587"/>
      <c r="K1347" s="1587"/>
      <c r="L1347" s="1587"/>
      <c r="M1347" s="1587"/>
      <c r="N1347" s="1587"/>
      <c r="O1347" s="1602"/>
    </row>
    <row r="1348" spans="1:15" ht="16" customHeight="1" x14ac:dyDescent="0.45">
      <c r="A1348" s="1609"/>
      <c r="B1348" s="1570"/>
      <c r="C1348" s="1571"/>
      <c r="D1348" s="1569"/>
      <c r="E1348" s="1587"/>
      <c r="F1348" s="1587"/>
      <c r="G1348" s="1572"/>
      <c r="H1348" s="1572"/>
      <c r="I1348" s="1870">
        <f t="shared" si="20"/>
        <v>0</v>
      </c>
      <c r="J1348" s="1587"/>
      <c r="K1348" s="1587"/>
      <c r="L1348" s="1587"/>
      <c r="M1348" s="1587"/>
      <c r="N1348" s="1587"/>
      <c r="O1348" s="1602"/>
    </row>
    <row r="1349" spans="1:15" ht="16" customHeight="1" x14ac:dyDescent="0.45">
      <c r="A1349" s="1609"/>
      <c r="B1349" s="1570"/>
      <c r="C1349" s="1571"/>
      <c r="D1349" s="1569"/>
      <c r="E1349" s="1587"/>
      <c r="F1349" s="1587"/>
      <c r="G1349" s="1572"/>
      <c r="H1349" s="1572"/>
      <c r="I1349" s="1870">
        <f t="shared" si="20"/>
        <v>0</v>
      </c>
      <c r="J1349" s="1587"/>
      <c r="K1349" s="1587"/>
      <c r="L1349" s="1587"/>
      <c r="M1349" s="1587"/>
      <c r="N1349" s="1587"/>
      <c r="O1349" s="1602"/>
    </row>
    <row r="1350" spans="1:15" ht="16" customHeight="1" x14ac:dyDescent="0.45">
      <c r="A1350" s="1609"/>
      <c r="B1350" s="1570"/>
      <c r="C1350" s="1571"/>
      <c r="D1350" s="1569"/>
      <c r="E1350" s="1587"/>
      <c r="F1350" s="1587"/>
      <c r="G1350" s="1572"/>
      <c r="H1350" s="1572"/>
      <c r="I1350" s="1870">
        <f t="shared" si="20"/>
        <v>0</v>
      </c>
      <c r="J1350" s="1587"/>
      <c r="K1350" s="1587"/>
      <c r="L1350" s="1587"/>
      <c r="M1350" s="1587"/>
      <c r="N1350" s="1587"/>
      <c r="O1350" s="1602"/>
    </row>
    <row r="1351" spans="1:15" ht="16" customHeight="1" x14ac:dyDescent="0.45">
      <c r="A1351" s="1609"/>
      <c r="B1351" s="1570"/>
      <c r="C1351" s="1571"/>
      <c r="D1351" s="1569"/>
      <c r="E1351" s="1587"/>
      <c r="F1351" s="1587"/>
      <c r="G1351" s="1572"/>
      <c r="H1351" s="1572"/>
      <c r="I1351" s="1870">
        <f t="shared" si="20"/>
        <v>0</v>
      </c>
      <c r="J1351" s="1587"/>
      <c r="K1351" s="1587"/>
      <c r="L1351" s="1587"/>
      <c r="M1351" s="1587"/>
      <c r="N1351" s="1587"/>
      <c r="O1351" s="1602"/>
    </row>
    <row r="1352" spans="1:15" ht="16" customHeight="1" x14ac:dyDescent="0.45">
      <c r="A1352" s="1609"/>
      <c r="B1352" s="1570"/>
      <c r="C1352" s="1571"/>
      <c r="D1352" s="1569"/>
      <c r="E1352" s="1587"/>
      <c r="F1352" s="1587"/>
      <c r="G1352" s="1572"/>
      <c r="H1352" s="1572"/>
      <c r="I1352" s="1870">
        <f t="shared" ref="I1352:I1415" si="21">$G1352*$H1352</f>
        <v>0</v>
      </c>
      <c r="J1352" s="1587"/>
      <c r="K1352" s="1587"/>
      <c r="L1352" s="1587"/>
      <c r="M1352" s="1587"/>
      <c r="N1352" s="1587"/>
      <c r="O1352" s="1602"/>
    </row>
    <row r="1353" spans="1:15" ht="16" customHeight="1" x14ac:dyDescent="0.45">
      <c r="A1353" s="1609"/>
      <c r="B1353" s="1570"/>
      <c r="C1353" s="1571"/>
      <c r="D1353" s="1569"/>
      <c r="E1353" s="1587"/>
      <c r="F1353" s="1587"/>
      <c r="G1353" s="1572"/>
      <c r="H1353" s="1572"/>
      <c r="I1353" s="1870">
        <f t="shared" si="21"/>
        <v>0</v>
      </c>
      <c r="J1353" s="1587"/>
      <c r="K1353" s="1587"/>
      <c r="L1353" s="1587"/>
      <c r="M1353" s="1587"/>
      <c r="N1353" s="1587"/>
      <c r="O1353" s="1602"/>
    </row>
    <row r="1354" spans="1:15" ht="16" customHeight="1" x14ac:dyDescent="0.45">
      <c r="A1354" s="1609"/>
      <c r="B1354" s="1570"/>
      <c r="C1354" s="1571"/>
      <c r="D1354" s="1569"/>
      <c r="E1354" s="1587"/>
      <c r="F1354" s="1587"/>
      <c r="G1354" s="1572"/>
      <c r="H1354" s="1572"/>
      <c r="I1354" s="1870">
        <f t="shared" si="21"/>
        <v>0</v>
      </c>
      <c r="J1354" s="1587"/>
      <c r="K1354" s="1587"/>
      <c r="L1354" s="1587"/>
      <c r="M1354" s="1587"/>
      <c r="N1354" s="1587"/>
      <c r="O1354" s="1602"/>
    </row>
    <row r="1355" spans="1:15" ht="16" customHeight="1" x14ac:dyDescent="0.45">
      <c r="A1355" s="1609"/>
      <c r="B1355" s="1570"/>
      <c r="C1355" s="1571"/>
      <c r="D1355" s="1569"/>
      <c r="E1355" s="1587"/>
      <c r="F1355" s="1587"/>
      <c r="G1355" s="1572"/>
      <c r="H1355" s="1572"/>
      <c r="I1355" s="1870">
        <f t="shared" si="21"/>
        <v>0</v>
      </c>
      <c r="J1355" s="1587"/>
      <c r="K1355" s="1587"/>
      <c r="L1355" s="1587"/>
      <c r="M1355" s="1587"/>
      <c r="N1355" s="1587"/>
      <c r="O1355" s="1602"/>
    </row>
    <row r="1356" spans="1:15" ht="16" customHeight="1" x14ac:dyDescent="0.45">
      <c r="A1356" s="1609"/>
      <c r="B1356" s="1570"/>
      <c r="C1356" s="1571"/>
      <c r="D1356" s="1569"/>
      <c r="E1356" s="1587"/>
      <c r="F1356" s="1587"/>
      <c r="G1356" s="1572"/>
      <c r="H1356" s="1572"/>
      <c r="I1356" s="1870">
        <f t="shared" si="21"/>
        <v>0</v>
      </c>
      <c r="J1356" s="1587"/>
      <c r="K1356" s="1587"/>
      <c r="L1356" s="1587"/>
      <c r="M1356" s="1587"/>
      <c r="N1356" s="1587"/>
      <c r="O1356" s="1602"/>
    </row>
    <row r="1357" spans="1:15" ht="16" customHeight="1" x14ac:dyDescent="0.45">
      <c r="A1357" s="1609"/>
      <c r="B1357" s="1570"/>
      <c r="C1357" s="1571"/>
      <c r="D1357" s="1569"/>
      <c r="E1357" s="1587"/>
      <c r="F1357" s="1587"/>
      <c r="G1357" s="1572"/>
      <c r="H1357" s="1572"/>
      <c r="I1357" s="1870">
        <f t="shared" si="21"/>
        <v>0</v>
      </c>
      <c r="J1357" s="1587"/>
      <c r="K1357" s="1587"/>
      <c r="L1357" s="1587"/>
      <c r="M1357" s="1587"/>
      <c r="N1357" s="1587"/>
      <c r="O1357" s="1602"/>
    </row>
    <row r="1358" spans="1:15" ht="16" customHeight="1" x14ac:dyDescent="0.45">
      <c r="A1358" s="1609"/>
      <c r="B1358" s="1570"/>
      <c r="C1358" s="1571"/>
      <c r="D1358" s="1569"/>
      <c r="E1358" s="1587"/>
      <c r="F1358" s="1587"/>
      <c r="G1358" s="1572"/>
      <c r="H1358" s="1572"/>
      <c r="I1358" s="1870">
        <f t="shared" si="21"/>
        <v>0</v>
      </c>
      <c r="J1358" s="1587"/>
      <c r="K1358" s="1587"/>
      <c r="L1358" s="1587"/>
      <c r="M1358" s="1587"/>
      <c r="N1358" s="1587"/>
      <c r="O1358" s="1602"/>
    </row>
    <row r="1359" spans="1:15" ht="16" customHeight="1" x14ac:dyDescent="0.45">
      <c r="A1359" s="1609"/>
      <c r="B1359" s="1570"/>
      <c r="C1359" s="1571"/>
      <c r="D1359" s="1569"/>
      <c r="E1359" s="1587"/>
      <c r="F1359" s="1587"/>
      <c r="G1359" s="1572"/>
      <c r="H1359" s="1572"/>
      <c r="I1359" s="1870">
        <f t="shared" si="21"/>
        <v>0</v>
      </c>
      <c r="J1359" s="1587"/>
      <c r="K1359" s="1587"/>
      <c r="L1359" s="1587"/>
      <c r="M1359" s="1587"/>
      <c r="N1359" s="1587"/>
      <c r="O1359" s="1602"/>
    </row>
    <row r="1360" spans="1:15" ht="16" customHeight="1" x14ac:dyDescent="0.45">
      <c r="A1360" s="1609"/>
      <c r="B1360" s="1570"/>
      <c r="C1360" s="1571"/>
      <c r="D1360" s="1569"/>
      <c r="E1360" s="1587"/>
      <c r="F1360" s="1587"/>
      <c r="G1360" s="1572"/>
      <c r="H1360" s="1572"/>
      <c r="I1360" s="1870">
        <f t="shared" si="21"/>
        <v>0</v>
      </c>
      <c r="J1360" s="1587"/>
      <c r="K1360" s="1587"/>
      <c r="L1360" s="1587"/>
      <c r="M1360" s="1587"/>
      <c r="N1360" s="1587"/>
      <c r="O1360" s="1602"/>
    </row>
    <row r="1361" spans="1:15" ht="16" customHeight="1" x14ac:dyDescent="0.45">
      <c r="A1361" s="1609"/>
      <c r="B1361" s="1570"/>
      <c r="C1361" s="1571"/>
      <c r="D1361" s="1569"/>
      <c r="E1361" s="1587"/>
      <c r="F1361" s="1587"/>
      <c r="G1361" s="1572"/>
      <c r="H1361" s="1572"/>
      <c r="I1361" s="1870">
        <f t="shared" si="21"/>
        <v>0</v>
      </c>
      <c r="J1361" s="1587"/>
      <c r="K1361" s="1587"/>
      <c r="L1361" s="1587"/>
      <c r="M1361" s="1587"/>
      <c r="N1361" s="1587"/>
      <c r="O1361" s="1602"/>
    </row>
    <row r="1362" spans="1:15" ht="16" customHeight="1" x14ac:dyDescent="0.45">
      <c r="A1362" s="1609"/>
      <c r="B1362" s="1570"/>
      <c r="C1362" s="1571"/>
      <c r="D1362" s="1569"/>
      <c r="E1362" s="1587"/>
      <c r="F1362" s="1587"/>
      <c r="G1362" s="1572"/>
      <c r="H1362" s="1572"/>
      <c r="I1362" s="1870">
        <f t="shared" si="21"/>
        <v>0</v>
      </c>
      <c r="J1362" s="1587"/>
      <c r="K1362" s="1587"/>
      <c r="L1362" s="1587"/>
      <c r="M1362" s="1587"/>
      <c r="N1362" s="1587"/>
      <c r="O1362" s="1602"/>
    </row>
    <row r="1363" spans="1:15" ht="16" customHeight="1" x14ac:dyDescent="0.45">
      <c r="A1363" s="1609"/>
      <c r="B1363" s="1570"/>
      <c r="C1363" s="1571"/>
      <c r="D1363" s="1569"/>
      <c r="E1363" s="1587"/>
      <c r="F1363" s="1587"/>
      <c r="G1363" s="1572"/>
      <c r="H1363" s="1572"/>
      <c r="I1363" s="1870">
        <f t="shared" si="21"/>
        <v>0</v>
      </c>
      <c r="J1363" s="1587"/>
      <c r="K1363" s="1587"/>
      <c r="L1363" s="1587"/>
      <c r="M1363" s="1587"/>
      <c r="N1363" s="1587"/>
      <c r="O1363" s="1602"/>
    </row>
    <row r="1364" spans="1:15" ht="16" customHeight="1" x14ac:dyDescent="0.45">
      <c r="A1364" s="1609"/>
      <c r="B1364" s="1570"/>
      <c r="C1364" s="1571"/>
      <c r="D1364" s="1569"/>
      <c r="E1364" s="1587"/>
      <c r="F1364" s="1587"/>
      <c r="G1364" s="1572"/>
      <c r="H1364" s="1572"/>
      <c r="I1364" s="1870">
        <f t="shared" si="21"/>
        <v>0</v>
      </c>
      <c r="J1364" s="1587"/>
      <c r="K1364" s="1587"/>
      <c r="L1364" s="1587"/>
      <c r="M1364" s="1587"/>
      <c r="N1364" s="1587"/>
      <c r="O1364" s="1602"/>
    </row>
    <row r="1365" spans="1:15" ht="16" customHeight="1" x14ac:dyDescent="0.45">
      <c r="A1365" s="1609"/>
      <c r="B1365" s="1570"/>
      <c r="C1365" s="1571"/>
      <c r="D1365" s="1569"/>
      <c r="E1365" s="1587"/>
      <c r="F1365" s="1587"/>
      <c r="G1365" s="1572"/>
      <c r="H1365" s="1572"/>
      <c r="I1365" s="1870">
        <f t="shared" si="21"/>
        <v>0</v>
      </c>
      <c r="J1365" s="1587"/>
      <c r="K1365" s="1587"/>
      <c r="L1365" s="1587"/>
      <c r="M1365" s="1587"/>
      <c r="N1365" s="1587"/>
      <c r="O1365" s="1602"/>
    </row>
    <row r="1366" spans="1:15" ht="16" customHeight="1" x14ac:dyDescent="0.45">
      <c r="A1366" s="1609"/>
      <c r="B1366" s="1570"/>
      <c r="C1366" s="1571"/>
      <c r="D1366" s="1569"/>
      <c r="E1366" s="1587"/>
      <c r="F1366" s="1587"/>
      <c r="G1366" s="1572"/>
      <c r="H1366" s="1572"/>
      <c r="I1366" s="1870">
        <f t="shared" si="21"/>
        <v>0</v>
      </c>
      <c r="J1366" s="1587"/>
      <c r="K1366" s="1587"/>
      <c r="L1366" s="1587"/>
      <c r="M1366" s="1587"/>
      <c r="N1366" s="1587"/>
      <c r="O1366" s="1602"/>
    </row>
    <row r="1367" spans="1:15" ht="16" customHeight="1" x14ac:dyDescent="0.45">
      <c r="A1367" s="1609"/>
      <c r="B1367" s="1570"/>
      <c r="C1367" s="1571"/>
      <c r="D1367" s="1569"/>
      <c r="E1367" s="1587"/>
      <c r="F1367" s="1587"/>
      <c r="G1367" s="1572"/>
      <c r="H1367" s="1572"/>
      <c r="I1367" s="1870">
        <f t="shared" si="21"/>
        <v>0</v>
      </c>
      <c r="J1367" s="1587"/>
      <c r="K1367" s="1587"/>
      <c r="L1367" s="1587"/>
      <c r="M1367" s="1587"/>
      <c r="N1367" s="1587"/>
      <c r="O1367" s="1602"/>
    </row>
    <row r="1368" spans="1:15" ht="16" customHeight="1" x14ac:dyDescent="0.45">
      <c r="A1368" s="1609"/>
      <c r="B1368" s="1570"/>
      <c r="C1368" s="1571"/>
      <c r="D1368" s="1569"/>
      <c r="E1368" s="1587"/>
      <c r="F1368" s="1587"/>
      <c r="G1368" s="1572"/>
      <c r="H1368" s="1572"/>
      <c r="I1368" s="1870">
        <f t="shared" si="21"/>
        <v>0</v>
      </c>
      <c r="J1368" s="1587"/>
      <c r="K1368" s="1587"/>
      <c r="L1368" s="1587"/>
      <c r="M1368" s="1587"/>
      <c r="N1368" s="1587"/>
      <c r="O1368" s="1602"/>
    </row>
    <row r="1369" spans="1:15" ht="16" customHeight="1" x14ac:dyDescent="0.45">
      <c r="A1369" s="1609"/>
      <c r="B1369" s="1570"/>
      <c r="C1369" s="1571"/>
      <c r="D1369" s="1569"/>
      <c r="E1369" s="1587"/>
      <c r="F1369" s="1587"/>
      <c r="G1369" s="1572"/>
      <c r="H1369" s="1572"/>
      <c r="I1369" s="1870">
        <f t="shared" si="21"/>
        <v>0</v>
      </c>
      <c r="J1369" s="1587"/>
      <c r="K1369" s="1587"/>
      <c r="L1369" s="1587"/>
      <c r="M1369" s="1587"/>
      <c r="N1369" s="1587"/>
      <c r="O1369" s="1602"/>
    </row>
    <row r="1370" spans="1:15" ht="16" customHeight="1" x14ac:dyDescent="0.45">
      <c r="A1370" s="1609"/>
      <c r="B1370" s="1570"/>
      <c r="C1370" s="1571"/>
      <c r="D1370" s="1569"/>
      <c r="E1370" s="1587"/>
      <c r="F1370" s="1587"/>
      <c r="G1370" s="1572"/>
      <c r="H1370" s="1572"/>
      <c r="I1370" s="1870">
        <f t="shared" si="21"/>
        <v>0</v>
      </c>
      <c r="J1370" s="1587"/>
      <c r="K1370" s="1587"/>
      <c r="L1370" s="1587"/>
      <c r="M1370" s="1587"/>
      <c r="N1370" s="1587"/>
      <c r="O1370" s="1602"/>
    </row>
    <row r="1371" spans="1:15" ht="16" customHeight="1" x14ac:dyDescent="0.45">
      <c r="A1371" s="1609"/>
      <c r="B1371" s="1570"/>
      <c r="C1371" s="1571"/>
      <c r="D1371" s="1569"/>
      <c r="E1371" s="1587"/>
      <c r="F1371" s="1587"/>
      <c r="G1371" s="1572"/>
      <c r="H1371" s="1572"/>
      <c r="I1371" s="1870">
        <f t="shared" si="21"/>
        <v>0</v>
      </c>
      <c r="J1371" s="1587"/>
      <c r="K1371" s="1587"/>
      <c r="L1371" s="1587"/>
      <c r="M1371" s="1587"/>
      <c r="N1371" s="1587"/>
      <c r="O1371" s="1602"/>
    </row>
    <row r="1372" spans="1:15" ht="16" customHeight="1" x14ac:dyDescent="0.45">
      <c r="A1372" s="1609"/>
      <c r="B1372" s="1570"/>
      <c r="C1372" s="1571"/>
      <c r="D1372" s="1569"/>
      <c r="E1372" s="1587"/>
      <c r="F1372" s="1587"/>
      <c r="G1372" s="1572"/>
      <c r="H1372" s="1572"/>
      <c r="I1372" s="1870">
        <f t="shared" si="21"/>
        <v>0</v>
      </c>
      <c r="J1372" s="1587"/>
      <c r="K1372" s="1587"/>
      <c r="L1372" s="1587"/>
      <c r="M1372" s="1587"/>
      <c r="N1372" s="1587"/>
      <c r="O1372" s="1602"/>
    </row>
    <row r="1373" spans="1:15" ht="16" customHeight="1" x14ac:dyDescent="0.45">
      <c r="A1373" s="1609"/>
      <c r="B1373" s="1570"/>
      <c r="C1373" s="1571"/>
      <c r="D1373" s="1569"/>
      <c r="E1373" s="1587"/>
      <c r="F1373" s="1587"/>
      <c r="G1373" s="1572"/>
      <c r="H1373" s="1572"/>
      <c r="I1373" s="1870">
        <f t="shared" si="21"/>
        <v>0</v>
      </c>
      <c r="J1373" s="1587"/>
      <c r="K1373" s="1587"/>
      <c r="L1373" s="1587"/>
      <c r="M1373" s="1587"/>
      <c r="N1373" s="1587"/>
      <c r="O1373" s="1602"/>
    </row>
    <row r="1374" spans="1:15" ht="16" customHeight="1" x14ac:dyDescent="0.45">
      <c r="A1374" s="1609"/>
      <c r="B1374" s="1570"/>
      <c r="C1374" s="1571"/>
      <c r="D1374" s="1569"/>
      <c r="E1374" s="1587"/>
      <c r="F1374" s="1587"/>
      <c r="G1374" s="1572"/>
      <c r="H1374" s="1572"/>
      <c r="I1374" s="1870">
        <f t="shared" si="21"/>
        <v>0</v>
      </c>
      <c r="J1374" s="1587"/>
      <c r="K1374" s="1587"/>
      <c r="L1374" s="1587"/>
      <c r="M1374" s="1587"/>
      <c r="N1374" s="1587"/>
      <c r="O1374" s="1602"/>
    </row>
    <row r="1375" spans="1:15" ht="16" customHeight="1" x14ac:dyDescent="0.45">
      <c r="A1375" s="1609"/>
      <c r="B1375" s="1570"/>
      <c r="C1375" s="1571"/>
      <c r="D1375" s="1569"/>
      <c r="E1375" s="1587"/>
      <c r="F1375" s="1587"/>
      <c r="G1375" s="1572"/>
      <c r="H1375" s="1572"/>
      <c r="I1375" s="1870">
        <f t="shared" si="21"/>
        <v>0</v>
      </c>
      <c r="J1375" s="1587"/>
      <c r="K1375" s="1587"/>
      <c r="L1375" s="1587"/>
      <c r="M1375" s="1587"/>
      <c r="N1375" s="1587"/>
      <c r="O1375" s="1602"/>
    </row>
    <row r="1376" spans="1:15" ht="16" customHeight="1" x14ac:dyDescent="0.45">
      <c r="A1376" s="1609"/>
      <c r="B1376" s="1570"/>
      <c r="C1376" s="1571"/>
      <c r="D1376" s="1569"/>
      <c r="E1376" s="1587"/>
      <c r="F1376" s="1587"/>
      <c r="G1376" s="1572"/>
      <c r="H1376" s="1572"/>
      <c r="I1376" s="1870">
        <f t="shared" si="21"/>
        <v>0</v>
      </c>
      <c r="J1376" s="1587"/>
      <c r="K1376" s="1587"/>
      <c r="L1376" s="1587"/>
      <c r="M1376" s="1587"/>
      <c r="N1376" s="1587"/>
      <c r="O1376" s="1602"/>
    </row>
    <row r="1377" spans="1:15" ht="16" customHeight="1" x14ac:dyDescent="0.45">
      <c r="A1377" s="1609"/>
      <c r="B1377" s="1570"/>
      <c r="C1377" s="1571"/>
      <c r="D1377" s="1569"/>
      <c r="E1377" s="1587"/>
      <c r="F1377" s="1587"/>
      <c r="G1377" s="1572"/>
      <c r="H1377" s="1572"/>
      <c r="I1377" s="1870">
        <f t="shared" si="21"/>
        <v>0</v>
      </c>
      <c r="J1377" s="1587"/>
      <c r="K1377" s="1587"/>
      <c r="L1377" s="1587"/>
      <c r="M1377" s="1587"/>
      <c r="N1377" s="1587"/>
      <c r="O1377" s="1602"/>
    </row>
    <row r="1378" spans="1:15" ht="16" customHeight="1" x14ac:dyDescent="0.45">
      <c r="A1378" s="1609"/>
      <c r="B1378" s="1570"/>
      <c r="C1378" s="1571"/>
      <c r="D1378" s="1569"/>
      <c r="E1378" s="1587"/>
      <c r="F1378" s="1587"/>
      <c r="G1378" s="1572"/>
      <c r="H1378" s="1572"/>
      <c r="I1378" s="1870">
        <f t="shared" si="21"/>
        <v>0</v>
      </c>
      <c r="J1378" s="1587"/>
      <c r="K1378" s="1587"/>
      <c r="L1378" s="1587"/>
      <c r="M1378" s="1587"/>
      <c r="N1378" s="1587"/>
      <c r="O1378" s="1602"/>
    </row>
    <row r="1379" spans="1:15" ht="16" customHeight="1" x14ac:dyDescent="0.45">
      <c r="A1379" s="1609"/>
      <c r="B1379" s="1570"/>
      <c r="C1379" s="1571"/>
      <c r="D1379" s="1569"/>
      <c r="E1379" s="1587"/>
      <c r="F1379" s="1587"/>
      <c r="G1379" s="1572"/>
      <c r="H1379" s="1572"/>
      <c r="I1379" s="1870">
        <f t="shared" si="21"/>
        <v>0</v>
      </c>
      <c r="J1379" s="1587"/>
      <c r="K1379" s="1587"/>
      <c r="L1379" s="1587"/>
      <c r="M1379" s="1587"/>
      <c r="N1379" s="1587"/>
      <c r="O1379" s="1602"/>
    </row>
    <row r="1380" spans="1:15" ht="16" customHeight="1" x14ac:dyDescent="0.45">
      <c r="A1380" s="1609"/>
      <c r="B1380" s="1570"/>
      <c r="C1380" s="1571"/>
      <c r="D1380" s="1569"/>
      <c r="E1380" s="1587"/>
      <c r="F1380" s="1587"/>
      <c r="G1380" s="1572"/>
      <c r="H1380" s="1572"/>
      <c r="I1380" s="1870">
        <f t="shared" si="21"/>
        <v>0</v>
      </c>
      <c r="J1380" s="1587"/>
      <c r="K1380" s="1587"/>
      <c r="L1380" s="1587"/>
      <c r="M1380" s="1587"/>
      <c r="N1380" s="1587"/>
      <c r="O1380" s="1602"/>
    </row>
    <row r="1381" spans="1:15" ht="16" customHeight="1" x14ac:dyDescent="0.45">
      <c r="A1381" s="1609"/>
      <c r="B1381" s="1570"/>
      <c r="C1381" s="1571"/>
      <c r="D1381" s="1569"/>
      <c r="E1381" s="1587"/>
      <c r="F1381" s="1587"/>
      <c r="G1381" s="1572"/>
      <c r="H1381" s="1572"/>
      <c r="I1381" s="1870">
        <f t="shared" si="21"/>
        <v>0</v>
      </c>
      <c r="J1381" s="1587"/>
      <c r="K1381" s="1587"/>
      <c r="L1381" s="1587"/>
      <c r="M1381" s="1587"/>
      <c r="N1381" s="1587"/>
      <c r="O1381" s="1602"/>
    </row>
    <row r="1382" spans="1:15" ht="16" customHeight="1" x14ac:dyDescent="0.45">
      <c r="A1382" s="1609"/>
      <c r="B1382" s="1570"/>
      <c r="C1382" s="1571"/>
      <c r="D1382" s="1569"/>
      <c r="E1382" s="1587"/>
      <c r="F1382" s="1587"/>
      <c r="G1382" s="1572"/>
      <c r="H1382" s="1572"/>
      <c r="I1382" s="1870">
        <f t="shared" si="21"/>
        <v>0</v>
      </c>
      <c r="J1382" s="1587"/>
      <c r="K1382" s="1587"/>
      <c r="L1382" s="1587"/>
      <c r="M1382" s="1587"/>
      <c r="N1382" s="1587"/>
      <c r="O1382" s="1602"/>
    </row>
    <row r="1383" spans="1:15" ht="16" customHeight="1" x14ac:dyDescent="0.45">
      <c r="A1383" s="1609"/>
      <c r="B1383" s="1570"/>
      <c r="C1383" s="1571"/>
      <c r="D1383" s="1569"/>
      <c r="E1383" s="1587"/>
      <c r="F1383" s="1587"/>
      <c r="G1383" s="1572"/>
      <c r="H1383" s="1572"/>
      <c r="I1383" s="1870">
        <f t="shared" si="21"/>
        <v>0</v>
      </c>
      <c r="J1383" s="1587"/>
      <c r="K1383" s="1587"/>
      <c r="L1383" s="1587"/>
      <c r="M1383" s="1587"/>
      <c r="N1383" s="1587"/>
      <c r="O1383" s="1602"/>
    </row>
    <row r="1384" spans="1:15" ht="16" customHeight="1" x14ac:dyDescent="0.45">
      <c r="A1384" s="1609"/>
      <c r="B1384" s="1570"/>
      <c r="C1384" s="1571"/>
      <c r="D1384" s="1569"/>
      <c r="E1384" s="1587"/>
      <c r="F1384" s="1587"/>
      <c r="G1384" s="1572"/>
      <c r="H1384" s="1572"/>
      <c r="I1384" s="1870">
        <f t="shared" si="21"/>
        <v>0</v>
      </c>
      <c r="J1384" s="1587"/>
      <c r="K1384" s="1587"/>
      <c r="L1384" s="1587"/>
      <c r="M1384" s="1587"/>
      <c r="N1384" s="1587"/>
      <c r="O1384" s="1602"/>
    </row>
    <row r="1385" spans="1:15" ht="16" customHeight="1" x14ac:dyDescent="0.45">
      <c r="A1385" s="1609"/>
      <c r="B1385" s="1570"/>
      <c r="C1385" s="1571"/>
      <c r="D1385" s="1569"/>
      <c r="E1385" s="1587"/>
      <c r="F1385" s="1587"/>
      <c r="G1385" s="1572"/>
      <c r="H1385" s="1572"/>
      <c r="I1385" s="1870">
        <f t="shared" si="21"/>
        <v>0</v>
      </c>
      <c r="J1385" s="1587"/>
      <c r="K1385" s="1587"/>
      <c r="L1385" s="1587"/>
      <c r="M1385" s="1587"/>
      <c r="N1385" s="1587"/>
      <c r="O1385" s="1602"/>
    </row>
    <row r="1386" spans="1:15" ht="16" customHeight="1" x14ac:dyDescent="0.45">
      <c r="A1386" s="1609"/>
      <c r="B1386" s="1570"/>
      <c r="C1386" s="1571"/>
      <c r="D1386" s="1569"/>
      <c r="E1386" s="1587"/>
      <c r="F1386" s="1587"/>
      <c r="G1386" s="1572"/>
      <c r="H1386" s="1572"/>
      <c r="I1386" s="1870">
        <f t="shared" si="21"/>
        <v>0</v>
      </c>
      <c r="J1386" s="1587"/>
      <c r="K1386" s="1587"/>
      <c r="L1386" s="1587"/>
      <c r="M1386" s="1587"/>
      <c r="N1386" s="1587"/>
      <c r="O1386" s="1602"/>
    </row>
    <row r="1387" spans="1:15" ht="16" customHeight="1" x14ac:dyDescent="0.45">
      <c r="A1387" s="1609"/>
      <c r="B1387" s="1570"/>
      <c r="C1387" s="1571"/>
      <c r="D1387" s="1569"/>
      <c r="E1387" s="1587"/>
      <c r="F1387" s="1587"/>
      <c r="G1387" s="1572"/>
      <c r="H1387" s="1572"/>
      <c r="I1387" s="1870">
        <f t="shared" si="21"/>
        <v>0</v>
      </c>
      <c r="J1387" s="1587"/>
      <c r="K1387" s="1587"/>
      <c r="L1387" s="1587"/>
      <c r="M1387" s="1587"/>
      <c r="N1387" s="1587"/>
      <c r="O1387" s="1602"/>
    </row>
    <row r="1388" spans="1:15" ht="16" customHeight="1" x14ac:dyDescent="0.45">
      <c r="A1388" s="1609"/>
      <c r="B1388" s="1570"/>
      <c r="C1388" s="1571"/>
      <c r="D1388" s="1569"/>
      <c r="E1388" s="1587"/>
      <c r="F1388" s="1587"/>
      <c r="G1388" s="1572"/>
      <c r="H1388" s="1572"/>
      <c r="I1388" s="1870">
        <f t="shared" si="21"/>
        <v>0</v>
      </c>
      <c r="J1388" s="1587"/>
      <c r="K1388" s="1587"/>
      <c r="L1388" s="1587"/>
      <c r="M1388" s="1587"/>
      <c r="N1388" s="1587"/>
      <c r="O1388" s="1602"/>
    </row>
    <row r="1389" spans="1:15" ht="16" customHeight="1" x14ac:dyDescent="0.45">
      <c r="A1389" s="1609"/>
      <c r="B1389" s="1570"/>
      <c r="C1389" s="1571"/>
      <c r="D1389" s="1569"/>
      <c r="E1389" s="1587"/>
      <c r="F1389" s="1587"/>
      <c r="G1389" s="1572"/>
      <c r="H1389" s="1572"/>
      <c r="I1389" s="1870">
        <f t="shared" si="21"/>
        <v>0</v>
      </c>
      <c r="J1389" s="1587"/>
      <c r="K1389" s="1587"/>
      <c r="L1389" s="1587"/>
      <c r="M1389" s="1587"/>
      <c r="N1389" s="1587"/>
      <c r="O1389" s="1602"/>
    </row>
    <row r="1390" spans="1:15" ht="16" customHeight="1" x14ac:dyDescent="0.45">
      <c r="A1390" s="1609"/>
      <c r="B1390" s="1570"/>
      <c r="C1390" s="1571"/>
      <c r="D1390" s="1569"/>
      <c r="E1390" s="1587"/>
      <c r="F1390" s="1587"/>
      <c r="G1390" s="1572"/>
      <c r="H1390" s="1572"/>
      <c r="I1390" s="1870">
        <f t="shared" si="21"/>
        <v>0</v>
      </c>
      <c r="J1390" s="1587"/>
      <c r="K1390" s="1587"/>
      <c r="L1390" s="1587"/>
      <c r="M1390" s="1587"/>
      <c r="N1390" s="1587"/>
      <c r="O1390" s="1602"/>
    </row>
    <row r="1391" spans="1:15" ht="16" customHeight="1" x14ac:dyDescent="0.45">
      <c r="A1391" s="1609"/>
      <c r="B1391" s="1570"/>
      <c r="C1391" s="1571"/>
      <c r="D1391" s="1569"/>
      <c r="E1391" s="1587"/>
      <c r="F1391" s="1587"/>
      <c r="G1391" s="1572"/>
      <c r="H1391" s="1572"/>
      <c r="I1391" s="1870">
        <f t="shared" si="21"/>
        <v>0</v>
      </c>
      <c r="J1391" s="1587"/>
      <c r="K1391" s="1587"/>
      <c r="L1391" s="1587"/>
      <c r="M1391" s="1587"/>
      <c r="N1391" s="1587"/>
      <c r="O1391" s="1602"/>
    </row>
    <row r="1392" spans="1:15" ht="16" customHeight="1" x14ac:dyDescent="0.45">
      <c r="A1392" s="1609"/>
      <c r="B1392" s="1570"/>
      <c r="C1392" s="1571"/>
      <c r="D1392" s="1569"/>
      <c r="E1392" s="1587"/>
      <c r="F1392" s="1587"/>
      <c r="G1392" s="1572"/>
      <c r="H1392" s="1572"/>
      <c r="I1392" s="1870">
        <f t="shared" si="21"/>
        <v>0</v>
      </c>
      <c r="J1392" s="1587"/>
      <c r="K1392" s="1587"/>
      <c r="L1392" s="1587"/>
      <c r="M1392" s="1587"/>
      <c r="N1392" s="1587"/>
      <c r="O1392" s="1602"/>
    </row>
    <row r="1393" spans="1:15" ht="16" customHeight="1" x14ac:dyDescent="0.45">
      <c r="A1393" s="1609"/>
      <c r="B1393" s="1570"/>
      <c r="C1393" s="1571"/>
      <c r="D1393" s="1569"/>
      <c r="E1393" s="1587"/>
      <c r="F1393" s="1587"/>
      <c r="G1393" s="1572"/>
      <c r="H1393" s="1572"/>
      <c r="I1393" s="1870">
        <f t="shared" si="21"/>
        <v>0</v>
      </c>
      <c r="J1393" s="1587"/>
      <c r="K1393" s="1587"/>
      <c r="L1393" s="1587"/>
      <c r="M1393" s="1587"/>
      <c r="N1393" s="1587"/>
      <c r="O1393" s="1602"/>
    </row>
    <row r="1394" spans="1:15" ht="16" customHeight="1" x14ac:dyDescent="0.45">
      <c r="A1394" s="1609"/>
      <c r="B1394" s="1570"/>
      <c r="C1394" s="1571"/>
      <c r="D1394" s="1569"/>
      <c r="E1394" s="1587"/>
      <c r="F1394" s="1587"/>
      <c r="G1394" s="1572"/>
      <c r="H1394" s="1572"/>
      <c r="I1394" s="1870">
        <f t="shared" si="21"/>
        <v>0</v>
      </c>
      <c r="J1394" s="1587"/>
      <c r="K1394" s="1587"/>
      <c r="L1394" s="1587"/>
      <c r="M1394" s="1587"/>
      <c r="N1394" s="1587"/>
      <c r="O1394" s="1602"/>
    </row>
    <row r="1395" spans="1:15" ht="16" customHeight="1" x14ac:dyDescent="0.45">
      <c r="A1395" s="1609"/>
      <c r="B1395" s="1570"/>
      <c r="C1395" s="1571"/>
      <c r="D1395" s="1569"/>
      <c r="E1395" s="1587"/>
      <c r="F1395" s="1587"/>
      <c r="G1395" s="1572"/>
      <c r="H1395" s="1572"/>
      <c r="I1395" s="1870">
        <f t="shared" si="21"/>
        <v>0</v>
      </c>
      <c r="J1395" s="1587"/>
      <c r="K1395" s="1587"/>
      <c r="L1395" s="1587"/>
      <c r="M1395" s="1587"/>
      <c r="N1395" s="1587"/>
      <c r="O1395" s="1602"/>
    </row>
    <row r="1396" spans="1:15" ht="16" customHeight="1" x14ac:dyDescent="0.45">
      <c r="A1396" s="1609"/>
      <c r="B1396" s="1570"/>
      <c r="C1396" s="1571"/>
      <c r="D1396" s="1569"/>
      <c r="E1396" s="1587"/>
      <c r="F1396" s="1587"/>
      <c r="G1396" s="1572"/>
      <c r="H1396" s="1572"/>
      <c r="I1396" s="1870">
        <f t="shared" si="21"/>
        <v>0</v>
      </c>
      <c r="J1396" s="1587"/>
      <c r="K1396" s="1587"/>
      <c r="L1396" s="1587"/>
      <c r="M1396" s="1587"/>
      <c r="N1396" s="1587"/>
      <c r="O1396" s="1602"/>
    </row>
    <row r="1397" spans="1:15" ht="16" customHeight="1" x14ac:dyDescent="0.45">
      <c r="A1397" s="1609"/>
      <c r="B1397" s="1570"/>
      <c r="C1397" s="1571"/>
      <c r="D1397" s="1569"/>
      <c r="E1397" s="1587"/>
      <c r="F1397" s="1587"/>
      <c r="G1397" s="1572"/>
      <c r="H1397" s="1572"/>
      <c r="I1397" s="1870">
        <f t="shared" si="21"/>
        <v>0</v>
      </c>
      <c r="J1397" s="1587"/>
      <c r="K1397" s="1587"/>
      <c r="L1397" s="1587"/>
      <c r="M1397" s="1587"/>
      <c r="N1397" s="1587"/>
      <c r="O1397" s="1602"/>
    </row>
    <row r="1398" spans="1:15" ht="16" customHeight="1" x14ac:dyDescent="0.45">
      <c r="A1398" s="1609"/>
      <c r="B1398" s="1570"/>
      <c r="C1398" s="1571"/>
      <c r="D1398" s="1569"/>
      <c r="E1398" s="1587"/>
      <c r="F1398" s="1587"/>
      <c r="G1398" s="1572"/>
      <c r="H1398" s="1572"/>
      <c r="I1398" s="1870">
        <f t="shared" si="21"/>
        <v>0</v>
      </c>
      <c r="J1398" s="1587"/>
      <c r="K1398" s="1587"/>
      <c r="L1398" s="1587"/>
      <c r="M1398" s="1587"/>
      <c r="N1398" s="1587"/>
      <c r="O1398" s="1602"/>
    </row>
    <row r="1399" spans="1:15" ht="16" customHeight="1" x14ac:dyDescent="0.45">
      <c r="A1399" s="1609"/>
      <c r="B1399" s="1570"/>
      <c r="C1399" s="1571"/>
      <c r="D1399" s="1569"/>
      <c r="E1399" s="1587"/>
      <c r="F1399" s="1587"/>
      <c r="G1399" s="1572"/>
      <c r="H1399" s="1572"/>
      <c r="I1399" s="1870">
        <f t="shared" si="21"/>
        <v>0</v>
      </c>
      <c r="J1399" s="1587"/>
      <c r="K1399" s="1587"/>
      <c r="L1399" s="1587"/>
      <c r="M1399" s="1587"/>
      <c r="N1399" s="1587"/>
      <c r="O1399" s="1602"/>
    </row>
    <row r="1400" spans="1:15" ht="16" customHeight="1" x14ac:dyDescent="0.45">
      <c r="A1400" s="1609"/>
      <c r="B1400" s="1570"/>
      <c r="C1400" s="1571"/>
      <c r="D1400" s="1569"/>
      <c r="E1400" s="1587"/>
      <c r="F1400" s="1587"/>
      <c r="G1400" s="1572"/>
      <c r="H1400" s="1572"/>
      <c r="I1400" s="1870">
        <f t="shared" si="21"/>
        <v>0</v>
      </c>
      <c r="J1400" s="1587"/>
      <c r="K1400" s="1587"/>
      <c r="L1400" s="1587"/>
      <c r="M1400" s="1587"/>
      <c r="N1400" s="1587"/>
      <c r="O1400" s="1602"/>
    </row>
    <row r="1401" spans="1:15" ht="16" customHeight="1" x14ac:dyDescent="0.45">
      <c r="A1401" s="1609"/>
      <c r="B1401" s="1570"/>
      <c r="C1401" s="1571"/>
      <c r="D1401" s="1569"/>
      <c r="E1401" s="1587"/>
      <c r="F1401" s="1587"/>
      <c r="G1401" s="1572"/>
      <c r="H1401" s="1572"/>
      <c r="I1401" s="1870">
        <f t="shared" si="21"/>
        <v>0</v>
      </c>
      <c r="J1401" s="1587"/>
      <c r="K1401" s="1587"/>
      <c r="L1401" s="1587"/>
      <c r="M1401" s="1587"/>
      <c r="N1401" s="1587"/>
      <c r="O1401" s="1602"/>
    </row>
    <row r="1402" spans="1:15" ht="16" customHeight="1" x14ac:dyDescent="0.45">
      <c r="A1402" s="1609"/>
      <c r="B1402" s="1570"/>
      <c r="C1402" s="1571"/>
      <c r="D1402" s="1569"/>
      <c r="E1402" s="1587"/>
      <c r="F1402" s="1587"/>
      <c r="G1402" s="1572"/>
      <c r="H1402" s="1572"/>
      <c r="I1402" s="1870">
        <f t="shared" si="21"/>
        <v>0</v>
      </c>
      <c r="J1402" s="1587"/>
      <c r="K1402" s="1587"/>
      <c r="L1402" s="1587"/>
      <c r="M1402" s="1587"/>
      <c r="N1402" s="1587"/>
      <c r="O1402" s="1602"/>
    </row>
    <row r="1403" spans="1:15" ht="16" customHeight="1" x14ac:dyDescent="0.45">
      <c r="A1403" s="1609"/>
      <c r="B1403" s="1570"/>
      <c r="C1403" s="1571"/>
      <c r="D1403" s="1569"/>
      <c r="E1403" s="1587"/>
      <c r="F1403" s="1587"/>
      <c r="G1403" s="1572"/>
      <c r="H1403" s="1572"/>
      <c r="I1403" s="1870">
        <f t="shared" si="21"/>
        <v>0</v>
      </c>
      <c r="J1403" s="1587"/>
      <c r="K1403" s="1587"/>
      <c r="L1403" s="1587"/>
      <c r="M1403" s="1587"/>
      <c r="N1403" s="1587"/>
      <c r="O1403" s="1602"/>
    </row>
    <row r="1404" spans="1:15" ht="16" customHeight="1" x14ac:dyDescent="0.45">
      <c r="A1404" s="1609"/>
      <c r="B1404" s="1570"/>
      <c r="C1404" s="1571"/>
      <c r="D1404" s="1569"/>
      <c r="E1404" s="1587"/>
      <c r="F1404" s="1587"/>
      <c r="G1404" s="1572"/>
      <c r="H1404" s="1572"/>
      <c r="I1404" s="1870">
        <f t="shared" si="21"/>
        <v>0</v>
      </c>
      <c r="J1404" s="1587"/>
      <c r="K1404" s="1587"/>
      <c r="L1404" s="1587"/>
      <c r="M1404" s="1587"/>
      <c r="N1404" s="1587"/>
      <c r="O1404" s="1602"/>
    </row>
    <row r="1405" spans="1:15" ht="16" customHeight="1" x14ac:dyDescent="0.45">
      <c r="A1405" s="1609"/>
      <c r="B1405" s="1570"/>
      <c r="C1405" s="1571"/>
      <c r="D1405" s="1569"/>
      <c r="E1405" s="1587"/>
      <c r="F1405" s="1587"/>
      <c r="G1405" s="1572"/>
      <c r="H1405" s="1572"/>
      <c r="I1405" s="1870">
        <f t="shared" si="21"/>
        <v>0</v>
      </c>
      <c r="J1405" s="1587"/>
      <c r="K1405" s="1587"/>
      <c r="L1405" s="1587"/>
      <c r="M1405" s="1587"/>
      <c r="N1405" s="1587"/>
      <c r="O1405" s="1602"/>
    </row>
    <row r="1406" spans="1:15" ht="16" customHeight="1" x14ac:dyDescent="0.45">
      <c r="A1406" s="1609"/>
      <c r="B1406" s="1570"/>
      <c r="C1406" s="1571"/>
      <c r="D1406" s="1569"/>
      <c r="E1406" s="1587"/>
      <c r="F1406" s="1587"/>
      <c r="G1406" s="1572"/>
      <c r="H1406" s="1572"/>
      <c r="I1406" s="1870">
        <f t="shared" si="21"/>
        <v>0</v>
      </c>
      <c r="J1406" s="1587"/>
      <c r="K1406" s="1587"/>
      <c r="L1406" s="1587"/>
      <c r="M1406" s="1587"/>
      <c r="N1406" s="1587"/>
      <c r="O1406" s="1602"/>
    </row>
    <row r="1407" spans="1:15" ht="16" customHeight="1" x14ac:dyDescent="0.45">
      <c r="A1407" s="1609"/>
      <c r="B1407" s="1570"/>
      <c r="C1407" s="1571"/>
      <c r="D1407" s="1569"/>
      <c r="E1407" s="1587"/>
      <c r="F1407" s="1587"/>
      <c r="G1407" s="1572"/>
      <c r="H1407" s="1572"/>
      <c r="I1407" s="1870">
        <f t="shared" si="21"/>
        <v>0</v>
      </c>
      <c r="J1407" s="1587"/>
      <c r="K1407" s="1587"/>
      <c r="L1407" s="1587"/>
      <c r="M1407" s="1587"/>
      <c r="N1407" s="1587"/>
      <c r="O1407" s="1602"/>
    </row>
    <row r="1408" spans="1:15" ht="16" customHeight="1" x14ac:dyDescent="0.45">
      <c r="A1408" s="1609"/>
      <c r="B1408" s="1570"/>
      <c r="C1408" s="1571"/>
      <c r="D1408" s="1569"/>
      <c r="E1408" s="1587"/>
      <c r="F1408" s="1587"/>
      <c r="G1408" s="1572"/>
      <c r="H1408" s="1572"/>
      <c r="I1408" s="1870">
        <f t="shared" si="21"/>
        <v>0</v>
      </c>
      <c r="J1408" s="1587"/>
      <c r="K1408" s="1587"/>
      <c r="L1408" s="1587"/>
      <c r="M1408" s="1587"/>
      <c r="N1408" s="1587"/>
      <c r="O1408" s="1602"/>
    </row>
    <row r="1409" spans="1:15" ht="16" customHeight="1" x14ac:dyDescent="0.45">
      <c r="A1409" s="1609"/>
      <c r="B1409" s="1570"/>
      <c r="C1409" s="1571"/>
      <c r="D1409" s="1569"/>
      <c r="E1409" s="1587"/>
      <c r="F1409" s="1587"/>
      <c r="G1409" s="1572"/>
      <c r="H1409" s="1572"/>
      <c r="I1409" s="1870">
        <f t="shared" si="21"/>
        <v>0</v>
      </c>
      <c r="J1409" s="1587"/>
      <c r="K1409" s="1587"/>
      <c r="L1409" s="1587"/>
      <c r="M1409" s="1587"/>
      <c r="N1409" s="1587"/>
      <c r="O1409" s="1602"/>
    </row>
    <row r="1410" spans="1:15" ht="16" customHeight="1" x14ac:dyDescent="0.45">
      <c r="A1410" s="1609"/>
      <c r="B1410" s="1570"/>
      <c r="C1410" s="1571"/>
      <c r="D1410" s="1569"/>
      <c r="E1410" s="1587"/>
      <c r="F1410" s="1587"/>
      <c r="G1410" s="1572"/>
      <c r="H1410" s="1572"/>
      <c r="I1410" s="1870">
        <f t="shared" si="21"/>
        <v>0</v>
      </c>
      <c r="J1410" s="1587"/>
      <c r="K1410" s="1587"/>
      <c r="L1410" s="1587"/>
      <c r="M1410" s="1587"/>
      <c r="N1410" s="1587"/>
      <c r="O1410" s="1602"/>
    </row>
    <row r="1411" spans="1:15" ht="16" customHeight="1" x14ac:dyDescent="0.45">
      <c r="A1411" s="1609"/>
      <c r="B1411" s="1570"/>
      <c r="C1411" s="1571"/>
      <c r="D1411" s="1569"/>
      <c r="E1411" s="1587"/>
      <c r="F1411" s="1587"/>
      <c r="G1411" s="1572"/>
      <c r="H1411" s="1572"/>
      <c r="I1411" s="1870">
        <f t="shared" si="21"/>
        <v>0</v>
      </c>
      <c r="J1411" s="1587"/>
      <c r="K1411" s="1587"/>
      <c r="L1411" s="1587"/>
      <c r="M1411" s="1587"/>
      <c r="N1411" s="1587"/>
      <c r="O1411" s="1602"/>
    </row>
    <row r="1412" spans="1:15" ht="16" customHeight="1" x14ac:dyDescent="0.45">
      <c r="A1412" s="1609"/>
      <c r="B1412" s="1570"/>
      <c r="C1412" s="1571"/>
      <c r="D1412" s="1569"/>
      <c r="E1412" s="1587"/>
      <c r="F1412" s="1587"/>
      <c r="G1412" s="1572"/>
      <c r="H1412" s="1572"/>
      <c r="I1412" s="1870">
        <f t="shared" si="21"/>
        <v>0</v>
      </c>
      <c r="J1412" s="1587"/>
      <c r="K1412" s="1587"/>
      <c r="L1412" s="1587"/>
      <c r="M1412" s="1587"/>
      <c r="N1412" s="1587"/>
      <c r="O1412" s="1602"/>
    </row>
    <row r="1413" spans="1:15" ht="16" customHeight="1" x14ac:dyDescent="0.45">
      <c r="A1413" s="1609"/>
      <c r="B1413" s="1570"/>
      <c r="C1413" s="1571"/>
      <c r="D1413" s="1569"/>
      <c r="E1413" s="1587"/>
      <c r="F1413" s="1587"/>
      <c r="G1413" s="1572"/>
      <c r="H1413" s="1572"/>
      <c r="I1413" s="1870">
        <f t="shared" si="21"/>
        <v>0</v>
      </c>
      <c r="J1413" s="1587"/>
      <c r="K1413" s="1587"/>
      <c r="L1413" s="1587"/>
      <c r="M1413" s="1587"/>
      <c r="N1413" s="1587"/>
      <c r="O1413" s="1602"/>
    </row>
    <row r="1414" spans="1:15" ht="16" customHeight="1" x14ac:dyDescent="0.45">
      <c r="A1414" s="1609"/>
      <c r="B1414" s="1570"/>
      <c r="C1414" s="1571"/>
      <c r="D1414" s="1569"/>
      <c r="E1414" s="1587"/>
      <c r="F1414" s="1587"/>
      <c r="G1414" s="1572"/>
      <c r="H1414" s="1572"/>
      <c r="I1414" s="1870">
        <f t="shared" si="21"/>
        <v>0</v>
      </c>
      <c r="J1414" s="1587"/>
      <c r="K1414" s="1587"/>
      <c r="L1414" s="1587"/>
      <c r="M1414" s="1587"/>
      <c r="N1414" s="1587"/>
      <c r="O1414" s="1602"/>
    </row>
    <row r="1415" spans="1:15" ht="16" customHeight="1" x14ac:dyDescent="0.45">
      <c r="A1415" s="1609"/>
      <c r="B1415" s="1570"/>
      <c r="C1415" s="1571"/>
      <c r="D1415" s="1569"/>
      <c r="E1415" s="1587"/>
      <c r="F1415" s="1587"/>
      <c r="G1415" s="1572"/>
      <c r="H1415" s="1572"/>
      <c r="I1415" s="1870">
        <f t="shared" si="21"/>
        <v>0</v>
      </c>
      <c r="J1415" s="1587"/>
      <c r="K1415" s="1587"/>
      <c r="L1415" s="1587"/>
      <c r="M1415" s="1587"/>
      <c r="N1415" s="1587"/>
      <c r="O1415" s="1602"/>
    </row>
    <row r="1416" spans="1:15" ht="16" customHeight="1" x14ac:dyDescent="0.45">
      <c r="A1416" s="1609"/>
      <c r="B1416" s="1570"/>
      <c r="C1416" s="1571"/>
      <c r="D1416" s="1569"/>
      <c r="E1416" s="1587"/>
      <c r="F1416" s="1587"/>
      <c r="G1416" s="1572"/>
      <c r="H1416" s="1572"/>
      <c r="I1416" s="1870">
        <f t="shared" ref="I1416:I1480" si="22">$G1416*$H1416</f>
        <v>0</v>
      </c>
      <c r="J1416" s="1587"/>
      <c r="K1416" s="1587"/>
      <c r="L1416" s="1587"/>
      <c r="M1416" s="1587"/>
      <c r="N1416" s="1587"/>
      <c r="O1416" s="1602"/>
    </row>
    <row r="1417" spans="1:15" ht="16" customHeight="1" x14ac:dyDescent="0.45">
      <c r="A1417" s="1609"/>
      <c r="B1417" s="1570"/>
      <c r="C1417" s="1571"/>
      <c r="D1417" s="1569"/>
      <c r="E1417" s="1587"/>
      <c r="F1417" s="1587"/>
      <c r="G1417" s="1572"/>
      <c r="H1417" s="1572"/>
      <c r="I1417" s="1870">
        <f t="shared" si="22"/>
        <v>0</v>
      </c>
      <c r="J1417" s="1587"/>
      <c r="K1417" s="1587"/>
      <c r="L1417" s="1587"/>
      <c r="M1417" s="1587"/>
      <c r="N1417" s="1587"/>
      <c r="O1417" s="1602"/>
    </row>
    <row r="1418" spans="1:15" ht="16" customHeight="1" x14ac:dyDescent="0.45">
      <c r="A1418" s="1609"/>
      <c r="B1418" s="1570"/>
      <c r="C1418" s="1571"/>
      <c r="D1418" s="1569"/>
      <c r="E1418" s="1587"/>
      <c r="F1418" s="1587"/>
      <c r="G1418" s="1572"/>
      <c r="H1418" s="1572"/>
      <c r="I1418" s="1870">
        <f t="shared" si="22"/>
        <v>0</v>
      </c>
      <c r="J1418" s="1587"/>
      <c r="K1418" s="1587"/>
      <c r="L1418" s="1587"/>
      <c r="M1418" s="1587"/>
      <c r="N1418" s="1587"/>
      <c r="O1418" s="1602"/>
    </row>
    <row r="1419" spans="1:15" ht="16" customHeight="1" x14ac:dyDescent="0.45">
      <c r="A1419" s="1609"/>
      <c r="B1419" s="1570"/>
      <c r="C1419" s="1571"/>
      <c r="D1419" s="1569"/>
      <c r="E1419" s="1587"/>
      <c r="F1419" s="1587"/>
      <c r="G1419" s="1572"/>
      <c r="H1419" s="1572"/>
      <c r="I1419" s="1870">
        <f t="shared" si="22"/>
        <v>0</v>
      </c>
      <c r="J1419" s="1587"/>
      <c r="K1419" s="1587"/>
      <c r="L1419" s="1587"/>
      <c r="M1419" s="1587"/>
      <c r="N1419" s="1587"/>
      <c r="O1419" s="1602"/>
    </row>
    <row r="1420" spans="1:15" ht="16" customHeight="1" x14ac:dyDescent="0.45">
      <c r="A1420" s="1609"/>
      <c r="B1420" s="1570"/>
      <c r="C1420" s="1571"/>
      <c r="D1420" s="1569"/>
      <c r="E1420" s="1587"/>
      <c r="F1420" s="1587"/>
      <c r="G1420" s="1572"/>
      <c r="H1420" s="1572"/>
      <c r="I1420" s="1870">
        <f t="shared" si="22"/>
        <v>0</v>
      </c>
      <c r="J1420" s="1587"/>
      <c r="K1420" s="1587"/>
      <c r="L1420" s="1587"/>
      <c r="M1420" s="1587"/>
      <c r="N1420" s="1587"/>
      <c r="O1420" s="1602"/>
    </row>
    <row r="1421" spans="1:15" ht="16" customHeight="1" x14ac:dyDescent="0.45">
      <c r="A1421" s="1609"/>
      <c r="B1421" s="1570"/>
      <c r="C1421" s="1571"/>
      <c r="D1421" s="1569"/>
      <c r="E1421" s="1587"/>
      <c r="F1421" s="1587"/>
      <c r="G1421" s="1572"/>
      <c r="H1421" s="1572"/>
      <c r="I1421" s="1870">
        <f t="shared" si="22"/>
        <v>0</v>
      </c>
      <c r="J1421" s="1587"/>
      <c r="K1421" s="1587"/>
      <c r="L1421" s="1587"/>
      <c r="M1421" s="1587"/>
      <c r="N1421" s="1587"/>
      <c r="O1421" s="1602"/>
    </row>
    <row r="1422" spans="1:15" ht="16" customHeight="1" x14ac:dyDescent="0.45">
      <c r="A1422" s="1609"/>
      <c r="B1422" s="1570"/>
      <c r="C1422" s="1571"/>
      <c r="D1422" s="1569"/>
      <c r="E1422" s="1587"/>
      <c r="F1422" s="1587"/>
      <c r="G1422" s="1572"/>
      <c r="H1422" s="1572"/>
      <c r="I1422" s="1870">
        <f t="shared" si="22"/>
        <v>0</v>
      </c>
      <c r="J1422" s="1587"/>
      <c r="K1422" s="1587"/>
      <c r="L1422" s="1587"/>
      <c r="M1422" s="1587"/>
      <c r="N1422" s="1587"/>
      <c r="O1422" s="1602"/>
    </row>
    <row r="1423" spans="1:15" ht="16" customHeight="1" x14ac:dyDescent="0.45">
      <c r="A1423" s="1609"/>
      <c r="B1423" s="1570"/>
      <c r="C1423" s="1571"/>
      <c r="D1423" s="1569"/>
      <c r="E1423" s="1587"/>
      <c r="F1423" s="1587"/>
      <c r="G1423" s="1572"/>
      <c r="H1423" s="1572"/>
      <c r="I1423" s="1870">
        <f t="shared" si="22"/>
        <v>0</v>
      </c>
      <c r="J1423" s="1587"/>
      <c r="K1423" s="1587"/>
      <c r="L1423" s="1587"/>
      <c r="M1423" s="1587"/>
      <c r="N1423" s="1587"/>
      <c r="O1423" s="1602"/>
    </row>
    <row r="1424" spans="1:15" ht="16" customHeight="1" x14ac:dyDescent="0.45">
      <c r="A1424" s="1609"/>
      <c r="B1424" s="1570"/>
      <c r="C1424" s="1571"/>
      <c r="D1424" s="1569"/>
      <c r="E1424" s="1587"/>
      <c r="F1424" s="1587"/>
      <c r="G1424" s="1572"/>
      <c r="H1424" s="1572"/>
      <c r="I1424" s="1870">
        <f t="shared" si="22"/>
        <v>0</v>
      </c>
      <c r="J1424" s="1587"/>
      <c r="K1424" s="1587"/>
      <c r="L1424" s="1587"/>
      <c r="M1424" s="1587"/>
      <c r="N1424" s="1587"/>
      <c r="O1424" s="1602"/>
    </row>
    <row r="1425" spans="1:15" ht="16" customHeight="1" x14ac:dyDescent="0.45">
      <c r="A1425" s="1609"/>
      <c r="B1425" s="1570"/>
      <c r="C1425" s="1571"/>
      <c r="D1425" s="1569"/>
      <c r="E1425" s="1587"/>
      <c r="F1425" s="1587"/>
      <c r="G1425" s="1572"/>
      <c r="H1425" s="1572"/>
      <c r="I1425" s="1870">
        <f t="shared" si="22"/>
        <v>0</v>
      </c>
      <c r="J1425" s="1587"/>
      <c r="K1425" s="1587"/>
      <c r="L1425" s="1587"/>
      <c r="M1425" s="1587"/>
      <c r="N1425" s="1587"/>
      <c r="O1425" s="1602"/>
    </row>
    <row r="1426" spans="1:15" ht="16" customHeight="1" x14ac:dyDescent="0.45">
      <c r="A1426" s="1609"/>
      <c r="B1426" s="1570"/>
      <c r="C1426" s="1571"/>
      <c r="D1426" s="1569"/>
      <c r="E1426" s="1587"/>
      <c r="F1426" s="1587"/>
      <c r="G1426" s="1572"/>
      <c r="H1426" s="1572"/>
      <c r="I1426" s="1870">
        <f t="shared" si="22"/>
        <v>0</v>
      </c>
      <c r="J1426" s="1587"/>
      <c r="K1426" s="1587"/>
      <c r="L1426" s="1587"/>
      <c r="M1426" s="1587"/>
      <c r="N1426" s="1587"/>
      <c r="O1426" s="1602"/>
    </row>
    <row r="1427" spans="1:15" ht="16" customHeight="1" x14ac:dyDescent="0.45">
      <c r="A1427" s="1609"/>
      <c r="B1427" s="1570"/>
      <c r="C1427" s="1571"/>
      <c r="D1427" s="1569"/>
      <c r="E1427" s="1587"/>
      <c r="F1427" s="1587"/>
      <c r="G1427" s="1572"/>
      <c r="H1427" s="1572"/>
      <c r="I1427" s="1870">
        <f t="shared" si="22"/>
        <v>0</v>
      </c>
      <c r="J1427" s="1587"/>
      <c r="K1427" s="1587"/>
      <c r="L1427" s="1587"/>
      <c r="M1427" s="1587"/>
      <c r="N1427" s="1587"/>
      <c r="O1427" s="1602"/>
    </row>
    <row r="1428" spans="1:15" ht="16" customHeight="1" x14ac:dyDescent="0.45">
      <c r="A1428" s="1609"/>
      <c r="B1428" s="1570"/>
      <c r="C1428" s="1571"/>
      <c r="D1428" s="1569"/>
      <c r="E1428" s="1587"/>
      <c r="F1428" s="1587"/>
      <c r="G1428" s="1572"/>
      <c r="H1428" s="1572"/>
      <c r="I1428" s="1870">
        <f t="shared" si="22"/>
        <v>0</v>
      </c>
      <c r="J1428" s="1587"/>
      <c r="K1428" s="1587"/>
      <c r="L1428" s="1587"/>
      <c r="M1428" s="1587"/>
      <c r="N1428" s="1587"/>
      <c r="O1428" s="1602"/>
    </row>
    <row r="1429" spans="1:15" ht="16" customHeight="1" x14ac:dyDescent="0.45">
      <c r="A1429" s="1609"/>
      <c r="B1429" s="1570"/>
      <c r="C1429" s="1571"/>
      <c r="D1429" s="1569"/>
      <c r="E1429" s="1587"/>
      <c r="F1429" s="1587"/>
      <c r="G1429" s="1572"/>
      <c r="H1429" s="1572"/>
      <c r="I1429" s="1870">
        <f t="shared" si="22"/>
        <v>0</v>
      </c>
      <c r="J1429" s="1587"/>
      <c r="K1429" s="1587"/>
      <c r="L1429" s="1587"/>
      <c r="M1429" s="1587"/>
      <c r="N1429" s="1587"/>
      <c r="O1429" s="1602"/>
    </row>
    <row r="1430" spans="1:15" ht="16" customHeight="1" x14ac:dyDescent="0.45">
      <c r="A1430" s="1609"/>
      <c r="B1430" s="1570"/>
      <c r="C1430" s="1571"/>
      <c r="D1430" s="1569"/>
      <c r="E1430" s="1587"/>
      <c r="F1430" s="1587"/>
      <c r="G1430" s="1572"/>
      <c r="H1430" s="1572"/>
      <c r="I1430" s="1870">
        <f t="shared" si="22"/>
        <v>0</v>
      </c>
      <c r="J1430" s="1587"/>
      <c r="K1430" s="1587"/>
      <c r="L1430" s="1587"/>
      <c r="M1430" s="1587"/>
      <c r="N1430" s="1587"/>
      <c r="O1430" s="1602"/>
    </row>
    <row r="1431" spans="1:15" ht="16" customHeight="1" x14ac:dyDescent="0.45">
      <c r="A1431" s="1609"/>
      <c r="B1431" s="1570"/>
      <c r="C1431" s="1571"/>
      <c r="D1431" s="1569"/>
      <c r="E1431" s="1587"/>
      <c r="F1431" s="1587"/>
      <c r="G1431" s="1572"/>
      <c r="H1431" s="1572"/>
      <c r="I1431" s="1870">
        <f t="shared" si="22"/>
        <v>0</v>
      </c>
      <c r="J1431" s="1587"/>
      <c r="K1431" s="1587"/>
      <c r="L1431" s="1587"/>
      <c r="M1431" s="1587"/>
      <c r="N1431" s="1587"/>
      <c r="O1431" s="1602"/>
    </row>
    <row r="1432" spans="1:15" ht="16" customHeight="1" x14ac:dyDescent="0.45">
      <c r="A1432" s="1609"/>
      <c r="B1432" s="1570"/>
      <c r="C1432" s="1571"/>
      <c r="D1432" s="1569"/>
      <c r="E1432" s="1587"/>
      <c r="F1432" s="1587"/>
      <c r="G1432" s="1572"/>
      <c r="H1432" s="1572"/>
      <c r="I1432" s="1870">
        <f t="shared" si="22"/>
        <v>0</v>
      </c>
      <c r="J1432" s="1587"/>
      <c r="K1432" s="1587"/>
      <c r="L1432" s="1587"/>
      <c r="M1432" s="1587"/>
      <c r="N1432" s="1587"/>
      <c r="O1432" s="1602"/>
    </row>
    <row r="1433" spans="1:15" ht="16" customHeight="1" x14ac:dyDescent="0.45">
      <c r="A1433" s="1609"/>
      <c r="B1433" s="1570"/>
      <c r="C1433" s="1571"/>
      <c r="D1433" s="1569"/>
      <c r="E1433" s="1587"/>
      <c r="F1433" s="1587"/>
      <c r="G1433" s="1572"/>
      <c r="H1433" s="1572"/>
      <c r="I1433" s="1870">
        <f t="shared" si="22"/>
        <v>0</v>
      </c>
      <c r="J1433" s="1587"/>
      <c r="K1433" s="1587"/>
      <c r="L1433" s="1587"/>
      <c r="M1433" s="1587"/>
      <c r="N1433" s="1587"/>
      <c r="O1433" s="1602"/>
    </row>
    <row r="1434" spans="1:15" ht="16" customHeight="1" x14ac:dyDescent="0.45">
      <c r="A1434" s="1609"/>
      <c r="B1434" s="1570"/>
      <c r="C1434" s="1571"/>
      <c r="D1434" s="1569"/>
      <c r="E1434" s="1587"/>
      <c r="F1434" s="1587"/>
      <c r="G1434" s="1572"/>
      <c r="H1434" s="1572"/>
      <c r="I1434" s="1870">
        <f t="shared" si="22"/>
        <v>0</v>
      </c>
      <c r="J1434" s="1587"/>
      <c r="K1434" s="1587"/>
      <c r="L1434" s="1587"/>
      <c r="M1434" s="1587"/>
      <c r="N1434" s="1587"/>
      <c r="O1434" s="1602"/>
    </row>
    <row r="1435" spans="1:15" ht="16" customHeight="1" x14ac:dyDescent="0.45">
      <c r="A1435" s="1609"/>
      <c r="B1435" s="1570"/>
      <c r="C1435" s="1571"/>
      <c r="D1435" s="1569"/>
      <c r="E1435" s="1587"/>
      <c r="F1435" s="1587"/>
      <c r="G1435" s="1572"/>
      <c r="H1435" s="1572"/>
      <c r="I1435" s="1870">
        <f t="shared" si="22"/>
        <v>0</v>
      </c>
      <c r="J1435" s="1587"/>
      <c r="K1435" s="1587"/>
      <c r="L1435" s="1587"/>
      <c r="M1435" s="1587"/>
      <c r="N1435" s="1587"/>
      <c r="O1435" s="1602"/>
    </row>
    <row r="1436" spans="1:15" ht="16" customHeight="1" x14ac:dyDescent="0.45">
      <c r="A1436" s="1609"/>
      <c r="B1436" s="1570"/>
      <c r="C1436" s="1571"/>
      <c r="D1436" s="1569"/>
      <c r="E1436" s="1587"/>
      <c r="F1436" s="1587"/>
      <c r="G1436" s="1572"/>
      <c r="H1436" s="1572"/>
      <c r="I1436" s="1870">
        <f t="shared" si="22"/>
        <v>0</v>
      </c>
      <c r="J1436" s="1587"/>
      <c r="K1436" s="1587"/>
      <c r="L1436" s="1587"/>
      <c r="M1436" s="1587"/>
      <c r="N1436" s="1587"/>
      <c r="O1436" s="1602"/>
    </row>
    <row r="1437" spans="1:15" ht="16" customHeight="1" x14ac:dyDescent="0.45">
      <c r="A1437" s="1609"/>
      <c r="B1437" s="1570"/>
      <c r="C1437" s="1571"/>
      <c r="D1437" s="1569"/>
      <c r="E1437" s="1587"/>
      <c r="F1437" s="1587"/>
      <c r="G1437" s="1572"/>
      <c r="H1437" s="1572"/>
      <c r="I1437" s="1870">
        <f t="shared" si="22"/>
        <v>0</v>
      </c>
      <c r="J1437" s="1587"/>
      <c r="K1437" s="1587"/>
      <c r="L1437" s="1587"/>
      <c r="M1437" s="1587"/>
      <c r="N1437" s="1587"/>
      <c r="O1437" s="1602"/>
    </row>
    <row r="1438" spans="1:15" ht="16" customHeight="1" x14ac:dyDescent="0.45">
      <c r="A1438" s="1609"/>
      <c r="B1438" s="1570"/>
      <c r="C1438" s="1571"/>
      <c r="D1438" s="1569"/>
      <c r="E1438" s="1587"/>
      <c r="F1438" s="1587"/>
      <c r="G1438" s="1572"/>
      <c r="H1438" s="1572"/>
      <c r="I1438" s="1870">
        <f t="shared" si="22"/>
        <v>0</v>
      </c>
      <c r="J1438" s="1587"/>
      <c r="K1438" s="1587"/>
      <c r="L1438" s="1587"/>
      <c r="M1438" s="1587"/>
      <c r="N1438" s="1587"/>
      <c r="O1438" s="1602"/>
    </row>
    <row r="1439" spans="1:15" ht="16" customHeight="1" x14ac:dyDescent="0.45">
      <c r="A1439" s="1609"/>
      <c r="B1439" s="1570"/>
      <c r="C1439" s="1571"/>
      <c r="D1439" s="1569"/>
      <c r="E1439" s="1587"/>
      <c r="F1439" s="1587"/>
      <c r="G1439" s="1572"/>
      <c r="H1439" s="1572"/>
      <c r="I1439" s="1870">
        <f t="shared" si="22"/>
        <v>0</v>
      </c>
      <c r="J1439" s="1587"/>
      <c r="K1439" s="1587"/>
      <c r="L1439" s="1587"/>
      <c r="M1439" s="1587"/>
      <c r="N1439" s="1587"/>
      <c r="O1439" s="1602"/>
    </row>
    <row r="1440" spans="1:15" ht="16" customHeight="1" x14ac:dyDescent="0.45">
      <c r="A1440" s="1609"/>
      <c r="B1440" s="1570"/>
      <c r="C1440" s="1571"/>
      <c r="D1440" s="1569"/>
      <c r="E1440" s="1587"/>
      <c r="F1440" s="1587"/>
      <c r="G1440" s="1572"/>
      <c r="H1440" s="1572"/>
      <c r="I1440" s="1870">
        <f t="shared" si="22"/>
        <v>0</v>
      </c>
      <c r="J1440" s="1587"/>
      <c r="K1440" s="1587"/>
      <c r="L1440" s="1587"/>
      <c r="M1440" s="1587"/>
      <c r="N1440" s="1587"/>
      <c r="O1440" s="1602"/>
    </row>
    <row r="1441" spans="1:15" ht="16" customHeight="1" x14ac:dyDescent="0.45">
      <c r="A1441" s="1609"/>
      <c r="B1441" s="1570"/>
      <c r="C1441" s="1571"/>
      <c r="D1441" s="1569"/>
      <c r="E1441" s="1587"/>
      <c r="F1441" s="1587"/>
      <c r="G1441" s="1572"/>
      <c r="H1441" s="1572"/>
      <c r="I1441" s="1870">
        <f t="shared" si="22"/>
        <v>0</v>
      </c>
      <c r="J1441" s="1587"/>
      <c r="K1441" s="1587"/>
      <c r="L1441" s="1587"/>
      <c r="M1441" s="1587"/>
      <c r="N1441" s="1587"/>
      <c r="O1441" s="1602"/>
    </row>
    <row r="1442" spans="1:15" ht="16" customHeight="1" x14ac:dyDescent="0.45">
      <c r="A1442" s="1609"/>
      <c r="B1442" s="1570"/>
      <c r="C1442" s="1571"/>
      <c r="D1442" s="1569"/>
      <c r="E1442" s="1587"/>
      <c r="F1442" s="1587"/>
      <c r="G1442" s="1572"/>
      <c r="H1442" s="1572"/>
      <c r="I1442" s="1870">
        <f t="shared" si="22"/>
        <v>0</v>
      </c>
      <c r="J1442" s="1587"/>
      <c r="K1442" s="1587"/>
      <c r="L1442" s="1587"/>
      <c r="M1442" s="1587"/>
      <c r="N1442" s="1587"/>
      <c r="O1442" s="1602"/>
    </row>
    <row r="1443" spans="1:15" ht="16" customHeight="1" x14ac:dyDescent="0.45">
      <c r="A1443" s="1609"/>
      <c r="B1443" s="1570"/>
      <c r="C1443" s="1571"/>
      <c r="D1443" s="1569"/>
      <c r="E1443" s="1587"/>
      <c r="F1443" s="1587"/>
      <c r="G1443" s="1572"/>
      <c r="H1443" s="1572"/>
      <c r="I1443" s="1870">
        <f t="shared" si="22"/>
        <v>0</v>
      </c>
      <c r="J1443" s="1587"/>
      <c r="K1443" s="1587"/>
      <c r="L1443" s="1587"/>
      <c r="M1443" s="1587"/>
      <c r="N1443" s="1587"/>
      <c r="O1443" s="1602"/>
    </row>
    <row r="1444" spans="1:15" ht="16" customHeight="1" x14ac:dyDescent="0.45">
      <c r="A1444" s="1609"/>
      <c r="B1444" s="1570"/>
      <c r="C1444" s="1571"/>
      <c r="D1444" s="1569"/>
      <c r="E1444" s="1587"/>
      <c r="F1444" s="1587"/>
      <c r="G1444" s="1572"/>
      <c r="H1444" s="1572"/>
      <c r="I1444" s="1870">
        <f t="shared" si="22"/>
        <v>0</v>
      </c>
      <c r="J1444" s="1587"/>
      <c r="K1444" s="1587"/>
      <c r="L1444" s="1587"/>
      <c r="M1444" s="1587"/>
      <c r="N1444" s="1587"/>
      <c r="O1444" s="1602"/>
    </row>
    <row r="1445" spans="1:15" ht="16" customHeight="1" x14ac:dyDescent="0.45">
      <c r="A1445" s="1609"/>
      <c r="B1445" s="1570"/>
      <c r="C1445" s="1571"/>
      <c r="D1445" s="1569"/>
      <c r="E1445" s="1587"/>
      <c r="F1445" s="1587"/>
      <c r="G1445" s="1572"/>
      <c r="H1445" s="1572"/>
      <c r="I1445" s="1870">
        <f t="shared" si="22"/>
        <v>0</v>
      </c>
      <c r="J1445" s="1587"/>
      <c r="K1445" s="1587"/>
      <c r="L1445" s="1587"/>
      <c r="M1445" s="1587"/>
      <c r="N1445" s="1587"/>
      <c r="O1445" s="1602"/>
    </row>
    <row r="1446" spans="1:15" ht="16" customHeight="1" x14ac:dyDescent="0.45">
      <c r="A1446" s="1609"/>
      <c r="B1446" s="1570"/>
      <c r="C1446" s="1571"/>
      <c r="D1446" s="1569"/>
      <c r="E1446" s="1587"/>
      <c r="F1446" s="1587"/>
      <c r="G1446" s="1572"/>
      <c r="H1446" s="1572"/>
      <c r="I1446" s="1870">
        <f t="shared" si="22"/>
        <v>0</v>
      </c>
      <c r="J1446" s="1587"/>
      <c r="K1446" s="1587"/>
      <c r="L1446" s="1587"/>
      <c r="M1446" s="1587"/>
      <c r="N1446" s="1587"/>
      <c r="O1446" s="1602"/>
    </row>
    <row r="1447" spans="1:15" ht="16" customHeight="1" x14ac:dyDescent="0.45">
      <c r="A1447" s="1609"/>
      <c r="B1447" s="1570"/>
      <c r="C1447" s="1571"/>
      <c r="D1447" s="1569"/>
      <c r="E1447" s="1587"/>
      <c r="F1447" s="1587"/>
      <c r="G1447" s="1572"/>
      <c r="H1447" s="1572"/>
      <c r="I1447" s="1870">
        <f t="shared" si="22"/>
        <v>0</v>
      </c>
      <c r="J1447" s="1587"/>
      <c r="K1447" s="1587"/>
      <c r="L1447" s="1587"/>
      <c r="M1447" s="1587"/>
      <c r="N1447" s="1587"/>
      <c r="O1447" s="1602"/>
    </row>
    <row r="1448" spans="1:15" ht="16" customHeight="1" x14ac:dyDescent="0.45">
      <c r="A1448" s="1609"/>
      <c r="B1448" s="1570"/>
      <c r="C1448" s="1571"/>
      <c r="D1448" s="1569"/>
      <c r="E1448" s="1587"/>
      <c r="F1448" s="1587"/>
      <c r="G1448" s="1572"/>
      <c r="H1448" s="1572"/>
      <c r="I1448" s="1870">
        <f t="shared" si="22"/>
        <v>0</v>
      </c>
      <c r="J1448" s="1587"/>
      <c r="K1448" s="1587"/>
      <c r="L1448" s="1587"/>
      <c r="M1448" s="1587"/>
      <c r="N1448" s="1587"/>
      <c r="O1448" s="1602"/>
    </row>
    <row r="1449" spans="1:15" ht="16" customHeight="1" x14ac:dyDescent="0.45">
      <c r="A1449" s="1609"/>
      <c r="B1449" s="1570"/>
      <c r="C1449" s="1571"/>
      <c r="D1449" s="1569"/>
      <c r="E1449" s="1587"/>
      <c r="F1449" s="1587"/>
      <c r="G1449" s="1572"/>
      <c r="H1449" s="1572"/>
      <c r="I1449" s="1870">
        <f t="shared" si="22"/>
        <v>0</v>
      </c>
      <c r="J1449" s="1587"/>
      <c r="K1449" s="1587"/>
      <c r="L1449" s="1587"/>
      <c r="M1449" s="1587"/>
      <c r="N1449" s="1587"/>
      <c r="O1449" s="1602"/>
    </row>
    <row r="1450" spans="1:15" ht="16" customHeight="1" x14ac:dyDescent="0.45">
      <c r="A1450" s="1609"/>
      <c r="B1450" s="1570"/>
      <c r="C1450" s="1571"/>
      <c r="D1450" s="1569"/>
      <c r="E1450" s="1587"/>
      <c r="F1450" s="1587"/>
      <c r="G1450" s="1572"/>
      <c r="H1450" s="1572"/>
      <c r="I1450" s="1870">
        <f t="shared" si="22"/>
        <v>0</v>
      </c>
      <c r="J1450" s="1587"/>
      <c r="K1450" s="1587"/>
      <c r="L1450" s="1587"/>
      <c r="M1450" s="1587"/>
      <c r="N1450" s="1587"/>
      <c r="O1450" s="1602"/>
    </row>
    <row r="1451" spans="1:15" ht="16" customHeight="1" x14ac:dyDescent="0.45">
      <c r="A1451" s="1609"/>
      <c r="B1451" s="1570"/>
      <c r="C1451" s="1571"/>
      <c r="D1451" s="1569"/>
      <c r="E1451" s="1587"/>
      <c r="F1451" s="1587"/>
      <c r="G1451" s="1572"/>
      <c r="H1451" s="1572"/>
      <c r="I1451" s="1870">
        <f t="shared" si="22"/>
        <v>0</v>
      </c>
      <c r="J1451" s="1587"/>
      <c r="K1451" s="1587"/>
      <c r="L1451" s="1587"/>
      <c r="M1451" s="1587"/>
      <c r="N1451" s="1587"/>
      <c r="O1451" s="1602"/>
    </row>
    <row r="1452" spans="1:15" ht="16" customHeight="1" x14ac:dyDescent="0.45">
      <c r="A1452" s="1609"/>
      <c r="B1452" s="1570"/>
      <c r="C1452" s="1571"/>
      <c r="D1452" s="1569"/>
      <c r="E1452" s="1587"/>
      <c r="F1452" s="1587"/>
      <c r="G1452" s="1572"/>
      <c r="H1452" s="1572"/>
      <c r="I1452" s="1870">
        <f t="shared" si="22"/>
        <v>0</v>
      </c>
      <c r="J1452" s="1587"/>
      <c r="K1452" s="1587"/>
      <c r="L1452" s="1587"/>
      <c r="M1452" s="1587"/>
      <c r="N1452" s="1587"/>
      <c r="O1452" s="1602"/>
    </row>
    <row r="1453" spans="1:15" ht="16" customHeight="1" x14ac:dyDescent="0.45">
      <c r="A1453" s="1609"/>
      <c r="B1453" s="1570"/>
      <c r="C1453" s="1571"/>
      <c r="D1453" s="1569"/>
      <c r="E1453" s="1587"/>
      <c r="F1453" s="1587"/>
      <c r="G1453" s="1572"/>
      <c r="H1453" s="1572"/>
      <c r="I1453" s="1870">
        <f t="shared" si="22"/>
        <v>0</v>
      </c>
      <c r="J1453" s="1587"/>
      <c r="K1453" s="1587"/>
      <c r="L1453" s="1587"/>
      <c r="M1453" s="1587"/>
      <c r="N1453" s="1587"/>
      <c r="O1453" s="1602"/>
    </row>
    <row r="1454" spans="1:15" ht="16" customHeight="1" x14ac:dyDescent="0.45">
      <c r="A1454" s="1609"/>
      <c r="B1454" s="1570"/>
      <c r="C1454" s="1571"/>
      <c r="D1454" s="1569"/>
      <c r="E1454" s="1587"/>
      <c r="F1454" s="1587"/>
      <c r="G1454" s="1572"/>
      <c r="H1454" s="1572"/>
      <c r="I1454" s="1870">
        <f t="shared" si="22"/>
        <v>0</v>
      </c>
      <c r="J1454" s="1587"/>
      <c r="K1454" s="1587"/>
      <c r="L1454" s="1587"/>
      <c r="M1454" s="1587"/>
      <c r="N1454" s="1587"/>
      <c r="O1454" s="1602"/>
    </row>
    <row r="1455" spans="1:15" ht="16" customHeight="1" x14ac:dyDescent="0.45">
      <c r="A1455" s="1609"/>
      <c r="B1455" s="1570"/>
      <c r="C1455" s="1571"/>
      <c r="D1455" s="1569"/>
      <c r="E1455" s="1587"/>
      <c r="F1455" s="1587"/>
      <c r="G1455" s="1572"/>
      <c r="H1455" s="1572"/>
      <c r="I1455" s="1870">
        <f t="shared" si="22"/>
        <v>0</v>
      </c>
      <c r="J1455" s="1587"/>
      <c r="K1455" s="1587"/>
      <c r="L1455" s="1587"/>
      <c r="M1455" s="1587"/>
      <c r="N1455" s="1587"/>
      <c r="O1455" s="1602"/>
    </row>
    <row r="1456" spans="1:15" ht="16" customHeight="1" x14ac:dyDescent="0.45">
      <c r="A1456" s="1609"/>
      <c r="B1456" s="1570"/>
      <c r="C1456" s="1571"/>
      <c r="D1456" s="1569"/>
      <c r="E1456" s="1587"/>
      <c r="F1456" s="1587"/>
      <c r="G1456" s="1572"/>
      <c r="H1456" s="1572"/>
      <c r="I1456" s="1870">
        <f t="shared" si="22"/>
        <v>0</v>
      </c>
      <c r="J1456" s="1587"/>
      <c r="K1456" s="1587"/>
      <c r="L1456" s="1587"/>
      <c r="M1456" s="1587"/>
      <c r="N1456" s="1587"/>
      <c r="O1456" s="1602"/>
    </row>
    <row r="1457" spans="1:15" ht="16" customHeight="1" x14ac:dyDescent="0.45">
      <c r="A1457" s="1609"/>
      <c r="B1457" s="1570"/>
      <c r="C1457" s="1571"/>
      <c r="D1457" s="1569"/>
      <c r="E1457" s="1587"/>
      <c r="F1457" s="1587"/>
      <c r="G1457" s="1572"/>
      <c r="H1457" s="1572"/>
      <c r="I1457" s="1870">
        <f t="shared" si="22"/>
        <v>0</v>
      </c>
      <c r="J1457" s="1587"/>
      <c r="K1457" s="1587"/>
      <c r="L1457" s="1587"/>
      <c r="M1457" s="1587"/>
      <c r="N1457" s="1587"/>
      <c r="O1457" s="1602"/>
    </row>
    <row r="1458" spans="1:15" ht="16" customHeight="1" x14ac:dyDescent="0.45">
      <c r="A1458" s="1609"/>
      <c r="B1458" s="1570"/>
      <c r="C1458" s="1571"/>
      <c r="D1458" s="1569"/>
      <c r="E1458" s="1587"/>
      <c r="F1458" s="1587"/>
      <c r="G1458" s="1572"/>
      <c r="H1458" s="1572"/>
      <c r="I1458" s="1870">
        <f t="shared" si="22"/>
        <v>0</v>
      </c>
      <c r="J1458" s="1587"/>
      <c r="K1458" s="1587"/>
      <c r="L1458" s="1587"/>
      <c r="M1458" s="1587"/>
      <c r="N1458" s="1587"/>
      <c r="O1458" s="1602"/>
    </row>
    <row r="1459" spans="1:15" ht="16" customHeight="1" x14ac:dyDescent="0.45">
      <c r="A1459" s="1609"/>
      <c r="B1459" s="1570"/>
      <c r="C1459" s="1571"/>
      <c r="D1459" s="1569"/>
      <c r="E1459" s="1587"/>
      <c r="F1459" s="1587"/>
      <c r="G1459" s="1572"/>
      <c r="H1459" s="1572"/>
      <c r="I1459" s="1870">
        <f t="shared" si="22"/>
        <v>0</v>
      </c>
      <c r="J1459" s="1587"/>
      <c r="K1459" s="1587"/>
      <c r="L1459" s="1587"/>
      <c r="M1459" s="1587"/>
      <c r="N1459" s="1587"/>
      <c r="O1459" s="1602"/>
    </row>
    <row r="1460" spans="1:15" ht="16" customHeight="1" x14ac:dyDescent="0.45">
      <c r="A1460" s="1609"/>
      <c r="B1460" s="1570"/>
      <c r="C1460" s="1571"/>
      <c r="D1460" s="1569"/>
      <c r="E1460" s="1587"/>
      <c r="F1460" s="1587"/>
      <c r="G1460" s="1572"/>
      <c r="H1460" s="1572"/>
      <c r="I1460" s="1870">
        <f t="shared" si="22"/>
        <v>0</v>
      </c>
      <c r="J1460" s="1587"/>
      <c r="K1460" s="1587"/>
      <c r="L1460" s="1587"/>
      <c r="M1460" s="1587"/>
      <c r="N1460" s="1587"/>
      <c r="O1460" s="1602"/>
    </row>
    <row r="1461" spans="1:15" ht="16" customHeight="1" x14ac:dyDescent="0.45">
      <c r="A1461" s="1609"/>
      <c r="B1461" s="1570"/>
      <c r="C1461" s="1571"/>
      <c r="D1461" s="1569"/>
      <c r="E1461" s="1587"/>
      <c r="F1461" s="1587"/>
      <c r="G1461" s="1572"/>
      <c r="H1461" s="1572"/>
      <c r="I1461" s="1870">
        <f t="shared" si="22"/>
        <v>0</v>
      </c>
      <c r="J1461" s="1587"/>
      <c r="K1461" s="1587"/>
      <c r="L1461" s="1587"/>
      <c r="M1461" s="1587"/>
      <c r="N1461" s="1587"/>
      <c r="O1461" s="1602"/>
    </row>
    <row r="1462" spans="1:15" ht="16" customHeight="1" x14ac:dyDescent="0.45">
      <c r="A1462" s="1609"/>
      <c r="B1462" s="1570"/>
      <c r="C1462" s="1571"/>
      <c r="D1462" s="1569"/>
      <c r="E1462" s="1587"/>
      <c r="F1462" s="1587"/>
      <c r="G1462" s="1572"/>
      <c r="H1462" s="1572"/>
      <c r="I1462" s="1870">
        <f t="shared" si="22"/>
        <v>0</v>
      </c>
      <c r="J1462" s="1587"/>
      <c r="K1462" s="1587"/>
      <c r="L1462" s="1587"/>
      <c r="M1462" s="1587"/>
      <c r="N1462" s="1587"/>
      <c r="O1462" s="1602"/>
    </row>
    <row r="1463" spans="1:15" ht="16" customHeight="1" x14ac:dyDescent="0.45">
      <c r="A1463" s="1609"/>
      <c r="B1463" s="1570"/>
      <c r="C1463" s="1571"/>
      <c r="D1463" s="1569"/>
      <c r="E1463" s="1587"/>
      <c r="F1463" s="1587"/>
      <c r="G1463" s="1572"/>
      <c r="H1463" s="1572"/>
      <c r="I1463" s="1870">
        <f t="shared" si="22"/>
        <v>0</v>
      </c>
      <c r="J1463" s="1587"/>
      <c r="K1463" s="1587"/>
      <c r="L1463" s="1587"/>
      <c r="M1463" s="1587"/>
      <c r="N1463" s="1587"/>
      <c r="O1463" s="1602"/>
    </row>
    <row r="1464" spans="1:15" ht="16" customHeight="1" x14ac:dyDescent="0.45">
      <c r="A1464" s="1609"/>
      <c r="B1464" s="1570"/>
      <c r="C1464" s="1571"/>
      <c r="D1464" s="1569"/>
      <c r="E1464" s="1587"/>
      <c r="F1464" s="1587"/>
      <c r="G1464" s="1572"/>
      <c r="H1464" s="1572"/>
      <c r="I1464" s="1870">
        <f t="shared" si="22"/>
        <v>0</v>
      </c>
      <c r="J1464" s="1587"/>
      <c r="K1464" s="1587"/>
      <c r="L1464" s="1587"/>
      <c r="M1464" s="1587"/>
      <c r="N1464" s="1587"/>
      <c r="O1464" s="1602"/>
    </row>
    <row r="1465" spans="1:15" ht="16" customHeight="1" x14ac:dyDescent="0.45">
      <c r="A1465" s="1609"/>
      <c r="B1465" s="1570"/>
      <c r="C1465" s="1571"/>
      <c r="D1465" s="1569"/>
      <c r="E1465" s="1587"/>
      <c r="F1465" s="1587"/>
      <c r="G1465" s="1572"/>
      <c r="H1465" s="1572"/>
      <c r="I1465" s="1870">
        <f t="shared" si="22"/>
        <v>0</v>
      </c>
      <c r="J1465" s="1587"/>
      <c r="K1465" s="1587"/>
      <c r="L1465" s="1587"/>
      <c r="M1465" s="1587"/>
      <c r="N1465" s="1587"/>
      <c r="O1465" s="1602"/>
    </row>
    <row r="1466" spans="1:15" ht="16" customHeight="1" x14ac:dyDescent="0.45">
      <c r="A1466" s="1609"/>
      <c r="B1466" s="1570"/>
      <c r="C1466" s="1571"/>
      <c r="D1466" s="1569"/>
      <c r="E1466" s="1587"/>
      <c r="F1466" s="1587"/>
      <c r="G1466" s="1572"/>
      <c r="H1466" s="1572"/>
      <c r="I1466" s="1870">
        <f t="shared" si="22"/>
        <v>0</v>
      </c>
      <c r="J1466" s="1587"/>
      <c r="K1466" s="1587"/>
      <c r="L1466" s="1587"/>
      <c r="M1466" s="1587"/>
      <c r="N1466" s="1587"/>
      <c r="O1466" s="1602"/>
    </row>
    <row r="1467" spans="1:15" ht="16" customHeight="1" x14ac:dyDescent="0.45">
      <c r="A1467" s="1609"/>
      <c r="B1467" s="1570"/>
      <c r="C1467" s="1571"/>
      <c r="D1467" s="1569"/>
      <c r="E1467" s="1587"/>
      <c r="F1467" s="1587"/>
      <c r="G1467" s="1572"/>
      <c r="H1467" s="1572"/>
      <c r="I1467" s="1870">
        <f t="shared" si="22"/>
        <v>0</v>
      </c>
      <c r="J1467" s="1587"/>
      <c r="K1467" s="1587"/>
      <c r="L1467" s="1587"/>
      <c r="M1467" s="1587"/>
      <c r="N1467" s="1587"/>
      <c r="O1467" s="1602"/>
    </row>
    <row r="1468" spans="1:15" ht="16" customHeight="1" x14ac:dyDescent="0.45">
      <c r="A1468" s="1609"/>
      <c r="B1468" s="1570"/>
      <c r="C1468" s="1571"/>
      <c r="D1468" s="1569"/>
      <c r="E1468" s="1587"/>
      <c r="F1468" s="1587"/>
      <c r="G1468" s="1572"/>
      <c r="H1468" s="1572"/>
      <c r="I1468" s="1870">
        <f t="shared" si="22"/>
        <v>0</v>
      </c>
      <c r="J1468" s="1587"/>
      <c r="K1468" s="1587"/>
      <c r="L1468" s="1587"/>
      <c r="M1468" s="1587"/>
      <c r="N1468" s="1587"/>
      <c r="O1468" s="1602"/>
    </row>
    <row r="1469" spans="1:15" ht="16" customHeight="1" x14ac:dyDescent="0.45">
      <c r="A1469" s="1609"/>
      <c r="B1469" s="1570"/>
      <c r="C1469" s="1571"/>
      <c r="D1469" s="1569"/>
      <c r="E1469" s="1587"/>
      <c r="F1469" s="1587"/>
      <c r="G1469" s="1572"/>
      <c r="H1469" s="1572"/>
      <c r="I1469" s="1870">
        <f t="shared" si="22"/>
        <v>0</v>
      </c>
      <c r="J1469" s="1587"/>
      <c r="K1469" s="1587"/>
      <c r="L1469" s="1587"/>
      <c r="M1469" s="1587"/>
      <c r="N1469" s="1587"/>
      <c r="O1469" s="1602"/>
    </row>
    <row r="1470" spans="1:15" ht="16" customHeight="1" x14ac:dyDescent="0.45">
      <c r="A1470" s="1609"/>
      <c r="B1470" s="1570"/>
      <c r="C1470" s="1571"/>
      <c r="D1470" s="1569"/>
      <c r="E1470" s="1587"/>
      <c r="F1470" s="1587"/>
      <c r="G1470" s="1572"/>
      <c r="H1470" s="1572"/>
      <c r="I1470" s="1870">
        <f t="shared" si="22"/>
        <v>0</v>
      </c>
      <c r="J1470" s="1587"/>
      <c r="K1470" s="1587"/>
      <c r="L1470" s="1587"/>
      <c r="M1470" s="1587"/>
      <c r="N1470" s="1587"/>
      <c r="O1470" s="1602"/>
    </row>
    <row r="1471" spans="1:15" ht="16" customHeight="1" x14ac:dyDescent="0.45">
      <c r="A1471" s="1609"/>
      <c r="B1471" s="1570"/>
      <c r="C1471" s="1571"/>
      <c r="D1471" s="1569"/>
      <c r="E1471" s="1587"/>
      <c r="F1471" s="1587"/>
      <c r="G1471" s="1572"/>
      <c r="H1471" s="1572"/>
      <c r="I1471" s="1870">
        <f t="shared" si="22"/>
        <v>0</v>
      </c>
      <c r="J1471" s="1587"/>
      <c r="K1471" s="1587"/>
      <c r="L1471" s="1587"/>
      <c r="M1471" s="1587"/>
      <c r="N1471" s="1587"/>
      <c r="O1471" s="1602"/>
    </row>
    <row r="1472" spans="1:15" ht="16" customHeight="1" x14ac:dyDescent="0.45">
      <c r="A1472" s="1609"/>
      <c r="B1472" s="1570"/>
      <c r="C1472" s="1571"/>
      <c r="D1472" s="1569"/>
      <c r="E1472" s="1587"/>
      <c r="F1472" s="1587"/>
      <c r="G1472" s="1572"/>
      <c r="H1472" s="1572"/>
      <c r="I1472" s="1870">
        <f t="shared" si="22"/>
        <v>0</v>
      </c>
      <c r="J1472" s="1587"/>
      <c r="K1472" s="1587"/>
      <c r="L1472" s="1587"/>
      <c r="M1472" s="1587"/>
      <c r="N1472" s="1587"/>
      <c r="O1472" s="1602"/>
    </row>
    <row r="1473" spans="1:15" ht="16" customHeight="1" x14ac:dyDescent="0.45">
      <c r="A1473" s="1609"/>
      <c r="B1473" s="1570"/>
      <c r="C1473" s="1571"/>
      <c r="D1473" s="1569"/>
      <c r="E1473" s="1587"/>
      <c r="F1473" s="1587"/>
      <c r="G1473" s="1572"/>
      <c r="H1473" s="1572"/>
      <c r="I1473" s="1870">
        <f t="shared" si="22"/>
        <v>0</v>
      </c>
      <c r="J1473" s="1587"/>
      <c r="K1473" s="1587"/>
      <c r="L1473" s="1587"/>
      <c r="M1473" s="1587"/>
      <c r="N1473" s="1587"/>
      <c r="O1473" s="1602"/>
    </row>
    <row r="1474" spans="1:15" ht="16" customHeight="1" x14ac:dyDescent="0.45">
      <c r="A1474" s="1609"/>
      <c r="B1474" s="1570"/>
      <c r="C1474" s="1571"/>
      <c r="D1474" s="1569"/>
      <c r="E1474" s="1587"/>
      <c r="F1474" s="1587"/>
      <c r="G1474" s="1572"/>
      <c r="H1474" s="1572"/>
      <c r="I1474" s="1870">
        <f t="shared" si="22"/>
        <v>0</v>
      </c>
      <c r="J1474" s="1587"/>
      <c r="K1474" s="1587"/>
      <c r="L1474" s="1587"/>
      <c r="M1474" s="1587"/>
      <c r="N1474" s="1587"/>
      <c r="O1474" s="1602"/>
    </row>
    <row r="1475" spans="1:15" ht="16" customHeight="1" x14ac:dyDescent="0.45">
      <c r="A1475" s="1609"/>
      <c r="B1475" s="1570"/>
      <c r="C1475" s="1571"/>
      <c r="D1475" s="1569"/>
      <c r="E1475" s="1587"/>
      <c r="F1475" s="1587"/>
      <c r="G1475" s="1572"/>
      <c r="H1475" s="1572"/>
      <c r="I1475" s="1870">
        <f t="shared" si="22"/>
        <v>0</v>
      </c>
      <c r="J1475" s="1587"/>
      <c r="K1475" s="1587"/>
      <c r="L1475" s="1587"/>
      <c r="M1475" s="1587"/>
      <c r="N1475" s="1587"/>
      <c r="O1475" s="1602"/>
    </row>
    <row r="1476" spans="1:15" ht="16" customHeight="1" x14ac:dyDescent="0.45">
      <c r="A1476" s="1609"/>
      <c r="B1476" s="1570"/>
      <c r="C1476" s="1571"/>
      <c r="D1476" s="1569"/>
      <c r="E1476" s="1587"/>
      <c r="F1476" s="1587"/>
      <c r="G1476" s="1572"/>
      <c r="H1476" s="1572"/>
      <c r="I1476" s="1870">
        <f t="shared" si="22"/>
        <v>0</v>
      </c>
      <c r="J1476" s="1587"/>
      <c r="K1476" s="1587"/>
      <c r="L1476" s="1587"/>
      <c r="M1476" s="1587"/>
      <c r="N1476" s="1587"/>
      <c r="O1476" s="1602"/>
    </row>
    <row r="1477" spans="1:15" ht="16" customHeight="1" x14ac:dyDescent="0.45">
      <c r="A1477" s="1609"/>
      <c r="B1477" s="1570"/>
      <c r="C1477" s="1571"/>
      <c r="D1477" s="1569"/>
      <c r="E1477" s="1587"/>
      <c r="F1477" s="1587"/>
      <c r="G1477" s="1572"/>
      <c r="H1477" s="1572"/>
      <c r="I1477" s="1870">
        <f t="shared" si="22"/>
        <v>0</v>
      </c>
      <c r="J1477" s="1587"/>
      <c r="K1477" s="1587"/>
      <c r="L1477" s="1587"/>
      <c r="M1477" s="1587"/>
      <c r="N1477" s="1587"/>
      <c r="O1477" s="1602"/>
    </row>
    <row r="1478" spans="1:15" ht="16" customHeight="1" x14ac:dyDescent="0.45">
      <c r="A1478" s="1609"/>
      <c r="B1478" s="1570"/>
      <c r="C1478" s="1571"/>
      <c r="D1478" s="1569"/>
      <c r="E1478" s="1587"/>
      <c r="F1478" s="1587"/>
      <c r="G1478" s="1572"/>
      <c r="H1478" s="1572"/>
      <c r="I1478" s="1870">
        <f t="shared" si="22"/>
        <v>0</v>
      </c>
      <c r="J1478" s="1587"/>
      <c r="K1478" s="1587"/>
      <c r="L1478" s="1587"/>
      <c r="M1478" s="1587"/>
      <c r="N1478" s="1587"/>
      <c r="O1478" s="1602"/>
    </row>
    <row r="1479" spans="1:15" ht="16" customHeight="1" x14ac:dyDescent="0.45">
      <c r="A1479" s="1609"/>
      <c r="B1479" s="1570"/>
      <c r="C1479" s="1571"/>
      <c r="D1479" s="1569"/>
      <c r="E1479" s="1587"/>
      <c r="F1479" s="1587"/>
      <c r="G1479" s="1572"/>
      <c r="H1479" s="1572"/>
      <c r="I1479" s="1870">
        <f t="shared" si="22"/>
        <v>0</v>
      </c>
      <c r="J1479" s="1587"/>
      <c r="K1479" s="1587"/>
      <c r="L1479" s="1587"/>
      <c r="M1479" s="1587"/>
      <c r="N1479" s="1587"/>
      <c r="O1479" s="1602"/>
    </row>
    <row r="1480" spans="1:15" ht="16" customHeight="1" x14ac:dyDescent="0.45">
      <c r="A1480" s="1611"/>
      <c r="B1480" s="1601"/>
      <c r="C1480" s="1601"/>
      <c r="D1480" s="1590"/>
      <c r="E1480" s="1601"/>
      <c r="F1480" s="1601"/>
      <c r="G1480" s="1593"/>
      <c r="H1480" s="1593"/>
      <c r="I1480" s="1870">
        <f t="shared" si="22"/>
        <v>0</v>
      </c>
      <c r="J1480" s="1601"/>
      <c r="K1480" s="1601"/>
      <c r="L1480" s="1601"/>
      <c r="M1480" s="1601"/>
      <c r="N1480" s="1601"/>
      <c r="O1480" s="1602"/>
    </row>
  </sheetData>
  <customSheetViews>
    <customSheetView guid="{8CC598B7-8EB7-4AE3-BEF6-CBCE0253806D}" showGridLines="0" state="veryHidden">
      <selection activeCell="L20" sqref="L20"/>
      <pageMargins left="0.7" right="0.7" top="0.75" bottom="0.75" header="0.3" footer="0.3"/>
      <pageSetup orientation="portrait" r:id="rId1"/>
    </customSheetView>
  </customSheetViews>
  <dataValidations count="2">
    <dataValidation type="list" allowBlank="1" showInputMessage="1" showErrorMessage="1" sqref="A8:A1479" xr:uid="{00000000-0002-0000-0B00-000000000000}">
      <formula1>Thang</formula1>
    </dataValidation>
    <dataValidation type="list" allowBlank="1" showInputMessage="1" showErrorMessage="1" promptTitle="Che do doi chieu" prompt="Y = ghi CONG THUC SUMIFS (tu co gian theo dong)_x000a_N = dan MANG ket qua bang VBA (ban day du, cong ca VAT_x000a_     khi khong khau tru / KKT)" sqref="J1" xr:uid="{B3ADD12F-C325-40E7-B28A-CD9C53B08C36}">
      <formula1>"Y,N"</formula1>
    </dataValidation>
  </dataValidations>
  <pageMargins left="0.7" right="0.7" top="0.75" bottom="0.75" header="0.3" footer="0.3"/>
  <pageSetup orientation="portrait" r:id="rId2"/>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Ngan_Hang"/>
  <dimension ref="C1:L2118"/>
  <sheetViews>
    <sheetView showGridLines="0" zoomScaleNormal="100" workbookViewId="0">
      <pane ySplit="7" topLeftCell="A8" activePane="bottomLeft" state="frozen"/>
      <selection activeCell="G14" sqref="G14"/>
      <selection pane="bottomLeft" activeCell="E1" sqref="E1"/>
    </sheetView>
  </sheetViews>
  <sheetFormatPr defaultColWidth="9.26953125" defaultRowHeight="16" x14ac:dyDescent="0.45"/>
  <cols>
    <col min="1" max="1" width="2.54296875" style="367" customWidth="1"/>
    <col min="2" max="2" width="3.7265625" style="367" customWidth="1"/>
    <col min="3" max="3" width="9.26953125" style="367" customWidth="1"/>
    <col min="4" max="4" width="10.7265625" style="367" customWidth="1"/>
    <col min="5" max="5" width="55.7265625" style="367" customWidth="1"/>
    <col min="6" max="6" width="16.7265625" style="367" customWidth="1"/>
    <col min="7" max="7" width="58.26953125" style="367" customWidth="1"/>
    <col min="8" max="8" width="16.54296875" style="367" customWidth="1"/>
    <col min="9" max="9" width="9.26953125" style="367" customWidth="1"/>
    <col min="10" max="11" width="8.7265625" style="367" customWidth="1"/>
    <col min="12" max="12" width="7.81640625" style="367" customWidth="1"/>
    <col min="13" max="16384" width="9.26953125" style="367"/>
  </cols>
  <sheetData>
    <row r="1" spans="3:12" x14ac:dyDescent="0.45">
      <c r="C1" s="487"/>
      <c r="D1" s="425"/>
      <c r="E1" s="425"/>
      <c r="F1" s="425"/>
      <c r="G1" s="425"/>
      <c r="H1" s="425"/>
      <c r="I1" s="425"/>
      <c r="J1" s="425"/>
      <c r="K1" s="425"/>
      <c r="L1" s="428"/>
    </row>
    <row r="2" spans="3:12" x14ac:dyDescent="0.45">
      <c r="C2" s="426"/>
      <c r="D2" s="427"/>
      <c r="E2" s="427"/>
      <c r="F2" s="427"/>
      <c r="G2" s="427"/>
      <c r="H2" s="427"/>
      <c r="I2" s="427"/>
      <c r="J2" s="427"/>
      <c r="K2" s="427"/>
      <c r="L2" s="429"/>
    </row>
    <row r="4" spans="3:12" x14ac:dyDescent="0.45">
      <c r="H4" s="496">
        <f>+SUBTOTAL(9,H8:H1478)</f>
        <v>0</v>
      </c>
    </row>
    <row r="5" spans="3:12" x14ac:dyDescent="0.45">
      <c r="C5" s="2200" t="s">
        <v>693</v>
      </c>
      <c r="D5" s="2201" t="s">
        <v>63</v>
      </c>
      <c r="E5" s="2201" t="s">
        <v>64</v>
      </c>
      <c r="F5" s="2201" t="s">
        <v>65</v>
      </c>
      <c r="G5" s="2201" t="s">
        <v>66</v>
      </c>
      <c r="H5" s="2201" t="s">
        <v>67</v>
      </c>
      <c r="I5" s="2201" t="s">
        <v>22</v>
      </c>
      <c r="J5" s="2201" t="s">
        <v>68</v>
      </c>
      <c r="K5" s="2201"/>
      <c r="L5" s="2224" t="s">
        <v>32</v>
      </c>
    </row>
    <row r="6" spans="3:12" x14ac:dyDescent="0.45">
      <c r="C6" s="2215"/>
      <c r="D6" s="2211"/>
      <c r="E6" s="2211"/>
      <c r="F6" s="2211"/>
      <c r="G6" s="2211"/>
      <c r="H6" s="2211"/>
      <c r="I6" s="2211"/>
      <c r="J6" s="474" t="s">
        <v>69</v>
      </c>
      <c r="K6" s="474" t="s">
        <v>70</v>
      </c>
      <c r="L6" s="2225"/>
    </row>
    <row r="7" spans="3:12" x14ac:dyDescent="0.45">
      <c r="C7" s="386" t="s">
        <v>27</v>
      </c>
      <c r="D7" s="387" t="s">
        <v>28</v>
      </c>
      <c r="E7" s="387" t="s">
        <v>29</v>
      </c>
      <c r="F7" s="387" t="s">
        <v>53</v>
      </c>
      <c r="G7" s="387" t="s">
        <v>54</v>
      </c>
      <c r="H7" s="387" t="s">
        <v>55</v>
      </c>
      <c r="I7" s="387" t="s">
        <v>56</v>
      </c>
      <c r="J7" s="387" t="s">
        <v>57</v>
      </c>
      <c r="K7" s="387" t="s">
        <v>58</v>
      </c>
      <c r="L7" s="388" t="s">
        <v>59</v>
      </c>
    </row>
    <row r="8" spans="3:12" ht="16" customHeight="1" x14ac:dyDescent="0.45">
      <c r="C8" s="1988"/>
      <c r="D8" s="1929"/>
      <c r="E8" s="1880"/>
      <c r="F8" s="1974"/>
      <c r="G8" s="1880"/>
      <c r="H8" s="1930"/>
      <c r="I8" s="1880"/>
      <c r="J8" s="1927"/>
      <c r="K8" s="1927"/>
      <c r="L8" s="1578"/>
    </row>
    <row r="9" spans="3:12" ht="16" customHeight="1" x14ac:dyDescent="0.45">
      <c r="C9" s="1852"/>
      <c r="D9" s="1746"/>
      <c r="E9" s="1695"/>
      <c r="F9" s="1973"/>
      <c r="G9" s="1695"/>
      <c r="H9" s="1854"/>
      <c r="I9" s="1695"/>
      <c r="J9" s="1853"/>
      <c r="K9" s="1853"/>
      <c r="L9" s="1936"/>
    </row>
    <row r="10" spans="3:12" ht="16" customHeight="1" x14ac:dyDescent="0.45">
      <c r="C10" s="1588"/>
      <c r="D10" s="1571"/>
      <c r="E10" s="1587"/>
      <c r="F10" s="1604"/>
      <c r="G10" s="1587"/>
      <c r="H10" s="1572"/>
      <c r="I10" s="1587"/>
      <c r="J10" s="1569"/>
      <c r="K10" s="1569"/>
      <c r="L10" s="1578"/>
    </row>
    <row r="11" spans="3:12" ht="16" customHeight="1" x14ac:dyDescent="0.45">
      <c r="C11" s="1588"/>
      <c r="D11" s="1571"/>
      <c r="E11" s="1587"/>
      <c r="F11" s="1604"/>
      <c r="G11" s="1587"/>
      <c r="H11" s="1572"/>
      <c r="I11" s="1587"/>
      <c r="J11" s="1569"/>
      <c r="K11" s="1569"/>
      <c r="L11" s="1578"/>
    </row>
    <row r="12" spans="3:12" ht="16" customHeight="1" x14ac:dyDescent="0.45">
      <c r="C12" s="1588"/>
      <c r="D12" s="1571"/>
      <c r="E12" s="1587"/>
      <c r="F12" s="1604"/>
      <c r="G12" s="1587"/>
      <c r="H12" s="1572"/>
      <c r="I12" s="1587"/>
      <c r="J12" s="1569"/>
      <c r="K12" s="1569"/>
      <c r="L12" s="1578"/>
    </row>
    <row r="13" spans="3:12" ht="16" customHeight="1" x14ac:dyDescent="0.45">
      <c r="C13" s="1588"/>
      <c r="D13" s="1571"/>
      <c r="E13" s="1587"/>
      <c r="F13" s="1604"/>
      <c r="G13" s="1587"/>
      <c r="H13" s="1572"/>
      <c r="I13" s="1587"/>
      <c r="J13" s="1569"/>
      <c r="K13" s="1569"/>
      <c r="L13" s="1578"/>
    </row>
    <row r="14" spans="3:12" ht="16" customHeight="1" x14ac:dyDescent="0.45">
      <c r="C14" s="1588"/>
      <c r="D14" s="1571"/>
      <c r="E14" s="1587"/>
      <c r="F14" s="1604"/>
      <c r="G14" s="1587"/>
      <c r="H14" s="1572"/>
      <c r="I14" s="1587"/>
      <c r="J14" s="1569"/>
      <c r="K14" s="1569"/>
      <c r="L14" s="1578"/>
    </row>
    <row r="15" spans="3:12" ht="16" customHeight="1" x14ac:dyDescent="0.45">
      <c r="C15" s="1588"/>
      <c r="D15" s="1571"/>
      <c r="E15" s="1587"/>
      <c r="F15" s="1604"/>
      <c r="G15" s="1587"/>
      <c r="H15" s="1572"/>
      <c r="I15" s="1587"/>
      <c r="J15" s="1569"/>
      <c r="K15" s="1569"/>
      <c r="L15" s="1578"/>
    </row>
    <row r="16" spans="3:12" ht="16" customHeight="1" x14ac:dyDescent="0.45">
      <c r="C16" s="1588"/>
      <c r="D16" s="1571"/>
      <c r="E16" s="1587"/>
      <c r="F16" s="1569"/>
      <c r="G16" s="1587"/>
      <c r="H16" s="1572"/>
      <c r="I16" s="1587"/>
      <c r="J16" s="1569"/>
      <c r="K16" s="1569"/>
      <c r="L16" s="1578"/>
    </row>
    <row r="17" spans="3:12" ht="16" customHeight="1" x14ac:dyDescent="0.45">
      <c r="C17" s="1588"/>
      <c r="D17" s="1571"/>
      <c r="E17" s="1587"/>
      <c r="F17" s="1569"/>
      <c r="G17" s="1587"/>
      <c r="H17" s="1572"/>
      <c r="I17" s="1587"/>
      <c r="J17" s="1569"/>
      <c r="K17" s="1569"/>
      <c r="L17" s="1578"/>
    </row>
    <row r="18" spans="3:12" ht="16" customHeight="1" x14ac:dyDescent="0.45">
      <c r="C18" s="1588"/>
      <c r="D18" s="1571"/>
      <c r="E18" s="1587"/>
      <c r="F18" s="1569"/>
      <c r="G18" s="1587"/>
      <c r="H18" s="1572"/>
      <c r="I18" s="1587"/>
      <c r="J18" s="1569"/>
      <c r="K18" s="1569"/>
      <c r="L18" s="1578"/>
    </row>
    <row r="19" spans="3:12" ht="16" customHeight="1" x14ac:dyDescent="0.45">
      <c r="C19" s="1588"/>
      <c r="D19" s="1571"/>
      <c r="E19" s="1587"/>
      <c r="F19" s="1604"/>
      <c r="G19" s="1587"/>
      <c r="H19" s="1572"/>
      <c r="I19" s="1587"/>
      <c r="J19" s="1569"/>
      <c r="K19" s="1569"/>
      <c r="L19" s="1578"/>
    </row>
    <row r="20" spans="3:12" ht="16" customHeight="1" x14ac:dyDescent="0.45">
      <c r="C20" s="1588"/>
      <c r="D20" s="1571"/>
      <c r="E20" s="1587"/>
      <c r="F20" s="1569"/>
      <c r="G20" s="1587"/>
      <c r="H20" s="1572"/>
      <c r="I20" s="1587"/>
      <c r="J20" s="1569"/>
      <c r="K20" s="1569"/>
      <c r="L20" s="1578"/>
    </row>
    <row r="21" spans="3:12" ht="16" customHeight="1" x14ac:dyDescent="0.45">
      <c r="C21" s="1588"/>
      <c r="D21" s="1571"/>
      <c r="E21" s="1587"/>
      <c r="F21" s="1569"/>
      <c r="G21" s="1587"/>
      <c r="H21" s="1572"/>
      <c r="I21" s="1587"/>
      <c r="J21" s="1569"/>
      <c r="K21" s="1569"/>
      <c r="L21" s="1578"/>
    </row>
    <row r="22" spans="3:12" ht="16" customHeight="1" x14ac:dyDescent="0.45">
      <c r="C22" s="1588"/>
      <c r="D22" s="1571"/>
      <c r="E22" s="1587"/>
      <c r="F22" s="1569"/>
      <c r="G22" s="1587"/>
      <c r="H22" s="1572"/>
      <c r="I22" s="1587"/>
      <c r="J22" s="1569"/>
      <c r="K22" s="1569"/>
      <c r="L22" s="1578"/>
    </row>
    <row r="23" spans="3:12" ht="16" customHeight="1" x14ac:dyDescent="0.45">
      <c r="C23" s="1588"/>
      <c r="D23" s="1571"/>
      <c r="E23" s="1587"/>
      <c r="F23" s="1569"/>
      <c r="G23" s="1587"/>
      <c r="H23" s="1572"/>
      <c r="I23" s="1587"/>
      <c r="J23" s="1569"/>
      <c r="K23" s="1569"/>
      <c r="L23" s="1578"/>
    </row>
    <row r="24" spans="3:12" ht="16" customHeight="1" x14ac:dyDescent="0.45">
      <c r="C24" s="1588"/>
      <c r="D24" s="1571"/>
      <c r="E24" s="1587"/>
      <c r="F24" s="1569"/>
      <c r="G24" s="1587"/>
      <c r="H24" s="1572"/>
      <c r="I24" s="1587"/>
      <c r="J24" s="1569"/>
      <c r="K24" s="1569"/>
      <c r="L24" s="1578"/>
    </row>
    <row r="25" spans="3:12" ht="16" customHeight="1" x14ac:dyDescent="0.45">
      <c r="C25" s="1588"/>
      <c r="D25" s="1571"/>
      <c r="E25" s="1587"/>
      <c r="F25" s="1569"/>
      <c r="G25" s="1587"/>
      <c r="H25" s="1572"/>
      <c r="I25" s="1587"/>
      <c r="J25" s="1569"/>
      <c r="K25" s="1569"/>
      <c r="L25" s="1578"/>
    </row>
    <row r="26" spans="3:12" ht="16" customHeight="1" x14ac:dyDescent="0.45">
      <c r="C26" s="1588"/>
      <c r="D26" s="1571"/>
      <c r="E26" s="1587"/>
      <c r="F26" s="1569"/>
      <c r="G26" s="1587"/>
      <c r="H26" s="1572"/>
      <c r="I26" s="1587"/>
      <c r="J26" s="1569"/>
      <c r="K26" s="1569"/>
      <c r="L26" s="1578"/>
    </row>
    <row r="27" spans="3:12" ht="16" customHeight="1" x14ac:dyDescent="0.45">
      <c r="C27" s="1588"/>
      <c r="D27" s="1571"/>
      <c r="E27" s="1587"/>
      <c r="F27" s="1569"/>
      <c r="G27" s="1587"/>
      <c r="H27" s="1572"/>
      <c r="I27" s="1587"/>
      <c r="J27" s="1569"/>
      <c r="K27" s="1569"/>
      <c r="L27" s="1578"/>
    </row>
    <row r="28" spans="3:12" ht="16" customHeight="1" x14ac:dyDescent="0.45">
      <c r="C28" s="1588"/>
      <c r="D28" s="1571"/>
      <c r="E28" s="1587"/>
      <c r="F28" s="1569"/>
      <c r="G28" s="1587"/>
      <c r="H28" s="1572"/>
      <c r="I28" s="1587"/>
      <c r="J28" s="1569"/>
      <c r="K28" s="1569"/>
      <c r="L28" s="1578"/>
    </row>
    <row r="29" spans="3:12" ht="16" customHeight="1" x14ac:dyDescent="0.45">
      <c r="C29" s="1588"/>
      <c r="D29" s="1571"/>
      <c r="E29" s="1587"/>
      <c r="F29" s="1569"/>
      <c r="G29" s="1587"/>
      <c r="H29" s="1572"/>
      <c r="I29" s="1587"/>
      <c r="J29" s="1569"/>
      <c r="K29" s="1569"/>
      <c r="L29" s="1578"/>
    </row>
    <row r="30" spans="3:12" ht="16" customHeight="1" x14ac:dyDescent="0.45">
      <c r="C30" s="1588"/>
      <c r="D30" s="1571"/>
      <c r="E30" s="1587"/>
      <c r="F30" s="1569"/>
      <c r="G30" s="1587"/>
      <c r="H30" s="1572"/>
      <c r="I30" s="1587"/>
      <c r="J30" s="1569"/>
      <c r="K30" s="1569"/>
      <c r="L30" s="1578"/>
    </row>
    <row r="31" spans="3:12" ht="16" customHeight="1" x14ac:dyDescent="0.45">
      <c r="C31" s="1588"/>
      <c r="D31" s="1571"/>
      <c r="E31" s="1587"/>
      <c r="F31" s="1569"/>
      <c r="G31" s="1587"/>
      <c r="H31" s="1572"/>
      <c r="I31" s="1587"/>
      <c r="J31" s="1569"/>
      <c r="K31" s="1569"/>
      <c r="L31" s="1578"/>
    </row>
    <row r="32" spans="3:12" ht="16" customHeight="1" x14ac:dyDescent="0.45">
      <c r="C32" s="1588"/>
      <c r="D32" s="1571"/>
      <c r="E32" s="1587"/>
      <c r="F32" s="1569"/>
      <c r="G32" s="1587"/>
      <c r="H32" s="1572"/>
      <c r="I32" s="1587"/>
      <c r="J32" s="1569"/>
      <c r="K32" s="1569"/>
      <c r="L32" s="1578"/>
    </row>
    <row r="33" spans="3:12" ht="16" customHeight="1" x14ac:dyDescent="0.45">
      <c r="C33" s="1588"/>
      <c r="D33" s="1571"/>
      <c r="E33" s="1587"/>
      <c r="F33" s="1569"/>
      <c r="G33" s="1587"/>
      <c r="H33" s="1572"/>
      <c r="I33" s="1587"/>
      <c r="J33" s="1569"/>
      <c r="K33" s="1569"/>
      <c r="L33" s="1578"/>
    </row>
    <row r="34" spans="3:12" ht="16" customHeight="1" x14ac:dyDescent="0.45">
      <c r="C34" s="1588"/>
      <c r="D34" s="1571"/>
      <c r="E34" s="1587"/>
      <c r="F34" s="1569"/>
      <c r="G34" s="1587"/>
      <c r="H34" s="1572"/>
      <c r="I34" s="1587"/>
      <c r="J34" s="1569"/>
      <c r="K34" s="1569"/>
      <c r="L34" s="1578"/>
    </row>
    <row r="35" spans="3:12" ht="16" customHeight="1" x14ac:dyDescent="0.45">
      <c r="C35" s="1588"/>
      <c r="D35" s="1571"/>
      <c r="E35" s="1587"/>
      <c r="F35" s="1569"/>
      <c r="G35" s="1587"/>
      <c r="H35" s="1572"/>
      <c r="I35" s="1587"/>
      <c r="J35" s="1569"/>
      <c r="K35" s="1569"/>
      <c r="L35" s="1578"/>
    </row>
    <row r="36" spans="3:12" ht="16" customHeight="1" x14ac:dyDescent="0.45">
      <c r="C36" s="1588"/>
      <c r="D36" s="1571"/>
      <c r="E36" s="1587"/>
      <c r="F36" s="1569"/>
      <c r="G36" s="1587"/>
      <c r="H36" s="1572"/>
      <c r="I36" s="1587"/>
      <c r="J36" s="1569"/>
      <c r="K36" s="1569"/>
      <c r="L36" s="1578"/>
    </row>
    <row r="37" spans="3:12" ht="16" customHeight="1" x14ac:dyDescent="0.45">
      <c r="C37" s="1588"/>
      <c r="D37" s="1571"/>
      <c r="E37" s="1587"/>
      <c r="F37" s="1569"/>
      <c r="G37" s="1587"/>
      <c r="H37" s="1572"/>
      <c r="I37" s="1587"/>
      <c r="J37" s="1569"/>
      <c r="K37" s="1569"/>
      <c r="L37" s="1578"/>
    </row>
    <row r="38" spans="3:12" ht="16" customHeight="1" x14ac:dyDescent="0.45">
      <c r="C38" s="1588"/>
      <c r="D38" s="1571"/>
      <c r="E38" s="1587"/>
      <c r="F38" s="1569"/>
      <c r="G38" s="1587"/>
      <c r="H38" s="1572"/>
      <c r="I38" s="1587"/>
      <c r="J38" s="1569"/>
      <c r="K38" s="1569"/>
      <c r="L38" s="1578"/>
    </row>
    <row r="39" spans="3:12" ht="16" customHeight="1" x14ac:dyDescent="0.45">
      <c r="C39" s="1588"/>
      <c r="D39" s="1571"/>
      <c r="E39" s="1587"/>
      <c r="F39" s="1569"/>
      <c r="G39" s="1587"/>
      <c r="H39" s="1572"/>
      <c r="I39" s="1587"/>
      <c r="J39" s="1569"/>
      <c r="K39" s="1569"/>
      <c r="L39" s="1578"/>
    </row>
    <row r="40" spans="3:12" ht="16" customHeight="1" x14ac:dyDescent="0.45">
      <c r="C40" s="1588"/>
      <c r="D40" s="1571"/>
      <c r="E40" s="1587"/>
      <c r="F40" s="1569"/>
      <c r="G40" s="1587"/>
      <c r="H40" s="1572"/>
      <c r="I40" s="1587"/>
      <c r="J40" s="1569"/>
      <c r="K40" s="1569"/>
      <c r="L40" s="1578"/>
    </row>
    <row r="41" spans="3:12" ht="16" customHeight="1" x14ac:dyDescent="0.45">
      <c r="C41" s="1588"/>
      <c r="D41" s="1571"/>
      <c r="E41" s="1587"/>
      <c r="F41" s="1569"/>
      <c r="G41" s="1587"/>
      <c r="H41" s="1572"/>
      <c r="I41" s="1587"/>
      <c r="J41" s="1569"/>
      <c r="K41" s="1569"/>
      <c r="L41" s="1578"/>
    </row>
    <row r="42" spans="3:12" ht="16" customHeight="1" x14ac:dyDescent="0.45">
      <c r="C42" s="1588"/>
      <c r="D42" s="1571"/>
      <c r="E42" s="1587"/>
      <c r="F42" s="1569"/>
      <c r="G42" s="1587"/>
      <c r="H42" s="1572"/>
      <c r="I42" s="1587"/>
      <c r="J42" s="1569"/>
      <c r="K42" s="1569"/>
      <c r="L42" s="1578"/>
    </row>
    <row r="43" spans="3:12" ht="16" customHeight="1" x14ac:dyDescent="0.45">
      <c r="C43" s="1588"/>
      <c r="D43" s="1571"/>
      <c r="E43" s="1587"/>
      <c r="F43" s="1569"/>
      <c r="G43" s="1587"/>
      <c r="H43" s="1572"/>
      <c r="I43" s="1587"/>
      <c r="J43" s="1569"/>
      <c r="K43" s="1569"/>
      <c r="L43" s="1578"/>
    </row>
    <row r="44" spans="3:12" ht="16" customHeight="1" x14ac:dyDescent="0.45">
      <c r="C44" s="1588"/>
      <c r="D44" s="1571"/>
      <c r="E44" s="1587"/>
      <c r="F44" s="1569"/>
      <c r="G44" s="1587"/>
      <c r="H44" s="1572"/>
      <c r="I44" s="1587"/>
      <c r="J44" s="1569"/>
      <c r="K44" s="1569"/>
      <c r="L44" s="1578"/>
    </row>
    <row r="45" spans="3:12" ht="16" customHeight="1" x14ac:dyDescent="0.45">
      <c r="C45" s="1588"/>
      <c r="D45" s="1571"/>
      <c r="E45" s="1587"/>
      <c r="F45" s="1569"/>
      <c r="G45" s="1587"/>
      <c r="H45" s="1572"/>
      <c r="I45" s="1587"/>
      <c r="J45" s="1569"/>
      <c r="K45" s="1569"/>
      <c r="L45" s="1578"/>
    </row>
    <row r="46" spans="3:12" ht="16" customHeight="1" x14ac:dyDescent="0.45">
      <c r="C46" s="1588"/>
      <c r="D46" s="1571"/>
      <c r="E46" s="1587"/>
      <c r="F46" s="1569"/>
      <c r="G46" s="1587"/>
      <c r="H46" s="1572"/>
      <c r="I46" s="1587"/>
      <c r="J46" s="1569"/>
      <c r="K46" s="1569"/>
      <c r="L46" s="1578"/>
    </row>
    <row r="47" spans="3:12" ht="16" customHeight="1" x14ac:dyDescent="0.45">
      <c r="C47" s="1588"/>
      <c r="D47" s="1571"/>
      <c r="E47" s="1587"/>
      <c r="F47" s="1569"/>
      <c r="G47" s="1587"/>
      <c r="H47" s="1572"/>
      <c r="I47" s="1587"/>
      <c r="J47" s="1569"/>
      <c r="K47" s="1569"/>
      <c r="L47" s="1578"/>
    </row>
    <row r="48" spans="3:12" ht="16" customHeight="1" x14ac:dyDescent="0.45">
      <c r="C48" s="1588"/>
      <c r="D48" s="1571"/>
      <c r="E48" s="1587"/>
      <c r="F48" s="1569"/>
      <c r="G48" s="1587"/>
      <c r="H48" s="1572"/>
      <c r="I48" s="1587"/>
      <c r="J48" s="1569"/>
      <c r="K48" s="1569"/>
      <c r="L48" s="1578"/>
    </row>
    <row r="49" spans="3:12" ht="16" customHeight="1" x14ac:dyDescent="0.45">
      <c r="C49" s="1588"/>
      <c r="D49" s="1571"/>
      <c r="E49" s="1587"/>
      <c r="F49" s="1569"/>
      <c r="G49" s="1587"/>
      <c r="H49" s="1572"/>
      <c r="I49" s="1587"/>
      <c r="J49" s="1569"/>
      <c r="K49" s="1569"/>
      <c r="L49" s="1578"/>
    </row>
    <row r="50" spans="3:12" ht="16" customHeight="1" x14ac:dyDescent="0.45">
      <c r="C50" s="1588"/>
      <c r="D50" s="1571"/>
      <c r="E50" s="1587"/>
      <c r="F50" s="1569"/>
      <c r="G50" s="1587"/>
      <c r="H50" s="1572"/>
      <c r="I50" s="1587"/>
      <c r="J50" s="1569"/>
      <c r="K50" s="1569"/>
      <c r="L50" s="1578"/>
    </row>
    <row r="51" spans="3:12" ht="16" customHeight="1" x14ac:dyDescent="0.45">
      <c r="C51" s="1588"/>
      <c r="D51" s="1571"/>
      <c r="E51" s="1587"/>
      <c r="F51" s="1569"/>
      <c r="G51" s="1587"/>
      <c r="H51" s="1572"/>
      <c r="I51" s="1587"/>
      <c r="J51" s="1569"/>
      <c r="K51" s="1569"/>
      <c r="L51" s="1578"/>
    </row>
    <row r="52" spans="3:12" ht="16" customHeight="1" x14ac:dyDescent="0.45">
      <c r="C52" s="1588"/>
      <c r="D52" s="1571"/>
      <c r="E52" s="1587"/>
      <c r="F52" s="1569"/>
      <c r="G52" s="1587"/>
      <c r="H52" s="1572"/>
      <c r="I52" s="1587"/>
      <c r="J52" s="1569"/>
      <c r="K52" s="1569"/>
      <c r="L52" s="1578"/>
    </row>
    <row r="53" spans="3:12" ht="16" customHeight="1" x14ac:dyDescent="0.45">
      <c r="C53" s="1588"/>
      <c r="D53" s="1571"/>
      <c r="E53" s="1587"/>
      <c r="F53" s="1569"/>
      <c r="G53" s="1587"/>
      <c r="H53" s="1572"/>
      <c r="I53" s="1587"/>
      <c r="J53" s="1569"/>
      <c r="K53" s="1569"/>
      <c r="L53" s="1578"/>
    </row>
    <row r="54" spans="3:12" ht="16" customHeight="1" x14ac:dyDescent="0.45">
      <c r="C54" s="1588"/>
      <c r="D54" s="1571"/>
      <c r="E54" s="1587"/>
      <c r="F54" s="1569"/>
      <c r="G54" s="1587"/>
      <c r="H54" s="1572"/>
      <c r="I54" s="1587"/>
      <c r="J54" s="1569"/>
      <c r="K54" s="1569"/>
      <c r="L54" s="1578"/>
    </row>
    <row r="55" spans="3:12" ht="16" customHeight="1" x14ac:dyDescent="0.45">
      <c r="C55" s="1588"/>
      <c r="D55" s="1571"/>
      <c r="E55" s="1587"/>
      <c r="F55" s="1569"/>
      <c r="G55" s="1587"/>
      <c r="H55" s="1572"/>
      <c r="I55" s="1587"/>
      <c r="J55" s="1569"/>
      <c r="K55" s="1569"/>
      <c r="L55" s="1578"/>
    </row>
    <row r="56" spans="3:12" ht="16" customHeight="1" x14ac:dyDescent="0.45">
      <c r="C56" s="1588"/>
      <c r="D56" s="1571"/>
      <c r="E56" s="1587"/>
      <c r="F56" s="1569"/>
      <c r="G56" s="1587"/>
      <c r="H56" s="1572"/>
      <c r="I56" s="1587"/>
      <c r="J56" s="1569"/>
      <c r="K56" s="1569"/>
      <c r="L56" s="1578"/>
    </row>
    <row r="57" spans="3:12" ht="16" customHeight="1" x14ac:dyDescent="0.45">
      <c r="C57" s="1588"/>
      <c r="D57" s="1571"/>
      <c r="E57" s="1587"/>
      <c r="F57" s="1569"/>
      <c r="G57" s="1587"/>
      <c r="H57" s="1572"/>
      <c r="I57" s="1587"/>
      <c r="J57" s="1569"/>
      <c r="K57" s="1569"/>
      <c r="L57" s="1578"/>
    </row>
    <row r="58" spans="3:12" ht="16" customHeight="1" x14ac:dyDescent="0.45">
      <c r="C58" s="1588"/>
      <c r="D58" s="1571"/>
      <c r="E58" s="1587"/>
      <c r="F58" s="1569"/>
      <c r="G58" s="1587"/>
      <c r="H58" s="1572"/>
      <c r="I58" s="1587"/>
      <c r="J58" s="1569"/>
      <c r="K58" s="1569"/>
      <c r="L58" s="1578"/>
    </row>
    <row r="59" spans="3:12" ht="16" customHeight="1" x14ac:dyDescent="0.45">
      <c r="C59" s="1588"/>
      <c r="D59" s="1571"/>
      <c r="E59" s="1587"/>
      <c r="F59" s="1569"/>
      <c r="G59" s="1587"/>
      <c r="H59" s="1572"/>
      <c r="I59" s="1587"/>
      <c r="J59" s="1569"/>
      <c r="K59" s="1569"/>
      <c r="L59" s="1578"/>
    </row>
    <row r="60" spans="3:12" ht="16" customHeight="1" x14ac:dyDescent="0.45">
      <c r="C60" s="1588"/>
      <c r="D60" s="1571"/>
      <c r="E60" s="1587"/>
      <c r="F60" s="1569"/>
      <c r="G60" s="1587"/>
      <c r="H60" s="1572"/>
      <c r="I60" s="1587"/>
      <c r="J60" s="1569"/>
      <c r="K60" s="1569"/>
      <c r="L60" s="1578"/>
    </row>
    <row r="61" spans="3:12" ht="16" customHeight="1" x14ac:dyDescent="0.45">
      <c r="C61" s="1588"/>
      <c r="D61" s="1571"/>
      <c r="E61" s="1587"/>
      <c r="F61" s="1569"/>
      <c r="G61" s="1587"/>
      <c r="H61" s="1572"/>
      <c r="I61" s="1587"/>
      <c r="J61" s="1569"/>
      <c r="K61" s="1569"/>
      <c r="L61" s="1578"/>
    </row>
    <row r="62" spans="3:12" ht="16" customHeight="1" x14ac:dyDescent="0.45">
      <c r="C62" s="1588"/>
      <c r="D62" s="1571"/>
      <c r="E62" s="1587"/>
      <c r="F62" s="1569"/>
      <c r="G62" s="1587"/>
      <c r="H62" s="1572"/>
      <c r="I62" s="1587"/>
      <c r="J62" s="1569"/>
      <c r="K62" s="1569"/>
      <c r="L62" s="1578"/>
    </row>
    <row r="63" spans="3:12" ht="16" customHeight="1" x14ac:dyDescent="0.45">
      <c r="C63" s="1588"/>
      <c r="D63" s="1571"/>
      <c r="E63" s="1587"/>
      <c r="F63" s="1569"/>
      <c r="G63" s="1587"/>
      <c r="H63" s="1572"/>
      <c r="I63" s="1587"/>
      <c r="J63" s="1569"/>
      <c r="K63" s="1569"/>
      <c r="L63" s="1578"/>
    </row>
    <row r="64" spans="3:12" ht="16" customHeight="1" x14ac:dyDescent="0.45">
      <c r="C64" s="1588"/>
      <c r="D64" s="1571"/>
      <c r="E64" s="1587"/>
      <c r="F64" s="1569"/>
      <c r="G64" s="1587"/>
      <c r="H64" s="1572"/>
      <c r="I64" s="1587"/>
      <c r="J64" s="1569"/>
      <c r="K64" s="1569"/>
      <c r="L64" s="1578"/>
    </row>
    <row r="65" spans="3:12" ht="16" customHeight="1" x14ac:dyDescent="0.45">
      <c r="C65" s="1588"/>
      <c r="D65" s="1571"/>
      <c r="E65" s="1587"/>
      <c r="F65" s="1569"/>
      <c r="G65" s="1587"/>
      <c r="H65" s="1572"/>
      <c r="I65" s="1587"/>
      <c r="J65" s="1569"/>
      <c r="K65" s="1569"/>
      <c r="L65" s="1578"/>
    </row>
    <row r="66" spans="3:12" ht="16" customHeight="1" x14ac:dyDescent="0.45">
      <c r="C66" s="1588"/>
      <c r="D66" s="1571"/>
      <c r="E66" s="1587"/>
      <c r="F66" s="1569"/>
      <c r="G66" s="1587"/>
      <c r="H66" s="1572"/>
      <c r="I66" s="1587"/>
      <c r="J66" s="1569"/>
      <c r="K66" s="1569"/>
      <c r="L66" s="1578"/>
    </row>
    <row r="67" spans="3:12" ht="16" customHeight="1" x14ac:dyDescent="0.45">
      <c r="C67" s="1588"/>
      <c r="D67" s="1571"/>
      <c r="E67" s="1587"/>
      <c r="F67" s="1569"/>
      <c r="G67" s="1587"/>
      <c r="H67" s="1572"/>
      <c r="I67" s="1587"/>
      <c r="J67" s="1569"/>
      <c r="K67" s="1569"/>
      <c r="L67" s="1578"/>
    </row>
    <row r="68" spans="3:12" ht="16" customHeight="1" x14ac:dyDescent="0.45">
      <c r="C68" s="1588"/>
      <c r="D68" s="1571"/>
      <c r="E68" s="1587"/>
      <c r="F68" s="1569"/>
      <c r="G68" s="1587"/>
      <c r="H68" s="1572"/>
      <c r="I68" s="1587"/>
      <c r="J68" s="1569"/>
      <c r="K68" s="1569"/>
      <c r="L68" s="1578"/>
    </row>
    <row r="69" spans="3:12" ht="16" customHeight="1" x14ac:dyDescent="0.45">
      <c r="C69" s="1588"/>
      <c r="D69" s="1571"/>
      <c r="E69" s="1587"/>
      <c r="F69" s="1569"/>
      <c r="G69" s="1587"/>
      <c r="H69" s="1572"/>
      <c r="I69" s="1587"/>
      <c r="J69" s="1569"/>
      <c r="K69" s="1569"/>
      <c r="L69" s="1578"/>
    </row>
    <row r="70" spans="3:12" ht="16" customHeight="1" x14ac:dyDescent="0.45">
      <c r="C70" s="1588"/>
      <c r="D70" s="1571"/>
      <c r="E70" s="1587"/>
      <c r="F70" s="1569"/>
      <c r="G70" s="1587"/>
      <c r="H70" s="1572"/>
      <c r="I70" s="1587"/>
      <c r="J70" s="1569"/>
      <c r="K70" s="1569"/>
      <c r="L70" s="1578"/>
    </row>
    <row r="71" spans="3:12" ht="16" customHeight="1" x14ac:dyDescent="0.45">
      <c r="C71" s="1588"/>
      <c r="D71" s="1571"/>
      <c r="E71" s="1587"/>
      <c r="F71" s="1569"/>
      <c r="G71" s="1587"/>
      <c r="H71" s="1572"/>
      <c r="I71" s="1587"/>
      <c r="J71" s="1569"/>
      <c r="K71" s="1569"/>
      <c r="L71" s="1578"/>
    </row>
    <row r="72" spans="3:12" ht="16" customHeight="1" x14ac:dyDescent="0.45">
      <c r="C72" s="1588"/>
      <c r="D72" s="1571"/>
      <c r="E72" s="1587"/>
      <c r="F72" s="1569"/>
      <c r="G72" s="1587"/>
      <c r="H72" s="1572"/>
      <c r="I72" s="1587"/>
      <c r="J72" s="1569"/>
      <c r="K72" s="1569"/>
      <c r="L72" s="1578"/>
    </row>
    <row r="73" spans="3:12" ht="16" customHeight="1" x14ac:dyDescent="0.45">
      <c r="C73" s="1588"/>
      <c r="D73" s="1571"/>
      <c r="E73" s="1587"/>
      <c r="F73" s="1569"/>
      <c r="G73" s="1587"/>
      <c r="H73" s="1572"/>
      <c r="I73" s="1587"/>
      <c r="J73" s="1569"/>
      <c r="K73" s="1569"/>
      <c r="L73" s="1578"/>
    </row>
    <row r="74" spans="3:12" ht="16" customHeight="1" x14ac:dyDescent="0.45">
      <c r="C74" s="1588"/>
      <c r="D74" s="1571"/>
      <c r="E74" s="1587"/>
      <c r="F74" s="1569"/>
      <c r="G74" s="1587"/>
      <c r="H74" s="1572"/>
      <c r="I74" s="1587"/>
      <c r="J74" s="1569"/>
      <c r="K74" s="1569"/>
      <c r="L74" s="1578"/>
    </row>
    <row r="75" spans="3:12" ht="16" customHeight="1" x14ac:dyDescent="0.45">
      <c r="C75" s="1588"/>
      <c r="D75" s="1571"/>
      <c r="E75" s="1587"/>
      <c r="F75" s="1569"/>
      <c r="G75" s="1587"/>
      <c r="H75" s="1572"/>
      <c r="I75" s="1587"/>
      <c r="J75" s="1569"/>
      <c r="K75" s="1569"/>
      <c r="L75" s="1578"/>
    </row>
    <row r="76" spans="3:12" ht="16" customHeight="1" x14ac:dyDescent="0.45">
      <c r="C76" s="1588"/>
      <c r="D76" s="1571"/>
      <c r="E76" s="1587"/>
      <c r="F76" s="1569"/>
      <c r="G76" s="1587"/>
      <c r="H76" s="1572"/>
      <c r="I76" s="1587"/>
      <c r="J76" s="1569"/>
      <c r="K76" s="1569"/>
      <c r="L76" s="1578"/>
    </row>
    <row r="77" spans="3:12" ht="16" customHeight="1" x14ac:dyDescent="0.45">
      <c r="C77" s="1588"/>
      <c r="D77" s="1571"/>
      <c r="E77" s="1587"/>
      <c r="F77" s="1569"/>
      <c r="G77" s="1587"/>
      <c r="H77" s="1572"/>
      <c r="I77" s="1587"/>
      <c r="J77" s="1569"/>
      <c r="K77" s="1569"/>
      <c r="L77" s="1578"/>
    </row>
    <row r="78" spans="3:12" ht="16" customHeight="1" x14ac:dyDescent="0.45">
      <c r="C78" s="1588"/>
      <c r="D78" s="1571"/>
      <c r="E78" s="1587"/>
      <c r="F78" s="1569"/>
      <c r="G78" s="1587"/>
      <c r="H78" s="1572"/>
      <c r="I78" s="1587"/>
      <c r="J78" s="1569"/>
      <c r="K78" s="1569"/>
      <c r="L78" s="1578"/>
    </row>
    <row r="79" spans="3:12" ht="16" customHeight="1" x14ac:dyDescent="0.45">
      <c r="C79" s="1588"/>
      <c r="D79" s="1571"/>
      <c r="E79" s="1587"/>
      <c r="F79" s="1569"/>
      <c r="G79" s="1587"/>
      <c r="H79" s="1572"/>
      <c r="I79" s="1587"/>
      <c r="J79" s="1569"/>
      <c r="K79" s="1569"/>
      <c r="L79" s="1578"/>
    </row>
    <row r="80" spans="3:12" ht="16" customHeight="1" x14ac:dyDescent="0.45">
      <c r="C80" s="1588"/>
      <c r="D80" s="1571"/>
      <c r="E80" s="1587"/>
      <c r="F80" s="1569"/>
      <c r="G80" s="1587"/>
      <c r="H80" s="1572"/>
      <c r="I80" s="1587"/>
      <c r="J80" s="1569"/>
      <c r="K80" s="1569"/>
      <c r="L80" s="1578"/>
    </row>
    <row r="81" spans="3:12" ht="16" customHeight="1" x14ac:dyDescent="0.45">
      <c r="C81" s="1588"/>
      <c r="D81" s="1571"/>
      <c r="E81" s="1587"/>
      <c r="F81" s="1569"/>
      <c r="G81" s="1587"/>
      <c r="H81" s="1572"/>
      <c r="I81" s="1587"/>
      <c r="J81" s="1569"/>
      <c r="K81" s="1569"/>
      <c r="L81" s="1578"/>
    </row>
    <row r="82" spans="3:12" ht="16" customHeight="1" x14ac:dyDescent="0.45">
      <c r="C82" s="1588"/>
      <c r="D82" s="1571"/>
      <c r="E82" s="1587"/>
      <c r="F82" s="1569"/>
      <c r="G82" s="1587"/>
      <c r="H82" s="1572"/>
      <c r="I82" s="1587"/>
      <c r="J82" s="1569"/>
      <c r="K82" s="1569"/>
      <c r="L82" s="1578"/>
    </row>
    <row r="83" spans="3:12" ht="16" customHeight="1" x14ac:dyDescent="0.45">
      <c r="C83" s="1588"/>
      <c r="D83" s="1571"/>
      <c r="E83" s="1587"/>
      <c r="F83" s="1569"/>
      <c r="G83" s="1587"/>
      <c r="H83" s="1572"/>
      <c r="I83" s="1587"/>
      <c r="J83" s="1569"/>
      <c r="K83" s="1569"/>
      <c r="L83" s="1578"/>
    </row>
    <row r="84" spans="3:12" ht="16" customHeight="1" x14ac:dyDescent="0.45">
      <c r="C84" s="1588"/>
      <c r="D84" s="1571"/>
      <c r="E84" s="1587"/>
      <c r="F84" s="1569"/>
      <c r="G84" s="1587"/>
      <c r="H84" s="1572"/>
      <c r="I84" s="1587"/>
      <c r="J84" s="1569"/>
      <c r="K84" s="1569"/>
      <c r="L84" s="1578"/>
    </row>
    <row r="85" spans="3:12" ht="16" customHeight="1" x14ac:dyDescent="0.45">
      <c r="C85" s="1588"/>
      <c r="D85" s="1571"/>
      <c r="E85" s="1587"/>
      <c r="F85" s="1569"/>
      <c r="G85" s="1587"/>
      <c r="H85" s="1572"/>
      <c r="I85" s="1587"/>
      <c r="J85" s="1569"/>
      <c r="K85" s="1569"/>
      <c r="L85" s="1578"/>
    </row>
    <row r="86" spans="3:12" ht="16" customHeight="1" x14ac:dyDescent="0.45">
      <c r="C86" s="1588"/>
      <c r="D86" s="1571"/>
      <c r="E86" s="1587"/>
      <c r="F86" s="1569"/>
      <c r="G86" s="1587"/>
      <c r="H86" s="1572"/>
      <c r="I86" s="1587"/>
      <c r="J86" s="1569"/>
      <c r="K86" s="1569"/>
      <c r="L86" s="1578"/>
    </row>
    <row r="87" spans="3:12" ht="16" customHeight="1" x14ac:dyDescent="0.45">
      <c r="C87" s="1588"/>
      <c r="D87" s="1571"/>
      <c r="E87" s="1587"/>
      <c r="F87" s="1569"/>
      <c r="G87" s="1587"/>
      <c r="H87" s="1572"/>
      <c r="I87" s="1587"/>
      <c r="J87" s="1569"/>
      <c r="K87" s="1569"/>
      <c r="L87" s="1578"/>
    </row>
    <row r="88" spans="3:12" ht="16" customHeight="1" x14ac:dyDescent="0.45">
      <c r="C88" s="1588"/>
      <c r="D88" s="1571"/>
      <c r="E88" s="1587"/>
      <c r="F88" s="1569"/>
      <c r="G88" s="1587"/>
      <c r="H88" s="1572"/>
      <c r="I88" s="1587"/>
      <c r="J88" s="1569"/>
      <c r="K88" s="1569"/>
      <c r="L88" s="1578"/>
    </row>
    <row r="89" spans="3:12" ht="16" customHeight="1" x14ac:dyDescent="0.45">
      <c r="C89" s="1588"/>
      <c r="D89" s="1571"/>
      <c r="E89" s="1587"/>
      <c r="F89" s="1569"/>
      <c r="G89" s="1587"/>
      <c r="H89" s="1572"/>
      <c r="I89" s="1587"/>
      <c r="J89" s="1569"/>
      <c r="K89" s="1569"/>
      <c r="L89" s="1578"/>
    </row>
    <row r="90" spans="3:12" ht="16" customHeight="1" x14ac:dyDescent="0.45">
      <c r="C90" s="1588"/>
      <c r="D90" s="1571"/>
      <c r="E90" s="1587"/>
      <c r="F90" s="1569"/>
      <c r="G90" s="1587"/>
      <c r="H90" s="1572"/>
      <c r="I90" s="1587"/>
      <c r="J90" s="1569"/>
      <c r="K90" s="1569"/>
      <c r="L90" s="1578"/>
    </row>
    <row r="91" spans="3:12" ht="16" customHeight="1" x14ac:dyDescent="0.45">
      <c r="C91" s="1588"/>
      <c r="D91" s="1571"/>
      <c r="E91" s="1587"/>
      <c r="F91" s="1569"/>
      <c r="G91" s="1587"/>
      <c r="H91" s="1572"/>
      <c r="I91" s="1587"/>
      <c r="J91" s="1569"/>
      <c r="K91" s="1569"/>
      <c r="L91" s="1578"/>
    </row>
    <row r="92" spans="3:12" ht="16" customHeight="1" x14ac:dyDescent="0.45">
      <c r="C92" s="1588"/>
      <c r="D92" s="1571"/>
      <c r="E92" s="1587"/>
      <c r="F92" s="1569"/>
      <c r="G92" s="1587"/>
      <c r="H92" s="1572"/>
      <c r="I92" s="1587"/>
      <c r="J92" s="1569"/>
      <c r="K92" s="1569"/>
      <c r="L92" s="1578"/>
    </row>
    <row r="93" spans="3:12" ht="16" customHeight="1" x14ac:dyDescent="0.45">
      <c r="C93" s="1588"/>
      <c r="D93" s="1571"/>
      <c r="E93" s="1587"/>
      <c r="F93" s="1569"/>
      <c r="G93" s="1587"/>
      <c r="H93" s="1572"/>
      <c r="I93" s="1587"/>
      <c r="J93" s="1569"/>
      <c r="K93" s="1569"/>
      <c r="L93" s="1578"/>
    </row>
    <row r="94" spans="3:12" ht="16" customHeight="1" x14ac:dyDescent="0.45">
      <c r="C94" s="1588"/>
      <c r="D94" s="1571"/>
      <c r="E94" s="1587"/>
      <c r="F94" s="1569"/>
      <c r="G94" s="1587"/>
      <c r="H94" s="1572"/>
      <c r="I94" s="1587"/>
      <c r="J94" s="1569"/>
      <c r="K94" s="1569"/>
      <c r="L94" s="1578"/>
    </row>
    <row r="95" spans="3:12" ht="16" customHeight="1" x14ac:dyDescent="0.45">
      <c r="C95" s="1588"/>
      <c r="D95" s="1571"/>
      <c r="E95" s="1587"/>
      <c r="F95" s="1569"/>
      <c r="G95" s="1587"/>
      <c r="H95" s="1572"/>
      <c r="I95" s="1587"/>
      <c r="J95" s="1569"/>
      <c r="K95" s="1569"/>
      <c r="L95" s="1578"/>
    </row>
    <row r="96" spans="3:12" ht="16" customHeight="1" x14ac:dyDescent="0.45">
      <c r="C96" s="1588"/>
      <c r="D96" s="1571"/>
      <c r="E96" s="1587"/>
      <c r="F96" s="1569"/>
      <c r="G96" s="1587"/>
      <c r="H96" s="1572"/>
      <c r="I96" s="1587"/>
      <c r="J96" s="1569"/>
      <c r="K96" s="1569"/>
      <c r="L96" s="1578"/>
    </row>
    <row r="97" spans="3:12" ht="16" customHeight="1" x14ac:dyDescent="0.45">
      <c r="C97" s="1588"/>
      <c r="D97" s="1571"/>
      <c r="E97" s="1587"/>
      <c r="F97" s="1569"/>
      <c r="G97" s="1587"/>
      <c r="H97" s="1572"/>
      <c r="I97" s="1587"/>
      <c r="J97" s="1569"/>
      <c r="K97" s="1569"/>
      <c r="L97" s="1578"/>
    </row>
    <row r="98" spans="3:12" ht="16" customHeight="1" x14ac:dyDescent="0.45">
      <c r="C98" s="1588"/>
      <c r="D98" s="1571"/>
      <c r="E98" s="1587"/>
      <c r="F98" s="1569"/>
      <c r="G98" s="1587"/>
      <c r="H98" s="1572"/>
      <c r="I98" s="1587"/>
      <c r="J98" s="1569"/>
      <c r="K98" s="1569"/>
      <c r="L98" s="1578"/>
    </row>
    <row r="99" spans="3:12" ht="16" customHeight="1" x14ac:dyDescent="0.45">
      <c r="C99" s="1588"/>
      <c r="D99" s="1571"/>
      <c r="E99" s="1587"/>
      <c r="F99" s="1569"/>
      <c r="G99" s="1587"/>
      <c r="H99" s="1572"/>
      <c r="I99" s="1587"/>
      <c r="J99" s="1569"/>
      <c r="K99" s="1569"/>
      <c r="L99" s="1578"/>
    </row>
    <row r="100" spans="3:12" ht="16" customHeight="1" x14ac:dyDescent="0.45">
      <c r="C100" s="1588"/>
      <c r="D100" s="1571"/>
      <c r="E100" s="1587"/>
      <c r="F100" s="1569"/>
      <c r="G100" s="1587"/>
      <c r="H100" s="1572"/>
      <c r="I100" s="1587"/>
      <c r="J100" s="1569"/>
      <c r="K100" s="1569"/>
      <c r="L100" s="1578"/>
    </row>
    <row r="101" spans="3:12" ht="16" customHeight="1" x14ac:dyDescent="0.45">
      <c r="C101" s="1588"/>
      <c r="D101" s="1571"/>
      <c r="E101" s="1587"/>
      <c r="F101" s="1569"/>
      <c r="G101" s="1587"/>
      <c r="H101" s="1572"/>
      <c r="I101" s="1587"/>
      <c r="J101" s="1569"/>
      <c r="K101" s="1569"/>
      <c r="L101" s="1578"/>
    </row>
    <row r="102" spans="3:12" ht="16" customHeight="1" x14ac:dyDescent="0.45">
      <c r="C102" s="1588"/>
      <c r="D102" s="1571"/>
      <c r="E102" s="1587"/>
      <c r="F102" s="1569"/>
      <c r="G102" s="1587"/>
      <c r="H102" s="1572"/>
      <c r="I102" s="1587"/>
      <c r="J102" s="1569"/>
      <c r="K102" s="1569"/>
      <c r="L102" s="1578"/>
    </row>
    <row r="103" spans="3:12" ht="16" customHeight="1" x14ac:dyDescent="0.45">
      <c r="C103" s="1588"/>
      <c r="D103" s="1571"/>
      <c r="E103" s="1587"/>
      <c r="F103" s="1569"/>
      <c r="G103" s="1587"/>
      <c r="H103" s="1572"/>
      <c r="I103" s="1587"/>
      <c r="J103" s="1569"/>
      <c r="K103" s="1569"/>
      <c r="L103" s="1578"/>
    </row>
    <row r="104" spans="3:12" ht="16" customHeight="1" x14ac:dyDescent="0.45">
      <c r="C104" s="1588"/>
      <c r="D104" s="1571"/>
      <c r="E104" s="1587"/>
      <c r="F104" s="1569"/>
      <c r="G104" s="1587"/>
      <c r="H104" s="1572"/>
      <c r="I104" s="1587"/>
      <c r="J104" s="1569"/>
      <c r="K104" s="1569"/>
      <c r="L104" s="1578"/>
    </row>
    <row r="105" spans="3:12" ht="16" customHeight="1" x14ac:dyDescent="0.45">
      <c r="C105" s="1588"/>
      <c r="D105" s="1571"/>
      <c r="E105" s="1587"/>
      <c r="F105" s="1569"/>
      <c r="G105" s="1587"/>
      <c r="H105" s="1572"/>
      <c r="I105" s="1587"/>
      <c r="J105" s="1569"/>
      <c r="K105" s="1569"/>
      <c r="L105" s="1578"/>
    </row>
    <row r="106" spans="3:12" ht="16" customHeight="1" x14ac:dyDescent="0.45">
      <c r="C106" s="1588"/>
      <c r="D106" s="1571"/>
      <c r="E106" s="1587"/>
      <c r="F106" s="1569"/>
      <c r="G106" s="1587"/>
      <c r="H106" s="1572"/>
      <c r="I106" s="1587"/>
      <c r="J106" s="1569"/>
      <c r="K106" s="1569"/>
      <c r="L106" s="1578"/>
    </row>
    <row r="107" spans="3:12" ht="16" customHeight="1" x14ac:dyDescent="0.45">
      <c r="C107" s="1588"/>
      <c r="D107" s="1571"/>
      <c r="E107" s="1587"/>
      <c r="F107" s="1569"/>
      <c r="G107" s="1587"/>
      <c r="H107" s="1572"/>
      <c r="I107" s="1587"/>
      <c r="J107" s="1569"/>
      <c r="K107" s="1569"/>
      <c r="L107" s="1578"/>
    </row>
    <row r="108" spans="3:12" ht="16" customHeight="1" x14ac:dyDescent="0.45">
      <c r="C108" s="1588"/>
      <c r="D108" s="1571"/>
      <c r="E108" s="1587"/>
      <c r="F108" s="1569"/>
      <c r="G108" s="1587"/>
      <c r="H108" s="1572"/>
      <c r="I108" s="1587"/>
      <c r="J108" s="1569"/>
      <c r="K108" s="1569"/>
      <c r="L108" s="1578"/>
    </row>
    <row r="109" spans="3:12" ht="16" customHeight="1" x14ac:dyDescent="0.45">
      <c r="C109" s="1588"/>
      <c r="D109" s="1571"/>
      <c r="E109" s="1587"/>
      <c r="F109" s="1569"/>
      <c r="G109" s="1587"/>
      <c r="H109" s="1572"/>
      <c r="I109" s="1587"/>
      <c r="J109" s="1569"/>
      <c r="K109" s="1569"/>
      <c r="L109" s="1578"/>
    </row>
    <row r="110" spans="3:12" ht="16" customHeight="1" x14ac:dyDescent="0.45">
      <c r="C110" s="1588"/>
      <c r="D110" s="1571"/>
      <c r="E110" s="1587"/>
      <c r="F110" s="1569"/>
      <c r="G110" s="1587"/>
      <c r="H110" s="1572"/>
      <c r="I110" s="1587"/>
      <c r="J110" s="1569"/>
      <c r="K110" s="1569"/>
      <c r="L110" s="1578"/>
    </row>
    <row r="111" spans="3:12" ht="16" customHeight="1" x14ac:dyDescent="0.45">
      <c r="C111" s="1588"/>
      <c r="D111" s="1571"/>
      <c r="E111" s="1587"/>
      <c r="F111" s="1569"/>
      <c r="G111" s="1587"/>
      <c r="H111" s="1572"/>
      <c r="I111" s="1587"/>
      <c r="J111" s="1569"/>
      <c r="K111" s="1569"/>
      <c r="L111" s="1578"/>
    </row>
    <row r="112" spans="3:12" ht="16" customHeight="1" x14ac:dyDescent="0.45">
      <c r="C112" s="1588"/>
      <c r="D112" s="1571"/>
      <c r="E112" s="1587"/>
      <c r="F112" s="1569"/>
      <c r="G112" s="1587"/>
      <c r="H112" s="1572"/>
      <c r="I112" s="1587"/>
      <c r="J112" s="1569"/>
      <c r="K112" s="1569"/>
      <c r="L112" s="1578"/>
    </row>
    <row r="113" spans="3:12" ht="16" customHeight="1" x14ac:dyDescent="0.45">
      <c r="C113" s="1588"/>
      <c r="D113" s="1571"/>
      <c r="E113" s="1587"/>
      <c r="F113" s="1569"/>
      <c r="G113" s="1587"/>
      <c r="H113" s="1572"/>
      <c r="I113" s="1587"/>
      <c r="J113" s="1569"/>
      <c r="K113" s="1569"/>
      <c r="L113" s="1578"/>
    </row>
    <row r="114" spans="3:12" ht="16" customHeight="1" x14ac:dyDescent="0.45">
      <c r="C114" s="1588"/>
      <c r="D114" s="1571"/>
      <c r="E114" s="1587"/>
      <c r="F114" s="1569"/>
      <c r="G114" s="1587"/>
      <c r="H114" s="1572"/>
      <c r="I114" s="1587"/>
      <c r="J114" s="1569"/>
      <c r="K114" s="1569"/>
      <c r="L114" s="1578"/>
    </row>
    <row r="115" spans="3:12" ht="16" customHeight="1" x14ac:dyDescent="0.45">
      <c r="C115" s="1588"/>
      <c r="D115" s="1571"/>
      <c r="E115" s="1587"/>
      <c r="F115" s="1569"/>
      <c r="G115" s="1587"/>
      <c r="H115" s="1572"/>
      <c r="I115" s="1587"/>
      <c r="J115" s="1569"/>
      <c r="K115" s="1569"/>
      <c r="L115" s="1578"/>
    </row>
    <row r="116" spans="3:12" ht="16" customHeight="1" x14ac:dyDescent="0.45">
      <c r="C116" s="1588"/>
      <c r="D116" s="1571"/>
      <c r="E116" s="1587"/>
      <c r="F116" s="1569"/>
      <c r="G116" s="1587"/>
      <c r="H116" s="1572"/>
      <c r="I116" s="1587"/>
      <c r="J116" s="1569"/>
      <c r="K116" s="1569"/>
      <c r="L116" s="1578"/>
    </row>
    <row r="117" spans="3:12" ht="16" customHeight="1" x14ac:dyDescent="0.45">
      <c r="C117" s="1588"/>
      <c r="D117" s="1571"/>
      <c r="E117" s="1587"/>
      <c r="F117" s="1569"/>
      <c r="G117" s="1587"/>
      <c r="H117" s="1572"/>
      <c r="I117" s="1587"/>
      <c r="J117" s="1569"/>
      <c r="K117" s="1569"/>
      <c r="L117" s="1578"/>
    </row>
    <row r="118" spans="3:12" ht="16" customHeight="1" x14ac:dyDescent="0.45">
      <c r="C118" s="1588"/>
      <c r="D118" s="1571"/>
      <c r="E118" s="1587"/>
      <c r="F118" s="1569"/>
      <c r="G118" s="1587"/>
      <c r="H118" s="1572"/>
      <c r="I118" s="1587"/>
      <c r="J118" s="1569"/>
      <c r="K118" s="1569"/>
      <c r="L118" s="1578"/>
    </row>
    <row r="119" spans="3:12" ht="16" customHeight="1" x14ac:dyDescent="0.45">
      <c r="C119" s="1588"/>
      <c r="D119" s="1571"/>
      <c r="E119" s="1587"/>
      <c r="F119" s="1569"/>
      <c r="G119" s="1587"/>
      <c r="H119" s="1572"/>
      <c r="I119" s="1587"/>
      <c r="J119" s="1569"/>
      <c r="K119" s="1569"/>
      <c r="L119" s="1578"/>
    </row>
    <row r="120" spans="3:12" ht="16" customHeight="1" x14ac:dyDescent="0.45">
      <c r="C120" s="1588"/>
      <c r="D120" s="1571"/>
      <c r="E120" s="1587"/>
      <c r="F120" s="1569"/>
      <c r="G120" s="1587"/>
      <c r="H120" s="1572"/>
      <c r="I120" s="1587"/>
      <c r="J120" s="1569"/>
      <c r="K120" s="1569"/>
      <c r="L120" s="1578"/>
    </row>
    <row r="121" spans="3:12" ht="16" customHeight="1" x14ac:dyDescent="0.45">
      <c r="C121" s="1588"/>
      <c r="D121" s="1571"/>
      <c r="E121" s="1587"/>
      <c r="F121" s="1569"/>
      <c r="G121" s="1587"/>
      <c r="H121" s="1572"/>
      <c r="I121" s="1587"/>
      <c r="J121" s="1569"/>
      <c r="K121" s="1569"/>
      <c r="L121" s="1578"/>
    </row>
    <row r="122" spans="3:12" ht="16" customHeight="1" x14ac:dyDescent="0.45">
      <c r="C122" s="1588"/>
      <c r="D122" s="1571"/>
      <c r="E122" s="1587"/>
      <c r="F122" s="1569"/>
      <c r="G122" s="1587"/>
      <c r="H122" s="1572"/>
      <c r="I122" s="1587"/>
      <c r="J122" s="1569"/>
      <c r="K122" s="1569"/>
      <c r="L122" s="1578"/>
    </row>
    <row r="123" spans="3:12" ht="16" customHeight="1" x14ac:dyDescent="0.45">
      <c r="C123" s="1588"/>
      <c r="D123" s="1571"/>
      <c r="E123" s="1587"/>
      <c r="F123" s="1569"/>
      <c r="G123" s="1587"/>
      <c r="H123" s="1572"/>
      <c r="I123" s="1587"/>
      <c r="J123" s="1569"/>
      <c r="K123" s="1569"/>
      <c r="L123" s="1578"/>
    </row>
    <row r="124" spans="3:12" ht="16" customHeight="1" x14ac:dyDescent="0.45">
      <c r="C124" s="1588"/>
      <c r="D124" s="1571"/>
      <c r="E124" s="1587"/>
      <c r="F124" s="1569"/>
      <c r="G124" s="1587"/>
      <c r="H124" s="1572"/>
      <c r="I124" s="1587"/>
      <c r="J124" s="1569"/>
      <c r="K124" s="1569"/>
      <c r="L124" s="1578"/>
    </row>
    <row r="125" spans="3:12" ht="16" customHeight="1" x14ac:dyDescent="0.45">
      <c r="C125" s="1588"/>
      <c r="D125" s="1571"/>
      <c r="E125" s="1587"/>
      <c r="F125" s="1569"/>
      <c r="G125" s="1587"/>
      <c r="H125" s="1572"/>
      <c r="I125" s="1587"/>
      <c r="J125" s="1569"/>
      <c r="K125" s="1569"/>
      <c r="L125" s="1578"/>
    </row>
    <row r="126" spans="3:12" ht="16" customHeight="1" x14ac:dyDescent="0.45">
      <c r="C126" s="1588"/>
      <c r="D126" s="1571"/>
      <c r="E126" s="1587"/>
      <c r="F126" s="1569"/>
      <c r="G126" s="1587"/>
      <c r="H126" s="1572"/>
      <c r="I126" s="1587"/>
      <c r="J126" s="1569"/>
      <c r="K126" s="1569"/>
      <c r="L126" s="1578"/>
    </row>
    <row r="127" spans="3:12" ht="16" customHeight="1" x14ac:dyDescent="0.45">
      <c r="C127" s="1588"/>
      <c r="D127" s="1571"/>
      <c r="E127" s="1587"/>
      <c r="F127" s="1569"/>
      <c r="G127" s="1587"/>
      <c r="H127" s="1572"/>
      <c r="I127" s="1587"/>
      <c r="J127" s="1569"/>
      <c r="K127" s="1569"/>
      <c r="L127" s="1578"/>
    </row>
    <row r="128" spans="3:12" ht="16" customHeight="1" x14ac:dyDescent="0.45">
      <c r="C128" s="1588"/>
      <c r="D128" s="1571"/>
      <c r="E128" s="1587"/>
      <c r="F128" s="1569"/>
      <c r="G128" s="1587"/>
      <c r="H128" s="1572"/>
      <c r="I128" s="1587"/>
      <c r="J128" s="1569"/>
      <c r="K128" s="1569"/>
      <c r="L128" s="1578"/>
    </row>
    <row r="129" spans="3:12" ht="16" customHeight="1" x14ac:dyDescent="0.45">
      <c r="C129" s="1588"/>
      <c r="D129" s="1571"/>
      <c r="E129" s="1587"/>
      <c r="F129" s="1569"/>
      <c r="G129" s="1587"/>
      <c r="H129" s="1572"/>
      <c r="I129" s="1587"/>
      <c r="J129" s="1569"/>
      <c r="K129" s="1569"/>
      <c r="L129" s="1578"/>
    </row>
    <row r="130" spans="3:12" ht="16" customHeight="1" x14ac:dyDescent="0.45">
      <c r="C130" s="1588"/>
      <c r="D130" s="1571"/>
      <c r="E130" s="1587"/>
      <c r="F130" s="1569"/>
      <c r="G130" s="1587"/>
      <c r="H130" s="1572"/>
      <c r="I130" s="1587"/>
      <c r="J130" s="1569"/>
      <c r="K130" s="1569"/>
      <c r="L130" s="1578"/>
    </row>
    <row r="131" spans="3:12" ht="16" customHeight="1" x14ac:dyDescent="0.45">
      <c r="C131" s="1588"/>
      <c r="D131" s="1571"/>
      <c r="E131" s="1587"/>
      <c r="F131" s="1569"/>
      <c r="G131" s="1587"/>
      <c r="H131" s="1572"/>
      <c r="I131" s="1587"/>
      <c r="J131" s="1569"/>
      <c r="K131" s="1569"/>
      <c r="L131" s="1578"/>
    </row>
    <row r="132" spans="3:12" ht="16" customHeight="1" x14ac:dyDescent="0.45">
      <c r="C132" s="1588"/>
      <c r="D132" s="1571"/>
      <c r="E132" s="1587"/>
      <c r="F132" s="1569"/>
      <c r="G132" s="1587"/>
      <c r="H132" s="1572"/>
      <c r="I132" s="1587"/>
      <c r="J132" s="1569"/>
      <c r="K132" s="1569"/>
      <c r="L132" s="1578"/>
    </row>
    <row r="133" spans="3:12" ht="16" customHeight="1" x14ac:dyDescent="0.45">
      <c r="C133" s="1588"/>
      <c r="D133" s="1571"/>
      <c r="E133" s="1587"/>
      <c r="F133" s="1569"/>
      <c r="G133" s="1587"/>
      <c r="H133" s="1572"/>
      <c r="I133" s="1587"/>
      <c r="J133" s="1569"/>
      <c r="K133" s="1569"/>
      <c r="L133" s="1578"/>
    </row>
    <row r="134" spans="3:12" ht="16" customHeight="1" x14ac:dyDescent="0.45">
      <c r="C134" s="1588"/>
      <c r="D134" s="1571"/>
      <c r="E134" s="1587"/>
      <c r="F134" s="1569"/>
      <c r="G134" s="1587"/>
      <c r="H134" s="1572"/>
      <c r="I134" s="1587"/>
      <c r="J134" s="1569"/>
      <c r="K134" s="1569"/>
      <c r="L134" s="1578"/>
    </row>
    <row r="135" spans="3:12" ht="16" customHeight="1" x14ac:dyDescent="0.45">
      <c r="C135" s="1588"/>
      <c r="D135" s="1571"/>
      <c r="E135" s="1587"/>
      <c r="F135" s="1569"/>
      <c r="G135" s="1587"/>
      <c r="H135" s="1572"/>
      <c r="I135" s="1587"/>
      <c r="J135" s="1569"/>
      <c r="K135" s="1569"/>
      <c r="L135" s="1578"/>
    </row>
    <row r="136" spans="3:12" ht="16" customHeight="1" x14ac:dyDescent="0.45">
      <c r="C136" s="1588"/>
      <c r="D136" s="1571"/>
      <c r="E136" s="1587"/>
      <c r="F136" s="1569"/>
      <c r="G136" s="1587"/>
      <c r="H136" s="1572"/>
      <c r="I136" s="1587"/>
      <c r="J136" s="1569"/>
      <c r="K136" s="1569"/>
      <c r="L136" s="1578"/>
    </row>
    <row r="137" spans="3:12" ht="16" customHeight="1" x14ac:dyDescent="0.45">
      <c r="C137" s="1588"/>
      <c r="D137" s="1571"/>
      <c r="E137" s="1587"/>
      <c r="F137" s="1569"/>
      <c r="G137" s="1587"/>
      <c r="H137" s="1572"/>
      <c r="I137" s="1587"/>
      <c r="J137" s="1569"/>
      <c r="K137" s="1569"/>
      <c r="L137" s="1578"/>
    </row>
    <row r="138" spans="3:12" ht="16" customHeight="1" x14ac:dyDescent="0.45">
      <c r="C138" s="1588"/>
      <c r="D138" s="1571"/>
      <c r="E138" s="1587"/>
      <c r="F138" s="1569"/>
      <c r="G138" s="1587"/>
      <c r="H138" s="1572"/>
      <c r="I138" s="1587"/>
      <c r="J138" s="1569"/>
      <c r="K138" s="1569"/>
      <c r="L138" s="1578"/>
    </row>
    <row r="139" spans="3:12" ht="16" customHeight="1" x14ac:dyDescent="0.45">
      <c r="C139" s="1588"/>
      <c r="D139" s="1571"/>
      <c r="E139" s="1587"/>
      <c r="F139" s="1569"/>
      <c r="G139" s="1587"/>
      <c r="H139" s="1572"/>
      <c r="I139" s="1587"/>
      <c r="J139" s="1569"/>
      <c r="K139" s="1569"/>
      <c r="L139" s="1578"/>
    </row>
    <row r="140" spans="3:12" ht="16" customHeight="1" x14ac:dyDescent="0.45">
      <c r="C140" s="1588"/>
      <c r="D140" s="1571"/>
      <c r="E140" s="1587"/>
      <c r="F140" s="1569"/>
      <c r="G140" s="1587"/>
      <c r="H140" s="1572"/>
      <c r="I140" s="1587"/>
      <c r="J140" s="1569"/>
      <c r="K140" s="1569"/>
      <c r="L140" s="1578"/>
    </row>
    <row r="141" spans="3:12" ht="16" customHeight="1" x14ac:dyDescent="0.45">
      <c r="C141" s="1588"/>
      <c r="D141" s="1571"/>
      <c r="E141" s="1587"/>
      <c r="F141" s="1569"/>
      <c r="G141" s="1587"/>
      <c r="H141" s="1572"/>
      <c r="I141" s="1587"/>
      <c r="J141" s="1569"/>
      <c r="K141" s="1569"/>
      <c r="L141" s="1578"/>
    </row>
    <row r="142" spans="3:12" ht="16" customHeight="1" x14ac:dyDescent="0.45">
      <c r="C142" s="1588"/>
      <c r="D142" s="1571"/>
      <c r="E142" s="1587"/>
      <c r="F142" s="1569"/>
      <c r="G142" s="1587"/>
      <c r="H142" s="1572"/>
      <c r="I142" s="1587"/>
      <c r="J142" s="1569"/>
      <c r="K142" s="1569"/>
      <c r="L142" s="1578"/>
    </row>
    <row r="143" spans="3:12" ht="16" customHeight="1" x14ac:dyDescent="0.45">
      <c r="C143" s="1588"/>
      <c r="D143" s="1571"/>
      <c r="E143" s="1587"/>
      <c r="F143" s="1569"/>
      <c r="G143" s="1587"/>
      <c r="H143" s="1572"/>
      <c r="I143" s="1587"/>
      <c r="J143" s="1569"/>
      <c r="K143" s="1569"/>
      <c r="L143" s="1578"/>
    </row>
    <row r="144" spans="3:12" ht="16" customHeight="1" x14ac:dyDescent="0.45">
      <c r="C144" s="1588"/>
      <c r="D144" s="1571"/>
      <c r="E144" s="1587"/>
      <c r="F144" s="1569"/>
      <c r="G144" s="1587"/>
      <c r="H144" s="1572"/>
      <c r="I144" s="1587"/>
      <c r="J144" s="1569"/>
      <c r="K144" s="1569"/>
      <c r="L144" s="1578"/>
    </row>
    <row r="145" spans="3:12" ht="16" customHeight="1" x14ac:dyDescent="0.45">
      <c r="C145" s="1588"/>
      <c r="D145" s="1571"/>
      <c r="E145" s="1587"/>
      <c r="F145" s="1569"/>
      <c r="G145" s="1587"/>
      <c r="H145" s="1572"/>
      <c r="I145" s="1587"/>
      <c r="J145" s="1569"/>
      <c r="K145" s="1569"/>
      <c r="L145" s="1578"/>
    </row>
    <row r="146" spans="3:12" ht="16" customHeight="1" x14ac:dyDescent="0.45">
      <c r="C146" s="1588"/>
      <c r="D146" s="1571"/>
      <c r="E146" s="1587"/>
      <c r="F146" s="1569"/>
      <c r="G146" s="1587"/>
      <c r="H146" s="1572"/>
      <c r="I146" s="1587"/>
      <c r="J146" s="1569"/>
      <c r="K146" s="1569"/>
      <c r="L146" s="1578"/>
    </row>
    <row r="147" spans="3:12" ht="16" customHeight="1" x14ac:dyDescent="0.45">
      <c r="C147" s="1588"/>
      <c r="D147" s="1571"/>
      <c r="E147" s="1587"/>
      <c r="F147" s="1569"/>
      <c r="G147" s="1587"/>
      <c r="H147" s="1572"/>
      <c r="I147" s="1587"/>
      <c r="J147" s="1569"/>
      <c r="K147" s="1569"/>
      <c r="L147" s="1578"/>
    </row>
    <row r="148" spans="3:12" ht="16" customHeight="1" x14ac:dyDescent="0.45">
      <c r="C148" s="1588"/>
      <c r="D148" s="1571"/>
      <c r="E148" s="1587"/>
      <c r="F148" s="1569"/>
      <c r="G148" s="1587"/>
      <c r="H148" s="1572"/>
      <c r="I148" s="1587"/>
      <c r="J148" s="1569"/>
      <c r="K148" s="1569"/>
      <c r="L148" s="1578"/>
    </row>
    <row r="149" spans="3:12" ht="16" customHeight="1" x14ac:dyDescent="0.45">
      <c r="C149" s="1588"/>
      <c r="D149" s="1571"/>
      <c r="E149" s="1587"/>
      <c r="F149" s="1569"/>
      <c r="G149" s="1587"/>
      <c r="H149" s="1572"/>
      <c r="I149" s="1587"/>
      <c r="J149" s="1569"/>
      <c r="K149" s="1569"/>
      <c r="L149" s="1578"/>
    </row>
    <row r="150" spans="3:12" ht="16" customHeight="1" x14ac:dyDescent="0.45">
      <c r="C150" s="1588"/>
      <c r="D150" s="1571"/>
      <c r="E150" s="1587"/>
      <c r="F150" s="1569"/>
      <c r="G150" s="1587"/>
      <c r="H150" s="1572"/>
      <c r="I150" s="1587"/>
      <c r="J150" s="1569"/>
      <c r="K150" s="1569"/>
      <c r="L150" s="1578"/>
    </row>
    <row r="151" spans="3:12" ht="16" customHeight="1" x14ac:dyDescent="0.45">
      <c r="C151" s="1588"/>
      <c r="D151" s="1571"/>
      <c r="E151" s="1587"/>
      <c r="F151" s="1569"/>
      <c r="G151" s="1587"/>
      <c r="H151" s="1572"/>
      <c r="I151" s="1587"/>
      <c r="J151" s="1569"/>
      <c r="K151" s="1569"/>
      <c r="L151" s="1578"/>
    </row>
    <row r="152" spans="3:12" ht="16" customHeight="1" x14ac:dyDescent="0.45">
      <c r="C152" s="1588"/>
      <c r="D152" s="1571"/>
      <c r="E152" s="1587"/>
      <c r="F152" s="1569"/>
      <c r="G152" s="1587"/>
      <c r="H152" s="1572"/>
      <c r="I152" s="1587"/>
      <c r="J152" s="1569"/>
      <c r="K152" s="1569"/>
      <c r="L152" s="1578"/>
    </row>
    <row r="153" spans="3:12" ht="16" customHeight="1" x14ac:dyDescent="0.45">
      <c r="C153" s="1588"/>
      <c r="D153" s="1571"/>
      <c r="E153" s="1587"/>
      <c r="F153" s="1569"/>
      <c r="G153" s="1587"/>
      <c r="H153" s="1572"/>
      <c r="I153" s="1587"/>
      <c r="J153" s="1569"/>
      <c r="K153" s="1569"/>
      <c r="L153" s="1578"/>
    </row>
    <row r="154" spans="3:12" ht="16" customHeight="1" x14ac:dyDescent="0.45">
      <c r="C154" s="1588"/>
      <c r="D154" s="1571"/>
      <c r="E154" s="1587"/>
      <c r="F154" s="1569"/>
      <c r="G154" s="1587"/>
      <c r="H154" s="1572"/>
      <c r="I154" s="1587"/>
      <c r="J154" s="1569"/>
      <c r="K154" s="1569"/>
      <c r="L154" s="1578"/>
    </row>
    <row r="155" spans="3:12" ht="16" customHeight="1" x14ac:dyDescent="0.45">
      <c r="C155" s="1588"/>
      <c r="D155" s="1571"/>
      <c r="E155" s="1587"/>
      <c r="F155" s="1569"/>
      <c r="G155" s="1587"/>
      <c r="H155" s="1572"/>
      <c r="I155" s="1587"/>
      <c r="J155" s="1569"/>
      <c r="K155" s="1569"/>
      <c r="L155" s="1578"/>
    </row>
    <row r="156" spans="3:12" ht="16" customHeight="1" x14ac:dyDescent="0.45">
      <c r="C156" s="1588"/>
      <c r="D156" s="1571"/>
      <c r="E156" s="1587"/>
      <c r="F156" s="1569"/>
      <c r="G156" s="1587"/>
      <c r="H156" s="1572"/>
      <c r="I156" s="1587"/>
      <c r="J156" s="1569"/>
      <c r="K156" s="1569"/>
      <c r="L156" s="1578"/>
    </row>
    <row r="157" spans="3:12" ht="16" customHeight="1" x14ac:dyDescent="0.45">
      <c r="C157" s="1588"/>
      <c r="D157" s="1571"/>
      <c r="E157" s="1587"/>
      <c r="F157" s="1569"/>
      <c r="G157" s="1587"/>
      <c r="H157" s="1572"/>
      <c r="I157" s="1587"/>
      <c r="J157" s="1569"/>
      <c r="K157" s="1569"/>
      <c r="L157" s="1578"/>
    </row>
    <row r="158" spans="3:12" ht="16" customHeight="1" x14ac:dyDescent="0.45">
      <c r="C158" s="1588"/>
      <c r="D158" s="1571"/>
      <c r="E158" s="1587"/>
      <c r="F158" s="1569"/>
      <c r="G158" s="1587"/>
      <c r="H158" s="1572"/>
      <c r="I158" s="1587"/>
      <c r="J158" s="1569"/>
      <c r="K158" s="1569"/>
      <c r="L158" s="1578"/>
    </row>
    <row r="159" spans="3:12" ht="16" customHeight="1" x14ac:dyDescent="0.45">
      <c r="C159" s="1588"/>
      <c r="D159" s="1571"/>
      <c r="E159" s="1587"/>
      <c r="F159" s="1569"/>
      <c r="G159" s="1587"/>
      <c r="H159" s="1572"/>
      <c r="I159" s="1587"/>
      <c r="J159" s="1569"/>
      <c r="K159" s="1569"/>
      <c r="L159" s="1578"/>
    </row>
    <row r="160" spans="3:12" ht="16" customHeight="1" x14ac:dyDescent="0.45">
      <c r="C160" s="1588"/>
      <c r="D160" s="1571"/>
      <c r="E160" s="1587"/>
      <c r="F160" s="1569"/>
      <c r="G160" s="1587"/>
      <c r="H160" s="1572"/>
      <c r="I160" s="1587"/>
      <c r="J160" s="1569"/>
      <c r="K160" s="1569"/>
      <c r="L160" s="1578"/>
    </row>
    <row r="161" spans="3:12" ht="16" customHeight="1" x14ac:dyDescent="0.45">
      <c r="C161" s="1588"/>
      <c r="D161" s="1571"/>
      <c r="E161" s="1587"/>
      <c r="F161" s="1569"/>
      <c r="G161" s="1587"/>
      <c r="H161" s="1572"/>
      <c r="I161" s="1587"/>
      <c r="J161" s="1569"/>
      <c r="K161" s="1569"/>
      <c r="L161" s="1578"/>
    </row>
    <row r="162" spans="3:12" ht="16" customHeight="1" x14ac:dyDescent="0.45">
      <c r="C162" s="1588"/>
      <c r="D162" s="1571"/>
      <c r="E162" s="1587"/>
      <c r="F162" s="1569"/>
      <c r="G162" s="1587"/>
      <c r="H162" s="1572"/>
      <c r="I162" s="1587"/>
      <c r="J162" s="1569"/>
      <c r="K162" s="1569"/>
      <c r="L162" s="1578"/>
    </row>
    <row r="163" spans="3:12" ht="16" customHeight="1" x14ac:dyDescent="0.45">
      <c r="C163" s="1588"/>
      <c r="D163" s="1571"/>
      <c r="E163" s="1587"/>
      <c r="F163" s="1569"/>
      <c r="G163" s="1587"/>
      <c r="H163" s="1572"/>
      <c r="I163" s="1587"/>
      <c r="J163" s="1569"/>
      <c r="K163" s="1569"/>
      <c r="L163" s="1578"/>
    </row>
    <row r="164" spans="3:12" ht="16" customHeight="1" x14ac:dyDescent="0.45">
      <c r="C164" s="1588"/>
      <c r="D164" s="1571"/>
      <c r="E164" s="1587"/>
      <c r="F164" s="1569"/>
      <c r="G164" s="1587"/>
      <c r="H164" s="1572"/>
      <c r="I164" s="1587"/>
      <c r="J164" s="1569"/>
      <c r="K164" s="1569"/>
      <c r="L164" s="1578"/>
    </row>
    <row r="165" spans="3:12" ht="16" customHeight="1" x14ac:dyDescent="0.45">
      <c r="C165" s="1588"/>
      <c r="D165" s="1571"/>
      <c r="E165" s="1587"/>
      <c r="F165" s="1569"/>
      <c r="G165" s="1587"/>
      <c r="H165" s="1572"/>
      <c r="I165" s="1587"/>
      <c r="J165" s="1569"/>
      <c r="K165" s="1569"/>
      <c r="L165" s="1578"/>
    </row>
    <row r="166" spans="3:12" ht="16" customHeight="1" x14ac:dyDescent="0.45">
      <c r="C166" s="1588"/>
      <c r="D166" s="1571"/>
      <c r="E166" s="1587"/>
      <c r="F166" s="1569"/>
      <c r="G166" s="1587"/>
      <c r="H166" s="1572"/>
      <c r="I166" s="1587"/>
      <c r="J166" s="1569"/>
      <c r="K166" s="1569"/>
      <c r="L166" s="1578"/>
    </row>
    <row r="167" spans="3:12" ht="16" customHeight="1" x14ac:dyDescent="0.45">
      <c r="C167" s="1588"/>
      <c r="D167" s="1571"/>
      <c r="E167" s="1587"/>
      <c r="F167" s="1569"/>
      <c r="G167" s="1587"/>
      <c r="H167" s="1572"/>
      <c r="I167" s="1587"/>
      <c r="J167" s="1569"/>
      <c r="K167" s="1569"/>
      <c r="L167" s="1578"/>
    </row>
    <row r="168" spans="3:12" ht="16" customHeight="1" x14ac:dyDescent="0.45">
      <c r="C168" s="1588"/>
      <c r="D168" s="1571"/>
      <c r="E168" s="1587"/>
      <c r="F168" s="1569"/>
      <c r="G168" s="1587"/>
      <c r="H168" s="1572"/>
      <c r="I168" s="1587"/>
      <c r="J168" s="1569"/>
      <c r="K168" s="1569"/>
      <c r="L168" s="1578"/>
    </row>
    <row r="169" spans="3:12" ht="16" customHeight="1" x14ac:dyDescent="0.45">
      <c r="C169" s="1588"/>
      <c r="D169" s="1571"/>
      <c r="E169" s="1587"/>
      <c r="F169" s="1569"/>
      <c r="G169" s="1587"/>
      <c r="H169" s="1572"/>
      <c r="I169" s="1587"/>
      <c r="J169" s="1569"/>
      <c r="K169" s="1569"/>
      <c r="L169" s="1578"/>
    </row>
    <row r="170" spans="3:12" ht="16" customHeight="1" x14ac:dyDescent="0.45">
      <c r="C170" s="1588"/>
      <c r="D170" s="1571"/>
      <c r="E170" s="1587"/>
      <c r="F170" s="1569"/>
      <c r="G170" s="1587"/>
      <c r="H170" s="1572"/>
      <c r="I170" s="1587"/>
      <c r="J170" s="1569"/>
      <c r="K170" s="1569"/>
      <c r="L170" s="1578"/>
    </row>
    <row r="171" spans="3:12" ht="16" customHeight="1" x14ac:dyDescent="0.45">
      <c r="C171" s="1588"/>
      <c r="D171" s="1571"/>
      <c r="E171" s="1587"/>
      <c r="F171" s="1569"/>
      <c r="G171" s="1587"/>
      <c r="H171" s="1572"/>
      <c r="I171" s="1587"/>
      <c r="J171" s="1569"/>
      <c r="K171" s="1569"/>
      <c r="L171" s="1578"/>
    </row>
    <row r="172" spans="3:12" ht="16" customHeight="1" x14ac:dyDescent="0.45">
      <c r="C172" s="1588"/>
      <c r="D172" s="1571"/>
      <c r="E172" s="1587"/>
      <c r="F172" s="1569"/>
      <c r="G172" s="1587"/>
      <c r="H172" s="1572"/>
      <c r="I172" s="1587"/>
      <c r="J172" s="1569"/>
      <c r="K172" s="1569"/>
      <c r="L172" s="1578"/>
    </row>
    <row r="173" spans="3:12" ht="16" customHeight="1" x14ac:dyDescent="0.45">
      <c r="C173" s="1588"/>
      <c r="D173" s="1571"/>
      <c r="E173" s="1587"/>
      <c r="F173" s="1569"/>
      <c r="G173" s="1587"/>
      <c r="H173" s="1572"/>
      <c r="I173" s="1587"/>
      <c r="J173" s="1569"/>
      <c r="K173" s="1569"/>
      <c r="L173" s="1578"/>
    </row>
    <row r="174" spans="3:12" ht="16" customHeight="1" x14ac:dyDescent="0.45">
      <c r="C174" s="1588"/>
      <c r="D174" s="1571"/>
      <c r="E174" s="1587"/>
      <c r="F174" s="1569"/>
      <c r="G174" s="1587"/>
      <c r="H174" s="1572"/>
      <c r="I174" s="1587"/>
      <c r="J174" s="1569"/>
      <c r="K174" s="1569"/>
      <c r="L174" s="1578"/>
    </row>
    <row r="175" spans="3:12" ht="16" customHeight="1" x14ac:dyDescent="0.45">
      <c r="C175" s="1588"/>
      <c r="D175" s="1571"/>
      <c r="E175" s="1587"/>
      <c r="F175" s="1569"/>
      <c r="G175" s="1587"/>
      <c r="H175" s="1572"/>
      <c r="I175" s="1587"/>
      <c r="J175" s="1569"/>
      <c r="K175" s="1569"/>
      <c r="L175" s="1578"/>
    </row>
    <row r="176" spans="3:12" ht="16" customHeight="1" x14ac:dyDescent="0.45">
      <c r="C176" s="1588"/>
      <c r="D176" s="1571"/>
      <c r="E176" s="1587"/>
      <c r="F176" s="1569"/>
      <c r="G176" s="1587"/>
      <c r="H176" s="1572"/>
      <c r="I176" s="1587"/>
      <c r="J176" s="1569"/>
      <c r="K176" s="1569"/>
      <c r="L176" s="1578"/>
    </row>
    <row r="177" spans="3:12" ht="16" customHeight="1" x14ac:dyDescent="0.45">
      <c r="C177" s="1588"/>
      <c r="D177" s="1571"/>
      <c r="E177" s="1587"/>
      <c r="F177" s="1569"/>
      <c r="G177" s="1587"/>
      <c r="H177" s="1572"/>
      <c r="I177" s="1587"/>
      <c r="J177" s="1569"/>
      <c r="K177" s="1569"/>
      <c r="L177" s="1578"/>
    </row>
    <row r="178" spans="3:12" ht="16" customHeight="1" x14ac:dyDescent="0.45">
      <c r="C178" s="1588"/>
      <c r="D178" s="1571"/>
      <c r="E178" s="1587"/>
      <c r="F178" s="1569"/>
      <c r="G178" s="1587"/>
      <c r="H178" s="1572"/>
      <c r="I178" s="1587"/>
      <c r="J178" s="1569"/>
      <c r="K178" s="1569"/>
      <c r="L178" s="1578"/>
    </row>
    <row r="179" spans="3:12" ht="16" customHeight="1" x14ac:dyDescent="0.45">
      <c r="C179" s="1588"/>
      <c r="D179" s="1571"/>
      <c r="E179" s="1587"/>
      <c r="F179" s="1569"/>
      <c r="G179" s="1587"/>
      <c r="H179" s="1572"/>
      <c r="I179" s="1587"/>
      <c r="J179" s="1569"/>
      <c r="K179" s="1569"/>
      <c r="L179" s="1578"/>
    </row>
    <row r="180" spans="3:12" ht="16" customHeight="1" x14ac:dyDescent="0.45">
      <c r="C180" s="1588"/>
      <c r="D180" s="1571"/>
      <c r="E180" s="1587"/>
      <c r="F180" s="1569"/>
      <c r="G180" s="1587"/>
      <c r="H180" s="1572"/>
      <c r="I180" s="1587"/>
      <c r="J180" s="1569"/>
      <c r="K180" s="1569"/>
      <c r="L180" s="1578"/>
    </row>
    <row r="181" spans="3:12" ht="16" customHeight="1" x14ac:dyDescent="0.45">
      <c r="C181" s="1588"/>
      <c r="D181" s="1571"/>
      <c r="E181" s="1587"/>
      <c r="F181" s="1569"/>
      <c r="G181" s="1587"/>
      <c r="H181" s="1572"/>
      <c r="I181" s="1587"/>
      <c r="J181" s="1569"/>
      <c r="K181" s="1569"/>
      <c r="L181" s="1578"/>
    </row>
    <row r="182" spans="3:12" ht="16" customHeight="1" x14ac:dyDescent="0.45">
      <c r="C182" s="1588"/>
      <c r="D182" s="1571"/>
      <c r="E182" s="1587"/>
      <c r="F182" s="1569"/>
      <c r="G182" s="1587"/>
      <c r="H182" s="1572"/>
      <c r="I182" s="1587"/>
      <c r="J182" s="1569"/>
      <c r="K182" s="1569"/>
      <c r="L182" s="1578"/>
    </row>
    <row r="183" spans="3:12" ht="16" customHeight="1" x14ac:dyDescent="0.45">
      <c r="C183" s="1588"/>
      <c r="D183" s="1571"/>
      <c r="E183" s="1587"/>
      <c r="F183" s="1569"/>
      <c r="G183" s="1587"/>
      <c r="H183" s="1572"/>
      <c r="I183" s="1587"/>
      <c r="J183" s="1569"/>
      <c r="K183" s="1569"/>
      <c r="L183" s="1578"/>
    </row>
    <row r="184" spans="3:12" ht="16" customHeight="1" x14ac:dyDescent="0.45">
      <c r="C184" s="1588"/>
      <c r="D184" s="1571"/>
      <c r="E184" s="1587"/>
      <c r="F184" s="1569"/>
      <c r="G184" s="1587"/>
      <c r="H184" s="1572"/>
      <c r="I184" s="1587"/>
      <c r="J184" s="1569"/>
      <c r="K184" s="1569"/>
      <c r="L184" s="1578"/>
    </row>
    <row r="185" spans="3:12" ht="16" customHeight="1" x14ac:dyDescent="0.45">
      <c r="C185" s="1588"/>
      <c r="D185" s="1571"/>
      <c r="E185" s="1587"/>
      <c r="F185" s="1569"/>
      <c r="G185" s="1587"/>
      <c r="H185" s="1572"/>
      <c r="I185" s="1587"/>
      <c r="J185" s="1569"/>
      <c r="K185" s="1569"/>
      <c r="L185" s="1578"/>
    </row>
    <row r="186" spans="3:12" ht="16" customHeight="1" x14ac:dyDescent="0.45">
      <c r="C186" s="1588"/>
      <c r="D186" s="1571"/>
      <c r="E186" s="1587"/>
      <c r="F186" s="1569"/>
      <c r="G186" s="1587"/>
      <c r="H186" s="1572"/>
      <c r="I186" s="1587"/>
      <c r="J186" s="1569"/>
      <c r="K186" s="1569"/>
      <c r="L186" s="1578"/>
    </row>
    <row r="187" spans="3:12" ht="16" customHeight="1" x14ac:dyDescent="0.45">
      <c r="C187" s="1588"/>
      <c r="D187" s="1571"/>
      <c r="E187" s="1587"/>
      <c r="F187" s="1569"/>
      <c r="G187" s="1587"/>
      <c r="H187" s="1572"/>
      <c r="I187" s="1587"/>
      <c r="J187" s="1569"/>
      <c r="K187" s="1569"/>
      <c r="L187" s="1578"/>
    </row>
    <row r="188" spans="3:12" ht="16" customHeight="1" x14ac:dyDescent="0.45">
      <c r="C188" s="1588"/>
      <c r="D188" s="1571"/>
      <c r="E188" s="1587"/>
      <c r="F188" s="1569"/>
      <c r="G188" s="1587"/>
      <c r="H188" s="1572"/>
      <c r="I188" s="1587"/>
      <c r="J188" s="1569"/>
      <c r="K188" s="1569"/>
      <c r="L188" s="1578"/>
    </row>
    <row r="189" spans="3:12" ht="16" customHeight="1" x14ac:dyDescent="0.45">
      <c r="C189" s="1588"/>
      <c r="D189" s="1571"/>
      <c r="E189" s="1587"/>
      <c r="F189" s="1569"/>
      <c r="G189" s="1587"/>
      <c r="H189" s="1572"/>
      <c r="I189" s="1587"/>
      <c r="J189" s="1569"/>
      <c r="K189" s="1569"/>
      <c r="L189" s="1578"/>
    </row>
    <row r="190" spans="3:12" ht="16" customHeight="1" x14ac:dyDescent="0.45">
      <c r="C190" s="1588"/>
      <c r="D190" s="1571"/>
      <c r="E190" s="1587"/>
      <c r="F190" s="1569"/>
      <c r="G190" s="1587"/>
      <c r="H190" s="1572"/>
      <c r="I190" s="1587"/>
      <c r="J190" s="1569"/>
      <c r="K190" s="1569"/>
      <c r="L190" s="1578"/>
    </row>
    <row r="191" spans="3:12" ht="16" customHeight="1" x14ac:dyDescent="0.45">
      <c r="C191" s="1588"/>
      <c r="D191" s="1571"/>
      <c r="E191" s="1587"/>
      <c r="F191" s="1569"/>
      <c r="G191" s="1587"/>
      <c r="H191" s="1572"/>
      <c r="I191" s="1587"/>
      <c r="J191" s="1569"/>
      <c r="K191" s="1569"/>
      <c r="L191" s="1578"/>
    </row>
    <row r="192" spans="3:12" ht="16" customHeight="1" x14ac:dyDescent="0.45">
      <c r="C192" s="1588"/>
      <c r="D192" s="1571"/>
      <c r="E192" s="1587"/>
      <c r="F192" s="1569"/>
      <c r="G192" s="1587"/>
      <c r="H192" s="1572"/>
      <c r="I192" s="1587"/>
      <c r="J192" s="1569"/>
      <c r="K192" s="1569"/>
      <c r="L192" s="1578"/>
    </row>
    <row r="193" spans="3:12" ht="16" customHeight="1" x14ac:dyDescent="0.45">
      <c r="C193" s="1588"/>
      <c r="D193" s="1571"/>
      <c r="E193" s="1587"/>
      <c r="F193" s="1569"/>
      <c r="G193" s="1587"/>
      <c r="H193" s="1572"/>
      <c r="I193" s="1587"/>
      <c r="J193" s="1569"/>
      <c r="K193" s="1569"/>
      <c r="L193" s="1578"/>
    </row>
    <row r="194" spans="3:12" ht="16" customHeight="1" x14ac:dyDescent="0.45">
      <c r="C194" s="1588"/>
      <c r="D194" s="1571"/>
      <c r="E194" s="1587"/>
      <c r="F194" s="1569"/>
      <c r="G194" s="1587"/>
      <c r="H194" s="1572"/>
      <c r="I194" s="1587"/>
      <c r="J194" s="1569"/>
      <c r="K194" s="1569"/>
      <c r="L194" s="1578"/>
    </row>
    <row r="195" spans="3:12" ht="16" customHeight="1" x14ac:dyDescent="0.45">
      <c r="C195" s="1588"/>
      <c r="D195" s="1571"/>
      <c r="E195" s="1587"/>
      <c r="F195" s="1569"/>
      <c r="G195" s="1587"/>
      <c r="H195" s="1572"/>
      <c r="I195" s="1587"/>
      <c r="J195" s="1569"/>
      <c r="K195" s="1569"/>
      <c r="L195" s="1578"/>
    </row>
    <row r="196" spans="3:12" ht="16" customHeight="1" x14ac:dyDescent="0.45">
      <c r="C196" s="1588"/>
      <c r="D196" s="1571"/>
      <c r="E196" s="1587"/>
      <c r="F196" s="1569"/>
      <c r="G196" s="1587"/>
      <c r="H196" s="1572"/>
      <c r="I196" s="1587"/>
      <c r="J196" s="1569"/>
      <c r="K196" s="1569"/>
      <c r="L196" s="1578"/>
    </row>
    <row r="197" spans="3:12" ht="16" customHeight="1" x14ac:dyDescent="0.45">
      <c r="C197" s="1588"/>
      <c r="D197" s="1571"/>
      <c r="E197" s="1587"/>
      <c r="F197" s="1569"/>
      <c r="G197" s="1587"/>
      <c r="H197" s="1572"/>
      <c r="I197" s="1587"/>
      <c r="J197" s="1569"/>
      <c r="K197" s="1569"/>
      <c r="L197" s="1578"/>
    </row>
    <row r="198" spans="3:12" ht="16" customHeight="1" x14ac:dyDescent="0.45">
      <c r="C198" s="1588"/>
      <c r="D198" s="1571"/>
      <c r="E198" s="1587"/>
      <c r="F198" s="1569"/>
      <c r="G198" s="1587"/>
      <c r="H198" s="1572"/>
      <c r="I198" s="1587"/>
      <c r="J198" s="1569"/>
      <c r="K198" s="1569"/>
      <c r="L198" s="1578"/>
    </row>
    <row r="199" spans="3:12" ht="16" customHeight="1" x14ac:dyDescent="0.45">
      <c r="C199" s="1588"/>
      <c r="D199" s="1571"/>
      <c r="E199" s="1587"/>
      <c r="F199" s="1569"/>
      <c r="G199" s="1587"/>
      <c r="H199" s="1572"/>
      <c r="I199" s="1587"/>
      <c r="J199" s="1569"/>
      <c r="K199" s="1569"/>
      <c r="L199" s="1578"/>
    </row>
    <row r="200" spans="3:12" ht="16" customHeight="1" x14ac:dyDescent="0.45">
      <c r="C200" s="1588"/>
      <c r="D200" s="1571"/>
      <c r="E200" s="1587"/>
      <c r="F200" s="1569"/>
      <c r="G200" s="1587"/>
      <c r="H200" s="1572"/>
      <c r="I200" s="1587"/>
      <c r="J200" s="1569"/>
      <c r="K200" s="1569"/>
      <c r="L200" s="1578"/>
    </row>
    <row r="201" spans="3:12" ht="16" customHeight="1" x14ac:dyDescent="0.45">
      <c r="C201" s="1588"/>
      <c r="D201" s="1571"/>
      <c r="E201" s="1587"/>
      <c r="F201" s="1569"/>
      <c r="G201" s="1587"/>
      <c r="H201" s="1572"/>
      <c r="I201" s="1587"/>
      <c r="J201" s="1569"/>
      <c r="K201" s="1569"/>
      <c r="L201" s="1578"/>
    </row>
    <row r="202" spans="3:12" ht="16" customHeight="1" x14ac:dyDescent="0.45">
      <c r="C202" s="1588"/>
      <c r="D202" s="1571"/>
      <c r="E202" s="1587"/>
      <c r="F202" s="1569"/>
      <c r="G202" s="1587"/>
      <c r="H202" s="1572"/>
      <c r="I202" s="1587"/>
      <c r="J202" s="1569"/>
      <c r="K202" s="1569"/>
      <c r="L202" s="1578"/>
    </row>
    <row r="203" spans="3:12" ht="16" customHeight="1" x14ac:dyDescent="0.45">
      <c r="C203" s="1588"/>
      <c r="D203" s="1571"/>
      <c r="E203" s="1587"/>
      <c r="F203" s="1569"/>
      <c r="G203" s="1587"/>
      <c r="H203" s="1572"/>
      <c r="I203" s="1587"/>
      <c r="J203" s="1569"/>
      <c r="K203" s="1569"/>
      <c r="L203" s="1578"/>
    </row>
    <row r="204" spans="3:12" ht="16" customHeight="1" x14ac:dyDescent="0.45">
      <c r="C204" s="1588"/>
      <c r="D204" s="1571"/>
      <c r="E204" s="1587"/>
      <c r="F204" s="1569"/>
      <c r="G204" s="1587"/>
      <c r="H204" s="1572"/>
      <c r="I204" s="1587"/>
      <c r="J204" s="1569"/>
      <c r="K204" s="1569"/>
      <c r="L204" s="1578"/>
    </row>
    <row r="205" spans="3:12" ht="16" customHeight="1" x14ac:dyDescent="0.45">
      <c r="C205" s="1588"/>
      <c r="D205" s="1571"/>
      <c r="E205" s="1587"/>
      <c r="F205" s="1569"/>
      <c r="G205" s="1587"/>
      <c r="H205" s="1572"/>
      <c r="I205" s="1587"/>
      <c r="J205" s="1569"/>
      <c r="K205" s="1569"/>
      <c r="L205" s="1578"/>
    </row>
    <row r="206" spans="3:12" ht="16" customHeight="1" x14ac:dyDescent="0.45">
      <c r="C206" s="1588"/>
      <c r="D206" s="1571"/>
      <c r="E206" s="1587"/>
      <c r="F206" s="1569"/>
      <c r="G206" s="1587"/>
      <c r="H206" s="1572"/>
      <c r="I206" s="1587"/>
      <c r="J206" s="1569"/>
      <c r="K206" s="1569"/>
      <c r="L206" s="1578"/>
    </row>
    <row r="207" spans="3:12" ht="16" customHeight="1" x14ac:dyDescent="0.45">
      <c r="C207" s="1588"/>
      <c r="D207" s="1571"/>
      <c r="E207" s="1587"/>
      <c r="F207" s="1569"/>
      <c r="G207" s="1587"/>
      <c r="H207" s="1572"/>
      <c r="I207" s="1587"/>
      <c r="J207" s="1569"/>
      <c r="K207" s="1569"/>
      <c r="L207" s="1578"/>
    </row>
    <row r="208" spans="3:12" ht="16" customHeight="1" x14ac:dyDescent="0.45">
      <c r="C208" s="1588"/>
      <c r="D208" s="1571"/>
      <c r="E208" s="1587"/>
      <c r="F208" s="1569"/>
      <c r="G208" s="1587"/>
      <c r="H208" s="1572"/>
      <c r="I208" s="1587"/>
      <c r="J208" s="1569"/>
      <c r="K208" s="1569"/>
      <c r="L208" s="1578"/>
    </row>
    <row r="209" spans="3:12" ht="16" customHeight="1" x14ac:dyDescent="0.45">
      <c r="C209" s="1588"/>
      <c r="D209" s="1571"/>
      <c r="E209" s="1587"/>
      <c r="F209" s="1569"/>
      <c r="G209" s="1587"/>
      <c r="H209" s="1572"/>
      <c r="I209" s="1587"/>
      <c r="J209" s="1569"/>
      <c r="K209" s="1569"/>
      <c r="L209" s="1578"/>
    </row>
    <row r="210" spans="3:12" ht="16" customHeight="1" x14ac:dyDescent="0.45">
      <c r="C210" s="1588"/>
      <c r="D210" s="1571"/>
      <c r="E210" s="1587"/>
      <c r="F210" s="1569"/>
      <c r="G210" s="1587"/>
      <c r="H210" s="1572"/>
      <c r="I210" s="1587"/>
      <c r="J210" s="1569"/>
      <c r="K210" s="1569"/>
      <c r="L210" s="1578"/>
    </row>
    <row r="211" spans="3:12" ht="16" customHeight="1" x14ac:dyDescent="0.45">
      <c r="C211" s="1588"/>
      <c r="D211" s="1571"/>
      <c r="E211" s="1587"/>
      <c r="F211" s="1569"/>
      <c r="G211" s="1587"/>
      <c r="H211" s="1572"/>
      <c r="I211" s="1587"/>
      <c r="J211" s="1569"/>
      <c r="K211" s="1569"/>
      <c r="L211" s="1578"/>
    </row>
    <row r="212" spans="3:12" ht="16" customHeight="1" x14ac:dyDescent="0.45">
      <c r="C212" s="1588"/>
      <c r="D212" s="1571"/>
      <c r="E212" s="1587"/>
      <c r="F212" s="1569"/>
      <c r="G212" s="1587"/>
      <c r="H212" s="1572"/>
      <c r="I212" s="1587"/>
      <c r="J212" s="1569"/>
      <c r="K212" s="1569"/>
      <c r="L212" s="1578"/>
    </row>
    <row r="213" spans="3:12" ht="16" customHeight="1" x14ac:dyDescent="0.45">
      <c r="C213" s="1588"/>
      <c r="D213" s="1571"/>
      <c r="E213" s="1587"/>
      <c r="F213" s="1569"/>
      <c r="G213" s="1587"/>
      <c r="H213" s="1572"/>
      <c r="I213" s="1587"/>
      <c r="J213" s="1569"/>
      <c r="K213" s="1569"/>
      <c r="L213" s="1578"/>
    </row>
    <row r="214" spans="3:12" ht="16" customHeight="1" x14ac:dyDescent="0.45">
      <c r="C214" s="1588"/>
      <c r="D214" s="1571"/>
      <c r="E214" s="1587"/>
      <c r="F214" s="1569"/>
      <c r="G214" s="1587"/>
      <c r="H214" s="1572"/>
      <c r="I214" s="1587"/>
      <c r="J214" s="1569"/>
      <c r="K214" s="1569"/>
      <c r="L214" s="1578"/>
    </row>
    <row r="215" spans="3:12" ht="16" customHeight="1" x14ac:dyDescent="0.45">
      <c r="C215" s="1588"/>
      <c r="D215" s="1571"/>
      <c r="E215" s="1587"/>
      <c r="F215" s="1569"/>
      <c r="G215" s="1587"/>
      <c r="H215" s="1572"/>
      <c r="I215" s="1587"/>
      <c r="J215" s="1569"/>
      <c r="K215" s="1569"/>
      <c r="L215" s="1578"/>
    </row>
    <row r="216" spans="3:12" ht="16" customHeight="1" x14ac:dyDescent="0.45">
      <c r="C216" s="1588"/>
      <c r="D216" s="1571"/>
      <c r="E216" s="1587"/>
      <c r="F216" s="1569"/>
      <c r="G216" s="1587"/>
      <c r="H216" s="1572"/>
      <c r="I216" s="1587"/>
      <c r="J216" s="1569"/>
      <c r="K216" s="1569"/>
      <c r="L216" s="1578"/>
    </row>
    <row r="217" spans="3:12" ht="16" customHeight="1" x14ac:dyDescent="0.45">
      <c r="C217" s="1588"/>
      <c r="D217" s="1571"/>
      <c r="E217" s="1587"/>
      <c r="F217" s="1569"/>
      <c r="G217" s="1587"/>
      <c r="H217" s="1572"/>
      <c r="I217" s="1587"/>
      <c r="J217" s="1569"/>
      <c r="K217" s="1569"/>
      <c r="L217" s="1578"/>
    </row>
    <row r="218" spans="3:12" ht="16" customHeight="1" x14ac:dyDescent="0.45">
      <c r="C218" s="1588"/>
      <c r="D218" s="1571"/>
      <c r="E218" s="1587"/>
      <c r="F218" s="1569"/>
      <c r="G218" s="1587"/>
      <c r="H218" s="1572"/>
      <c r="I218" s="1587"/>
      <c r="J218" s="1569"/>
      <c r="K218" s="1569"/>
      <c r="L218" s="1578"/>
    </row>
    <row r="219" spans="3:12" ht="16" customHeight="1" x14ac:dyDescent="0.45">
      <c r="C219" s="1588"/>
      <c r="D219" s="1571"/>
      <c r="E219" s="1587"/>
      <c r="F219" s="1569"/>
      <c r="G219" s="1587"/>
      <c r="H219" s="1572"/>
      <c r="I219" s="1587"/>
      <c r="J219" s="1569"/>
      <c r="K219" s="1569"/>
      <c r="L219" s="1578"/>
    </row>
    <row r="220" spans="3:12" ht="16" customHeight="1" x14ac:dyDescent="0.45">
      <c r="C220" s="1588"/>
      <c r="D220" s="1571"/>
      <c r="E220" s="1587"/>
      <c r="F220" s="1569"/>
      <c r="G220" s="1587"/>
      <c r="H220" s="1572"/>
      <c r="I220" s="1587"/>
      <c r="J220" s="1569"/>
      <c r="K220" s="1569"/>
      <c r="L220" s="1578"/>
    </row>
    <row r="221" spans="3:12" ht="16" customHeight="1" x14ac:dyDescent="0.45">
      <c r="C221" s="1588"/>
      <c r="D221" s="1571"/>
      <c r="E221" s="1587"/>
      <c r="F221" s="1569"/>
      <c r="G221" s="1587"/>
      <c r="H221" s="1572"/>
      <c r="I221" s="1587"/>
      <c r="J221" s="1569"/>
      <c r="K221" s="1569"/>
      <c r="L221" s="1578"/>
    </row>
    <row r="222" spans="3:12" ht="16" customHeight="1" x14ac:dyDescent="0.45">
      <c r="C222" s="1588"/>
      <c r="D222" s="1571"/>
      <c r="E222" s="1587"/>
      <c r="F222" s="1569"/>
      <c r="G222" s="1587"/>
      <c r="H222" s="1572"/>
      <c r="I222" s="1587"/>
      <c r="J222" s="1569"/>
      <c r="K222" s="1569"/>
      <c r="L222" s="1578"/>
    </row>
    <row r="223" spans="3:12" ht="16" customHeight="1" x14ac:dyDescent="0.45">
      <c r="C223" s="1588"/>
      <c r="D223" s="1571"/>
      <c r="E223" s="1587"/>
      <c r="F223" s="1569"/>
      <c r="G223" s="1587"/>
      <c r="H223" s="1572"/>
      <c r="I223" s="1587"/>
      <c r="J223" s="1569"/>
      <c r="K223" s="1569"/>
      <c r="L223" s="1578"/>
    </row>
    <row r="224" spans="3:12" ht="16" customHeight="1" x14ac:dyDescent="0.45">
      <c r="C224" s="1588"/>
      <c r="D224" s="1571"/>
      <c r="E224" s="1587"/>
      <c r="F224" s="1569"/>
      <c r="G224" s="1587"/>
      <c r="H224" s="1572"/>
      <c r="I224" s="1587"/>
      <c r="J224" s="1569"/>
      <c r="K224" s="1569"/>
      <c r="L224" s="1578"/>
    </row>
    <row r="225" spans="3:12" ht="16" customHeight="1" x14ac:dyDescent="0.45">
      <c r="C225" s="1588"/>
      <c r="D225" s="1571"/>
      <c r="E225" s="1587"/>
      <c r="F225" s="1569"/>
      <c r="G225" s="1587"/>
      <c r="H225" s="1572"/>
      <c r="I225" s="1587"/>
      <c r="J225" s="1569"/>
      <c r="K225" s="1569"/>
      <c r="L225" s="1578"/>
    </row>
    <row r="226" spans="3:12" ht="16" customHeight="1" x14ac:dyDescent="0.45">
      <c r="C226" s="1588"/>
      <c r="D226" s="1571"/>
      <c r="E226" s="1587"/>
      <c r="F226" s="1569"/>
      <c r="G226" s="1587"/>
      <c r="H226" s="1572"/>
      <c r="I226" s="1587"/>
      <c r="J226" s="1569"/>
      <c r="K226" s="1569"/>
      <c r="L226" s="1578"/>
    </row>
    <row r="227" spans="3:12" ht="16" customHeight="1" x14ac:dyDescent="0.45">
      <c r="C227" s="1588"/>
      <c r="D227" s="1571"/>
      <c r="E227" s="1587"/>
      <c r="F227" s="1569"/>
      <c r="G227" s="1587"/>
      <c r="H227" s="1572"/>
      <c r="I227" s="1587"/>
      <c r="J227" s="1569"/>
      <c r="K227" s="1569"/>
      <c r="L227" s="1578"/>
    </row>
    <row r="228" spans="3:12" ht="16" customHeight="1" x14ac:dyDescent="0.45">
      <c r="C228" s="1588"/>
      <c r="D228" s="1571"/>
      <c r="E228" s="1587"/>
      <c r="F228" s="1569"/>
      <c r="G228" s="1587"/>
      <c r="H228" s="1572"/>
      <c r="I228" s="1587"/>
      <c r="J228" s="1569"/>
      <c r="K228" s="1569"/>
      <c r="L228" s="1578"/>
    </row>
    <row r="229" spans="3:12" ht="16" customHeight="1" x14ac:dyDescent="0.45">
      <c r="C229" s="1588"/>
      <c r="D229" s="1571"/>
      <c r="E229" s="1587"/>
      <c r="F229" s="1569"/>
      <c r="G229" s="1587"/>
      <c r="H229" s="1572"/>
      <c r="I229" s="1587"/>
      <c r="J229" s="1569"/>
      <c r="K229" s="1569"/>
      <c r="L229" s="1578"/>
    </row>
    <row r="230" spans="3:12" ht="16" customHeight="1" x14ac:dyDescent="0.45">
      <c r="C230" s="1588"/>
      <c r="D230" s="1571"/>
      <c r="E230" s="1587"/>
      <c r="F230" s="1569"/>
      <c r="G230" s="1587"/>
      <c r="H230" s="1572"/>
      <c r="I230" s="1587"/>
      <c r="J230" s="1569"/>
      <c r="K230" s="1569"/>
      <c r="L230" s="1578"/>
    </row>
    <row r="231" spans="3:12" ht="16" customHeight="1" x14ac:dyDescent="0.45">
      <c r="C231" s="1588"/>
      <c r="D231" s="1571"/>
      <c r="E231" s="1587"/>
      <c r="F231" s="1569"/>
      <c r="G231" s="1587"/>
      <c r="H231" s="1572"/>
      <c r="I231" s="1587"/>
      <c r="J231" s="1569"/>
      <c r="K231" s="1569"/>
      <c r="L231" s="1578"/>
    </row>
    <row r="232" spans="3:12" ht="16" customHeight="1" x14ac:dyDescent="0.45">
      <c r="C232" s="1588"/>
      <c r="D232" s="1571"/>
      <c r="E232" s="1587"/>
      <c r="F232" s="1569"/>
      <c r="G232" s="1587"/>
      <c r="H232" s="1572"/>
      <c r="I232" s="1587"/>
      <c r="J232" s="1569"/>
      <c r="K232" s="1569"/>
      <c r="L232" s="1578"/>
    </row>
    <row r="233" spans="3:12" ht="16" customHeight="1" x14ac:dyDescent="0.45">
      <c r="C233" s="1588"/>
      <c r="D233" s="1571"/>
      <c r="E233" s="1587"/>
      <c r="F233" s="1569"/>
      <c r="G233" s="1587"/>
      <c r="H233" s="1572"/>
      <c r="I233" s="1587"/>
      <c r="J233" s="1569"/>
      <c r="K233" s="1569"/>
      <c r="L233" s="1578"/>
    </row>
    <row r="234" spans="3:12" ht="16" customHeight="1" x14ac:dyDescent="0.45">
      <c r="C234" s="1588"/>
      <c r="D234" s="1571"/>
      <c r="E234" s="1587"/>
      <c r="F234" s="1569"/>
      <c r="G234" s="1587"/>
      <c r="H234" s="1572"/>
      <c r="I234" s="1587"/>
      <c r="J234" s="1569"/>
      <c r="K234" s="1569"/>
      <c r="L234" s="1578"/>
    </row>
    <row r="235" spans="3:12" ht="16" customHeight="1" x14ac:dyDescent="0.45">
      <c r="C235" s="1588"/>
      <c r="D235" s="1571"/>
      <c r="E235" s="1587"/>
      <c r="F235" s="1569"/>
      <c r="G235" s="1587"/>
      <c r="H235" s="1572"/>
      <c r="I235" s="1587"/>
      <c r="J235" s="1569"/>
      <c r="K235" s="1569"/>
      <c r="L235" s="1578"/>
    </row>
    <row r="236" spans="3:12" ht="16" customHeight="1" x14ac:dyDescent="0.45">
      <c r="C236" s="1588"/>
      <c r="D236" s="1571"/>
      <c r="E236" s="1587"/>
      <c r="F236" s="1569"/>
      <c r="G236" s="1587"/>
      <c r="H236" s="1572"/>
      <c r="I236" s="1587"/>
      <c r="J236" s="1569"/>
      <c r="K236" s="1569"/>
      <c r="L236" s="1578"/>
    </row>
    <row r="237" spans="3:12" ht="16" customHeight="1" x14ac:dyDescent="0.45">
      <c r="C237" s="1588"/>
      <c r="D237" s="1571"/>
      <c r="E237" s="1587"/>
      <c r="F237" s="1569"/>
      <c r="G237" s="1587"/>
      <c r="H237" s="1572"/>
      <c r="I237" s="1587"/>
      <c r="J237" s="1569"/>
      <c r="K237" s="1569"/>
      <c r="L237" s="1578"/>
    </row>
    <row r="238" spans="3:12" ht="16" customHeight="1" x14ac:dyDescent="0.45">
      <c r="C238" s="1588"/>
      <c r="D238" s="1571"/>
      <c r="E238" s="1587"/>
      <c r="F238" s="1569"/>
      <c r="G238" s="1587"/>
      <c r="H238" s="1572"/>
      <c r="I238" s="1587"/>
      <c r="J238" s="1569"/>
      <c r="K238" s="1569"/>
      <c r="L238" s="1578"/>
    </row>
    <row r="239" spans="3:12" ht="16" customHeight="1" x14ac:dyDescent="0.45">
      <c r="C239" s="1588"/>
      <c r="D239" s="1571"/>
      <c r="E239" s="1587"/>
      <c r="F239" s="1569"/>
      <c r="G239" s="1587"/>
      <c r="H239" s="1572"/>
      <c r="I239" s="1587"/>
      <c r="J239" s="1569"/>
      <c r="K239" s="1569"/>
      <c r="L239" s="1578"/>
    </row>
    <row r="240" spans="3:12" ht="16" customHeight="1" x14ac:dyDescent="0.45">
      <c r="C240" s="1588"/>
      <c r="D240" s="1571"/>
      <c r="E240" s="1587"/>
      <c r="F240" s="1569"/>
      <c r="G240" s="1587"/>
      <c r="H240" s="1572"/>
      <c r="I240" s="1587"/>
      <c r="J240" s="1569"/>
      <c r="K240" s="1569"/>
      <c r="L240" s="1578"/>
    </row>
    <row r="241" spans="3:12" ht="16" customHeight="1" x14ac:dyDescent="0.45">
      <c r="C241" s="1588"/>
      <c r="D241" s="1571"/>
      <c r="E241" s="1587"/>
      <c r="F241" s="1569"/>
      <c r="G241" s="1587"/>
      <c r="H241" s="1572"/>
      <c r="I241" s="1587"/>
      <c r="J241" s="1569"/>
      <c r="K241" s="1569"/>
      <c r="L241" s="1578"/>
    </row>
    <row r="242" spans="3:12" ht="16" customHeight="1" x14ac:dyDescent="0.45">
      <c r="C242" s="1588"/>
      <c r="D242" s="1571"/>
      <c r="E242" s="1587"/>
      <c r="F242" s="1569"/>
      <c r="G242" s="1587"/>
      <c r="H242" s="1572"/>
      <c r="I242" s="1587"/>
      <c r="J242" s="1569"/>
      <c r="K242" s="1569"/>
      <c r="L242" s="1578"/>
    </row>
    <row r="243" spans="3:12" ht="16" customHeight="1" x14ac:dyDescent="0.45">
      <c r="C243" s="1588"/>
      <c r="D243" s="1571"/>
      <c r="E243" s="1587"/>
      <c r="F243" s="1569"/>
      <c r="G243" s="1587"/>
      <c r="H243" s="1572"/>
      <c r="I243" s="1587"/>
      <c r="J243" s="1569"/>
      <c r="K243" s="1569"/>
      <c r="L243" s="1578"/>
    </row>
    <row r="244" spans="3:12" ht="16" customHeight="1" x14ac:dyDescent="0.45">
      <c r="C244" s="1588"/>
      <c r="D244" s="1571"/>
      <c r="E244" s="1587"/>
      <c r="F244" s="1569"/>
      <c r="G244" s="1587"/>
      <c r="H244" s="1572"/>
      <c r="I244" s="1587"/>
      <c r="J244" s="1569"/>
      <c r="K244" s="1569"/>
      <c r="L244" s="1578"/>
    </row>
    <row r="245" spans="3:12" ht="16" customHeight="1" x14ac:dyDescent="0.45">
      <c r="C245" s="1588"/>
      <c r="D245" s="1571"/>
      <c r="E245" s="1587"/>
      <c r="F245" s="1569"/>
      <c r="G245" s="1587"/>
      <c r="H245" s="1572"/>
      <c r="I245" s="1587"/>
      <c r="J245" s="1569"/>
      <c r="K245" s="1569"/>
      <c r="L245" s="1578"/>
    </row>
    <row r="246" spans="3:12" ht="16" customHeight="1" x14ac:dyDescent="0.45">
      <c r="C246" s="1588"/>
      <c r="D246" s="1571"/>
      <c r="E246" s="1587"/>
      <c r="F246" s="1569"/>
      <c r="G246" s="1587"/>
      <c r="H246" s="1572"/>
      <c r="I246" s="1587"/>
      <c r="J246" s="1569"/>
      <c r="K246" s="1569"/>
      <c r="L246" s="1578"/>
    </row>
    <row r="247" spans="3:12" ht="16" customHeight="1" x14ac:dyDescent="0.45">
      <c r="C247" s="1588"/>
      <c r="D247" s="1571"/>
      <c r="E247" s="1587"/>
      <c r="F247" s="1569"/>
      <c r="G247" s="1587"/>
      <c r="H247" s="1572"/>
      <c r="I247" s="1587"/>
      <c r="J247" s="1569"/>
      <c r="K247" s="1569"/>
      <c r="L247" s="1578"/>
    </row>
    <row r="248" spans="3:12" ht="16" customHeight="1" x14ac:dyDescent="0.45">
      <c r="C248" s="1588"/>
      <c r="D248" s="1571"/>
      <c r="E248" s="1587"/>
      <c r="F248" s="1569"/>
      <c r="G248" s="1587"/>
      <c r="H248" s="1572"/>
      <c r="I248" s="1587"/>
      <c r="J248" s="1569"/>
      <c r="K248" s="1569"/>
      <c r="L248" s="1578"/>
    </row>
    <row r="249" spans="3:12" ht="16" customHeight="1" x14ac:dyDescent="0.45">
      <c r="C249" s="1588"/>
      <c r="D249" s="1571"/>
      <c r="E249" s="1587"/>
      <c r="F249" s="1569"/>
      <c r="G249" s="1587"/>
      <c r="H249" s="1572"/>
      <c r="I249" s="1587"/>
      <c r="J249" s="1569"/>
      <c r="K249" s="1569"/>
      <c r="L249" s="1578"/>
    </row>
    <row r="250" spans="3:12" ht="16" customHeight="1" x14ac:dyDescent="0.45">
      <c r="C250" s="1588"/>
      <c r="D250" s="1571"/>
      <c r="E250" s="1587"/>
      <c r="F250" s="1569"/>
      <c r="G250" s="1587"/>
      <c r="H250" s="1572"/>
      <c r="I250" s="1587"/>
      <c r="J250" s="1569"/>
      <c r="K250" s="1569"/>
      <c r="L250" s="1578"/>
    </row>
    <row r="251" spans="3:12" ht="16" customHeight="1" x14ac:dyDescent="0.45">
      <c r="C251" s="1588"/>
      <c r="D251" s="1571"/>
      <c r="E251" s="1587"/>
      <c r="F251" s="1569"/>
      <c r="G251" s="1587"/>
      <c r="H251" s="1572"/>
      <c r="I251" s="1587"/>
      <c r="J251" s="1569"/>
      <c r="K251" s="1569"/>
      <c r="L251" s="1578"/>
    </row>
    <row r="252" spans="3:12" ht="16" customHeight="1" x14ac:dyDescent="0.45">
      <c r="C252" s="1588"/>
      <c r="D252" s="1571"/>
      <c r="E252" s="1587"/>
      <c r="F252" s="1569"/>
      <c r="G252" s="1587"/>
      <c r="H252" s="1572"/>
      <c r="I252" s="1587"/>
      <c r="J252" s="1569"/>
      <c r="K252" s="1569"/>
      <c r="L252" s="1578"/>
    </row>
    <row r="253" spans="3:12" ht="16" customHeight="1" x14ac:dyDescent="0.45">
      <c r="C253" s="1588"/>
      <c r="D253" s="1571"/>
      <c r="E253" s="1587"/>
      <c r="F253" s="1569"/>
      <c r="G253" s="1587"/>
      <c r="H253" s="1572"/>
      <c r="I253" s="1587"/>
      <c r="J253" s="1569"/>
      <c r="K253" s="1569"/>
      <c r="L253" s="1578"/>
    </row>
    <row r="254" spans="3:12" ht="16" customHeight="1" x14ac:dyDescent="0.45">
      <c r="C254" s="1588"/>
      <c r="D254" s="1571"/>
      <c r="E254" s="1587"/>
      <c r="F254" s="1569"/>
      <c r="G254" s="1587"/>
      <c r="H254" s="1572"/>
      <c r="I254" s="1587"/>
      <c r="J254" s="1569"/>
      <c r="K254" s="1569"/>
      <c r="L254" s="1578"/>
    </row>
    <row r="255" spans="3:12" ht="16" customHeight="1" x14ac:dyDescent="0.45">
      <c r="C255" s="1588"/>
      <c r="D255" s="1571"/>
      <c r="E255" s="1587"/>
      <c r="F255" s="1569"/>
      <c r="G255" s="1587"/>
      <c r="H255" s="1572"/>
      <c r="I255" s="1587"/>
      <c r="J255" s="1569"/>
      <c r="K255" s="1569"/>
      <c r="L255" s="1578"/>
    </row>
    <row r="256" spans="3:12" ht="16" customHeight="1" x14ac:dyDescent="0.45">
      <c r="C256" s="1588"/>
      <c r="D256" s="1571"/>
      <c r="E256" s="1587"/>
      <c r="F256" s="1569"/>
      <c r="G256" s="1587"/>
      <c r="H256" s="1572"/>
      <c r="I256" s="1587"/>
      <c r="J256" s="1569"/>
      <c r="K256" s="1569"/>
      <c r="L256" s="1578"/>
    </row>
    <row r="257" spans="3:12" ht="16" customHeight="1" x14ac:dyDescent="0.45">
      <c r="C257" s="1588"/>
      <c r="D257" s="1571"/>
      <c r="E257" s="1587"/>
      <c r="F257" s="1569"/>
      <c r="G257" s="1587"/>
      <c r="H257" s="1572"/>
      <c r="I257" s="1587"/>
      <c r="J257" s="1569"/>
      <c r="K257" s="1569"/>
      <c r="L257" s="1578"/>
    </row>
    <row r="258" spans="3:12" ht="16" customHeight="1" x14ac:dyDescent="0.45">
      <c r="C258" s="1588"/>
      <c r="D258" s="1571"/>
      <c r="E258" s="1587"/>
      <c r="F258" s="1569"/>
      <c r="G258" s="1587"/>
      <c r="H258" s="1572"/>
      <c r="I258" s="1587"/>
      <c r="J258" s="1569"/>
      <c r="K258" s="1569"/>
      <c r="L258" s="1578"/>
    </row>
    <row r="259" spans="3:12" ht="16" customHeight="1" x14ac:dyDescent="0.45">
      <c r="C259" s="1588"/>
      <c r="D259" s="1571"/>
      <c r="E259" s="1587"/>
      <c r="F259" s="1569"/>
      <c r="G259" s="1587"/>
      <c r="H259" s="1572"/>
      <c r="I259" s="1587"/>
      <c r="J259" s="1569"/>
      <c r="K259" s="1569"/>
      <c r="L259" s="1578"/>
    </row>
    <row r="260" spans="3:12" ht="16" customHeight="1" x14ac:dyDescent="0.45">
      <c r="C260" s="1588"/>
      <c r="D260" s="1571"/>
      <c r="E260" s="1587"/>
      <c r="F260" s="1569"/>
      <c r="G260" s="1587"/>
      <c r="H260" s="1572"/>
      <c r="I260" s="1587"/>
      <c r="J260" s="1569"/>
      <c r="K260" s="1569"/>
      <c r="L260" s="1578"/>
    </row>
    <row r="261" spans="3:12" ht="16" customHeight="1" x14ac:dyDescent="0.45">
      <c r="C261" s="1588"/>
      <c r="D261" s="1571"/>
      <c r="E261" s="1587"/>
      <c r="F261" s="1569"/>
      <c r="G261" s="1587"/>
      <c r="H261" s="1572"/>
      <c r="I261" s="1587"/>
      <c r="J261" s="1569"/>
      <c r="K261" s="1569"/>
      <c r="L261" s="1578"/>
    </row>
    <row r="262" spans="3:12" ht="16" customHeight="1" x14ac:dyDescent="0.45">
      <c r="C262" s="1588"/>
      <c r="D262" s="1571"/>
      <c r="E262" s="1587"/>
      <c r="F262" s="1569"/>
      <c r="G262" s="1587"/>
      <c r="H262" s="1572"/>
      <c r="I262" s="1587"/>
      <c r="J262" s="1569"/>
      <c r="K262" s="1569"/>
      <c r="L262" s="1578"/>
    </row>
    <row r="263" spans="3:12" ht="16" customHeight="1" x14ac:dyDescent="0.45">
      <c r="C263" s="1588"/>
      <c r="D263" s="1571"/>
      <c r="E263" s="1587"/>
      <c r="F263" s="1569"/>
      <c r="G263" s="1587"/>
      <c r="H263" s="1572"/>
      <c r="I263" s="1587"/>
      <c r="J263" s="1569"/>
      <c r="K263" s="1569"/>
      <c r="L263" s="1578"/>
    </row>
    <row r="264" spans="3:12" ht="16" customHeight="1" x14ac:dyDescent="0.45">
      <c r="C264" s="1588"/>
      <c r="D264" s="1571"/>
      <c r="E264" s="1587"/>
      <c r="F264" s="1569"/>
      <c r="G264" s="1587"/>
      <c r="H264" s="1572"/>
      <c r="I264" s="1587"/>
      <c r="J264" s="1569"/>
      <c r="K264" s="1569"/>
      <c r="L264" s="1578"/>
    </row>
    <row r="265" spans="3:12" ht="16" customHeight="1" x14ac:dyDescent="0.45">
      <c r="C265" s="1588"/>
      <c r="D265" s="1571"/>
      <c r="E265" s="1587"/>
      <c r="F265" s="1569"/>
      <c r="G265" s="1587"/>
      <c r="H265" s="1572"/>
      <c r="I265" s="1587"/>
      <c r="J265" s="1569"/>
      <c r="K265" s="1569"/>
      <c r="L265" s="1578"/>
    </row>
    <row r="266" spans="3:12" ht="16" customHeight="1" x14ac:dyDescent="0.45">
      <c r="C266" s="1588"/>
      <c r="D266" s="1571"/>
      <c r="E266" s="1587"/>
      <c r="F266" s="1569"/>
      <c r="G266" s="1587"/>
      <c r="H266" s="1572"/>
      <c r="I266" s="1587"/>
      <c r="J266" s="1569"/>
      <c r="K266" s="1569"/>
      <c r="L266" s="1578"/>
    </row>
    <row r="267" spans="3:12" ht="16" customHeight="1" x14ac:dyDescent="0.45">
      <c r="C267" s="1588"/>
      <c r="D267" s="1571"/>
      <c r="E267" s="1587"/>
      <c r="F267" s="1569"/>
      <c r="G267" s="1587"/>
      <c r="H267" s="1572"/>
      <c r="I267" s="1587"/>
      <c r="J267" s="1569"/>
      <c r="K267" s="1569"/>
      <c r="L267" s="1578"/>
    </row>
    <row r="268" spans="3:12" ht="16" customHeight="1" x14ac:dyDescent="0.45">
      <c r="C268" s="1588"/>
      <c r="D268" s="1571"/>
      <c r="E268" s="1587"/>
      <c r="F268" s="1569"/>
      <c r="G268" s="1587"/>
      <c r="H268" s="1572"/>
      <c r="I268" s="1587"/>
      <c r="J268" s="1569"/>
      <c r="K268" s="1569"/>
      <c r="L268" s="1578"/>
    </row>
    <row r="269" spans="3:12" ht="16" customHeight="1" x14ac:dyDescent="0.45">
      <c r="C269" s="1588"/>
      <c r="D269" s="1571"/>
      <c r="E269" s="1587"/>
      <c r="F269" s="1569"/>
      <c r="G269" s="1587"/>
      <c r="H269" s="1572"/>
      <c r="I269" s="1587"/>
      <c r="J269" s="1569"/>
      <c r="K269" s="1569"/>
      <c r="L269" s="1578"/>
    </row>
    <row r="270" spans="3:12" ht="16" customHeight="1" x14ac:dyDescent="0.45">
      <c r="C270" s="1588"/>
      <c r="D270" s="1571"/>
      <c r="E270" s="1587"/>
      <c r="F270" s="1569"/>
      <c r="G270" s="1587"/>
      <c r="H270" s="1572"/>
      <c r="I270" s="1587"/>
      <c r="J270" s="1569"/>
      <c r="K270" s="1569"/>
      <c r="L270" s="1578"/>
    </row>
    <row r="271" spans="3:12" ht="16" customHeight="1" x14ac:dyDescent="0.45">
      <c r="C271" s="1588"/>
      <c r="D271" s="1571"/>
      <c r="E271" s="1587"/>
      <c r="F271" s="1569"/>
      <c r="G271" s="1587"/>
      <c r="H271" s="1572"/>
      <c r="I271" s="1587"/>
      <c r="J271" s="1569"/>
      <c r="K271" s="1569"/>
      <c r="L271" s="1578"/>
    </row>
    <row r="272" spans="3:12" ht="16" customHeight="1" x14ac:dyDescent="0.45">
      <c r="C272" s="1588"/>
      <c r="D272" s="1571"/>
      <c r="E272" s="1587"/>
      <c r="F272" s="1569"/>
      <c r="G272" s="1587"/>
      <c r="H272" s="1572"/>
      <c r="I272" s="1587"/>
      <c r="J272" s="1569"/>
      <c r="K272" s="1569"/>
      <c r="L272" s="1578"/>
    </row>
    <row r="273" spans="3:12" ht="16" customHeight="1" x14ac:dyDescent="0.45">
      <c r="C273" s="1588"/>
      <c r="D273" s="1571"/>
      <c r="E273" s="1587"/>
      <c r="F273" s="1569"/>
      <c r="G273" s="1587"/>
      <c r="H273" s="1572"/>
      <c r="I273" s="1587"/>
      <c r="J273" s="1569"/>
      <c r="K273" s="1569"/>
      <c r="L273" s="1578"/>
    </row>
    <row r="274" spans="3:12" ht="16" customHeight="1" x14ac:dyDescent="0.45">
      <c r="C274" s="1588"/>
      <c r="D274" s="1571"/>
      <c r="E274" s="1587"/>
      <c r="F274" s="1569"/>
      <c r="G274" s="1587"/>
      <c r="H274" s="1572"/>
      <c r="I274" s="1587"/>
      <c r="J274" s="1569"/>
      <c r="K274" s="1569"/>
      <c r="L274" s="1578"/>
    </row>
    <row r="275" spans="3:12" ht="16" customHeight="1" x14ac:dyDescent="0.45">
      <c r="C275" s="1588"/>
      <c r="D275" s="1571"/>
      <c r="E275" s="1587"/>
      <c r="F275" s="1569"/>
      <c r="G275" s="1587"/>
      <c r="H275" s="1572"/>
      <c r="I275" s="1587"/>
      <c r="J275" s="1569"/>
      <c r="K275" s="1569"/>
      <c r="L275" s="1578"/>
    </row>
    <row r="276" spans="3:12" ht="16" customHeight="1" x14ac:dyDescent="0.45">
      <c r="C276" s="1588"/>
      <c r="D276" s="1571"/>
      <c r="E276" s="1587"/>
      <c r="F276" s="1569"/>
      <c r="G276" s="1587"/>
      <c r="H276" s="1572"/>
      <c r="I276" s="1587"/>
      <c r="J276" s="1569"/>
      <c r="K276" s="1569"/>
      <c r="L276" s="1578"/>
    </row>
    <row r="277" spans="3:12" ht="16" customHeight="1" x14ac:dyDescent="0.45">
      <c r="C277" s="1588"/>
      <c r="D277" s="1571"/>
      <c r="E277" s="1587"/>
      <c r="F277" s="1569"/>
      <c r="G277" s="1587"/>
      <c r="H277" s="1572"/>
      <c r="I277" s="1587"/>
      <c r="J277" s="1569"/>
      <c r="K277" s="1569"/>
      <c r="L277" s="1578"/>
    </row>
    <row r="278" spans="3:12" ht="16" customHeight="1" x14ac:dyDescent="0.45">
      <c r="C278" s="1588"/>
      <c r="D278" s="1571"/>
      <c r="E278" s="1587"/>
      <c r="F278" s="1569"/>
      <c r="G278" s="1587"/>
      <c r="H278" s="1572"/>
      <c r="I278" s="1587"/>
      <c r="J278" s="1569"/>
      <c r="K278" s="1569"/>
      <c r="L278" s="1578"/>
    </row>
    <row r="279" spans="3:12" ht="16" customHeight="1" x14ac:dyDescent="0.45">
      <c r="C279" s="1588"/>
      <c r="D279" s="1571"/>
      <c r="E279" s="1587"/>
      <c r="F279" s="1569"/>
      <c r="G279" s="1587"/>
      <c r="H279" s="1572"/>
      <c r="I279" s="1587"/>
      <c r="J279" s="1569"/>
      <c r="K279" s="1569"/>
      <c r="L279" s="1578"/>
    </row>
    <row r="280" spans="3:12" ht="16" customHeight="1" x14ac:dyDescent="0.45">
      <c r="C280" s="1588"/>
      <c r="D280" s="1571"/>
      <c r="E280" s="1587"/>
      <c r="F280" s="1569"/>
      <c r="G280" s="1587"/>
      <c r="H280" s="1572"/>
      <c r="I280" s="1587"/>
      <c r="J280" s="1569"/>
      <c r="K280" s="1569"/>
      <c r="L280" s="1578"/>
    </row>
    <row r="281" spans="3:12" ht="16" customHeight="1" x14ac:dyDescent="0.45">
      <c r="C281" s="1588"/>
      <c r="D281" s="1571"/>
      <c r="E281" s="1587"/>
      <c r="F281" s="1569"/>
      <c r="G281" s="1587"/>
      <c r="H281" s="1572"/>
      <c r="I281" s="1587"/>
      <c r="J281" s="1569"/>
      <c r="K281" s="1569"/>
      <c r="L281" s="1578"/>
    </row>
    <row r="282" spans="3:12" ht="16" customHeight="1" x14ac:dyDescent="0.45">
      <c r="C282" s="1588"/>
      <c r="D282" s="1571"/>
      <c r="E282" s="1587"/>
      <c r="F282" s="1569"/>
      <c r="G282" s="1587"/>
      <c r="H282" s="1572"/>
      <c r="I282" s="1587"/>
      <c r="J282" s="1569"/>
      <c r="K282" s="1569"/>
      <c r="L282" s="1578"/>
    </row>
    <row r="283" spans="3:12" ht="16" customHeight="1" x14ac:dyDescent="0.45">
      <c r="C283" s="1588"/>
      <c r="D283" s="1571"/>
      <c r="E283" s="1587"/>
      <c r="F283" s="1569"/>
      <c r="G283" s="1587"/>
      <c r="H283" s="1572"/>
      <c r="I283" s="1587"/>
      <c r="J283" s="1569"/>
      <c r="K283" s="1569"/>
      <c r="L283" s="1578"/>
    </row>
    <row r="284" spans="3:12" ht="16" customHeight="1" x14ac:dyDescent="0.45">
      <c r="C284" s="1588"/>
      <c r="D284" s="1571"/>
      <c r="E284" s="1587"/>
      <c r="F284" s="1569"/>
      <c r="G284" s="1587"/>
      <c r="H284" s="1572"/>
      <c r="I284" s="1587"/>
      <c r="J284" s="1569"/>
      <c r="K284" s="1569"/>
      <c r="L284" s="1578"/>
    </row>
    <row r="285" spans="3:12" ht="16" customHeight="1" x14ac:dyDescent="0.45">
      <c r="C285" s="1588"/>
      <c r="D285" s="1571"/>
      <c r="E285" s="1587"/>
      <c r="F285" s="1569"/>
      <c r="G285" s="1587"/>
      <c r="H285" s="1572"/>
      <c r="I285" s="1587"/>
      <c r="J285" s="1569"/>
      <c r="K285" s="1569"/>
      <c r="L285" s="1578"/>
    </row>
    <row r="286" spans="3:12" ht="16" customHeight="1" x14ac:dyDescent="0.45">
      <c r="C286" s="1588"/>
      <c r="D286" s="1571"/>
      <c r="E286" s="1587"/>
      <c r="F286" s="1569"/>
      <c r="G286" s="1587"/>
      <c r="H286" s="1572"/>
      <c r="I286" s="1587"/>
      <c r="J286" s="1569"/>
      <c r="K286" s="1569"/>
      <c r="L286" s="1578"/>
    </row>
    <row r="287" spans="3:12" ht="16" customHeight="1" x14ac:dyDescent="0.45">
      <c r="C287" s="1588"/>
      <c r="D287" s="1571"/>
      <c r="E287" s="1587"/>
      <c r="F287" s="1569"/>
      <c r="G287" s="1587"/>
      <c r="H287" s="1572"/>
      <c r="I287" s="1587"/>
      <c r="J287" s="1569"/>
      <c r="K287" s="1569"/>
      <c r="L287" s="1578"/>
    </row>
    <row r="288" spans="3:12" ht="16" customHeight="1" x14ac:dyDescent="0.45">
      <c r="C288" s="1588"/>
      <c r="D288" s="1571"/>
      <c r="E288" s="1587"/>
      <c r="F288" s="1569"/>
      <c r="G288" s="1587"/>
      <c r="H288" s="1572"/>
      <c r="I288" s="1587"/>
      <c r="J288" s="1569"/>
      <c r="K288" s="1569"/>
      <c r="L288" s="1578"/>
    </row>
    <row r="289" spans="3:12" ht="16" customHeight="1" x14ac:dyDescent="0.45">
      <c r="C289" s="1588"/>
      <c r="D289" s="1571"/>
      <c r="E289" s="1587"/>
      <c r="F289" s="1569"/>
      <c r="G289" s="1587"/>
      <c r="H289" s="1572"/>
      <c r="I289" s="1587"/>
      <c r="J289" s="1569"/>
      <c r="K289" s="1569"/>
      <c r="L289" s="1578"/>
    </row>
    <row r="290" spans="3:12" ht="16" customHeight="1" x14ac:dyDescent="0.45">
      <c r="C290" s="1588"/>
      <c r="D290" s="1571"/>
      <c r="E290" s="1587"/>
      <c r="F290" s="1569"/>
      <c r="G290" s="1587"/>
      <c r="H290" s="1572"/>
      <c r="I290" s="1587"/>
      <c r="J290" s="1569"/>
      <c r="K290" s="1569"/>
      <c r="L290" s="1578"/>
    </row>
    <row r="291" spans="3:12" ht="16" customHeight="1" x14ac:dyDescent="0.45">
      <c r="C291" s="1588"/>
      <c r="D291" s="1571"/>
      <c r="E291" s="1587"/>
      <c r="F291" s="1569"/>
      <c r="G291" s="1587"/>
      <c r="H291" s="1572"/>
      <c r="I291" s="1587"/>
      <c r="J291" s="1569"/>
      <c r="K291" s="1569"/>
      <c r="L291" s="1578"/>
    </row>
    <row r="292" spans="3:12" ht="16" customHeight="1" x14ac:dyDescent="0.45">
      <c r="C292" s="1588"/>
      <c r="D292" s="1571"/>
      <c r="E292" s="1587"/>
      <c r="F292" s="1569"/>
      <c r="G292" s="1587"/>
      <c r="H292" s="1572"/>
      <c r="I292" s="1587"/>
      <c r="J292" s="1569"/>
      <c r="K292" s="1569"/>
      <c r="L292" s="1578"/>
    </row>
    <row r="293" spans="3:12" ht="16" customHeight="1" x14ac:dyDescent="0.45">
      <c r="C293" s="1588"/>
      <c r="D293" s="1571"/>
      <c r="E293" s="1587"/>
      <c r="F293" s="1569"/>
      <c r="G293" s="1587"/>
      <c r="H293" s="1572"/>
      <c r="I293" s="1587"/>
      <c r="J293" s="1569"/>
      <c r="K293" s="1569"/>
      <c r="L293" s="1578"/>
    </row>
    <row r="294" spans="3:12" ht="16" customHeight="1" x14ac:dyDescent="0.45">
      <c r="C294" s="1588"/>
      <c r="D294" s="1571"/>
      <c r="E294" s="1587"/>
      <c r="F294" s="1569"/>
      <c r="G294" s="1587"/>
      <c r="H294" s="1572"/>
      <c r="I294" s="1587"/>
      <c r="J294" s="1569"/>
      <c r="K294" s="1569"/>
      <c r="L294" s="1578"/>
    </row>
    <row r="295" spans="3:12" ht="16" customHeight="1" x14ac:dyDescent="0.45">
      <c r="C295" s="1588"/>
      <c r="D295" s="1571"/>
      <c r="E295" s="1587"/>
      <c r="F295" s="1569"/>
      <c r="G295" s="1587"/>
      <c r="H295" s="1572"/>
      <c r="I295" s="1587"/>
      <c r="J295" s="1569"/>
      <c r="K295" s="1569"/>
      <c r="L295" s="1578"/>
    </row>
    <row r="296" spans="3:12" ht="16" customHeight="1" x14ac:dyDescent="0.45">
      <c r="C296" s="1588"/>
      <c r="D296" s="1571"/>
      <c r="E296" s="1587"/>
      <c r="F296" s="1569"/>
      <c r="G296" s="1587"/>
      <c r="H296" s="1572"/>
      <c r="I296" s="1587"/>
      <c r="J296" s="1569"/>
      <c r="K296" s="1569"/>
      <c r="L296" s="1578"/>
    </row>
    <row r="297" spans="3:12" ht="16" customHeight="1" x14ac:dyDescent="0.45">
      <c r="C297" s="1588"/>
      <c r="D297" s="1571"/>
      <c r="E297" s="1587"/>
      <c r="F297" s="1569"/>
      <c r="G297" s="1587"/>
      <c r="H297" s="1572"/>
      <c r="I297" s="1587"/>
      <c r="J297" s="1569"/>
      <c r="K297" s="1569"/>
      <c r="L297" s="1578"/>
    </row>
    <row r="298" spans="3:12" ht="16" customHeight="1" x14ac:dyDescent="0.45">
      <c r="C298" s="1588"/>
      <c r="D298" s="1571"/>
      <c r="E298" s="1587"/>
      <c r="F298" s="1569"/>
      <c r="G298" s="1587"/>
      <c r="H298" s="1572"/>
      <c r="I298" s="1587"/>
      <c r="J298" s="1569"/>
      <c r="K298" s="1569"/>
      <c r="L298" s="1578"/>
    </row>
    <row r="299" spans="3:12" ht="16" customHeight="1" x14ac:dyDescent="0.45">
      <c r="C299" s="1588"/>
      <c r="D299" s="1571"/>
      <c r="E299" s="1587"/>
      <c r="F299" s="1569"/>
      <c r="G299" s="1587"/>
      <c r="H299" s="1572"/>
      <c r="I299" s="1587"/>
      <c r="J299" s="1569"/>
      <c r="K299" s="1569"/>
      <c r="L299" s="1578"/>
    </row>
    <row r="300" spans="3:12" ht="16" customHeight="1" x14ac:dyDescent="0.45">
      <c r="C300" s="1588"/>
      <c r="D300" s="1571"/>
      <c r="E300" s="1587"/>
      <c r="F300" s="1569"/>
      <c r="G300" s="1587"/>
      <c r="H300" s="1572"/>
      <c r="I300" s="1587"/>
      <c r="J300" s="1569"/>
      <c r="K300" s="1569"/>
      <c r="L300" s="1578"/>
    </row>
    <row r="301" spans="3:12" ht="16" customHeight="1" x14ac:dyDescent="0.45">
      <c r="C301" s="1588"/>
      <c r="D301" s="1571"/>
      <c r="E301" s="1587"/>
      <c r="F301" s="1569"/>
      <c r="G301" s="1587"/>
      <c r="H301" s="1572"/>
      <c r="I301" s="1587"/>
      <c r="J301" s="1569"/>
      <c r="K301" s="1569"/>
      <c r="L301" s="1578"/>
    </row>
    <row r="302" spans="3:12" ht="16" customHeight="1" x14ac:dyDescent="0.45">
      <c r="C302" s="1588"/>
      <c r="D302" s="1571"/>
      <c r="E302" s="1587"/>
      <c r="F302" s="1569"/>
      <c r="G302" s="1587"/>
      <c r="H302" s="1572"/>
      <c r="I302" s="1587"/>
      <c r="J302" s="1569"/>
      <c r="K302" s="1569"/>
      <c r="L302" s="1578"/>
    </row>
    <row r="303" spans="3:12" ht="16" customHeight="1" x14ac:dyDescent="0.45">
      <c r="C303" s="1588"/>
      <c r="D303" s="1571"/>
      <c r="E303" s="1587"/>
      <c r="F303" s="1569"/>
      <c r="G303" s="1587"/>
      <c r="H303" s="1572"/>
      <c r="I303" s="1587"/>
      <c r="J303" s="1569"/>
      <c r="K303" s="1569"/>
      <c r="L303" s="1578"/>
    </row>
    <row r="304" spans="3:12" ht="16" customHeight="1" x14ac:dyDescent="0.45">
      <c r="C304" s="1588"/>
      <c r="D304" s="1571"/>
      <c r="E304" s="1587"/>
      <c r="F304" s="1569"/>
      <c r="G304" s="1587"/>
      <c r="H304" s="1572"/>
      <c r="I304" s="1587"/>
      <c r="J304" s="1569"/>
      <c r="K304" s="1569"/>
      <c r="L304" s="1578"/>
    </row>
    <row r="305" spans="3:12" ht="16" customHeight="1" x14ac:dyDescent="0.45">
      <c r="C305" s="1588"/>
      <c r="D305" s="1571"/>
      <c r="E305" s="1587"/>
      <c r="F305" s="1569"/>
      <c r="G305" s="1587"/>
      <c r="H305" s="1572"/>
      <c r="I305" s="1587"/>
      <c r="J305" s="1569"/>
      <c r="K305" s="1569"/>
      <c r="L305" s="1578"/>
    </row>
    <row r="306" spans="3:12" ht="16" customHeight="1" x14ac:dyDescent="0.45">
      <c r="C306" s="1588"/>
      <c r="D306" s="1571"/>
      <c r="E306" s="1587"/>
      <c r="F306" s="1569"/>
      <c r="G306" s="1587"/>
      <c r="H306" s="1572"/>
      <c r="I306" s="1587"/>
      <c r="J306" s="1569"/>
      <c r="K306" s="1569"/>
      <c r="L306" s="1578"/>
    </row>
    <row r="307" spans="3:12" ht="16" customHeight="1" x14ac:dyDescent="0.45">
      <c r="C307" s="1600"/>
      <c r="D307" s="1592"/>
      <c r="E307" s="1601"/>
      <c r="F307" s="1590"/>
      <c r="G307" s="1601"/>
      <c r="H307" s="1593"/>
      <c r="I307" s="1601"/>
      <c r="J307" s="1590"/>
      <c r="K307" s="1590"/>
      <c r="L307" s="1599"/>
    </row>
    <row r="308" spans="3:12" ht="16" customHeight="1" x14ac:dyDescent="0.45">
      <c r="F308" s="537"/>
    </row>
    <row r="309" spans="3:12" ht="16" customHeight="1" x14ac:dyDescent="0.45">
      <c r="F309" s="537"/>
    </row>
    <row r="310" spans="3:12" ht="16" customHeight="1" x14ac:dyDescent="0.45">
      <c r="F310" s="537"/>
    </row>
    <row r="311" spans="3:12" ht="16" customHeight="1" x14ac:dyDescent="0.45">
      <c r="F311" s="537"/>
    </row>
    <row r="312" spans="3:12" ht="16" customHeight="1" x14ac:dyDescent="0.45">
      <c r="F312" s="537"/>
    </row>
    <row r="313" spans="3:12" ht="16" customHeight="1" x14ac:dyDescent="0.45">
      <c r="F313" s="537"/>
    </row>
    <row r="314" spans="3:12" ht="16" customHeight="1" x14ac:dyDescent="0.45">
      <c r="F314" s="537"/>
    </row>
    <row r="315" spans="3:12" ht="16" customHeight="1" x14ac:dyDescent="0.45">
      <c r="F315" s="537"/>
    </row>
    <row r="316" spans="3:12" ht="16" customHeight="1" x14ac:dyDescent="0.45">
      <c r="F316" s="537"/>
    </row>
    <row r="317" spans="3:12" ht="16" customHeight="1" x14ac:dyDescent="0.45">
      <c r="F317" s="537"/>
    </row>
    <row r="318" spans="3:12" ht="16" customHeight="1" x14ac:dyDescent="0.45">
      <c r="F318" s="537"/>
    </row>
    <row r="319" spans="3:12" ht="16" customHeight="1" x14ac:dyDescent="0.45">
      <c r="F319" s="537"/>
    </row>
    <row r="320" spans="3:12" ht="16" customHeight="1" x14ac:dyDescent="0.45">
      <c r="F320" s="537"/>
    </row>
    <row r="321" spans="6:6" ht="16" customHeight="1" x14ac:dyDescent="0.45">
      <c r="F321" s="537"/>
    </row>
    <row r="322" spans="6:6" ht="16" customHeight="1" x14ac:dyDescent="0.45">
      <c r="F322" s="537"/>
    </row>
    <row r="323" spans="6:6" ht="16" customHeight="1" x14ac:dyDescent="0.45">
      <c r="F323" s="537"/>
    </row>
    <row r="324" spans="6:6" ht="16" customHeight="1" x14ac:dyDescent="0.45">
      <c r="F324" s="537"/>
    </row>
    <row r="325" spans="6:6" ht="16" customHeight="1" x14ac:dyDescent="0.45">
      <c r="F325" s="537"/>
    </row>
    <row r="326" spans="6:6" ht="16" customHeight="1" x14ac:dyDescent="0.45">
      <c r="F326" s="537"/>
    </row>
    <row r="327" spans="6:6" ht="16" customHeight="1" x14ac:dyDescent="0.45">
      <c r="F327" s="537"/>
    </row>
    <row r="328" spans="6:6" ht="16" customHeight="1" x14ac:dyDescent="0.45">
      <c r="F328" s="537"/>
    </row>
    <row r="329" spans="6:6" ht="16" customHeight="1" x14ac:dyDescent="0.45">
      <c r="F329" s="537"/>
    </row>
    <row r="330" spans="6:6" ht="16" customHeight="1" x14ac:dyDescent="0.45">
      <c r="F330" s="537"/>
    </row>
    <row r="331" spans="6:6" ht="16" customHeight="1" x14ac:dyDescent="0.45">
      <c r="F331" s="537"/>
    </row>
    <row r="332" spans="6:6" ht="16" customHeight="1" x14ac:dyDescent="0.45">
      <c r="F332" s="537"/>
    </row>
    <row r="333" spans="6:6" ht="16" customHeight="1" x14ac:dyDescent="0.45">
      <c r="F333" s="537"/>
    </row>
    <row r="334" spans="6:6" ht="16" customHeight="1" x14ac:dyDescent="0.45">
      <c r="F334" s="537"/>
    </row>
    <row r="335" spans="6:6" ht="16" customHeight="1" x14ac:dyDescent="0.45">
      <c r="F335" s="537"/>
    </row>
    <row r="336" spans="6:6" ht="16" customHeight="1" x14ac:dyDescent="0.45">
      <c r="F336" s="537"/>
    </row>
    <row r="337" spans="6:6" ht="16" customHeight="1" x14ac:dyDescent="0.45">
      <c r="F337" s="537"/>
    </row>
    <row r="338" spans="6:6" ht="16" customHeight="1" x14ac:dyDescent="0.45">
      <c r="F338" s="537"/>
    </row>
    <row r="339" spans="6:6" ht="16" customHeight="1" x14ac:dyDescent="0.45">
      <c r="F339" s="537"/>
    </row>
    <row r="340" spans="6:6" ht="16" customHeight="1" x14ac:dyDescent="0.45">
      <c r="F340" s="537"/>
    </row>
    <row r="341" spans="6:6" ht="16" customHeight="1" x14ac:dyDescent="0.45">
      <c r="F341" s="537"/>
    </row>
    <row r="342" spans="6:6" ht="16" customHeight="1" x14ac:dyDescent="0.45">
      <c r="F342" s="537"/>
    </row>
    <row r="343" spans="6:6" ht="16" customHeight="1" x14ac:dyDescent="0.45">
      <c r="F343" s="537"/>
    </row>
    <row r="344" spans="6:6" ht="16" customHeight="1" x14ac:dyDescent="0.45">
      <c r="F344" s="537"/>
    </row>
    <row r="345" spans="6:6" ht="16" customHeight="1" x14ac:dyDescent="0.45">
      <c r="F345" s="537"/>
    </row>
    <row r="346" spans="6:6" ht="16" customHeight="1" x14ac:dyDescent="0.45">
      <c r="F346" s="537"/>
    </row>
    <row r="347" spans="6:6" ht="16" customHeight="1" x14ac:dyDescent="0.45">
      <c r="F347" s="537"/>
    </row>
    <row r="348" spans="6:6" ht="16" customHeight="1" x14ac:dyDescent="0.45">
      <c r="F348" s="537"/>
    </row>
    <row r="349" spans="6:6" ht="16" customHeight="1" x14ac:dyDescent="0.45">
      <c r="F349" s="537"/>
    </row>
    <row r="350" spans="6:6" ht="16" customHeight="1" x14ac:dyDescent="0.45">
      <c r="F350" s="537"/>
    </row>
    <row r="351" spans="6:6" ht="16" customHeight="1" x14ac:dyDescent="0.45">
      <c r="F351" s="537"/>
    </row>
    <row r="352" spans="6:6" ht="16" customHeight="1" x14ac:dyDescent="0.45">
      <c r="F352" s="537"/>
    </row>
    <row r="353" spans="6:6" ht="16" customHeight="1" x14ac:dyDescent="0.45">
      <c r="F353" s="537"/>
    </row>
    <row r="354" spans="6:6" ht="16" customHeight="1" x14ac:dyDescent="0.45">
      <c r="F354" s="537"/>
    </row>
    <row r="355" spans="6:6" ht="16" customHeight="1" x14ac:dyDescent="0.45">
      <c r="F355" s="537"/>
    </row>
    <row r="356" spans="6:6" ht="16" customHeight="1" x14ac:dyDescent="0.45">
      <c r="F356" s="537"/>
    </row>
    <row r="357" spans="6:6" ht="16" customHeight="1" x14ac:dyDescent="0.45">
      <c r="F357" s="537"/>
    </row>
    <row r="358" spans="6:6" ht="16" customHeight="1" x14ac:dyDescent="0.45">
      <c r="F358" s="537"/>
    </row>
    <row r="359" spans="6:6" ht="16" customHeight="1" x14ac:dyDescent="0.45">
      <c r="F359" s="537"/>
    </row>
    <row r="360" spans="6:6" ht="16" customHeight="1" x14ac:dyDescent="0.45">
      <c r="F360" s="537"/>
    </row>
    <row r="361" spans="6:6" ht="16" customHeight="1" x14ac:dyDescent="0.45">
      <c r="F361" s="537"/>
    </row>
    <row r="362" spans="6:6" ht="16" customHeight="1" x14ac:dyDescent="0.45">
      <c r="F362" s="537"/>
    </row>
    <row r="363" spans="6:6" ht="16" customHeight="1" x14ac:dyDescent="0.45">
      <c r="F363" s="537"/>
    </row>
    <row r="364" spans="6:6" ht="16" customHeight="1" x14ac:dyDescent="0.45">
      <c r="F364" s="537"/>
    </row>
    <row r="365" spans="6:6" ht="16" customHeight="1" x14ac:dyDescent="0.45">
      <c r="F365" s="537"/>
    </row>
    <row r="366" spans="6:6" ht="16" customHeight="1" x14ac:dyDescent="0.45">
      <c r="F366" s="537"/>
    </row>
    <row r="367" spans="6:6" ht="16" customHeight="1" x14ac:dyDescent="0.45">
      <c r="F367" s="537"/>
    </row>
    <row r="368" spans="6:6" ht="16" customHeight="1" x14ac:dyDescent="0.45">
      <c r="F368" s="537"/>
    </row>
    <row r="369" spans="6:6" ht="16" customHeight="1" x14ac:dyDescent="0.45">
      <c r="F369" s="537"/>
    </row>
    <row r="370" spans="6:6" ht="16" customHeight="1" x14ac:dyDescent="0.45">
      <c r="F370" s="537"/>
    </row>
    <row r="371" spans="6:6" ht="16" customHeight="1" x14ac:dyDescent="0.45">
      <c r="F371" s="537"/>
    </row>
    <row r="372" spans="6:6" ht="16" customHeight="1" x14ac:dyDescent="0.45">
      <c r="F372" s="537"/>
    </row>
    <row r="373" spans="6:6" ht="16" customHeight="1" x14ac:dyDescent="0.45">
      <c r="F373" s="537"/>
    </row>
    <row r="374" spans="6:6" ht="16" customHeight="1" x14ac:dyDescent="0.45">
      <c r="F374" s="537"/>
    </row>
    <row r="375" spans="6:6" ht="16" customHeight="1" x14ac:dyDescent="0.45">
      <c r="F375" s="537"/>
    </row>
    <row r="376" spans="6:6" ht="16" customHeight="1" x14ac:dyDescent="0.45">
      <c r="F376" s="537"/>
    </row>
    <row r="377" spans="6:6" ht="16" customHeight="1" x14ac:dyDescent="0.45">
      <c r="F377" s="537"/>
    </row>
    <row r="378" spans="6:6" ht="16" customHeight="1" x14ac:dyDescent="0.45">
      <c r="F378" s="537"/>
    </row>
    <row r="379" spans="6:6" ht="16" customHeight="1" x14ac:dyDescent="0.45">
      <c r="F379" s="537"/>
    </row>
    <row r="380" spans="6:6" ht="16" customHeight="1" x14ac:dyDescent="0.45">
      <c r="F380" s="537"/>
    </row>
    <row r="381" spans="6:6" ht="16" customHeight="1" x14ac:dyDescent="0.45">
      <c r="F381" s="537"/>
    </row>
    <row r="382" spans="6:6" ht="16" customHeight="1" x14ac:dyDescent="0.45">
      <c r="F382" s="537"/>
    </row>
    <row r="383" spans="6:6" ht="16" customHeight="1" x14ac:dyDescent="0.45">
      <c r="F383" s="537"/>
    </row>
    <row r="384" spans="6:6" ht="16" customHeight="1" x14ac:dyDescent="0.45">
      <c r="F384" s="537"/>
    </row>
    <row r="385" spans="6:6" ht="16" customHeight="1" x14ac:dyDescent="0.45">
      <c r="F385" s="537"/>
    </row>
    <row r="386" spans="6:6" ht="16" customHeight="1" x14ac:dyDescent="0.45">
      <c r="F386" s="537"/>
    </row>
    <row r="387" spans="6:6" ht="16" customHeight="1" x14ac:dyDescent="0.45">
      <c r="F387" s="537"/>
    </row>
    <row r="388" spans="6:6" ht="16" customHeight="1" x14ac:dyDescent="0.45">
      <c r="F388" s="537"/>
    </row>
    <row r="389" spans="6:6" ht="16" customHeight="1" x14ac:dyDescent="0.45">
      <c r="F389" s="537"/>
    </row>
    <row r="390" spans="6:6" ht="16" customHeight="1" x14ac:dyDescent="0.45">
      <c r="F390" s="537"/>
    </row>
    <row r="391" spans="6:6" ht="16" customHeight="1" x14ac:dyDescent="0.45">
      <c r="F391" s="537"/>
    </row>
    <row r="392" spans="6:6" ht="16" customHeight="1" x14ac:dyDescent="0.45">
      <c r="F392" s="537"/>
    </row>
    <row r="393" spans="6:6" ht="16" customHeight="1" x14ac:dyDescent="0.45">
      <c r="F393" s="537"/>
    </row>
    <row r="394" spans="6:6" ht="16" customHeight="1" x14ac:dyDescent="0.45">
      <c r="F394" s="537"/>
    </row>
    <row r="395" spans="6:6" ht="16" customHeight="1" x14ac:dyDescent="0.45">
      <c r="F395" s="537"/>
    </row>
    <row r="396" spans="6:6" ht="16" customHeight="1" x14ac:dyDescent="0.45">
      <c r="F396" s="537"/>
    </row>
    <row r="397" spans="6:6" ht="16" customHeight="1" x14ac:dyDescent="0.45">
      <c r="F397" s="537"/>
    </row>
    <row r="398" spans="6:6" ht="16" customHeight="1" x14ac:dyDescent="0.45">
      <c r="F398" s="537"/>
    </row>
    <row r="399" spans="6:6" ht="16" customHeight="1" x14ac:dyDescent="0.45">
      <c r="F399" s="537"/>
    </row>
    <row r="400" spans="6:6" ht="16" customHeight="1" x14ac:dyDescent="0.45">
      <c r="F400" s="537"/>
    </row>
    <row r="401" spans="6:6" ht="16" customHeight="1" x14ac:dyDescent="0.45">
      <c r="F401" s="537"/>
    </row>
    <row r="402" spans="6:6" ht="16" customHeight="1" x14ac:dyDescent="0.45">
      <c r="F402" s="537"/>
    </row>
    <row r="403" spans="6:6" ht="16" customHeight="1" x14ac:dyDescent="0.45">
      <c r="F403" s="537"/>
    </row>
    <row r="404" spans="6:6" ht="16" customHeight="1" x14ac:dyDescent="0.45">
      <c r="F404" s="537"/>
    </row>
    <row r="405" spans="6:6" ht="16" customHeight="1" x14ac:dyDescent="0.45">
      <c r="F405" s="537"/>
    </row>
    <row r="406" spans="6:6" ht="16" customHeight="1" x14ac:dyDescent="0.45">
      <c r="F406" s="537"/>
    </row>
    <row r="407" spans="6:6" ht="16" customHeight="1" x14ac:dyDescent="0.45">
      <c r="F407" s="537"/>
    </row>
    <row r="408" spans="6:6" ht="16" customHeight="1" x14ac:dyDescent="0.45">
      <c r="F408" s="537"/>
    </row>
    <row r="409" spans="6:6" ht="16" customHeight="1" x14ac:dyDescent="0.45">
      <c r="F409" s="537"/>
    </row>
    <row r="410" spans="6:6" ht="16" customHeight="1" x14ac:dyDescent="0.45">
      <c r="F410" s="537"/>
    </row>
    <row r="411" spans="6:6" ht="16" customHeight="1" x14ac:dyDescent="0.45">
      <c r="F411" s="537"/>
    </row>
    <row r="412" spans="6:6" ht="16" customHeight="1" x14ac:dyDescent="0.45">
      <c r="F412" s="537"/>
    </row>
    <row r="413" spans="6:6" ht="16" customHeight="1" x14ac:dyDescent="0.45">
      <c r="F413" s="537"/>
    </row>
    <row r="414" spans="6:6" ht="16" customHeight="1" x14ac:dyDescent="0.45">
      <c r="F414" s="537"/>
    </row>
    <row r="415" spans="6:6" ht="16" customHeight="1" x14ac:dyDescent="0.45">
      <c r="F415" s="537"/>
    </row>
    <row r="416" spans="6:6" ht="16" customHeight="1" x14ac:dyDescent="0.45">
      <c r="F416" s="537"/>
    </row>
    <row r="417" spans="6:6" ht="16" customHeight="1" x14ac:dyDescent="0.45">
      <c r="F417" s="537"/>
    </row>
    <row r="418" spans="6:6" ht="16" customHeight="1" x14ac:dyDescent="0.45">
      <c r="F418" s="537"/>
    </row>
    <row r="419" spans="6:6" ht="16" customHeight="1" x14ac:dyDescent="0.45">
      <c r="F419" s="537"/>
    </row>
    <row r="420" spans="6:6" ht="16" customHeight="1" x14ac:dyDescent="0.45">
      <c r="F420" s="537"/>
    </row>
    <row r="421" spans="6:6" ht="16" customHeight="1" x14ac:dyDescent="0.45">
      <c r="F421" s="537"/>
    </row>
    <row r="422" spans="6:6" ht="16" customHeight="1" x14ac:dyDescent="0.45">
      <c r="F422" s="537"/>
    </row>
    <row r="423" spans="6:6" ht="16" customHeight="1" x14ac:dyDescent="0.45">
      <c r="F423" s="537"/>
    </row>
    <row r="424" spans="6:6" ht="16" customHeight="1" x14ac:dyDescent="0.45">
      <c r="F424" s="537"/>
    </row>
    <row r="425" spans="6:6" ht="16" customHeight="1" x14ac:dyDescent="0.45">
      <c r="F425" s="537"/>
    </row>
    <row r="426" spans="6:6" ht="16" customHeight="1" x14ac:dyDescent="0.45">
      <c r="F426" s="537"/>
    </row>
    <row r="427" spans="6:6" ht="16" customHeight="1" x14ac:dyDescent="0.45">
      <c r="F427" s="537"/>
    </row>
    <row r="428" spans="6:6" ht="16" customHeight="1" x14ac:dyDescent="0.45">
      <c r="F428" s="537"/>
    </row>
    <row r="429" spans="6:6" ht="16" customHeight="1" x14ac:dyDescent="0.45">
      <c r="F429" s="537"/>
    </row>
    <row r="430" spans="6:6" ht="16" customHeight="1" x14ac:dyDescent="0.45">
      <c r="F430" s="537"/>
    </row>
    <row r="431" spans="6:6" ht="16" customHeight="1" x14ac:dyDescent="0.45">
      <c r="F431" s="537"/>
    </row>
    <row r="432" spans="6:6" ht="16" customHeight="1" x14ac:dyDescent="0.45">
      <c r="F432" s="537"/>
    </row>
    <row r="433" spans="6:6" ht="16" customHeight="1" x14ac:dyDescent="0.45">
      <c r="F433" s="537"/>
    </row>
    <row r="434" spans="6:6" ht="16" customHeight="1" x14ac:dyDescent="0.45">
      <c r="F434" s="537"/>
    </row>
    <row r="435" spans="6:6" ht="16" customHeight="1" x14ac:dyDescent="0.45">
      <c r="F435" s="537"/>
    </row>
    <row r="436" spans="6:6" ht="16" customHeight="1" x14ac:dyDescent="0.45">
      <c r="F436" s="537"/>
    </row>
    <row r="437" spans="6:6" ht="16" customHeight="1" x14ac:dyDescent="0.45">
      <c r="F437" s="537"/>
    </row>
    <row r="438" spans="6:6" ht="16" customHeight="1" x14ac:dyDescent="0.45">
      <c r="F438" s="537"/>
    </row>
    <row r="439" spans="6:6" ht="16" customHeight="1" x14ac:dyDescent="0.45">
      <c r="F439" s="537"/>
    </row>
    <row r="440" spans="6:6" ht="16" customHeight="1" x14ac:dyDescent="0.45">
      <c r="F440" s="537"/>
    </row>
    <row r="441" spans="6:6" ht="16" customHeight="1" x14ac:dyDescent="0.45">
      <c r="F441" s="537"/>
    </row>
    <row r="442" spans="6:6" ht="16" customHeight="1" x14ac:dyDescent="0.45">
      <c r="F442" s="537"/>
    </row>
    <row r="443" spans="6:6" ht="16" customHeight="1" x14ac:dyDescent="0.45">
      <c r="F443" s="537"/>
    </row>
    <row r="444" spans="6:6" ht="16" customHeight="1" x14ac:dyDescent="0.45">
      <c r="F444" s="537"/>
    </row>
    <row r="445" spans="6:6" ht="16" customHeight="1" x14ac:dyDescent="0.45">
      <c r="F445" s="537"/>
    </row>
    <row r="446" spans="6:6" ht="16" customHeight="1" x14ac:dyDescent="0.45">
      <c r="F446" s="537"/>
    </row>
    <row r="447" spans="6:6" ht="16" customHeight="1" x14ac:dyDescent="0.45">
      <c r="F447" s="537"/>
    </row>
    <row r="448" spans="6:6" ht="16" customHeight="1" x14ac:dyDescent="0.45">
      <c r="F448" s="537"/>
    </row>
    <row r="449" spans="6:6" ht="16" customHeight="1" x14ac:dyDescent="0.45">
      <c r="F449" s="537"/>
    </row>
    <row r="450" spans="6:6" ht="16" customHeight="1" x14ac:dyDescent="0.45">
      <c r="F450" s="537"/>
    </row>
    <row r="451" spans="6:6" ht="16" customHeight="1" x14ac:dyDescent="0.45">
      <c r="F451" s="537"/>
    </row>
    <row r="452" spans="6:6" ht="16" customHeight="1" x14ac:dyDescent="0.45">
      <c r="F452" s="537"/>
    </row>
    <row r="453" spans="6:6" ht="16" customHeight="1" x14ac:dyDescent="0.45">
      <c r="F453" s="537"/>
    </row>
    <row r="454" spans="6:6" ht="16" customHeight="1" x14ac:dyDescent="0.45">
      <c r="F454" s="537"/>
    </row>
    <row r="455" spans="6:6" ht="16" customHeight="1" x14ac:dyDescent="0.45">
      <c r="F455" s="537"/>
    </row>
    <row r="456" spans="6:6" ht="16" customHeight="1" x14ac:dyDescent="0.45">
      <c r="F456" s="537"/>
    </row>
    <row r="457" spans="6:6" ht="16" customHeight="1" x14ac:dyDescent="0.45">
      <c r="F457" s="537"/>
    </row>
    <row r="458" spans="6:6" ht="16" customHeight="1" x14ac:dyDescent="0.45">
      <c r="F458" s="537"/>
    </row>
    <row r="459" spans="6:6" ht="16" customHeight="1" x14ac:dyDescent="0.45">
      <c r="F459" s="537"/>
    </row>
    <row r="460" spans="6:6" ht="16" customHeight="1" x14ac:dyDescent="0.45">
      <c r="F460" s="537"/>
    </row>
    <row r="461" spans="6:6" ht="16" customHeight="1" x14ac:dyDescent="0.45">
      <c r="F461" s="537"/>
    </row>
    <row r="462" spans="6:6" ht="16" customHeight="1" x14ac:dyDescent="0.45">
      <c r="F462" s="537"/>
    </row>
    <row r="463" spans="6:6" ht="16" customHeight="1" x14ac:dyDescent="0.45">
      <c r="F463" s="537"/>
    </row>
    <row r="464" spans="6:6" ht="16" customHeight="1" x14ac:dyDescent="0.45">
      <c r="F464" s="537"/>
    </row>
    <row r="465" spans="6:6" ht="16" customHeight="1" x14ac:dyDescent="0.45">
      <c r="F465" s="537"/>
    </row>
    <row r="466" spans="6:6" ht="16" customHeight="1" x14ac:dyDescent="0.45">
      <c r="F466" s="537"/>
    </row>
    <row r="467" spans="6:6" ht="16" customHeight="1" x14ac:dyDescent="0.45">
      <c r="F467" s="537"/>
    </row>
    <row r="468" spans="6:6" ht="16" customHeight="1" x14ac:dyDescent="0.45">
      <c r="F468" s="537"/>
    </row>
    <row r="469" spans="6:6" ht="16" customHeight="1" x14ac:dyDescent="0.45">
      <c r="F469" s="537"/>
    </row>
    <row r="470" spans="6:6" ht="16" customHeight="1" x14ac:dyDescent="0.45">
      <c r="F470" s="537"/>
    </row>
    <row r="471" spans="6:6" ht="16" customHeight="1" x14ac:dyDescent="0.45">
      <c r="F471" s="537"/>
    </row>
    <row r="472" spans="6:6" ht="16" customHeight="1" x14ac:dyDescent="0.45">
      <c r="F472" s="537"/>
    </row>
    <row r="473" spans="6:6" ht="16" customHeight="1" x14ac:dyDescent="0.45">
      <c r="F473" s="537"/>
    </row>
    <row r="474" spans="6:6" ht="16" customHeight="1" x14ac:dyDescent="0.45">
      <c r="F474" s="537"/>
    </row>
    <row r="475" spans="6:6" ht="16" customHeight="1" x14ac:dyDescent="0.45">
      <c r="F475" s="537"/>
    </row>
    <row r="476" spans="6:6" ht="16" customHeight="1" x14ac:dyDescent="0.45">
      <c r="F476" s="537"/>
    </row>
    <row r="477" spans="6:6" ht="16" customHeight="1" x14ac:dyDescent="0.45">
      <c r="F477" s="537"/>
    </row>
    <row r="478" spans="6:6" ht="16" customHeight="1" x14ac:dyDescent="0.45">
      <c r="F478" s="537"/>
    </row>
    <row r="479" spans="6:6" ht="16" customHeight="1" x14ac:dyDescent="0.45">
      <c r="F479" s="537"/>
    </row>
    <row r="480" spans="6:6" ht="16" customHeight="1" x14ac:dyDescent="0.45">
      <c r="F480" s="537"/>
    </row>
    <row r="481" spans="6:6" ht="16" customHeight="1" x14ac:dyDescent="0.45">
      <c r="F481" s="537"/>
    </row>
    <row r="482" spans="6:6" ht="16" customHeight="1" x14ac:dyDescent="0.45">
      <c r="F482" s="537"/>
    </row>
    <row r="483" spans="6:6" ht="16" customHeight="1" x14ac:dyDescent="0.45">
      <c r="F483" s="537"/>
    </row>
    <row r="484" spans="6:6" ht="16" customHeight="1" x14ac:dyDescent="0.45">
      <c r="F484" s="537"/>
    </row>
    <row r="485" spans="6:6" ht="16" customHeight="1" x14ac:dyDescent="0.45">
      <c r="F485" s="537"/>
    </row>
    <row r="486" spans="6:6" ht="16" customHeight="1" x14ac:dyDescent="0.45">
      <c r="F486" s="537"/>
    </row>
    <row r="487" spans="6:6" ht="16" customHeight="1" x14ac:dyDescent="0.45">
      <c r="F487" s="537"/>
    </row>
    <row r="488" spans="6:6" ht="16" customHeight="1" x14ac:dyDescent="0.45">
      <c r="F488" s="537"/>
    </row>
    <row r="489" spans="6:6" ht="16" customHeight="1" x14ac:dyDescent="0.45">
      <c r="F489" s="537"/>
    </row>
    <row r="490" spans="6:6" ht="16" customHeight="1" x14ac:dyDescent="0.45">
      <c r="F490" s="537"/>
    </row>
    <row r="491" spans="6:6" ht="16" customHeight="1" x14ac:dyDescent="0.45">
      <c r="F491" s="537"/>
    </row>
    <row r="492" spans="6:6" ht="16" customHeight="1" x14ac:dyDescent="0.45">
      <c r="F492" s="537"/>
    </row>
    <row r="493" spans="6:6" ht="16" customHeight="1" x14ac:dyDescent="0.45">
      <c r="F493" s="537"/>
    </row>
    <row r="494" spans="6:6" ht="16" customHeight="1" x14ac:dyDescent="0.45">
      <c r="F494" s="537"/>
    </row>
    <row r="495" spans="6:6" ht="16" customHeight="1" x14ac:dyDescent="0.45">
      <c r="F495" s="537"/>
    </row>
    <row r="496" spans="6:6" ht="16" customHeight="1" x14ac:dyDescent="0.45">
      <c r="F496" s="537"/>
    </row>
    <row r="497" spans="6:6" ht="16" customHeight="1" x14ac:dyDescent="0.45">
      <c r="F497" s="537"/>
    </row>
    <row r="498" spans="6:6" ht="16" customHeight="1" x14ac:dyDescent="0.45">
      <c r="F498" s="537"/>
    </row>
    <row r="499" spans="6:6" ht="16" customHeight="1" x14ac:dyDescent="0.45">
      <c r="F499" s="537"/>
    </row>
    <row r="500" spans="6:6" ht="16" customHeight="1" x14ac:dyDescent="0.45">
      <c r="F500" s="537"/>
    </row>
    <row r="501" spans="6:6" ht="16" customHeight="1" x14ac:dyDescent="0.45">
      <c r="F501" s="537"/>
    </row>
    <row r="502" spans="6:6" ht="16" customHeight="1" x14ac:dyDescent="0.45">
      <c r="F502" s="537"/>
    </row>
    <row r="503" spans="6:6" ht="16" customHeight="1" x14ac:dyDescent="0.45">
      <c r="F503" s="537"/>
    </row>
    <row r="504" spans="6:6" ht="16" customHeight="1" x14ac:dyDescent="0.45">
      <c r="F504" s="537"/>
    </row>
    <row r="505" spans="6:6" ht="16" customHeight="1" x14ac:dyDescent="0.45">
      <c r="F505" s="537"/>
    </row>
    <row r="506" spans="6:6" ht="16" customHeight="1" x14ac:dyDescent="0.45">
      <c r="F506" s="537"/>
    </row>
    <row r="507" spans="6:6" ht="16" customHeight="1" x14ac:dyDescent="0.45">
      <c r="F507" s="537"/>
    </row>
    <row r="508" spans="6:6" ht="16" customHeight="1" x14ac:dyDescent="0.45">
      <c r="F508" s="537"/>
    </row>
    <row r="509" spans="6:6" ht="16" customHeight="1" x14ac:dyDescent="0.45">
      <c r="F509" s="537"/>
    </row>
    <row r="510" spans="6:6" ht="16" customHeight="1" x14ac:dyDescent="0.45">
      <c r="F510" s="537"/>
    </row>
    <row r="511" spans="6:6" ht="16" customHeight="1" x14ac:dyDescent="0.45">
      <c r="F511" s="537"/>
    </row>
    <row r="512" spans="6:6" ht="16" customHeight="1" x14ac:dyDescent="0.45">
      <c r="F512" s="537"/>
    </row>
    <row r="513" spans="6:6" ht="16" customHeight="1" x14ac:dyDescent="0.45">
      <c r="F513" s="537"/>
    </row>
    <row r="514" spans="6:6" ht="16" customHeight="1" x14ac:dyDescent="0.45">
      <c r="F514" s="537"/>
    </row>
    <row r="515" spans="6:6" ht="16" customHeight="1" x14ac:dyDescent="0.45">
      <c r="F515" s="537"/>
    </row>
    <row r="516" spans="6:6" ht="16" customHeight="1" x14ac:dyDescent="0.45">
      <c r="F516" s="537"/>
    </row>
    <row r="517" spans="6:6" ht="16" customHeight="1" x14ac:dyDescent="0.45">
      <c r="F517" s="537"/>
    </row>
    <row r="518" spans="6:6" ht="16" customHeight="1" x14ac:dyDescent="0.45">
      <c r="F518" s="537"/>
    </row>
    <row r="519" spans="6:6" ht="16" customHeight="1" x14ac:dyDescent="0.45">
      <c r="F519" s="537"/>
    </row>
    <row r="520" spans="6:6" ht="16" customHeight="1" x14ac:dyDescent="0.45">
      <c r="F520" s="537"/>
    </row>
    <row r="521" spans="6:6" ht="16" customHeight="1" x14ac:dyDescent="0.45">
      <c r="F521" s="537"/>
    </row>
    <row r="522" spans="6:6" ht="16" customHeight="1" x14ac:dyDescent="0.45">
      <c r="F522" s="537"/>
    </row>
    <row r="523" spans="6:6" ht="16" customHeight="1" x14ac:dyDescent="0.45">
      <c r="F523" s="537"/>
    </row>
    <row r="524" spans="6:6" ht="16" customHeight="1" x14ac:dyDescent="0.45">
      <c r="F524" s="537"/>
    </row>
    <row r="525" spans="6:6" ht="16" customHeight="1" x14ac:dyDescent="0.45">
      <c r="F525" s="537"/>
    </row>
    <row r="526" spans="6:6" ht="16" customHeight="1" x14ac:dyDescent="0.45">
      <c r="F526" s="537"/>
    </row>
    <row r="527" spans="6:6" ht="16" customHeight="1" x14ac:dyDescent="0.45">
      <c r="F527" s="537"/>
    </row>
    <row r="528" spans="6:6" ht="16" customHeight="1" x14ac:dyDescent="0.45">
      <c r="F528" s="537"/>
    </row>
    <row r="529" spans="6:6" ht="16" customHeight="1" x14ac:dyDescent="0.45">
      <c r="F529" s="537"/>
    </row>
    <row r="530" spans="6:6" ht="16" customHeight="1" x14ac:dyDescent="0.45">
      <c r="F530" s="537"/>
    </row>
    <row r="531" spans="6:6" ht="16" customHeight="1" x14ac:dyDescent="0.45">
      <c r="F531" s="537"/>
    </row>
    <row r="532" spans="6:6" ht="16" customHeight="1" x14ac:dyDescent="0.45">
      <c r="F532" s="537"/>
    </row>
    <row r="533" spans="6:6" ht="16" customHeight="1" x14ac:dyDescent="0.45">
      <c r="F533" s="537"/>
    </row>
    <row r="534" spans="6:6" ht="16" customHeight="1" x14ac:dyDescent="0.45">
      <c r="F534" s="537"/>
    </row>
    <row r="535" spans="6:6" ht="16" customHeight="1" x14ac:dyDescent="0.45">
      <c r="F535" s="537"/>
    </row>
    <row r="536" spans="6:6" ht="16" customHeight="1" x14ac:dyDescent="0.45">
      <c r="F536" s="537"/>
    </row>
    <row r="537" spans="6:6" ht="16" customHeight="1" x14ac:dyDescent="0.45">
      <c r="F537" s="537"/>
    </row>
    <row r="538" spans="6:6" ht="16" customHeight="1" x14ac:dyDescent="0.45">
      <c r="F538" s="537"/>
    </row>
    <row r="539" spans="6:6" ht="16" customHeight="1" x14ac:dyDescent="0.45">
      <c r="F539" s="537"/>
    </row>
    <row r="540" spans="6:6" ht="16" customHeight="1" x14ac:dyDescent="0.45">
      <c r="F540" s="537"/>
    </row>
    <row r="541" spans="6:6" ht="16" customHeight="1" x14ac:dyDescent="0.45">
      <c r="F541" s="537"/>
    </row>
    <row r="542" spans="6:6" ht="16" customHeight="1" x14ac:dyDescent="0.45">
      <c r="F542" s="537"/>
    </row>
    <row r="543" spans="6:6" ht="16" customHeight="1" x14ac:dyDescent="0.45">
      <c r="F543" s="537"/>
    </row>
    <row r="544" spans="6:6" ht="16" customHeight="1" x14ac:dyDescent="0.45">
      <c r="F544" s="537"/>
    </row>
    <row r="545" spans="6:6" ht="16" customHeight="1" x14ac:dyDescent="0.45">
      <c r="F545" s="537"/>
    </row>
    <row r="546" spans="6:6" ht="16" customHeight="1" x14ac:dyDescent="0.45">
      <c r="F546" s="537"/>
    </row>
    <row r="547" spans="6:6" ht="16" customHeight="1" x14ac:dyDescent="0.45">
      <c r="F547" s="537"/>
    </row>
    <row r="548" spans="6:6" ht="16" customHeight="1" x14ac:dyDescent="0.45">
      <c r="F548" s="537"/>
    </row>
    <row r="549" spans="6:6" ht="16" customHeight="1" x14ac:dyDescent="0.45">
      <c r="F549" s="537"/>
    </row>
    <row r="550" spans="6:6" ht="16" customHeight="1" x14ac:dyDescent="0.45">
      <c r="F550" s="537"/>
    </row>
    <row r="551" spans="6:6" ht="16" customHeight="1" x14ac:dyDescent="0.45">
      <c r="F551" s="537"/>
    </row>
    <row r="552" spans="6:6" ht="16" customHeight="1" x14ac:dyDescent="0.45">
      <c r="F552" s="537"/>
    </row>
    <row r="553" spans="6:6" ht="16" customHeight="1" x14ac:dyDescent="0.45">
      <c r="F553" s="537"/>
    </row>
    <row r="554" spans="6:6" ht="16" customHeight="1" x14ac:dyDescent="0.45">
      <c r="F554" s="537"/>
    </row>
    <row r="555" spans="6:6" ht="16" customHeight="1" x14ac:dyDescent="0.45">
      <c r="F555" s="537"/>
    </row>
    <row r="556" spans="6:6" ht="16" customHeight="1" x14ac:dyDescent="0.45">
      <c r="F556" s="537"/>
    </row>
    <row r="557" spans="6:6" ht="16" customHeight="1" x14ac:dyDescent="0.45">
      <c r="F557" s="537"/>
    </row>
    <row r="558" spans="6:6" ht="16" customHeight="1" x14ac:dyDescent="0.45">
      <c r="F558" s="537"/>
    </row>
    <row r="559" spans="6:6" ht="16" customHeight="1" x14ac:dyDescent="0.45">
      <c r="F559" s="537"/>
    </row>
    <row r="560" spans="6:6" ht="16" customHeight="1" x14ac:dyDescent="0.45">
      <c r="F560" s="537"/>
    </row>
    <row r="561" spans="6:6" ht="16" customHeight="1" x14ac:dyDescent="0.45">
      <c r="F561" s="537"/>
    </row>
    <row r="562" spans="6:6" ht="16" customHeight="1" x14ac:dyDescent="0.45">
      <c r="F562" s="537"/>
    </row>
    <row r="563" spans="6:6" ht="16" customHeight="1" x14ac:dyDescent="0.45">
      <c r="F563" s="537"/>
    </row>
    <row r="564" spans="6:6" ht="16" customHeight="1" x14ac:dyDescent="0.45">
      <c r="F564" s="537"/>
    </row>
    <row r="565" spans="6:6" ht="16" customHeight="1" x14ac:dyDescent="0.45">
      <c r="F565" s="537"/>
    </row>
    <row r="566" spans="6:6" ht="16" customHeight="1" x14ac:dyDescent="0.45">
      <c r="F566" s="537"/>
    </row>
    <row r="567" spans="6:6" ht="16" customHeight="1" x14ac:dyDescent="0.45">
      <c r="F567" s="537"/>
    </row>
    <row r="568" spans="6:6" ht="16" customHeight="1" x14ac:dyDescent="0.45">
      <c r="F568" s="537"/>
    </row>
    <row r="569" spans="6:6" ht="16" customHeight="1" x14ac:dyDescent="0.45">
      <c r="F569" s="537"/>
    </row>
    <row r="570" spans="6:6" ht="16" customHeight="1" x14ac:dyDescent="0.45">
      <c r="F570" s="537"/>
    </row>
    <row r="571" spans="6:6" ht="16" customHeight="1" x14ac:dyDescent="0.45">
      <c r="F571" s="537"/>
    </row>
    <row r="572" spans="6:6" ht="16" customHeight="1" x14ac:dyDescent="0.45">
      <c r="F572" s="537"/>
    </row>
    <row r="573" spans="6:6" ht="16" customHeight="1" x14ac:dyDescent="0.45">
      <c r="F573" s="537"/>
    </row>
    <row r="574" spans="6:6" ht="16" customHeight="1" x14ac:dyDescent="0.45">
      <c r="F574" s="537"/>
    </row>
    <row r="575" spans="6:6" ht="16" customHeight="1" x14ac:dyDescent="0.45">
      <c r="F575" s="537"/>
    </row>
    <row r="576" spans="6:6" ht="16" customHeight="1" x14ac:dyDescent="0.45">
      <c r="F576" s="537"/>
    </row>
    <row r="577" spans="6:6" ht="16" customHeight="1" x14ac:dyDescent="0.45">
      <c r="F577" s="537"/>
    </row>
    <row r="578" spans="6:6" ht="16" customHeight="1" x14ac:dyDescent="0.45">
      <c r="F578" s="537"/>
    </row>
    <row r="579" spans="6:6" ht="16" customHeight="1" x14ac:dyDescent="0.45">
      <c r="F579" s="537"/>
    </row>
    <row r="580" spans="6:6" ht="16" customHeight="1" x14ac:dyDescent="0.45">
      <c r="F580" s="537"/>
    </row>
    <row r="581" spans="6:6" ht="16" customHeight="1" x14ac:dyDescent="0.45">
      <c r="F581" s="537"/>
    </row>
    <row r="582" spans="6:6" ht="16" customHeight="1" x14ac:dyDescent="0.45">
      <c r="F582" s="537"/>
    </row>
    <row r="583" spans="6:6" ht="16" customHeight="1" x14ac:dyDescent="0.45">
      <c r="F583" s="537"/>
    </row>
    <row r="584" spans="6:6" ht="16" customHeight="1" x14ac:dyDescent="0.45">
      <c r="F584" s="537"/>
    </row>
    <row r="585" spans="6:6" ht="16" customHeight="1" x14ac:dyDescent="0.45">
      <c r="F585" s="537"/>
    </row>
    <row r="586" spans="6:6" ht="16" customHeight="1" x14ac:dyDescent="0.45">
      <c r="F586" s="537"/>
    </row>
    <row r="587" spans="6:6" ht="16" customHeight="1" x14ac:dyDescent="0.45">
      <c r="F587" s="537"/>
    </row>
    <row r="588" spans="6:6" ht="16" customHeight="1" x14ac:dyDescent="0.45">
      <c r="F588" s="537"/>
    </row>
    <row r="589" spans="6:6" ht="16" customHeight="1" x14ac:dyDescent="0.45">
      <c r="F589" s="537"/>
    </row>
    <row r="590" spans="6:6" ht="16" customHeight="1" x14ac:dyDescent="0.45">
      <c r="F590" s="537"/>
    </row>
    <row r="591" spans="6:6" ht="16" customHeight="1" x14ac:dyDescent="0.45">
      <c r="F591" s="537"/>
    </row>
    <row r="592" spans="6:6" ht="16" customHeight="1" x14ac:dyDescent="0.45">
      <c r="F592" s="537"/>
    </row>
    <row r="593" spans="6:6" ht="16" customHeight="1" x14ac:dyDescent="0.45">
      <c r="F593" s="537"/>
    </row>
    <row r="594" spans="6:6" ht="16" customHeight="1" x14ac:dyDescent="0.45">
      <c r="F594" s="537"/>
    </row>
    <row r="595" spans="6:6" ht="16" customHeight="1" x14ac:dyDescent="0.45">
      <c r="F595" s="537"/>
    </row>
    <row r="596" spans="6:6" ht="16" customHeight="1" x14ac:dyDescent="0.45">
      <c r="F596" s="537"/>
    </row>
    <row r="597" spans="6:6" ht="16" customHeight="1" x14ac:dyDescent="0.45">
      <c r="F597" s="537"/>
    </row>
    <row r="598" spans="6:6" ht="16" customHeight="1" x14ac:dyDescent="0.45">
      <c r="F598" s="537"/>
    </row>
    <row r="599" spans="6:6" ht="16" customHeight="1" x14ac:dyDescent="0.45">
      <c r="F599" s="537"/>
    </row>
    <row r="600" spans="6:6" ht="16" customHeight="1" x14ac:dyDescent="0.45">
      <c r="F600" s="537"/>
    </row>
    <row r="601" spans="6:6" ht="16" customHeight="1" x14ac:dyDescent="0.45">
      <c r="F601" s="537"/>
    </row>
    <row r="602" spans="6:6" ht="16" customHeight="1" x14ac:dyDescent="0.45">
      <c r="F602" s="537"/>
    </row>
    <row r="603" spans="6:6" ht="16" customHeight="1" x14ac:dyDescent="0.45">
      <c r="F603" s="537"/>
    </row>
    <row r="604" spans="6:6" ht="16" customHeight="1" x14ac:dyDescent="0.45">
      <c r="F604" s="537"/>
    </row>
    <row r="605" spans="6:6" ht="16" customHeight="1" x14ac:dyDescent="0.45">
      <c r="F605" s="537"/>
    </row>
    <row r="606" spans="6:6" ht="16" customHeight="1" x14ac:dyDescent="0.45">
      <c r="F606" s="537"/>
    </row>
    <row r="607" spans="6:6" ht="16" customHeight="1" x14ac:dyDescent="0.45">
      <c r="F607" s="537"/>
    </row>
    <row r="608" spans="6:6" ht="16" customHeight="1" x14ac:dyDescent="0.45">
      <c r="F608" s="537"/>
    </row>
    <row r="609" spans="6:6" ht="16" customHeight="1" x14ac:dyDescent="0.45">
      <c r="F609" s="537"/>
    </row>
    <row r="610" spans="6:6" ht="16" customHeight="1" x14ac:dyDescent="0.45">
      <c r="F610" s="537"/>
    </row>
    <row r="611" spans="6:6" ht="16" customHeight="1" x14ac:dyDescent="0.45">
      <c r="F611" s="537"/>
    </row>
    <row r="612" spans="6:6" ht="16" customHeight="1" x14ac:dyDescent="0.45">
      <c r="F612" s="537"/>
    </row>
    <row r="613" spans="6:6" ht="16" customHeight="1" x14ac:dyDescent="0.45">
      <c r="F613" s="537"/>
    </row>
    <row r="614" spans="6:6" ht="16" customHeight="1" x14ac:dyDescent="0.45">
      <c r="F614" s="537"/>
    </row>
    <row r="615" spans="6:6" ht="16" customHeight="1" x14ac:dyDescent="0.45">
      <c r="F615" s="537"/>
    </row>
    <row r="616" spans="6:6" ht="16" customHeight="1" x14ac:dyDescent="0.45">
      <c r="F616" s="537"/>
    </row>
    <row r="617" spans="6:6" ht="16" customHeight="1" x14ac:dyDescent="0.45">
      <c r="F617" s="537"/>
    </row>
    <row r="618" spans="6:6" ht="16" customHeight="1" x14ac:dyDescent="0.45">
      <c r="F618" s="537"/>
    </row>
    <row r="619" spans="6:6" ht="16" customHeight="1" x14ac:dyDescent="0.45">
      <c r="F619" s="537"/>
    </row>
    <row r="620" spans="6:6" ht="16" customHeight="1" x14ac:dyDescent="0.45">
      <c r="F620" s="537"/>
    </row>
    <row r="621" spans="6:6" ht="16" customHeight="1" x14ac:dyDescent="0.45">
      <c r="F621" s="537"/>
    </row>
    <row r="622" spans="6:6" ht="16" customHeight="1" x14ac:dyDescent="0.45">
      <c r="F622" s="537"/>
    </row>
    <row r="623" spans="6:6" ht="16" customHeight="1" x14ac:dyDescent="0.45">
      <c r="F623" s="537"/>
    </row>
    <row r="624" spans="6:6" ht="16" customHeight="1" x14ac:dyDescent="0.45">
      <c r="F624" s="537"/>
    </row>
    <row r="625" spans="6:6" ht="16" customHeight="1" x14ac:dyDescent="0.45">
      <c r="F625" s="537"/>
    </row>
    <row r="626" spans="6:6" ht="16" customHeight="1" x14ac:dyDescent="0.45">
      <c r="F626" s="537"/>
    </row>
    <row r="627" spans="6:6" ht="16" customHeight="1" x14ac:dyDescent="0.45">
      <c r="F627" s="537"/>
    </row>
    <row r="628" spans="6:6" ht="16" customHeight="1" x14ac:dyDescent="0.45">
      <c r="F628" s="537"/>
    </row>
    <row r="629" spans="6:6" ht="16" customHeight="1" x14ac:dyDescent="0.45">
      <c r="F629" s="537"/>
    </row>
    <row r="630" spans="6:6" ht="16" customHeight="1" x14ac:dyDescent="0.45">
      <c r="F630" s="537"/>
    </row>
    <row r="631" spans="6:6" ht="16" customHeight="1" x14ac:dyDescent="0.45">
      <c r="F631" s="537"/>
    </row>
    <row r="632" spans="6:6" ht="16" customHeight="1" x14ac:dyDescent="0.45">
      <c r="F632" s="537"/>
    </row>
    <row r="633" spans="6:6" ht="16" customHeight="1" x14ac:dyDescent="0.45">
      <c r="F633" s="537"/>
    </row>
    <row r="634" spans="6:6" ht="16" customHeight="1" x14ac:dyDescent="0.45">
      <c r="F634" s="537"/>
    </row>
    <row r="635" spans="6:6" ht="16" customHeight="1" x14ac:dyDescent="0.45">
      <c r="F635" s="537"/>
    </row>
    <row r="636" spans="6:6" ht="16" customHeight="1" x14ac:dyDescent="0.45">
      <c r="F636" s="537"/>
    </row>
    <row r="637" spans="6:6" ht="16" customHeight="1" x14ac:dyDescent="0.45">
      <c r="F637" s="537"/>
    </row>
    <row r="638" spans="6:6" ht="16" customHeight="1" x14ac:dyDescent="0.45">
      <c r="F638" s="537"/>
    </row>
    <row r="639" spans="6:6" ht="16" customHeight="1" x14ac:dyDescent="0.45">
      <c r="F639" s="537"/>
    </row>
    <row r="640" spans="6:6" ht="16" customHeight="1" x14ac:dyDescent="0.45">
      <c r="F640" s="537"/>
    </row>
    <row r="641" spans="6:6" ht="16" customHeight="1" x14ac:dyDescent="0.45">
      <c r="F641" s="537"/>
    </row>
    <row r="642" spans="6:6" ht="16" customHeight="1" x14ac:dyDescent="0.45">
      <c r="F642" s="537"/>
    </row>
    <row r="643" spans="6:6" ht="16" customHeight="1" x14ac:dyDescent="0.45">
      <c r="F643" s="537"/>
    </row>
    <row r="644" spans="6:6" ht="16" customHeight="1" x14ac:dyDescent="0.45">
      <c r="F644" s="537"/>
    </row>
    <row r="645" spans="6:6" ht="16" customHeight="1" x14ac:dyDescent="0.45">
      <c r="F645" s="537"/>
    </row>
    <row r="646" spans="6:6" ht="16" customHeight="1" x14ac:dyDescent="0.45">
      <c r="F646" s="537"/>
    </row>
    <row r="647" spans="6:6" ht="16" customHeight="1" x14ac:dyDescent="0.45">
      <c r="F647" s="537"/>
    </row>
    <row r="648" spans="6:6" ht="16" customHeight="1" x14ac:dyDescent="0.45">
      <c r="F648" s="537"/>
    </row>
    <row r="649" spans="6:6" ht="16" customHeight="1" x14ac:dyDescent="0.45">
      <c r="F649" s="537"/>
    </row>
    <row r="650" spans="6:6" ht="16" customHeight="1" x14ac:dyDescent="0.45">
      <c r="F650" s="537"/>
    </row>
    <row r="651" spans="6:6" ht="16" customHeight="1" x14ac:dyDescent="0.45">
      <c r="F651" s="537"/>
    </row>
    <row r="652" spans="6:6" ht="16" customHeight="1" x14ac:dyDescent="0.45">
      <c r="F652" s="537"/>
    </row>
    <row r="653" spans="6:6" ht="16" customHeight="1" x14ac:dyDescent="0.45">
      <c r="F653" s="537"/>
    </row>
    <row r="654" spans="6:6" ht="16" customHeight="1" x14ac:dyDescent="0.45">
      <c r="F654" s="537"/>
    </row>
    <row r="655" spans="6:6" ht="16" customHeight="1" x14ac:dyDescent="0.45">
      <c r="F655" s="537"/>
    </row>
    <row r="656" spans="6:6" ht="16" customHeight="1" x14ac:dyDescent="0.45">
      <c r="F656" s="537"/>
    </row>
    <row r="657" spans="6:6" ht="16" customHeight="1" x14ac:dyDescent="0.45">
      <c r="F657" s="537"/>
    </row>
    <row r="658" spans="6:6" ht="16" customHeight="1" x14ac:dyDescent="0.45">
      <c r="F658" s="537"/>
    </row>
    <row r="659" spans="6:6" ht="16" customHeight="1" x14ac:dyDescent="0.45">
      <c r="F659" s="537"/>
    </row>
    <row r="660" spans="6:6" ht="16" customHeight="1" x14ac:dyDescent="0.45">
      <c r="F660" s="537"/>
    </row>
    <row r="661" spans="6:6" ht="16" customHeight="1" x14ac:dyDescent="0.45">
      <c r="F661" s="537"/>
    </row>
    <row r="662" spans="6:6" ht="16" customHeight="1" x14ac:dyDescent="0.45">
      <c r="F662" s="537"/>
    </row>
    <row r="663" spans="6:6" ht="16" customHeight="1" x14ac:dyDescent="0.45">
      <c r="F663" s="537"/>
    </row>
    <row r="664" spans="6:6" ht="16" customHeight="1" x14ac:dyDescent="0.45">
      <c r="F664" s="537"/>
    </row>
    <row r="665" spans="6:6" ht="16" customHeight="1" x14ac:dyDescent="0.45">
      <c r="F665" s="537"/>
    </row>
    <row r="666" spans="6:6" ht="16" customHeight="1" x14ac:dyDescent="0.45">
      <c r="F666" s="537"/>
    </row>
    <row r="667" spans="6:6" ht="16" customHeight="1" x14ac:dyDescent="0.45">
      <c r="F667" s="537"/>
    </row>
    <row r="668" spans="6:6" ht="16" customHeight="1" x14ac:dyDescent="0.45">
      <c r="F668" s="537"/>
    </row>
    <row r="669" spans="6:6" ht="16" customHeight="1" x14ac:dyDescent="0.45">
      <c r="F669" s="537"/>
    </row>
    <row r="670" spans="6:6" ht="16" customHeight="1" x14ac:dyDescent="0.45">
      <c r="F670" s="537"/>
    </row>
    <row r="671" spans="6:6" ht="16" customHeight="1" x14ac:dyDescent="0.45">
      <c r="F671" s="537"/>
    </row>
    <row r="672" spans="6:6" ht="16" customHeight="1" x14ac:dyDescent="0.45">
      <c r="F672" s="537"/>
    </row>
    <row r="673" spans="6:6" ht="16" customHeight="1" x14ac:dyDescent="0.45">
      <c r="F673" s="537"/>
    </row>
    <row r="674" spans="6:6" ht="16" customHeight="1" x14ac:dyDescent="0.45">
      <c r="F674" s="537"/>
    </row>
    <row r="675" spans="6:6" ht="16" customHeight="1" x14ac:dyDescent="0.45">
      <c r="F675" s="537"/>
    </row>
    <row r="676" spans="6:6" ht="16" customHeight="1" x14ac:dyDescent="0.45">
      <c r="F676" s="537"/>
    </row>
    <row r="677" spans="6:6" ht="16" customHeight="1" x14ac:dyDescent="0.45">
      <c r="F677" s="537"/>
    </row>
    <row r="678" spans="6:6" ht="16" customHeight="1" x14ac:dyDescent="0.45">
      <c r="F678" s="537"/>
    </row>
    <row r="679" spans="6:6" ht="16" customHeight="1" x14ac:dyDescent="0.45">
      <c r="F679" s="537"/>
    </row>
    <row r="680" spans="6:6" ht="16" customHeight="1" x14ac:dyDescent="0.45">
      <c r="F680" s="537"/>
    </row>
    <row r="681" spans="6:6" ht="16" customHeight="1" x14ac:dyDescent="0.45">
      <c r="F681" s="537"/>
    </row>
    <row r="682" spans="6:6" ht="16" customHeight="1" x14ac:dyDescent="0.45">
      <c r="F682" s="537"/>
    </row>
    <row r="683" spans="6:6" ht="16" customHeight="1" x14ac:dyDescent="0.45">
      <c r="F683" s="537"/>
    </row>
    <row r="684" spans="6:6" ht="16" customHeight="1" x14ac:dyDescent="0.45">
      <c r="F684" s="537"/>
    </row>
    <row r="685" spans="6:6" ht="16" customHeight="1" x14ac:dyDescent="0.45">
      <c r="F685" s="537"/>
    </row>
    <row r="686" spans="6:6" ht="16" customHeight="1" x14ac:dyDescent="0.45">
      <c r="F686" s="537"/>
    </row>
    <row r="687" spans="6:6" ht="16" customHeight="1" x14ac:dyDescent="0.45">
      <c r="F687" s="537"/>
    </row>
    <row r="688" spans="6:6" ht="16" customHeight="1" x14ac:dyDescent="0.45">
      <c r="F688" s="537"/>
    </row>
    <row r="689" spans="6:6" ht="16" customHeight="1" x14ac:dyDescent="0.45">
      <c r="F689" s="537"/>
    </row>
    <row r="690" spans="6:6" ht="16" customHeight="1" x14ac:dyDescent="0.45">
      <c r="F690" s="537"/>
    </row>
    <row r="691" spans="6:6" ht="16" customHeight="1" x14ac:dyDescent="0.45">
      <c r="F691" s="537"/>
    </row>
    <row r="692" spans="6:6" ht="16" customHeight="1" x14ac:dyDescent="0.45">
      <c r="F692" s="537"/>
    </row>
    <row r="693" spans="6:6" ht="16" customHeight="1" x14ac:dyDescent="0.45">
      <c r="F693" s="537"/>
    </row>
    <row r="694" spans="6:6" ht="16" customHeight="1" x14ac:dyDescent="0.45">
      <c r="F694" s="537"/>
    </row>
    <row r="695" spans="6:6" ht="16" customHeight="1" x14ac:dyDescent="0.45">
      <c r="F695" s="537"/>
    </row>
    <row r="696" spans="6:6" ht="16" customHeight="1" x14ac:dyDescent="0.45">
      <c r="F696" s="537"/>
    </row>
    <row r="697" spans="6:6" ht="16" customHeight="1" x14ac:dyDescent="0.45">
      <c r="F697" s="537"/>
    </row>
    <row r="698" spans="6:6" ht="16" customHeight="1" x14ac:dyDescent="0.45">
      <c r="F698" s="537"/>
    </row>
    <row r="699" spans="6:6" ht="16" customHeight="1" x14ac:dyDescent="0.45">
      <c r="F699" s="537"/>
    </row>
    <row r="700" spans="6:6" ht="16" customHeight="1" x14ac:dyDescent="0.45">
      <c r="F700" s="537"/>
    </row>
    <row r="701" spans="6:6" ht="16" customHeight="1" x14ac:dyDescent="0.45">
      <c r="F701" s="537"/>
    </row>
    <row r="702" spans="6:6" ht="16" customHeight="1" x14ac:dyDescent="0.45">
      <c r="F702" s="537"/>
    </row>
    <row r="703" spans="6:6" ht="16" customHeight="1" x14ac:dyDescent="0.45">
      <c r="F703" s="537"/>
    </row>
    <row r="704" spans="6:6" ht="16" customHeight="1" x14ac:dyDescent="0.45">
      <c r="F704" s="537"/>
    </row>
    <row r="705" spans="6:6" ht="16" customHeight="1" x14ac:dyDescent="0.45">
      <c r="F705" s="537"/>
    </row>
    <row r="706" spans="6:6" ht="16" customHeight="1" x14ac:dyDescent="0.45">
      <c r="F706" s="537"/>
    </row>
    <row r="707" spans="6:6" ht="16" customHeight="1" x14ac:dyDescent="0.45">
      <c r="F707" s="537"/>
    </row>
    <row r="708" spans="6:6" ht="16" customHeight="1" x14ac:dyDescent="0.45">
      <c r="F708" s="537"/>
    </row>
    <row r="709" spans="6:6" ht="16" customHeight="1" x14ac:dyDescent="0.45">
      <c r="F709" s="537"/>
    </row>
    <row r="710" spans="6:6" ht="16" customHeight="1" x14ac:dyDescent="0.45">
      <c r="F710" s="537"/>
    </row>
    <row r="711" spans="6:6" ht="16" customHeight="1" x14ac:dyDescent="0.45">
      <c r="F711" s="537"/>
    </row>
    <row r="712" spans="6:6" ht="16" customHeight="1" x14ac:dyDescent="0.45">
      <c r="F712" s="537"/>
    </row>
    <row r="713" spans="6:6" ht="16" customHeight="1" x14ac:dyDescent="0.45">
      <c r="F713" s="537"/>
    </row>
    <row r="714" spans="6:6" ht="16" customHeight="1" x14ac:dyDescent="0.45">
      <c r="F714" s="537"/>
    </row>
    <row r="715" spans="6:6" ht="16" customHeight="1" x14ac:dyDescent="0.45">
      <c r="F715" s="537"/>
    </row>
    <row r="716" spans="6:6" ht="16" customHeight="1" x14ac:dyDescent="0.45">
      <c r="F716" s="537"/>
    </row>
    <row r="717" spans="6:6" ht="16" customHeight="1" x14ac:dyDescent="0.45">
      <c r="F717" s="537"/>
    </row>
    <row r="718" spans="6:6" ht="16" customHeight="1" x14ac:dyDescent="0.45">
      <c r="F718" s="537"/>
    </row>
    <row r="719" spans="6:6" ht="16" customHeight="1" x14ac:dyDescent="0.45">
      <c r="F719" s="537"/>
    </row>
    <row r="720" spans="6:6" ht="16" customHeight="1" x14ac:dyDescent="0.45">
      <c r="F720" s="537"/>
    </row>
    <row r="721" spans="6:6" ht="16" customHeight="1" x14ac:dyDescent="0.45">
      <c r="F721" s="537"/>
    </row>
    <row r="722" spans="6:6" ht="16" customHeight="1" x14ac:dyDescent="0.45">
      <c r="F722" s="537"/>
    </row>
    <row r="723" spans="6:6" ht="16" customHeight="1" x14ac:dyDescent="0.45">
      <c r="F723" s="537"/>
    </row>
    <row r="724" spans="6:6" ht="16" customHeight="1" x14ac:dyDescent="0.45">
      <c r="F724" s="537"/>
    </row>
    <row r="725" spans="6:6" ht="16" customHeight="1" x14ac:dyDescent="0.45">
      <c r="F725" s="537"/>
    </row>
    <row r="726" spans="6:6" ht="16" customHeight="1" x14ac:dyDescent="0.45">
      <c r="F726" s="537"/>
    </row>
    <row r="727" spans="6:6" ht="16" customHeight="1" x14ac:dyDescent="0.45">
      <c r="F727" s="537"/>
    </row>
    <row r="728" spans="6:6" ht="16" customHeight="1" x14ac:dyDescent="0.45">
      <c r="F728" s="537"/>
    </row>
    <row r="729" spans="6:6" ht="16" customHeight="1" x14ac:dyDescent="0.45">
      <c r="F729" s="537"/>
    </row>
    <row r="730" spans="6:6" ht="16" customHeight="1" x14ac:dyDescent="0.45">
      <c r="F730" s="537"/>
    </row>
    <row r="731" spans="6:6" ht="16" customHeight="1" x14ac:dyDescent="0.45">
      <c r="F731" s="537"/>
    </row>
    <row r="732" spans="6:6" ht="16" customHeight="1" x14ac:dyDescent="0.45">
      <c r="F732" s="537"/>
    </row>
    <row r="733" spans="6:6" ht="16" customHeight="1" x14ac:dyDescent="0.45">
      <c r="F733" s="537"/>
    </row>
    <row r="734" spans="6:6" ht="16" customHeight="1" x14ac:dyDescent="0.45">
      <c r="F734" s="537"/>
    </row>
    <row r="735" spans="6:6" ht="16" customHeight="1" x14ac:dyDescent="0.45">
      <c r="F735" s="537"/>
    </row>
    <row r="736" spans="6:6" ht="16" customHeight="1" x14ac:dyDescent="0.45">
      <c r="F736" s="537"/>
    </row>
    <row r="737" spans="6:6" ht="16" customHeight="1" x14ac:dyDescent="0.45">
      <c r="F737" s="537"/>
    </row>
    <row r="738" spans="6:6" ht="16" customHeight="1" x14ac:dyDescent="0.45">
      <c r="F738" s="537"/>
    </row>
    <row r="739" spans="6:6" ht="16" customHeight="1" x14ac:dyDescent="0.45">
      <c r="F739" s="537"/>
    </row>
    <row r="740" spans="6:6" ht="16" customHeight="1" x14ac:dyDescent="0.45">
      <c r="F740" s="537"/>
    </row>
    <row r="741" spans="6:6" ht="16" customHeight="1" x14ac:dyDescent="0.45">
      <c r="F741" s="537"/>
    </row>
    <row r="742" spans="6:6" ht="16" customHeight="1" x14ac:dyDescent="0.45">
      <c r="F742" s="537"/>
    </row>
    <row r="743" spans="6:6" ht="16" customHeight="1" x14ac:dyDescent="0.45">
      <c r="F743" s="537"/>
    </row>
    <row r="744" spans="6:6" ht="16" customHeight="1" x14ac:dyDescent="0.45">
      <c r="F744" s="537"/>
    </row>
    <row r="745" spans="6:6" ht="16" customHeight="1" x14ac:dyDescent="0.45">
      <c r="F745" s="537"/>
    </row>
    <row r="746" spans="6:6" ht="16" customHeight="1" x14ac:dyDescent="0.45">
      <c r="F746" s="537"/>
    </row>
    <row r="747" spans="6:6" ht="16" customHeight="1" x14ac:dyDescent="0.45">
      <c r="F747" s="537"/>
    </row>
    <row r="748" spans="6:6" ht="16" customHeight="1" x14ac:dyDescent="0.45">
      <c r="F748" s="537"/>
    </row>
    <row r="749" spans="6:6" ht="16" customHeight="1" x14ac:dyDescent="0.45">
      <c r="F749" s="537"/>
    </row>
    <row r="750" spans="6:6" ht="16" customHeight="1" x14ac:dyDescent="0.45">
      <c r="F750" s="537"/>
    </row>
    <row r="751" spans="6:6" ht="16" customHeight="1" x14ac:dyDescent="0.45">
      <c r="F751" s="537"/>
    </row>
    <row r="752" spans="6:6" ht="16" customHeight="1" x14ac:dyDescent="0.45">
      <c r="F752" s="537"/>
    </row>
    <row r="753" spans="6:6" ht="16" customHeight="1" x14ac:dyDescent="0.45">
      <c r="F753" s="537"/>
    </row>
    <row r="754" spans="6:6" ht="16" customHeight="1" x14ac:dyDescent="0.45">
      <c r="F754" s="537"/>
    </row>
    <row r="755" spans="6:6" ht="16" customHeight="1" x14ac:dyDescent="0.45">
      <c r="F755" s="537"/>
    </row>
    <row r="756" spans="6:6" ht="16" customHeight="1" x14ac:dyDescent="0.45">
      <c r="F756" s="537"/>
    </row>
    <row r="757" spans="6:6" ht="16" customHeight="1" x14ac:dyDescent="0.45">
      <c r="F757" s="537"/>
    </row>
    <row r="758" spans="6:6" ht="16" customHeight="1" x14ac:dyDescent="0.45">
      <c r="F758" s="537"/>
    </row>
    <row r="759" spans="6:6" ht="16" customHeight="1" x14ac:dyDescent="0.45">
      <c r="F759" s="537"/>
    </row>
    <row r="760" spans="6:6" ht="16" customHeight="1" x14ac:dyDescent="0.45">
      <c r="F760" s="537"/>
    </row>
    <row r="761" spans="6:6" ht="16" customHeight="1" x14ac:dyDescent="0.45">
      <c r="F761" s="537"/>
    </row>
    <row r="762" spans="6:6" ht="16" customHeight="1" x14ac:dyDescent="0.45">
      <c r="F762" s="537"/>
    </row>
    <row r="763" spans="6:6" ht="16" customHeight="1" x14ac:dyDescent="0.45">
      <c r="F763" s="537"/>
    </row>
    <row r="764" spans="6:6" ht="16" customHeight="1" x14ac:dyDescent="0.45">
      <c r="F764" s="537"/>
    </row>
    <row r="765" spans="6:6" ht="16" customHeight="1" x14ac:dyDescent="0.45">
      <c r="F765" s="537"/>
    </row>
    <row r="766" spans="6:6" ht="16" customHeight="1" x14ac:dyDescent="0.45">
      <c r="F766" s="537"/>
    </row>
    <row r="767" spans="6:6" ht="16" customHeight="1" x14ac:dyDescent="0.45">
      <c r="F767" s="537"/>
    </row>
    <row r="768" spans="6:6" ht="16" customHeight="1" x14ac:dyDescent="0.45">
      <c r="F768" s="537"/>
    </row>
    <row r="769" spans="6:6" ht="16" customHeight="1" x14ac:dyDescent="0.45">
      <c r="F769" s="537"/>
    </row>
    <row r="770" spans="6:6" ht="16" customHeight="1" x14ac:dyDescent="0.45">
      <c r="F770" s="537"/>
    </row>
    <row r="771" spans="6:6" ht="16" customHeight="1" x14ac:dyDescent="0.45">
      <c r="F771" s="537"/>
    </row>
    <row r="772" spans="6:6" ht="16" customHeight="1" x14ac:dyDescent="0.45">
      <c r="F772" s="537"/>
    </row>
    <row r="773" spans="6:6" ht="16" customHeight="1" x14ac:dyDescent="0.45">
      <c r="F773" s="537"/>
    </row>
    <row r="774" spans="6:6" ht="16" customHeight="1" x14ac:dyDescent="0.45">
      <c r="F774" s="537"/>
    </row>
    <row r="775" spans="6:6" ht="16" customHeight="1" x14ac:dyDescent="0.45">
      <c r="F775" s="537"/>
    </row>
    <row r="776" spans="6:6" ht="16" customHeight="1" x14ac:dyDescent="0.45">
      <c r="F776" s="537"/>
    </row>
    <row r="777" spans="6:6" ht="16" customHeight="1" x14ac:dyDescent="0.45">
      <c r="F777" s="537"/>
    </row>
    <row r="778" spans="6:6" ht="16" customHeight="1" x14ac:dyDescent="0.45">
      <c r="F778" s="537"/>
    </row>
    <row r="779" spans="6:6" ht="16" customHeight="1" x14ac:dyDescent="0.45">
      <c r="F779" s="537"/>
    </row>
    <row r="780" spans="6:6" ht="16" customHeight="1" x14ac:dyDescent="0.45">
      <c r="F780" s="537"/>
    </row>
    <row r="781" spans="6:6" ht="16" customHeight="1" x14ac:dyDescent="0.45">
      <c r="F781" s="537"/>
    </row>
    <row r="782" spans="6:6" ht="16" customHeight="1" x14ac:dyDescent="0.45">
      <c r="F782" s="537"/>
    </row>
    <row r="783" spans="6:6" ht="16" customHeight="1" x14ac:dyDescent="0.45">
      <c r="F783" s="537"/>
    </row>
    <row r="784" spans="6:6" ht="16" customHeight="1" x14ac:dyDescent="0.45">
      <c r="F784" s="537"/>
    </row>
    <row r="785" spans="6:6" ht="16" customHeight="1" x14ac:dyDescent="0.45">
      <c r="F785" s="537"/>
    </row>
    <row r="786" spans="6:6" ht="16" customHeight="1" x14ac:dyDescent="0.45">
      <c r="F786" s="537"/>
    </row>
    <row r="787" spans="6:6" ht="16" customHeight="1" x14ac:dyDescent="0.45">
      <c r="F787" s="537"/>
    </row>
    <row r="788" spans="6:6" ht="16" customHeight="1" x14ac:dyDescent="0.45">
      <c r="F788" s="537"/>
    </row>
    <row r="789" spans="6:6" ht="16" customHeight="1" x14ac:dyDescent="0.45">
      <c r="F789" s="537"/>
    </row>
    <row r="790" spans="6:6" ht="16" customHeight="1" x14ac:dyDescent="0.45">
      <c r="F790" s="537"/>
    </row>
    <row r="791" spans="6:6" ht="16" customHeight="1" x14ac:dyDescent="0.45">
      <c r="F791" s="537"/>
    </row>
    <row r="792" spans="6:6" ht="16" customHeight="1" x14ac:dyDescent="0.45">
      <c r="F792" s="537"/>
    </row>
    <row r="793" spans="6:6" ht="16" customHeight="1" x14ac:dyDescent="0.45">
      <c r="F793" s="537"/>
    </row>
    <row r="794" spans="6:6" ht="16" customHeight="1" x14ac:dyDescent="0.45">
      <c r="F794" s="537"/>
    </row>
    <row r="795" spans="6:6" ht="16" customHeight="1" x14ac:dyDescent="0.45">
      <c r="F795" s="537"/>
    </row>
    <row r="796" spans="6:6" ht="16" customHeight="1" x14ac:dyDescent="0.45">
      <c r="F796" s="537"/>
    </row>
    <row r="797" spans="6:6" ht="16" customHeight="1" x14ac:dyDescent="0.45">
      <c r="F797" s="537"/>
    </row>
    <row r="798" spans="6:6" ht="16" customHeight="1" x14ac:dyDescent="0.45">
      <c r="F798" s="537"/>
    </row>
    <row r="799" spans="6:6" ht="16" customHeight="1" x14ac:dyDescent="0.45">
      <c r="F799" s="537"/>
    </row>
    <row r="800" spans="6:6" ht="16" customHeight="1" x14ac:dyDescent="0.45">
      <c r="F800" s="537"/>
    </row>
    <row r="801" spans="6:6" ht="16" customHeight="1" x14ac:dyDescent="0.45">
      <c r="F801" s="537"/>
    </row>
    <row r="802" spans="6:6" ht="16" customHeight="1" x14ac:dyDescent="0.45">
      <c r="F802" s="537"/>
    </row>
    <row r="803" spans="6:6" ht="16" customHeight="1" x14ac:dyDescent="0.45">
      <c r="F803" s="537"/>
    </row>
    <row r="804" spans="6:6" ht="16" customHeight="1" x14ac:dyDescent="0.45">
      <c r="F804" s="537"/>
    </row>
    <row r="805" spans="6:6" ht="16" customHeight="1" x14ac:dyDescent="0.45">
      <c r="F805" s="537"/>
    </row>
    <row r="806" spans="6:6" ht="16" customHeight="1" x14ac:dyDescent="0.45">
      <c r="F806" s="537"/>
    </row>
    <row r="807" spans="6:6" ht="16" customHeight="1" x14ac:dyDescent="0.45">
      <c r="F807" s="537"/>
    </row>
    <row r="808" spans="6:6" ht="16" customHeight="1" x14ac:dyDescent="0.45">
      <c r="F808" s="537"/>
    </row>
    <row r="809" spans="6:6" ht="16" customHeight="1" x14ac:dyDescent="0.45">
      <c r="F809" s="537"/>
    </row>
    <row r="810" spans="6:6" ht="16" customHeight="1" x14ac:dyDescent="0.45">
      <c r="F810" s="537"/>
    </row>
    <row r="811" spans="6:6" ht="16" customHeight="1" x14ac:dyDescent="0.45">
      <c r="F811" s="537"/>
    </row>
    <row r="812" spans="6:6" ht="16" customHeight="1" x14ac:dyDescent="0.45">
      <c r="F812" s="537"/>
    </row>
    <row r="813" spans="6:6" ht="16" customHeight="1" x14ac:dyDescent="0.45">
      <c r="F813" s="537"/>
    </row>
    <row r="814" spans="6:6" ht="16" customHeight="1" x14ac:dyDescent="0.45">
      <c r="F814" s="537"/>
    </row>
    <row r="815" spans="6:6" ht="16" customHeight="1" x14ac:dyDescent="0.45">
      <c r="F815" s="537"/>
    </row>
    <row r="816" spans="6:6" ht="16" customHeight="1" x14ac:dyDescent="0.45">
      <c r="F816" s="537"/>
    </row>
    <row r="817" spans="6:6" ht="16" customHeight="1" x14ac:dyDescent="0.45">
      <c r="F817" s="537"/>
    </row>
    <row r="818" spans="6:6" ht="16" customHeight="1" x14ac:dyDescent="0.45">
      <c r="F818" s="537"/>
    </row>
    <row r="819" spans="6:6" ht="16" customHeight="1" x14ac:dyDescent="0.45">
      <c r="F819" s="537"/>
    </row>
    <row r="820" spans="6:6" ht="16" customHeight="1" x14ac:dyDescent="0.45">
      <c r="F820" s="537"/>
    </row>
    <row r="821" spans="6:6" ht="16" customHeight="1" x14ac:dyDescent="0.45">
      <c r="F821" s="537"/>
    </row>
    <row r="822" spans="6:6" ht="16" customHeight="1" x14ac:dyDescent="0.45">
      <c r="F822" s="537"/>
    </row>
    <row r="823" spans="6:6" ht="16" customHeight="1" x14ac:dyDescent="0.45">
      <c r="F823" s="537"/>
    </row>
    <row r="824" spans="6:6" ht="16" customHeight="1" x14ac:dyDescent="0.45">
      <c r="F824" s="537"/>
    </row>
    <row r="825" spans="6:6" ht="16" customHeight="1" x14ac:dyDescent="0.45">
      <c r="F825" s="537"/>
    </row>
    <row r="826" spans="6:6" ht="16" customHeight="1" x14ac:dyDescent="0.45">
      <c r="F826" s="537"/>
    </row>
    <row r="827" spans="6:6" ht="16" customHeight="1" x14ac:dyDescent="0.45">
      <c r="F827" s="537"/>
    </row>
    <row r="828" spans="6:6" ht="16" customHeight="1" x14ac:dyDescent="0.45">
      <c r="F828" s="537"/>
    </row>
    <row r="829" spans="6:6" ht="16" customHeight="1" x14ac:dyDescent="0.45">
      <c r="F829" s="537"/>
    </row>
    <row r="830" spans="6:6" ht="16" customHeight="1" x14ac:dyDescent="0.45">
      <c r="F830" s="537"/>
    </row>
    <row r="831" spans="6:6" ht="16" customHeight="1" x14ac:dyDescent="0.45">
      <c r="F831" s="537"/>
    </row>
    <row r="832" spans="6:6" ht="16" customHeight="1" x14ac:dyDescent="0.45">
      <c r="F832" s="537"/>
    </row>
    <row r="833" spans="6:6" ht="16" customHeight="1" x14ac:dyDescent="0.45">
      <c r="F833" s="537"/>
    </row>
    <row r="834" spans="6:6" ht="16" customHeight="1" x14ac:dyDescent="0.45">
      <c r="F834" s="537"/>
    </row>
    <row r="835" spans="6:6" ht="16" customHeight="1" x14ac:dyDescent="0.45">
      <c r="F835" s="537"/>
    </row>
    <row r="836" spans="6:6" ht="16" customHeight="1" x14ac:dyDescent="0.45">
      <c r="F836" s="537"/>
    </row>
    <row r="837" spans="6:6" ht="16" customHeight="1" x14ac:dyDescent="0.45">
      <c r="F837" s="537"/>
    </row>
    <row r="838" spans="6:6" ht="16" customHeight="1" x14ac:dyDescent="0.45">
      <c r="F838" s="537"/>
    </row>
    <row r="839" spans="6:6" ht="16" customHeight="1" x14ac:dyDescent="0.45">
      <c r="F839" s="537"/>
    </row>
    <row r="840" spans="6:6" ht="16" customHeight="1" x14ac:dyDescent="0.45">
      <c r="F840" s="537"/>
    </row>
    <row r="841" spans="6:6" ht="16" customHeight="1" x14ac:dyDescent="0.45">
      <c r="F841" s="537"/>
    </row>
    <row r="842" spans="6:6" ht="16" customHeight="1" x14ac:dyDescent="0.45">
      <c r="F842" s="537"/>
    </row>
    <row r="843" spans="6:6" ht="16" customHeight="1" x14ac:dyDescent="0.45">
      <c r="F843" s="537"/>
    </row>
    <row r="844" spans="6:6" ht="16" customHeight="1" x14ac:dyDescent="0.45">
      <c r="F844" s="537"/>
    </row>
    <row r="845" spans="6:6" ht="16" customHeight="1" x14ac:dyDescent="0.45">
      <c r="F845" s="537"/>
    </row>
    <row r="846" spans="6:6" ht="16" customHeight="1" x14ac:dyDescent="0.45">
      <c r="F846" s="537"/>
    </row>
    <row r="847" spans="6:6" ht="16" customHeight="1" x14ac:dyDescent="0.45">
      <c r="F847" s="537"/>
    </row>
    <row r="848" spans="6:6" ht="16" customHeight="1" x14ac:dyDescent="0.45">
      <c r="F848" s="537"/>
    </row>
    <row r="849" spans="6:6" ht="16" customHeight="1" x14ac:dyDescent="0.45">
      <c r="F849" s="537"/>
    </row>
    <row r="850" spans="6:6" ht="16" customHeight="1" x14ac:dyDescent="0.45">
      <c r="F850" s="537"/>
    </row>
    <row r="851" spans="6:6" ht="16" customHeight="1" x14ac:dyDescent="0.45">
      <c r="F851" s="537"/>
    </row>
    <row r="852" spans="6:6" ht="16" customHeight="1" x14ac:dyDescent="0.45">
      <c r="F852" s="537"/>
    </row>
    <row r="853" spans="6:6" ht="16" customHeight="1" x14ac:dyDescent="0.45">
      <c r="F853" s="537"/>
    </row>
    <row r="854" spans="6:6" ht="16" customHeight="1" x14ac:dyDescent="0.45">
      <c r="F854" s="537"/>
    </row>
    <row r="855" spans="6:6" ht="16" customHeight="1" x14ac:dyDescent="0.45">
      <c r="F855" s="537"/>
    </row>
    <row r="856" spans="6:6" ht="16" customHeight="1" x14ac:dyDescent="0.45">
      <c r="F856" s="537"/>
    </row>
    <row r="857" spans="6:6" ht="16" customHeight="1" x14ac:dyDescent="0.45">
      <c r="F857" s="537"/>
    </row>
    <row r="858" spans="6:6" ht="16" customHeight="1" x14ac:dyDescent="0.45">
      <c r="F858" s="537"/>
    </row>
    <row r="859" spans="6:6" ht="16" customHeight="1" x14ac:dyDescent="0.45">
      <c r="F859" s="537"/>
    </row>
    <row r="860" spans="6:6" ht="16" customHeight="1" x14ac:dyDescent="0.45">
      <c r="F860" s="537"/>
    </row>
    <row r="861" spans="6:6" ht="16" customHeight="1" x14ac:dyDescent="0.45">
      <c r="F861" s="537"/>
    </row>
    <row r="862" spans="6:6" ht="16" customHeight="1" x14ac:dyDescent="0.45">
      <c r="F862" s="537"/>
    </row>
    <row r="863" spans="6:6" ht="16" customHeight="1" x14ac:dyDescent="0.45">
      <c r="F863" s="537"/>
    </row>
    <row r="864" spans="6:6" ht="16" customHeight="1" x14ac:dyDescent="0.45">
      <c r="F864" s="537"/>
    </row>
    <row r="865" spans="6:6" ht="16" customHeight="1" x14ac:dyDescent="0.45">
      <c r="F865" s="537"/>
    </row>
    <row r="866" spans="6:6" ht="16" customHeight="1" x14ac:dyDescent="0.45">
      <c r="F866" s="537"/>
    </row>
    <row r="867" spans="6:6" ht="16" customHeight="1" x14ac:dyDescent="0.45">
      <c r="F867" s="537"/>
    </row>
    <row r="868" spans="6:6" ht="16" customHeight="1" x14ac:dyDescent="0.45">
      <c r="F868" s="537"/>
    </row>
    <row r="869" spans="6:6" ht="16" customHeight="1" x14ac:dyDescent="0.45">
      <c r="F869" s="537"/>
    </row>
    <row r="870" spans="6:6" ht="16" customHeight="1" x14ac:dyDescent="0.45">
      <c r="F870" s="537"/>
    </row>
    <row r="871" spans="6:6" ht="16" customHeight="1" x14ac:dyDescent="0.45">
      <c r="F871" s="537"/>
    </row>
    <row r="872" spans="6:6" ht="16" customHeight="1" x14ac:dyDescent="0.45">
      <c r="F872" s="537"/>
    </row>
    <row r="873" spans="6:6" ht="16" customHeight="1" x14ac:dyDescent="0.45">
      <c r="F873" s="537"/>
    </row>
    <row r="874" spans="6:6" ht="16" customHeight="1" x14ac:dyDescent="0.45">
      <c r="F874" s="537"/>
    </row>
    <row r="875" spans="6:6" ht="16" customHeight="1" x14ac:dyDescent="0.45">
      <c r="F875" s="537"/>
    </row>
    <row r="876" spans="6:6" ht="16" customHeight="1" x14ac:dyDescent="0.45">
      <c r="F876" s="537"/>
    </row>
    <row r="877" spans="6:6" ht="16" customHeight="1" x14ac:dyDescent="0.45">
      <c r="F877" s="537"/>
    </row>
    <row r="878" spans="6:6" ht="16" customHeight="1" x14ac:dyDescent="0.45">
      <c r="F878" s="537"/>
    </row>
    <row r="879" spans="6:6" ht="16" customHeight="1" x14ac:dyDescent="0.45">
      <c r="F879" s="537"/>
    </row>
    <row r="880" spans="6:6" ht="16" customHeight="1" x14ac:dyDescent="0.45">
      <c r="F880" s="537"/>
    </row>
    <row r="881" spans="6:6" ht="16" customHeight="1" x14ac:dyDescent="0.45">
      <c r="F881" s="537"/>
    </row>
    <row r="882" spans="6:6" ht="16" customHeight="1" x14ac:dyDescent="0.45">
      <c r="F882" s="537"/>
    </row>
    <row r="883" spans="6:6" ht="16" customHeight="1" x14ac:dyDescent="0.45">
      <c r="F883" s="537"/>
    </row>
    <row r="884" spans="6:6" ht="16" customHeight="1" x14ac:dyDescent="0.45">
      <c r="F884" s="537"/>
    </row>
    <row r="885" spans="6:6" ht="16" customHeight="1" x14ac:dyDescent="0.45">
      <c r="F885" s="537"/>
    </row>
    <row r="886" spans="6:6" ht="16" customHeight="1" x14ac:dyDescent="0.45">
      <c r="F886" s="537"/>
    </row>
    <row r="887" spans="6:6" ht="16" customHeight="1" x14ac:dyDescent="0.45">
      <c r="F887" s="537"/>
    </row>
    <row r="888" spans="6:6" ht="16" customHeight="1" x14ac:dyDescent="0.45">
      <c r="F888" s="537"/>
    </row>
    <row r="889" spans="6:6" ht="16" customHeight="1" x14ac:dyDescent="0.45">
      <c r="F889" s="537"/>
    </row>
    <row r="890" spans="6:6" ht="16" customHeight="1" x14ac:dyDescent="0.45">
      <c r="F890" s="537"/>
    </row>
    <row r="891" spans="6:6" ht="16" customHeight="1" x14ac:dyDescent="0.45">
      <c r="F891" s="537"/>
    </row>
    <row r="892" spans="6:6" ht="16" customHeight="1" x14ac:dyDescent="0.45">
      <c r="F892" s="537"/>
    </row>
    <row r="893" spans="6:6" ht="16" customHeight="1" x14ac:dyDescent="0.45">
      <c r="F893" s="537"/>
    </row>
    <row r="894" spans="6:6" ht="16" customHeight="1" x14ac:dyDescent="0.45">
      <c r="F894" s="537"/>
    </row>
    <row r="895" spans="6:6" ht="16" customHeight="1" x14ac:dyDescent="0.45">
      <c r="F895" s="537"/>
    </row>
    <row r="896" spans="6:6" ht="16" customHeight="1" x14ac:dyDescent="0.45">
      <c r="F896" s="537"/>
    </row>
    <row r="897" spans="6:6" ht="16" customHeight="1" x14ac:dyDescent="0.45">
      <c r="F897" s="537"/>
    </row>
    <row r="898" spans="6:6" ht="16" customHeight="1" x14ac:dyDescent="0.45">
      <c r="F898" s="537"/>
    </row>
    <row r="899" spans="6:6" ht="16" customHeight="1" x14ac:dyDescent="0.45">
      <c r="F899" s="537"/>
    </row>
    <row r="900" spans="6:6" ht="16" customHeight="1" x14ac:dyDescent="0.45">
      <c r="F900" s="537"/>
    </row>
    <row r="901" spans="6:6" ht="16" customHeight="1" x14ac:dyDescent="0.45">
      <c r="F901" s="537"/>
    </row>
    <row r="902" spans="6:6" ht="16" customHeight="1" x14ac:dyDescent="0.45">
      <c r="F902" s="537"/>
    </row>
    <row r="903" spans="6:6" ht="16" customHeight="1" x14ac:dyDescent="0.45">
      <c r="F903" s="537"/>
    </row>
    <row r="904" spans="6:6" ht="16" customHeight="1" x14ac:dyDescent="0.45">
      <c r="F904" s="537"/>
    </row>
    <row r="905" spans="6:6" ht="16" customHeight="1" x14ac:dyDescent="0.45">
      <c r="F905" s="537"/>
    </row>
    <row r="906" spans="6:6" ht="16" customHeight="1" x14ac:dyDescent="0.45">
      <c r="F906" s="537"/>
    </row>
    <row r="907" spans="6:6" ht="16" customHeight="1" x14ac:dyDescent="0.45">
      <c r="F907" s="537"/>
    </row>
    <row r="908" spans="6:6" ht="16" customHeight="1" x14ac:dyDescent="0.45">
      <c r="F908" s="537"/>
    </row>
    <row r="909" spans="6:6" ht="16" customHeight="1" x14ac:dyDescent="0.45">
      <c r="F909" s="537"/>
    </row>
    <row r="910" spans="6:6" ht="16" customHeight="1" x14ac:dyDescent="0.45">
      <c r="F910" s="537"/>
    </row>
    <row r="911" spans="6:6" ht="16" customHeight="1" x14ac:dyDescent="0.45">
      <c r="F911" s="537"/>
    </row>
    <row r="912" spans="6:6" ht="16" customHeight="1" x14ac:dyDescent="0.45">
      <c r="F912" s="537"/>
    </row>
    <row r="913" spans="6:6" ht="16" customHeight="1" x14ac:dyDescent="0.45">
      <c r="F913" s="537"/>
    </row>
    <row r="914" spans="6:6" ht="16" customHeight="1" x14ac:dyDescent="0.45">
      <c r="F914" s="537"/>
    </row>
    <row r="915" spans="6:6" ht="16" customHeight="1" x14ac:dyDescent="0.45">
      <c r="F915" s="537"/>
    </row>
    <row r="916" spans="6:6" ht="16" customHeight="1" x14ac:dyDescent="0.45">
      <c r="F916" s="537"/>
    </row>
    <row r="917" spans="6:6" ht="16" customHeight="1" x14ac:dyDescent="0.45">
      <c r="F917" s="537"/>
    </row>
    <row r="918" spans="6:6" ht="16" customHeight="1" x14ac:dyDescent="0.45">
      <c r="F918" s="537"/>
    </row>
    <row r="919" spans="6:6" ht="16" customHeight="1" x14ac:dyDescent="0.45">
      <c r="F919" s="537"/>
    </row>
    <row r="920" spans="6:6" ht="16" customHeight="1" x14ac:dyDescent="0.45">
      <c r="F920" s="537"/>
    </row>
    <row r="921" spans="6:6" ht="16" customHeight="1" x14ac:dyDescent="0.45">
      <c r="F921" s="537"/>
    </row>
    <row r="922" spans="6:6" ht="16" customHeight="1" x14ac:dyDescent="0.45">
      <c r="F922" s="537"/>
    </row>
    <row r="923" spans="6:6" ht="16" customHeight="1" x14ac:dyDescent="0.45">
      <c r="F923" s="537"/>
    </row>
    <row r="924" spans="6:6" ht="16" customHeight="1" x14ac:dyDescent="0.45">
      <c r="F924" s="537"/>
    </row>
    <row r="925" spans="6:6" ht="16" customHeight="1" x14ac:dyDescent="0.45">
      <c r="F925" s="537"/>
    </row>
    <row r="926" spans="6:6" ht="16" customHeight="1" x14ac:dyDescent="0.45">
      <c r="F926" s="537"/>
    </row>
    <row r="927" spans="6:6" ht="16" customHeight="1" x14ac:dyDescent="0.45">
      <c r="F927" s="537"/>
    </row>
    <row r="928" spans="6:6" ht="16" customHeight="1" x14ac:dyDescent="0.45">
      <c r="F928" s="537"/>
    </row>
    <row r="929" spans="6:6" ht="16" customHeight="1" x14ac:dyDescent="0.45">
      <c r="F929" s="537"/>
    </row>
    <row r="930" spans="6:6" ht="16" customHeight="1" x14ac:dyDescent="0.45">
      <c r="F930" s="537"/>
    </row>
    <row r="931" spans="6:6" ht="16" customHeight="1" x14ac:dyDescent="0.45">
      <c r="F931" s="537"/>
    </row>
    <row r="932" spans="6:6" ht="16" customHeight="1" x14ac:dyDescent="0.45">
      <c r="F932" s="537"/>
    </row>
    <row r="933" spans="6:6" ht="16" customHeight="1" x14ac:dyDescent="0.45">
      <c r="F933" s="537"/>
    </row>
    <row r="934" spans="6:6" ht="16" customHeight="1" x14ac:dyDescent="0.45">
      <c r="F934" s="537"/>
    </row>
    <row r="935" spans="6:6" ht="16" customHeight="1" x14ac:dyDescent="0.45">
      <c r="F935" s="537"/>
    </row>
    <row r="936" spans="6:6" ht="16" customHeight="1" x14ac:dyDescent="0.45">
      <c r="F936" s="537"/>
    </row>
    <row r="937" spans="6:6" ht="16" customHeight="1" x14ac:dyDescent="0.45">
      <c r="F937" s="537"/>
    </row>
    <row r="938" spans="6:6" ht="16" customHeight="1" x14ac:dyDescent="0.45">
      <c r="F938" s="537"/>
    </row>
    <row r="939" spans="6:6" ht="16" customHeight="1" x14ac:dyDescent="0.45">
      <c r="F939" s="537"/>
    </row>
    <row r="940" spans="6:6" ht="16" customHeight="1" x14ac:dyDescent="0.45">
      <c r="F940" s="537"/>
    </row>
    <row r="941" spans="6:6" ht="16" customHeight="1" x14ac:dyDescent="0.45">
      <c r="F941" s="537"/>
    </row>
    <row r="942" spans="6:6" ht="16" customHeight="1" x14ac:dyDescent="0.45">
      <c r="F942" s="537"/>
    </row>
    <row r="943" spans="6:6" ht="16" customHeight="1" x14ac:dyDescent="0.45">
      <c r="F943" s="537"/>
    </row>
    <row r="944" spans="6:6" ht="16" customHeight="1" x14ac:dyDescent="0.45">
      <c r="F944" s="537"/>
    </row>
    <row r="945" spans="6:6" ht="16" customHeight="1" x14ac:dyDescent="0.45">
      <c r="F945" s="537"/>
    </row>
    <row r="946" spans="6:6" ht="16" customHeight="1" x14ac:dyDescent="0.45">
      <c r="F946" s="537"/>
    </row>
    <row r="947" spans="6:6" ht="16" customHeight="1" x14ac:dyDescent="0.45">
      <c r="F947" s="537"/>
    </row>
    <row r="948" spans="6:6" ht="16" customHeight="1" x14ac:dyDescent="0.45">
      <c r="F948" s="537"/>
    </row>
    <row r="949" spans="6:6" ht="16" customHeight="1" x14ac:dyDescent="0.45">
      <c r="F949" s="537"/>
    </row>
    <row r="950" spans="6:6" ht="16" customHeight="1" x14ac:dyDescent="0.45">
      <c r="F950" s="537"/>
    </row>
    <row r="951" spans="6:6" ht="16" customHeight="1" x14ac:dyDescent="0.45">
      <c r="F951" s="537"/>
    </row>
    <row r="952" spans="6:6" ht="16" customHeight="1" x14ac:dyDescent="0.45">
      <c r="F952" s="537"/>
    </row>
    <row r="953" spans="6:6" ht="16" customHeight="1" x14ac:dyDescent="0.45">
      <c r="F953" s="537"/>
    </row>
    <row r="954" spans="6:6" ht="16" customHeight="1" x14ac:dyDescent="0.45">
      <c r="F954" s="537"/>
    </row>
    <row r="955" spans="6:6" ht="16" customHeight="1" x14ac:dyDescent="0.45">
      <c r="F955" s="537"/>
    </row>
    <row r="956" spans="6:6" ht="16" customHeight="1" x14ac:dyDescent="0.45">
      <c r="F956" s="537"/>
    </row>
    <row r="957" spans="6:6" ht="16" customHeight="1" x14ac:dyDescent="0.45">
      <c r="F957" s="537"/>
    </row>
    <row r="958" spans="6:6" ht="16" customHeight="1" x14ac:dyDescent="0.45">
      <c r="F958" s="537"/>
    </row>
    <row r="959" spans="6:6" ht="16" customHeight="1" x14ac:dyDescent="0.45">
      <c r="F959" s="537"/>
    </row>
    <row r="960" spans="6:6" ht="16" customHeight="1" x14ac:dyDescent="0.45">
      <c r="F960" s="537"/>
    </row>
    <row r="961" spans="6:6" ht="16" customHeight="1" x14ac:dyDescent="0.45">
      <c r="F961" s="537"/>
    </row>
    <row r="962" spans="6:6" ht="16" customHeight="1" x14ac:dyDescent="0.45">
      <c r="F962" s="537"/>
    </row>
    <row r="963" spans="6:6" ht="16" customHeight="1" x14ac:dyDescent="0.45">
      <c r="F963" s="537"/>
    </row>
    <row r="964" spans="6:6" ht="16" customHeight="1" x14ac:dyDescent="0.45">
      <c r="F964" s="537"/>
    </row>
    <row r="965" spans="6:6" ht="16" customHeight="1" x14ac:dyDescent="0.45">
      <c r="F965" s="537"/>
    </row>
    <row r="966" spans="6:6" ht="16" customHeight="1" x14ac:dyDescent="0.45">
      <c r="F966" s="537"/>
    </row>
    <row r="967" spans="6:6" ht="16" customHeight="1" x14ac:dyDescent="0.45">
      <c r="F967" s="537"/>
    </row>
    <row r="968" spans="6:6" ht="16" customHeight="1" x14ac:dyDescent="0.45">
      <c r="F968" s="537"/>
    </row>
    <row r="969" spans="6:6" ht="16" customHeight="1" x14ac:dyDescent="0.45">
      <c r="F969" s="537"/>
    </row>
    <row r="970" spans="6:6" ht="16" customHeight="1" x14ac:dyDescent="0.45">
      <c r="F970" s="537"/>
    </row>
    <row r="971" spans="6:6" ht="16" customHeight="1" x14ac:dyDescent="0.45">
      <c r="F971" s="537"/>
    </row>
    <row r="972" spans="6:6" ht="16" customHeight="1" x14ac:dyDescent="0.45">
      <c r="F972" s="537"/>
    </row>
    <row r="973" spans="6:6" ht="16" customHeight="1" x14ac:dyDescent="0.45">
      <c r="F973" s="537"/>
    </row>
    <row r="974" spans="6:6" ht="16" customHeight="1" x14ac:dyDescent="0.45">
      <c r="F974" s="537"/>
    </row>
    <row r="975" spans="6:6" ht="16" customHeight="1" x14ac:dyDescent="0.45">
      <c r="F975" s="537"/>
    </row>
    <row r="976" spans="6:6" ht="16" customHeight="1" x14ac:dyDescent="0.45">
      <c r="F976" s="537"/>
    </row>
    <row r="977" spans="6:6" ht="16" customHeight="1" x14ac:dyDescent="0.45">
      <c r="F977" s="537"/>
    </row>
    <row r="978" spans="6:6" ht="16" customHeight="1" x14ac:dyDescent="0.45">
      <c r="F978" s="537"/>
    </row>
    <row r="979" spans="6:6" ht="16" customHeight="1" x14ac:dyDescent="0.45">
      <c r="F979" s="537"/>
    </row>
    <row r="980" spans="6:6" ht="16" customHeight="1" x14ac:dyDescent="0.45">
      <c r="F980" s="537"/>
    </row>
    <row r="981" spans="6:6" ht="16" customHeight="1" x14ac:dyDescent="0.45">
      <c r="F981" s="537"/>
    </row>
    <row r="982" spans="6:6" ht="16" customHeight="1" x14ac:dyDescent="0.45">
      <c r="F982" s="537"/>
    </row>
    <row r="983" spans="6:6" ht="16" customHeight="1" x14ac:dyDescent="0.45">
      <c r="F983" s="537"/>
    </row>
    <row r="984" spans="6:6" ht="16" customHeight="1" x14ac:dyDescent="0.45">
      <c r="F984" s="537"/>
    </row>
    <row r="985" spans="6:6" ht="16" customHeight="1" x14ac:dyDescent="0.45">
      <c r="F985" s="537"/>
    </row>
    <row r="986" spans="6:6" ht="16" customHeight="1" x14ac:dyDescent="0.45">
      <c r="F986" s="537"/>
    </row>
    <row r="987" spans="6:6" ht="16" customHeight="1" x14ac:dyDescent="0.45">
      <c r="F987" s="537"/>
    </row>
    <row r="988" spans="6:6" ht="16" customHeight="1" x14ac:dyDescent="0.45">
      <c r="F988" s="537"/>
    </row>
    <row r="989" spans="6:6" ht="16" customHeight="1" x14ac:dyDescent="0.45">
      <c r="F989" s="537"/>
    </row>
    <row r="990" spans="6:6" ht="16" customHeight="1" x14ac:dyDescent="0.45">
      <c r="F990" s="537"/>
    </row>
    <row r="991" spans="6:6" ht="16" customHeight="1" x14ac:dyDescent="0.45">
      <c r="F991" s="537"/>
    </row>
    <row r="992" spans="6:6" ht="16" customHeight="1" x14ac:dyDescent="0.45">
      <c r="F992" s="537"/>
    </row>
    <row r="993" spans="6:6" ht="16" customHeight="1" x14ac:dyDescent="0.45">
      <c r="F993" s="537"/>
    </row>
    <row r="994" spans="6:6" ht="16" customHeight="1" x14ac:dyDescent="0.45">
      <c r="F994" s="537"/>
    </row>
    <row r="995" spans="6:6" ht="16" customHeight="1" x14ac:dyDescent="0.45">
      <c r="F995" s="537"/>
    </row>
    <row r="996" spans="6:6" ht="16" customHeight="1" x14ac:dyDescent="0.45">
      <c r="F996" s="537"/>
    </row>
    <row r="997" spans="6:6" ht="16" customHeight="1" x14ac:dyDescent="0.45">
      <c r="F997" s="537"/>
    </row>
    <row r="998" spans="6:6" ht="16" customHeight="1" x14ac:dyDescent="0.45">
      <c r="F998" s="537"/>
    </row>
    <row r="999" spans="6:6" ht="16" customHeight="1" x14ac:dyDescent="0.45">
      <c r="F999" s="537"/>
    </row>
    <row r="1000" spans="6:6" ht="16" customHeight="1" x14ac:dyDescent="0.45">
      <c r="F1000" s="537"/>
    </row>
    <row r="1001" spans="6:6" ht="16" customHeight="1" x14ac:dyDescent="0.45">
      <c r="F1001" s="537"/>
    </row>
    <row r="1002" spans="6:6" ht="16" customHeight="1" x14ac:dyDescent="0.45">
      <c r="F1002" s="537"/>
    </row>
    <row r="1003" spans="6:6" ht="16" customHeight="1" x14ac:dyDescent="0.45">
      <c r="F1003" s="537"/>
    </row>
    <row r="1004" spans="6:6" ht="16" customHeight="1" x14ac:dyDescent="0.45">
      <c r="F1004" s="537"/>
    </row>
    <row r="1005" spans="6:6" ht="16" customHeight="1" x14ac:dyDescent="0.45">
      <c r="F1005" s="537"/>
    </row>
    <row r="1006" spans="6:6" ht="16" customHeight="1" x14ac:dyDescent="0.45">
      <c r="F1006" s="537"/>
    </row>
    <row r="1007" spans="6:6" ht="16" customHeight="1" x14ac:dyDescent="0.45">
      <c r="F1007" s="537"/>
    </row>
    <row r="1008" spans="6:6" ht="16" customHeight="1" x14ac:dyDescent="0.45">
      <c r="F1008" s="537"/>
    </row>
    <row r="1009" spans="6:6" ht="16" customHeight="1" x14ac:dyDescent="0.45">
      <c r="F1009" s="537"/>
    </row>
    <row r="1010" spans="6:6" ht="16" customHeight="1" x14ac:dyDescent="0.45">
      <c r="F1010" s="537"/>
    </row>
    <row r="1011" spans="6:6" ht="16" customHeight="1" x14ac:dyDescent="0.45">
      <c r="F1011" s="537"/>
    </row>
    <row r="1012" spans="6:6" ht="16" customHeight="1" x14ac:dyDescent="0.45">
      <c r="F1012" s="537"/>
    </row>
    <row r="1013" spans="6:6" ht="16" customHeight="1" x14ac:dyDescent="0.45">
      <c r="F1013" s="537"/>
    </row>
    <row r="1014" spans="6:6" ht="16" customHeight="1" x14ac:dyDescent="0.45">
      <c r="F1014" s="537"/>
    </row>
    <row r="1015" spans="6:6" ht="16" customHeight="1" x14ac:dyDescent="0.45">
      <c r="F1015" s="537"/>
    </row>
    <row r="1016" spans="6:6" ht="16" customHeight="1" x14ac:dyDescent="0.45">
      <c r="F1016" s="537"/>
    </row>
    <row r="1017" spans="6:6" ht="16" customHeight="1" x14ac:dyDescent="0.45">
      <c r="F1017" s="537"/>
    </row>
    <row r="1018" spans="6:6" ht="16" customHeight="1" x14ac:dyDescent="0.45">
      <c r="F1018" s="537"/>
    </row>
    <row r="1019" spans="6:6" ht="16" customHeight="1" x14ac:dyDescent="0.45">
      <c r="F1019" s="537"/>
    </row>
    <row r="1020" spans="6:6" ht="16" customHeight="1" x14ac:dyDescent="0.45">
      <c r="F1020" s="537"/>
    </row>
    <row r="1021" spans="6:6" ht="16" customHeight="1" x14ac:dyDescent="0.45">
      <c r="F1021" s="537"/>
    </row>
    <row r="1022" spans="6:6" ht="16" customHeight="1" x14ac:dyDescent="0.45">
      <c r="F1022" s="537"/>
    </row>
    <row r="1023" spans="6:6" ht="16" customHeight="1" x14ac:dyDescent="0.45">
      <c r="F1023" s="537"/>
    </row>
    <row r="1024" spans="6:6" ht="16" customHeight="1" x14ac:dyDescent="0.45">
      <c r="F1024" s="537"/>
    </row>
    <row r="1025" spans="6:6" ht="16" customHeight="1" x14ac:dyDescent="0.45">
      <c r="F1025" s="537"/>
    </row>
    <row r="1026" spans="6:6" ht="16" customHeight="1" x14ac:dyDescent="0.45">
      <c r="F1026" s="537"/>
    </row>
    <row r="1027" spans="6:6" ht="16" customHeight="1" x14ac:dyDescent="0.45">
      <c r="F1027" s="537"/>
    </row>
    <row r="1028" spans="6:6" ht="16" customHeight="1" x14ac:dyDescent="0.45">
      <c r="F1028" s="537"/>
    </row>
    <row r="1029" spans="6:6" ht="16" customHeight="1" x14ac:dyDescent="0.45">
      <c r="F1029" s="537"/>
    </row>
    <row r="1030" spans="6:6" ht="16" customHeight="1" x14ac:dyDescent="0.45">
      <c r="F1030" s="537"/>
    </row>
    <row r="1031" spans="6:6" ht="16" customHeight="1" x14ac:dyDescent="0.45">
      <c r="F1031" s="537"/>
    </row>
    <row r="1032" spans="6:6" ht="16" customHeight="1" x14ac:dyDescent="0.45">
      <c r="F1032" s="537"/>
    </row>
    <row r="1033" spans="6:6" ht="16" customHeight="1" x14ac:dyDescent="0.45">
      <c r="F1033" s="537"/>
    </row>
    <row r="1034" spans="6:6" ht="16" customHeight="1" x14ac:dyDescent="0.45">
      <c r="F1034" s="537"/>
    </row>
    <row r="1035" spans="6:6" ht="16" customHeight="1" x14ac:dyDescent="0.45">
      <c r="F1035" s="537"/>
    </row>
    <row r="1036" spans="6:6" ht="16" customHeight="1" x14ac:dyDescent="0.45">
      <c r="F1036" s="537"/>
    </row>
    <row r="1037" spans="6:6" ht="16" customHeight="1" x14ac:dyDescent="0.45">
      <c r="F1037" s="537"/>
    </row>
    <row r="1038" spans="6:6" ht="16" customHeight="1" x14ac:dyDescent="0.45">
      <c r="F1038" s="537"/>
    </row>
    <row r="1039" spans="6:6" ht="16" customHeight="1" x14ac:dyDescent="0.45">
      <c r="F1039" s="537"/>
    </row>
    <row r="1040" spans="6:6" ht="16" customHeight="1" x14ac:dyDescent="0.45">
      <c r="F1040" s="537"/>
    </row>
    <row r="1041" spans="6:6" ht="16" customHeight="1" x14ac:dyDescent="0.45">
      <c r="F1041" s="537"/>
    </row>
    <row r="1042" spans="6:6" ht="16" customHeight="1" x14ac:dyDescent="0.45">
      <c r="F1042" s="537"/>
    </row>
    <row r="1043" spans="6:6" ht="16" customHeight="1" x14ac:dyDescent="0.45">
      <c r="F1043" s="537"/>
    </row>
    <row r="1044" spans="6:6" ht="16" customHeight="1" x14ac:dyDescent="0.45">
      <c r="F1044" s="537"/>
    </row>
    <row r="1045" spans="6:6" ht="16" customHeight="1" x14ac:dyDescent="0.45">
      <c r="F1045" s="537"/>
    </row>
    <row r="1046" spans="6:6" ht="16" customHeight="1" x14ac:dyDescent="0.45">
      <c r="F1046" s="537"/>
    </row>
    <row r="1047" spans="6:6" ht="16" customHeight="1" x14ac:dyDescent="0.45">
      <c r="F1047" s="537"/>
    </row>
    <row r="1048" spans="6:6" ht="16" customHeight="1" x14ac:dyDescent="0.45">
      <c r="F1048" s="537"/>
    </row>
    <row r="1049" spans="6:6" ht="16" customHeight="1" x14ac:dyDescent="0.45">
      <c r="F1049" s="537"/>
    </row>
    <row r="1050" spans="6:6" ht="16" customHeight="1" x14ac:dyDescent="0.45">
      <c r="F1050" s="537"/>
    </row>
    <row r="1051" spans="6:6" ht="16" customHeight="1" x14ac:dyDescent="0.45">
      <c r="F1051" s="537"/>
    </row>
    <row r="1052" spans="6:6" ht="16" customHeight="1" x14ac:dyDescent="0.45">
      <c r="F1052" s="537"/>
    </row>
    <row r="1053" spans="6:6" ht="16" customHeight="1" x14ac:dyDescent="0.45">
      <c r="F1053" s="537"/>
    </row>
    <row r="1054" spans="6:6" ht="16" customHeight="1" x14ac:dyDescent="0.45">
      <c r="F1054" s="537"/>
    </row>
    <row r="1055" spans="6:6" ht="16" customHeight="1" x14ac:dyDescent="0.45">
      <c r="F1055" s="537"/>
    </row>
    <row r="1056" spans="6:6" ht="16" customHeight="1" x14ac:dyDescent="0.45">
      <c r="F1056" s="537"/>
    </row>
    <row r="1057" spans="6:6" ht="16" customHeight="1" x14ac:dyDescent="0.45">
      <c r="F1057" s="537"/>
    </row>
    <row r="1058" spans="6:6" ht="16" customHeight="1" x14ac:dyDescent="0.45">
      <c r="F1058" s="537"/>
    </row>
    <row r="1059" spans="6:6" ht="16" customHeight="1" x14ac:dyDescent="0.45">
      <c r="F1059" s="537"/>
    </row>
    <row r="1060" spans="6:6" ht="16" customHeight="1" x14ac:dyDescent="0.45">
      <c r="F1060" s="537"/>
    </row>
    <row r="1061" spans="6:6" ht="16" customHeight="1" x14ac:dyDescent="0.45">
      <c r="F1061" s="537"/>
    </row>
    <row r="1062" spans="6:6" ht="16" customHeight="1" x14ac:dyDescent="0.45">
      <c r="F1062" s="537"/>
    </row>
    <row r="1063" spans="6:6" ht="16" customHeight="1" x14ac:dyDescent="0.45">
      <c r="F1063" s="537"/>
    </row>
    <row r="1064" spans="6:6" ht="16" customHeight="1" x14ac:dyDescent="0.45">
      <c r="F1064" s="537"/>
    </row>
    <row r="1065" spans="6:6" ht="16" customHeight="1" x14ac:dyDescent="0.45">
      <c r="F1065" s="537"/>
    </row>
    <row r="1066" spans="6:6" ht="16" customHeight="1" x14ac:dyDescent="0.45">
      <c r="F1066" s="537"/>
    </row>
    <row r="1067" spans="6:6" ht="16" customHeight="1" x14ac:dyDescent="0.45">
      <c r="F1067" s="537"/>
    </row>
    <row r="1068" spans="6:6" ht="16" customHeight="1" x14ac:dyDescent="0.45">
      <c r="F1068" s="537"/>
    </row>
    <row r="1069" spans="6:6" ht="16" customHeight="1" x14ac:dyDescent="0.45">
      <c r="F1069" s="537"/>
    </row>
    <row r="1070" spans="6:6" ht="16" customHeight="1" x14ac:dyDescent="0.45">
      <c r="F1070" s="537"/>
    </row>
    <row r="1071" spans="6:6" ht="16" customHeight="1" x14ac:dyDescent="0.45">
      <c r="F1071" s="537"/>
    </row>
    <row r="1072" spans="6:6" ht="16" customHeight="1" x14ac:dyDescent="0.45">
      <c r="F1072" s="537"/>
    </row>
    <row r="1073" spans="6:6" ht="16" customHeight="1" x14ac:dyDescent="0.45">
      <c r="F1073" s="537"/>
    </row>
    <row r="1074" spans="6:6" ht="16" customHeight="1" x14ac:dyDescent="0.45">
      <c r="F1074" s="537"/>
    </row>
    <row r="1075" spans="6:6" ht="16" customHeight="1" x14ac:dyDescent="0.45">
      <c r="F1075" s="537"/>
    </row>
    <row r="1076" spans="6:6" ht="16" customHeight="1" x14ac:dyDescent="0.45">
      <c r="F1076" s="537"/>
    </row>
    <row r="1077" spans="6:6" ht="16" customHeight="1" x14ac:dyDescent="0.45">
      <c r="F1077" s="537"/>
    </row>
    <row r="1078" spans="6:6" ht="16" customHeight="1" x14ac:dyDescent="0.45">
      <c r="F1078" s="537"/>
    </row>
    <row r="1079" spans="6:6" ht="16" customHeight="1" x14ac:dyDescent="0.45">
      <c r="F1079" s="537"/>
    </row>
    <row r="1080" spans="6:6" ht="16" customHeight="1" x14ac:dyDescent="0.45">
      <c r="F1080" s="537"/>
    </row>
    <row r="1081" spans="6:6" ht="16" customHeight="1" x14ac:dyDescent="0.45">
      <c r="F1081" s="537"/>
    </row>
    <row r="1082" spans="6:6" ht="16" customHeight="1" x14ac:dyDescent="0.45">
      <c r="F1082" s="537"/>
    </row>
    <row r="1083" spans="6:6" ht="16" customHeight="1" x14ac:dyDescent="0.45">
      <c r="F1083" s="537"/>
    </row>
    <row r="1084" spans="6:6" ht="16" customHeight="1" x14ac:dyDescent="0.45">
      <c r="F1084" s="537"/>
    </row>
    <row r="1085" spans="6:6" ht="16" customHeight="1" x14ac:dyDescent="0.45">
      <c r="F1085" s="537"/>
    </row>
    <row r="1086" spans="6:6" ht="16" customHeight="1" x14ac:dyDescent="0.45">
      <c r="F1086" s="537"/>
    </row>
    <row r="1087" spans="6:6" ht="16" customHeight="1" x14ac:dyDescent="0.45">
      <c r="F1087" s="537"/>
    </row>
    <row r="1088" spans="6:6" ht="16" customHeight="1" x14ac:dyDescent="0.45">
      <c r="F1088" s="537"/>
    </row>
    <row r="1089" spans="6:6" ht="16" customHeight="1" x14ac:dyDescent="0.45">
      <c r="F1089" s="537"/>
    </row>
    <row r="1090" spans="6:6" ht="16" customHeight="1" x14ac:dyDescent="0.45">
      <c r="F1090" s="537"/>
    </row>
    <row r="1091" spans="6:6" ht="16" customHeight="1" x14ac:dyDescent="0.45">
      <c r="F1091" s="537"/>
    </row>
    <row r="1092" spans="6:6" ht="16" customHeight="1" x14ac:dyDescent="0.45">
      <c r="F1092" s="537"/>
    </row>
    <row r="1093" spans="6:6" ht="16" customHeight="1" x14ac:dyDescent="0.45">
      <c r="F1093" s="537"/>
    </row>
    <row r="1094" spans="6:6" ht="16" customHeight="1" x14ac:dyDescent="0.45">
      <c r="F1094" s="537"/>
    </row>
    <row r="1095" spans="6:6" ht="16" customHeight="1" x14ac:dyDescent="0.45">
      <c r="F1095" s="537"/>
    </row>
    <row r="1096" spans="6:6" ht="16" customHeight="1" x14ac:dyDescent="0.45">
      <c r="F1096" s="537"/>
    </row>
    <row r="1097" spans="6:6" ht="16" customHeight="1" x14ac:dyDescent="0.45">
      <c r="F1097" s="537"/>
    </row>
    <row r="1098" spans="6:6" ht="16" customHeight="1" x14ac:dyDescent="0.45">
      <c r="F1098" s="537"/>
    </row>
    <row r="1099" spans="6:6" ht="16" customHeight="1" x14ac:dyDescent="0.45">
      <c r="F1099" s="537"/>
    </row>
    <row r="1100" spans="6:6" ht="16" customHeight="1" x14ac:dyDescent="0.45">
      <c r="F1100" s="537"/>
    </row>
    <row r="1101" spans="6:6" ht="16" customHeight="1" x14ac:dyDescent="0.45">
      <c r="F1101" s="537"/>
    </row>
    <row r="1102" spans="6:6" ht="16" customHeight="1" x14ac:dyDescent="0.45">
      <c r="F1102" s="537"/>
    </row>
    <row r="1103" spans="6:6" ht="16" customHeight="1" x14ac:dyDescent="0.45">
      <c r="F1103" s="537"/>
    </row>
    <row r="1104" spans="6:6" ht="16" customHeight="1" x14ac:dyDescent="0.45">
      <c r="F1104" s="537"/>
    </row>
    <row r="1105" spans="6:6" ht="16" customHeight="1" x14ac:dyDescent="0.45">
      <c r="F1105" s="537"/>
    </row>
    <row r="1106" spans="6:6" ht="16" customHeight="1" x14ac:dyDescent="0.45">
      <c r="F1106" s="537"/>
    </row>
    <row r="1107" spans="6:6" ht="16" customHeight="1" x14ac:dyDescent="0.45">
      <c r="F1107" s="537"/>
    </row>
    <row r="1108" spans="6:6" ht="16" customHeight="1" x14ac:dyDescent="0.45">
      <c r="F1108" s="537"/>
    </row>
    <row r="1109" spans="6:6" ht="16" customHeight="1" x14ac:dyDescent="0.45">
      <c r="F1109" s="537"/>
    </row>
    <row r="1110" spans="6:6" ht="16" customHeight="1" x14ac:dyDescent="0.45">
      <c r="F1110" s="537"/>
    </row>
    <row r="1111" spans="6:6" ht="16" customHeight="1" x14ac:dyDescent="0.45">
      <c r="F1111" s="537"/>
    </row>
    <row r="1112" spans="6:6" ht="16" customHeight="1" x14ac:dyDescent="0.45">
      <c r="F1112" s="537"/>
    </row>
    <row r="1113" spans="6:6" ht="16" customHeight="1" x14ac:dyDescent="0.45">
      <c r="F1113" s="537"/>
    </row>
    <row r="1114" spans="6:6" ht="16" customHeight="1" x14ac:dyDescent="0.45">
      <c r="F1114" s="537"/>
    </row>
    <row r="1115" spans="6:6" ht="16" customHeight="1" x14ac:dyDescent="0.45">
      <c r="F1115" s="537"/>
    </row>
    <row r="1116" spans="6:6" ht="16" customHeight="1" x14ac:dyDescent="0.45">
      <c r="F1116" s="537"/>
    </row>
    <row r="1117" spans="6:6" ht="16" customHeight="1" x14ac:dyDescent="0.45">
      <c r="F1117" s="537"/>
    </row>
    <row r="1118" spans="6:6" ht="16" customHeight="1" x14ac:dyDescent="0.45">
      <c r="F1118" s="537"/>
    </row>
    <row r="1119" spans="6:6" ht="16" customHeight="1" x14ac:dyDescent="0.45">
      <c r="F1119" s="537"/>
    </row>
    <row r="1120" spans="6:6" ht="16" customHeight="1" x14ac:dyDescent="0.45">
      <c r="F1120" s="537"/>
    </row>
    <row r="1121" spans="6:6" ht="16" customHeight="1" x14ac:dyDescent="0.45">
      <c r="F1121" s="537"/>
    </row>
    <row r="1122" spans="6:6" ht="16" customHeight="1" x14ac:dyDescent="0.45">
      <c r="F1122" s="537"/>
    </row>
    <row r="1123" spans="6:6" ht="16" customHeight="1" x14ac:dyDescent="0.45">
      <c r="F1123" s="537"/>
    </row>
    <row r="1124" spans="6:6" ht="16" customHeight="1" x14ac:dyDescent="0.45">
      <c r="F1124" s="537"/>
    </row>
    <row r="1125" spans="6:6" ht="16" customHeight="1" x14ac:dyDescent="0.45">
      <c r="F1125" s="537"/>
    </row>
    <row r="1126" spans="6:6" ht="16" customHeight="1" x14ac:dyDescent="0.45">
      <c r="F1126" s="537"/>
    </row>
    <row r="1127" spans="6:6" ht="16" customHeight="1" x14ac:dyDescent="0.45">
      <c r="F1127" s="537"/>
    </row>
    <row r="1128" spans="6:6" ht="16" customHeight="1" x14ac:dyDescent="0.45">
      <c r="F1128" s="537"/>
    </row>
    <row r="1129" spans="6:6" ht="16" customHeight="1" x14ac:dyDescent="0.45">
      <c r="F1129" s="537"/>
    </row>
    <row r="1130" spans="6:6" ht="16" customHeight="1" x14ac:dyDescent="0.45">
      <c r="F1130" s="537"/>
    </row>
    <row r="1131" spans="6:6" ht="16" customHeight="1" x14ac:dyDescent="0.45">
      <c r="F1131" s="537"/>
    </row>
    <row r="1132" spans="6:6" ht="16" customHeight="1" x14ac:dyDescent="0.45">
      <c r="F1132" s="537"/>
    </row>
    <row r="1133" spans="6:6" ht="16" customHeight="1" x14ac:dyDescent="0.45">
      <c r="F1133" s="537"/>
    </row>
    <row r="1134" spans="6:6" ht="16" customHeight="1" x14ac:dyDescent="0.45">
      <c r="F1134" s="537"/>
    </row>
    <row r="1135" spans="6:6" ht="16" customHeight="1" x14ac:dyDescent="0.45">
      <c r="F1135" s="537"/>
    </row>
    <row r="1136" spans="6:6" ht="16" customHeight="1" x14ac:dyDescent="0.45">
      <c r="F1136" s="537"/>
    </row>
    <row r="1137" spans="6:6" ht="16" customHeight="1" x14ac:dyDescent="0.45">
      <c r="F1137" s="537"/>
    </row>
    <row r="1138" spans="6:6" ht="16" customHeight="1" x14ac:dyDescent="0.45">
      <c r="F1138" s="537"/>
    </row>
    <row r="1139" spans="6:6" ht="16" customHeight="1" x14ac:dyDescent="0.45">
      <c r="F1139" s="537"/>
    </row>
    <row r="1140" spans="6:6" ht="16" customHeight="1" x14ac:dyDescent="0.45">
      <c r="F1140" s="537"/>
    </row>
    <row r="1141" spans="6:6" ht="16" customHeight="1" x14ac:dyDescent="0.45">
      <c r="F1141" s="537"/>
    </row>
    <row r="1142" spans="6:6" ht="16" customHeight="1" x14ac:dyDescent="0.45">
      <c r="F1142" s="537"/>
    </row>
    <row r="1143" spans="6:6" ht="16" customHeight="1" x14ac:dyDescent="0.45">
      <c r="F1143" s="537"/>
    </row>
    <row r="1144" spans="6:6" ht="16" customHeight="1" x14ac:dyDescent="0.45">
      <c r="F1144" s="537"/>
    </row>
    <row r="1145" spans="6:6" ht="16" customHeight="1" x14ac:dyDescent="0.45">
      <c r="F1145" s="537"/>
    </row>
    <row r="1146" spans="6:6" ht="16" customHeight="1" x14ac:dyDescent="0.45">
      <c r="F1146" s="537"/>
    </row>
    <row r="1147" spans="6:6" ht="16" customHeight="1" x14ac:dyDescent="0.45">
      <c r="F1147" s="537"/>
    </row>
    <row r="1148" spans="6:6" ht="16" customHeight="1" x14ac:dyDescent="0.45">
      <c r="F1148" s="537"/>
    </row>
    <row r="1149" spans="6:6" ht="16" customHeight="1" x14ac:dyDescent="0.45">
      <c r="F1149" s="537"/>
    </row>
    <row r="1150" spans="6:6" ht="16" customHeight="1" x14ac:dyDescent="0.45">
      <c r="F1150" s="537"/>
    </row>
    <row r="1151" spans="6:6" ht="16" customHeight="1" x14ac:dyDescent="0.45">
      <c r="F1151" s="537"/>
    </row>
    <row r="1152" spans="6:6" ht="16" customHeight="1" x14ac:dyDescent="0.45">
      <c r="F1152" s="537"/>
    </row>
    <row r="1153" spans="6:6" ht="16" customHeight="1" x14ac:dyDescent="0.45">
      <c r="F1153" s="537"/>
    </row>
    <row r="1154" spans="6:6" ht="16" customHeight="1" x14ac:dyDescent="0.45">
      <c r="F1154" s="537"/>
    </row>
    <row r="1155" spans="6:6" ht="16" customHeight="1" x14ac:dyDescent="0.45">
      <c r="F1155" s="537"/>
    </row>
    <row r="1156" spans="6:6" ht="16" customHeight="1" x14ac:dyDescent="0.45">
      <c r="F1156" s="537"/>
    </row>
    <row r="1157" spans="6:6" ht="16" customHeight="1" x14ac:dyDescent="0.45">
      <c r="F1157" s="537"/>
    </row>
    <row r="1158" spans="6:6" ht="16" customHeight="1" x14ac:dyDescent="0.45">
      <c r="F1158" s="537"/>
    </row>
    <row r="1159" spans="6:6" ht="16" customHeight="1" x14ac:dyDescent="0.45">
      <c r="F1159" s="537"/>
    </row>
    <row r="1160" spans="6:6" ht="16" customHeight="1" x14ac:dyDescent="0.45">
      <c r="F1160" s="537"/>
    </row>
    <row r="1161" spans="6:6" ht="16" customHeight="1" x14ac:dyDescent="0.45">
      <c r="F1161" s="537"/>
    </row>
    <row r="1162" spans="6:6" ht="16" customHeight="1" x14ac:dyDescent="0.45">
      <c r="F1162" s="537"/>
    </row>
    <row r="1163" spans="6:6" ht="16" customHeight="1" x14ac:dyDescent="0.45">
      <c r="F1163" s="537"/>
    </row>
    <row r="1164" spans="6:6" ht="16" customHeight="1" x14ac:dyDescent="0.45">
      <c r="F1164" s="537"/>
    </row>
    <row r="1165" spans="6:6" ht="16" customHeight="1" x14ac:dyDescent="0.45">
      <c r="F1165" s="537"/>
    </row>
    <row r="1166" spans="6:6" ht="16" customHeight="1" x14ac:dyDescent="0.45">
      <c r="F1166" s="537"/>
    </row>
    <row r="1167" spans="6:6" ht="16" customHeight="1" x14ac:dyDescent="0.45">
      <c r="F1167" s="537"/>
    </row>
    <row r="1168" spans="6:6" ht="16" customHeight="1" x14ac:dyDescent="0.45">
      <c r="F1168" s="537"/>
    </row>
    <row r="1169" spans="6:6" ht="16" customHeight="1" x14ac:dyDescent="0.45">
      <c r="F1169" s="537"/>
    </row>
    <row r="1170" spans="6:6" ht="16" customHeight="1" x14ac:dyDescent="0.45">
      <c r="F1170" s="537"/>
    </row>
    <row r="1171" spans="6:6" ht="16" customHeight="1" x14ac:dyDescent="0.45">
      <c r="F1171" s="537"/>
    </row>
    <row r="1172" spans="6:6" ht="16" customHeight="1" x14ac:dyDescent="0.45">
      <c r="F1172" s="537"/>
    </row>
    <row r="1173" spans="6:6" ht="16" customHeight="1" x14ac:dyDescent="0.45">
      <c r="F1173" s="537"/>
    </row>
    <row r="1174" spans="6:6" ht="16" customHeight="1" x14ac:dyDescent="0.45">
      <c r="F1174" s="537"/>
    </row>
    <row r="1175" spans="6:6" ht="16" customHeight="1" x14ac:dyDescent="0.45">
      <c r="F1175" s="537"/>
    </row>
    <row r="1176" spans="6:6" ht="16" customHeight="1" x14ac:dyDescent="0.45">
      <c r="F1176" s="537"/>
    </row>
    <row r="1177" spans="6:6" ht="16" customHeight="1" x14ac:dyDescent="0.45">
      <c r="F1177" s="537"/>
    </row>
    <row r="1178" spans="6:6" ht="16" customHeight="1" x14ac:dyDescent="0.45">
      <c r="F1178" s="537"/>
    </row>
    <row r="1179" spans="6:6" ht="16" customHeight="1" x14ac:dyDescent="0.45">
      <c r="F1179" s="537"/>
    </row>
    <row r="1180" spans="6:6" ht="16" customHeight="1" x14ac:dyDescent="0.45">
      <c r="F1180" s="537"/>
    </row>
    <row r="1181" spans="6:6" ht="16" customHeight="1" x14ac:dyDescent="0.45">
      <c r="F1181" s="537"/>
    </row>
    <row r="1182" spans="6:6" ht="16" customHeight="1" x14ac:dyDescent="0.45">
      <c r="F1182" s="537"/>
    </row>
    <row r="1183" spans="6:6" ht="16" customHeight="1" x14ac:dyDescent="0.45">
      <c r="F1183" s="537"/>
    </row>
    <row r="1184" spans="6:6" ht="16" customHeight="1" x14ac:dyDescent="0.45">
      <c r="F1184" s="537"/>
    </row>
    <row r="1185" spans="6:6" ht="16" customHeight="1" x14ac:dyDescent="0.45">
      <c r="F1185" s="537"/>
    </row>
    <row r="1186" spans="6:6" ht="16" customHeight="1" x14ac:dyDescent="0.45">
      <c r="F1186" s="537"/>
    </row>
    <row r="1187" spans="6:6" ht="16" customHeight="1" x14ac:dyDescent="0.45">
      <c r="F1187" s="537"/>
    </row>
    <row r="1188" spans="6:6" ht="16" customHeight="1" x14ac:dyDescent="0.45">
      <c r="F1188" s="537"/>
    </row>
    <row r="1189" spans="6:6" ht="16" customHeight="1" x14ac:dyDescent="0.45">
      <c r="F1189" s="537"/>
    </row>
    <row r="1190" spans="6:6" ht="16" customHeight="1" x14ac:dyDescent="0.45">
      <c r="F1190" s="537"/>
    </row>
    <row r="1191" spans="6:6" ht="16" customHeight="1" x14ac:dyDescent="0.45">
      <c r="F1191" s="537"/>
    </row>
    <row r="1192" spans="6:6" ht="16" customHeight="1" x14ac:dyDescent="0.45">
      <c r="F1192" s="537"/>
    </row>
    <row r="1193" spans="6:6" ht="16" customHeight="1" x14ac:dyDescent="0.45">
      <c r="F1193" s="537"/>
    </row>
    <row r="1194" spans="6:6" ht="16" customHeight="1" x14ac:dyDescent="0.45">
      <c r="F1194" s="537"/>
    </row>
    <row r="1195" spans="6:6" ht="16" customHeight="1" x14ac:dyDescent="0.45">
      <c r="F1195" s="537"/>
    </row>
    <row r="1196" spans="6:6" ht="16" customHeight="1" x14ac:dyDescent="0.45">
      <c r="F1196" s="537"/>
    </row>
    <row r="1197" spans="6:6" ht="16" customHeight="1" x14ac:dyDescent="0.45">
      <c r="F1197" s="537"/>
    </row>
    <row r="1198" spans="6:6" ht="16" customHeight="1" x14ac:dyDescent="0.45">
      <c r="F1198" s="537"/>
    </row>
    <row r="1199" spans="6:6" ht="16" customHeight="1" x14ac:dyDescent="0.45">
      <c r="F1199" s="537"/>
    </row>
    <row r="1200" spans="6:6" ht="16" customHeight="1" x14ac:dyDescent="0.45">
      <c r="F1200" s="537"/>
    </row>
    <row r="1201" spans="6:6" ht="16" customHeight="1" x14ac:dyDescent="0.45">
      <c r="F1201" s="537"/>
    </row>
    <row r="1202" spans="6:6" ht="16" customHeight="1" x14ac:dyDescent="0.45">
      <c r="F1202" s="537"/>
    </row>
    <row r="1203" spans="6:6" ht="16" customHeight="1" x14ac:dyDescent="0.45">
      <c r="F1203" s="537"/>
    </row>
    <row r="1204" spans="6:6" ht="16" customHeight="1" x14ac:dyDescent="0.45">
      <c r="F1204" s="537"/>
    </row>
    <row r="1205" spans="6:6" ht="16" customHeight="1" x14ac:dyDescent="0.45">
      <c r="F1205" s="537"/>
    </row>
    <row r="1206" spans="6:6" ht="16" customHeight="1" x14ac:dyDescent="0.45">
      <c r="F1206" s="537"/>
    </row>
    <row r="1207" spans="6:6" ht="16" customHeight="1" x14ac:dyDescent="0.45">
      <c r="F1207" s="537"/>
    </row>
    <row r="1208" spans="6:6" ht="16" customHeight="1" x14ac:dyDescent="0.45">
      <c r="F1208" s="537"/>
    </row>
    <row r="1209" spans="6:6" ht="16" customHeight="1" x14ac:dyDescent="0.45">
      <c r="F1209" s="537"/>
    </row>
    <row r="1210" spans="6:6" ht="16" customHeight="1" x14ac:dyDescent="0.45">
      <c r="F1210" s="537"/>
    </row>
    <row r="1211" spans="6:6" ht="16" customHeight="1" x14ac:dyDescent="0.45">
      <c r="F1211" s="537"/>
    </row>
    <row r="1212" spans="6:6" ht="16" customHeight="1" x14ac:dyDescent="0.45">
      <c r="F1212" s="537"/>
    </row>
    <row r="1213" spans="6:6" ht="16" customHeight="1" x14ac:dyDescent="0.45">
      <c r="F1213" s="537"/>
    </row>
    <row r="1214" spans="6:6" ht="16" customHeight="1" x14ac:dyDescent="0.45">
      <c r="F1214" s="537"/>
    </row>
    <row r="1215" spans="6:6" ht="16" customHeight="1" x14ac:dyDescent="0.45">
      <c r="F1215" s="537"/>
    </row>
    <row r="1216" spans="6:6" ht="16" customHeight="1" x14ac:dyDescent="0.45">
      <c r="F1216" s="537"/>
    </row>
    <row r="1217" spans="6:6" ht="16" customHeight="1" x14ac:dyDescent="0.45">
      <c r="F1217" s="537"/>
    </row>
    <row r="1218" spans="6:6" ht="16" customHeight="1" x14ac:dyDescent="0.45">
      <c r="F1218" s="537"/>
    </row>
    <row r="1219" spans="6:6" ht="16" customHeight="1" x14ac:dyDescent="0.45">
      <c r="F1219" s="537"/>
    </row>
    <row r="1220" spans="6:6" ht="16" customHeight="1" x14ac:dyDescent="0.45">
      <c r="F1220" s="537"/>
    </row>
    <row r="1221" spans="6:6" ht="16" customHeight="1" x14ac:dyDescent="0.45">
      <c r="F1221" s="537"/>
    </row>
    <row r="1222" spans="6:6" ht="16" customHeight="1" x14ac:dyDescent="0.45">
      <c r="F1222" s="537"/>
    </row>
    <row r="1223" spans="6:6" ht="16" customHeight="1" x14ac:dyDescent="0.45">
      <c r="F1223" s="537"/>
    </row>
    <row r="1224" spans="6:6" ht="16" customHeight="1" x14ac:dyDescent="0.45">
      <c r="F1224" s="537"/>
    </row>
    <row r="1225" spans="6:6" ht="16" customHeight="1" x14ac:dyDescent="0.45">
      <c r="F1225" s="537"/>
    </row>
    <row r="1226" spans="6:6" ht="16" customHeight="1" x14ac:dyDescent="0.45">
      <c r="F1226" s="537"/>
    </row>
    <row r="1227" spans="6:6" ht="16" customHeight="1" x14ac:dyDescent="0.45">
      <c r="F1227" s="537"/>
    </row>
    <row r="1228" spans="6:6" ht="16" customHeight="1" x14ac:dyDescent="0.45">
      <c r="F1228" s="537"/>
    </row>
    <row r="1229" spans="6:6" ht="16" customHeight="1" x14ac:dyDescent="0.45">
      <c r="F1229" s="537"/>
    </row>
    <row r="1230" spans="6:6" ht="16" customHeight="1" x14ac:dyDescent="0.45">
      <c r="F1230" s="537"/>
    </row>
    <row r="1231" spans="6:6" ht="16" customHeight="1" x14ac:dyDescent="0.45">
      <c r="F1231" s="537"/>
    </row>
    <row r="1232" spans="6:6" ht="16" customHeight="1" x14ac:dyDescent="0.45">
      <c r="F1232" s="537"/>
    </row>
    <row r="1233" spans="6:6" ht="16" customHeight="1" x14ac:dyDescent="0.45">
      <c r="F1233" s="537"/>
    </row>
    <row r="1234" spans="6:6" ht="16" customHeight="1" x14ac:dyDescent="0.45">
      <c r="F1234" s="537"/>
    </row>
    <row r="1235" spans="6:6" ht="16" customHeight="1" x14ac:dyDescent="0.45">
      <c r="F1235" s="537"/>
    </row>
    <row r="1236" spans="6:6" ht="16" customHeight="1" x14ac:dyDescent="0.45">
      <c r="F1236" s="537"/>
    </row>
    <row r="1237" spans="6:6" ht="16" customHeight="1" x14ac:dyDescent="0.45">
      <c r="F1237" s="537"/>
    </row>
    <row r="1238" spans="6:6" ht="16" customHeight="1" x14ac:dyDescent="0.45">
      <c r="F1238" s="537"/>
    </row>
    <row r="1239" spans="6:6" ht="16" customHeight="1" x14ac:dyDescent="0.45">
      <c r="F1239" s="537"/>
    </row>
    <row r="1240" spans="6:6" ht="16" customHeight="1" x14ac:dyDescent="0.45">
      <c r="F1240" s="537"/>
    </row>
    <row r="1241" spans="6:6" ht="16" customHeight="1" x14ac:dyDescent="0.45">
      <c r="F1241" s="537"/>
    </row>
    <row r="1242" spans="6:6" ht="16" customHeight="1" x14ac:dyDescent="0.45">
      <c r="F1242" s="537"/>
    </row>
    <row r="1243" spans="6:6" ht="16" customHeight="1" x14ac:dyDescent="0.45">
      <c r="F1243" s="537"/>
    </row>
    <row r="1244" spans="6:6" ht="16" customHeight="1" x14ac:dyDescent="0.45">
      <c r="F1244" s="537"/>
    </row>
    <row r="1245" spans="6:6" ht="16" customHeight="1" x14ac:dyDescent="0.45">
      <c r="F1245" s="537"/>
    </row>
    <row r="1246" spans="6:6" ht="16" customHeight="1" x14ac:dyDescent="0.45">
      <c r="F1246" s="537"/>
    </row>
    <row r="1247" spans="6:6" ht="16" customHeight="1" x14ac:dyDescent="0.45">
      <c r="F1247" s="537"/>
    </row>
    <row r="1248" spans="6:6" ht="16" customHeight="1" x14ac:dyDescent="0.45">
      <c r="F1248" s="537"/>
    </row>
    <row r="1249" spans="6:6" ht="16" customHeight="1" x14ac:dyDescent="0.45">
      <c r="F1249" s="537"/>
    </row>
    <row r="1250" spans="6:6" ht="16" customHeight="1" x14ac:dyDescent="0.45">
      <c r="F1250" s="537"/>
    </row>
    <row r="1251" spans="6:6" ht="16" customHeight="1" x14ac:dyDescent="0.45">
      <c r="F1251" s="537"/>
    </row>
    <row r="1252" spans="6:6" ht="16" customHeight="1" x14ac:dyDescent="0.45">
      <c r="F1252" s="537"/>
    </row>
    <row r="1253" spans="6:6" ht="16" customHeight="1" x14ac:dyDescent="0.45">
      <c r="F1253" s="537"/>
    </row>
    <row r="1254" spans="6:6" ht="16" customHeight="1" x14ac:dyDescent="0.45">
      <c r="F1254" s="537"/>
    </row>
    <row r="1255" spans="6:6" ht="16" customHeight="1" x14ac:dyDescent="0.45">
      <c r="F1255" s="537"/>
    </row>
    <row r="1256" spans="6:6" ht="16" customHeight="1" x14ac:dyDescent="0.45">
      <c r="F1256" s="537"/>
    </row>
    <row r="1257" spans="6:6" ht="16" customHeight="1" x14ac:dyDescent="0.45">
      <c r="F1257" s="537"/>
    </row>
    <row r="1258" spans="6:6" ht="16" customHeight="1" x14ac:dyDescent="0.45">
      <c r="F1258" s="537"/>
    </row>
    <row r="1259" spans="6:6" ht="16" customHeight="1" x14ac:dyDescent="0.45">
      <c r="F1259" s="537"/>
    </row>
    <row r="1260" spans="6:6" ht="16" customHeight="1" x14ac:dyDescent="0.45">
      <c r="F1260" s="537"/>
    </row>
    <row r="1261" spans="6:6" ht="16" customHeight="1" x14ac:dyDescent="0.45">
      <c r="F1261" s="537"/>
    </row>
    <row r="1262" spans="6:6" ht="16" customHeight="1" x14ac:dyDescent="0.45">
      <c r="F1262" s="537"/>
    </row>
    <row r="1263" spans="6:6" ht="16" customHeight="1" x14ac:dyDescent="0.45">
      <c r="F1263" s="537"/>
    </row>
    <row r="1264" spans="6:6" ht="16" customHeight="1" x14ac:dyDescent="0.45">
      <c r="F1264" s="537"/>
    </row>
    <row r="1265" spans="6:6" ht="16" customHeight="1" x14ac:dyDescent="0.45">
      <c r="F1265" s="537"/>
    </row>
    <row r="1266" spans="6:6" ht="16" customHeight="1" x14ac:dyDescent="0.45">
      <c r="F1266" s="537"/>
    </row>
    <row r="1267" spans="6:6" ht="16" customHeight="1" x14ac:dyDescent="0.45">
      <c r="F1267" s="537"/>
    </row>
    <row r="1268" spans="6:6" ht="16" customHeight="1" x14ac:dyDescent="0.45">
      <c r="F1268" s="537"/>
    </row>
    <row r="1269" spans="6:6" ht="16" customHeight="1" x14ac:dyDescent="0.45">
      <c r="F1269" s="537"/>
    </row>
    <row r="1270" spans="6:6" ht="16" customHeight="1" x14ac:dyDescent="0.45">
      <c r="F1270" s="537"/>
    </row>
    <row r="1271" spans="6:6" ht="16" customHeight="1" x14ac:dyDescent="0.45">
      <c r="F1271" s="537"/>
    </row>
    <row r="1272" spans="6:6" ht="16" customHeight="1" x14ac:dyDescent="0.45">
      <c r="F1272" s="537"/>
    </row>
    <row r="1273" spans="6:6" ht="16" customHeight="1" x14ac:dyDescent="0.45">
      <c r="F1273" s="537"/>
    </row>
    <row r="1274" spans="6:6" ht="16" customHeight="1" x14ac:dyDescent="0.45">
      <c r="F1274" s="537"/>
    </row>
    <row r="1275" spans="6:6" ht="16" customHeight="1" x14ac:dyDescent="0.45">
      <c r="F1275" s="537"/>
    </row>
    <row r="1276" spans="6:6" ht="16" customHeight="1" x14ac:dyDescent="0.45">
      <c r="F1276" s="537"/>
    </row>
    <row r="1277" spans="6:6" ht="16" customHeight="1" x14ac:dyDescent="0.45">
      <c r="F1277" s="537"/>
    </row>
    <row r="1278" spans="6:6" ht="16" customHeight="1" x14ac:dyDescent="0.45">
      <c r="F1278" s="537"/>
    </row>
    <row r="1279" spans="6:6" ht="16" customHeight="1" x14ac:dyDescent="0.45">
      <c r="F1279" s="537"/>
    </row>
    <row r="1280" spans="6:6" ht="16" customHeight="1" x14ac:dyDescent="0.45">
      <c r="F1280" s="537"/>
    </row>
    <row r="1281" spans="6:6" ht="16" customHeight="1" x14ac:dyDescent="0.45">
      <c r="F1281" s="537"/>
    </row>
    <row r="1282" spans="6:6" ht="16" customHeight="1" x14ac:dyDescent="0.45">
      <c r="F1282" s="537"/>
    </row>
    <row r="1283" spans="6:6" ht="16" customHeight="1" x14ac:dyDescent="0.45">
      <c r="F1283" s="537"/>
    </row>
    <row r="1284" spans="6:6" ht="16" customHeight="1" x14ac:dyDescent="0.45">
      <c r="F1284" s="537"/>
    </row>
    <row r="1285" spans="6:6" ht="16" customHeight="1" x14ac:dyDescent="0.45">
      <c r="F1285" s="537"/>
    </row>
    <row r="1286" spans="6:6" ht="16" customHeight="1" x14ac:dyDescent="0.45">
      <c r="F1286" s="537"/>
    </row>
    <row r="1287" spans="6:6" ht="16" customHeight="1" x14ac:dyDescent="0.45">
      <c r="F1287" s="537"/>
    </row>
    <row r="1288" spans="6:6" ht="16" customHeight="1" x14ac:dyDescent="0.45">
      <c r="F1288" s="537"/>
    </row>
    <row r="1289" spans="6:6" ht="16" customHeight="1" x14ac:dyDescent="0.45">
      <c r="F1289" s="537"/>
    </row>
    <row r="1290" spans="6:6" ht="16" customHeight="1" x14ac:dyDescent="0.45">
      <c r="F1290" s="537"/>
    </row>
    <row r="1291" spans="6:6" ht="16" customHeight="1" x14ac:dyDescent="0.45">
      <c r="F1291" s="537"/>
    </row>
    <row r="1292" spans="6:6" ht="16" customHeight="1" x14ac:dyDescent="0.45">
      <c r="F1292" s="537"/>
    </row>
    <row r="1293" spans="6:6" ht="16" customHeight="1" x14ac:dyDescent="0.45">
      <c r="F1293" s="537"/>
    </row>
    <row r="1294" spans="6:6" ht="16" customHeight="1" x14ac:dyDescent="0.45">
      <c r="F1294" s="537"/>
    </row>
    <row r="1295" spans="6:6" ht="16" customHeight="1" x14ac:dyDescent="0.45">
      <c r="F1295" s="537"/>
    </row>
    <row r="1296" spans="6:6" ht="16" customHeight="1" x14ac:dyDescent="0.45">
      <c r="F1296" s="537"/>
    </row>
    <row r="1297" spans="6:6" ht="16" customHeight="1" x14ac:dyDescent="0.45">
      <c r="F1297" s="537"/>
    </row>
    <row r="1298" spans="6:6" ht="16" customHeight="1" x14ac:dyDescent="0.45">
      <c r="F1298" s="537"/>
    </row>
    <row r="1299" spans="6:6" ht="16" customHeight="1" x14ac:dyDescent="0.45">
      <c r="F1299" s="537"/>
    </row>
    <row r="1300" spans="6:6" ht="16" customHeight="1" x14ac:dyDescent="0.45">
      <c r="F1300" s="537"/>
    </row>
    <row r="1301" spans="6:6" ht="16" customHeight="1" x14ac:dyDescent="0.45">
      <c r="F1301" s="537"/>
    </row>
    <row r="1302" spans="6:6" ht="16" customHeight="1" x14ac:dyDescent="0.45">
      <c r="F1302" s="537"/>
    </row>
    <row r="1303" spans="6:6" ht="16" customHeight="1" x14ac:dyDescent="0.45">
      <c r="F1303" s="537"/>
    </row>
    <row r="1304" spans="6:6" ht="16" customHeight="1" x14ac:dyDescent="0.45">
      <c r="F1304" s="537"/>
    </row>
    <row r="1305" spans="6:6" ht="16" customHeight="1" x14ac:dyDescent="0.45">
      <c r="F1305" s="537"/>
    </row>
    <row r="1306" spans="6:6" ht="16" customHeight="1" x14ac:dyDescent="0.45">
      <c r="F1306" s="537"/>
    </row>
    <row r="1307" spans="6:6" ht="16" customHeight="1" x14ac:dyDescent="0.45">
      <c r="F1307" s="537"/>
    </row>
    <row r="1308" spans="6:6" ht="16" customHeight="1" x14ac:dyDescent="0.45">
      <c r="F1308" s="537"/>
    </row>
    <row r="1309" spans="6:6" ht="16" customHeight="1" x14ac:dyDescent="0.45">
      <c r="F1309" s="537"/>
    </row>
    <row r="1310" spans="6:6" ht="16" customHeight="1" x14ac:dyDescent="0.45">
      <c r="F1310" s="537"/>
    </row>
    <row r="1311" spans="6:6" ht="16" customHeight="1" x14ac:dyDescent="0.45">
      <c r="F1311" s="537"/>
    </row>
    <row r="1312" spans="6:6" ht="16" customHeight="1" x14ac:dyDescent="0.45">
      <c r="F1312" s="537"/>
    </row>
    <row r="1313" spans="6:6" ht="16" customHeight="1" x14ac:dyDescent="0.45">
      <c r="F1313" s="537"/>
    </row>
    <row r="1314" spans="6:6" ht="16" customHeight="1" x14ac:dyDescent="0.45">
      <c r="F1314" s="537"/>
    </row>
    <row r="1315" spans="6:6" ht="16" customHeight="1" x14ac:dyDescent="0.45">
      <c r="F1315" s="537"/>
    </row>
    <row r="1316" spans="6:6" ht="16" customHeight="1" x14ac:dyDescent="0.45">
      <c r="F1316" s="537"/>
    </row>
    <row r="1317" spans="6:6" ht="16" customHeight="1" x14ac:dyDescent="0.45">
      <c r="F1317" s="537"/>
    </row>
    <row r="1318" spans="6:6" ht="16" customHeight="1" x14ac:dyDescent="0.45">
      <c r="F1318" s="537"/>
    </row>
    <row r="1319" spans="6:6" ht="16" customHeight="1" x14ac:dyDescent="0.45">
      <c r="F1319" s="537"/>
    </row>
    <row r="1320" spans="6:6" ht="16" customHeight="1" x14ac:dyDescent="0.45">
      <c r="F1320" s="537"/>
    </row>
    <row r="1321" spans="6:6" ht="16" customHeight="1" x14ac:dyDescent="0.45">
      <c r="F1321" s="537"/>
    </row>
    <row r="1322" spans="6:6" ht="16" customHeight="1" x14ac:dyDescent="0.45">
      <c r="F1322" s="537"/>
    </row>
    <row r="1323" spans="6:6" ht="16" customHeight="1" x14ac:dyDescent="0.45">
      <c r="F1323" s="537"/>
    </row>
    <row r="1324" spans="6:6" ht="16" customHeight="1" x14ac:dyDescent="0.45">
      <c r="F1324" s="537"/>
    </row>
    <row r="1325" spans="6:6" ht="16" customHeight="1" x14ac:dyDescent="0.45">
      <c r="F1325" s="537"/>
    </row>
    <row r="1326" spans="6:6" ht="16" customHeight="1" x14ac:dyDescent="0.45">
      <c r="F1326" s="537"/>
    </row>
    <row r="1327" spans="6:6" ht="16" customHeight="1" x14ac:dyDescent="0.45">
      <c r="F1327" s="537"/>
    </row>
    <row r="1328" spans="6:6" ht="16" customHeight="1" x14ac:dyDescent="0.45">
      <c r="F1328" s="537"/>
    </row>
    <row r="1329" spans="6:6" ht="16" customHeight="1" x14ac:dyDescent="0.45">
      <c r="F1329" s="537"/>
    </row>
    <row r="1330" spans="6:6" ht="16" customHeight="1" x14ac:dyDescent="0.45">
      <c r="F1330" s="537"/>
    </row>
    <row r="1331" spans="6:6" ht="16" customHeight="1" x14ac:dyDescent="0.45">
      <c r="F1331" s="537"/>
    </row>
    <row r="1332" spans="6:6" ht="16" customHeight="1" x14ac:dyDescent="0.45">
      <c r="F1332" s="537"/>
    </row>
    <row r="1333" spans="6:6" ht="16" customHeight="1" x14ac:dyDescent="0.45">
      <c r="F1333" s="537"/>
    </row>
    <row r="1334" spans="6:6" ht="16" customHeight="1" x14ac:dyDescent="0.45">
      <c r="F1334" s="537"/>
    </row>
    <row r="1335" spans="6:6" ht="16" customHeight="1" x14ac:dyDescent="0.45">
      <c r="F1335" s="537"/>
    </row>
    <row r="1336" spans="6:6" ht="16" customHeight="1" x14ac:dyDescent="0.45">
      <c r="F1336" s="537"/>
    </row>
    <row r="1337" spans="6:6" ht="16" customHeight="1" x14ac:dyDescent="0.45">
      <c r="F1337" s="537"/>
    </row>
    <row r="1338" spans="6:6" ht="16" customHeight="1" x14ac:dyDescent="0.45">
      <c r="F1338" s="537"/>
    </row>
    <row r="1339" spans="6:6" ht="16" customHeight="1" x14ac:dyDescent="0.45">
      <c r="F1339" s="537"/>
    </row>
    <row r="1340" spans="6:6" ht="16" customHeight="1" x14ac:dyDescent="0.45">
      <c r="F1340" s="537"/>
    </row>
    <row r="1341" spans="6:6" ht="16" customHeight="1" x14ac:dyDescent="0.45">
      <c r="F1341" s="537"/>
    </row>
    <row r="1342" spans="6:6" ht="16" customHeight="1" x14ac:dyDescent="0.45">
      <c r="F1342" s="537"/>
    </row>
    <row r="1343" spans="6:6" ht="16" customHeight="1" x14ac:dyDescent="0.45">
      <c r="F1343" s="537"/>
    </row>
    <row r="1344" spans="6:6" ht="16" customHeight="1" x14ac:dyDescent="0.45">
      <c r="F1344" s="537"/>
    </row>
    <row r="1345" spans="6:6" ht="16" customHeight="1" x14ac:dyDescent="0.45">
      <c r="F1345" s="537"/>
    </row>
    <row r="1346" spans="6:6" ht="16" customHeight="1" x14ac:dyDescent="0.45">
      <c r="F1346" s="537"/>
    </row>
    <row r="1347" spans="6:6" ht="16" customHeight="1" x14ac:dyDescent="0.45">
      <c r="F1347" s="537"/>
    </row>
    <row r="1348" spans="6:6" ht="16" customHeight="1" x14ac:dyDescent="0.45">
      <c r="F1348" s="537"/>
    </row>
    <row r="1349" spans="6:6" ht="16" customHeight="1" x14ac:dyDescent="0.45">
      <c r="F1349" s="537"/>
    </row>
    <row r="1350" spans="6:6" ht="16" customHeight="1" x14ac:dyDescent="0.45">
      <c r="F1350" s="537"/>
    </row>
    <row r="1351" spans="6:6" ht="16" customHeight="1" x14ac:dyDescent="0.45">
      <c r="F1351" s="537"/>
    </row>
    <row r="1352" spans="6:6" ht="16" customHeight="1" x14ac:dyDescent="0.45">
      <c r="F1352" s="537"/>
    </row>
    <row r="1353" spans="6:6" ht="16" customHeight="1" x14ac:dyDescent="0.45">
      <c r="F1353" s="537"/>
    </row>
    <row r="1354" spans="6:6" ht="16" customHeight="1" x14ac:dyDescent="0.45">
      <c r="F1354" s="537"/>
    </row>
    <row r="1355" spans="6:6" ht="16" customHeight="1" x14ac:dyDescent="0.45">
      <c r="F1355" s="537"/>
    </row>
    <row r="1356" spans="6:6" ht="16" customHeight="1" x14ac:dyDescent="0.45">
      <c r="F1356" s="537"/>
    </row>
    <row r="1357" spans="6:6" ht="16" customHeight="1" x14ac:dyDescent="0.45">
      <c r="F1357" s="537"/>
    </row>
    <row r="1358" spans="6:6" ht="16" customHeight="1" x14ac:dyDescent="0.45">
      <c r="F1358" s="537"/>
    </row>
    <row r="1359" spans="6:6" ht="16" customHeight="1" x14ac:dyDescent="0.45">
      <c r="F1359" s="537"/>
    </row>
    <row r="1360" spans="6:6" ht="16" customHeight="1" x14ac:dyDescent="0.45">
      <c r="F1360" s="537"/>
    </row>
    <row r="1361" spans="6:6" ht="16" customHeight="1" x14ac:dyDescent="0.45">
      <c r="F1361" s="537"/>
    </row>
    <row r="1362" spans="6:6" ht="16" customHeight="1" x14ac:dyDescent="0.45">
      <c r="F1362" s="537"/>
    </row>
    <row r="1363" spans="6:6" ht="16" customHeight="1" x14ac:dyDescent="0.45">
      <c r="F1363" s="537"/>
    </row>
    <row r="1364" spans="6:6" ht="16" customHeight="1" x14ac:dyDescent="0.45">
      <c r="F1364" s="537"/>
    </row>
    <row r="1365" spans="6:6" ht="16" customHeight="1" x14ac:dyDescent="0.45">
      <c r="F1365" s="537"/>
    </row>
    <row r="1366" spans="6:6" ht="16" customHeight="1" x14ac:dyDescent="0.45">
      <c r="F1366" s="537"/>
    </row>
    <row r="1367" spans="6:6" ht="16" customHeight="1" x14ac:dyDescent="0.45">
      <c r="F1367" s="537"/>
    </row>
    <row r="1368" spans="6:6" ht="16" customHeight="1" x14ac:dyDescent="0.45">
      <c r="F1368" s="537"/>
    </row>
    <row r="1369" spans="6:6" ht="16" customHeight="1" x14ac:dyDescent="0.45">
      <c r="F1369" s="537"/>
    </row>
    <row r="1370" spans="6:6" ht="16" customHeight="1" x14ac:dyDescent="0.45">
      <c r="F1370" s="537"/>
    </row>
    <row r="1371" spans="6:6" ht="16" customHeight="1" x14ac:dyDescent="0.45">
      <c r="F1371" s="537"/>
    </row>
    <row r="1372" spans="6:6" ht="16" customHeight="1" x14ac:dyDescent="0.45">
      <c r="F1372" s="537"/>
    </row>
    <row r="1373" spans="6:6" ht="16" customHeight="1" x14ac:dyDescent="0.45">
      <c r="F1373" s="537"/>
    </row>
    <row r="1374" spans="6:6" ht="16" customHeight="1" x14ac:dyDescent="0.45">
      <c r="F1374" s="537"/>
    </row>
    <row r="1375" spans="6:6" ht="16" customHeight="1" x14ac:dyDescent="0.45">
      <c r="F1375" s="537"/>
    </row>
    <row r="1376" spans="6:6" ht="16" customHeight="1" x14ac:dyDescent="0.45">
      <c r="F1376" s="537"/>
    </row>
    <row r="1377" spans="6:6" ht="16" customHeight="1" x14ac:dyDescent="0.45">
      <c r="F1377" s="537"/>
    </row>
    <row r="1378" spans="6:6" ht="16" customHeight="1" x14ac:dyDescent="0.45">
      <c r="F1378" s="537"/>
    </row>
    <row r="1379" spans="6:6" ht="16" customHeight="1" x14ac:dyDescent="0.45">
      <c r="F1379" s="537"/>
    </row>
    <row r="1380" spans="6:6" ht="16" customHeight="1" x14ac:dyDescent="0.45">
      <c r="F1380" s="537"/>
    </row>
    <row r="1381" spans="6:6" ht="16" customHeight="1" x14ac:dyDescent="0.45">
      <c r="F1381" s="537"/>
    </row>
    <row r="1382" spans="6:6" ht="16" customHeight="1" x14ac:dyDescent="0.45">
      <c r="F1382" s="537"/>
    </row>
    <row r="1383" spans="6:6" ht="16" customHeight="1" x14ac:dyDescent="0.45">
      <c r="F1383" s="537"/>
    </row>
    <row r="1384" spans="6:6" ht="16" customHeight="1" x14ac:dyDescent="0.45">
      <c r="F1384" s="537"/>
    </row>
    <row r="1385" spans="6:6" ht="16" customHeight="1" x14ac:dyDescent="0.45">
      <c r="F1385" s="537"/>
    </row>
    <row r="1386" spans="6:6" ht="16" customHeight="1" x14ac:dyDescent="0.45">
      <c r="F1386" s="537"/>
    </row>
    <row r="1387" spans="6:6" ht="16" customHeight="1" x14ac:dyDescent="0.45">
      <c r="F1387" s="537"/>
    </row>
    <row r="1388" spans="6:6" ht="16" customHeight="1" x14ac:dyDescent="0.45">
      <c r="F1388" s="537"/>
    </row>
    <row r="1389" spans="6:6" ht="16" customHeight="1" x14ac:dyDescent="0.45">
      <c r="F1389" s="537"/>
    </row>
    <row r="1390" spans="6:6" ht="16" customHeight="1" x14ac:dyDescent="0.45">
      <c r="F1390" s="537"/>
    </row>
    <row r="1391" spans="6:6" ht="16" customHeight="1" x14ac:dyDescent="0.45">
      <c r="F1391" s="537"/>
    </row>
    <row r="1392" spans="6:6" ht="16" customHeight="1" x14ac:dyDescent="0.45">
      <c r="F1392" s="537"/>
    </row>
    <row r="1393" spans="6:6" ht="16" customHeight="1" x14ac:dyDescent="0.45">
      <c r="F1393" s="537"/>
    </row>
    <row r="1394" spans="6:6" ht="16" customHeight="1" x14ac:dyDescent="0.45">
      <c r="F1394" s="537"/>
    </row>
    <row r="1395" spans="6:6" ht="16" customHeight="1" x14ac:dyDescent="0.45">
      <c r="F1395" s="537"/>
    </row>
    <row r="1396" spans="6:6" ht="16" customHeight="1" x14ac:dyDescent="0.45">
      <c r="F1396" s="537"/>
    </row>
    <row r="1397" spans="6:6" ht="16" customHeight="1" x14ac:dyDescent="0.45">
      <c r="F1397" s="537"/>
    </row>
    <row r="1398" spans="6:6" ht="16" customHeight="1" x14ac:dyDescent="0.45">
      <c r="F1398" s="537"/>
    </row>
    <row r="1399" spans="6:6" ht="16" customHeight="1" x14ac:dyDescent="0.45">
      <c r="F1399" s="537"/>
    </row>
    <row r="1400" spans="6:6" ht="16" customHeight="1" x14ac:dyDescent="0.45">
      <c r="F1400" s="537"/>
    </row>
    <row r="1401" spans="6:6" ht="16" customHeight="1" x14ac:dyDescent="0.45">
      <c r="F1401" s="537"/>
    </row>
    <row r="1402" spans="6:6" ht="16" customHeight="1" x14ac:dyDescent="0.45">
      <c r="F1402" s="537"/>
    </row>
    <row r="1403" spans="6:6" ht="16" customHeight="1" x14ac:dyDescent="0.45">
      <c r="F1403" s="537"/>
    </row>
    <row r="1404" spans="6:6" ht="16" customHeight="1" x14ac:dyDescent="0.45">
      <c r="F1404" s="537"/>
    </row>
    <row r="1405" spans="6:6" ht="16" customHeight="1" x14ac:dyDescent="0.45">
      <c r="F1405" s="537"/>
    </row>
    <row r="1406" spans="6:6" ht="16" customHeight="1" x14ac:dyDescent="0.45">
      <c r="F1406" s="537"/>
    </row>
    <row r="1407" spans="6:6" ht="16" customHeight="1" x14ac:dyDescent="0.45">
      <c r="F1407" s="537"/>
    </row>
    <row r="1408" spans="6:6" ht="16" customHeight="1" x14ac:dyDescent="0.45">
      <c r="F1408" s="537"/>
    </row>
    <row r="1409" spans="6:6" ht="16" customHeight="1" x14ac:dyDescent="0.45">
      <c r="F1409" s="537"/>
    </row>
    <row r="1410" spans="6:6" ht="16" customHeight="1" x14ac:dyDescent="0.45">
      <c r="F1410" s="537"/>
    </row>
    <row r="1411" spans="6:6" ht="16" customHeight="1" x14ac:dyDescent="0.45">
      <c r="F1411" s="537"/>
    </row>
    <row r="1412" spans="6:6" ht="16" customHeight="1" x14ac:dyDescent="0.45">
      <c r="F1412" s="537"/>
    </row>
    <row r="1413" spans="6:6" ht="16" customHeight="1" x14ac:dyDescent="0.45">
      <c r="F1413" s="537"/>
    </row>
    <row r="1414" spans="6:6" ht="16" customHeight="1" x14ac:dyDescent="0.45">
      <c r="F1414" s="537"/>
    </row>
    <row r="1415" spans="6:6" ht="16" customHeight="1" x14ac:dyDescent="0.45">
      <c r="F1415" s="537"/>
    </row>
    <row r="1416" spans="6:6" ht="16" customHeight="1" x14ac:dyDescent="0.45">
      <c r="F1416" s="537"/>
    </row>
    <row r="1417" spans="6:6" ht="16" customHeight="1" x14ac:dyDescent="0.45">
      <c r="F1417" s="537"/>
    </row>
    <row r="1418" spans="6:6" ht="16" customHeight="1" x14ac:dyDescent="0.45">
      <c r="F1418" s="537"/>
    </row>
    <row r="1419" spans="6:6" ht="16" customHeight="1" x14ac:dyDescent="0.45">
      <c r="F1419" s="537"/>
    </row>
    <row r="1420" spans="6:6" ht="16" customHeight="1" x14ac:dyDescent="0.45">
      <c r="F1420" s="537"/>
    </row>
    <row r="1421" spans="6:6" ht="16" customHeight="1" x14ac:dyDescent="0.45">
      <c r="F1421" s="537"/>
    </row>
    <row r="1422" spans="6:6" ht="16" customHeight="1" x14ac:dyDescent="0.45">
      <c r="F1422" s="537"/>
    </row>
    <row r="1423" spans="6:6" ht="16" customHeight="1" x14ac:dyDescent="0.45">
      <c r="F1423" s="537"/>
    </row>
    <row r="1424" spans="6:6" ht="16" customHeight="1" x14ac:dyDescent="0.45">
      <c r="F1424" s="537"/>
    </row>
    <row r="1425" spans="6:6" ht="16" customHeight="1" x14ac:dyDescent="0.45">
      <c r="F1425" s="537"/>
    </row>
    <row r="1426" spans="6:6" ht="16" customHeight="1" x14ac:dyDescent="0.45">
      <c r="F1426" s="537"/>
    </row>
    <row r="1427" spans="6:6" ht="16" customHeight="1" x14ac:dyDescent="0.45">
      <c r="F1427" s="537"/>
    </row>
    <row r="1428" spans="6:6" ht="16" customHeight="1" x14ac:dyDescent="0.45">
      <c r="F1428" s="537"/>
    </row>
    <row r="1429" spans="6:6" ht="16" customHeight="1" x14ac:dyDescent="0.45">
      <c r="F1429" s="537"/>
    </row>
    <row r="1430" spans="6:6" ht="16" customHeight="1" x14ac:dyDescent="0.45">
      <c r="F1430" s="537"/>
    </row>
    <row r="1431" spans="6:6" ht="16" customHeight="1" x14ac:dyDescent="0.45">
      <c r="F1431" s="537"/>
    </row>
    <row r="1432" spans="6:6" ht="16" customHeight="1" x14ac:dyDescent="0.45">
      <c r="F1432" s="537"/>
    </row>
    <row r="1433" spans="6:6" ht="16" customHeight="1" x14ac:dyDescent="0.45">
      <c r="F1433" s="537"/>
    </row>
    <row r="1434" spans="6:6" ht="16" customHeight="1" x14ac:dyDescent="0.45">
      <c r="F1434" s="537"/>
    </row>
    <row r="1435" spans="6:6" ht="16" customHeight="1" x14ac:dyDescent="0.45">
      <c r="F1435" s="537"/>
    </row>
    <row r="1436" spans="6:6" ht="16" customHeight="1" x14ac:dyDescent="0.45">
      <c r="F1436" s="537"/>
    </row>
    <row r="1437" spans="6:6" ht="16" customHeight="1" x14ac:dyDescent="0.45">
      <c r="F1437" s="537"/>
    </row>
    <row r="1438" spans="6:6" ht="16" customHeight="1" x14ac:dyDescent="0.45">
      <c r="F1438" s="537"/>
    </row>
    <row r="1439" spans="6:6" ht="16" customHeight="1" x14ac:dyDescent="0.45">
      <c r="F1439" s="537"/>
    </row>
    <row r="1440" spans="6:6" ht="16" customHeight="1" x14ac:dyDescent="0.45">
      <c r="F1440" s="537"/>
    </row>
    <row r="1441" spans="6:6" ht="16" customHeight="1" x14ac:dyDescent="0.45">
      <c r="F1441" s="537"/>
    </row>
    <row r="1442" spans="6:6" ht="16" customHeight="1" x14ac:dyDescent="0.45">
      <c r="F1442" s="537"/>
    </row>
    <row r="1443" spans="6:6" ht="16" customHeight="1" x14ac:dyDescent="0.45">
      <c r="F1443" s="537"/>
    </row>
    <row r="1444" spans="6:6" ht="16" customHeight="1" x14ac:dyDescent="0.45">
      <c r="F1444" s="537"/>
    </row>
    <row r="1445" spans="6:6" ht="16" customHeight="1" x14ac:dyDescent="0.45">
      <c r="F1445" s="537"/>
    </row>
    <row r="1446" spans="6:6" ht="16" customHeight="1" x14ac:dyDescent="0.45">
      <c r="F1446" s="537"/>
    </row>
    <row r="1447" spans="6:6" ht="16" customHeight="1" x14ac:dyDescent="0.45">
      <c r="F1447" s="537"/>
    </row>
    <row r="1448" spans="6:6" ht="16" customHeight="1" x14ac:dyDescent="0.45">
      <c r="F1448" s="537"/>
    </row>
    <row r="1449" spans="6:6" ht="16" customHeight="1" x14ac:dyDescent="0.45">
      <c r="F1449" s="537"/>
    </row>
    <row r="1450" spans="6:6" ht="16" customHeight="1" x14ac:dyDescent="0.45">
      <c r="F1450" s="537"/>
    </row>
    <row r="1451" spans="6:6" ht="16" customHeight="1" x14ac:dyDescent="0.45">
      <c r="F1451" s="537"/>
    </row>
    <row r="1452" spans="6:6" ht="16" customHeight="1" x14ac:dyDescent="0.45">
      <c r="F1452" s="537"/>
    </row>
    <row r="1453" spans="6:6" ht="16" customHeight="1" x14ac:dyDescent="0.45">
      <c r="F1453" s="537"/>
    </row>
    <row r="1454" spans="6:6" ht="16" customHeight="1" x14ac:dyDescent="0.45">
      <c r="F1454" s="537"/>
    </row>
    <row r="1455" spans="6:6" ht="16" customHeight="1" x14ac:dyDescent="0.45">
      <c r="F1455" s="537"/>
    </row>
    <row r="1456" spans="6:6" ht="16" customHeight="1" x14ac:dyDescent="0.45">
      <c r="F1456" s="537"/>
    </row>
    <row r="1457" spans="6:6" ht="16" customHeight="1" x14ac:dyDescent="0.45">
      <c r="F1457" s="537"/>
    </row>
    <row r="1458" spans="6:6" ht="16" customHeight="1" x14ac:dyDescent="0.45">
      <c r="F1458" s="537"/>
    </row>
    <row r="1459" spans="6:6" ht="16" customHeight="1" x14ac:dyDescent="0.45">
      <c r="F1459" s="537"/>
    </row>
    <row r="1460" spans="6:6" ht="16" customHeight="1" x14ac:dyDescent="0.45">
      <c r="F1460" s="537"/>
    </row>
    <row r="1461" spans="6:6" ht="16" customHeight="1" x14ac:dyDescent="0.45">
      <c r="F1461" s="537"/>
    </row>
    <row r="1462" spans="6:6" ht="16" customHeight="1" x14ac:dyDescent="0.45">
      <c r="F1462" s="537"/>
    </row>
    <row r="1463" spans="6:6" ht="16" customHeight="1" x14ac:dyDescent="0.45">
      <c r="F1463" s="537"/>
    </row>
    <row r="1464" spans="6:6" ht="16" customHeight="1" x14ac:dyDescent="0.45">
      <c r="F1464" s="537"/>
    </row>
    <row r="1465" spans="6:6" ht="16" customHeight="1" x14ac:dyDescent="0.45">
      <c r="F1465" s="537"/>
    </row>
    <row r="1466" spans="6:6" ht="16" customHeight="1" x14ac:dyDescent="0.45">
      <c r="F1466" s="537"/>
    </row>
    <row r="1467" spans="6:6" ht="16" customHeight="1" x14ac:dyDescent="0.45">
      <c r="F1467" s="537"/>
    </row>
    <row r="1468" spans="6:6" ht="16" customHeight="1" x14ac:dyDescent="0.45">
      <c r="F1468" s="537"/>
    </row>
    <row r="1469" spans="6:6" ht="16" customHeight="1" x14ac:dyDescent="0.45">
      <c r="F1469" s="537"/>
    </row>
    <row r="1470" spans="6:6" ht="16" customHeight="1" x14ac:dyDescent="0.45">
      <c r="F1470" s="537"/>
    </row>
    <row r="1471" spans="6:6" ht="16" customHeight="1" x14ac:dyDescent="0.45">
      <c r="F1471" s="537"/>
    </row>
    <row r="1472" spans="6:6" ht="16" customHeight="1" x14ac:dyDescent="0.45">
      <c r="F1472" s="537"/>
    </row>
    <row r="1473" spans="6:6" ht="16" customHeight="1" x14ac:dyDescent="0.45">
      <c r="F1473" s="537"/>
    </row>
    <row r="1474" spans="6:6" ht="16" customHeight="1" x14ac:dyDescent="0.45">
      <c r="F1474" s="537"/>
    </row>
    <row r="1475" spans="6:6" ht="16" customHeight="1" x14ac:dyDescent="0.45">
      <c r="F1475" s="537"/>
    </row>
    <row r="1476" spans="6:6" ht="16" customHeight="1" x14ac:dyDescent="0.45">
      <c r="F1476" s="537"/>
    </row>
    <row r="1477" spans="6:6" ht="16" customHeight="1" x14ac:dyDescent="0.45">
      <c r="F1477" s="537"/>
    </row>
    <row r="1478" spans="6:6" ht="16" customHeight="1" x14ac:dyDescent="0.45">
      <c r="F1478" s="537"/>
    </row>
    <row r="1479" spans="6:6" ht="16" customHeight="1" x14ac:dyDescent="0.45">
      <c r="F1479" s="537"/>
    </row>
    <row r="1480" spans="6:6" ht="16" customHeight="1" x14ac:dyDescent="0.45">
      <c r="F1480" s="537"/>
    </row>
    <row r="1481" spans="6:6" ht="16" customHeight="1" x14ac:dyDescent="0.45">
      <c r="F1481" s="537"/>
    </row>
    <row r="1482" spans="6:6" ht="16" customHeight="1" x14ac:dyDescent="0.45">
      <c r="F1482" s="537"/>
    </row>
    <row r="1483" spans="6:6" ht="16" customHeight="1" x14ac:dyDescent="0.45">
      <c r="F1483" s="537"/>
    </row>
    <row r="1484" spans="6:6" ht="16" customHeight="1" x14ac:dyDescent="0.45">
      <c r="F1484" s="537"/>
    </row>
    <row r="1485" spans="6:6" ht="16" customHeight="1" x14ac:dyDescent="0.45">
      <c r="F1485" s="537"/>
    </row>
    <row r="1486" spans="6:6" ht="16" customHeight="1" x14ac:dyDescent="0.45">
      <c r="F1486" s="537"/>
    </row>
    <row r="1487" spans="6:6" ht="16" customHeight="1" x14ac:dyDescent="0.45">
      <c r="F1487" s="537"/>
    </row>
    <row r="1488" spans="6:6" ht="16" customHeight="1" x14ac:dyDescent="0.45">
      <c r="F1488" s="537"/>
    </row>
    <row r="1489" spans="6:6" ht="16" customHeight="1" x14ac:dyDescent="0.45">
      <c r="F1489" s="537"/>
    </row>
    <row r="1490" spans="6:6" ht="16" customHeight="1" x14ac:dyDescent="0.45">
      <c r="F1490" s="537"/>
    </row>
    <row r="1491" spans="6:6" ht="16" customHeight="1" x14ac:dyDescent="0.45">
      <c r="F1491" s="537"/>
    </row>
    <row r="1492" spans="6:6" ht="16" customHeight="1" x14ac:dyDescent="0.45">
      <c r="F1492" s="537"/>
    </row>
    <row r="1493" spans="6:6" ht="16" customHeight="1" x14ac:dyDescent="0.45">
      <c r="F1493" s="537"/>
    </row>
    <row r="1494" spans="6:6" ht="16" customHeight="1" x14ac:dyDescent="0.45">
      <c r="F1494" s="537"/>
    </row>
    <row r="1495" spans="6:6" ht="16" customHeight="1" x14ac:dyDescent="0.45">
      <c r="F1495" s="537"/>
    </row>
    <row r="1496" spans="6:6" ht="16" customHeight="1" x14ac:dyDescent="0.45">
      <c r="F1496" s="537"/>
    </row>
    <row r="1497" spans="6:6" ht="16" customHeight="1" x14ac:dyDescent="0.45">
      <c r="F1497" s="537"/>
    </row>
    <row r="1498" spans="6:6" ht="16" customHeight="1" x14ac:dyDescent="0.45">
      <c r="F1498" s="537"/>
    </row>
    <row r="1499" spans="6:6" ht="16" customHeight="1" x14ac:dyDescent="0.45">
      <c r="F1499" s="537"/>
    </row>
    <row r="1500" spans="6:6" ht="16" customHeight="1" x14ac:dyDescent="0.45">
      <c r="F1500" s="537"/>
    </row>
    <row r="1501" spans="6:6" ht="16" customHeight="1" x14ac:dyDescent="0.45">
      <c r="F1501" s="537"/>
    </row>
    <row r="1502" spans="6:6" ht="16" customHeight="1" x14ac:dyDescent="0.45">
      <c r="F1502" s="537"/>
    </row>
    <row r="1503" spans="6:6" ht="16" customHeight="1" x14ac:dyDescent="0.45">
      <c r="F1503" s="537"/>
    </row>
    <row r="1504" spans="6:6" ht="16" customHeight="1" x14ac:dyDescent="0.45">
      <c r="F1504" s="537"/>
    </row>
    <row r="1505" spans="6:6" ht="16" customHeight="1" x14ac:dyDescent="0.45">
      <c r="F1505" s="537"/>
    </row>
    <row r="1506" spans="6:6" ht="16" customHeight="1" x14ac:dyDescent="0.45">
      <c r="F1506" s="537"/>
    </row>
    <row r="1507" spans="6:6" ht="16" customHeight="1" x14ac:dyDescent="0.45">
      <c r="F1507" s="537"/>
    </row>
    <row r="1508" spans="6:6" ht="16" customHeight="1" x14ac:dyDescent="0.45">
      <c r="F1508" s="537"/>
    </row>
    <row r="1509" spans="6:6" ht="16" customHeight="1" x14ac:dyDescent="0.45">
      <c r="F1509" s="537"/>
    </row>
    <row r="1510" spans="6:6" ht="16" customHeight="1" x14ac:dyDescent="0.45">
      <c r="F1510" s="537"/>
    </row>
    <row r="1511" spans="6:6" ht="16" customHeight="1" x14ac:dyDescent="0.45">
      <c r="F1511" s="537"/>
    </row>
    <row r="1512" spans="6:6" ht="16" customHeight="1" x14ac:dyDescent="0.45">
      <c r="F1512" s="537"/>
    </row>
    <row r="1513" spans="6:6" ht="16" customHeight="1" x14ac:dyDescent="0.45">
      <c r="F1513" s="537"/>
    </row>
    <row r="1514" spans="6:6" ht="16" customHeight="1" x14ac:dyDescent="0.45">
      <c r="F1514" s="537"/>
    </row>
    <row r="1515" spans="6:6" ht="16" customHeight="1" x14ac:dyDescent="0.45">
      <c r="F1515" s="537"/>
    </row>
    <row r="1516" spans="6:6" ht="16" customHeight="1" x14ac:dyDescent="0.45">
      <c r="F1516" s="537"/>
    </row>
    <row r="1517" spans="6:6" ht="16" customHeight="1" x14ac:dyDescent="0.45">
      <c r="F1517" s="537"/>
    </row>
    <row r="1518" spans="6:6" ht="16" customHeight="1" x14ac:dyDescent="0.45">
      <c r="F1518" s="537"/>
    </row>
    <row r="1519" spans="6:6" ht="16" customHeight="1" x14ac:dyDescent="0.45">
      <c r="F1519" s="537"/>
    </row>
    <row r="1520" spans="6:6" ht="16" customHeight="1" x14ac:dyDescent="0.45">
      <c r="F1520" s="537"/>
    </row>
    <row r="1521" spans="6:6" ht="16" customHeight="1" x14ac:dyDescent="0.45">
      <c r="F1521" s="537"/>
    </row>
    <row r="1522" spans="6:6" ht="16" customHeight="1" x14ac:dyDescent="0.45">
      <c r="F1522" s="537"/>
    </row>
    <row r="1523" spans="6:6" ht="16" customHeight="1" x14ac:dyDescent="0.45">
      <c r="F1523" s="537"/>
    </row>
    <row r="1524" spans="6:6" ht="16" customHeight="1" x14ac:dyDescent="0.45">
      <c r="F1524" s="537"/>
    </row>
    <row r="1525" spans="6:6" ht="16" customHeight="1" x14ac:dyDescent="0.45">
      <c r="F1525" s="537"/>
    </row>
    <row r="1526" spans="6:6" ht="16" customHeight="1" x14ac:dyDescent="0.45">
      <c r="F1526" s="537"/>
    </row>
    <row r="1527" spans="6:6" ht="16" customHeight="1" x14ac:dyDescent="0.45">
      <c r="F1527" s="537"/>
    </row>
    <row r="1528" spans="6:6" ht="16" customHeight="1" x14ac:dyDescent="0.45">
      <c r="F1528" s="537"/>
    </row>
    <row r="1529" spans="6:6" ht="16" customHeight="1" x14ac:dyDescent="0.45">
      <c r="F1529" s="537"/>
    </row>
    <row r="1530" spans="6:6" ht="16" customHeight="1" x14ac:dyDescent="0.45">
      <c r="F1530" s="537"/>
    </row>
    <row r="1531" spans="6:6" ht="16" customHeight="1" x14ac:dyDescent="0.45">
      <c r="F1531" s="537"/>
    </row>
    <row r="1532" spans="6:6" ht="16" customHeight="1" x14ac:dyDescent="0.45">
      <c r="F1532" s="537"/>
    </row>
    <row r="1533" spans="6:6" ht="16" customHeight="1" x14ac:dyDescent="0.45">
      <c r="F1533" s="537"/>
    </row>
    <row r="1534" spans="6:6" ht="16" customHeight="1" x14ac:dyDescent="0.45">
      <c r="F1534" s="537"/>
    </row>
    <row r="1535" spans="6:6" ht="16" customHeight="1" x14ac:dyDescent="0.45">
      <c r="F1535" s="537"/>
    </row>
    <row r="1536" spans="6:6" ht="16" customHeight="1" x14ac:dyDescent="0.45">
      <c r="F1536" s="537"/>
    </row>
    <row r="1537" spans="6:6" ht="16" customHeight="1" x14ac:dyDescent="0.45">
      <c r="F1537" s="537"/>
    </row>
    <row r="1538" spans="6:6" ht="16" customHeight="1" x14ac:dyDescent="0.45">
      <c r="F1538" s="537"/>
    </row>
    <row r="1539" spans="6:6" ht="16" customHeight="1" x14ac:dyDescent="0.45">
      <c r="F1539" s="537"/>
    </row>
    <row r="1540" spans="6:6" ht="16" customHeight="1" x14ac:dyDescent="0.45">
      <c r="F1540" s="537"/>
    </row>
    <row r="1541" spans="6:6" ht="16" customHeight="1" x14ac:dyDescent="0.45">
      <c r="F1541" s="537"/>
    </row>
    <row r="1542" spans="6:6" ht="16" customHeight="1" x14ac:dyDescent="0.45">
      <c r="F1542" s="537"/>
    </row>
    <row r="1543" spans="6:6" ht="16" customHeight="1" x14ac:dyDescent="0.45">
      <c r="F1543" s="537"/>
    </row>
    <row r="1544" spans="6:6" ht="16" customHeight="1" x14ac:dyDescent="0.45">
      <c r="F1544" s="537"/>
    </row>
    <row r="1545" spans="6:6" ht="16" customHeight="1" x14ac:dyDescent="0.45">
      <c r="F1545" s="537"/>
    </row>
    <row r="1546" spans="6:6" ht="16" customHeight="1" x14ac:dyDescent="0.45">
      <c r="F1546" s="537"/>
    </row>
    <row r="1547" spans="6:6" ht="16" customHeight="1" x14ac:dyDescent="0.45">
      <c r="F1547" s="537"/>
    </row>
    <row r="1548" spans="6:6" ht="16" customHeight="1" x14ac:dyDescent="0.45">
      <c r="F1548" s="537"/>
    </row>
    <row r="1549" spans="6:6" ht="16" customHeight="1" x14ac:dyDescent="0.45">
      <c r="F1549" s="537"/>
    </row>
    <row r="1550" spans="6:6" ht="16" customHeight="1" x14ac:dyDescent="0.45">
      <c r="F1550" s="537"/>
    </row>
    <row r="1551" spans="6:6" ht="16" customHeight="1" x14ac:dyDescent="0.45">
      <c r="F1551" s="537"/>
    </row>
    <row r="1552" spans="6:6" ht="16" customHeight="1" x14ac:dyDescent="0.45">
      <c r="F1552" s="537"/>
    </row>
    <row r="1553" spans="6:6" ht="16" customHeight="1" x14ac:dyDescent="0.45">
      <c r="F1553" s="537"/>
    </row>
    <row r="1554" spans="6:6" ht="16" customHeight="1" x14ac:dyDescent="0.45">
      <c r="F1554" s="537"/>
    </row>
    <row r="1555" spans="6:6" ht="16" customHeight="1" x14ac:dyDescent="0.45">
      <c r="F1555" s="537"/>
    </row>
    <row r="1556" spans="6:6" ht="16" customHeight="1" x14ac:dyDescent="0.45">
      <c r="F1556" s="537"/>
    </row>
    <row r="1557" spans="6:6" ht="16" customHeight="1" x14ac:dyDescent="0.45">
      <c r="F1557" s="537"/>
    </row>
    <row r="1558" spans="6:6" ht="16" customHeight="1" x14ac:dyDescent="0.45">
      <c r="F1558" s="537"/>
    </row>
    <row r="1559" spans="6:6" ht="16" customHeight="1" x14ac:dyDescent="0.45">
      <c r="F1559" s="537"/>
    </row>
    <row r="1560" spans="6:6" ht="16" customHeight="1" x14ac:dyDescent="0.45">
      <c r="F1560" s="537"/>
    </row>
    <row r="1561" spans="6:6" ht="16" customHeight="1" x14ac:dyDescent="0.45">
      <c r="F1561" s="537"/>
    </row>
    <row r="1562" spans="6:6" ht="16" customHeight="1" x14ac:dyDescent="0.45">
      <c r="F1562" s="537"/>
    </row>
    <row r="1563" spans="6:6" ht="16" customHeight="1" x14ac:dyDescent="0.45">
      <c r="F1563" s="537"/>
    </row>
    <row r="1564" spans="6:6" ht="16" customHeight="1" x14ac:dyDescent="0.45">
      <c r="F1564" s="537"/>
    </row>
    <row r="1565" spans="6:6" ht="16" customHeight="1" x14ac:dyDescent="0.45">
      <c r="F1565" s="537"/>
    </row>
    <row r="1566" spans="6:6" ht="16" customHeight="1" x14ac:dyDescent="0.45">
      <c r="F1566" s="537"/>
    </row>
    <row r="1567" spans="6:6" ht="16" customHeight="1" x14ac:dyDescent="0.45">
      <c r="F1567" s="537"/>
    </row>
    <row r="1568" spans="6:6" ht="16" customHeight="1" x14ac:dyDescent="0.45">
      <c r="F1568" s="537"/>
    </row>
    <row r="1569" spans="6:6" ht="16" customHeight="1" x14ac:dyDescent="0.45">
      <c r="F1569" s="537"/>
    </row>
    <row r="1570" spans="6:6" ht="16" customHeight="1" x14ac:dyDescent="0.45">
      <c r="F1570" s="537"/>
    </row>
    <row r="1571" spans="6:6" ht="16" customHeight="1" x14ac:dyDescent="0.45">
      <c r="F1571" s="537"/>
    </row>
    <row r="1572" spans="6:6" ht="16" customHeight="1" x14ac:dyDescent="0.45">
      <c r="F1572" s="537"/>
    </row>
    <row r="1573" spans="6:6" ht="16" customHeight="1" x14ac:dyDescent="0.45">
      <c r="F1573" s="537"/>
    </row>
    <row r="1574" spans="6:6" ht="16" customHeight="1" x14ac:dyDescent="0.45">
      <c r="F1574" s="537"/>
    </row>
    <row r="1575" spans="6:6" ht="16" customHeight="1" x14ac:dyDescent="0.45">
      <c r="F1575" s="537"/>
    </row>
    <row r="1576" spans="6:6" ht="16" customHeight="1" x14ac:dyDescent="0.45">
      <c r="F1576" s="537"/>
    </row>
    <row r="1577" spans="6:6" ht="16" customHeight="1" x14ac:dyDescent="0.45">
      <c r="F1577" s="537"/>
    </row>
    <row r="1578" spans="6:6" ht="16" customHeight="1" x14ac:dyDescent="0.45">
      <c r="F1578" s="537"/>
    </row>
    <row r="1579" spans="6:6" ht="16" customHeight="1" x14ac:dyDescent="0.45">
      <c r="F1579" s="537"/>
    </row>
    <row r="1580" spans="6:6" ht="16" customHeight="1" x14ac:dyDescent="0.45">
      <c r="F1580" s="537"/>
    </row>
    <row r="1581" spans="6:6" ht="16" customHeight="1" x14ac:dyDescent="0.45">
      <c r="F1581" s="537"/>
    </row>
    <row r="1582" spans="6:6" ht="16" customHeight="1" x14ac:dyDescent="0.45">
      <c r="F1582" s="537"/>
    </row>
    <row r="1583" spans="6:6" ht="16" customHeight="1" x14ac:dyDescent="0.45">
      <c r="F1583" s="537"/>
    </row>
    <row r="1584" spans="6:6" ht="16" customHeight="1" x14ac:dyDescent="0.45">
      <c r="F1584" s="537"/>
    </row>
    <row r="1585" spans="6:6" ht="16" customHeight="1" x14ac:dyDescent="0.45">
      <c r="F1585" s="537"/>
    </row>
    <row r="1586" spans="6:6" ht="16" customHeight="1" x14ac:dyDescent="0.45">
      <c r="F1586" s="537"/>
    </row>
    <row r="1587" spans="6:6" ht="16" customHeight="1" x14ac:dyDescent="0.45">
      <c r="F1587" s="537"/>
    </row>
    <row r="1588" spans="6:6" ht="16" customHeight="1" x14ac:dyDescent="0.45">
      <c r="F1588" s="537"/>
    </row>
    <row r="1589" spans="6:6" ht="16" customHeight="1" x14ac:dyDescent="0.45">
      <c r="F1589" s="537"/>
    </row>
    <row r="1590" spans="6:6" ht="16" customHeight="1" x14ac:dyDescent="0.45">
      <c r="F1590" s="537"/>
    </row>
    <row r="1591" spans="6:6" ht="16" customHeight="1" x14ac:dyDescent="0.45">
      <c r="F1591" s="537"/>
    </row>
    <row r="1592" spans="6:6" ht="16" customHeight="1" x14ac:dyDescent="0.45">
      <c r="F1592" s="537"/>
    </row>
    <row r="1593" spans="6:6" ht="16" customHeight="1" x14ac:dyDescent="0.45">
      <c r="F1593" s="537"/>
    </row>
    <row r="1594" spans="6:6" ht="16" customHeight="1" x14ac:dyDescent="0.45">
      <c r="F1594" s="537"/>
    </row>
    <row r="1595" spans="6:6" ht="16" customHeight="1" x14ac:dyDescent="0.45">
      <c r="F1595" s="537"/>
    </row>
    <row r="1596" spans="6:6" ht="16" customHeight="1" x14ac:dyDescent="0.45">
      <c r="F1596" s="537"/>
    </row>
    <row r="1597" spans="6:6" ht="16" customHeight="1" x14ac:dyDescent="0.45">
      <c r="F1597" s="537"/>
    </row>
    <row r="1598" spans="6:6" ht="16" customHeight="1" x14ac:dyDescent="0.45">
      <c r="F1598" s="537"/>
    </row>
    <row r="1599" spans="6:6" ht="16" customHeight="1" x14ac:dyDescent="0.45">
      <c r="F1599" s="537"/>
    </row>
    <row r="1600" spans="6:6" ht="16" customHeight="1" x14ac:dyDescent="0.45">
      <c r="F1600" s="537"/>
    </row>
    <row r="1601" spans="6:6" ht="16" customHeight="1" x14ac:dyDescent="0.45">
      <c r="F1601" s="537"/>
    </row>
    <row r="1602" spans="6:6" ht="16" customHeight="1" x14ac:dyDescent="0.45">
      <c r="F1602" s="537"/>
    </row>
    <row r="1603" spans="6:6" ht="16" customHeight="1" x14ac:dyDescent="0.45">
      <c r="F1603" s="537"/>
    </row>
    <row r="1604" spans="6:6" ht="16" customHeight="1" x14ac:dyDescent="0.45">
      <c r="F1604" s="537"/>
    </row>
    <row r="1605" spans="6:6" ht="16" customHeight="1" x14ac:dyDescent="0.45">
      <c r="F1605" s="537"/>
    </row>
    <row r="1606" spans="6:6" ht="16" customHeight="1" x14ac:dyDescent="0.45">
      <c r="F1606" s="537"/>
    </row>
    <row r="1607" spans="6:6" ht="16" customHeight="1" x14ac:dyDescent="0.45">
      <c r="F1607" s="537"/>
    </row>
    <row r="1608" spans="6:6" ht="16" customHeight="1" x14ac:dyDescent="0.45">
      <c r="F1608" s="537"/>
    </row>
    <row r="1609" spans="6:6" ht="16" customHeight="1" x14ac:dyDescent="0.45">
      <c r="F1609" s="537"/>
    </row>
    <row r="1610" spans="6:6" ht="16" customHeight="1" x14ac:dyDescent="0.45">
      <c r="F1610" s="537"/>
    </row>
    <row r="1611" spans="6:6" ht="16" customHeight="1" x14ac:dyDescent="0.45">
      <c r="F1611" s="537"/>
    </row>
    <row r="1612" spans="6:6" ht="16" customHeight="1" x14ac:dyDescent="0.45">
      <c r="F1612" s="537"/>
    </row>
    <row r="1613" spans="6:6" ht="16" customHeight="1" x14ac:dyDescent="0.45">
      <c r="F1613" s="537"/>
    </row>
    <row r="1614" spans="6:6" ht="16" customHeight="1" x14ac:dyDescent="0.45">
      <c r="F1614" s="537"/>
    </row>
    <row r="1615" spans="6:6" ht="16" customHeight="1" x14ac:dyDescent="0.45">
      <c r="F1615" s="537"/>
    </row>
    <row r="1616" spans="6:6" ht="16" customHeight="1" x14ac:dyDescent="0.45">
      <c r="F1616" s="537"/>
    </row>
    <row r="1617" spans="6:6" ht="16" customHeight="1" x14ac:dyDescent="0.45">
      <c r="F1617" s="537"/>
    </row>
    <row r="1618" spans="6:6" ht="16" customHeight="1" x14ac:dyDescent="0.45">
      <c r="F1618" s="537"/>
    </row>
    <row r="1619" spans="6:6" ht="16" customHeight="1" x14ac:dyDescent="0.45">
      <c r="F1619" s="537"/>
    </row>
    <row r="1620" spans="6:6" ht="16" customHeight="1" x14ac:dyDescent="0.45">
      <c r="F1620" s="537"/>
    </row>
    <row r="1621" spans="6:6" ht="16" customHeight="1" x14ac:dyDescent="0.45">
      <c r="F1621" s="537"/>
    </row>
    <row r="1622" spans="6:6" ht="16" customHeight="1" x14ac:dyDescent="0.45">
      <c r="F1622" s="537"/>
    </row>
    <row r="1623" spans="6:6" ht="16" customHeight="1" x14ac:dyDescent="0.45">
      <c r="F1623" s="537"/>
    </row>
    <row r="1624" spans="6:6" ht="16" customHeight="1" x14ac:dyDescent="0.45">
      <c r="F1624" s="537"/>
    </row>
    <row r="1625" spans="6:6" ht="16" customHeight="1" x14ac:dyDescent="0.45">
      <c r="F1625" s="537"/>
    </row>
    <row r="1626" spans="6:6" ht="16" customHeight="1" x14ac:dyDescent="0.45">
      <c r="F1626" s="537"/>
    </row>
    <row r="1627" spans="6:6" ht="16" customHeight="1" x14ac:dyDescent="0.45">
      <c r="F1627" s="537"/>
    </row>
    <row r="1628" spans="6:6" ht="16" customHeight="1" x14ac:dyDescent="0.45">
      <c r="F1628" s="537"/>
    </row>
    <row r="1629" spans="6:6" ht="16" customHeight="1" x14ac:dyDescent="0.45">
      <c r="F1629" s="537"/>
    </row>
    <row r="1630" spans="6:6" ht="16" customHeight="1" x14ac:dyDescent="0.45">
      <c r="F1630" s="537"/>
    </row>
    <row r="1631" spans="6:6" ht="16" customHeight="1" x14ac:dyDescent="0.45">
      <c r="F1631" s="537"/>
    </row>
    <row r="1632" spans="6:6" ht="16" customHeight="1" x14ac:dyDescent="0.45">
      <c r="F1632" s="537"/>
    </row>
    <row r="1633" spans="6:6" ht="16" customHeight="1" x14ac:dyDescent="0.45">
      <c r="F1633" s="537"/>
    </row>
    <row r="1634" spans="6:6" ht="16" customHeight="1" x14ac:dyDescent="0.45">
      <c r="F1634" s="537"/>
    </row>
    <row r="1635" spans="6:6" ht="16" customHeight="1" x14ac:dyDescent="0.45">
      <c r="F1635" s="537"/>
    </row>
    <row r="1636" spans="6:6" ht="16" customHeight="1" x14ac:dyDescent="0.45">
      <c r="F1636" s="537"/>
    </row>
    <row r="1637" spans="6:6" ht="16" customHeight="1" x14ac:dyDescent="0.45">
      <c r="F1637" s="537"/>
    </row>
    <row r="1638" spans="6:6" ht="16" customHeight="1" x14ac:dyDescent="0.45">
      <c r="F1638" s="537"/>
    </row>
    <row r="1639" spans="6:6" ht="16" customHeight="1" x14ac:dyDescent="0.45">
      <c r="F1639" s="537"/>
    </row>
    <row r="1640" spans="6:6" ht="16" customHeight="1" x14ac:dyDescent="0.45">
      <c r="F1640" s="537"/>
    </row>
    <row r="1641" spans="6:6" ht="16" customHeight="1" x14ac:dyDescent="0.45">
      <c r="F1641" s="537"/>
    </row>
    <row r="1642" spans="6:6" ht="16" customHeight="1" x14ac:dyDescent="0.45">
      <c r="F1642" s="537"/>
    </row>
    <row r="1643" spans="6:6" ht="16" customHeight="1" x14ac:dyDescent="0.45">
      <c r="F1643" s="537"/>
    </row>
    <row r="1644" spans="6:6" ht="16" customHeight="1" x14ac:dyDescent="0.45">
      <c r="F1644" s="537"/>
    </row>
    <row r="1645" spans="6:6" ht="16" customHeight="1" x14ac:dyDescent="0.45">
      <c r="F1645" s="537"/>
    </row>
    <row r="1646" spans="6:6" ht="16" customHeight="1" x14ac:dyDescent="0.45">
      <c r="F1646" s="537"/>
    </row>
    <row r="1647" spans="6:6" ht="16" customHeight="1" x14ac:dyDescent="0.45">
      <c r="F1647" s="537"/>
    </row>
    <row r="1648" spans="6:6" ht="16" customHeight="1" x14ac:dyDescent="0.45">
      <c r="F1648" s="537"/>
    </row>
    <row r="1649" spans="6:6" ht="16" customHeight="1" x14ac:dyDescent="0.45">
      <c r="F1649" s="537"/>
    </row>
    <row r="1650" spans="6:6" ht="16" customHeight="1" x14ac:dyDescent="0.45">
      <c r="F1650" s="537"/>
    </row>
    <row r="1651" spans="6:6" ht="16" customHeight="1" x14ac:dyDescent="0.45">
      <c r="F1651" s="537"/>
    </row>
    <row r="1652" spans="6:6" ht="16" customHeight="1" x14ac:dyDescent="0.45">
      <c r="F1652" s="537"/>
    </row>
    <row r="1653" spans="6:6" ht="16" customHeight="1" x14ac:dyDescent="0.45">
      <c r="F1653" s="537"/>
    </row>
    <row r="1654" spans="6:6" ht="16" customHeight="1" x14ac:dyDescent="0.45">
      <c r="F1654" s="537"/>
    </row>
    <row r="1655" spans="6:6" ht="16" customHeight="1" x14ac:dyDescent="0.45">
      <c r="F1655" s="537"/>
    </row>
    <row r="1656" spans="6:6" ht="16" customHeight="1" x14ac:dyDescent="0.45">
      <c r="F1656" s="537"/>
    </row>
    <row r="1657" spans="6:6" ht="16" customHeight="1" x14ac:dyDescent="0.45">
      <c r="F1657" s="537"/>
    </row>
    <row r="1658" spans="6:6" ht="16" customHeight="1" x14ac:dyDescent="0.45">
      <c r="F1658" s="537"/>
    </row>
    <row r="1659" spans="6:6" ht="16" customHeight="1" x14ac:dyDescent="0.45">
      <c r="F1659" s="537"/>
    </row>
    <row r="1660" spans="6:6" ht="16" customHeight="1" x14ac:dyDescent="0.45">
      <c r="F1660" s="537"/>
    </row>
    <row r="1661" spans="6:6" ht="16" customHeight="1" x14ac:dyDescent="0.45">
      <c r="F1661" s="537"/>
    </row>
    <row r="1662" spans="6:6" ht="16" customHeight="1" x14ac:dyDescent="0.45">
      <c r="F1662" s="537"/>
    </row>
    <row r="1663" spans="6:6" ht="16" customHeight="1" x14ac:dyDescent="0.45">
      <c r="F1663" s="537"/>
    </row>
    <row r="1664" spans="6:6" ht="16" customHeight="1" x14ac:dyDescent="0.45">
      <c r="F1664" s="537"/>
    </row>
    <row r="1665" spans="6:6" ht="16" customHeight="1" x14ac:dyDescent="0.45">
      <c r="F1665" s="537"/>
    </row>
    <row r="1666" spans="6:6" ht="16" customHeight="1" x14ac:dyDescent="0.45">
      <c r="F1666" s="537"/>
    </row>
    <row r="1667" spans="6:6" ht="16" customHeight="1" x14ac:dyDescent="0.45">
      <c r="F1667" s="537"/>
    </row>
    <row r="1668" spans="6:6" ht="16" customHeight="1" x14ac:dyDescent="0.45">
      <c r="F1668" s="537"/>
    </row>
    <row r="1669" spans="6:6" ht="16" customHeight="1" x14ac:dyDescent="0.45">
      <c r="F1669" s="537"/>
    </row>
    <row r="1670" spans="6:6" ht="16" customHeight="1" x14ac:dyDescent="0.45">
      <c r="F1670" s="537"/>
    </row>
    <row r="1671" spans="6:6" ht="16" customHeight="1" x14ac:dyDescent="0.45">
      <c r="F1671" s="537"/>
    </row>
    <row r="1672" spans="6:6" ht="16" customHeight="1" x14ac:dyDescent="0.45">
      <c r="F1672" s="537"/>
    </row>
    <row r="1673" spans="6:6" ht="16" customHeight="1" x14ac:dyDescent="0.45">
      <c r="F1673" s="537"/>
    </row>
    <row r="1674" spans="6:6" ht="16" customHeight="1" x14ac:dyDescent="0.45">
      <c r="F1674" s="537"/>
    </row>
    <row r="1675" spans="6:6" ht="16" customHeight="1" x14ac:dyDescent="0.45">
      <c r="F1675" s="537"/>
    </row>
    <row r="1676" spans="6:6" ht="16" customHeight="1" x14ac:dyDescent="0.45">
      <c r="F1676" s="537"/>
    </row>
    <row r="1677" spans="6:6" ht="16" customHeight="1" x14ac:dyDescent="0.45">
      <c r="F1677" s="537"/>
    </row>
    <row r="1678" spans="6:6" ht="16" customHeight="1" x14ac:dyDescent="0.45">
      <c r="F1678" s="537"/>
    </row>
    <row r="1679" spans="6:6" ht="16" customHeight="1" x14ac:dyDescent="0.45">
      <c r="F1679" s="537"/>
    </row>
    <row r="1680" spans="6:6" ht="16" customHeight="1" x14ac:dyDescent="0.45">
      <c r="F1680" s="537"/>
    </row>
    <row r="1681" spans="6:6" ht="16" customHeight="1" x14ac:dyDescent="0.45">
      <c r="F1681" s="537"/>
    </row>
    <row r="1682" spans="6:6" ht="16" customHeight="1" x14ac:dyDescent="0.45">
      <c r="F1682" s="537"/>
    </row>
    <row r="1683" spans="6:6" ht="16" customHeight="1" x14ac:dyDescent="0.45">
      <c r="F1683" s="537"/>
    </row>
    <row r="1684" spans="6:6" ht="16" customHeight="1" x14ac:dyDescent="0.45">
      <c r="F1684" s="537"/>
    </row>
    <row r="1685" spans="6:6" ht="16" customHeight="1" x14ac:dyDescent="0.45">
      <c r="F1685" s="537"/>
    </row>
    <row r="1686" spans="6:6" ht="16" customHeight="1" x14ac:dyDescent="0.45">
      <c r="F1686" s="537"/>
    </row>
    <row r="1687" spans="6:6" ht="16" customHeight="1" x14ac:dyDescent="0.45">
      <c r="F1687" s="537"/>
    </row>
    <row r="1688" spans="6:6" ht="16" customHeight="1" x14ac:dyDescent="0.45">
      <c r="F1688" s="537"/>
    </row>
    <row r="1689" spans="6:6" ht="16" customHeight="1" x14ac:dyDescent="0.45">
      <c r="F1689" s="537"/>
    </row>
    <row r="1690" spans="6:6" ht="16" customHeight="1" x14ac:dyDescent="0.45">
      <c r="F1690" s="537"/>
    </row>
    <row r="1691" spans="6:6" ht="16" customHeight="1" x14ac:dyDescent="0.45">
      <c r="F1691" s="537"/>
    </row>
    <row r="1692" spans="6:6" ht="16" customHeight="1" x14ac:dyDescent="0.45">
      <c r="F1692" s="537"/>
    </row>
    <row r="1693" spans="6:6" ht="16" customHeight="1" x14ac:dyDescent="0.45">
      <c r="F1693" s="537"/>
    </row>
    <row r="1694" spans="6:6" ht="16" customHeight="1" x14ac:dyDescent="0.45">
      <c r="F1694" s="537"/>
    </row>
    <row r="1695" spans="6:6" ht="16" customHeight="1" x14ac:dyDescent="0.45">
      <c r="F1695" s="537"/>
    </row>
    <row r="1696" spans="6:6" ht="16" customHeight="1" x14ac:dyDescent="0.45">
      <c r="F1696" s="537"/>
    </row>
    <row r="1697" spans="6:6" ht="16" customHeight="1" x14ac:dyDescent="0.45">
      <c r="F1697" s="537"/>
    </row>
    <row r="1698" spans="6:6" ht="16" customHeight="1" x14ac:dyDescent="0.45">
      <c r="F1698" s="537"/>
    </row>
    <row r="1699" spans="6:6" ht="16" customHeight="1" x14ac:dyDescent="0.45">
      <c r="F1699" s="537"/>
    </row>
    <row r="1700" spans="6:6" ht="16" customHeight="1" x14ac:dyDescent="0.45">
      <c r="F1700" s="537"/>
    </row>
    <row r="1701" spans="6:6" ht="16" customHeight="1" x14ac:dyDescent="0.45">
      <c r="F1701" s="537"/>
    </row>
    <row r="1702" spans="6:6" ht="16" customHeight="1" x14ac:dyDescent="0.45">
      <c r="F1702" s="537"/>
    </row>
    <row r="1703" spans="6:6" ht="16" customHeight="1" x14ac:dyDescent="0.45">
      <c r="F1703" s="537"/>
    </row>
    <row r="1704" spans="6:6" ht="16" customHeight="1" x14ac:dyDescent="0.45">
      <c r="F1704" s="537"/>
    </row>
    <row r="1705" spans="6:6" ht="16" customHeight="1" x14ac:dyDescent="0.45">
      <c r="F1705" s="537"/>
    </row>
    <row r="1706" spans="6:6" ht="16" customHeight="1" x14ac:dyDescent="0.45">
      <c r="F1706" s="537"/>
    </row>
    <row r="1707" spans="6:6" ht="16" customHeight="1" x14ac:dyDescent="0.45">
      <c r="F1707" s="537"/>
    </row>
    <row r="1708" spans="6:6" ht="16" customHeight="1" x14ac:dyDescent="0.45">
      <c r="F1708" s="537"/>
    </row>
    <row r="1709" spans="6:6" ht="16" customHeight="1" x14ac:dyDescent="0.45">
      <c r="F1709" s="537"/>
    </row>
    <row r="1710" spans="6:6" ht="16" customHeight="1" x14ac:dyDescent="0.45">
      <c r="F1710" s="537"/>
    </row>
    <row r="1711" spans="6:6" ht="16" customHeight="1" x14ac:dyDescent="0.45">
      <c r="F1711" s="537"/>
    </row>
    <row r="1712" spans="6:6" ht="16" customHeight="1" x14ac:dyDescent="0.45">
      <c r="F1712" s="537"/>
    </row>
    <row r="1713" spans="6:6" ht="16" customHeight="1" x14ac:dyDescent="0.45">
      <c r="F1713" s="537"/>
    </row>
    <row r="1714" spans="6:6" ht="16" customHeight="1" x14ac:dyDescent="0.45">
      <c r="F1714" s="537"/>
    </row>
    <row r="1715" spans="6:6" ht="16" customHeight="1" x14ac:dyDescent="0.45">
      <c r="F1715" s="537"/>
    </row>
    <row r="1716" spans="6:6" ht="16" customHeight="1" x14ac:dyDescent="0.45">
      <c r="F1716" s="537"/>
    </row>
    <row r="1717" spans="6:6" ht="16" customHeight="1" x14ac:dyDescent="0.45">
      <c r="F1717" s="537"/>
    </row>
    <row r="1718" spans="6:6" ht="16" customHeight="1" x14ac:dyDescent="0.45">
      <c r="F1718" s="537"/>
    </row>
    <row r="1719" spans="6:6" ht="16" customHeight="1" x14ac:dyDescent="0.45">
      <c r="F1719" s="537"/>
    </row>
    <row r="1720" spans="6:6" ht="16" customHeight="1" x14ac:dyDescent="0.45">
      <c r="F1720" s="537"/>
    </row>
    <row r="1721" spans="6:6" ht="16" customHeight="1" x14ac:dyDescent="0.45">
      <c r="F1721" s="537"/>
    </row>
    <row r="1722" spans="6:6" ht="16" customHeight="1" x14ac:dyDescent="0.45">
      <c r="F1722" s="537"/>
    </row>
    <row r="1723" spans="6:6" ht="16" customHeight="1" x14ac:dyDescent="0.45">
      <c r="F1723" s="537"/>
    </row>
    <row r="1724" spans="6:6" ht="16" customHeight="1" x14ac:dyDescent="0.45">
      <c r="F1724" s="537"/>
    </row>
    <row r="1725" spans="6:6" ht="16" customHeight="1" x14ac:dyDescent="0.45">
      <c r="F1725" s="537"/>
    </row>
    <row r="1726" spans="6:6" ht="16" customHeight="1" x14ac:dyDescent="0.45">
      <c r="F1726" s="537"/>
    </row>
    <row r="1727" spans="6:6" ht="16" customHeight="1" x14ac:dyDescent="0.45">
      <c r="F1727" s="537"/>
    </row>
    <row r="1728" spans="6:6" ht="16" customHeight="1" x14ac:dyDescent="0.45">
      <c r="F1728" s="537"/>
    </row>
    <row r="1729" spans="6:6" ht="16" customHeight="1" x14ac:dyDescent="0.45">
      <c r="F1729" s="537"/>
    </row>
    <row r="1730" spans="6:6" ht="16" customHeight="1" x14ac:dyDescent="0.45">
      <c r="F1730" s="537"/>
    </row>
    <row r="1731" spans="6:6" ht="16" customHeight="1" x14ac:dyDescent="0.45">
      <c r="F1731" s="537"/>
    </row>
    <row r="1732" spans="6:6" ht="16" customHeight="1" x14ac:dyDescent="0.45">
      <c r="F1732" s="537"/>
    </row>
    <row r="1733" spans="6:6" ht="16" customHeight="1" x14ac:dyDescent="0.45">
      <c r="F1733" s="537"/>
    </row>
    <row r="1734" spans="6:6" ht="16" customHeight="1" x14ac:dyDescent="0.45">
      <c r="F1734" s="537"/>
    </row>
    <row r="1735" spans="6:6" ht="16" customHeight="1" x14ac:dyDescent="0.45">
      <c r="F1735" s="537"/>
    </row>
    <row r="1736" spans="6:6" ht="16" customHeight="1" x14ac:dyDescent="0.45">
      <c r="F1736" s="537"/>
    </row>
    <row r="1737" spans="6:6" ht="16" customHeight="1" x14ac:dyDescent="0.45">
      <c r="F1737" s="537"/>
    </row>
    <row r="1738" spans="6:6" ht="16" customHeight="1" x14ac:dyDescent="0.45">
      <c r="F1738" s="537"/>
    </row>
    <row r="1739" spans="6:6" ht="16" customHeight="1" x14ac:dyDescent="0.45">
      <c r="F1739" s="537"/>
    </row>
    <row r="1740" spans="6:6" ht="16" customHeight="1" x14ac:dyDescent="0.45">
      <c r="F1740" s="537"/>
    </row>
    <row r="1741" spans="6:6" ht="16" customHeight="1" x14ac:dyDescent="0.45">
      <c r="F1741" s="537"/>
    </row>
    <row r="1742" spans="6:6" ht="16" customHeight="1" x14ac:dyDescent="0.45">
      <c r="F1742" s="537"/>
    </row>
    <row r="1743" spans="6:6" ht="16" customHeight="1" x14ac:dyDescent="0.45">
      <c r="F1743" s="537"/>
    </row>
    <row r="1744" spans="6:6" ht="16" customHeight="1" x14ac:dyDescent="0.45">
      <c r="F1744" s="537"/>
    </row>
    <row r="1745" spans="6:6" ht="16" customHeight="1" x14ac:dyDescent="0.45">
      <c r="F1745" s="537"/>
    </row>
    <row r="1746" spans="6:6" ht="16" customHeight="1" x14ac:dyDescent="0.45">
      <c r="F1746" s="537"/>
    </row>
    <row r="1747" spans="6:6" ht="16" customHeight="1" x14ac:dyDescent="0.45">
      <c r="F1747" s="537"/>
    </row>
    <row r="1748" spans="6:6" ht="16" customHeight="1" x14ac:dyDescent="0.45">
      <c r="F1748" s="537"/>
    </row>
    <row r="1749" spans="6:6" ht="16" customHeight="1" x14ac:dyDescent="0.45">
      <c r="F1749" s="537"/>
    </row>
    <row r="1750" spans="6:6" ht="16" customHeight="1" x14ac:dyDescent="0.45">
      <c r="F1750" s="537"/>
    </row>
    <row r="1751" spans="6:6" ht="16" customHeight="1" x14ac:dyDescent="0.45">
      <c r="F1751" s="537"/>
    </row>
    <row r="1752" spans="6:6" ht="16" customHeight="1" x14ac:dyDescent="0.45">
      <c r="F1752" s="537"/>
    </row>
    <row r="1753" spans="6:6" ht="16" customHeight="1" x14ac:dyDescent="0.45">
      <c r="F1753" s="537"/>
    </row>
    <row r="1754" spans="6:6" ht="16" customHeight="1" x14ac:dyDescent="0.45">
      <c r="F1754" s="537"/>
    </row>
    <row r="1755" spans="6:6" ht="16" customHeight="1" x14ac:dyDescent="0.45">
      <c r="F1755" s="537"/>
    </row>
    <row r="1756" spans="6:6" ht="16" customHeight="1" x14ac:dyDescent="0.45">
      <c r="F1756" s="537"/>
    </row>
    <row r="1757" spans="6:6" ht="16" customHeight="1" x14ac:dyDescent="0.45">
      <c r="F1757" s="537"/>
    </row>
    <row r="1758" spans="6:6" ht="16" customHeight="1" x14ac:dyDescent="0.45">
      <c r="F1758" s="537"/>
    </row>
    <row r="1759" spans="6:6" ht="16" customHeight="1" x14ac:dyDescent="0.45">
      <c r="F1759" s="537"/>
    </row>
    <row r="1760" spans="6:6" ht="16" customHeight="1" x14ac:dyDescent="0.45">
      <c r="F1760" s="537"/>
    </row>
    <row r="1761" spans="6:6" ht="16" customHeight="1" x14ac:dyDescent="0.45">
      <c r="F1761" s="537"/>
    </row>
    <row r="1762" spans="6:6" ht="16" customHeight="1" x14ac:dyDescent="0.45">
      <c r="F1762" s="537"/>
    </row>
    <row r="1763" spans="6:6" ht="16" customHeight="1" x14ac:dyDescent="0.45">
      <c r="F1763" s="537"/>
    </row>
    <row r="1764" spans="6:6" ht="16" customHeight="1" x14ac:dyDescent="0.45">
      <c r="F1764" s="537"/>
    </row>
    <row r="1765" spans="6:6" ht="16" customHeight="1" x14ac:dyDescent="0.45">
      <c r="F1765" s="537"/>
    </row>
    <row r="1766" spans="6:6" ht="16" customHeight="1" x14ac:dyDescent="0.45">
      <c r="F1766" s="537"/>
    </row>
    <row r="1767" spans="6:6" ht="16" customHeight="1" x14ac:dyDescent="0.45">
      <c r="F1767" s="537"/>
    </row>
    <row r="1768" spans="6:6" ht="16" customHeight="1" x14ac:dyDescent="0.45">
      <c r="F1768" s="537"/>
    </row>
    <row r="1769" spans="6:6" ht="16" customHeight="1" x14ac:dyDescent="0.45">
      <c r="F1769" s="537"/>
    </row>
    <row r="1770" spans="6:6" ht="16" customHeight="1" x14ac:dyDescent="0.45">
      <c r="F1770" s="537"/>
    </row>
    <row r="1771" spans="6:6" ht="16" customHeight="1" x14ac:dyDescent="0.45">
      <c r="F1771" s="537"/>
    </row>
    <row r="1772" spans="6:6" ht="16" customHeight="1" x14ac:dyDescent="0.45">
      <c r="F1772" s="537"/>
    </row>
    <row r="1773" spans="6:6" ht="16" customHeight="1" x14ac:dyDescent="0.45">
      <c r="F1773" s="537"/>
    </row>
    <row r="1774" spans="6:6" ht="16" customHeight="1" x14ac:dyDescent="0.45">
      <c r="F1774" s="537"/>
    </row>
    <row r="1775" spans="6:6" ht="16" customHeight="1" x14ac:dyDescent="0.45">
      <c r="F1775" s="537"/>
    </row>
    <row r="1776" spans="6:6" ht="16" customHeight="1" x14ac:dyDescent="0.45">
      <c r="F1776" s="537"/>
    </row>
    <row r="1777" spans="6:6" ht="16" customHeight="1" x14ac:dyDescent="0.45">
      <c r="F1777" s="537"/>
    </row>
    <row r="1778" spans="6:6" ht="16" customHeight="1" x14ac:dyDescent="0.45">
      <c r="F1778" s="537"/>
    </row>
    <row r="1779" spans="6:6" ht="16" customHeight="1" x14ac:dyDescent="0.45">
      <c r="F1779" s="537"/>
    </row>
    <row r="1780" spans="6:6" ht="16" customHeight="1" x14ac:dyDescent="0.45">
      <c r="F1780" s="537"/>
    </row>
    <row r="1781" spans="6:6" ht="16" customHeight="1" x14ac:dyDescent="0.45">
      <c r="F1781" s="537"/>
    </row>
    <row r="1782" spans="6:6" ht="16" customHeight="1" x14ac:dyDescent="0.45">
      <c r="F1782" s="537"/>
    </row>
    <row r="1783" spans="6:6" ht="16" customHeight="1" x14ac:dyDescent="0.45">
      <c r="F1783" s="537"/>
    </row>
    <row r="1784" spans="6:6" ht="16" customHeight="1" x14ac:dyDescent="0.45">
      <c r="F1784" s="537"/>
    </row>
    <row r="1785" spans="6:6" ht="16" customHeight="1" x14ac:dyDescent="0.45">
      <c r="F1785" s="537"/>
    </row>
    <row r="1786" spans="6:6" ht="16" customHeight="1" x14ac:dyDescent="0.45">
      <c r="F1786" s="537"/>
    </row>
    <row r="1787" spans="6:6" ht="16" customHeight="1" x14ac:dyDescent="0.45">
      <c r="F1787" s="537"/>
    </row>
    <row r="1788" spans="6:6" ht="16" customHeight="1" x14ac:dyDescent="0.45">
      <c r="F1788" s="537"/>
    </row>
    <row r="1789" spans="6:6" ht="16" customHeight="1" x14ac:dyDescent="0.45">
      <c r="F1789" s="537"/>
    </row>
    <row r="1790" spans="6:6" ht="16" customHeight="1" x14ac:dyDescent="0.45">
      <c r="F1790" s="537"/>
    </row>
    <row r="1791" spans="6:6" ht="16" customHeight="1" x14ac:dyDescent="0.45">
      <c r="F1791" s="537"/>
    </row>
    <row r="1792" spans="6:6" ht="16" customHeight="1" x14ac:dyDescent="0.45">
      <c r="F1792" s="537"/>
    </row>
    <row r="1793" spans="6:6" ht="16" customHeight="1" x14ac:dyDescent="0.45">
      <c r="F1793" s="537"/>
    </row>
    <row r="1794" spans="6:6" ht="16" customHeight="1" x14ac:dyDescent="0.45">
      <c r="F1794" s="537"/>
    </row>
    <row r="1795" spans="6:6" ht="16" customHeight="1" x14ac:dyDescent="0.45">
      <c r="F1795" s="537"/>
    </row>
    <row r="1796" spans="6:6" ht="16" customHeight="1" x14ac:dyDescent="0.45">
      <c r="F1796" s="537"/>
    </row>
    <row r="1797" spans="6:6" ht="16" customHeight="1" x14ac:dyDescent="0.45">
      <c r="F1797" s="537"/>
    </row>
    <row r="1798" spans="6:6" ht="16" customHeight="1" x14ac:dyDescent="0.45">
      <c r="F1798" s="537"/>
    </row>
    <row r="1799" spans="6:6" ht="16" customHeight="1" x14ac:dyDescent="0.45">
      <c r="F1799" s="537"/>
    </row>
    <row r="1800" spans="6:6" ht="16" customHeight="1" x14ac:dyDescent="0.45">
      <c r="F1800" s="537"/>
    </row>
    <row r="1801" spans="6:6" ht="16" customHeight="1" x14ac:dyDescent="0.45">
      <c r="F1801" s="537"/>
    </row>
    <row r="1802" spans="6:6" ht="16" customHeight="1" x14ac:dyDescent="0.45">
      <c r="F1802" s="537"/>
    </row>
    <row r="1803" spans="6:6" ht="16" customHeight="1" x14ac:dyDescent="0.45">
      <c r="F1803" s="537"/>
    </row>
    <row r="1804" spans="6:6" ht="16" customHeight="1" x14ac:dyDescent="0.45">
      <c r="F1804" s="537"/>
    </row>
    <row r="1805" spans="6:6" ht="16" customHeight="1" x14ac:dyDescent="0.45">
      <c r="F1805" s="537"/>
    </row>
    <row r="1806" spans="6:6" ht="16" customHeight="1" x14ac:dyDescent="0.45">
      <c r="F1806" s="537"/>
    </row>
    <row r="1807" spans="6:6" ht="16" customHeight="1" x14ac:dyDescent="0.45">
      <c r="F1807" s="537"/>
    </row>
    <row r="1808" spans="6:6" ht="16" customHeight="1" x14ac:dyDescent="0.45">
      <c r="F1808" s="537"/>
    </row>
    <row r="1809" spans="6:6" ht="16" customHeight="1" x14ac:dyDescent="0.45">
      <c r="F1809" s="537"/>
    </row>
    <row r="1810" spans="6:6" ht="16" customHeight="1" x14ac:dyDescent="0.45">
      <c r="F1810" s="537"/>
    </row>
    <row r="1811" spans="6:6" ht="16" customHeight="1" x14ac:dyDescent="0.45">
      <c r="F1811" s="537"/>
    </row>
    <row r="1812" spans="6:6" ht="16" customHeight="1" x14ac:dyDescent="0.45">
      <c r="F1812" s="537"/>
    </row>
    <row r="1813" spans="6:6" ht="16" customHeight="1" x14ac:dyDescent="0.45">
      <c r="F1813" s="537"/>
    </row>
    <row r="1814" spans="6:6" ht="16" customHeight="1" x14ac:dyDescent="0.45">
      <c r="F1814" s="537"/>
    </row>
    <row r="1815" spans="6:6" ht="16" customHeight="1" x14ac:dyDescent="0.45">
      <c r="F1815" s="537"/>
    </row>
    <row r="1816" spans="6:6" ht="16" customHeight="1" x14ac:dyDescent="0.45">
      <c r="F1816" s="537"/>
    </row>
    <row r="1817" spans="6:6" ht="16" customHeight="1" x14ac:dyDescent="0.45">
      <c r="F1817" s="537"/>
    </row>
    <row r="1818" spans="6:6" ht="16" customHeight="1" x14ac:dyDescent="0.45">
      <c r="F1818" s="537"/>
    </row>
    <row r="1819" spans="6:6" ht="16" customHeight="1" x14ac:dyDescent="0.45">
      <c r="F1819" s="537"/>
    </row>
    <row r="1820" spans="6:6" ht="16" customHeight="1" x14ac:dyDescent="0.45">
      <c r="F1820" s="537"/>
    </row>
    <row r="1821" spans="6:6" ht="16" customHeight="1" x14ac:dyDescent="0.45">
      <c r="F1821" s="537"/>
    </row>
    <row r="1822" spans="6:6" ht="16" customHeight="1" x14ac:dyDescent="0.45">
      <c r="F1822" s="537"/>
    </row>
    <row r="1823" spans="6:6" ht="16" customHeight="1" x14ac:dyDescent="0.45">
      <c r="F1823" s="537"/>
    </row>
    <row r="1824" spans="6:6" ht="16" customHeight="1" x14ac:dyDescent="0.45">
      <c r="F1824" s="537"/>
    </row>
    <row r="1825" spans="6:6" ht="16" customHeight="1" x14ac:dyDescent="0.45">
      <c r="F1825" s="537"/>
    </row>
    <row r="1826" spans="6:6" ht="16" customHeight="1" x14ac:dyDescent="0.45">
      <c r="F1826" s="537"/>
    </row>
    <row r="1827" spans="6:6" ht="16" customHeight="1" x14ac:dyDescent="0.45">
      <c r="F1827" s="537"/>
    </row>
    <row r="1828" spans="6:6" ht="16" customHeight="1" x14ac:dyDescent="0.45">
      <c r="F1828" s="537"/>
    </row>
    <row r="1829" spans="6:6" ht="16" customHeight="1" x14ac:dyDescent="0.45">
      <c r="F1829" s="537"/>
    </row>
    <row r="1830" spans="6:6" ht="16" customHeight="1" x14ac:dyDescent="0.45">
      <c r="F1830" s="537"/>
    </row>
    <row r="1831" spans="6:6" ht="16" customHeight="1" x14ac:dyDescent="0.45">
      <c r="F1831" s="537"/>
    </row>
    <row r="1832" spans="6:6" ht="16" customHeight="1" x14ac:dyDescent="0.45">
      <c r="F1832" s="537"/>
    </row>
    <row r="1833" spans="6:6" ht="16" customHeight="1" x14ac:dyDescent="0.45">
      <c r="F1833" s="537"/>
    </row>
    <row r="1834" spans="6:6" ht="16" customHeight="1" x14ac:dyDescent="0.45">
      <c r="F1834" s="537"/>
    </row>
    <row r="1835" spans="6:6" ht="16" customHeight="1" x14ac:dyDescent="0.45">
      <c r="F1835" s="537"/>
    </row>
    <row r="1836" spans="6:6" ht="16" customHeight="1" x14ac:dyDescent="0.45">
      <c r="F1836" s="537"/>
    </row>
    <row r="1837" spans="6:6" ht="16" customHeight="1" x14ac:dyDescent="0.45">
      <c r="F1837" s="537"/>
    </row>
    <row r="1838" spans="6:6" ht="16" customHeight="1" x14ac:dyDescent="0.45">
      <c r="F1838" s="537"/>
    </row>
    <row r="1839" spans="6:6" ht="16" customHeight="1" x14ac:dyDescent="0.45">
      <c r="F1839" s="537"/>
    </row>
    <row r="1840" spans="6:6" ht="16" customHeight="1" x14ac:dyDescent="0.45">
      <c r="F1840" s="537"/>
    </row>
    <row r="1841" spans="6:6" ht="16" customHeight="1" x14ac:dyDescent="0.45">
      <c r="F1841" s="537"/>
    </row>
    <row r="1842" spans="6:6" ht="16" customHeight="1" x14ac:dyDescent="0.45">
      <c r="F1842" s="537"/>
    </row>
    <row r="1843" spans="6:6" ht="16" customHeight="1" x14ac:dyDescent="0.45">
      <c r="F1843" s="537"/>
    </row>
    <row r="1844" spans="6:6" ht="16" customHeight="1" x14ac:dyDescent="0.45">
      <c r="F1844" s="537"/>
    </row>
    <row r="1845" spans="6:6" ht="16" customHeight="1" x14ac:dyDescent="0.45">
      <c r="F1845" s="537"/>
    </row>
    <row r="1846" spans="6:6" ht="16" customHeight="1" x14ac:dyDescent="0.45">
      <c r="F1846" s="537"/>
    </row>
    <row r="1847" spans="6:6" ht="16" customHeight="1" x14ac:dyDescent="0.45">
      <c r="F1847" s="537"/>
    </row>
    <row r="1848" spans="6:6" ht="16" customHeight="1" x14ac:dyDescent="0.45">
      <c r="F1848" s="537"/>
    </row>
    <row r="1849" spans="6:6" ht="16" customHeight="1" x14ac:dyDescent="0.45">
      <c r="F1849" s="537"/>
    </row>
    <row r="1850" spans="6:6" ht="16" customHeight="1" x14ac:dyDescent="0.45">
      <c r="F1850" s="537"/>
    </row>
    <row r="1851" spans="6:6" ht="16" customHeight="1" x14ac:dyDescent="0.45">
      <c r="F1851" s="537"/>
    </row>
    <row r="1852" spans="6:6" ht="16" customHeight="1" x14ac:dyDescent="0.45">
      <c r="F1852" s="537"/>
    </row>
    <row r="1853" spans="6:6" ht="16" customHeight="1" x14ac:dyDescent="0.45">
      <c r="F1853" s="537"/>
    </row>
    <row r="1854" spans="6:6" ht="16" customHeight="1" x14ac:dyDescent="0.45">
      <c r="F1854" s="537"/>
    </row>
    <row r="1855" spans="6:6" ht="16" customHeight="1" x14ac:dyDescent="0.45">
      <c r="F1855" s="537"/>
    </row>
    <row r="1856" spans="6:6" ht="16" customHeight="1" x14ac:dyDescent="0.45">
      <c r="F1856" s="537"/>
    </row>
    <row r="1857" spans="6:6" ht="16" customHeight="1" x14ac:dyDescent="0.45">
      <c r="F1857" s="537"/>
    </row>
    <row r="1858" spans="6:6" ht="16" customHeight="1" x14ac:dyDescent="0.45">
      <c r="F1858" s="537"/>
    </row>
    <row r="1859" spans="6:6" ht="16" customHeight="1" x14ac:dyDescent="0.45">
      <c r="F1859" s="537"/>
    </row>
    <row r="1860" spans="6:6" ht="16" customHeight="1" x14ac:dyDescent="0.45">
      <c r="F1860" s="537"/>
    </row>
    <row r="1861" spans="6:6" ht="16" customHeight="1" x14ac:dyDescent="0.45">
      <c r="F1861" s="537"/>
    </row>
    <row r="1862" spans="6:6" ht="16" customHeight="1" x14ac:dyDescent="0.45">
      <c r="F1862" s="537"/>
    </row>
    <row r="1863" spans="6:6" ht="16" customHeight="1" x14ac:dyDescent="0.45">
      <c r="F1863" s="537"/>
    </row>
    <row r="1864" spans="6:6" ht="16" customHeight="1" x14ac:dyDescent="0.45">
      <c r="F1864" s="537"/>
    </row>
    <row r="1865" spans="6:6" ht="16" customHeight="1" x14ac:dyDescent="0.45">
      <c r="F1865" s="537"/>
    </row>
    <row r="1866" spans="6:6" ht="16" customHeight="1" x14ac:dyDescent="0.45">
      <c r="F1866" s="537"/>
    </row>
    <row r="1867" spans="6:6" ht="16" customHeight="1" x14ac:dyDescent="0.45">
      <c r="F1867" s="537"/>
    </row>
    <row r="1868" spans="6:6" ht="16" customHeight="1" x14ac:dyDescent="0.45">
      <c r="F1868" s="537"/>
    </row>
    <row r="1869" spans="6:6" ht="16" customHeight="1" x14ac:dyDescent="0.45">
      <c r="F1869" s="537"/>
    </row>
    <row r="1870" spans="6:6" ht="16" customHeight="1" x14ac:dyDescent="0.45">
      <c r="F1870" s="537"/>
    </row>
    <row r="1871" spans="6:6" ht="16" customHeight="1" x14ac:dyDescent="0.45">
      <c r="F1871" s="537"/>
    </row>
    <row r="1872" spans="6:6" ht="16" customHeight="1" x14ac:dyDescent="0.45">
      <c r="F1872" s="537"/>
    </row>
    <row r="1873" spans="6:6" ht="16" customHeight="1" x14ac:dyDescent="0.45">
      <c r="F1873" s="537"/>
    </row>
    <row r="1874" spans="6:6" ht="16" customHeight="1" x14ac:dyDescent="0.45">
      <c r="F1874" s="537"/>
    </row>
    <row r="1875" spans="6:6" ht="16" customHeight="1" x14ac:dyDescent="0.45">
      <c r="F1875" s="537"/>
    </row>
    <row r="1876" spans="6:6" ht="16" customHeight="1" x14ac:dyDescent="0.45">
      <c r="F1876" s="537"/>
    </row>
    <row r="1877" spans="6:6" ht="16" customHeight="1" x14ac:dyDescent="0.45">
      <c r="F1877" s="537"/>
    </row>
    <row r="1878" spans="6:6" ht="16" customHeight="1" x14ac:dyDescent="0.45">
      <c r="F1878" s="537"/>
    </row>
    <row r="1879" spans="6:6" ht="16" customHeight="1" x14ac:dyDescent="0.45">
      <c r="F1879" s="537"/>
    </row>
    <row r="1880" spans="6:6" ht="16" customHeight="1" x14ac:dyDescent="0.45">
      <c r="F1880" s="537"/>
    </row>
    <row r="1881" spans="6:6" ht="16" customHeight="1" x14ac:dyDescent="0.45">
      <c r="F1881" s="537"/>
    </row>
    <row r="1882" spans="6:6" ht="16" customHeight="1" x14ac:dyDescent="0.45">
      <c r="F1882" s="537"/>
    </row>
    <row r="1883" spans="6:6" ht="16" customHeight="1" x14ac:dyDescent="0.45">
      <c r="F1883" s="537"/>
    </row>
    <row r="1884" spans="6:6" ht="16" customHeight="1" x14ac:dyDescent="0.45">
      <c r="F1884" s="537"/>
    </row>
    <row r="1885" spans="6:6" ht="16" customHeight="1" x14ac:dyDescent="0.45">
      <c r="F1885" s="537"/>
    </row>
    <row r="1886" spans="6:6" ht="16" customHeight="1" x14ac:dyDescent="0.45">
      <c r="F1886" s="537"/>
    </row>
    <row r="1887" spans="6:6" ht="16" customHeight="1" x14ac:dyDescent="0.45">
      <c r="F1887" s="537"/>
    </row>
    <row r="1888" spans="6:6" ht="16" customHeight="1" x14ac:dyDescent="0.45">
      <c r="F1888" s="537"/>
    </row>
    <row r="1889" spans="6:6" ht="16" customHeight="1" x14ac:dyDescent="0.45">
      <c r="F1889" s="537"/>
    </row>
    <row r="1890" spans="6:6" ht="16" customHeight="1" x14ac:dyDescent="0.45">
      <c r="F1890" s="537"/>
    </row>
    <row r="1891" spans="6:6" ht="16" customHeight="1" x14ac:dyDescent="0.45">
      <c r="F1891" s="537"/>
    </row>
    <row r="1892" spans="6:6" ht="16" customHeight="1" x14ac:dyDescent="0.45">
      <c r="F1892" s="537"/>
    </row>
    <row r="1893" spans="6:6" ht="16" customHeight="1" x14ac:dyDescent="0.45">
      <c r="F1893" s="537"/>
    </row>
    <row r="1894" spans="6:6" ht="16" customHeight="1" x14ac:dyDescent="0.45">
      <c r="F1894" s="537"/>
    </row>
    <row r="1895" spans="6:6" ht="16" customHeight="1" x14ac:dyDescent="0.45">
      <c r="F1895" s="537"/>
    </row>
    <row r="1896" spans="6:6" ht="16" customHeight="1" x14ac:dyDescent="0.45">
      <c r="F1896" s="537"/>
    </row>
    <row r="1897" spans="6:6" ht="16" customHeight="1" x14ac:dyDescent="0.45">
      <c r="F1897" s="537"/>
    </row>
    <row r="1898" spans="6:6" ht="16" customHeight="1" x14ac:dyDescent="0.45">
      <c r="F1898" s="537"/>
    </row>
    <row r="1899" spans="6:6" ht="16" customHeight="1" x14ac:dyDescent="0.45">
      <c r="F1899" s="537"/>
    </row>
    <row r="1900" spans="6:6" ht="16" customHeight="1" x14ac:dyDescent="0.45">
      <c r="F1900" s="537"/>
    </row>
    <row r="1901" spans="6:6" ht="16" customHeight="1" x14ac:dyDescent="0.45">
      <c r="F1901" s="537"/>
    </row>
    <row r="1902" spans="6:6" ht="16" customHeight="1" x14ac:dyDescent="0.45">
      <c r="F1902" s="537"/>
    </row>
    <row r="1903" spans="6:6" ht="16" customHeight="1" x14ac:dyDescent="0.45">
      <c r="F1903" s="537"/>
    </row>
    <row r="1904" spans="6:6" ht="16" customHeight="1" x14ac:dyDescent="0.45">
      <c r="F1904" s="537"/>
    </row>
    <row r="1905" spans="6:6" ht="16" customHeight="1" x14ac:dyDescent="0.45">
      <c r="F1905" s="537"/>
    </row>
    <row r="1906" spans="6:6" ht="16" customHeight="1" x14ac:dyDescent="0.45">
      <c r="F1906" s="537"/>
    </row>
    <row r="1907" spans="6:6" ht="16" customHeight="1" x14ac:dyDescent="0.45">
      <c r="F1907" s="537"/>
    </row>
    <row r="1908" spans="6:6" ht="16" customHeight="1" x14ac:dyDescent="0.45">
      <c r="F1908" s="537"/>
    </row>
    <row r="1909" spans="6:6" ht="16" customHeight="1" x14ac:dyDescent="0.45">
      <c r="F1909" s="537"/>
    </row>
    <row r="1910" spans="6:6" ht="16" customHeight="1" x14ac:dyDescent="0.45">
      <c r="F1910" s="537"/>
    </row>
    <row r="1911" spans="6:6" ht="16" customHeight="1" x14ac:dyDescent="0.45">
      <c r="F1911" s="537"/>
    </row>
    <row r="1912" spans="6:6" ht="16" customHeight="1" x14ac:dyDescent="0.45">
      <c r="F1912" s="537"/>
    </row>
    <row r="1913" spans="6:6" ht="16" customHeight="1" x14ac:dyDescent="0.45">
      <c r="F1913" s="537"/>
    </row>
    <row r="1914" spans="6:6" ht="16" customHeight="1" x14ac:dyDescent="0.45">
      <c r="F1914" s="537"/>
    </row>
    <row r="1915" spans="6:6" ht="16" customHeight="1" x14ac:dyDescent="0.45">
      <c r="F1915" s="537"/>
    </row>
    <row r="1916" spans="6:6" ht="16" customHeight="1" x14ac:dyDescent="0.45">
      <c r="F1916" s="537"/>
    </row>
    <row r="1917" spans="6:6" ht="16" customHeight="1" x14ac:dyDescent="0.45">
      <c r="F1917" s="537"/>
    </row>
    <row r="1918" spans="6:6" ht="16" customHeight="1" x14ac:dyDescent="0.45">
      <c r="F1918" s="537"/>
    </row>
    <row r="1919" spans="6:6" ht="16" customHeight="1" x14ac:dyDescent="0.45">
      <c r="F1919" s="537"/>
    </row>
    <row r="1920" spans="6:6" ht="16" customHeight="1" x14ac:dyDescent="0.45">
      <c r="F1920" s="537"/>
    </row>
    <row r="1921" spans="6:6" ht="16" customHeight="1" x14ac:dyDescent="0.45">
      <c r="F1921" s="537"/>
    </row>
    <row r="1922" spans="6:6" ht="16" customHeight="1" x14ac:dyDescent="0.45">
      <c r="F1922" s="537"/>
    </row>
    <row r="1923" spans="6:6" ht="16" customHeight="1" x14ac:dyDescent="0.45">
      <c r="F1923" s="537"/>
    </row>
    <row r="1924" spans="6:6" ht="16" customHeight="1" x14ac:dyDescent="0.45">
      <c r="F1924" s="537"/>
    </row>
    <row r="1925" spans="6:6" ht="16" customHeight="1" x14ac:dyDescent="0.45">
      <c r="F1925" s="537"/>
    </row>
    <row r="1926" spans="6:6" ht="16" customHeight="1" x14ac:dyDescent="0.45">
      <c r="F1926" s="537"/>
    </row>
    <row r="1927" spans="6:6" ht="16" customHeight="1" x14ac:dyDescent="0.45">
      <c r="F1927" s="537"/>
    </row>
    <row r="1928" spans="6:6" ht="16" customHeight="1" x14ac:dyDescent="0.45">
      <c r="F1928" s="537"/>
    </row>
    <row r="1929" spans="6:6" ht="16" customHeight="1" x14ac:dyDescent="0.45">
      <c r="F1929" s="537"/>
    </row>
    <row r="1930" spans="6:6" ht="16" customHeight="1" x14ac:dyDescent="0.45">
      <c r="F1930" s="537"/>
    </row>
    <row r="1931" spans="6:6" ht="16" customHeight="1" x14ac:dyDescent="0.45">
      <c r="F1931" s="537"/>
    </row>
    <row r="1932" spans="6:6" ht="16" customHeight="1" x14ac:dyDescent="0.45">
      <c r="F1932" s="537"/>
    </row>
    <row r="1933" spans="6:6" ht="16" customHeight="1" x14ac:dyDescent="0.45">
      <c r="F1933" s="537"/>
    </row>
    <row r="1934" spans="6:6" ht="16" customHeight="1" x14ac:dyDescent="0.45">
      <c r="F1934" s="537"/>
    </row>
    <row r="1935" spans="6:6" ht="16" customHeight="1" x14ac:dyDescent="0.45">
      <c r="F1935" s="537"/>
    </row>
    <row r="1936" spans="6:6" ht="16" customHeight="1" x14ac:dyDescent="0.45">
      <c r="F1936" s="537"/>
    </row>
    <row r="1937" spans="6:6" ht="16" customHeight="1" x14ac:dyDescent="0.45">
      <c r="F1937" s="537"/>
    </row>
    <row r="1938" spans="6:6" ht="16" customHeight="1" x14ac:dyDescent="0.45">
      <c r="F1938" s="537"/>
    </row>
    <row r="1939" spans="6:6" ht="16" customHeight="1" x14ac:dyDescent="0.45">
      <c r="F1939" s="537"/>
    </row>
    <row r="1940" spans="6:6" ht="16" customHeight="1" x14ac:dyDescent="0.45">
      <c r="F1940" s="537"/>
    </row>
    <row r="1941" spans="6:6" ht="16" customHeight="1" x14ac:dyDescent="0.45">
      <c r="F1941" s="537"/>
    </row>
    <row r="1942" spans="6:6" ht="16" customHeight="1" x14ac:dyDescent="0.45">
      <c r="F1942" s="537"/>
    </row>
    <row r="1943" spans="6:6" ht="16" customHeight="1" x14ac:dyDescent="0.45">
      <c r="F1943" s="537"/>
    </row>
    <row r="1944" spans="6:6" ht="16" customHeight="1" x14ac:dyDescent="0.45">
      <c r="F1944" s="537"/>
    </row>
    <row r="1945" spans="6:6" ht="16" customHeight="1" x14ac:dyDescent="0.45">
      <c r="F1945" s="537"/>
    </row>
    <row r="1946" spans="6:6" ht="16" customHeight="1" x14ac:dyDescent="0.45">
      <c r="F1946" s="537"/>
    </row>
    <row r="1947" spans="6:6" ht="16" customHeight="1" x14ac:dyDescent="0.45">
      <c r="F1947" s="537"/>
    </row>
    <row r="1948" spans="6:6" ht="16" customHeight="1" x14ac:dyDescent="0.45">
      <c r="F1948" s="537"/>
    </row>
    <row r="1949" spans="6:6" ht="16" customHeight="1" x14ac:dyDescent="0.45">
      <c r="F1949" s="537"/>
    </row>
    <row r="1950" spans="6:6" ht="16" customHeight="1" x14ac:dyDescent="0.45">
      <c r="F1950" s="537"/>
    </row>
    <row r="1951" spans="6:6" ht="16" customHeight="1" x14ac:dyDescent="0.45">
      <c r="F1951" s="537"/>
    </row>
    <row r="1952" spans="6:6" ht="16" customHeight="1" x14ac:dyDescent="0.45">
      <c r="F1952" s="537"/>
    </row>
    <row r="1953" spans="6:6" ht="16" customHeight="1" x14ac:dyDescent="0.45">
      <c r="F1953" s="537"/>
    </row>
    <row r="1954" spans="6:6" ht="16" customHeight="1" x14ac:dyDescent="0.45">
      <c r="F1954" s="537"/>
    </row>
    <row r="1955" spans="6:6" ht="16" customHeight="1" x14ac:dyDescent="0.45">
      <c r="F1955" s="537"/>
    </row>
    <row r="1956" spans="6:6" ht="16" customHeight="1" x14ac:dyDescent="0.45">
      <c r="F1956" s="537"/>
    </row>
    <row r="1957" spans="6:6" ht="16" customHeight="1" x14ac:dyDescent="0.45">
      <c r="F1957" s="537"/>
    </row>
    <row r="1958" spans="6:6" ht="16" customHeight="1" x14ac:dyDescent="0.45">
      <c r="F1958" s="537"/>
    </row>
    <row r="1959" spans="6:6" ht="16" customHeight="1" x14ac:dyDescent="0.45">
      <c r="F1959" s="537"/>
    </row>
    <row r="1960" spans="6:6" ht="16" customHeight="1" x14ac:dyDescent="0.45">
      <c r="F1960" s="537"/>
    </row>
    <row r="1961" spans="6:6" ht="16" customHeight="1" x14ac:dyDescent="0.45">
      <c r="F1961" s="537"/>
    </row>
    <row r="1962" spans="6:6" ht="16" customHeight="1" x14ac:dyDescent="0.45">
      <c r="F1962" s="537"/>
    </row>
    <row r="1963" spans="6:6" ht="16" customHeight="1" x14ac:dyDescent="0.45">
      <c r="F1963" s="537"/>
    </row>
    <row r="1964" spans="6:6" ht="16" customHeight="1" x14ac:dyDescent="0.45">
      <c r="F1964" s="537"/>
    </row>
    <row r="1965" spans="6:6" ht="16" customHeight="1" x14ac:dyDescent="0.45">
      <c r="F1965" s="537"/>
    </row>
    <row r="1966" spans="6:6" ht="16" customHeight="1" x14ac:dyDescent="0.45">
      <c r="F1966" s="537"/>
    </row>
    <row r="1967" spans="6:6" ht="16" customHeight="1" x14ac:dyDescent="0.45">
      <c r="F1967" s="537"/>
    </row>
    <row r="1968" spans="6:6" ht="16" customHeight="1" x14ac:dyDescent="0.45">
      <c r="F1968" s="537"/>
    </row>
    <row r="1969" spans="6:6" ht="16" customHeight="1" x14ac:dyDescent="0.45">
      <c r="F1969" s="537"/>
    </row>
    <row r="1970" spans="6:6" ht="16" customHeight="1" x14ac:dyDescent="0.45">
      <c r="F1970" s="537"/>
    </row>
    <row r="1971" spans="6:6" ht="16" customHeight="1" x14ac:dyDescent="0.45">
      <c r="F1971" s="537"/>
    </row>
    <row r="1972" spans="6:6" ht="16" customHeight="1" x14ac:dyDescent="0.45">
      <c r="F1972" s="537"/>
    </row>
    <row r="1973" spans="6:6" ht="16" customHeight="1" x14ac:dyDescent="0.45">
      <c r="F1973" s="537"/>
    </row>
    <row r="1974" spans="6:6" ht="16" customHeight="1" x14ac:dyDescent="0.45">
      <c r="F1974" s="537"/>
    </row>
    <row r="1975" spans="6:6" ht="16" customHeight="1" x14ac:dyDescent="0.45">
      <c r="F1975" s="537"/>
    </row>
    <row r="1976" spans="6:6" ht="16" customHeight="1" x14ac:dyDescent="0.45">
      <c r="F1976" s="537"/>
    </row>
    <row r="1977" spans="6:6" ht="16" customHeight="1" x14ac:dyDescent="0.45">
      <c r="F1977" s="537"/>
    </row>
    <row r="1978" spans="6:6" ht="16" customHeight="1" x14ac:dyDescent="0.45">
      <c r="F1978" s="537"/>
    </row>
    <row r="1979" spans="6:6" ht="16" customHeight="1" x14ac:dyDescent="0.45">
      <c r="F1979" s="537"/>
    </row>
    <row r="1980" spans="6:6" ht="16" customHeight="1" x14ac:dyDescent="0.45">
      <c r="F1980" s="537"/>
    </row>
    <row r="1981" spans="6:6" ht="16" customHeight="1" x14ac:dyDescent="0.45">
      <c r="F1981" s="537"/>
    </row>
    <row r="1982" spans="6:6" ht="16" customHeight="1" x14ac:dyDescent="0.45">
      <c r="F1982" s="537"/>
    </row>
    <row r="1983" spans="6:6" ht="16" customHeight="1" x14ac:dyDescent="0.45">
      <c r="F1983" s="537"/>
    </row>
    <row r="1984" spans="6:6" ht="16" customHeight="1" x14ac:dyDescent="0.45">
      <c r="F1984" s="537"/>
    </row>
    <row r="1985" spans="6:6" ht="16" customHeight="1" x14ac:dyDescent="0.45">
      <c r="F1985" s="537"/>
    </row>
    <row r="1986" spans="6:6" ht="16" customHeight="1" x14ac:dyDescent="0.45">
      <c r="F1986" s="537"/>
    </row>
    <row r="1987" spans="6:6" ht="16" customHeight="1" x14ac:dyDescent="0.45">
      <c r="F1987" s="537"/>
    </row>
    <row r="1988" spans="6:6" ht="16" customHeight="1" x14ac:dyDescent="0.45">
      <c r="F1988" s="537"/>
    </row>
    <row r="1989" spans="6:6" ht="16" customHeight="1" x14ac:dyDescent="0.45">
      <c r="F1989" s="537"/>
    </row>
    <row r="1990" spans="6:6" ht="16" customHeight="1" x14ac:dyDescent="0.45">
      <c r="F1990" s="537"/>
    </row>
    <row r="1991" spans="6:6" ht="16" customHeight="1" x14ac:dyDescent="0.45">
      <c r="F1991" s="537"/>
    </row>
    <row r="1992" spans="6:6" ht="16" customHeight="1" x14ac:dyDescent="0.45">
      <c r="F1992" s="537"/>
    </row>
    <row r="1993" spans="6:6" ht="16" customHeight="1" x14ac:dyDescent="0.45">
      <c r="F1993" s="537"/>
    </row>
    <row r="1994" spans="6:6" ht="16" customHeight="1" x14ac:dyDescent="0.45">
      <c r="F1994" s="537"/>
    </row>
    <row r="1995" spans="6:6" ht="16" customHeight="1" x14ac:dyDescent="0.45">
      <c r="F1995" s="537"/>
    </row>
    <row r="1996" spans="6:6" ht="16" customHeight="1" x14ac:dyDescent="0.45">
      <c r="F1996" s="537"/>
    </row>
    <row r="1997" spans="6:6" ht="16" customHeight="1" x14ac:dyDescent="0.45">
      <c r="F1997" s="537"/>
    </row>
    <row r="1998" spans="6:6" ht="16" customHeight="1" x14ac:dyDescent="0.45">
      <c r="F1998" s="537"/>
    </row>
    <row r="1999" spans="6:6" ht="16" customHeight="1" x14ac:dyDescent="0.45">
      <c r="F1999" s="537"/>
    </row>
    <row r="2000" spans="6:6" ht="16" customHeight="1" x14ac:dyDescent="0.45">
      <c r="F2000" s="537"/>
    </row>
    <row r="2001" spans="6:6" ht="16" customHeight="1" x14ac:dyDescent="0.45">
      <c r="F2001" s="537"/>
    </row>
    <row r="2002" spans="6:6" ht="16" customHeight="1" x14ac:dyDescent="0.45">
      <c r="F2002" s="537"/>
    </row>
    <row r="2003" spans="6:6" ht="16" customHeight="1" x14ac:dyDescent="0.45">
      <c r="F2003" s="537"/>
    </row>
    <row r="2004" spans="6:6" ht="16" customHeight="1" x14ac:dyDescent="0.45">
      <c r="F2004" s="537"/>
    </row>
    <row r="2005" spans="6:6" ht="16" customHeight="1" x14ac:dyDescent="0.45">
      <c r="F2005" s="537"/>
    </row>
    <row r="2006" spans="6:6" ht="16" customHeight="1" x14ac:dyDescent="0.45">
      <c r="F2006" s="537"/>
    </row>
    <row r="2007" spans="6:6" ht="16" customHeight="1" x14ac:dyDescent="0.45">
      <c r="F2007" s="537"/>
    </row>
    <row r="2008" spans="6:6" ht="16" customHeight="1" x14ac:dyDescent="0.45">
      <c r="F2008" s="537"/>
    </row>
    <row r="2009" spans="6:6" ht="16" customHeight="1" x14ac:dyDescent="0.45">
      <c r="F2009" s="537"/>
    </row>
    <row r="2010" spans="6:6" ht="16" customHeight="1" x14ac:dyDescent="0.45">
      <c r="F2010" s="537"/>
    </row>
    <row r="2011" spans="6:6" ht="16" customHeight="1" x14ac:dyDescent="0.45">
      <c r="F2011" s="537"/>
    </row>
    <row r="2012" spans="6:6" ht="16" customHeight="1" x14ac:dyDescent="0.45">
      <c r="F2012" s="537"/>
    </row>
    <row r="2013" spans="6:6" ht="16" customHeight="1" x14ac:dyDescent="0.45">
      <c r="F2013" s="537"/>
    </row>
    <row r="2014" spans="6:6" ht="16" customHeight="1" x14ac:dyDescent="0.45">
      <c r="F2014" s="537"/>
    </row>
    <row r="2015" spans="6:6" ht="16" customHeight="1" x14ac:dyDescent="0.45">
      <c r="F2015" s="537"/>
    </row>
    <row r="2016" spans="6:6" ht="16" customHeight="1" x14ac:dyDescent="0.45">
      <c r="F2016" s="537"/>
    </row>
    <row r="2017" spans="6:6" ht="16" customHeight="1" x14ac:dyDescent="0.45">
      <c r="F2017" s="537"/>
    </row>
    <row r="2018" spans="6:6" ht="16" customHeight="1" x14ac:dyDescent="0.45">
      <c r="F2018" s="537"/>
    </row>
    <row r="2019" spans="6:6" ht="16" customHeight="1" x14ac:dyDescent="0.45">
      <c r="F2019" s="537"/>
    </row>
    <row r="2020" spans="6:6" ht="16" customHeight="1" x14ac:dyDescent="0.45">
      <c r="F2020" s="537"/>
    </row>
    <row r="2021" spans="6:6" ht="16" customHeight="1" x14ac:dyDescent="0.45">
      <c r="F2021" s="537"/>
    </row>
    <row r="2022" spans="6:6" ht="16" customHeight="1" x14ac:dyDescent="0.45">
      <c r="F2022" s="537"/>
    </row>
    <row r="2023" spans="6:6" ht="16" customHeight="1" x14ac:dyDescent="0.45">
      <c r="F2023" s="537"/>
    </row>
    <row r="2024" spans="6:6" ht="16" customHeight="1" x14ac:dyDescent="0.45">
      <c r="F2024" s="537"/>
    </row>
    <row r="2025" spans="6:6" ht="16" customHeight="1" x14ac:dyDescent="0.45">
      <c r="F2025" s="537"/>
    </row>
    <row r="2026" spans="6:6" ht="16" customHeight="1" x14ac:dyDescent="0.45">
      <c r="F2026" s="537"/>
    </row>
    <row r="2027" spans="6:6" ht="16" customHeight="1" x14ac:dyDescent="0.45">
      <c r="F2027" s="537"/>
    </row>
    <row r="2028" spans="6:6" ht="16" customHeight="1" x14ac:dyDescent="0.45">
      <c r="F2028" s="537"/>
    </row>
    <row r="2029" spans="6:6" ht="16" customHeight="1" x14ac:dyDescent="0.45">
      <c r="F2029" s="537"/>
    </row>
    <row r="2030" spans="6:6" ht="16" customHeight="1" x14ac:dyDescent="0.45">
      <c r="F2030" s="537"/>
    </row>
    <row r="2031" spans="6:6" ht="16" customHeight="1" x14ac:dyDescent="0.45">
      <c r="F2031" s="537"/>
    </row>
    <row r="2032" spans="6:6" ht="16" customHeight="1" x14ac:dyDescent="0.45">
      <c r="F2032" s="537"/>
    </row>
    <row r="2033" spans="6:6" ht="16" customHeight="1" x14ac:dyDescent="0.45">
      <c r="F2033" s="537"/>
    </row>
    <row r="2034" spans="6:6" ht="16" customHeight="1" x14ac:dyDescent="0.45">
      <c r="F2034" s="537"/>
    </row>
    <row r="2035" spans="6:6" ht="16" customHeight="1" x14ac:dyDescent="0.45">
      <c r="F2035" s="537"/>
    </row>
    <row r="2036" spans="6:6" ht="16" customHeight="1" x14ac:dyDescent="0.45">
      <c r="F2036" s="537"/>
    </row>
    <row r="2037" spans="6:6" ht="16" customHeight="1" x14ac:dyDescent="0.45">
      <c r="F2037" s="537"/>
    </row>
    <row r="2038" spans="6:6" ht="16" customHeight="1" x14ac:dyDescent="0.45">
      <c r="F2038" s="537"/>
    </row>
    <row r="2039" spans="6:6" ht="16" customHeight="1" x14ac:dyDescent="0.45">
      <c r="F2039" s="537"/>
    </row>
    <row r="2040" spans="6:6" ht="16" customHeight="1" x14ac:dyDescent="0.45">
      <c r="F2040" s="537"/>
    </row>
    <row r="2041" spans="6:6" ht="16" customHeight="1" x14ac:dyDescent="0.45">
      <c r="F2041" s="537"/>
    </row>
    <row r="2042" spans="6:6" ht="16" customHeight="1" x14ac:dyDescent="0.45">
      <c r="F2042" s="537"/>
    </row>
    <row r="2043" spans="6:6" ht="16" customHeight="1" x14ac:dyDescent="0.45">
      <c r="F2043" s="537"/>
    </row>
    <row r="2044" spans="6:6" ht="16" customHeight="1" x14ac:dyDescent="0.45">
      <c r="F2044" s="537"/>
    </row>
    <row r="2045" spans="6:6" ht="16" customHeight="1" x14ac:dyDescent="0.45">
      <c r="F2045" s="537"/>
    </row>
    <row r="2046" spans="6:6" ht="16" customHeight="1" x14ac:dyDescent="0.45">
      <c r="F2046" s="537"/>
    </row>
    <row r="2047" spans="6:6" ht="16" customHeight="1" x14ac:dyDescent="0.45">
      <c r="F2047" s="537"/>
    </row>
    <row r="2048" spans="6:6" ht="16" customHeight="1" x14ac:dyDescent="0.45">
      <c r="F2048" s="537"/>
    </row>
    <row r="2049" spans="6:6" ht="16" customHeight="1" x14ac:dyDescent="0.45">
      <c r="F2049" s="537"/>
    </row>
    <row r="2050" spans="6:6" ht="16" customHeight="1" x14ac:dyDescent="0.45">
      <c r="F2050" s="537"/>
    </row>
    <row r="2051" spans="6:6" ht="16" customHeight="1" x14ac:dyDescent="0.45">
      <c r="F2051" s="537"/>
    </row>
    <row r="2052" spans="6:6" ht="16" customHeight="1" x14ac:dyDescent="0.45">
      <c r="F2052" s="537"/>
    </row>
    <row r="2053" spans="6:6" ht="16" customHeight="1" x14ac:dyDescent="0.45">
      <c r="F2053" s="537"/>
    </row>
    <row r="2054" spans="6:6" ht="16" customHeight="1" x14ac:dyDescent="0.45">
      <c r="F2054" s="537"/>
    </row>
    <row r="2055" spans="6:6" ht="16" customHeight="1" x14ac:dyDescent="0.45">
      <c r="F2055" s="537"/>
    </row>
    <row r="2056" spans="6:6" ht="16" customHeight="1" x14ac:dyDescent="0.45">
      <c r="F2056" s="537"/>
    </row>
    <row r="2057" spans="6:6" ht="16" customHeight="1" x14ac:dyDescent="0.45">
      <c r="F2057" s="537"/>
    </row>
    <row r="2058" spans="6:6" ht="16" customHeight="1" x14ac:dyDescent="0.45">
      <c r="F2058" s="537"/>
    </row>
    <row r="2059" spans="6:6" ht="16" customHeight="1" x14ac:dyDescent="0.45">
      <c r="F2059" s="537"/>
    </row>
    <row r="2060" spans="6:6" ht="16" customHeight="1" x14ac:dyDescent="0.45">
      <c r="F2060" s="537"/>
    </row>
    <row r="2061" spans="6:6" ht="16" customHeight="1" x14ac:dyDescent="0.45">
      <c r="F2061" s="537"/>
    </row>
    <row r="2062" spans="6:6" ht="16" customHeight="1" x14ac:dyDescent="0.45">
      <c r="F2062" s="537"/>
    </row>
    <row r="2063" spans="6:6" ht="16" customHeight="1" x14ac:dyDescent="0.45">
      <c r="F2063" s="537"/>
    </row>
    <row r="2064" spans="6:6" ht="16" customHeight="1" x14ac:dyDescent="0.45">
      <c r="F2064" s="537"/>
    </row>
    <row r="2065" spans="6:6" ht="16" customHeight="1" x14ac:dyDescent="0.45">
      <c r="F2065" s="537"/>
    </row>
    <row r="2066" spans="6:6" ht="16" customHeight="1" x14ac:dyDescent="0.45">
      <c r="F2066" s="537"/>
    </row>
    <row r="2067" spans="6:6" ht="16" customHeight="1" x14ac:dyDescent="0.45">
      <c r="F2067" s="537"/>
    </row>
    <row r="2068" spans="6:6" ht="16" customHeight="1" x14ac:dyDescent="0.45">
      <c r="F2068" s="537"/>
    </row>
    <row r="2069" spans="6:6" ht="16" customHeight="1" x14ac:dyDescent="0.45">
      <c r="F2069" s="537"/>
    </row>
    <row r="2070" spans="6:6" ht="16" customHeight="1" x14ac:dyDescent="0.45">
      <c r="F2070" s="537"/>
    </row>
    <row r="2071" spans="6:6" ht="16" customHeight="1" x14ac:dyDescent="0.45">
      <c r="F2071" s="537"/>
    </row>
    <row r="2072" spans="6:6" ht="16" customHeight="1" x14ac:dyDescent="0.45">
      <c r="F2072" s="537"/>
    </row>
    <row r="2073" spans="6:6" ht="16" customHeight="1" x14ac:dyDescent="0.45">
      <c r="F2073" s="537"/>
    </row>
    <row r="2074" spans="6:6" ht="16" customHeight="1" x14ac:dyDescent="0.45">
      <c r="F2074" s="537"/>
    </row>
    <row r="2075" spans="6:6" ht="16" customHeight="1" x14ac:dyDescent="0.45">
      <c r="F2075" s="537"/>
    </row>
    <row r="2076" spans="6:6" ht="16" customHeight="1" x14ac:dyDescent="0.45">
      <c r="F2076" s="537"/>
    </row>
    <row r="2077" spans="6:6" ht="16" customHeight="1" x14ac:dyDescent="0.45">
      <c r="F2077" s="537"/>
    </row>
    <row r="2078" spans="6:6" ht="16" customHeight="1" x14ac:dyDescent="0.45">
      <c r="F2078" s="537"/>
    </row>
    <row r="2079" spans="6:6" ht="16" customHeight="1" x14ac:dyDescent="0.45">
      <c r="F2079" s="537"/>
    </row>
    <row r="2080" spans="6:6" ht="16" customHeight="1" x14ac:dyDescent="0.45">
      <c r="F2080" s="537"/>
    </row>
    <row r="2081" spans="6:6" ht="16" customHeight="1" x14ac:dyDescent="0.45">
      <c r="F2081" s="537"/>
    </row>
    <row r="2082" spans="6:6" ht="16" customHeight="1" x14ac:dyDescent="0.45">
      <c r="F2082" s="537"/>
    </row>
    <row r="2083" spans="6:6" ht="16" customHeight="1" x14ac:dyDescent="0.45">
      <c r="F2083" s="537"/>
    </row>
    <row r="2084" spans="6:6" ht="16" customHeight="1" x14ac:dyDescent="0.45">
      <c r="F2084" s="537"/>
    </row>
    <row r="2085" spans="6:6" ht="16" customHeight="1" x14ac:dyDescent="0.45">
      <c r="F2085" s="537"/>
    </row>
    <row r="2086" spans="6:6" ht="16" customHeight="1" x14ac:dyDescent="0.45">
      <c r="F2086" s="537"/>
    </row>
    <row r="2087" spans="6:6" ht="16" customHeight="1" x14ac:dyDescent="0.45">
      <c r="F2087" s="537"/>
    </row>
    <row r="2088" spans="6:6" ht="16" customHeight="1" x14ac:dyDescent="0.45">
      <c r="F2088" s="537"/>
    </row>
    <row r="2089" spans="6:6" ht="16" customHeight="1" x14ac:dyDescent="0.45">
      <c r="F2089" s="537"/>
    </row>
    <row r="2090" spans="6:6" ht="16" customHeight="1" x14ac:dyDescent="0.45">
      <c r="F2090" s="537"/>
    </row>
    <row r="2091" spans="6:6" ht="16" customHeight="1" x14ac:dyDescent="0.45">
      <c r="F2091" s="537"/>
    </row>
    <row r="2092" spans="6:6" ht="16" customHeight="1" x14ac:dyDescent="0.45">
      <c r="F2092" s="537"/>
    </row>
    <row r="2093" spans="6:6" ht="16" customHeight="1" x14ac:dyDescent="0.45">
      <c r="F2093" s="537"/>
    </row>
    <row r="2094" spans="6:6" ht="16" customHeight="1" x14ac:dyDescent="0.45">
      <c r="F2094" s="537"/>
    </row>
    <row r="2095" spans="6:6" ht="16" customHeight="1" x14ac:dyDescent="0.45">
      <c r="F2095" s="537"/>
    </row>
    <row r="2096" spans="6:6" ht="16" customHeight="1" x14ac:dyDescent="0.45">
      <c r="F2096" s="537"/>
    </row>
    <row r="2097" spans="6:6" ht="16" customHeight="1" x14ac:dyDescent="0.45">
      <c r="F2097" s="537"/>
    </row>
    <row r="2098" spans="6:6" ht="16" customHeight="1" x14ac:dyDescent="0.45">
      <c r="F2098" s="537"/>
    </row>
    <row r="2099" spans="6:6" ht="16" customHeight="1" x14ac:dyDescent="0.45">
      <c r="F2099" s="537"/>
    </row>
    <row r="2100" spans="6:6" ht="16" customHeight="1" x14ac:dyDescent="0.45">
      <c r="F2100" s="537"/>
    </row>
    <row r="2101" spans="6:6" ht="16" customHeight="1" x14ac:dyDescent="0.45">
      <c r="F2101" s="537"/>
    </row>
    <row r="2102" spans="6:6" ht="16" customHeight="1" x14ac:dyDescent="0.45">
      <c r="F2102" s="537"/>
    </row>
    <row r="2103" spans="6:6" ht="16" customHeight="1" x14ac:dyDescent="0.45">
      <c r="F2103" s="537"/>
    </row>
    <row r="2104" spans="6:6" ht="16" customHeight="1" x14ac:dyDescent="0.45">
      <c r="F2104" s="537"/>
    </row>
    <row r="2105" spans="6:6" ht="16" customHeight="1" x14ac:dyDescent="0.45">
      <c r="F2105" s="537"/>
    </row>
    <row r="2106" spans="6:6" ht="16" customHeight="1" x14ac:dyDescent="0.45">
      <c r="F2106" s="537"/>
    </row>
    <row r="2107" spans="6:6" ht="16" customHeight="1" x14ac:dyDescent="0.45">
      <c r="F2107" s="537"/>
    </row>
    <row r="2108" spans="6:6" ht="16" customHeight="1" x14ac:dyDescent="0.45">
      <c r="F2108" s="537"/>
    </row>
    <row r="2109" spans="6:6" ht="16" customHeight="1" x14ac:dyDescent="0.45">
      <c r="F2109" s="537"/>
    </row>
    <row r="2110" spans="6:6" ht="16" customHeight="1" x14ac:dyDescent="0.45">
      <c r="F2110" s="537"/>
    </row>
    <row r="2111" spans="6:6" ht="16" customHeight="1" x14ac:dyDescent="0.45">
      <c r="F2111" s="537"/>
    </row>
    <row r="2112" spans="6:6" ht="16" customHeight="1" x14ac:dyDescent="0.45">
      <c r="F2112" s="537"/>
    </row>
    <row r="2113" spans="6:6" ht="16" customHeight="1" x14ac:dyDescent="0.45">
      <c r="F2113" s="537"/>
    </row>
    <row r="2114" spans="6:6" ht="16" customHeight="1" x14ac:dyDescent="0.45">
      <c r="F2114" s="537"/>
    </row>
    <row r="2115" spans="6:6" ht="16" customHeight="1" x14ac:dyDescent="0.45">
      <c r="F2115" s="537"/>
    </row>
    <row r="2116" spans="6:6" ht="16" customHeight="1" x14ac:dyDescent="0.45">
      <c r="F2116" s="537"/>
    </row>
    <row r="2117" spans="6:6" ht="16" customHeight="1" x14ac:dyDescent="0.45">
      <c r="F2117" s="537"/>
    </row>
    <row r="2118" spans="6:6" ht="16" customHeight="1" x14ac:dyDescent="0.45">
      <c r="F2118" s="537"/>
    </row>
  </sheetData>
  <customSheetViews>
    <customSheetView guid="{8CC598B7-8EB7-4AE3-BEF6-CBCE0253806D}" showGridLines="0" state="veryHidden">
      <pane ySplit="7" topLeftCell="A8" activePane="bottomLeft" state="frozen"/>
      <selection pane="bottomLeft" activeCell="E1" sqref="E1"/>
      <pageMargins left="0.7" right="0.7" top="0.75" bottom="0.75" header="0.3" footer="0.3"/>
      <pageSetup orientation="portrait" horizontalDpi="300" verticalDpi="300" r:id="rId1"/>
    </customSheetView>
  </customSheetViews>
  <mergeCells count="9">
    <mergeCell ref="J5:K5"/>
    <mergeCell ref="L5:L6"/>
    <mergeCell ref="C5:C6"/>
    <mergeCell ref="D5:D6"/>
    <mergeCell ref="E5:E6"/>
    <mergeCell ref="F5:F6"/>
    <mergeCell ref="G5:G6"/>
    <mergeCell ref="H5:H6"/>
    <mergeCell ref="I5:I6"/>
  </mergeCells>
  <dataValidations count="1">
    <dataValidation type="list" allowBlank="1" showInputMessage="1" showErrorMessage="1" sqref="L8:L307" xr:uid="{00000000-0002-0000-0700-000000000000}">
      <formula1>Thang</formula1>
    </dataValidation>
  </dataValidation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Linh_Tinh"/>
  <dimension ref="B1:L2034"/>
  <sheetViews>
    <sheetView showGridLines="0" zoomScaleNormal="100" workbookViewId="0">
      <pane ySplit="7" topLeftCell="A8" activePane="bottomLeft" state="frozen"/>
      <selection activeCell="G14" sqref="G14"/>
      <selection pane="bottomLeft" activeCell="E1" sqref="E1"/>
    </sheetView>
  </sheetViews>
  <sheetFormatPr defaultColWidth="9.26953125" defaultRowHeight="16" x14ac:dyDescent="0.45"/>
  <cols>
    <col min="1" max="1" width="5.453125" style="367" customWidth="1"/>
    <col min="2" max="2" width="1.1796875" style="367" customWidth="1"/>
    <col min="3" max="3" width="11.36328125" style="367" customWidth="1"/>
    <col min="4" max="4" width="8.26953125" style="368" bestFit="1" customWidth="1"/>
    <col min="5" max="5" width="51.08984375" style="367" bestFit="1" customWidth="1"/>
    <col min="6" max="6" width="16.26953125" style="367" customWidth="1"/>
    <col min="7" max="7" width="59.453125" style="367" bestFit="1" customWidth="1"/>
    <col min="8" max="8" width="17.453125" style="367" customWidth="1"/>
    <col min="9" max="9" width="22.7265625" style="367" bestFit="1" customWidth="1"/>
    <col min="10" max="11" width="8.26953125" style="367" customWidth="1"/>
    <col min="12" max="12" width="6.81640625" style="367" customWidth="1"/>
    <col min="13" max="16384" width="9.26953125" style="367"/>
  </cols>
  <sheetData>
    <row r="1" spans="2:12" x14ac:dyDescent="0.45">
      <c r="C1" s="487"/>
      <c r="D1" s="488"/>
      <c r="E1" s="425"/>
      <c r="F1" s="425"/>
      <c r="G1" s="425"/>
      <c r="H1" s="425"/>
      <c r="I1" s="425"/>
      <c r="J1" s="425"/>
      <c r="K1" s="425"/>
      <c r="L1" s="428"/>
    </row>
    <row r="2" spans="2:12" x14ac:dyDescent="0.45">
      <c r="C2" s="426"/>
      <c r="D2" s="489"/>
      <c r="E2" s="427"/>
      <c r="F2" s="427"/>
      <c r="G2" s="427"/>
      <c r="H2" s="427"/>
      <c r="I2" s="427"/>
      <c r="J2" s="427"/>
      <c r="K2" s="427"/>
      <c r="L2" s="429"/>
    </row>
    <row r="3" spans="2:12" ht="12" customHeight="1" x14ac:dyDescent="0.45"/>
    <row r="4" spans="2:12" x14ac:dyDescent="0.45">
      <c r="H4" s="496">
        <f>+SUBTOTAL(9,H8:H1478)</f>
        <v>0</v>
      </c>
    </row>
    <row r="5" spans="2:12" x14ac:dyDescent="0.45">
      <c r="C5" s="2200" t="s">
        <v>75</v>
      </c>
      <c r="D5" s="2216" t="s">
        <v>63</v>
      </c>
      <c r="E5" s="2201" t="s">
        <v>64</v>
      </c>
      <c r="F5" s="2201" t="s">
        <v>65</v>
      </c>
      <c r="G5" s="2201" t="s">
        <v>66</v>
      </c>
      <c r="H5" s="2201" t="s">
        <v>67</v>
      </c>
      <c r="I5" s="2201" t="s">
        <v>22</v>
      </c>
      <c r="J5" s="2201" t="s">
        <v>68</v>
      </c>
      <c r="K5" s="2201"/>
      <c r="L5" s="2224" t="s">
        <v>32</v>
      </c>
    </row>
    <row r="6" spans="2:12" x14ac:dyDescent="0.45">
      <c r="C6" s="2215"/>
      <c r="D6" s="2217"/>
      <c r="E6" s="2211"/>
      <c r="F6" s="2211"/>
      <c r="G6" s="2211"/>
      <c r="H6" s="2211"/>
      <c r="I6" s="2211"/>
      <c r="J6" s="474" t="s">
        <v>69</v>
      </c>
      <c r="K6" s="474" t="s">
        <v>70</v>
      </c>
      <c r="L6" s="2225"/>
    </row>
    <row r="7" spans="2:12" x14ac:dyDescent="0.45">
      <c r="C7" s="386" t="s">
        <v>27</v>
      </c>
      <c r="D7" s="498" t="s">
        <v>28</v>
      </c>
      <c r="E7" s="387" t="s">
        <v>29</v>
      </c>
      <c r="F7" s="387" t="s">
        <v>53</v>
      </c>
      <c r="G7" s="387" t="s">
        <v>54</v>
      </c>
      <c r="H7" s="387" t="s">
        <v>55</v>
      </c>
      <c r="I7" s="387" t="s">
        <v>56</v>
      </c>
      <c r="J7" s="387" t="s">
        <v>57</v>
      </c>
      <c r="K7" s="387" t="s">
        <v>58</v>
      </c>
      <c r="L7" s="388" t="s">
        <v>59</v>
      </c>
    </row>
    <row r="8" spans="2:12" ht="16" customHeight="1" x14ac:dyDescent="0.45">
      <c r="C8" s="1992"/>
      <c r="D8" s="1929"/>
      <c r="E8" s="1880"/>
      <c r="F8" s="1927"/>
      <c r="G8" s="1880"/>
      <c r="H8" s="1930"/>
      <c r="I8" s="1880"/>
      <c r="J8" s="1927"/>
      <c r="K8" s="1927"/>
      <c r="L8" s="1578"/>
    </row>
    <row r="9" spans="2:12" ht="16" customHeight="1" x14ac:dyDescent="0.45">
      <c r="C9" s="1991"/>
      <c r="D9" s="1746"/>
      <c r="E9" s="1695"/>
      <c r="F9" s="1973"/>
      <c r="G9" s="1695"/>
      <c r="H9" s="1854"/>
      <c r="I9" s="1695"/>
      <c r="J9" s="1853"/>
      <c r="K9" s="1853"/>
      <c r="L9" s="1936"/>
    </row>
    <row r="10" spans="2:12" ht="16" customHeight="1" x14ac:dyDescent="0.45">
      <c r="C10" s="1615"/>
      <c r="D10" s="1571"/>
      <c r="E10" s="1587"/>
      <c r="F10" s="1604"/>
      <c r="G10" s="1587"/>
      <c r="H10" s="1572"/>
      <c r="I10" s="1587"/>
      <c r="J10" s="1569"/>
      <c r="K10" s="1569"/>
      <c r="L10" s="1578"/>
    </row>
    <row r="11" spans="2:12" ht="16" customHeight="1" x14ac:dyDescent="0.45">
      <c r="C11" s="1615"/>
      <c r="D11" s="1571"/>
      <c r="E11" s="1587"/>
      <c r="F11" s="1604"/>
      <c r="G11" s="1587"/>
      <c r="H11" s="1572"/>
      <c r="I11" s="1587"/>
      <c r="J11" s="1569"/>
      <c r="K11" s="1569"/>
      <c r="L11" s="1578"/>
    </row>
    <row r="12" spans="2:12" ht="16" customHeight="1" x14ac:dyDescent="0.45">
      <c r="C12" s="1615"/>
      <c r="D12" s="1571"/>
      <c r="E12" s="1587"/>
      <c r="F12" s="1604"/>
      <c r="G12" s="1587"/>
      <c r="H12" s="1572"/>
      <c r="I12" s="1587"/>
      <c r="J12" s="1569"/>
      <c r="K12" s="1569"/>
      <c r="L12" s="1578"/>
    </row>
    <row r="13" spans="2:12" ht="16" customHeight="1" x14ac:dyDescent="0.45">
      <c r="B13" s="368">
        <v>45064</v>
      </c>
      <c r="C13" s="1615"/>
      <c r="D13" s="1571"/>
      <c r="E13" s="1587"/>
      <c r="F13" s="1604"/>
      <c r="G13" s="1587"/>
      <c r="H13" s="1572"/>
      <c r="I13" s="1587"/>
      <c r="J13" s="1569"/>
      <c r="K13" s="1569"/>
      <c r="L13" s="1578"/>
    </row>
    <row r="14" spans="2:12" ht="16" customHeight="1" x14ac:dyDescent="0.45">
      <c r="B14" s="368">
        <v>45064</v>
      </c>
      <c r="C14" s="1615"/>
      <c r="D14" s="1571"/>
      <c r="E14" s="1587"/>
      <c r="F14" s="1569"/>
      <c r="G14" s="1587"/>
      <c r="H14" s="1572"/>
      <c r="I14" s="1587"/>
      <c r="J14" s="1569"/>
      <c r="K14" s="1569"/>
      <c r="L14" s="1578"/>
    </row>
    <row r="15" spans="2:12" ht="16" customHeight="1" x14ac:dyDescent="0.45">
      <c r="C15" s="1615"/>
      <c r="D15" s="1571"/>
      <c r="E15" s="1587"/>
      <c r="F15" s="1604"/>
      <c r="G15" s="1587"/>
      <c r="H15" s="1572"/>
      <c r="I15" s="1587"/>
      <c r="J15" s="1569"/>
      <c r="K15" s="1569"/>
      <c r="L15" s="1578"/>
    </row>
    <row r="16" spans="2:12" ht="16" customHeight="1" x14ac:dyDescent="0.45">
      <c r="C16" s="1615"/>
      <c r="D16" s="1571"/>
      <c r="E16" s="1587"/>
      <c r="F16" s="1604"/>
      <c r="G16" s="1587"/>
      <c r="H16" s="1572"/>
      <c r="I16" s="1587"/>
      <c r="J16" s="1569"/>
      <c r="K16" s="1569"/>
      <c r="L16" s="1578"/>
    </row>
    <row r="17" spans="3:12" ht="16" customHeight="1" x14ac:dyDescent="0.45">
      <c r="C17" s="1615"/>
      <c r="D17" s="1571"/>
      <c r="E17" s="1587"/>
      <c r="F17" s="1604"/>
      <c r="G17" s="1587"/>
      <c r="H17" s="1572"/>
      <c r="I17" s="1587"/>
      <c r="J17" s="1569"/>
      <c r="K17" s="1569"/>
      <c r="L17" s="1578"/>
    </row>
    <row r="18" spans="3:12" ht="16" customHeight="1" x14ac:dyDescent="0.45">
      <c r="C18" s="1615"/>
      <c r="D18" s="1571"/>
      <c r="E18" s="1587"/>
      <c r="F18" s="1604"/>
      <c r="G18" s="1587"/>
      <c r="H18" s="1572"/>
      <c r="I18" s="1587"/>
      <c r="J18" s="1569"/>
      <c r="K18" s="1569"/>
      <c r="L18" s="1578"/>
    </row>
    <row r="19" spans="3:12" ht="16" customHeight="1" x14ac:dyDescent="0.45">
      <c r="C19" s="1615"/>
      <c r="D19" s="1571"/>
      <c r="E19" s="1587"/>
      <c r="F19" s="1604"/>
      <c r="G19" s="1587"/>
      <c r="H19" s="1572"/>
      <c r="I19" s="1587"/>
      <c r="J19" s="1569"/>
      <c r="K19" s="1569"/>
      <c r="L19" s="1578"/>
    </row>
    <row r="20" spans="3:12" ht="16" customHeight="1" x14ac:dyDescent="0.45">
      <c r="C20" s="1615"/>
      <c r="D20" s="1571"/>
      <c r="E20" s="1587"/>
      <c r="F20" s="1604"/>
      <c r="G20" s="1587"/>
      <c r="H20" s="1572"/>
      <c r="I20" s="1587"/>
      <c r="J20" s="1569"/>
      <c r="K20" s="1569"/>
      <c r="L20" s="1578"/>
    </row>
    <row r="21" spans="3:12" ht="16" customHeight="1" x14ac:dyDescent="0.45">
      <c r="C21" s="1615"/>
      <c r="D21" s="1571"/>
      <c r="E21" s="1587"/>
      <c r="F21" s="1604"/>
      <c r="G21" s="1587"/>
      <c r="H21" s="1572"/>
      <c r="I21" s="1587"/>
      <c r="J21" s="1569"/>
      <c r="K21" s="1569"/>
      <c r="L21" s="1578"/>
    </row>
    <row r="22" spans="3:12" ht="16" customHeight="1" x14ac:dyDescent="0.45">
      <c r="C22" s="1615"/>
      <c r="D22" s="1571"/>
      <c r="E22" s="1587"/>
      <c r="F22" s="1569"/>
      <c r="G22" s="1587"/>
      <c r="H22" s="1572"/>
      <c r="I22" s="1587"/>
      <c r="J22" s="1569"/>
      <c r="K22" s="1569"/>
      <c r="L22" s="1578"/>
    </row>
    <row r="23" spans="3:12" ht="16" customHeight="1" x14ac:dyDescent="0.45">
      <c r="C23" s="1615"/>
      <c r="D23" s="1571"/>
      <c r="E23" s="1587"/>
      <c r="F23" s="1569"/>
      <c r="G23" s="1587"/>
      <c r="H23" s="1572"/>
      <c r="I23" s="1587"/>
      <c r="J23" s="1569"/>
      <c r="K23" s="1569"/>
      <c r="L23" s="1578"/>
    </row>
    <row r="24" spans="3:12" ht="16" customHeight="1" x14ac:dyDescent="0.45">
      <c r="C24" s="1615"/>
      <c r="D24" s="1571"/>
      <c r="E24" s="1587"/>
      <c r="F24" s="1569"/>
      <c r="G24" s="1587"/>
      <c r="H24" s="1572"/>
      <c r="I24" s="1587"/>
      <c r="J24" s="1569"/>
      <c r="K24" s="1569"/>
      <c r="L24" s="1578"/>
    </row>
    <row r="25" spans="3:12" ht="16" customHeight="1" x14ac:dyDescent="0.45">
      <c r="C25" s="1615"/>
      <c r="D25" s="1571"/>
      <c r="E25" s="1587"/>
      <c r="F25" s="1569"/>
      <c r="G25" s="1587"/>
      <c r="H25" s="1572"/>
      <c r="I25" s="1587"/>
      <c r="J25" s="1569"/>
      <c r="K25" s="1569"/>
      <c r="L25" s="1578"/>
    </row>
    <row r="26" spans="3:12" ht="16" customHeight="1" x14ac:dyDescent="0.45">
      <c r="C26" s="1615"/>
      <c r="D26" s="1571"/>
      <c r="E26" s="1587"/>
      <c r="F26" s="1569"/>
      <c r="G26" s="1587"/>
      <c r="H26" s="1572"/>
      <c r="I26" s="1587"/>
      <c r="J26" s="1569"/>
      <c r="K26" s="1569"/>
      <c r="L26" s="1578"/>
    </row>
    <row r="27" spans="3:12" ht="16" customHeight="1" x14ac:dyDescent="0.45">
      <c r="C27" s="1615"/>
      <c r="D27" s="1571"/>
      <c r="E27" s="1587"/>
      <c r="F27" s="1569"/>
      <c r="G27" s="1587"/>
      <c r="H27" s="1572"/>
      <c r="I27" s="1587"/>
      <c r="J27" s="1569"/>
      <c r="K27" s="1569"/>
      <c r="L27" s="1578"/>
    </row>
    <row r="28" spans="3:12" ht="16" customHeight="1" x14ac:dyDescent="0.45">
      <c r="C28" s="1615"/>
      <c r="D28" s="1571"/>
      <c r="E28" s="1587"/>
      <c r="F28" s="1569"/>
      <c r="G28" s="1587"/>
      <c r="H28" s="1572"/>
      <c r="I28" s="1587"/>
      <c r="J28" s="1569"/>
      <c r="K28" s="1569"/>
      <c r="L28" s="1578"/>
    </row>
    <row r="29" spans="3:12" ht="16" customHeight="1" x14ac:dyDescent="0.45">
      <c r="C29" s="1615"/>
      <c r="D29" s="1571"/>
      <c r="E29" s="1587"/>
      <c r="F29" s="1569"/>
      <c r="G29" s="1587"/>
      <c r="H29" s="1572"/>
      <c r="I29" s="1587"/>
      <c r="J29" s="1569"/>
      <c r="K29" s="1569"/>
      <c r="L29" s="1578"/>
    </row>
    <row r="30" spans="3:12" ht="16" customHeight="1" x14ac:dyDescent="0.45">
      <c r="C30" s="1615"/>
      <c r="D30" s="1571"/>
      <c r="E30" s="1587"/>
      <c r="F30" s="1569"/>
      <c r="G30" s="1587"/>
      <c r="H30" s="1572"/>
      <c r="I30" s="1587"/>
      <c r="J30" s="1569"/>
      <c r="K30" s="1569"/>
      <c r="L30" s="1578"/>
    </row>
    <row r="31" spans="3:12" ht="16" customHeight="1" x14ac:dyDescent="0.45">
      <c r="C31" s="1615"/>
      <c r="D31" s="1571"/>
      <c r="E31" s="1587"/>
      <c r="F31" s="1569"/>
      <c r="G31" s="1587"/>
      <c r="H31" s="1572"/>
      <c r="I31" s="1587"/>
      <c r="J31" s="1569"/>
      <c r="K31" s="1569"/>
      <c r="L31" s="1578"/>
    </row>
    <row r="32" spans="3:12" ht="16" customHeight="1" x14ac:dyDescent="0.45">
      <c r="C32" s="1615"/>
      <c r="D32" s="1571"/>
      <c r="E32" s="1587"/>
      <c r="F32" s="1569"/>
      <c r="G32" s="1587"/>
      <c r="H32" s="1572"/>
      <c r="I32" s="1587"/>
      <c r="J32" s="1569"/>
      <c r="K32" s="1569"/>
      <c r="L32" s="1578"/>
    </row>
    <row r="33" spans="3:12" ht="16" customHeight="1" x14ac:dyDescent="0.45">
      <c r="C33" s="1615"/>
      <c r="D33" s="1571"/>
      <c r="E33" s="1587"/>
      <c r="F33" s="1569"/>
      <c r="G33" s="1587"/>
      <c r="H33" s="1572"/>
      <c r="I33" s="1587"/>
      <c r="J33" s="1569"/>
      <c r="K33" s="1569"/>
      <c r="L33" s="1578"/>
    </row>
    <row r="34" spans="3:12" ht="16" customHeight="1" x14ac:dyDescent="0.45">
      <c r="C34" s="1615"/>
      <c r="D34" s="1571"/>
      <c r="E34" s="1587"/>
      <c r="F34" s="1569"/>
      <c r="G34" s="1587"/>
      <c r="H34" s="1572"/>
      <c r="I34" s="1587"/>
      <c r="J34" s="1569"/>
      <c r="K34" s="1569"/>
      <c r="L34" s="1578"/>
    </row>
    <row r="35" spans="3:12" ht="16" customHeight="1" x14ac:dyDescent="0.45">
      <c r="C35" s="1615"/>
      <c r="D35" s="1571"/>
      <c r="E35" s="1587"/>
      <c r="F35" s="1569"/>
      <c r="G35" s="1587"/>
      <c r="H35" s="1572"/>
      <c r="I35" s="1587"/>
      <c r="J35" s="1569"/>
      <c r="K35" s="1569"/>
      <c r="L35" s="1578"/>
    </row>
    <row r="36" spans="3:12" ht="16" customHeight="1" x14ac:dyDescent="0.45">
      <c r="C36" s="1615"/>
      <c r="D36" s="1571"/>
      <c r="E36" s="1587"/>
      <c r="F36" s="1569"/>
      <c r="G36" s="1587"/>
      <c r="H36" s="1572"/>
      <c r="I36" s="1587"/>
      <c r="J36" s="1569"/>
      <c r="K36" s="1569"/>
      <c r="L36" s="1578"/>
    </row>
    <row r="37" spans="3:12" ht="16" customHeight="1" x14ac:dyDescent="0.45">
      <c r="C37" s="1615"/>
      <c r="D37" s="1571"/>
      <c r="E37" s="1587"/>
      <c r="F37" s="1569"/>
      <c r="G37" s="1587"/>
      <c r="H37" s="1572"/>
      <c r="I37" s="1587"/>
      <c r="J37" s="1569"/>
      <c r="K37" s="1569"/>
      <c r="L37" s="1578"/>
    </row>
    <row r="38" spans="3:12" ht="16" customHeight="1" x14ac:dyDescent="0.45">
      <c r="C38" s="1615"/>
      <c r="D38" s="1571"/>
      <c r="E38" s="1587"/>
      <c r="F38" s="1569"/>
      <c r="G38" s="1587"/>
      <c r="H38" s="1572"/>
      <c r="I38" s="1587"/>
      <c r="J38" s="1569"/>
      <c r="K38" s="1569"/>
      <c r="L38" s="1578"/>
    </row>
    <row r="39" spans="3:12" ht="16" customHeight="1" x14ac:dyDescent="0.45">
      <c r="C39" s="1615"/>
      <c r="D39" s="1571"/>
      <c r="E39" s="1587"/>
      <c r="F39" s="1569"/>
      <c r="G39" s="1587"/>
      <c r="H39" s="1572"/>
      <c r="I39" s="1587"/>
      <c r="J39" s="1569"/>
      <c r="K39" s="1569"/>
      <c r="L39" s="1578"/>
    </row>
    <row r="40" spans="3:12" ht="16" customHeight="1" x14ac:dyDescent="0.45">
      <c r="C40" s="1615"/>
      <c r="D40" s="1571"/>
      <c r="E40" s="1587"/>
      <c r="F40" s="1569"/>
      <c r="G40" s="1587"/>
      <c r="H40" s="1572"/>
      <c r="I40" s="1587"/>
      <c r="J40" s="1569"/>
      <c r="K40" s="1569"/>
      <c r="L40" s="1578"/>
    </row>
    <row r="41" spans="3:12" ht="16" customHeight="1" x14ac:dyDescent="0.45">
      <c r="C41" s="1615"/>
      <c r="D41" s="1571"/>
      <c r="E41" s="1587"/>
      <c r="F41" s="1569"/>
      <c r="G41" s="1587"/>
      <c r="H41" s="1572"/>
      <c r="I41" s="1587"/>
      <c r="J41" s="1569"/>
      <c r="K41" s="1569"/>
      <c r="L41" s="1578"/>
    </row>
    <row r="42" spans="3:12" ht="16" customHeight="1" x14ac:dyDescent="0.45">
      <c r="C42" s="1615"/>
      <c r="D42" s="1571"/>
      <c r="E42" s="1587"/>
      <c r="F42" s="1569"/>
      <c r="G42" s="1587"/>
      <c r="H42" s="1572"/>
      <c r="I42" s="1587"/>
      <c r="J42" s="1569"/>
      <c r="K42" s="1569"/>
      <c r="L42" s="1578"/>
    </row>
    <row r="43" spans="3:12" ht="16" customHeight="1" x14ac:dyDescent="0.45">
      <c r="C43" s="1615"/>
      <c r="D43" s="1571"/>
      <c r="E43" s="1587"/>
      <c r="F43" s="1569"/>
      <c r="G43" s="1587"/>
      <c r="H43" s="1572"/>
      <c r="I43" s="1587"/>
      <c r="J43" s="1569"/>
      <c r="K43" s="1569"/>
      <c r="L43" s="1578"/>
    </row>
    <row r="44" spans="3:12" ht="16" customHeight="1" x14ac:dyDescent="0.45">
      <c r="C44" s="1615"/>
      <c r="D44" s="1571"/>
      <c r="E44" s="1587"/>
      <c r="F44" s="1569"/>
      <c r="G44" s="1587"/>
      <c r="H44" s="1572"/>
      <c r="I44" s="1587"/>
      <c r="J44" s="1569"/>
      <c r="K44" s="1569"/>
      <c r="L44" s="1578"/>
    </row>
    <row r="45" spans="3:12" ht="16" customHeight="1" x14ac:dyDescent="0.45">
      <c r="C45" s="1615"/>
      <c r="D45" s="1571"/>
      <c r="E45" s="1587"/>
      <c r="F45" s="1569"/>
      <c r="G45" s="1587"/>
      <c r="H45" s="1572"/>
      <c r="I45" s="1587"/>
      <c r="J45" s="1569"/>
      <c r="K45" s="1569"/>
      <c r="L45" s="1578"/>
    </row>
    <row r="46" spans="3:12" ht="16" customHeight="1" x14ac:dyDescent="0.45">
      <c r="C46" s="1615"/>
      <c r="D46" s="1571"/>
      <c r="E46" s="1587"/>
      <c r="F46" s="1569"/>
      <c r="G46" s="1587"/>
      <c r="H46" s="1572"/>
      <c r="I46" s="1587"/>
      <c r="J46" s="1569"/>
      <c r="K46" s="1569"/>
      <c r="L46" s="1578"/>
    </row>
    <row r="47" spans="3:12" ht="16" customHeight="1" x14ac:dyDescent="0.45">
      <c r="C47" s="1615"/>
      <c r="D47" s="1571"/>
      <c r="E47" s="1587"/>
      <c r="F47" s="1569"/>
      <c r="G47" s="1587"/>
      <c r="H47" s="1572"/>
      <c r="I47" s="1587"/>
      <c r="J47" s="1569"/>
      <c r="K47" s="1569"/>
      <c r="L47" s="1578"/>
    </row>
    <row r="48" spans="3:12" ht="16" customHeight="1" x14ac:dyDescent="0.45">
      <c r="C48" s="1615"/>
      <c r="D48" s="1571"/>
      <c r="E48" s="1587"/>
      <c r="F48" s="1569"/>
      <c r="G48" s="1587"/>
      <c r="H48" s="1572"/>
      <c r="I48" s="1587"/>
      <c r="J48" s="1569"/>
      <c r="K48" s="1569"/>
      <c r="L48" s="1578"/>
    </row>
    <row r="49" spans="3:12" ht="16" customHeight="1" x14ac:dyDescent="0.45">
      <c r="C49" s="1615"/>
      <c r="D49" s="1571"/>
      <c r="E49" s="1587"/>
      <c r="F49" s="1569"/>
      <c r="G49" s="1587"/>
      <c r="H49" s="1572"/>
      <c r="I49" s="1587"/>
      <c r="J49" s="1569"/>
      <c r="K49" s="1569"/>
      <c r="L49" s="1578"/>
    </row>
    <row r="50" spans="3:12" ht="16" customHeight="1" x14ac:dyDescent="0.45">
      <c r="C50" s="1615"/>
      <c r="D50" s="1571"/>
      <c r="E50" s="1587"/>
      <c r="F50" s="1569"/>
      <c r="G50" s="1587"/>
      <c r="H50" s="1572"/>
      <c r="I50" s="1587"/>
      <c r="J50" s="1569"/>
      <c r="K50" s="1569"/>
      <c r="L50" s="1578"/>
    </row>
    <row r="51" spans="3:12" ht="16" customHeight="1" x14ac:dyDescent="0.45">
      <c r="C51" s="1615"/>
      <c r="D51" s="1571"/>
      <c r="E51" s="1587"/>
      <c r="F51" s="1569"/>
      <c r="G51" s="1587"/>
      <c r="H51" s="1572"/>
      <c r="I51" s="1587"/>
      <c r="J51" s="1569"/>
      <c r="K51" s="1569"/>
      <c r="L51" s="1578"/>
    </row>
    <row r="52" spans="3:12" ht="16" customHeight="1" x14ac:dyDescent="0.45">
      <c r="C52" s="1615"/>
      <c r="D52" s="1571"/>
      <c r="E52" s="1587"/>
      <c r="F52" s="1569"/>
      <c r="G52" s="1587"/>
      <c r="H52" s="1572"/>
      <c r="I52" s="1587"/>
      <c r="J52" s="1569"/>
      <c r="K52" s="1569"/>
      <c r="L52" s="1578"/>
    </row>
    <row r="53" spans="3:12" ht="16" customHeight="1" x14ac:dyDescent="0.45">
      <c r="C53" s="1615"/>
      <c r="D53" s="1571"/>
      <c r="E53" s="1587"/>
      <c r="F53" s="1569"/>
      <c r="G53" s="1587"/>
      <c r="H53" s="1572"/>
      <c r="I53" s="1587"/>
      <c r="J53" s="1569"/>
      <c r="K53" s="1569"/>
      <c r="L53" s="1578"/>
    </row>
    <row r="54" spans="3:12" ht="16" customHeight="1" x14ac:dyDescent="0.45">
      <c r="C54" s="1615"/>
      <c r="D54" s="1571"/>
      <c r="E54" s="1587"/>
      <c r="F54" s="1569"/>
      <c r="G54" s="1587"/>
      <c r="H54" s="1572"/>
      <c r="I54" s="1587"/>
      <c r="J54" s="1569"/>
      <c r="K54" s="1569"/>
      <c r="L54" s="1578"/>
    </row>
    <row r="55" spans="3:12" ht="16" customHeight="1" x14ac:dyDescent="0.45">
      <c r="C55" s="1615"/>
      <c r="D55" s="1571"/>
      <c r="E55" s="1587"/>
      <c r="F55" s="1569"/>
      <c r="G55" s="1587"/>
      <c r="H55" s="1572"/>
      <c r="I55" s="1587"/>
      <c r="J55" s="1569"/>
      <c r="K55" s="1569"/>
      <c r="L55" s="1578"/>
    </row>
    <row r="56" spans="3:12" ht="16" customHeight="1" x14ac:dyDescent="0.45">
      <c r="C56" s="1615"/>
      <c r="D56" s="1571"/>
      <c r="E56" s="1587"/>
      <c r="F56" s="1569"/>
      <c r="G56" s="1587"/>
      <c r="H56" s="1572"/>
      <c r="I56" s="1587"/>
      <c r="J56" s="1569"/>
      <c r="K56" s="1569"/>
      <c r="L56" s="1578"/>
    </row>
    <row r="57" spans="3:12" ht="16" customHeight="1" x14ac:dyDescent="0.45">
      <c r="C57" s="1615"/>
      <c r="D57" s="1571"/>
      <c r="E57" s="1587"/>
      <c r="F57" s="1569"/>
      <c r="G57" s="1587"/>
      <c r="H57" s="1572"/>
      <c r="I57" s="1587"/>
      <c r="J57" s="1569"/>
      <c r="K57" s="1569"/>
      <c r="L57" s="1578"/>
    </row>
    <row r="58" spans="3:12" ht="16" customHeight="1" x14ac:dyDescent="0.45">
      <c r="C58" s="1615"/>
      <c r="D58" s="1571"/>
      <c r="E58" s="1587"/>
      <c r="F58" s="1569"/>
      <c r="G58" s="1587"/>
      <c r="H58" s="1572"/>
      <c r="I58" s="1587"/>
      <c r="J58" s="1569"/>
      <c r="K58" s="1569"/>
      <c r="L58" s="1578"/>
    </row>
    <row r="59" spans="3:12" ht="16" customHeight="1" x14ac:dyDescent="0.45">
      <c r="C59" s="1615"/>
      <c r="D59" s="1571"/>
      <c r="E59" s="1587"/>
      <c r="F59" s="1569"/>
      <c r="G59" s="1587"/>
      <c r="H59" s="1572"/>
      <c r="I59" s="1587"/>
      <c r="J59" s="1569"/>
      <c r="K59" s="1569"/>
      <c r="L59" s="1578"/>
    </row>
    <row r="60" spans="3:12" ht="16" customHeight="1" x14ac:dyDescent="0.45">
      <c r="C60" s="1615"/>
      <c r="D60" s="1571"/>
      <c r="E60" s="1587"/>
      <c r="F60" s="1569"/>
      <c r="G60" s="1587"/>
      <c r="H60" s="1572"/>
      <c r="I60" s="1587"/>
      <c r="J60" s="1569"/>
      <c r="K60" s="1569"/>
      <c r="L60" s="1578"/>
    </row>
    <row r="61" spans="3:12" ht="16" customHeight="1" x14ac:dyDescent="0.45">
      <c r="C61" s="1615"/>
      <c r="D61" s="1571"/>
      <c r="E61" s="1587"/>
      <c r="F61" s="1569"/>
      <c r="G61" s="1587"/>
      <c r="H61" s="1572"/>
      <c r="I61" s="1587"/>
      <c r="J61" s="1569"/>
      <c r="K61" s="1569"/>
      <c r="L61" s="1578"/>
    </row>
    <row r="62" spans="3:12" ht="16" customHeight="1" x14ac:dyDescent="0.45">
      <c r="C62" s="1615"/>
      <c r="D62" s="1571"/>
      <c r="E62" s="1587"/>
      <c r="F62" s="1569"/>
      <c r="G62" s="1587"/>
      <c r="H62" s="1572"/>
      <c r="I62" s="1587"/>
      <c r="J62" s="1569"/>
      <c r="K62" s="1569"/>
      <c r="L62" s="1578"/>
    </row>
    <row r="63" spans="3:12" ht="16" customHeight="1" x14ac:dyDescent="0.45">
      <c r="C63" s="1615"/>
      <c r="D63" s="1571"/>
      <c r="E63" s="1587"/>
      <c r="F63" s="1569"/>
      <c r="G63" s="1587"/>
      <c r="H63" s="1572"/>
      <c r="I63" s="1587"/>
      <c r="J63" s="1569"/>
      <c r="K63" s="1569"/>
      <c r="L63" s="1578"/>
    </row>
    <row r="64" spans="3:12" ht="16" customHeight="1" x14ac:dyDescent="0.45">
      <c r="C64" s="1615"/>
      <c r="D64" s="1571"/>
      <c r="E64" s="1587"/>
      <c r="F64" s="1569"/>
      <c r="G64" s="1587"/>
      <c r="H64" s="1572"/>
      <c r="I64" s="1587"/>
      <c r="J64" s="1569"/>
      <c r="K64" s="1569"/>
      <c r="L64" s="1578"/>
    </row>
    <row r="65" spans="3:12" ht="16" customHeight="1" x14ac:dyDescent="0.45">
      <c r="C65" s="1615"/>
      <c r="D65" s="1571"/>
      <c r="E65" s="1587"/>
      <c r="F65" s="1569"/>
      <c r="G65" s="1587"/>
      <c r="H65" s="1572"/>
      <c r="I65" s="1587"/>
      <c r="J65" s="1569"/>
      <c r="K65" s="1569"/>
      <c r="L65" s="1578"/>
    </row>
    <row r="66" spans="3:12" ht="16" customHeight="1" x14ac:dyDescent="0.45">
      <c r="C66" s="1615"/>
      <c r="D66" s="1571"/>
      <c r="E66" s="1587"/>
      <c r="F66" s="1569"/>
      <c r="G66" s="1587"/>
      <c r="H66" s="1572"/>
      <c r="I66" s="1587"/>
      <c r="J66" s="1569"/>
      <c r="K66" s="1569"/>
      <c r="L66" s="1578"/>
    </row>
    <row r="67" spans="3:12" ht="16" customHeight="1" x14ac:dyDescent="0.45">
      <c r="C67" s="1615"/>
      <c r="D67" s="1571"/>
      <c r="E67" s="1587"/>
      <c r="F67" s="1569"/>
      <c r="G67" s="1587"/>
      <c r="H67" s="1572"/>
      <c r="I67" s="1587"/>
      <c r="J67" s="1569"/>
      <c r="K67" s="1569"/>
      <c r="L67" s="1578"/>
    </row>
    <row r="68" spans="3:12" ht="16" customHeight="1" x14ac:dyDescent="0.45">
      <c r="C68" s="1615"/>
      <c r="D68" s="1571"/>
      <c r="E68" s="1587"/>
      <c r="F68" s="1569"/>
      <c r="G68" s="1587"/>
      <c r="H68" s="1572"/>
      <c r="I68" s="1587"/>
      <c r="J68" s="1569"/>
      <c r="K68" s="1569"/>
      <c r="L68" s="1578"/>
    </row>
    <row r="69" spans="3:12" ht="16" customHeight="1" x14ac:dyDescent="0.45">
      <c r="C69" s="1615"/>
      <c r="D69" s="1571"/>
      <c r="E69" s="1587"/>
      <c r="F69" s="1569"/>
      <c r="G69" s="1587"/>
      <c r="H69" s="1572"/>
      <c r="I69" s="1587"/>
      <c r="J69" s="1569"/>
      <c r="K69" s="1569"/>
      <c r="L69" s="1578"/>
    </row>
    <row r="70" spans="3:12" ht="16" customHeight="1" x14ac:dyDescent="0.45">
      <c r="C70" s="1615"/>
      <c r="D70" s="1571"/>
      <c r="E70" s="1587"/>
      <c r="F70" s="1569"/>
      <c r="G70" s="1587"/>
      <c r="H70" s="1572"/>
      <c r="I70" s="1587"/>
      <c r="J70" s="1569"/>
      <c r="K70" s="1569"/>
      <c r="L70" s="1578"/>
    </row>
    <row r="71" spans="3:12" ht="16" customHeight="1" x14ac:dyDescent="0.45">
      <c r="C71" s="1615"/>
      <c r="D71" s="1571"/>
      <c r="E71" s="1587"/>
      <c r="F71" s="1569"/>
      <c r="G71" s="1587"/>
      <c r="H71" s="1572"/>
      <c r="I71" s="1587"/>
      <c r="J71" s="1569"/>
      <c r="K71" s="1569"/>
      <c r="L71" s="1578"/>
    </row>
    <row r="72" spans="3:12" ht="16" customHeight="1" x14ac:dyDescent="0.45">
      <c r="C72" s="1615"/>
      <c r="D72" s="1571"/>
      <c r="E72" s="1587"/>
      <c r="F72" s="1569"/>
      <c r="G72" s="1587"/>
      <c r="H72" s="1572"/>
      <c r="I72" s="1587"/>
      <c r="J72" s="1569"/>
      <c r="K72" s="1569"/>
      <c r="L72" s="1578"/>
    </row>
    <row r="73" spans="3:12" ht="16" customHeight="1" x14ac:dyDescent="0.45">
      <c r="C73" s="1615"/>
      <c r="D73" s="1571"/>
      <c r="E73" s="1587"/>
      <c r="F73" s="1569"/>
      <c r="G73" s="1587"/>
      <c r="H73" s="1572"/>
      <c r="I73" s="1587"/>
      <c r="J73" s="1569"/>
      <c r="K73" s="1569"/>
      <c r="L73" s="1578"/>
    </row>
    <row r="74" spans="3:12" ht="16" customHeight="1" x14ac:dyDescent="0.45">
      <c r="C74" s="1615"/>
      <c r="D74" s="1571"/>
      <c r="E74" s="1587"/>
      <c r="F74" s="1569"/>
      <c r="G74" s="1587"/>
      <c r="H74" s="1572"/>
      <c r="I74" s="1587"/>
      <c r="J74" s="1569"/>
      <c r="K74" s="1569"/>
      <c r="L74" s="1578"/>
    </row>
    <row r="75" spans="3:12" ht="16" customHeight="1" x14ac:dyDescent="0.45">
      <c r="C75" s="1615"/>
      <c r="D75" s="1571"/>
      <c r="E75" s="1587"/>
      <c r="F75" s="1569"/>
      <c r="G75" s="1587"/>
      <c r="H75" s="1572"/>
      <c r="I75" s="1587"/>
      <c r="J75" s="1569"/>
      <c r="K75" s="1569"/>
      <c r="L75" s="1578"/>
    </row>
    <row r="76" spans="3:12" ht="16" customHeight="1" x14ac:dyDescent="0.45">
      <c r="C76" s="1615"/>
      <c r="D76" s="1571"/>
      <c r="E76" s="1587"/>
      <c r="F76" s="1569"/>
      <c r="G76" s="1587"/>
      <c r="H76" s="1572"/>
      <c r="I76" s="1587"/>
      <c r="J76" s="1569"/>
      <c r="K76" s="1569"/>
      <c r="L76" s="1578"/>
    </row>
    <row r="77" spans="3:12" ht="16" customHeight="1" x14ac:dyDescent="0.45">
      <c r="C77" s="1615"/>
      <c r="D77" s="1571"/>
      <c r="E77" s="1587"/>
      <c r="F77" s="1569"/>
      <c r="G77" s="1587"/>
      <c r="H77" s="1572"/>
      <c r="I77" s="1587"/>
      <c r="J77" s="1569"/>
      <c r="K77" s="1569"/>
      <c r="L77" s="1578"/>
    </row>
    <row r="78" spans="3:12" ht="16" customHeight="1" x14ac:dyDescent="0.45">
      <c r="C78" s="1615"/>
      <c r="D78" s="1571"/>
      <c r="E78" s="1587"/>
      <c r="F78" s="1569"/>
      <c r="G78" s="1587"/>
      <c r="H78" s="1572"/>
      <c r="I78" s="1587"/>
      <c r="J78" s="1569"/>
      <c r="K78" s="1569"/>
      <c r="L78" s="1578"/>
    </row>
    <row r="79" spans="3:12" ht="16" customHeight="1" x14ac:dyDescent="0.45">
      <c r="C79" s="1615"/>
      <c r="D79" s="1571"/>
      <c r="E79" s="1587"/>
      <c r="F79" s="1569"/>
      <c r="G79" s="1587"/>
      <c r="H79" s="1572"/>
      <c r="I79" s="1587"/>
      <c r="J79" s="1569"/>
      <c r="K79" s="1569"/>
      <c r="L79" s="1578"/>
    </row>
    <row r="80" spans="3:12" ht="16" customHeight="1" x14ac:dyDescent="0.45">
      <c r="C80" s="1615"/>
      <c r="D80" s="1571"/>
      <c r="E80" s="1587"/>
      <c r="F80" s="1569"/>
      <c r="G80" s="1587"/>
      <c r="H80" s="1572"/>
      <c r="I80" s="1587"/>
      <c r="J80" s="1569"/>
      <c r="K80" s="1569"/>
      <c r="L80" s="1578"/>
    </row>
    <row r="81" spans="3:12" ht="16" customHeight="1" x14ac:dyDescent="0.45">
      <c r="C81" s="1615"/>
      <c r="D81" s="1571"/>
      <c r="E81" s="1587"/>
      <c r="F81" s="1569"/>
      <c r="G81" s="1587"/>
      <c r="H81" s="1572"/>
      <c r="I81" s="1587"/>
      <c r="J81" s="1569"/>
      <c r="K81" s="1569"/>
      <c r="L81" s="1578"/>
    </row>
    <row r="82" spans="3:12" ht="16" customHeight="1" x14ac:dyDescent="0.45">
      <c r="C82" s="1615"/>
      <c r="D82" s="1571"/>
      <c r="E82" s="1587"/>
      <c r="F82" s="1569"/>
      <c r="G82" s="1587"/>
      <c r="H82" s="1572"/>
      <c r="I82" s="1587"/>
      <c r="J82" s="1569"/>
      <c r="K82" s="1569"/>
      <c r="L82" s="1578"/>
    </row>
    <row r="83" spans="3:12" ht="16" customHeight="1" x14ac:dyDescent="0.45">
      <c r="C83" s="1615"/>
      <c r="D83" s="1571"/>
      <c r="E83" s="1587"/>
      <c r="F83" s="1569"/>
      <c r="G83" s="1587"/>
      <c r="H83" s="1572"/>
      <c r="I83" s="1587"/>
      <c r="J83" s="1569"/>
      <c r="K83" s="1569"/>
      <c r="L83" s="1578"/>
    </row>
    <row r="84" spans="3:12" ht="16" customHeight="1" x14ac:dyDescent="0.45">
      <c r="C84" s="1615"/>
      <c r="D84" s="1571"/>
      <c r="E84" s="1587"/>
      <c r="F84" s="1569"/>
      <c r="G84" s="1587"/>
      <c r="H84" s="1572"/>
      <c r="I84" s="1587"/>
      <c r="J84" s="1569"/>
      <c r="K84" s="1569"/>
      <c r="L84" s="1578"/>
    </row>
    <row r="85" spans="3:12" ht="16" customHeight="1" x14ac:dyDescent="0.45">
      <c r="C85" s="1615"/>
      <c r="D85" s="1571"/>
      <c r="E85" s="1587"/>
      <c r="F85" s="1569"/>
      <c r="G85" s="1587"/>
      <c r="H85" s="1572"/>
      <c r="I85" s="1587"/>
      <c r="J85" s="1569"/>
      <c r="K85" s="1569"/>
      <c r="L85" s="1578"/>
    </row>
    <row r="86" spans="3:12" ht="16" customHeight="1" x14ac:dyDescent="0.45">
      <c r="C86" s="1615"/>
      <c r="D86" s="1571"/>
      <c r="E86" s="1587"/>
      <c r="F86" s="1569"/>
      <c r="G86" s="1587"/>
      <c r="H86" s="1572"/>
      <c r="I86" s="1587"/>
      <c r="J86" s="1569"/>
      <c r="K86" s="1569"/>
      <c r="L86" s="1578"/>
    </row>
    <row r="87" spans="3:12" ht="16" customHeight="1" x14ac:dyDescent="0.45">
      <c r="C87" s="1615"/>
      <c r="D87" s="1571"/>
      <c r="E87" s="1587"/>
      <c r="F87" s="1569"/>
      <c r="G87" s="1587"/>
      <c r="H87" s="1572"/>
      <c r="I87" s="1587"/>
      <c r="J87" s="1569"/>
      <c r="K87" s="1569"/>
      <c r="L87" s="1578"/>
    </row>
    <row r="88" spans="3:12" ht="16" customHeight="1" x14ac:dyDescent="0.45">
      <c r="C88" s="1615"/>
      <c r="D88" s="1571"/>
      <c r="E88" s="1587"/>
      <c r="F88" s="1569"/>
      <c r="G88" s="1587"/>
      <c r="H88" s="1572"/>
      <c r="I88" s="1587"/>
      <c r="J88" s="1569"/>
      <c r="K88" s="1569"/>
      <c r="L88" s="1578"/>
    </row>
    <row r="89" spans="3:12" ht="16" customHeight="1" x14ac:dyDescent="0.45">
      <c r="C89" s="1615"/>
      <c r="D89" s="1571"/>
      <c r="E89" s="1587"/>
      <c r="F89" s="1569"/>
      <c r="G89" s="1587"/>
      <c r="H89" s="1572"/>
      <c r="I89" s="1587"/>
      <c r="J89" s="1569"/>
      <c r="K89" s="1569"/>
      <c r="L89" s="1578"/>
    </row>
    <row r="90" spans="3:12" ht="16" customHeight="1" x14ac:dyDescent="0.45">
      <c r="C90" s="1615"/>
      <c r="D90" s="1571"/>
      <c r="E90" s="1587"/>
      <c r="F90" s="1569"/>
      <c r="G90" s="1587"/>
      <c r="H90" s="1572"/>
      <c r="I90" s="1587"/>
      <c r="J90" s="1569"/>
      <c r="K90" s="1569"/>
      <c r="L90" s="1578"/>
    </row>
    <row r="91" spans="3:12" ht="16" customHeight="1" x14ac:dyDescent="0.45">
      <c r="C91" s="1615"/>
      <c r="D91" s="1571"/>
      <c r="E91" s="1587"/>
      <c r="F91" s="1569"/>
      <c r="G91" s="1587"/>
      <c r="H91" s="1572"/>
      <c r="I91" s="1587"/>
      <c r="J91" s="1569"/>
      <c r="K91" s="1569"/>
      <c r="L91" s="1578"/>
    </row>
    <row r="92" spans="3:12" ht="16" customHeight="1" x14ac:dyDescent="0.45">
      <c r="C92" s="1615"/>
      <c r="D92" s="1571"/>
      <c r="E92" s="1587"/>
      <c r="F92" s="1569"/>
      <c r="G92" s="1587"/>
      <c r="H92" s="1572"/>
      <c r="I92" s="1587"/>
      <c r="J92" s="1569"/>
      <c r="K92" s="1569"/>
      <c r="L92" s="1578"/>
    </row>
    <row r="93" spans="3:12" ht="16" customHeight="1" x14ac:dyDescent="0.45">
      <c r="C93" s="1615"/>
      <c r="D93" s="1571"/>
      <c r="E93" s="1587"/>
      <c r="F93" s="1569"/>
      <c r="G93" s="1587"/>
      <c r="H93" s="1572"/>
      <c r="I93" s="1587"/>
      <c r="J93" s="1569"/>
      <c r="K93" s="1569"/>
      <c r="L93" s="1578"/>
    </row>
    <row r="94" spans="3:12" ht="16" customHeight="1" x14ac:dyDescent="0.45">
      <c r="C94" s="1615"/>
      <c r="D94" s="1571"/>
      <c r="E94" s="1587"/>
      <c r="F94" s="1569"/>
      <c r="G94" s="1587"/>
      <c r="H94" s="1572"/>
      <c r="I94" s="1587"/>
      <c r="J94" s="1569"/>
      <c r="K94" s="1569"/>
      <c r="L94" s="1578"/>
    </row>
    <row r="95" spans="3:12" ht="16" customHeight="1" x14ac:dyDescent="0.45">
      <c r="C95" s="1615"/>
      <c r="D95" s="1571"/>
      <c r="E95" s="1587"/>
      <c r="F95" s="1569"/>
      <c r="G95" s="1587"/>
      <c r="H95" s="1572"/>
      <c r="I95" s="1587"/>
      <c r="J95" s="1569"/>
      <c r="K95" s="1569"/>
      <c r="L95" s="1578"/>
    </row>
    <row r="96" spans="3:12" ht="16" customHeight="1" x14ac:dyDescent="0.45">
      <c r="C96" s="1615"/>
      <c r="D96" s="1571"/>
      <c r="E96" s="1587"/>
      <c r="F96" s="1569"/>
      <c r="G96" s="1587"/>
      <c r="H96" s="1572"/>
      <c r="I96" s="1587"/>
      <c r="J96" s="1569"/>
      <c r="K96" s="1569"/>
      <c r="L96" s="1578"/>
    </row>
    <row r="97" spans="3:12" ht="16" customHeight="1" x14ac:dyDescent="0.45">
      <c r="C97" s="1615"/>
      <c r="D97" s="1571"/>
      <c r="E97" s="1587"/>
      <c r="F97" s="1569"/>
      <c r="G97" s="1587"/>
      <c r="H97" s="1572"/>
      <c r="I97" s="1587"/>
      <c r="J97" s="1569"/>
      <c r="K97" s="1569"/>
      <c r="L97" s="1578"/>
    </row>
    <row r="98" spans="3:12" ht="16" customHeight="1" x14ac:dyDescent="0.45">
      <c r="C98" s="1615"/>
      <c r="D98" s="1571"/>
      <c r="E98" s="1587"/>
      <c r="F98" s="1569"/>
      <c r="G98" s="1587"/>
      <c r="H98" s="1572"/>
      <c r="I98" s="1587"/>
      <c r="J98" s="1569"/>
      <c r="K98" s="1569"/>
      <c r="L98" s="1578"/>
    </row>
    <row r="99" spans="3:12" ht="16" customHeight="1" x14ac:dyDescent="0.45">
      <c r="C99" s="1615"/>
      <c r="D99" s="1571"/>
      <c r="E99" s="1587"/>
      <c r="F99" s="1569"/>
      <c r="G99" s="1587"/>
      <c r="H99" s="1572"/>
      <c r="I99" s="1587"/>
      <c r="J99" s="1569"/>
      <c r="K99" s="1569"/>
      <c r="L99" s="1578"/>
    </row>
    <row r="100" spans="3:12" ht="16" customHeight="1" x14ac:dyDescent="0.45">
      <c r="C100" s="1615"/>
      <c r="D100" s="1571"/>
      <c r="E100" s="1587"/>
      <c r="F100" s="1569"/>
      <c r="G100" s="1587"/>
      <c r="H100" s="1572"/>
      <c r="I100" s="1587"/>
      <c r="J100" s="1569"/>
      <c r="K100" s="1569"/>
      <c r="L100" s="1578"/>
    </row>
    <row r="101" spans="3:12" ht="16" customHeight="1" x14ac:dyDescent="0.45">
      <c r="C101" s="1615"/>
      <c r="D101" s="1571"/>
      <c r="E101" s="1587"/>
      <c r="F101" s="1569"/>
      <c r="G101" s="1587"/>
      <c r="H101" s="1572"/>
      <c r="I101" s="1587"/>
      <c r="J101" s="1569"/>
      <c r="K101" s="1569"/>
      <c r="L101" s="1578"/>
    </row>
    <row r="102" spans="3:12" ht="16" customHeight="1" x14ac:dyDescent="0.45">
      <c r="C102" s="1615"/>
      <c r="D102" s="1571"/>
      <c r="E102" s="1587"/>
      <c r="F102" s="1569"/>
      <c r="G102" s="1587"/>
      <c r="H102" s="1572"/>
      <c r="I102" s="1587"/>
      <c r="J102" s="1569"/>
      <c r="K102" s="1569"/>
      <c r="L102" s="1578"/>
    </row>
    <row r="103" spans="3:12" ht="16" customHeight="1" x14ac:dyDescent="0.45">
      <c r="C103" s="1615"/>
      <c r="D103" s="1571"/>
      <c r="E103" s="1587"/>
      <c r="F103" s="1569"/>
      <c r="G103" s="1587"/>
      <c r="H103" s="1572"/>
      <c r="I103" s="1587"/>
      <c r="J103" s="1569"/>
      <c r="K103" s="1569"/>
      <c r="L103" s="1578"/>
    </row>
    <row r="104" spans="3:12" ht="16" customHeight="1" x14ac:dyDescent="0.45">
      <c r="C104" s="1615"/>
      <c r="D104" s="1571"/>
      <c r="E104" s="1587"/>
      <c r="F104" s="1569"/>
      <c r="G104" s="1587"/>
      <c r="H104" s="1572"/>
      <c r="I104" s="1587"/>
      <c r="J104" s="1569"/>
      <c r="K104" s="1569"/>
      <c r="L104" s="1578"/>
    </row>
    <row r="105" spans="3:12" ht="16" customHeight="1" x14ac:dyDescent="0.45">
      <c r="C105" s="1615"/>
      <c r="D105" s="1571"/>
      <c r="E105" s="1587"/>
      <c r="F105" s="1569"/>
      <c r="G105" s="1587"/>
      <c r="H105" s="1572"/>
      <c r="I105" s="1587"/>
      <c r="J105" s="1569"/>
      <c r="K105" s="1569"/>
      <c r="L105" s="1578"/>
    </row>
    <row r="106" spans="3:12" ht="16" customHeight="1" x14ac:dyDescent="0.45">
      <c r="C106" s="1615"/>
      <c r="D106" s="1571"/>
      <c r="E106" s="1587"/>
      <c r="F106" s="1569"/>
      <c r="G106" s="1587"/>
      <c r="H106" s="1572"/>
      <c r="I106" s="1587"/>
      <c r="J106" s="1569"/>
      <c r="K106" s="1569"/>
      <c r="L106" s="1578"/>
    </row>
    <row r="107" spans="3:12" ht="16" customHeight="1" x14ac:dyDescent="0.45">
      <c r="C107" s="1615"/>
      <c r="D107" s="1571"/>
      <c r="E107" s="1587"/>
      <c r="F107" s="1569"/>
      <c r="G107" s="1587"/>
      <c r="H107" s="1572"/>
      <c r="I107" s="1587"/>
      <c r="J107" s="1569"/>
      <c r="K107" s="1569"/>
      <c r="L107" s="1578"/>
    </row>
    <row r="108" spans="3:12" ht="16" customHeight="1" x14ac:dyDescent="0.45">
      <c r="C108" s="1615"/>
      <c r="D108" s="1571"/>
      <c r="E108" s="1587"/>
      <c r="F108" s="1569"/>
      <c r="G108" s="1587"/>
      <c r="H108" s="1572"/>
      <c r="I108" s="1587"/>
      <c r="J108" s="1569"/>
      <c r="K108" s="1569"/>
      <c r="L108" s="1578"/>
    </row>
    <row r="109" spans="3:12" ht="16" customHeight="1" x14ac:dyDescent="0.45">
      <c r="C109" s="1615"/>
      <c r="D109" s="1571"/>
      <c r="E109" s="1587"/>
      <c r="F109" s="1569"/>
      <c r="G109" s="1587"/>
      <c r="H109" s="1572"/>
      <c r="I109" s="1587"/>
      <c r="J109" s="1569"/>
      <c r="K109" s="1569"/>
      <c r="L109" s="1578"/>
    </row>
    <row r="110" spans="3:12" ht="16" customHeight="1" x14ac:dyDescent="0.45">
      <c r="C110" s="1615"/>
      <c r="D110" s="1571"/>
      <c r="E110" s="1587"/>
      <c r="F110" s="1569"/>
      <c r="G110" s="1587"/>
      <c r="H110" s="1572"/>
      <c r="I110" s="1587"/>
      <c r="J110" s="1569"/>
      <c r="K110" s="1569"/>
      <c r="L110" s="1578"/>
    </row>
    <row r="111" spans="3:12" ht="16" customHeight="1" x14ac:dyDescent="0.45">
      <c r="C111" s="1615"/>
      <c r="D111" s="1571"/>
      <c r="E111" s="1587"/>
      <c r="F111" s="1569"/>
      <c r="G111" s="1587"/>
      <c r="H111" s="1572"/>
      <c r="I111" s="1587"/>
      <c r="J111" s="1569"/>
      <c r="K111" s="1569"/>
      <c r="L111" s="1578"/>
    </row>
    <row r="112" spans="3:12" ht="16" customHeight="1" x14ac:dyDescent="0.45">
      <c r="C112" s="1615"/>
      <c r="D112" s="1571"/>
      <c r="E112" s="1587"/>
      <c r="F112" s="1569"/>
      <c r="G112" s="1587"/>
      <c r="H112" s="1572"/>
      <c r="I112" s="1587"/>
      <c r="J112" s="1569"/>
      <c r="K112" s="1569"/>
      <c r="L112" s="1578"/>
    </row>
    <row r="113" spans="3:12" ht="16" customHeight="1" x14ac:dyDescent="0.45">
      <c r="C113" s="1615"/>
      <c r="D113" s="1571"/>
      <c r="E113" s="1587"/>
      <c r="F113" s="1569"/>
      <c r="G113" s="1587"/>
      <c r="H113" s="1572"/>
      <c r="I113" s="1587"/>
      <c r="J113" s="1569"/>
      <c r="K113" s="1569"/>
      <c r="L113" s="1578"/>
    </row>
    <row r="114" spans="3:12" ht="16" customHeight="1" x14ac:dyDescent="0.45">
      <c r="C114" s="1615"/>
      <c r="D114" s="1571"/>
      <c r="E114" s="1587"/>
      <c r="F114" s="1569"/>
      <c r="G114" s="1587"/>
      <c r="H114" s="1572"/>
      <c r="I114" s="1587"/>
      <c r="J114" s="1569"/>
      <c r="K114" s="1569"/>
      <c r="L114" s="1578"/>
    </row>
    <row r="115" spans="3:12" ht="16" customHeight="1" x14ac:dyDescent="0.45">
      <c r="C115" s="1615"/>
      <c r="D115" s="1571"/>
      <c r="E115" s="1587"/>
      <c r="F115" s="1569"/>
      <c r="G115" s="1587"/>
      <c r="H115" s="1572"/>
      <c r="I115" s="1587"/>
      <c r="J115" s="1569"/>
      <c r="K115" s="1569"/>
      <c r="L115" s="1578"/>
    </row>
    <row r="116" spans="3:12" ht="16" customHeight="1" x14ac:dyDescent="0.45">
      <c r="C116" s="1615"/>
      <c r="D116" s="1571"/>
      <c r="E116" s="1587"/>
      <c r="F116" s="1569"/>
      <c r="G116" s="1587"/>
      <c r="H116" s="1572"/>
      <c r="I116" s="1587"/>
      <c r="J116" s="1569"/>
      <c r="K116" s="1569"/>
      <c r="L116" s="1578"/>
    </row>
    <row r="117" spans="3:12" ht="16" customHeight="1" x14ac:dyDescent="0.45">
      <c r="C117" s="1615"/>
      <c r="D117" s="1571"/>
      <c r="E117" s="1587"/>
      <c r="F117" s="1569"/>
      <c r="G117" s="1587"/>
      <c r="H117" s="1572"/>
      <c r="I117" s="1587"/>
      <c r="J117" s="1569"/>
      <c r="K117" s="1569"/>
      <c r="L117" s="1578"/>
    </row>
    <row r="118" spans="3:12" ht="16" customHeight="1" x14ac:dyDescent="0.45">
      <c r="C118" s="1615"/>
      <c r="D118" s="1571"/>
      <c r="E118" s="1587"/>
      <c r="F118" s="1569"/>
      <c r="G118" s="1587"/>
      <c r="H118" s="1572"/>
      <c r="I118" s="1587"/>
      <c r="J118" s="1569"/>
      <c r="K118" s="1569"/>
      <c r="L118" s="1578"/>
    </row>
    <row r="119" spans="3:12" ht="16" customHeight="1" x14ac:dyDescent="0.45">
      <c r="C119" s="1615"/>
      <c r="D119" s="1571"/>
      <c r="E119" s="1587"/>
      <c r="F119" s="1569"/>
      <c r="G119" s="1587"/>
      <c r="H119" s="1572"/>
      <c r="I119" s="1587"/>
      <c r="J119" s="1569"/>
      <c r="K119" s="1569"/>
      <c r="L119" s="1578"/>
    </row>
    <row r="120" spans="3:12" ht="16" customHeight="1" x14ac:dyDescent="0.45">
      <c r="C120" s="1615"/>
      <c r="D120" s="1571"/>
      <c r="E120" s="1587"/>
      <c r="F120" s="1569"/>
      <c r="G120" s="1587"/>
      <c r="H120" s="1572"/>
      <c r="I120" s="1587"/>
      <c r="J120" s="1569"/>
      <c r="K120" s="1569"/>
      <c r="L120" s="1578"/>
    </row>
    <row r="121" spans="3:12" ht="16" customHeight="1" x14ac:dyDescent="0.45">
      <c r="C121" s="1615"/>
      <c r="D121" s="1571"/>
      <c r="E121" s="1587"/>
      <c r="F121" s="1569"/>
      <c r="G121" s="1587"/>
      <c r="H121" s="1572"/>
      <c r="I121" s="1587"/>
      <c r="J121" s="1569"/>
      <c r="K121" s="1569"/>
      <c r="L121" s="1578"/>
    </row>
    <row r="122" spans="3:12" ht="16" customHeight="1" x14ac:dyDescent="0.45">
      <c r="C122" s="1615"/>
      <c r="D122" s="1571"/>
      <c r="E122" s="1587"/>
      <c r="F122" s="1569"/>
      <c r="G122" s="1587"/>
      <c r="H122" s="1572"/>
      <c r="I122" s="1587"/>
      <c r="J122" s="1569"/>
      <c r="K122" s="1569"/>
      <c r="L122" s="1578"/>
    </row>
    <row r="123" spans="3:12" ht="16" customHeight="1" x14ac:dyDescent="0.45">
      <c r="C123" s="1615"/>
      <c r="D123" s="1571"/>
      <c r="E123" s="1587"/>
      <c r="F123" s="1569"/>
      <c r="G123" s="1587"/>
      <c r="H123" s="1572"/>
      <c r="I123" s="1587"/>
      <c r="J123" s="1569"/>
      <c r="K123" s="1569"/>
      <c r="L123" s="1578"/>
    </row>
    <row r="124" spans="3:12" ht="16" customHeight="1" x14ac:dyDescent="0.45">
      <c r="C124" s="1615"/>
      <c r="D124" s="1571"/>
      <c r="E124" s="1587"/>
      <c r="F124" s="1569"/>
      <c r="G124" s="1587"/>
      <c r="H124" s="1572"/>
      <c r="I124" s="1587"/>
      <c r="J124" s="1569"/>
      <c r="K124" s="1569"/>
      <c r="L124" s="1578"/>
    </row>
    <row r="125" spans="3:12" ht="16" customHeight="1" x14ac:dyDescent="0.45">
      <c r="C125" s="1615"/>
      <c r="D125" s="1571"/>
      <c r="E125" s="1587"/>
      <c r="F125" s="1569"/>
      <c r="G125" s="1587"/>
      <c r="H125" s="1572"/>
      <c r="I125" s="1587"/>
      <c r="J125" s="1569"/>
      <c r="K125" s="1569"/>
      <c r="L125" s="1578"/>
    </row>
    <row r="126" spans="3:12" ht="16" customHeight="1" x14ac:dyDescent="0.45">
      <c r="C126" s="1615"/>
      <c r="D126" s="1571"/>
      <c r="E126" s="1587"/>
      <c r="F126" s="1569"/>
      <c r="G126" s="1587"/>
      <c r="H126" s="1572"/>
      <c r="I126" s="1587"/>
      <c r="J126" s="1569"/>
      <c r="K126" s="1569"/>
      <c r="L126" s="1578"/>
    </row>
    <row r="127" spans="3:12" ht="16" customHeight="1" x14ac:dyDescent="0.45">
      <c r="C127" s="1615"/>
      <c r="D127" s="1571"/>
      <c r="E127" s="1587"/>
      <c r="F127" s="1569"/>
      <c r="G127" s="1587"/>
      <c r="H127" s="1572"/>
      <c r="I127" s="1587"/>
      <c r="J127" s="1569"/>
      <c r="K127" s="1569"/>
      <c r="L127" s="1578"/>
    </row>
    <row r="128" spans="3:12" ht="16" customHeight="1" x14ac:dyDescent="0.45">
      <c r="C128" s="1615"/>
      <c r="D128" s="1571"/>
      <c r="E128" s="1587"/>
      <c r="F128" s="1569"/>
      <c r="G128" s="1587"/>
      <c r="H128" s="1572"/>
      <c r="I128" s="1587"/>
      <c r="J128" s="1569"/>
      <c r="K128" s="1569"/>
      <c r="L128" s="1578"/>
    </row>
    <row r="129" spans="3:12" ht="16" customHeight="1" x14ac:dyDescent="0.45">
      <c r="C129" s="1615"/>
      <c r="D129" s="1571"/>
      <c r="E129" s="1587"/>
      <c r="F129" s="1569"/>
      <c r="G129" s="1587"/>
      <c r="H129" s="1572"/>
      <c r="I129" s="1587"/>
      <c r="J129" s="1569"/>
      <c r="K129" s="1569"/>
      <c r="L129" s="1578"/>
    </row>
    <row r="130" spans="3:12" ht="16" customHeight="1" x14ac:dyDescent="0.45">
      <c r="C130" s="1615"/>
      <c r="D130" s="1571"/>
      <c r="E130" s="1587"/>
      <c r="F130" s="1569"/>
      <c r="G130" s="1587"/>
      <c r="H130" s="1572"/>
      <c r="I130" s="1587"/>
      <c r="J130" s="1569"/>
      <c r="K130" s="1569"/>
      <c r="L130" s="1578"/>
    </row>
    <row r="131" spans="3:12" ht="16" customHeight="1" x14ac:dyDescent="0.45">
      <c r="C131" s="1615"/>
      <c r="D131" s="1571"/>
      <c r="E131" s="1587"/>
      <c r="F131" s="1569"/>
      <c r="G131" s="1587"/>
      <c r="H131" s="1572"/>
      <c r="I131" s="1587"/>
      <c r="J131" s="1569"/>
      <c r="K131" s="1569"/>
      <c r="L131" s="1578"/>
    </row>
    <row r="132" spans="3:12" ht="16" customHeight="1" x14ac:dyDescent="0.45">
      <c r="C132" s="1615"/>
      <c r="D132" s="1571"/>
      <c r="E132" s="1587"/>
      <c r="F132" s="1569"/>
      <c r="G132" s="1587"/>
      <c r="H132" s="1572"/>
      <c r="I132" s="1587"/>
      <c r="J132" s="1569"/>
      <c r="K132" s="1569"/>
      <c r="L132" s="1578"/>
    </row>
    <row r="133" spans="3:12" ht="16" customHeight="1" x14ac:dyDescent="0.45">
      <c r="C133" s="1615"/>
      <c r="D133" s="1571"/>
      <c r="E133" s="1587"/>
      <c r="F133" s="1569"/>
      <c r="G133" s="1587"/>
      <c r="H133" s="1572"/>
      <c r="I133" s="1587"/>
      <c r="J133" s="1569"/>
      <c r="K133" s="1569"/>
      <c r="L133" s="1578"/>
    </row>
    <row r="134" spans="3:12" ht="16" customHeight="1" x14ac:dyDescent="0.45">
      <c r="C134" s="1615"/>
      <c r="D134" s="1571"/>
      <c r="E134" s="1587"/>
      <c r="F134" s="1569"/>
      <c r="G134" s="1587"/>
      <c r="H134" s="1572"/>
      <c r="I134" s="1587"/>
      <c r="J134" s="1569"/>
      <c r="K134" s="1569"/>
      <c r="L134" s="1578"/>
    </row>
    <row r="135" spans="3:12" ht="16" customHeight="1" x14ac:dyDescent="0.45">
      <c r="C135" s="1615"/>
      <c r="D135" s="1571"/>
      <c r="E135" s="1587"/>
      <c r="F135" s="1569"/>
      <c r="G135" s="1587"/>
      <c r="H135" s="1572"/>
      <c r="I135" s="1587"/>
      <c r="J135" s="1569"/>
      <c r="K135" s="1569"/>
      <c r="L135" s="1578"/>
    </row>
    <row r="136" spans="3:12" ht="16" customHeight="1" x14ac:dyDescent="0.45">
      <c r="C136" s="1615"/>
      <c r="D136" s="1571"/>
      <c r="E136" s="1587"/>
      <c r="F136" s="1569"/>
      <c r="G136" s="1587"/>
      <c r="H136" s="1572"/>
      <c r="I136" s="1587"/>
      <c r="J136" s="1569"/>
      <c r="K136" s="1569"/>
      <c r="L136" s="1578"/>
    </row>
    <row r="137" spans="3:12" ht="16" customHeight="1" x14ac:dyDescent="0.45">
      <c r="C137" s="1615"/>
      <c r="D137" s="1571"/>
      <c r="E137" s="1587"/>
      <c r="F137" s="1569"/>
      <c r="G137" s="1587"/>
      <c r="H137" s="1572"/>
      <c r="I137" s="1587"/>
      <c r="J137" s="1569"/>
      <c r="K137" s="1569"/>
      <c r="L137" s="1578"/>
    </row>
    <row r="138" spans="3:12" ht="16" customHeight="1" x14ac:dyDescent="0.45">
      <c r="C138" s="1615"/>
      <c r="D138" s="1571"/>
      <c r="E138" s="1587"/>
      <c r="F138" s="1569"/>
      <c r="G138" s="1587"/>
      <c r="H138" s="1572"/>
      <c r="I138" s="1587"/>
      <c r="J138" s="1569"/>
      <c r="K138" s="1569"/>
      <c r="L138" s="1578"/>
    </row>
    <row r="139" spans="3:12" ht="16" customHeight="1" x14ac:dyDescent="0.45">
      <c r="C139" s="1615"/>
      <c r="D139" s="1571"/>
      <c r="E139" s="1587"/>
      <c r="F139" s="1569"/>
      <c r="G139" s="1587"/>
      <c r="H139" s="1572"/>
      <c r="I139" s="1587"/>
      <c r="J139" s="1569"/>
      <c r="K139" s="1569"/>
      <c r="L139" s="1578"/>
    </row>
    <row r="140" spans="3:12" ht="16" customHeight="1" x14ac:dyDescent="0.45">
      <c r="C140" s="1615"/>
      <c r="D140" s="1571"/>
      <c r="E140" s="1587"/>
      <c r="F140" s="1569"/>
      <c r="G140" s="1587"/>
      <c r="H140" s="1572"/>
      <c r="I140" s="1587"/>
      <c r="J140" s="1569"/>
      <c r="K140" s="1569"/>
      <c r="L140" s="1578"/>
    </row>
    <row r="141" spans="3:12" ht="16" customHeight="1" x14ac:dyDescent="0.45">
      <c r="C141" s="1615"/>
      <c r="D141" s="1571"/>
      <c r="E141" s="1587"/>
      <c r="F141" s="1569"/>
      <c r="G141" s="1587"/>
      <c r="H141" s="1572"/>
      <c r="I141" s="1587"/>
      <c r="J141" s="1569"/>
      <c r="K141" s="1569"/>
      <c r="L141" s="1578"/>
    </row>
    <row r="142" spans="3:12" ht="16" customHeight="1" x14ac:dyDescent="0.45">
      <c r="C142" s="1615"/>
      <c r="D142" s="1571"/>
      <c r="E142" s="1587"/>
      <c r="F142" s="1569"/>
      <c r="G142" s="1587"/>
      <c r="H142" s="1572"/>
      <c r="I142" s="1587"/>
      <c r="J142" s="1569"/>
      <c r="K142" s="1569"/>
      <c r="L142" s="1578"/>
    </row>
    <row r="143" spans="3:12" ht="16" customHeight="1" x14ac:dyDescent="0.45">
      <c r="C143" s="1615"/>
      <c r="D143" s="1571"/>
      <c r="E143" s="1587"/>
      <c r="F143" s="1569"/>
      <c r="G143" s="1587"/>
      <c r="H143" s="1572"/>
      <c r="I143" s="1587"/>
      <c r="J143" s="1569"/>
      <c r="K143" s="1569"/>
      <c r="L143" s="1578"/>
    </row>
    <row r="144" spans="3:12" ht="16" customHeight="1" x14ac:dyDescent="0.45">
      <c r="C144" s="1615"/>
      <c r="D144" s="1571"/>
      <c r="E144" s="1587"/>
      <c r="F144" s="1569"/>
      <c r="G144" s="1587"/>
      <c r="H144" s="1572"/>
      <c r="I144" s="1587"/>
      <c r="J144" s="1569"/>
      <c r="K144" s="1569"/>
      <c r="L144" s="1578"/>
    </row>
    <row r="145" spans="3:12" ht="16" customHeight="1" x14ac:dyDescent="0.45">
      <c r="C145" s="1615"/>
      <c r="D145" s="1571"/>
      <c r="E145" s="1587"/>
      <c r="F145" s="1569"/>
      <c r="G145" s="1587"/>
      <c r="H145" s="1572"/>
      <c r="I145" s="1587"/>
      <c r="J145" s="1569"/>
      <c r="K145" s="1569"/>
      <c r="L145" s="1578"/>
    </row>
    <row r="146" spans="3:12" ht="16" customHeight="1" x14ac:dyDescent="0.45">
      <c r="C146" s="1615"/>
      <c r="D146" s="1571"/>
      <c r="E146" s="1587"/>
      <c r="F146" s="1569"/>
      <c r="G146" s="1587"/>
      <c r="H146" s="1572"/>
      <c r="I146" s="1587"/>
      <c r="J146" s="1569"/>
      <c r="K146" s="1569"/>
      <c r="L146" s="1578"/>
    </row>
    <row r="147" spans="3:12" ht="16" customHeight="1" x14ac:dyDescent="0.45">
      <c r="C147" s="1615"/>
      <c r="D147" s="1571"/>
      <c r="E147" s="1587"/>
      <c r="F147" s="1569"/>
      <c r="G147" s="1587"/>
      <c r="H147" s="1572"/>
      <c r="I147" s="1587"/>
      <c r="J147" s="1569"/>
      <c r="K147" s="1569"/>
      <c r="L147" s="1578"/>
    </row>
    <row r="148" spans="3:12" ht="16" customHeight="1" x14ac:dyDescent="0.45">
      <c r="C148" s="1615"/>
      <c r="D148" s="1571"/>
      <c r="E148" s="1587"/>
      <c r="F148" s="1569"/>
      <c r="G148" s="1587"/>
      <c r="H148" s="1572"/>
      <c r="I148" s="1587"/>
      <c r="J148" s="1569"/>
      <c r="K148" s="1569"/>
      <c r="L148" s="1578"/>
    </row>
    <row r="149" spans="3:12" ht="16" customHeight="1" x14ac:dyDescent="0.45">
      <c r="C149" s="1615"/>
      <c r="D149" s="1571"/>
      <c r="E149" s="1587"/>
      <c r="F149" s="1569"/>
      <c r="G149" s="1587"/>
      <c r="H149" s="1572"/>
      <c r="I149" s="1587"/>
      <c r="J149" s="1569"/>
      <c r="K149" s="1569"/>
      <c r="L149" s="1578"/>
    </row>
    <row r="150" spans="3:12" ht="16" customHeight="1" x14ac:dyDescent="0.45">
      <c r="C150" s="1615"/>
      <c r="D150" s="1571"/>
      <c r="E150" s="1587"/>
      <c r="F150" s="1569"/>
      <c r="G150" s="1587"/>
      <c r="H150" s="1572"/>
      <c r="I150" s="1587"/>
      <c r="J150" s="1569"/>
      <c r="K150" s="1569"/>
      <c r="L150" s="1578"/>
    </row>
    <row r="151" spans="3:12" ht="16" customHeight="1" x14ac:dyDescent="0.45">
      <c r="C151" s="1615"/>
      <c r="D151" s="1571"/>
      <c r="E151" s="1587"/>
      <c r="F151" s="1569"/>
      <c r="G151" s="1587"/>
      <c r="H151" s="1572"/>
      <c r="I151" s="1587"/>
      <c r="J151" s="1569"/>
      <c r="K151" s="1569"/>
      <c r="L151" s="1578"/>
    </row>
    <row r="152" spans="3:12" ht="16" customHeight="1" x14ac:dyDescent="0.45">
      <c r="C152" s="1615"/>
      <c r="D152" s="1571"/>
      <c r="E152" s="1587"/>
      <c r="F152" s="1569"/>
      <c r="G152" s="1587"/>
      <c r="H152" s="1572"/>
      <c r="I152" s="1587"/>
      <c r="J152" s="1569"/>
      <c r="K152" s="1569"/>
      <c r="L152" s="1578"/>
    </row>
    <row r="153" spans="3:12" ht="16" customHeight="1" x14ac:dyDescent="0.45">
      <c r="C153" s="1615"/>
      <c r="D153" s="1571"/>
      <c r="E153" s="1587"/>
      <c r="F153" s="1569"/>
      <c r="G153" s="1587"/>
      <c r="H153" s="1572"/>
      <c r="I153" s="1587"/>
      <c r="J153" s="1569"/>
      <c r="K153" s="1569"/>
      <c r="L153" s="1578"/>
    </row>
    <row r="154" spans="3:12" ht="16" customHeight="1" x14ac:dyDescent="0.45">
      <c r="C154" s="1615"/>
      <c r="D154" s="1571"/>
      <c r="E154" s="1587"/>
      <c r="F154" s="1569"/>
      <c r="G154" s="1587"/>
      <c r="H154" s="1572"/>
      <c r="I154" s="1587"/>
      <c r="J154" s="1569"/>
      <c r="K154" s="1569"/>
      <c r="L154" s="1578"/>
    </row>
    <row r="155" spans="3:12" ht="16" customHeight="1" x14ac:dyDescent="0.45">
      <c r="C155" s="1615"/>
      <c r="D155" s="1571"/>
      <c r="E155" s="1587"/>
      <c r="F155" s="1569"/>
      <c r="G155" s="1587"/>
      <c r="H155" s="1572"/>
      <c r="I155" s="1587"/>
      <c r="J155" s="1569"/>
      <c r="K155" s="1569"/>
      <c r="L155" s="1578"/>
    </row>
    <row r="156" spans="3:12" ht="16" customHeight="1" x14ac:dyDescent="0.45">
      <c r="C156" s="1615"/>
      <c r="D156" s="1571"/>
      <c r="E156" s="1587"/>
      <c r="F156" s="1569"/>
      <c r="G156" s="1587"/>
      <c r="H156" s="1572"/>
      <c r="I156" s="1587"/>
      <c r="J156" s="1569"/>
      <c r="K156" s="1569"/>
      <c r="L156" s="1578"/>
    </row>
    <row r="157" spans="3:12" ht="16" customHeight="1" x14ac:dyDescent="0.45">
      <c r="C157" s="1615"/>
      <c r="D157" s="1571"/>
      <c r="E157" s="1587"/>
      <c r="F157" s="1569"/>
      <c r="G157" s="1587"/>
      <c r="H157" s="1572"/>
      <c r="I157" s="1587"/>
      <c r="J157" s="1569"/>
      <c r="K157" s="1569"/>
      <c r="L157" s="1578"/>
    </row>
    <row r="158" spans="3:12" ht="16" customHeight="1" x14ac:dyDescent="0.45">
      <c r="C158" s="1615"/>
      <c r="D158" s="1571"/>
      <c r="E158" s="1587"/>
      <c r="F158" s="1569"/>
      <c r="G158" s="1587"/>
      <c r="H158" s="1572"/>
      <c r="I158" s="1587"/>
      <c r="J158" s="1569"/>
      <c r="K158" s="1569"/>
      <c r="L158" s="1578"/>
    </row>
    <row r="159" spans="3:12" ht="16" customHeight="1" x14ac:dyDescent="0.45">
      <c r="C159" s="1615"/>
      <c r="D159" s="1571"/>
      <c r="E159" s="1587"/>
      <c r="F159" s="1569"/>
      <c r="G159" s="1587"/>
      <c r="H159" s="1572"/>
      <c r="I159" s="1587"/>
      <c r="J159" s="1569"/>
      <c r="K159" s="1569"/>
      <c r="L159" s="1578"/>
    </row>
    <row r="160" spans="3:12" ht="16" customHeight="1" x14ac:dyDescent="0.45">
      <c r="C160" s="1615"/>
      <c r="D160" s="1571"/>
      <c r="E160" s="1587"/>
      <c r="F160" s="1569"/>
      <c r="G160" s="1587"/>
      <c r="H160" s="1572"/>
      <c r="I160" s="1587"/>
      <c r="J160" s="1569"/>
      <c r="K160" s="1569"/>
      <c r="L160" s="1578"/>
    </row>
    <row r="161" spans="3:12" ht="16" customHeight="1" x14ac:dyDescent="0.45">
      <c r="C161" s="1615"/>
      <c r="D161" s="1571"/>
      <c r="E161" s="1587"/>
      <c r="F161" s="1569"/>
      <c r="G161" s="1587"/>
      <c r="H161" s="1572"/>
      <c r="I161" s="1587"/>
      <c r="J161" s="1569"/>
      <c r="K161" s="1569"/>
      <c r="L161" s="1578"/>
    </row>
    <row r="162" spans="3:12" ht="16" customHeight="1" x14ac:dyDescent="0.45">
      <c r="C162" s="1615"/>
      <c r="D162" s="1571"/>
      <c r="E162" s="1587"/>
      <c r="F162" s="1569"/>
      <c r="G162" s="1587"/>
      <c r="H162" s="1572"/>
      <c r="I162" s="1587"/>
      <c r="J162" s="1569"/>
      <c r="K162" s="1569"/>
      <c r="L162" s="1578"/>
    </row>
    <row r="163" spans="3:12" ht="16" customHeight="1" x14ac:dyDescent="0.45">
      <c r="C163" s="1615"/>
      <c r="D163" s="1571"/>
      <c r="E163" s="1587"/>
      <c r="F163" s="1569"/>
      <c r="G163" s="1587"/>
      <c r="H163" s="1572"/>
      <c r="I163" s="1587"/>
      <c r="J163" s="1569"/>
      <c r="K163" s="1569"/>
      <c r="L163" s="1578"/>
    </row>
    <row r="164" spans="3:12" ht="16" customHeight="1" x14ac:dyDescent="0.45">
      <c r="C164" s="1615"/>
      <c r="D164" s="1571"/>
      <c r="E164" s="1587"/>
      <c r="F164" s="1569"/>
      <c r="G164" s="1587"/>
      <c r="H164" s="1572"/>
      <c r="I164" s="1587"/>
      <c r="J164" s="1569"/>
      <c r="K164" s="1569"/>
      <c r="L164" s="1578"/>
    </row>
    <row r="165" spans="3:12" ht="16" customHeight="1" x14ac:dyDescent="0.45">
      <c r="C165" s="1615"/>
      <c r="D165" s="1571"/>
      <c r="E165" s="1587"/>
      <c r="F165" s="1569"/>
      <c r="G165" s="1587"/>
      <c r="H165" s="1572"/>
      <c r="I165" s="1587"/>
      <c r="J165" s="1569"/>
      <c r="K165" s="1569"/>
      <c r="L165" s="1578"/>
    </row>
    <row r="166" spans="3:12" ht="16" customHeight="1" x14ac:dyDescent="0.45">
      <c r="C166" s="1615"/>
      <c r="D166" s="1571"/>
      <c r="E166" s="1587"/>
      <c r="F166" s="1569"/>
      <c r="G166" s="1587"/>
      <c r="H166" s="1572"/>
      <c r="I166" s="1587"/>
      <c r="J166" s="1569"/>
      <c r="K166" s="1569"/>
      <c r="L166" s="1578"/>
    </row>
    <row r="167" spans="3:12" ht="16" customHeight="1" x14ac:dyDescent="0.45">
      <c r="C167" s="1615"/>
      <c r="D167" s="1571"/>
      <c r="E167" s="1587"/>
      <c r="F167" s="1569"/>
      <c r="G167" s="1587"/>
      <c r="H167" s="1572"/>
      <c r="I167" s="1587"/>
      <c r="J167" s="1569"/>
      <c r="K167" s="1569"/>
      <c r="L167" s="1578"/>
    </row>
    <row r="168" spans="3:12" ht="16" customHeight="1" x14ac:dyDescent="0.45">
      <c r="C168" s="1615"/>
      <c r="D168" s="1571"/>
      <c r="E168" s="1587"/>
      <c r="F168" s="1569"/>
      <c r="G168" s="1587"/>
      <c r="H168" s="1572"/>
      <c r="I168" s="1587"/>
      <c r="J168" s="1569"/>
      <c r="K168" s="1569"/>
      <c r="L168" s="1578"/>
    </row>
    <row r="169" spans="3:12" ht="16" customHeight="1" x14ac:dyDescent="0.45">
      <c r="C169" s="1615"/>
      <c r="D169" s="1571"/>
      <c r="E169" s="1587"/>
      <c r="F169" s="1569"/>
      <c r="G169" s="1587"/>
      <c r="H169" s="1572"/>
      <c r="I169" s="1587"/>
      <c r="J169" s="1569"/>
      <c r="K169" s="1569"/>
      <c r="L169" s="1578"/>
    </row>
    <row r="170" spans="3:12" ht="16" customHeight="1" x14ac:dyDescent="0.45">
      <c r="C170" s="1615"/>
      <c r="D170" s="1571"/>
      <c r="E170" s="1587"/>
      <c r="F170" s="1569"/>
      <c r="G170" s="1587"/>
      <c r="H170" s="1572"/>
      <c r="I170" s="1587"/>
      <c r="J170" s="1569"/>
      <c r="K170" s="1569"/>
      <c r="L170" s="1578"/>
    </row>
    <row r="171" spans="3:12" ht="16" customHeight="1" x14ac:dyDescent="0.45">
      <c r="C171" s="1615"/>
      <c r="D171" s="1571"/>
      <c r="E171" s="1587"/>
      <c r="F171" s="1569"/>
      <c r="G171" s="1587"/>
      <c r="H171" s="1572"/>
      <c r="I171" s="1587"/>
      <c r="J171" s="1569"/>
      <c r="K171" s="1569"/>
      <c r="L171" s="1578"/>
    </row>
    <row r="172" spans="3:12" ht="16" customHeight="1" x14ac:dyDescent="0.45">
      <c r="C172" s="1615"/>
      <c r="D172" s="1571"/>
      <c r="E172" s="1587"/>
      <c r="F172" s="1569"/>
      <c r="G172" s="1587"/>
      <c r="H172" s="1572"/>
      <c r="I172" s="1587"/>
      <c r="J172" s="1569"/>
      <c r="K172" s="1569"/>
      <c r="L172" s="1578"/>
    </row>
    <row r="173" spans="3:12" ht="16" customHeight="1" x14ac:dyDescent="0.45">
      <c r="C173" s="1615"/>
      <c r="D173" s="1571"/>
      <c r="E173" s="1587"/>
      <c r="F173" s="1569"/>
      <c r="G173" s="1587"/>
      <c r="H173" s="1572"/>
      <c r="I173" s="1587"/>
      <c r="J173" s="1569"/>
      <c r="K173" s="1569"/>
      <c r="L173" s="1578"/>
    </row>
    <row r="174" spans="3:12" ht="16" customHeight="1" x14ac:dyDescent="0.45">
      <c r="C174" s="1615"/>
      <c r="D174" s="1571"/>
      <c r="E174" s="1587"/>
      <c r="F174" s="1569"/>
      <c r="G174" s="1587"/>
      <c r="H174" s="1572"/>
      <c r="I174" s="1587"/>
      <c r="J174" s="1569"/>
      <c r="K174" s="1569"/>
      <c r="L174" s="1578"/>
    </row>
    <row r="175" spans="3:12" ht="16" customHeight="1" x14ac:dyDescent="0.45">
      <c r="C175" s="1615"/>
      <c r="D175" s="1571"/>
      <c r="E175" s="1587"/>
      <c r="F175" s="1569"/>
      <c r="G175" s="1587"/>
      <c r="H175" s="1572"/>
      <c r="I175" s="1587"/>
      <c r="J175" s="1569"/>
      <c r="K175" s="1569"/>
      <c r="L175" s="1578"/>
    </row>
    <row r="176" spans="3:12" ht="16" customHeight="1" x14ac:dyDescent="0.45">
      <c r="C176" s="1615"/>
      <c r="D176" s="1571"/>
      <c r="E176" s="1587"/>
      <c r="F176" s="1569"/>
      <c r="G176" s="1587"/>
      <c r="H176" s="1572"/>
      <c r="I176" s="1587"/>
      <c r="J176" s="1569"/>
      <c r="K176" s="1569"/>
      <c r="L176" s="1578"/>
    </row>
    <row r="177" spans="3:12" ht="16" customHeight="1" x14ac:dyDescent="0.45">
      <c r="C177" s="1615"/>
      <c r="D177" s="1571"/>
      <c r="E177" s="1587"/>
      <c r="F177" s="1569"/>
      <c r="G177" s="1587"/>
      <c r="H177" s="1572"/>
      <c r="I177" s="1587"/>
      <c r="J177" s="1569"/>
      <c r="K177" s="1569"/>
      <c r="L177" s="1578"/>
    </row>
    <row r="178" spans="3:12" ht="16" customHeight="1" x14ac:dyDescent="0.45">
      <c r="C178" s="1615"/>
      <c r="D178" s="1571"/>
      <c r="E178" s="1587"/>
      <c r="F178" s="1569"/>
      <c r="G178" s="1587"/>
      <c r="H178" s="1572"/>
      <c r="I178" s="1587"/>
      <c r="J178" s="1569"/>
      <c r="K178" s="1569"/>
      <c r="L178" s="1578"/>
    </row>
    <row r="179" spans="3:12" ht="16" customHeight="1" x14ac:dyDescent="0.45">
      <c r="C179" s="1615"/>
      <c r="D179" s="1571"/>
      <c r="E179" s="1587"/>
      <c r="F179" s="1569"/>
      <c r="G179" s="1587"/>
      <c r="H179" s="1572"/>
      <c r="I179" s="1587"/>
      <c r="J179" s="1569"/>
      <c r="K179" s="1569"/>
      <c r="L179" s="1578"/>
    </row>
    <row r="180" spans="3:12" ht="16" customHeight="1" x14ac:dyDescent="0.45">
      <c r="C180" s="1615"/>
      <c r="D180" s="1571"/>
      <c r="E180" s="1587"/>
      <c r="F180" s="1569"/>
      <c r="G180" s="1587"/>
      <c r="H180" s="1572"/>
      <c r="I180" s="1587"/>
      <c r="J180" s="1569"/>
      <c r="K180" s="1569"/>
      <c r="L180" s="1578"/>
    </row>
    <row r="181" spans="3:12" ht="16" customHeight="1" x14ac:dyDescent="0.45">
      <c r="C181" s="1615"/>
      <c r="D181" s="1571"/>
      <c r="E181" s="1587"/>
      <c r="F181" s="1569"/>
      <c r="G181" s="1587"/>
      <c r="H181" s="1572"/>
      <c r="I181" s="1587"/>
      <c r="J181" s="1569"/>
      <c r="K181" s="1569"/>
      <c r="L181" s="1578"/>
    </row>
    <row r="182" spans="3:12" ht="16" customHeight="1" x14ac:dyDescent="0.45">
      <c r="C182" s="1615"/>
      <c r="D182" s="1571"/>
      <c r="E182" s="1587"/>
      <c r="F182" s="1569"/>
      <c r="G182" s="1587"/>
      <c r="H182" s="1572"/>
      <c r="I182" s="1587"/>
      <c r="J182" s="1569"/>
      <c r="K182" s="1569"/>
      <c r="L182" s="1578"/>
    </row>
    <row r="183" spans="3:12" ht="16" customHeight="1" x14ac:dyDescent="0.45">
      <c r="C183" s="1615"/>
      <c r="D183" s="1571"/>
      <c r="E183" s="1587"/>
      <c r="F183" s="1569"/>
      <c r="G183" s="1587"/>
      <c r="H183" s="1572"/>
      <c r="I183" s="1587"/>
      <c r="J183" s="1569"/>
      <c r="K183" s="1569"/>
      <c r="L183" s="1578"/>
    </row>
    <row r="184" spans="3:12" ht="16" customHeight="1" x14ac:dyDescent="0.45">
      <c r="C184" s="1615"/>
      <c r="D184" s="1571"/>
      <c r="E184" s="1587"/>
      <c r="F184" s="1569"/>
      <c r="G184" s="1587"/>
      <c r="H184" s="1572"/>
      <c r="I184" s="1587"/>
      <c r="J184" s="1569"/>
      <c r="K184" s="1569"/>
      <c r="L184" s="1578"/>
    </row>
    <row r="185" spans="3:12" ht="16" customHeight="1" x14ac:dyDescent="0.45">
      <c r="C185" s="1615"/>
      <c r="D185" s="1571"/>
      <c r="E185" s="1587"/>
      <c r="F185" s="1569"/>
      <c r="G185" s="1587"/>
      <c r="H185" s="1572"/>
      <c r="I185" s="1587"/>
      <c r="J185" s="1569"/>
      <c r="K185" s="1569"/>
      <c r="L185" s="1578"/>
    </row>
    <row r="186" spans="3:12" ht="16" customHeight="1" x14ac:dyDescent="0.45">
      <c r="C186" s="1615"/>
      <c r="D186" s="1571"/>
      <c r="E186" s="1587"/>
      <c r="F186" s="1569"/>
      <c r="G186" s="1587"/>
      <c r="H186" s="1572"/>
      <c r="I186" s="1587"/>
      <c r="J186" s="1569"/>
      <c r="K186" s="1569"/>
      <c r="L186" s="1578"/>
    </row>
    <row r="187" spans="3:12" ht="16" customHeight="1" x14ac:dyDescent="0.45">
      <c r="C187" s="1615"/>
      <c r="D187" s="1571"/>
      <c r="E187" s="1587"/>
      <c r="F187" s="1569"/>
      <c r="G187" s="1587"/>
      <c r="H187" s="1572"/>
      <c r="I187" s="1587"/>
      <c r="J187" s="1569"/>
      <c r="K187" s="1569"/>
      <c r="L187" s="1578"/>
    </row>
    <row r="188" spans="3:12" ht="16" customHeight="1" x14ac:dyDescent="0.45">
      <c r="C188" s="1615"/>
      <c r="D188" s="1571"/>
      <c r="E188" s="1587"/>
      <c r="F188" s="1569"/>
      <c r="G188" s="1587"/>
      <c r="H188" s="1572"/>
      <c r="I188" s="1587"/>
      <c r="J188" s="1569"/>
      <c r="K188" s="1569"/>
      <c r="L188" s="1578"/>
    </row>
    <row r="189" spans="3:12" ht="16" customHeight="1" x14ac:dyDescent="0.45">
      <c r="C189" s="1615"/>
      <c r="D189" s="1571"/>
      <c r="E189" s="1587"/>
      <c r="F189" s="1569"/>
      <c r="G189" s="1587"/>
      <c r="H189" s="1572"/>
      <c r="I189" s="1587"/>
      <c r="J189" s="1569"/>
      <c r="K189" s="1569"/>
      <c r="L189" s="1578"/>
    </row>
    <row r="190" spans="3:12" ht="16" customHeight="1" x14ac:dyDescent="0.45">
      <c r="C190" s="1615"/>
      <c r="D190" s="1571"/>
      <c r="E190" s="1587"/>
      <c r="F190" s="1569"/>
      <c r="G190" s="1587"/>
      <c r="H190" s="1572"/>
      <c r="I190" s="1587"/>
      <c r="J190" s="1569"/>
      <c r="K190" s="1569"/>
      <c r="L190" s="1578"/>
    </row>
    <row r="191" spans="3:12" ht="16" customHeight="1" x14ac:dyDescent="0.45">
      <c r="C191" s="1615"/>
      <c r="D191" s="1571"/>
      <c r="E191" s="1587"/>
      <c r="F191" s="1569"/>
      <c r="G191" s="1587"/>
      <c r="H191" s="1572"/>
      <c r="I191" s="1587"/>
      <c r="J191" s="1569"/>
      <c r="K191" s="1569"/>
      <c r="L191" s="1578"/>
    </row>
    <row r="192" spans="3:12" ht="16" customHeight="1" x14ac:dyDescent="0.45">
      <c r="C192" s="1615"/>
      <c r="D192" s="1571"/>
      <c r="E192" s="1587"/>
      <c r="F192" s="1569"/>
      <c r="G192" s="1587"/>
      <c r="H192" s="1572"/>
      <c r="I192" s="1587"/>
      <c r="J192" s="1569"/>
      <c r="K192" s="1569"/>
      <c r="L192" s="1578"/>
    </row>
    <row r="193" spans="3:12" ht="16" customHeight="1" x14ac:dyDescent="0.45">
      <c r="C193" s="1615"/>
      <c r="D193" s="1571"/>
      <c r="E193" s="1587"/>
      <c r="F193" s="1569"/>
      <c r="G193" s="1587"/>
      <c r="H193" s="1572"/>
      <c r="I193" s="1587"/>
      <c r="J193" s="1569"/>
      <c r="K193" s="1569"/>
      <c r="L193" s="1578"/>
    </row>
    <row r="194" spans="3:12" ht="16" customHeight="1" x14ac:dyDescent="0.45">
      <c r="C194" s="1615"/>
      <c r="D194" s="1571"/>
      <c r="E194" s="1587"/>
      <c r="F194" s="1569"/>
      <c r="G194" s="1587"/>
      <c r="H194" s="1572"/>
      <c r="I194" s="1587"/>
      <c r="J194" s="1569"/>
      <c r="K194" s="1569"/>
      <c r="L194" s="1578"/>
    </row>
    <row r="195" spans="3:12" ht="16" customHeight="1" x14ac:dyDescent="0.45">
      <c r="C195" s="1615"/>
      <c r="D195" s="1571"/>
      <c r="E195" s="1587"/>
      <c r="F195" s="1569"/>
      <c r="G195" s="1587"/>
      <c r="H195" s="1572"/>
      <c r="I195" s="1587"/>
      <c r="J195" s="1569"/>
      <c r="K195" s="1569"/>
      <c r="L195" s="1578"/>
    </row>
    <row r="196" spans="3:12" ht="16" customHeight="1" x14ac:dyDescent="0.45">
      <c r="C196" s="1615"/>
      <c r="D196" s="1571"/>
      <c r="E196" s="1587"/>
      <c r="F196" s="1569"/>
      <c r="G196" s="1587"/>
      <c r="H196" s="1572"/>
      <c r="I196" s="1587"/>
      <c r="J196" s="1569"/>
      <c r="K196" s="1569"/>
      <c r="L196" s="1578"/>
    </row>
    <row r="197" spans="3:12" ht="16" customHeight="1" x14ac:dyDescent="0.45">
      <c r="C197" s="1615"/>
      <c r="D197" s="1571"/>
      <c r="E197" s="1587"/>
      <c r="F197" s="1569"/>
      <c r="G197" s="1587"/>
      <c r="H197" s="1572"/>
      <c r="I197" s="1587"/>
      <c r="J197" s="1569"/>
      <c r="K197" s="1569"/>
      <c r="L197" s="1578"/>
    </row>
    <row r="198" spans="3:12" ht="16" customHeight="1" x14ac:dyDescent="0.45">
      <c r="C198" s="1615"/>
      <c r="D198" s="1571"/>
      <c r="E198" s="1587"/>
      <c r="F198" s="1569"/>
      <c r="G198" s="1587"/>
      <c r="H198" s="1572"/>
      <c r="I198" s="1587"/>
      <c r="J198" s="1569"/>
      <c r="K198" s="1569"/>
      <c r="L198" s="1578"/>
    </row>
    <row r="199" spans="3:12" ht="16" customHeight="1" x14ac:dyDescent="0.45">
      <c r="C199" s="1615"/>
      <c r="D199" s="1571"/>
      <c r="E199" s="1587"/>
      <c r="F199" s="1569"/>
      <c r="G199" s="1587"/>
      <c r="H199" s="1572"/>
      <c r="I199" s="1587"/>
      <c r="J199" s="1569"/>
      <c r="K199" s="1569"/>
      <c r="L199" s="1578"/>
    </row>
    <row r="200" spans="3:12" ht="16" customHeight="1" x14ac:dyDescent="0.45">
      <c r="C200" s="1615"/>
      <c r="D200" s="1571"/>
      <c r="E200" s="1587"/>
      <c r="F200" s="1569"/>
      <c r="G200" s="1587"/>
      <c r="H200" s="1572"/>
      <c r="I200" s="1587"/>
      <c r="J200" s="1569"/>
      <c r="K200" s="1569"/>
      <c r="L200" s="1578"/>
    </row>
    <row r="201" spans="3:12" ht="16" customHeight="1" x14ac:dyDescent="0.45">
      <c r="C201" s="1615"/>
      <c r="D201" s="1571"/>
      <c r="E201" s="1587"/>
      <c r="F201" s="1569"/>
      <c r="G201" s="1587"/>
      <c r="H201" s="1572"/>
      <c r="I201" s="1587"/>
      <c r="J201" s="1569"/>
      <c r="K201" s="1569"/>
      <c r="L201" s="1578"/>
    </row>
    <row r="202" spans="3:12" ht="16" customHeight="1" x14ac:dyDescent="0.45">
      <c r="C202" s="1615"/>
      <c r="D202" s="1571"/>
      <c r="E202" s="1587"/>
      <c r="F202" s="1569"/>
      <c r="G202" s="1587"/>
      <c r="H202" s="1572"/>
      <c r="I202" s="1587"/>
      <c r="J202" s="1569"/>
      <c r="K202" s="1569"/>
      <c r="L202" s="1578"/>
    </row>
    <row r="203" spans="3:12" ht="16" customHeight="1" x14ac:dyDescent="0.45">
      <c r="C203" s="1615"/>
      <c r="D203" s="1571"/>
      <c r="E203" s="1587"/>
      <c r="F203" s="1569"/>
      <c r="G203" s="1587"/>
      <c r="H203" s="1572"/>
      <c r="I203" s="1587"/>
      <c r="J203" s="1569"/>
      <c r="K203" s="1569"/>
      <c r="L203" s="1578"/>
    </row>
    <row r="204" spans="3:12" ht="16" customHeight="1" x14ac:dyDescent="0.45">
      <c r="C204" s="1615"/>
      <c r="D204" s="1571"/>
      <c r="E204" s="1587"/>
      <c r="F204" s="1569"/>
      <c r="G204" s="1587"/>
      <c r="H204" s="1572"/>
      <c r="I204" s="1587"/>
      <c r="J204" s="1569"/>
      <c r="K204" s="1569"/>
      <c r="L204" s="1578"/>
    </row>
    <row r="205" spans="3:12" ht="16" customHeight="1" x14ac:dyDescent="0.45">
      <c r="C205" s="1615"/>
      <c r="D205" s="1571"/>
      <c r="E205" s="1587"/>
      <c r="F205" s="1569"/>
      <c r="G205" s="1587"/>
      <c r="H205" s="1572"/>
      <c r="I205" s="1587"/>
      <c r="J205" s="1569"/>
      <c r="K205" s="1569"/>
      <c r="L205" s="1578"/>
    </row>
    <row r="206" spans="3:12" ht="16" customHeight="1" x14ac:dyDescent="0.45">
      <c r="C206" s="1615"/>
      <c r="D206" s="1571"/>
      <c r="E206" s="1587"/>
      <c r="F206" s="1569"/>
      <c r="G206" s="1587"/>
      <c r="H206" s="1572"/>
      <c r="I206" s="1587"/>
      <c r="J206" s="1569"/>
      <c r="K206" s="1569"/>
      <c r="L206" s="1578"/>
    </row>
    <row r="207" spans="3:12" ht="16" customHeight="1" x14ac:dyDescent="0.45">
      <c r="C207" s="1615"/>
      <c r="D207" s="1571"/>
      <c r="E207" s="1587"/>
      <c r="F207" s="1569"/>
      <c r="G207" s="1587"/>
      <c r="H207" s="1572"/>
      <c r="I207" s="1587"/>
      <c r="J207" s="1569"/>
      <c r="K207" s="1569"/>
      <c r="L207" s="1578"/>
    </row>
    <row r="208" spans="3:12" ht="16" customHeight="1" x14ac:dyDescent="0.45">
      <c r="C208" s="1615"/>
      <c r="D208" s="1571"/>
      <c r="E208" s="1587"/>
      <c r="F208" s="1569"/>
      <c r="G208" s="1587"/>
      <c r="H208" s="1572"/>
      <c r="I208" s="1587"/>
      <c r="J208" s="1569"/>
      <c r="K208" s="1569"/>
      <c r="L208" s="1578"/>
    </row>
    <row r="209" spans="3:12" ht="16" customHeight="1" x14ac:dyDescent="0.45">
      <c r="C209" s="1615"/>
      <c r="D209" s="1571"/>
      <c r="E209" s="1587"/>
      <c r="F209" s="1569"/>
      <c r="G209" s="1587"/>
      <c r="H209" s="1572"/>
      <c r="I209" s="1587"/>
      <c r="J209" s="1569"/>
      <c r="K209" s="1569"/>
      <c r="L209" s="1578"/>
    </row>
    <row r="210" spans="3:12" ht="16" customHeight="1" x14ac:dyDescent="0.45">
      <c r="C210" s="1615"/>
      <c r="D210" s="1571"/>
      <c r="E210" s="1587"/>
      <c r="F210" s="1569"/>
      <c r="G210" s="1587"/>
      <c r="H210" s="1572"/>
      <c r="I210" s="1587"/>
      <c r="J210" s="1569"/>
      <c r="K210" s="1569"/>
      <c r="L210" s="1578"/>
    </row>
    <row r="211" spans="3:12" ht="16" customHeight="1" x14ac:dyDescent="0.45">
      <c r="C211" s="1615"/>
      <c r="D211" s="1571"/>
      <c r="E211" s="1587"/>
      <c r="F211" s="1569"/>
      <c r="G211" s="1587"/>
      <c r="H211" s="1572"/>
      <c r="I211" s="1587"/>
      <c r="J211" s="1569"/>
      <c r="K211" s="1569"/>
      <c r="L211" s="1578"/>
    </row>
    <row r="212" spans="3:12" ht="16" customHeight="1" x14ac:dyDescent="0.45">
      <c r="C212" s="1615"/>
      <c r="D212" s="1571"/>
      <c r="E212" s="1587"/>
      <c r="F212" s="1569"/>
      <c r="G212" s="1587"/>
      <c r="H212" s="1572"/>
      <c r="I212" s="1587"/>
      <c r="J212" s="1569"/>
      <c r="K212" s="1569"/>
      <c r="L212" s="1578"/>
    </row>
    <row r="213" spans="3:12" ht="16" customHeight="1" x14ac:dyDescent="0.45">
      <c r="C213" s="1615"/>
      <c r="D213" s="1571"/>
      <c r="E213" s="1587"/>
      <c r="F213" s="1569"/>
      <c r="G213" s="1587"/>
      <c r="H213" s="1572"/>
      <c r="I213" s="1587"/>
      <c r="J213" s="1569"/>
      <c r="K213" s="1569"/>
      <c r="L213" s="1578"/>
    </row>
    <row r="214" spans="3:12" ht="16" customHeight="1" x14ac:dyDescent="0.45">
      <c r="C214" s="1615"/>
      <c r="D214" s="1571"/>
      <c r="E214" s="1587"/>
      <c r="F214" s="1569"/>
      <c r="G214" s="1587"/>
      <c r="H214" s="1572"/>
      <c r="I214" s="1587"/>
      <c r="J214" s="1569"/>
      <c r="K214" s="1569"/>
      <c r="L214" s="1578"/>
    </row>
    <row r="215" spans="3:12" ht="16" customHeight="1" x14ac:dyDescent="0.45">
      <c r="C215" s="1615"/>
      <c r="D215" s="1571"/>
      <c r="E215" s="1587"/>
      <c r="F215" s="1569"/>
      <c r="G215" s="1587"/>
      <c r="H215" s="1572"/>
      <c r="I215" s="1587"/>
      <c r="J215" s="1569"/>
      <c r="K215" s="1569"/>
      <c r="L215" s="1578"/>
    </row>
    <row r="216" spans="3:12" ht="16" customHeight="1" x14ac:dyDescent="0.45">
      <c r="C216" s="1615"/>
      <c r="D216" s="1571"/>
      <c r="E216" s="1587"/>
      <c r="F216" s="1569"/>
      <c r="G216" s="1587"/>
      <c r="H216" s="1572"/>
      <c r="I216" s="1587"/>
      <c r="J216" s="1569"/>
      <c r="K216" s="1569"/>
      <c r="L216" s="1578"/>
    </row>
    <row r="217" spans="3:12" ht="16" customHeight="1" x14ac:dyDescent="0.45">
      <c r="C217" s="1616"/>
      <c r="D217" s="1592"/>
      <c r="E217" s="1601"/>
      <c r="F217" s="1590"/>
      <c r="G217" s="1601"/>
      <c r="H217" s="1593"/>
      <c r="I217" s="1601"/>
      <c r="J217" s="1590"/>
      <c r="K217" s="1590"/>
      <c r="L217" s="1599"/>
    </row>
    <row r="218" spans="3:12" ht="16" customHeight="1" x14ac:dyDescent="0.45">
      <c r="F218" s="537"/>
    </row>
    <row r="219" spans="3:12" ht="16" customHeight="1" x14ac:dyDescent="0.45">
      <c r="F219" s="537"/>
    </row>
    <row r="220" spans="3:12" ht="16" customHeight="1" x14ac:dyDescent="0.45">
      <c r="F220" s="537"/>
    </row>
    <row r="221" spans="3:12" ht="16" customHeight="1" x14ac:dyDescent="0.45">
      <c r="F221" s="537"/>
    </row>
    <row r="222" spans="3:12" ht="16" customHeight="1" x14ac:dyDescent="0.45">
      <c r="F222" s="537"/>
    </row>
    <row r="223" spans="3:12" ht="16" customHeight="1" x14ac:dyDescent="0.45">
      <c r="F223" s="537"/>
    </row>
    <row r="224" spans="3:12" ht="16" customHeight="1" x14ac:dyDescent="0.45">
      <c r="F224" s="537"/>
    </row>
    <row r="225" spans="6:6" ht="16" customHeight="1" x14ac:dyDescent="0.45">
      <c r="F225" s="537"/>
    </row>
    <row r="226" spans="6:6" ht="16" customHeight="1" x14ac:dyDescent="0.45">
      <c r="F226" s="537"/>
    </row>
    <row r="227" spans="6:6" ht="16" customHeight="1" x14ac:dyDescent="0.45">
      <c r="F227" s="537"/>
    </row>
    <row r="228" spans="6:6" ht="16" customHeight="1" x14ac:dyDescent="0.45">
      <c r="F228" s="537"/>
    </row>
    <row r="229" spans="6:6" ht="16" customHeight="1" x14ac:dyDescent="0.45">
      <c r="F229" s="537"/>
    </row>
    <row r="230" spans="6:6" ht="16" customHeight="1" x14ac:dyDescent="0.45">
      <c r="F230" s="537"/>
    </row>
    <row r="231" spans="6:6" ht="16" customHeight="1" x14ac:dyDescent="0.45">
      <c r="F231" s="537"/>
    </row>
    <row r="232" spans="6:6" ht="16" customHeight="1" x14ac:dyDescent="0.45">
      <c r="F232" s="537"/>
    </row>
    <row r="233" spans="6:6" ht="16" customHeight="1" x14ac:dyDescent="0.45">
      <c r="F233" s="537"/>
    </row>
    <row r="234" spans="6:6" ht="16" customHeight="1" x14ac:dyDescent="0.45">
      <c r="F234" s="537"/>
    </row>
    <row r="235" spans="6:6" ht="16" customHeight="1" x14ac:dyDescent="0.45">
      <c r="F235" s="537"/>
    </row>
    <row r="236" spans="6:6" ht="16" customHeight="1" x14ac:dyDescent="0.45">
      <c r="F236" s="537"/>
    </row>
    <row r="237" spans="6:6" ht="16" customHeight="1" x14ac:dyDescent="0.45">
      <c r="F237" s="537"/>
    </row>
    <row r="238" spans="6:6" ht="16" customHeight="1" x14ac:dyDescent="0.45">
      <c r="F238" s="537"/>
    </row>
    <row r="239" spans="6:6" ht="16" customHeight="1" x14ac:dyDescent="0.45">
      <c r="F239" s="537"/>
    </row>
    <row r="240" spans="6:6" ht="16" customHeight="1" x14ac:dyDescent="0.45">
      <c r="F240" s="537"/>
    </row>
    <row r="241" spans="6:6" ht="16" customHeight="1" x14ac:dyDescent="0.45">
      <c r="F241" s="537"/>
    </row>
    <row r="242" spans="6:6" ht="16" customHeight="1" x14ac:dyDescent="0.45">
      <c r="F242" s="537"/>
    </row>
    <row r="243" spans="6:6" ht="16" customHeight="1" x14ac:dyDescent="0.45">
      <c r="F243" s="537"/>
    </row>
    <row r="244" spans="6:6" ht="16" customHeight="1" x14ac:dyDescent="0.45">
      <c r="F244" s="537"/>
    </row>
    <row r="245" spans="6:6" ht="16" customHeight="1" x14ac:dyDescent="0.45">
      <c r="F245" s="537"/>
    </row>
    <row r="246" spans="6:6" ht="16" customHeight="1" x14ac:dyDescent="0.45">
      <c r="F246" s="537"/>
    </row>
    <row r="247" spans="6:6" ht="16" customHeight="1" x14ac:dyDescent="0.45">
      <c r="F247" s="537"/>
    </row>
    <row r="248" spans="6:6" ht="16" customHeight="1" x14ac:dyDescent="0.45">
      <c r="F248" s="537"/>
    </row>
    <row r="249" spans="6:6" ht="16" customHeight="1" x14ac:dyDescent="0.45">
      <c r="F249" s="537"/>
    </row>
    <row r="250" spans="6:6" ht="16" customHeight="1" x14ac:dyDescent="0.45">
      <c r="F250" s="537"/>
    </row>
    <row r="251" spans="6:6" ht="16" customHeight="1" x14ac:dyDescent="0.45">
      <c r="F251" s="537"/>
    </row>
    <row r="252" spans="6:6" ht="16" customHeight="1" x14ac:dyDescent="0.45">
      <c r="F252" s="537"/>
    </row>
    <row r="253" spans="6:6" ht="16" customHeight="1" x14ac:dyDescent="0.45">
      <c r="F253" s="537"/>
    </row>
    <row r="254" spans="6:6" ht="16" customHeight="1" x14ac:dyDescent="0.45">
      <c r="F254" s="537"/>
    </row>
    <row r="255" spans="6:6" ht="16" customHeight="1" x14ac:dyDescent="0.45">
      <c r="F255" s="537"/>
    </row>
    <row r="256" spans="6:6" ht="16" customHeight="1" x14ac:dyDescent="0.45">
      <c r="F256" s="537"/>
    </row>
    <row r="257" spans="6:6" ht="16" customHeight="1" x14ac:dyDescent="0.45">
      <c r="F257" s="537"/>
    </row>
    <row r="258" spans="6:6" ht="16" customHeight="1" x14ac:dyDescent="0.45">
      <c r="F258" s="537"/>
    </row>
    <row r="259" spans="6:6" ht="16" customHeight="1" x14ac:dyDescent="0.45">
      <c r="F259" s="537"/>
    </row>
    <row r="260" spans="6:6" ht="16" customHeight="1" x14ac:dyDescent="0.45">
      <c r="F260" s="537"/>
    </row>
    <row r="261" spans="6:6" ht="16" customHeight="1" x14ac:dyDescent="0.45">
      <c r="F261" s="537"/>
    </row>
    <row r="262" spans="6:6" ht="16" customHeight="1" x14ac:dyDescent="0.45">
      <c r="F262" s="537"/>
    </row>
    <row r="263" spans="6:6" ht="16" customHeight="1" x14ac:dyDescent="0.45">
      <c r="F263" s="537"/>
    </row>
    <row r="264" spans="6:6" ht="16" customHeight="1" x14ac:dyDescent="0.45">
      <c r="F264" s="537"/>
    </row>
    <row r="265" spans="6:6" ht="16" customHeight="1" x14ac:dyDescent="0.45">
      <c r="F265" s="537"/>
    </row>
    <row r="266" spans="6:6" ht="16" customHeight="1" x14ac:dyDescent="0.45">
      <c r="F266" s="537"/>
    </row>
    <row r="267" spans="6:6" ht="16" customHeight="1" x14ac:dyDescent="0.45">
      <c r="F267" s="537"/>
    </row>
    <row r="268" spans="6:6" ht="16" customHeight="1" x14ac:dyDescent="0.45">
      <c r="F268" s="537"/>
    </row>
    <row r="269" spans="6:6" ht="16" customHeight="1" x14ac:dyDescent="0.45">
      <c r="F269" s="537"/>
    </row>
    <row r="270" spans="6:6" ht="16" customHeight="1" x14ac:dyDescent="0.45">
      <c r="F270" s="537"/>
    </row>
    <row r="271" spans="6:6" ht="16" customHeight="1" x14ac:dyDescent="0.45">
      <c r="F271" s="537"/>
    </row>
    <row r="272" spans="6:6" ht="16" customHeight="1" x14ac:dyDescent="0.45">
      <c r="F272" s="537"/>
    </row>
    <row r="273" spans="6:6" ht="16" customHeight="1" x14ac:dyDescent="0.45">
      <c r="F273" s="537"/>
    </row>
    <row r="274" spans="6:6" ht="16" customHeight="1" x14ac:dyDescent="0.45">
      <c r="F274" s="537"/>
    </row>
    <row r="275" spans="6:6" ht="16" customHeight="1" x14ac:dyDescent="0.45">
      <c r="F275" s="537"/>
    </row>
    <row r="276" spans="6:6" ht="16" customHeight="1" x14ac:dyDescent="0.45">
      <c r="F276" s="537"/>
    </row>
    <row r="277" spans="6:6" ht="16" customHeight="1" x14ac:dyDescent="0.45">
      <c r="F277" s="537"/>
    </row>
    <row r="278" spans="6:6" ht="16" customHeight="1" x14ac:dyDescent="0.45">
      <c r="F278" s="537"/>
    </row>
    <row r="279" spans="6:6" ht="16" customHeight="1" x14ac:dyDescent="0.45">
      <c r="F279" s="537"/>
    </row>
    <row r="280" spans="6:6" ht="16" customHeight="1" x14ac:dyDescent="0.45">
      <c r="F280" s="537"/>
    </row>
    <row r="281" spans="6:6" ht="16" customHeight="1" x14ac:dyDescent="0.45">
      <c r="F281" s="537"/>
    </row>
    <row r="282" spans="6:6" ht="16" customHeight="1" x14ac:dyDescent="0.45">
      <c r="F282" s="537"/>
    </row>
    <row r="283" spans="6:6" ht="16" customHeight="1" x14ac:dyDescent="0.45">
      <c r="F283" s="537"/>
    </row>
    <row r="284" spans="6:6" ht="16" customHeight="1" x14ac:dyDescent="0.45">
      <c r="F284" s="537"/>
    </row>
    <row r="285" spans="6:6" ht="16" customHeight="1" x14ac:dyDescent="0.45">
      <c r="F285" s="537"/>
    </row>
    <row r="286" spans="6:6" ht="16" customHeight="1" x14ac:dyDescent="0.45">
      <c r="F286" s="537"/>
    </row>
    <row r="287" spans="6:6" ht="16" customHeight="1" x14ac:dyDescent="0.45">
      <c r="F287" s="537"/>
    </row>
    <row r="288" spans="6:6" ht="16" customHeight="1" x14ac:dyDescent="0.45">
      <c r="F288" s="537"/>
    </row>
    <row r="289" spans="6:6" ht="16" customHeight="1" x14ac:dyDescent="0.45">
      <c r="F289" s="537"/>
    </row>
    <row r="290" spans="6:6" ht="16" customHeight="1" x14ac:dyDescent="0.45">
      <c r="F290" s="537"/>
    </row>
    <row r="291" spans="6:6" ht="16" customHeight="1" x14ac:dyDescent="0.45">
      <c r="F291" s="537"/>
    </row>
    <row r="292" spans="6:6" ht="16" customHeight="1" x14ac:dyDescent="0.45">
      <c r="F292" s="537"/>
    </row>
    <row r="293" spans="6:6" ht="16" customHeight="1" x14ac:dyDescent="0.45">
      <c r="F293" s="537"/>
    </row>
    <row r="294" spans="6:6" ht="16" customHeight="1" x14ac:dyDescent="0.45">
      <c r="F294" s="537"/>
    </row>
    <row r="295" spans="6:6" ht="16" customHeight="1" x14ac:dyDescent="0.45">
      <c r="F295" s="537"/>
    </row>
    <row r="296" spans="6:6" ht="16" customHeight="1" x14ac:dyDescent="0.45">
      <c r="F296" s="537"/>
    </row>
    <row r="297" spans="6:6" ht="16" customHeight="1" x14ac:dyDescent="0.45">
      <c r="F297" s="537"/>
    </row>
    <row r="298" spans="6:6" ht="16" customHeight="1" x14ac:dyDescent="0.45">
      <c r="F298" s="537"/>
    </row>
    <row r="299" spans="6:6" ht="16" customHeight="1" x14ac:dyDescent="0.45">
      <c r="F299" s="537"/>
    </row>
    <row r="300" spans="6:6" ht="16" customHeight="1" x14ac:dyDescent="0.45">
      <c r="F300" s="537"/>
    </row>
    <row r="301" spans="6:6" ht="16" customHeight="1" x14ac:dyDescent="0.45">
      <c r="F301" s="537"/>
    </row>
    <row r="302" spans="6:6" ht="16" customHeight="1" x14ac:dyDescent="0.45">
      <c r="F302" s="537"/>
    </row>
    <row r="303" spans="6:6" ht="16" customHeight="1" x14ac:dyDescent="0.45">
      <c r="F303" s="537"/>
    </row>
    <row r="304" spans="6:6" ht="16" customHeight="1" x14ac:dyDescent="0.45">
      <c r="F304" s="537"/>
    </row>
    <row r="305" spans="6:6" ht="16" customHeight="1" x14ac:dyDescent="0.45">
      <c r="F305" s="537"/>
    </row>
    <row r="306" spans="6:6" ht="16" customHeight="1" x14ac:dyDescent="0.45">
      <c r="F306" s="537"/>
    </row>
    <row r="307" spans="6:6" ht="16" customHeight="1" x14ac:dyDescent="0.45">
      <c r="F307" s="537"/>
    </row>
    <row r="308" spans="6:6" ht="16" customHeight="1" x14ac:dyDescent="0.45">
      <c r="F308" s="537"/>
    </row>
    <row r="309" spans="6:6" ht="16" customHeight="1" x14ac:dyDescent="0.45">
      <c r="F309" s="537"/>
    </row>
    <row r="310" spans="6:6" ht="16" customHeight="1" x14ac:dyDescent="0.45">
      <c r="F310" s="537"/>
    </row>
    <row r="311" spans="6:6" ht="16" customHeight="1" x14ac:dyDescent="0.45">
      <c r="F311" s="537"/>
    </row>
    <row r="312" spans="6:6" ht="16" customHeight="1" x14ac:dyDescent="0.45">
      <c r="F312" s="537"/>
    </row>
    <row r="313" spans="6:6" ht="16" customHeight="1" x14ac:dyDescent="0.45">
      <c r="F313" s="537"/>
    </row>
    <row r="314" spans="6:6" ht="16" customHeight="1" x14ac:dyDescent="0.45">
      <c r="F314" s="537"/>
    </row>
    <row r="315" spans="6:6" ht="16" customHeight="1" x14ac:dyDescent="0.45">
      <c r="F315" s="537"/>
    </row>
    <row r="316" spans="6:6" ht="16" customHeight="1" x14ac:dyDescent="0.45">
      <c r="F316" s="537"/>
    </row>
    <row r="317" spans="6:6" ht="16" customHeight="1" x14ac:dyDescent="0.45">
      <c r="F317" s="537"/>
    </row>
    <row r="318" spans="6:6" ht="16" customHeight="1" x14ac:dyDescent="0.45">
      <c r="F318" s="537"/>
    </row>
    <row r="319" spans="6:6" ht="16" customHeight="1" x14ac:dyDescent="0.45">
      <c r="F319" s="537"/>
    </row>
    <row r="320" spans="6:6" ht="16" customHeight="1" x14ac:dyDescent="0.45">
      <c r="F320" s="537"/>
    </row>
    <row r="321" spans="6:6" ht="16" customHeight="1" x14ac:dyDescent="0.45">
      <c r="F321" s="537"/>
    </row>
    <row r="322" spans="6:6" ht="16" customHeight="1" x14ac:dyDescent="0.45">
      <c r="F322" s="537"/>
    </row>
    <row r="323" spans="6:6" ht="16" customHeight="1" x14ac:dyDescent="0.45">
      <c r="F323" s="537"/>
    </row>
    <row r="324" spans="6:6" ht="16" customHeight="1" x14ac:dyDescent="0.45">
      <c r="F324" s="537"/>
    </row>
    <row r="325" spans="6:6" ht="16" customHeight="1" x14ac:dyDescent="0.45">
      <c r="F325" s="537"/>
    </row>
    <row r="326" spans="6:6" ht="16" customHeight="1" x14ac:dyDescent="0.45">
      <c r="F326" s="537"/>
    </row>
    <row r="327" spans="6:6" ht="16" customHeight="1" x14ac:dyDescent="0.45">
      <c r="F327" s="537"/>
    </row>
    <row r="328" spans="6:6" ht="16" customHeight="1" x14ac:dyDescent="0.45">
      <c r="F328" s="537"/>
    </row>
    <row r="329" spans="6:6" ht="16" customHeight="1" x14ac:dyDescent="0.45">
      <c r="F329" s="537"/>
    </row>
    <row r="330" spans="6:6" ht="16" customHeight="1" x14ac:dyDescent="0.45">
      <c r="F330" s="537"/>
    </row>
    <row r="331" spans="6:6" ht="16" customHeight="1" x14ac:dyDescent="0.45">
      <c r="F331" s="537"/>
    </row>
    <row r="332" spans="6:6" ht="16" customHeight="1" x14ac:dyDescent="0.45">
      <c r="F332" s="537"/>
    </row>
    <row r="333" spans="6:6" ht="16" customHeight="1" x14ac:dyDescent="0.45">
      <c r="F333" s="537"/>
    </row>
    <row r="334" spans="6:6" ht="16" customHeight="1" x14ac:dyDescent="0.45">
      <c r="F334" s="537"/>
    </row>
    <row r="335" spans="6:6" ht="16" customHeight="1" x14ac:dyDescent="0.45">
      <c r="F335" s="537"/>
    </row>
    <row r="336" spans="6:6" ht="16" customHeight="1" x14ac:dyDescent="0.45">
      <c r="F336" s="537"/>
    </row>
    <row r="337" spans="6:6" ht="16" customHeight="1" x14ac:dyDescent="0.45">
      <c r="F337" s="537"/>
    </row>
    <row r="338" spans="6:6" ht="16" customHeight="1" x14ac:dyDescent="0.45">
      <c r="F338" s="537"/>
    </row>
    <row r="339" spans="6:6" ht="16" customHeight="1" x14ac:dyDescent="0.45">
      <c r="F339" s="537"/>
    </row>
    <row r="340" spans="6:6" ht="16" customHeight="1" x14ac:dyDescent="0.45">
      <c r="F340" s="537"/>
    </row>
    <row r="341" spans="6:6" ht="16" customHeight="1" x14ac:dyDescent="0.45">
      <c r="F341" s="537"/>
    </row>
    <row r="342" spans="6:6" ht="16" customHeight="1" x14ac:dyDescent="0.45">
      <c r="F342" s="537"/>
    </row>
    <row r="343" spans="6:6" ht="16" customHeight="1" x14ac:dyDescent="0.45">
      <c r="F343" s="537"/>
    </row>
    <row r="344" spans="6:6" ht="16" customHeight="1" x14ac:dyDescent="0.45">
      <c r="F344" s="537"/>
    </row>
    <row r="345" spans="6:6" ht="16" customHeight="1" x14ac:dyDescent="0.45">
      <c r="F345" s="537"/>
    </row>
    <row r="346" spans="6:6" ht="16" customHeight="1" x14ac:dyDescent="0.45">
      <c r="F346" s="537"/>
    </row>
    <row r="347" spans="6:6" ht="16" customHeight="1" x14ac:dyDescent="0.45">
      <c r="F347" s="537"/>
    </row>
    <row r="348" spans="6:6" ht="16" customHeight="1" x14ac:dyDescent="0.45">
      <c r="F348" s="537"/>
    </row>
    <row r="349" spans="6:6" ht="16" customHeight="1" x14ac:dyDescent="0.45">
      <c r="F349" s="537"/>
    </row>
    <row r="350" spans="6:6" ht="16" customHeight="1" x14ac:dyDescent="0.45">
      <c r="F350" s="537"/>
    </row>
    <row r="351" spans="6:6" ht="16" customHeight="1" x14ac:dyDescent="0.45">
      <c r="F351" s="537"/>
    </row>
    <row r="352" spans="6:6" ht="16" customHeight="1" x14ac:dyDescent="0.45">
      <c r="F352" s="537"/>
    </row>
    <row r="353" spans="6:6" ht="16" customHeight="1" x14ac:dyDescent="0.45">
      <c r="F353" s="537"/>
    </row>
    <row r="354" spans="6:6" ht="16" customHeight="1" x14ac:dyDescent="0.45">
      <c r="F354" s="537"/>
    </row>
    <row r="355" spans="6:6" ht="16" customHeight="1" x14ac:dyDescent="0.45">
      <c r="F355" s="537"/>
    </row>
    <row r="356" spans="6:6" ht="16" customHeight="1" x14ac:dyDescent="0.45">
      <c r="F356" s="537"/>
    </row>
    <row r="357" spans="6:6" ht="16" customHeight="1" x14ac:dyDescent="0.45">
      <c r="F357" s="537"/>
    </row>
    <row r="358" spans="6:6" ht="16" customHeight="1" x14ac:dyDescent="0.45">
      <c r="F358" s="537"/>
    </row>
    <row r="359" spans="6:6" ht="16" customHeight="1" x14ac:dyDescent="0.45">
      <c r="F359" s="537"/>
    </row>
    <row r="360" spans="6:6" ht="16" customHeight="1" x14ac:dyDescent="0.45">
      <c r="F360" s="537"/>
    </row>
    <row r="361" spans="6:6" ht="16" customHeight="1" x14ac:dyDescent="0.45">
      <c r="F361" s="537"/>
    </row>
    <row r="362" spans="6:6" ht="16" customHeight="1" x14ac:dyDescent="0.45">
      <c r="F362" s="537"/>
    </row>
    <row r="363" spans="6:6" ht="16" customHeight="1" x14ac:dyDescent="0.45">
      <c r="F363" s="537"/>
    </row>
    <row r="364" spans="6:6" ht="16" customHeight="1" x14ac:dyDescent="0.45">
      <c r="F364" s="537"/>
    </row>
    <row r="365" spans="6:6" ht="16" customHeight="1" x14ac:dyDescent="0.45">
      <c r="F365" s="537"/>
    </row>
    <row r="366" spans="6:6" ht="16" customHeight="1" x14ac:dyDescent="0.45">
      <c r="F366" s="537"/>
    </row>
    <row r="367" spans="6:6" ht="16" customHeight="1" x14ac:dyDescent="0.45">
      <c r="F367" s="537"/>
    </row>
    <row r="368" spans="6:6" ht="16" customHeight="1" x14ac:dyDescent="0.45">
      <c r="F368" s="537"/>
    </row>
    <row r="369" spans="6:6" ht="16" customHeight="1" x14ac:dyDescent="0.45">
      <c r="F369" s="537"/>
    </row>
    <row r="370" spans="6:6" ht="16" customHeight="1" x14ac:dyDescent="0.45">
      <c r="F370" s="537"/>
    </row>
    <row r="371" spans="6:6" ht="16" customHeight="1" x14ac:dyDescent="0.45">
      <c r="F371" s="537"/>
    </row>
    <row r="372" spans="6:6" ht="16" customHeight="1" x14ac:dyDescent="0.45">
      <c r="F372" s="537"/>
    </row>
    <row r="373" spans="6:6" ht="16" customHeight="1" x14ac:dyDescent="0.45">
      <c r="F373" s="537"/>
    </row>
    <row r="374" spans="6:6" ht="16" customHeight="1" x14ac:dyDescent="0.45">
      <c r="F374" s="537"/>
    </row>
    <row r="375" spans="6:6" ht="16" customHeight="1" x14ac:dyDescent="0.45">
      <c r="F375" s="537"/>
    </row>
    <row r="376" spans="6:6" ht="16" customHeight="1" x14ac:dyDescent="0.45">
      <c r="F376" s="537"/>
    </row>
    <row r="377" spans="6:6" ht="16" customHeight="1" x14ac:dyDescent="0.45">
      <c r="F377" s="537"/>
    </row>
    <row r="378" spans="6:6" ht="16" customHeight="1" x14ac:dyDescent="0.45">
      <c r="F378" s="537"/>
    </row>
    <row r="379" spans="6:6" ht="16" customHeight="1" x14ac:dyDescent="0.45">
      <c r="F379" s="537"/>
    </row>
    <row r="380" spans="6:6" ht="16" customHeight="1" x14ac:dyDescent="0.45">
      <c r="F380" s="537"/>
    </row>
    <row r="381" spans="6:6" ht="16" customHeight="1" x14ac:dyDescent="0.45">
      <c r="F381" s="537"/>
    </row>
    <row r="382" spans="6:6" ht="16" customHeight="1" x14ac:dyDescent="0.45">
      <c r="F382" s="537"/>
    </row>
    <row r="383" spans="6:6" ht="16" customHeight="1" x14ac:dyDescent="0.45">
      <c r="F383" s="537"/>
    </row>
    <row r="384" spans="6:6" ht="16" customHeight="1" x14ac:dyDescent="0.45">
      <c r="F384" s="537"/>
    </row>
    <row r="385" spans="6:6" ht="16" customHeight="1" x14ac:dyDescent="0.45">
      <c r="F385" s="537"/>
    </row>
    <row r="386" spans="6:6" ht="16" customHeight="1" x14ac:dyDescent="0.45">
      <c r="F386" s="537"/>
    </row>
    <row r="387" spans="6:6" ht="16" customHeight="1" x14ac:dyDescent="0.45">
      <c r="F387" s="537"/>
    </row>
    <row r="388" spans="6:6" ht="16" customHeight="1" x14ac:dyDescent="0.45">
      <c r="F388" s="537"/>
    </row>
    <row r="389" spans="6:6" ht="16" customHeight="1" x14ac:dyDescent="0.45">
      <c r="F389" s="537"/>
    </row>
    <row r="390" spans="6:6" ht="16" customHeight="1" x14ac:dyDescent="0.45">
      <c r="F390" s="537"/>
    </row>
    <row r="391" spans="6:6" ht="16" customHeight="1" x14ac:dyDescent="0.45">
      <c r="F391" s="537"/>
    </row>
    <row r="392" spans="6:6" ht="16" customHeight="1" x14ac:dyDescent="0.45">
      <c r="F392" s="537"/>
    </row>
    <row r="393" spans="6:6" ht="16" customHeight="1" x14ac:dyDescent="0.45">
      <c r="F393" s="537"/>
    </row>
    <row r="394" spans="6:6" ht="16" customHeight="1" x14ac:dyDescent="0.45">
      <c r="F394" s="537"/>
    </row>
    <row r="395" spans="6:6" ht="16" customHeight="1" x14ac:dyDescent="0.45">
      <c r="F395" s="537"/>
    </row>
    <row r="396" spans="6:6" ht="16" customHeight="1" x14ac:dyDescent="0.45">
      <c r="F396" s="537"/>
    </row>
    <row r="397" spans="6:6" ht="16" customHeight="1" x14ac:dyDescent="0.45">
      <c r="F397" s="537"/>
    </row>
    <row r="398" spans="6:6" ht="16" customHeight="1" x14ac:dyDescent="0.45">
      <c r="F398" s="537"/>
    </row>
    <row r="399" spans="6:6" ht="16" customHeight="1" x14ac:dyDescent="0.45">
      <c r="F399" s="537"/>
    </row>
    <row r="400" spans="6:6" ht="16" customHeight="1" x14ac:dyDescent="0.45">
      <c r="F400" s="537"/>
    </row>
    <row r="401" spans="6:6" ht="16" customHeight="1" x14ac:dyDescent="0.45">
      <c r="F401" s="537"/>
    </row>
    <row r="402" spans="6:6" ht="16" customHeight="1" x14ac:dyDescent="0.45">
      <c r="F402" s="537"/>
    </row>
    <row r="403" spans="6:6" ht="16" customHeight="1" x14ac:dyDescent="0.45">
      <c r="F403" s="537"/>
    </row>
    <row r="404" spans="6:6" ht="16" customHeight="1" x14ac:dyDescent="0.45">
      <c r="F404" s="537"/>
    </row>
    <row r="405" spans="6:6" ht="16" customHeight="1" x14ac:dyDescent="0.45">
      <c r="F405" s="537"/>
    </row>
    <row r="406" spans="6:6" ht="16" customHeight="1" x14ac:dyDescent="0.45">
      <c r="F406" s="537"/>
    </row>
    <row r="407" spans="6:6" ht="16" customHeight="1" x14ac:dyDescent="0.45">
      <c r="F407" s="537"/>
    </row>
    <row r="408" spans="6:6" ht="16" customHeight="1" x14ac:dyDescent="0.45">
      <c r="F408" s="537"/>
    </row>
    <row r="409" spans="6:6" ht="16" customHeight="1" x14ac:dyDescent="0.45">
      <c r="F409" s="537"/>
    </row>
    <row r="410" spans="6:6" ht="16" customHeight="1" x14ac:dyDescent="0.45">
      <c r="F410" s="537"/>
    </row>
    <row r="411" spans="6:6" ht="16" customHeight="1" x14ac:dyDescent="0.45">
      <c r="F411" s="537"/>
    </row>
    <row r="412" spans="6:6" ht="16" customHeight="1" x14ac:dyDescent="0.45">
      <c r="F412" s="537"/>
    </row>
    <row r="413" spans="6:6" ht="16" customHeight="1" x14ac:dyDescent="0.45">
      <c r="F413" s="537"/>
    </row>
    <row r="414" spans="6:6" ht="16" customHeight="1" x14ac:dyDescent="0.45">
      <c r="F414" s="537"/>
    </row>
    <row r="415" spans="6:6" ht="16" customHeight="1" x14ac:dyDescent="0.45">
      <c r="F415" s="537"/>
    </row>
    <row r="416" spans="6:6" ht="16" customHeight="1" x14ac:dyDescent="0.45">
      <c r="F416" s="537"/>
    </row>
    <row r="417" spans="6:6" ht="16" customHeight="1" x14ac:dyDescent="0.45">
      <c r="F417" s="537"/>
    </row>
    <row r="418" spans="6:6" ht="16" customHeight="1" x14ac:dyDescent="0.45">
      <c r="F418" s="537"/>
    </row>
    <row r="419" spans="6:6" ht="16" customHeight="1" x14ac:dyDescent="0.45">
      <c r="F419" s="537"/>
    </row>
    <row r="420" spans="6:6" ht="16" customHeight="1" x14ac:dyDescent="0.45">
      <c r="F420" s="537"/>
    </row>
    <row r="421" spans="6:6" ht="16" customHeight="1" x14ac:dyDescent="0.45">
      <c r="F421" s="537"/>
    </row>
    <row r="422" spans="6:6" ht="16" customHeight="1" x14ac:dyDescent="0.45">
      <c r="F422" s="537"/>
    </row>
    <row r="423" spans="6:6" ht="16" customHeight="1" x14ac:dyDescent="0.45">
      <c r="F423" s="537"/>
    </row>
    <row r="424" spans="6:6" ht="16" customHeight="1" x14ac:dyDescent="0.45">
      <c r="F424" s="537"/>
    </row>
    <row r="425" spans="6:6" ht="16" customHeight="1" x14ac:dyDescent="0.45">
      <c r="F425" s="537"/>
    </row>
    <row r="426" spans="6:6" ht="16" customHeight="1" x14ac:dyDescent="0.45">
      <c r="F426" s="537"/>
    </row>
    <row r="427" spans="6:6" ht="16" customHeight="1" x14ac:dyDescent="0.45">
      <c r="F427" s="537"/>
    </row>
    <row r="428" spans="6:6" ht="16" customHeight="1" x14ac:dyDescent="0.45">
      <c r="F428" s="537"/>
    </row>
    <row r="429" spans="6:6" ht="16" customHeight="1" x14ac:dyDescent="0.45">
      <c r="F429" s="537"/>
    </row>
    <row r="430" spans="6:6" ht="16" customHeight="1" x14ac:dyDescent="0.45">
      <c r="F430" s="537"/>
    </row>
    <row r="431" spans="6:6" ht="16" customHeight="1" x14ac:dyDescent="0.45">
      <c r="F431" s="537"/>
    </row>
    <row r="432" spans="6:6" ht="16" customHeight="1" x14ac:dyDescent="0.45">
      <c r="F432" s="537"/>
    </row>
    <row r="433" spans="6:6" ht="16" customHeight="1" x14ac:dyDescent="0.45">
      <c r="F433" s="537"/>
    </row>
    <row r="434" spans="6:6" ht="16" customHeight="1" x14ac:dyDescent="0.45">
      <c r="F434" s="537"/>
    </row>
    <row r="435" spans="6:6" ht="16" customHeight="1" x14ac:dyDescent="0.45">
      <c r="F435" s="537"/>
    </row>
    <row r="436" spans="6:6" ht="16" customHeight="1" x14ac:dyDescent="0.45">
      <c r="F436" s="537"/>
    </row>
    <row r="437" spans="6:6" ht="16" customHeight="1" x14ac:dyDescent="0.45">
      <c r="F437" s="537"/>
    </row>
    <row r="438" spans="6:6" ht="16" customHeight="1" x14ac:dyDescent="0.45">
      <c r="F438" s="537"/>
    </row>
    <row r="439" spans="6:6" ht="16" customHeight="1" x14ac:dyDescent="0.45">
      <c r="F439" s="537"/>
    </row>
    <row r="440" spans="6:6" ht="16" customHeight="1" x14ac:dyDescent="0.45">
      <c r="F440" s="537"/>
    </row>
    <row r="441" spans="6:6" ht="16" customHeight="1" x14ac:dyDescent="0.45">
      <c r="F441" s="537"/>
    </row>
    <row r="442" spans="6:6" ht="16" customHeight="1" x14ac:dyDescent="0.45">
      <c r="F442" s="537"/>
    </row>
    <row r="443" spans="6:6" ht="16" customHeight="1" x14ac:dyDescent="0.45">
      <c r="F443" s="537"/>
    </row>
    <row r="444" spans="6:6" ht="16" customHeight="1" x14ac:dyDescent="0.45">
      <c r="F444" s="537"/>
    </row>
    <row r="445" spans="6:6" ht="16" customHeight="1" x14ac:dyDescent="0.45">
      <c r="F445" s="537"/>
    </row>
    <row r="446" spans="6:6" ht="16" customHeight="1" x14ac:dyDescent="0.45">
      <c r="F446" s="537"/>
    </row>
    <row r="447" spans="6:6" ht="16" customHeight="1" x14ac:dyDescent="0.45">
      <c r="F447" s="537"/>
    </row>
    <row r="448" spans="6:6" ht="16" customHeight="1" x14ac:dyDescent="0.45">
      <c r="F448" s="537"/>
    </row>
    <row r="449" spans="6:6" ht="16" customHeight="1" x14ac:dyDescent="0.45">
      <c r="F449" s="537"/>
    </row>
    <row r="450" spans="6:6" ht="16" customHeight="1" x14ac:dyDescent="0.45">
      <c r="F450" s="537"/>
    </row>
    <row r="451" spans="6:6" ht="16" customHeight="1" x14ac:dyDescent="0.45">
      <c r="F451" s="537"/>
    </row>
    <row r="452" spans="6:6" ht="16" customHeight="1" x14ac:dyDescent="0.45">
      <c r="F452" s="537"/>
    </row>
    <row r="453" spans="6:6" ht="16" customHeight="1" x14ac:dyDescent="0.45">
      <c r="F453" s="537"/>
    </row>
    <row r="454" spans="6:6" ht="16" customHeight="1" x14ac:dyDescent="0.45">
      <c r="F454" s="537"/>
    </row>
    <row r="455" spans="6:6" ht="16" customHeight="1" x14ac:dyDescent="0.45">
      <c r="F455" s="537"/>
    </row>
    <row r="456" spans="6:6" ht="16" customHeight="1" x14ac:dyDescent="0.45">
      <c r="F456" s="537"/>
    </row>
    <row r="457" spans="6:6" ht="16" customHeight="1" x14ac:dyDescent="0.45">
      <c r="F457" s="537"/>
    </row>
    <row r="458" spans="6:6" ht="16" customHeight="1" x14ac:dyDescent="0.45">
      <c r="F458" s="537"/>
    </row>
    <row r="459" spans="6:6" ht="16" customHeight="1" x14ac:dyDescent="0.45">
      <c r="F459" s="537"/>
    </row>
    <row r="460" spans="6:6" ht="16" customHeight="1" x14ac:dyDescent="0.45">
      <c r="F460" s="537"/>
    </row>
    <row r="461" spans="6:6" ht="16" customHeight="1" x14ac:dyDescent="0.45">
      <c r="F461" s="537"/>
    </row>
    <row r="462" spans="6:6" ht="16" customHeight="1" x14ac:dyDescent="0.45">
      <c r="F462" s="537"/>
    </row>
    <row r="463" spans="6:6" ht="16" customHeight="1" x14ac:dyDescent="0.45">
      <c r="F463" s="537"/>
    </row>
    <row r="464" spans="6:6" ht="16" customHeight="1" x14ac:dyDescent="0.45">
      <c r="F464" s="537"/>
    </row>
    <row r="465" spans="6:6" ht="16" customHeight="1" x14ac:dyDescent="0.45">
      <c r="F465" s="537"/>
    </row>
    <row r="466" spans="6:6" ht="16" customHeight="1" x14ac:dyDescent="0.45">
      <c r="F466" s="537"/>
    </row>
    <row r="467" spans="6:6" ht="16" customHeight="1" x14ac:dyDescent="0.45">
      <c r="F467" s="537"/>
    </row>
    <row r="468" spans="6:6" ht="16" customHeight="1" x14ac:dyDescent="0.45">
      <c r="F468" s="537"/>
    </row>
    <row r="469" spans="6:6" ht="16" customHeight="1" x14ac:dyDescent="0.45">
      <c r="F469" s="537"/>
    </row>
    <row r="470" spans="6:6" ht="16" customHeight="1" x14ac:dyDescent="0.45">
      <c r="F470" s="537"/>
    </row>
    <row r="471" spans="6:6" ht="16" customHeight="1" x14ac:dyDescent="0.45">
      <c r="F471" s="537"/>
    </row>
    <row r="472" spans="6:6" ht="16" customHeight="1" x14ac:dyDescent="0.45">
      <c r="F472" s="537"/>
    </row>
    <row r="473" spans="6:6" ht="16" customHeight="1" x14ac:dyDescent="0.45">
      <c r="F473" s="537"/>
    </row>
    <row r="474" spans="6:6" ht="16" customHeight="1" x14ac:dyDescent="0.45">
      <c r="F474" s="537"/>
    </row>
    <row r="475" spans="6:6" ht="16" customHeight="1" x14ac:dyDescent="0.45">
      <c r="F475" s="537"/>
    </row>
    <row r="476" spans="6:6" ht="16" customHeight="1" x14ac:dyDescent="0.45">
      <c r="F476" s="537"/>
    </row>
    <row r="477" spans="6:6" ht="16" customHeight="1" x14ac:dyDescent="0.45">
      <c r="F477" s="537"/>
    </row>
    <row r="478" spans="6:6" ht="16" customHeight="1" x14ac:dyDescent="0.45">
      <c r="F478" s="537"/>
    </row>
    <row r="479" spans="6:6" ht="16" customHeight="1" x14ac:dyDescent="0.45">
      <c r="F479" s="537"/>
    </row>
    <row r="480" spans="6:6" ht="16" customHeight="1" x14ac:dyDescent="0.45">
      <c r="F480" s="537"/>
    </row>
    <row r="481" spans="6:6" ht="16" customHeight="1" x14ac:dyDescent="0.45">
      <c r="F481" s="537"/>
    </row>
    <row r="482" spans="6:6" ht="16" customHeight="1" x14ac:dyDescent="0.45">
      <c r="F482" s="537"/>
    </row>
    <row r="483" spans="6:6" ht="16" customHeight="1" x14ac:dyDescent="0.45">
      <c r="F483" s="537"/>
    </row>
    <row r="484" spans="6:6" ht="16" customHeight="1" x14ac:dyDescent="0.45">
      <c r="F484" s="537"/>
    </row>
    <row r="485" spans="6:6" ht="16" customHeight="1" x14ac:dyDescent="0.45">
      <c r="F485" s="537"/>
    </row>
    <row r="486" spans="6:6" ht="16" customHeight="1" x14ac:dyDescent="0.45">
      <c r="F486" s="537"/>
    </row>
    <row r="487" spans="6:6" ht="16" customHeight="1" x14ac:dyDescent="0.45">
      <c r="F487" s="537"/>
    </row>
    <row r="488" spans="6:6" ht="16" customHeight="1" x14ac:dyDescent="0.45">
      <c r="F488" s="537"/>
    </row>
    <row r="489" spans="6:6" ht="16" customHeight="1" x14ac:dyDescent="0.45">
      <c r="F489" s="537"/>
    </row>
    <row r="490" spans="6:6" ht="16" customHeight="1" x14ac:dyDescent="0.45">
      <c r="F490" s="537"/>
    </row>
    <row r="491" spans="6:6" ht="16" customHeight="1" x14ac:dyDescent="0.45">
      <c r="F491" s="537"/>
    </row>
    <row r="492" spans="6:6" ht="16" customHeight="1" x14ac:dyDescent="0.45">
      <c r="F492" s="537"/>
    </row>
    <row r="493" spans="6:6" ht="16" customHeight="1" x14ac:dyDescent="0.45">
      <c r="F493" s="537"/>
    </row>
    <row r="494" spans="6:6" ht="16" customHeight="1" x14ac:dyDescent="0.45">
      <c r="F494" s="537"/>
    </row>
    <row r="495" spans="6:6" ht="16" customHeight="1" x14ac:dyDescent="0.45">
      <c r="F495" s="537"/>
    </row>
    <row r="496" spans="6:6" ht="16" customHeight="1" x14ac:dyDescent="0.45">
      <c r="F496" s="537"/>
    </row>
    <row r="497" spans="6:6" ht="16" customHeight="1" x14ac:dyDescent="0.45">
      <c r="F497" s="537"/>
    </row>
    <row r="498" spans="6:6" ht="16" customHeight="1" x14ac:dyDescent="0.45">
      <c r="F498" s="537"/>
    </row>
    <row r="499" spans="6:6" ht="16" customHeight="1" x14ac:dyDescent="0.45">
      <c r="F499" s="537"/>
    </row>
    <row r="500" spans="6:6" ht="16" customHeight="1" x14ac:dyDescent="0.45">
      <c r="F500" s="537"/>
    </row>
    <row r="501" spans="6:6" ht="16" customHeight="1" x14ac:dyDescent="0.45">
      <c r="F501" s="537"/>
    </row>
    <row r="502" spans="6:6" ht="16" customHeight="1" x14ac:dyDescent="0.45">
      <c r="F502" s="537"/>
    </row>
    <row r="503" spans="6:6" ht="16" customHeight="1" x14ac:dyDescent="0.45">
      <c r="F503" s="537"/>
    </row>
    <row r="504" spans="6:6" ht="16" customHeight="1" x14ac:dyDescent="0.45">
      <c r="F504" s="537"/>
    </row>
    <row r="505" spans="6:6" ht="16" customHeight="1" x14ac:dyDescent="0.45">
      <c r="F505" s="537"/>
    </row>
    <row r="506" spans="6:6" ht="16" customHeight="1" x14ac:dyDescent="0.45">
      <c r="F506" s="537"/>
    </row>
    <row r="507" spans="6:6" ht="16" customHeight="1" x14ac:dyDescent="0.45">
      <c r="F507" s="537"/>
    </row>
    <row r="508" spans="6:6" ht="16" customHeight="1" x14ac:dyDescent="0.45">
      <c r="F508" s="537"/>
    </row>
    <row r="509" spans="6:6" ht="16" customHeight="1" x14ac:dyDescent="0.45">
      <c r="F509" s="537"/>
    </row>
    <row r="510" spans="6:6" ht="16" customHeight="1" x14ac:dyDescent="0.45">
      <c r="F510" s="537"/>
    </row>
    <row r="511" spans="6:6" ht="16" customHeight="1" x14ac:dyDescent="0.45">
      <c r="F511" s="537"/>
    </row>
    <row r="512" spans="6:6" ht="16" customHeight="1" x14ac:dyDescent="0.45">
      <c r="F512" s="537"/>
    </row>
    <row r="513" spans="6:6" ht="16" customHeight="1" x14ac:dyDescent="0.45">
      <c r="F513" s="537"/>
    </row>
    <row r="514" spans="6:6" ht="16" customHeight="1" x14ac:dyDescent="0.45">
      <c r="F514" s="537"/>
    </row>
    <row r="515" spans="6:6" ht="16" customHeight="1" x14ac:dyDescent="0.45">
      <c r="F515" s="537"/>
    </row>
    <row r="516" spans="6:6" ht="16" customHeight="1" x14ac:dyDescent="0.45">
      <c r="F516" s="537"/>
    </row>
    <row r="517" spans="6:6" ht="16" customHeight="1" x14ac:dyDescent="0.45">
      <c r="F517" s="537"/>
    </row>
    <row r="518" spans="6:6" ht="16" customHeight="1" x14ac:dyDescent="0.45">
      <c r="F518" s="537"/>
    </row>
    <row r="519" spans="6:6" ht="16" customHeight="1" x14ac:dyDescent="0.45">
      <c r="F519" s="537"/>
    </row>
    <row r="520" spans="6:6" ht="16" customHeight="1" x14ac:dyDescent="0.45">
      <c r="F520" s="537"/>
    </row>
    <row r="521" spans="6:6" ht="16" customHeight="1" x14ac:dyDescent="0.45">
      <c r="F521" s="537"/>
    </row>
    <row r="522" spans="6:6" ht="16" customHeight="1" x14ac:dyDescent="0.45">
      <c r="F522" s="537"/>
    </row>
    <row r="523" spans="6:6" ht="16" customHeight="1" x14ac:dyDescent="0.45">
      <c r="F523" s="537"/>
    </row>
    <row r="524" spans="6:6" ht="16" customHeight="1" x14ac:dyDescent="0.45">
      <c r="F524" s="537"/>
    </row>
    <row r="525" spans="6:6" ht="16" customHeight="1" x14ac:dyDescent="0.45">
      <c r="F525" s="537"/>
    </row>
    <row r="526" spans="6:6" ht="16" customHeight="1" x14ac:dyDescent="0.45">
      <c r="F526" s="537"/>
    </row>
    <row r="527" spans="6:6" ht="16" customHeight="1" x14ac:dyDescent="0.45">
      <c r="F527" s="537"/>
    </row>
    <row r="528" spans="6:6" ht="16" customHeight="1" x14ac:dyDescent="0.45">
      <c r="F528" s="537"/>
    </row>
    <row r="529" spans="6:6" ht="16" customHeight="1" x14ac:dyDescent="0.45">
      <c r="F529" s="537"/>
    </row>
    <row r="530" spans="6:6" ht="16" customHeight="1" x14ac:dyDescent="0.45">
      <c r="F530" s="537"/>
    </row>
    <row r="531" spans="6:6" ht="16" customHeight="1" x14ac:dyDescent="0.45">
      <c r="F531" s="537"/>
    </row>
    <row r="532" spans="6:6" ht="16" customHeight="1" x14ac:dyDescent="0.45">
      <c r="F532" s="537"/>
    </row>
    <row r="533" spans="6:6" ht="16" customHeight="1" x14ac:dyDescent="0.45">
      <c r="F533" s="537"/>
    </row>
    <row r="534" spans="6:6" ht="16" customHeight="1" x14ac:dyDescent="0.45">
      <c r="F534" s="537"/>
    </row>
    <row r="535" spans="6:6" ht="16" customHeight="1" x14ac:dyDescent="0.45">
      <c r="F535" s="537"/>
    </row>
    <row r="536" spans="6:6" ht="16" customHeight="1" x14ac:dyDescent="0.45">
      <c r="F536" s="537"/>
    </row>
    <row r="537" spans="6:6" ht="16" customHeight="1" x14ac:dyDescent="0.45">
      <c r="F537" s="537"/>
    </row>
    <row r="538" spans="6:6" ht="16" customHeight="1" x14ac:dyDescent="0.45">
      <c r="F538" s="537"/>
    </row>
    <row r="539" spans="6:6" ht="16" customHeight="1" x14ac:dyDescent="0.45">
      <c r="F539" s="537"/>
    </row>
    <row r="540" spans="6:6" ht="16" customHeight="1" x14ac:dyDescent="0.45">
      <c r="F540" s="537"/>
    </row>
    <row r="541" spans="6:6" ht="16" customHeight="1" x14ac:dyDescent="0.45">
      <c r="F541" s="537"/>
    </row>
    <row r="542" spans="6:6" ht="16" customHeight="1" x14ac:dyDescent="0.45">
      <c r="F542" s="537"/>
    </row>
    <row r="543" spans="6:6" ht="16" customHeight="1" x14ac:dyDescent="0.45">
      <c r="F543" s="537"/>
    </row>
    <row r="544" spans="6:6" ht="16" customHeight="1" x14ac:dyDescent="0.45">
      <c r="F544" s="537"/>
    </row>
    <row r="545" spans="6:6" ht="16" customHeight="1" x14ac:dyDescent="0.45">
      <c r="F545" s="537"/>
    </row>
    <row r="546" spans="6:6" ht="16" customHeight="1" x14ac:dyDescent="0.45">
      <c r="F546" s="537"/>
    </row>
    <row r="547" spans="6:6" ht="16" customHeight="1" x14ac:dyDescent="0.45">
      <c r="F547" s="537"/>
    </row>
    <row r="548" spans="6:6" ht="16" customHeight="1" x14ac:dyDescent="0.45">
      <c r="F548" s="537"/>
    </row>
    <row r="549" spans="6:6" ht="16" customHeight="1" x14ac:dyDescent="0.45">
      <c r="F549" s="537"/>
    </row>
    <row r="550" spans="6:6" ht="16" customHeight="1" x14ac:dyDescent="0.45">
      <c r="F550" s="537"/>
    </row>
    <row r="551" spans="6:6" ht="16" customHeight="1" x14ac:dyDescent="0.45">
      <c r="F551" s="537"/>
    </row>
    <row r="552" spans="6:6" ht="16" customHeight="1" x14ac:dyDescent="0.45">
      <c r="F552" s="537"/>
    </row>
    <row r="553" spans="6:6" ht="16" customHeight="1" x14ac:dyDescent="0.45">
      <c r="F553" s="537"/>
    </row>
    <row r="554" spans="6:6" ht="16" customHeight="1" x14ac:dyDescent="0.45">
      <c r="F554" s="537"/>
    </row>
    <row r="555" spans="6:6" ht="16" customHeight="1" x14ac:dyDescent="0.45">
      <c r="F555" s="537"/>
    </row>
    <row r="556" spans="6:6" ht="16" customHeight="1" x14ac:dyDescent="0.45">
      <c r="F556" s="537"/>
    </row>
    <row r="557" spans="6:6" ht="16" customHeight="1" x14ac:dyDescent="0.45">
      <c r="F557" s="537"/>
    </row>
    <row r="558" spans="6:6" ht="16" customHeight="1" x14ac:dyDescent="0.45">
      <c r="F558" s="537"/>
    </row>
    <row r="559" spans="6:6" ht="16" customHeight="1" x14ac:dyDescent="0.45">
      <c r="F559" s="537"/>
    </row>
    <row r="560" spans="6:6" ht="16" customHeight="1" x14ac:dyDescent="0.45">
      <c r="F560" s="537"/>
    </row>
    <row r="561" spans="6:6" ht="16" customHeight="1" x14ac:dyDescent="0.45">
      <c r="F561" s="537"/>
    </row>
    <row r="562" spans="6:6" ht="16" customHeight="1" x14ac:dyDescent="0.45">
      <c r="F562" s="537"/>
    </row>
    <row r="563" spans="6:6" ht="16" customHeight="1" x14ac:dyDescent="0.45">
      <c r="F563" s="537"/>
    </row>
    <row r="564" spans="6:6" ht="16" customHeight="1" x14ac:dyDescent="0.45">
      <c r="F564" s="537"/>
    </row>
    <row r="565" spans="6:6" ht="16" customHeight="1" x14ac:dyDescent="0.45">
      <c r="F565" s="537"/>
    </row>
    <row r="566" spans="6:6" ht="16" customHeight="1" x14ac:dyDescent="0.45">
      <c r="F566" s="537"/>
    </row>
    <row r="567" spans="6:6" ht="16" customHeight="1" x14ac:dyDescent="0.45">
      <c r="F567" s="537"/>
    </row>
    <row r="568" spans="6:6" ht="16" customHeight="1" x14ac:dyDescent="0.45">
      <c r="F568" s="537"/>
    </row>
    <row r="569" spans="6:6" ht="16" customHeight="1" x14ac:dyDescent="0.45">
      <c r="F569" s="537"/>
    </row>
    <row r="570" spans="6:6" ht="16" customHeight="1" x14ac:dyDescent="0.45">
      <c r="F570" s="537"/>
    </row>
    <row r="571" spans="6:6" ht="16" customHeight="1" x14ac:dyDescent="0.45">
      <c r="F571" s="537"/>
    </row>
    <row r="572" spans="6:6" ht="16" customHeight="1" x14ac:dyDescent="0.45">
      <c r="F572" s="537"/>
    </row>
    <row r="573" spans="6:6" ht="16" customHeight="1" x14ac:dyDescent="0.45">
      <c r="F573" s="537"/>
    </row>
    <row r="574" spans="6:6" ht="16" customHeight="1" x14ac:dyDescent="0.45">
      <c r="F574" s="537"/>
    </row>
    <row r="575" spans="6:6" ht="16" customHeight="1" x14ac:dyDescent="0.45">
      <c r="F575" s="537"/>
    </row>
    <row r="576" spans="6:6" ht="16" customHeight="1" x14ac:dyDescent="0.45">
      <c r="F576" s="537"/>
    </row>
    <row r="577" spans="6:6" ht="16" customHeight="1" x14ac:dyDescent="0.45">
      <c r="F577" s="537"/>
    </row>
    <row r="578" spans="6:6" ht="16" customHeight="1" x14ac:dyDescent="0.45">
      <c r="F578" s="537"/>
    </row>
    <row r="579" spans="6:6" ht="16" customHeight="1" x14ac:dyDescent="0.45">
      <c r="F579" s="537"/>
    </row>
    <row r="580" spans="6:6" ht="16" customHeight="1" x14ac:dyDescent="0.45">
      <c r="F580" s="537"/>
    </row>
    <row r="581" spans="6:6" ht="16" customHeight="1" x14ac:dyDescent="0.45">
      <c r="F581" s="537"/>
    </row>
    <row r="582" spans="6:6" ht="16" customHeight="1" x14ac:dyDescent="0.45">
      <c r="F582" s="537"/>
    </row>
    <row r="583" spans="6:6" ht="16" customHeight="1" x14ac:dyDescent="0.45">
      <c r="F583" s="537"/>
    </row>
    <row r="584" spans="6:6" ht="16" customHeight="1" x14ac:dyDescent="0.45">
      <c r="F584" s="537"/>
    </row>
    <row r="585" spans="6:6" ht="16" customHeight="1" x14ac:dyDescent="0.45">
      <c r="F585" s="537"/>
    </row>
    <row r="586" spans="6:6" ht="16" customHeight="1" x14ac:dyDescent="0.45">
      <c r="F586" s="537"/>
    </row>
    <row r="587" spans="6:6" ht="16" customHeight="1" x14ac:dyDescent="0.45">
      <c r="F587" s="537"/>
    </row>
    <row r="588" spans="6:6" ht="16" customHeight="1" x14ac:dyDescent="0.45">
      <c r="F588" s="537"/>
    </row>
    <row r="589" spans="6:6" ht="16" customHeight="1" x14ac:dyDescent="0.45">
      <c r="F589" s="537"/>
    </row>
    <row r="590" spans="6:6" ht="16" customHeight="1" x14ac:dyDescent="0.45">
      <c r="F590" s="537"/>
    </row>
    <row r="591" spans="6:6" ht="16" customHeight="1" x14ac:dyDescent="0.45">
      <c r="F591" s="537"/>
    </row>
    <row r="592" spans="6:6" ht="16" customHeight="1" x14ac:dyDescent="0.45">
      <c r="F592" s="537"/>
    </row>
    <row r="593" spans="6:6" ht="16" customHeight="1" x14ac:dyDescent="0.45">
      <c r="F593" s="537"/>
    </row>
    <row r="594" spans="6:6" ht="16" customHeight="1" x14ac:dyDescent="0.45">
      <c r="F594" s="537"/>
    </row>
    <row r="595" spans="6:6" ht="16" customHeight="1" x14ac:dyDescent="0.45">
      <c r="F595" s="537"/>
    </row>
    <row r="596" spans="6:6" ht="16" customHeight="1" x14ac:dyDescent="0.45">
      <c r="F596" s="537"/>
    </row>
    <row r="597" spans="6:6" ht="16" customHeight="1" x14ac:dyDescent="0.45">
      <c r="F597" s="537"/>
    </row>
    <row r="598" spans="6:6" ht="16" customHeight="1" x14ac:dyDescent="0.45">
      <c r="F598" s="537"/>
    </row>
    <row r="599" spans="6:6" ht="16" customHeight="1" x14ac:dyDescent="0.45">
      <c r="F599" s="537"/>
    </row>
    <row r="600" spans="6:6" ht="16" customHeight="1" x14ac:dyDescent="0.45">
      <c r="F600" s="537"/>
    </row>
    <row r="601" spans="6:6" ht="16" customHeight="1" x14ac:dyDescent="0.45">
      <c r="F601" s="537"/>
    </row>
    <row r="602" spans="6:6" ht="16" customHeight="1" x14ac:dyDescent="0.45">
      <c r="F602" s="537"/>
    </row>
    <row r="603" spans="6:6" ht="16" customHeight="1" x14ac:dyDescent="0.45">
      <c r="F603" s="537"/>
    </row>
    <row r="604" spans="6:6" ht="16" customHeight="1" x14ac:dyDescent="0.45">
      <c r="F604" s="537"/>
    </row>
    <row r="605" spans="6:6" ht="16" customHeight="1" x14ac:dyDescent="0.45">
      <c r="F605" s="537"/>
    </row>
    <row r="606" spans="6:6" ht="16" customHeight="1" x14ac:dyDescent="0.45">
      <c r="F606" s="537"/>
    </row>
    <row r="607" spans="6:6" ht="16" customHeight="1" x14ac:dyDescent="0.45">
      <c r="F607" s="537"/>
    </row>
    <row r="608" spans="6:6" ht="16" customHeight="1" x14ac:dyDescent="0.45">
      <c r="F608" s="537"/>
    </row>
    <row r="609" spans="6:6" ht="16" customHeight="1" x14ac:dyDescent="0.45">
      <c r="F609" s="537"/>
    </row>
    <row r="610" spans="6:6" ht="16" customHeight="1" x14ac:dyDescent="0.45">
      <c r="F610" s="537"/>
    </row>
    <row r="611" spans="6:6" ht="16" customHeight="1" x14ac:dyDescent="0.45">
      <c r="F611" s="537"/>
    </row>
    <row r="612" spans="6:6" ht="16" customHeight="1" x14ac:dyDescent="0.45">
      <c r="F612" s="537"/>
    </row>
    <row r="613" spans="6:6" ht="16" customHeight="1" x14ac:dyDescent="0.45">
      <c r="F613" s="537"/>
    </row>
    <row r="614" spans="6:6" ht="16" customHeight="1" x14ac:dyDescent="0.45">
      <c r="F614" s="537"/>
    </row>
    <row r="615" spans="6:6" ht="16" customHeight="1" x14ac:dyDescent="0.45">
      <c r="F615" s="537"/>
    </row>
    <row r="616" spans="6:6" ht="16" customHeight="1" x14ac:dyDescent="0.45">
      <c r="F616" s="537"/>
    </row>
    <row r="617" spans="6:6" ht="16" customHeight="1" x14ac:dyDescent="0.45">
      <c r="F617" s="537"/>
    </row>
    <row r="618" spans="6:6" ht="16" customHeight="1" x14ac:dyDescent="0.45">
      <c r="F618" s="537"/>
    </row>
    <row r="619" spans="6:6" ht="16" customHeight="1" x14ac:dyDescent="0.45">
      <c r="F619" s="537"/>
    </row>
    <row r="620" spans="6:6" ht="16" customHeight="1" x14ac:dyDescent="0.45">
      <c r="F620" s="537"/>
    </row>
    <row r="621" spans="6:6" ht="16" customHeight="1" x14ac:dyDescent="0.45">
      <c r="F621" s="537"/>
    </row>
    <row r="622" spans="6:6" ht="16" customHeight="1" x14ac:dyDescent="0.45">
      <c r="F622" s="537"/>
    </row>
    <row r="623" spans="6:6" ht="16" customHeight="1" x14ac:dyDescent="0.45">
      <c r="F623" s="537"/>
    </row>
    <row r="624" spans="6:6" ht="16" customHeight="1" x14ac:dyDescent="0.45">
      <c r="F624" s="537"/>
    </row>
    <row r="625" spans="6:6" ht="16" customHeight="1" x14ac:dyDescent="0.45">
      <c r="F625" s="537"/>
    </row>
    <row r="626" spans="6:6" ht="16" customHeight="1" x14ac:dyDescent="0.45">
      <c r="F626" s="537"/>
    </row>
    <row r="627" spans="6:6" ht="16" customHeight="1" x14ac:dyDescent="0.45">
      <c r="F627" s="537"/>
    </row>
    <row r="628" spans="6:6" ht="16" customHeight="1" x14ac:dyDescent="0.45">
      <c r="F628" s="537"/>
    </row>
    <row r="629" spans="6:6" ht="16" customHeight="1" x14ac:dyDescent="0.45">
      <c r="F629" s="537"/>
    </row>
    <row r="630" spans="6:6" ht="16" customHeight="1" x14ac:dyDescent="0.45">
      <c r="F630" s="537"/>
    </row>
    <row r="631" spans="6:6" ht="16" customHeight="1" x14ac:dyDescent="0.45">
      <c r="F631" s="537"/>
    </row>
    <row r="632" spans="6:6" ht="16" customHeight="1" x14ac:dyDescent="0.45">
      <c r="F632" s="537"/>
    </row>
    <row r="633" spans="6:6" ht="16" customHeight="1" x14ac:dyDescent="0.45">
      <c r="F633" s="537"/>
    </row>
    <row r="634" spans="6:6" ht="16" customHeight="1" x14ac:dyDescent="0.45">
      <c r="F634" s="537"/>
    </row>
    <row r="635" spans="6:6" ht="16" customHeight="1" x14ac:dyDescent="0.45">
      <c r="F635" s="537"/>
    </row>
    <row r="636" spans="6:6" ht="16" customHeight="1" x14ac:dyDescent="0.45">
      <c r="F636" s="537"/>
    </row>
    <row r="637" spans="6:6" ht="16" customHeight="1" x14ac:dyDescent="0.45">
      <c r="F637" s="537"/>
    </row>
    <row r="638" spans="6:6" ht="16" customHeight="1" x14ac:dyDescent="0.45">
      <c r="F638" s="537"/>
    </row>
    <row r="639" spans="6:6" ht="16" customHeight="1" x14ac:dyDescent="0.45">
      <c r="F639" s="537"/>
    </row>
    <row r="640" spans="6:6" ht="16" customHeight="1" x14ac:dyDescent="0.45">
      <c r="F640" s="537"/>
    </row>
    <row r="641" spans="6:6" ht="16" customHeight="1" x14ac:dyDescent="0.45">
      <c r="F641" s="537"/>
    </row>
    <row r="642" spans="6:6" ht="16" customHeight="1" x14ac:dyDescent="0.45">
      <c r="F642" s="537"/>
    </row>
    <row r="643" spans="6:6" ht="16" customHeight="1" x14ac:dyDescent="0.45">
      <c r="F643" s="537"/>
    </row>
    <row r="644" spans="6:6" ht="16" customHeight="1" x14ac:dyDescent="0.45">
      <c r="F644" s="537"/>
    </row>
    <row r="645" spans="6:6" ht="16" customHeight="1" x14ac:dyDescent="0.45">
      <c r="F645" s="537"/>
    </row>
    <row r="646" spans="6:6" ht="16" customHeight="1" x14ac:dyDescent="0.45">
      <c r="F646" s="537"/>
    </row>
    <row r="647" spans="6:6" ht="16" customHeight="1" x14ac:dyDescent="0.45">
      <c r="F647" s="537"/>
    </row>
    <row r="648" spans="6:6" ht="16" customHeight="1" x14ac:dyDescent="0.45">
      <c r="F648" s="537"/>
    </row>
    <row r="649" spans="6:6" ht="16" customHeight="1" x14ac:dyDescent="0.45">
      <c r="F649" s="537"/>
    </row>
    <row r="650" spans="6:6" ht="16" customHeight="1" x14ac:dyDescent="0.45">
      <c r="F650" s="537"/>
    </row>
    <row r="651" spans="6:6" ht="16" customHeight="1" x14ac:dyDescent="0.45">
      <c r="F651" s="537"/>
    </row>
    <row r="652" spans="6:6" ht="16" customHeight="1" x14ac:dyDescent="0.45">
      <c r="F652" s="537"/>
    </row>
    <row r="653" spans="6:6" ht="16" customHeight="1" x14ac:dyDescent="0.45">
      <c r="F653" s="537"/>
    </row>
    <row r="654" spans="6:6" ht="16" customHeight="1" x14ac:dyDescent="0.45">
      <c r="F654" s="537"/>
    </row>
    <row r="655" spans="6:6" ht="16" customHeight="1" x14ac:dyDescent="0.45">
      <c r="F655" s="537"/>
    </row>
    <row r="656" spans="6:6" ht="16" customHeight="1" x14ac:dyDescent="0.45">
      <c r="F656" s="537"/>
    </row>
    <row r="657" spans="6:6" ht="16" customHeight="1" x14ac:dyDescent="0.45">
      <c r="F657" s="537"/>
    </row>
    <row r="658" spans="6:6" ht="16" customHeight="1" x14ac:dyDescent="0.45">
      <c r="F658" s="537"/>
    </row>
    <row r="659" spans="6:6" ht="16" customHeight="1" x14ac:dyDescent="0.45">
      <c r="F659" s="537"/>
    </row>
    <row r="660" spans="6:6" ht="16" customHeight="1" x14ac:dyDescent="0.45">
      <c r="F660" s="537"/>
    </row>
    <row r="661" spans="6:6" ht="16" customHeight="1" x14ac:dyDescent="0.45">
      <c r="F661" s="537"/>
    </row>
    <row r="662" spans="6:6" ht="16" customHeight="1" x14ac:dyDescent="0.45">
      <c r="F662" s="537"/>
    </row>
    <row r="663" spans="6:6" ht="16" customHeight="1" x14ac:dyDescent="0.45">
      <c r="F663" s="537"/>
    </row>
    <row r="664" spans="6:6" ht="16" customHeight="1" x14ac:dyDescent="0.45">
      <c r="F664" s="537"/>
    </row>
    <row r="665" spans="6:6" ht="16" customHeight="1" x14ac:dyDescent="0.45">
      <c r="F665" s="537"/>
    </row>
    <row r="666" spans="6:6" ht="16" customHeight="1" x14ac:dyDescent="0.45">
      <c r="F666" s="537"/>
    </row>
    <row r="667" spans="6:6" ht="16" customHeight="1" x14ac:dyDescent="0.45">
      <c r="F667" s="537"/>
    </row>
    <row r="668" spans="6:6" ht="16" customHeight="1" x14ac:dyDescent="0.45">
      <c r="F668" s="537"/>
    </row>
    <row r="669" spans="6:6" ht="16" customHeight="1" x14ac:dyDescent="0.45">
      <c r="F669" s="537"/>
    </row>
    <row r="670" spans="6:6" ht="16" customHeight="1" x14ac:dyDescent="0.45">
      <c r="F670" s="537"/>
    </row>
    <row r="671" spans="6:6" ht="16" customHeight="1" x14ac:dyDescent="0.45">
      <c r="F671" s="537"/>
    </row>
    <row r="672" spans="6:6" ht="16" customHeight="1" x14ac:dyDescent="0.45">
      <c r="F672" s="537"/>
    </row>
    <row r="673" spans="6:6" ht="16" customHeight="1" x14ac:dyDescent="0.45">
      <c r="F673" s="537"/>
    </row>
    <row r="674" spans="6:6" ht="16" customHeight="1" x14ac:dyDescent="0.45">
      <c r="F674" s="537"/>
    </row>
    <row r="675" spans="6:6" ht="16" customHeight="1" x14ac:dyDescent="0.45">
      <c r="F675" s="537"/>
    </row>
    <row r="676" spans="6:6" ht="16" customHeight="1" x14ac:dyDescent="0.45">
      <c r="F676" s="537"/>
    </row>
    <row r="677" spans="6:6" ht="16" customHeight="1" x14ac:dyDescent="0.45">
      <c r="F677" s="537"/>
    </row>
    <row r="678" spans="6:6" ht="16" customHeight="1" x14ac:dyDescent="0.45">
      <c r="F678" s="537"/>
    </row>
    <row r="679" spans="6:6" ht="16" customHeight="1" x14ac:dyDescent="0.45">
      <c r="F679" s="537"/>
    </row>
    <row r="680" spans="6:6" ht="16" customHeight="1" x14ac:dyDescent="0.45">
      <c r="F680" s="537"/>
    </row>
    <row r="681" spans="6:6" ht="16" customHeight="1" x14ac:dyDescent="0.45">
      <c r="F681" s="537"/>
    </row>
    <row r="682" spans="6:6" ht="16" customHeight="1" x14ac:dyDescent="0.45">
      <c r="F682" s="537"/>
    </row>
    <row r="683" spans="6:6" ht="16" customHeight="1" x14ac:dyDescent="0.45">
      <c r="F683" s="537"/>
    </row>
    <row r="684" spans="6:6" ht="16" customHeight="1" x14ac:dyDescent="0.45">
      <c r="F684" s="537"/>
    </row>
    <row r="685" spans="6:6" ht="16" customHeight="1" x14ac:dyDescent="0.45">
      <c r="F685" s="537"/>
    </row>
    <row r="686" spans="6:6" ht="16" customHeight="1" x14ac:dyDescent="0.45">
      <c r="F686" s="537"/>
    </row>
    <row r="687" spans="6:6" ht="16" customHeight="1" x14ac:dyDescent="0.45">
      <c r="F687" s="537"/>
    </row>
    <row r="688" spans="6:6" ht="16" customHeight="1" x14ac:dyDescent="0.45">
      <c r="F688" s="537"/>
    </row>
    <row r="689" spans="6:6" ht="16" customHeight="1" x14ac:dyDescent="0.45">
      <c r="F689" s="537"/>
    </row>
    <row r="690" spans="6:6" ht="16" customHeight="1" x14ac:dyDescent="0.45">
      <c r="F690" s="537"/>
    </row>
    <row r="691" spans="6:6" ht="16" customHeight="1" x14ac:dyDescent="0.45">
      <c r="F691" s="537"/>
    </row>
    <row r="692" spans="6:6" ht="16" customHeight="1" x14ac:dyDescent="0.45">
      <c r="F692" s="537"/>
    </row>
    <row r="693" spans="6:6" ht="16" customHeight="1" x14ac:dyDescent="0.45">
      <c r="F693" s="537"/>
    </row>
    <row r="694" spans="6:6" ht="16" customHeight="1" x14ac:dyDescent="0.45">
      <c r="F694" s="537"/>
    </row>
    <row r="695" spans="6:6" ht="16" customHeight="1" x14ac:dyDescent="0.45">
      <c r="F695" s="537"/>
    </row>
    <row r="696" spans="6:6" ht="16" customHeight="1" x14ac:dyDescent="0.45">
      <c r="F696" s="537"/>
    </row>
    <row r="697" spans="6:6" ht="16" customHeight="1" x14ac:dyDescent="0.45">
      <c r="F697" s="537"/>
    </row>
    <row r="698" spans="6:6" ht="16" customHeight="1" x14ac:dyDescent="0.45">
      <c r="F698" s="537"/>
    </row>
    <row r="699" spans="6:6" ht="16" customHeight="1" x14ac:dyDescent="0.45">
      <c r="F699" s="537"/>
    </row>
    <row r="700" spans="6:6" ht="16" customHeight="1" x14ac:dyDescent="0.45">
      <c r="F700" s="537"/>
    </row>
    <row r="701" spans="6:6" ht="16" customHeight="1" x14ac:dyDescent="0.45">
      <c r="F701" s="537"/>
    </row>
    <row r="702" spans="6:6" ht="16" customHeight="1" x14ac:dyDescent="0.45">
      <c r="F702" s="537"/>
    </row>
    <row r="703" spans="6:6" ht="16" customHeight="1" x14ac:dyDescent="0.45">
      <c r="F703" s="537"/>
    </row>
    <row r="704" spans="6:6" ht="16" customHeight="1" x14ac:dyDescent="0.45">
      <c r="F704" s="537"/>
    </row>
    <row r="705" spans="6:6" ht="16" customHeight="1" x14ac:dyDescent="0.45">
      <c r="F705" s="537"/>
    </row>
    <row r="706" spans="6:6" ht="16" customHeight="1" x14ac:dyDescent="0.45">
      <c r="F706" s="537"/>
    </row>
    <row r="707" spans="6:6" ht="16" customHeight="1" x14ac:dyDescent="0.45">
      <c r="F707" s="537"/>
    </row>
    <row r="708" spans="6:6" ht="16" customHeight="1" x14ac:dyDescent="0.45">
      <c r="F708" s="537"/>
    </row>
    <row r="709" spans="6:6" ht="16" customHeight="1" x14ac:dyDescent="0.45">
      <c r="F709" s="537"/>
    </row>
    <row r="710" spans="6:6" ht="16" customHeight="1" x14ac:dyDescent="0.45">
      <c r="F710" s="537"/>
    </row>
    <row r="711" spans="6:6" ht="16" customHeight="1" x14ac:dyDescent="0.45">
      <c r="F711" s="537"/>
    </row>
    <row r="712" spans="6:6" ht="16" customHeight="1" x14ac:dyDescent="0.45">
      <c r="F712" s="537"/>
    </row>
    <row r="713" spans="6:6" ht="16" customHeight="1" x14ac:dyDescent="0.45">
      <c r="F713" s="537"/>
    </row>
    <row r="714" spans="6:6" ht="16" customHeight="1" x14ac:dyDescent="0.45">
      <c r="F714" s="537"/>
    </row>
    <row r="715" spans="6:6" ht="16" customHeight="1" x14ac:dyDescent="0.45">
      <c r="F715" s="537"/>
    </row>
    <row r="716" spans="6:6" ht="16" customHeight="1" x14ac:dyDescent="0.45">
      <c r="F716" s="537"/>
    </row>
    <row r="717" spans="6:6" ht="16" customHeight="1" x14ac:dyDescent="0.45">
      <c r="F717" s="537"/>
    </row>
    <row r="718" spans="6:6" ht="16" customHeight="1" x14ac:dyDescent="0.45">
      <c r="F718" s="537"/>
    </row>
    <row r="719" spans="6:6" ht="16" customHeight="1" x14ac:dyDescent="0.45">
      <c r="F719" s="537"/>
    </row>
    <row r="720" spans="6:6" ht="16" customHeight="1" x14ac:dyDescent="0.45">
      <c r="F720" s="537"/>
    </row>
    <row r="721" spans="6:6" ht="16" customHeight="1" x14ac:dyDescent="0.45">
      <c r="F721" s="537"/>
    </row>
    <row r="722" spans="6:6" ht="16" customHeight="1" x14ac:dyDescent="0.45">
      <c r="F722" s="537"/>
    </row>
    <row r="723" spans="6:6" ht="16" customHeight="1" x14ac:dyDescent="0.45">
      <c r="F723" s="537"/>
    </row>
    <row r="724" spans="6:6" ht="16" customHeight="1" x14ac:dyDescent="0.45">
      <c r="F724" s="537"/>
    </row>
    <row r="725" spans="6:6" ht="16" customHeight="1" x14ac:dyDescent="0.45">
      <c r="F725" s="537"/>
    </row>
    <row r="726" spans="6:6" ht="16" customHeight="1" x14ac:dyDescent="0.45">
      <c r="F726" s="537"/>
    </row>
    <row r="727" spans="6:6" ht="16" customHeight="1" x14ac:dyDescent="0.45">
      <c r="F727" s="537"/>
    </row>
    <row r="728" spans="6:6" ht="16" customHeight="1" x14ac:dyDescent="0.45">
      <c r="F728" s="537"/>
    </row>
    <row r="729" spans="6:6" ht="16" customHeight="1" x14ac:dyDescent="0.45">
      <c r="F729" s="537"/>
    </row>
    <row r="730" spans="6:6" ht="16" customHeight="1" x14ac:dyDescent="0.45">
      <c r="F730" s="537"/>
    </row>
    <row r="731" spans="6:6" ht="16" customHeight="1" x14ac:dyDescent="0.45">
      <c r="F731" s="537"/>
    </row>
    <row r="732" spans="6:6" ht="16" customHeight="1" x14ac:dyDescent="0.45">
      <c r="F732" s="537"/>
    </row>
    <row r="733" spans="6:6" ht="16" customHeight="1" x14ac:dyDescent="0.45">
      <c r="F733" s="537"/>
    </row>
    <row r="734" spans="6:6" ht="16" customHeight="1" x14ac:dyDescent="0.45">
      <c r="F734" s="537"/>
    </row>
    <row r="735" spans="6:6" ht="16" customHeight="1" x14ac:dyDescent="0.45">
      <c r="F735" s="537"/>
    </row>
    <row r="736" spans="6:6" ht="16" customHeight="1" x14ac:dyDescent="0.45">
      <c r="F736" s="537"/>
    </row>
    <row r="737" spans="6:6" ht="16" customHeight="1" x14ac:dyDescent="0.45">
      <c r="F737" s="537"/>
    </row>
    <row r="738" spans="6:6" ht="16" customHeight="1" x14ac:dyDescent="0.45">
      <c r="F738" s="537"/>
    </row>
    <row r="739" spans="6:6" ht="16" customHeight="1" x14ac:dyDescent="0.45">
      <c r="F739" s="537"/>
    </row>
    <row r="740" spans="6:6" ht="16" customHeight="1" x14ac:dyDescent="0.45">
      <c r="F740" s="537"/>
    </row>
    <row r="741" spans="6:6" ht="16" customHeight="1" x14ac:dyDescent="0.45">
      <c r="F741" s="537"/>
    </row>
    <row r="742" spans="6:6" ht="16" customHeight="1" x14ac:dyDescent="0.45">
      <c r="F742" s="537"/>
    </row>
    <row r="743" spans="6:6" ht="16" customHeight="1" x14ac:dyDescent="0.45">
      <c r="F743" s="537"/>
    </row>
    <row r="744" spans="6:6" ht="16" customHeight="1" x14ac:dyDescent="0.45">
      <c r="F744" s="537"/>
    </row>
    <row r="745" spans="6:6" ht="16" customHeight="1" x14ac:dyDescent="0.45">
      <c r="F745" s="537"/>
    </row>
    <row r="746" spans="6:6" ht="16" customHeight="1" x14ac:dyDescent="0.45">
      <c r="F746" s="537"/>
    </row>
    <row r="747" spans="6:6" ht="16" customHeight="1" x14ac:dyDescent="0.45">
      <c r="F747" s="537"/>
    </row>
    <row r="748" spans="6:6" ht="16" customHeight="1" x14ac:dyDescent="0.45">
      <c r="F748" s="537"/>
    </row>
    <row r="749" spans="6:6" ht="16" customHeight="1" x14ac:dyDescent="0.45">
      <c r="F749" s="537"/>
    </row>
    <row r="750" spans="6:6" ht="16" customHeight="1" x14ac:dyDescent="0.45">
      <c r="F750" s="537"/>
    </row>
    <row r="751" spans="6:6" ht="16" customHeight="1" x14ac:dyDescent="0.45">
      <c r="F751" s="537"/>
    </row>
    <row r="752" spans="6:6" ht="16" customHeight="1" x14ac:dyDescent="0.45">
      <c r="F752" s="537"/>
    </row>
    <row r="753" spans="6:6" ht="16" customHeight="1" x14ac:dyDescent="0.45">
      <c r="F753" s="537"/>
    </row>
    <row r="754" spans="6:6" ht="16" customHeight="1" x14ac:dyDescent="0.45">
      <c r="F754" s="537"/>
    </row>
    <row r="755" spans="6:6" ht="16" customHeight="1" x14ac:dyDescent="0.45">
      <c r="F755" s="537"/>
    </row>
    <row r="756" spans="6:6" ht="16" customHeight="1" x14ac:dyDescent="0.45">
      <c r="F756" s="537"/>
    </row>
    <row r="757" spans="6:6" ht="16" customHeight="1" x14ac:dyDescent="0.45">
      <c r="F757" s="537"/>
    </row>
    <row r="758" spans="6:6" ht="16" customHeight="1" x14ac:dyDescent="0.45">
      <c r="F758" s="537"/>
    </row>
    <row r="759" spans="6:6" ht="16" customHeight="1" x14ac:dyDescent="0.45">
      <c r="F759" s="537"/>
    </row>
    <row r="760" spans="6:6" ht="16" customHeight="1" x14ac:dyDescent="0.45">
      <c r="F760" s="537"/>
    </row>
    <row r="761" spans="6:6" ht="16" customHeight="1" x14ac:dyDescent="0.45">
      <c r="F761" s="537"/>
    </row>
    <row r="762" spans="6:6" ht="16" customHeight="1" x14ac:dyDescent="0.45">
      <c r="F762" s="537"/>
    </row>
    <row r="763" spans="6:6" ht="16" customHeight="1" x14ac:dyDescent="0.45">
      <c r="F763" s="537"/>
    </row>
    <row r="764" spans="6:6" ht="16" customHeight="1" x14ac:dyDescent="0.45">
      <c r="F764" s="537"/>
    </row>
    <row r="765" spans="6:6" ht="16" customHeight="1" x14ac:dyDescent="0.45">
      <c r="F765" s="537"/>
    </row>
    <row r="766" spans="6:6" ht="16" customHeight="1" x14ac:dyDescent="0.45">
      <c r="F766" s="537"/>
    </row>
    <row r="767" spans="6:6" ht="16" customHeight="1" x14ac:dyDescent="0.45">
      <c r="F767" s="537"/>
    </row>
    <row r="768" spans="6:6" ht="16" customHeight="1" x14ac:dyDescent="0.45">
      <c r="F768" s="537"/>
    </row>
    <row r="769" spans="6:6" ht="16" customHeight="1" x14ac:dyDescent="0.45">
      <c r="F769" s="537"/>
    </row>
    <row r="770" spans="6:6" ht="16" customHeight="1" x14ac:dyDescent="0.45">
      <c r="F770" s="537"/>
    </row>
    <row r="771" spans="6:6" ht="16" customHeight="1" x14ac:dyDescent="0.45">
      <c r="F771" s="537"/>
    </row>
    <row r="772" spans="6:6" ht="16" customHeight="1" x14ac:dyDescent="0.45">
      <c r="F772" s="537"/>
    </row>
    <row r="773" spans="6:6" ht="16" customHeight="1" x14ac:dyDescent="0.45">
      <c r="F773" s="537"/>
    </row>
    <row r="774" spans="6:6" ht="16" customHeight="1" x14ac:dyDescent="0.45">
      <c r="F774" s="537"/>
    </row>
    <row r="775" spans="6:6" ht="16" customHeight="1" x14ac:dyDescent="0.45">
      <c r="F775" s="537"/>
    </row>
    <row r="776" spans="6:6" ht="16" customHeight="1" x14ac:dyDescent="0.45">
      <c r="F776" s="537"/>
    </row>
    <row r="777" spans="6:6" ht="16" customHeight="1" x14ac:dyDescent="0.45">
      <c r="F777" s="537"/>
    </row>
    <row r="778" spans="6:6" ht="16" customHeight="1" x14ac:dyDescent="0.45">
      <c r="F778" s="537"/>
    </row>
    <row r="779" spans="6:6" ht="16" customHeight="1" x14ac:dyDescent="0.45">
      <c r="F779" s="537"/>
    </row>
    <row r="780" spans="6:6" ht="16" customHeight="1" x14ac:dyDescent="0.45">
      <c r="F780" s="537"/>
    </row>
    <row r="781" spans="6:6" ht="16" customHeight="1" x14ac:dyDescent="0.45">
      <c r="F781" s="537"/>
    </row>
    <row r="782" spans="6:6" ht="16" customHeight="1" x14ac:dyDescent="0.45">
      <c r="F782" s="537"/>
    </row>
    <row r="783" spans="6:6" ht="16" customHeight="1" x14ac:dyDescent="0.45">
      <c r="F783" s="537"/>
    </row>
    <row r="784" spans="6:6" ht="16" customHeight="1" x14ac:dyDescent="0.45">
      <c r="F784" s="537"/>
    </row>
    <row r="785" spans="6:6" ht="16" customHeight="1" x14ac:dyDescent="0.45">
      <c r="F785" s="537"/>
    </row>
    <row r="786" spans="6:6" ht="16" customHeight="1" x14ac:dyDescent="0.45">
      <c r="F786" s="537"/>
    </row>
    <row r="787" spans="6:6" ht="16" customHeight="1" x14ac:dyDescent="0.45">
      <c r="F787" s="537"/>
    </row>
    <row r="788" spans="6:6" ht="16" customHeight="1" x14ac:dyDescent="0.45">
      <c r="F788" s="537"/>
    </row>
    <row r="789" spans="6:6" ht="16" customHeight="1" x14ac:dyDescent="0.45">
      <c r="F789" s="537"/>
    </row>
    <row r="790" spans="6:6" ht="16" customHeight="1" x14ac:dyDescent="0.45">
      <c r="F790" s="537"/>
    </row>
    <row r="791" spans="6:6" ht="16" customHeight="1" x14ac:dyDescent="0.45">
      <c r="F791" s="537"/>
    </row>
    <row r="792" spans="6:6" ht="16" customHeight="1" x14ac:dyDescent="0.45">
      <c r="F792" s="537"/>
    </row>
    <row r="793" spans="6:6" ht="16" customHeight="1" x14ac:dyDescent="0.45">
      <c r="F793" s="537"/>
    </row>
    <row r="794" spans="6:6" ht="16" customHeight="1" x14ac:dyDescent="0.45">
      <c r="F794" s="537"/>
    </row>
    <row r="795" spans="6:6" ht="16" customHeight="1" x14ac:dyDescent="0.45">
      <c r="F795" s="537"/>
    </row>
    <row r="796" spans="6:6" ht="16" customHeight="1" x14ac:dyDescent="0.45">
      <c r="F796" s="537"/>
    </row>
    <row r="797" spans="6:6" ht="16" customHeight="1" x14ac:dyDescent="0.45">
      <c r="F797" s="537"/>
    </row>
    <row r="798" spans="6:6" ht="16" customHeight="1" x14ac:dyDescent="0.45">
      <c r="F798" s="537"/>
    </row>
    <row r="799" spans="6:6" ht="16" customHeight="1" x14ac:dyDescent="0.45">
      <c r="F799" s="537"/>
    </row>
    <row r="800" spans="6:6" ht="16" customHeight="1" x14ac:dyDescent="0.45">
      <c r="F800" s="537"/>
    </row>
    <row r="801" spans="6:6" ht="16" customHeight="1" x14ac:dyDescent="0.45">
      <c r="F801" s="537"/>
    </row>
    <row r="802" spans="6:6" ht="16" customHeight="1" x14ac:dyDescent="0.45">
      <c r="F802" s="537"/>
    </row>
    <row r="803" spans="6:6" ht="16" customHeight="1" x14ac:dyDescent="0.45">
      <c r="F803" s="537"/>
    </row>
    <row r="804" spans="6:6" ht="16" customHeight="1" x14ac:dyDescent="0.45">
      <c r="F804" s="537"/>
    </row>
    <row r="805" spans="6:6" ht="16" customHeight="1" x14ac:dyDescent="0.45">
      <c r="F805" s="537"/>
    </row>
    <row r="806" spans="6:6" ht="16" customHeight="1" x14ac:dyDescent="0.45">
      <c r="F806" s="537"/>
    </row>
    <row r="807" spans="6:6" ht="16" customHeight="1" x14ac:dyDescent="0.45">
      <c r="F807" s="537"/>
    </row>
    <row r="808" spans="6:6" ht="16" customHeight="1" x14ac:dyDescent="0.45">
      <c r="F808" s="537"/>
    </row>
    <row r="809" spans="6:6" ht="16" customHeight="1" x14ac:dyDescent="0.45">
      <c r="F809" s="537"/>
    </row>
    <row r="810" spans="6:6" ht="16" customHeight="1" x14ac:dyDescent="0.45">
      <c r="F810" s="537"/>
    </row>
    <row r="811" spans="6:6" ht="16" customHeight="1" x14ac:dyDescent="0.45">
      <c r="F811" s="537"/>
    </row>
    <row r="812" spans="6:6" ht="16" customHeight="1" x14ac:dyDescent="0.45">
      <c r="F812" s="537"/>
    </row>
    <row r="813" spans="6:6" ht="16" customHeight="1" x14ac:dyDescent="0.45">
      <c r="F813" s="537"/>
    </row>
    <row r="814" spans="6:6" ht="16" customHeight="1" x14ac:dyDescent="0.45">
      <c r="F814" s="537"/>
    </row>
    <row r="815" spans="6:6" ht="16" customHeight="1" x14ac:dyDescent="0.45">
      <c r="F815" s="537"/>
    </row>
    <row r="816" spans="6:6" ht="16" customHeight="1" x14ac:dyDescent="0.45">
      <c r="F816" s="537"/>
    </row>
    <row r="817" spans="6:6" ht="16" customHeight="1" x14ac:dyDescent="0.45">
      <c r="F817" s="537"/>
    </row>
    <row r="818" spans="6:6" ht="16" customHeight="1" x14ac:dyDescent="0.45">
      <c r="F818" s="537"/>
    </row>
    <row r="819" spans="6:6" ht="16" customHeight="1" x14ac:dyDescent="0.45">
      <c r="F819" s="537"/>
    </row>
    <row r="820" spans="6:6" ht="16" customHeight="1" x14ac:dyDescent="0.45">
      <c r="F820" s="537"/>
    </row>
    <row r="821" spans="6:6" ht="16" customHeight="1" x14ac:dyDescent="0.45">
      <c r="F821" s="537"/>
    </row>
    <row r="822" spans="6:6" ht="16" customHeight="1" x14ac:dyDescent="0.45">
      <c r="F822" s="537"/>
    </row>
    <row r="823" spans="6:6" ht="16" customHeight="1" x14ac:dyDescent="0.45">
      <c r="F823" s="537"/>
    </row>
    <row r="824" spans="6:6" ht="16" customHeight="1" x14ac:dyDescent="0.45">
      <c r="F824" s="537"/>
    </row>
    <row r="825" spans="6:6" ht="16" customHeight="1" x14ac:dyDescent="0.45">
      <c r="F825" s="537"/>
    </row>
    <row r="826" spans="6:6" ht="16" customHeight="1" x14ac:dyDescent="0.45">
      <c r="F826" s="537"/>
    </row>
    <row r="827" spans="6:6" ht="16" customHeight="1" x14ac:dyDescent="0.45">
      <c r="F827" s="537"/>
    </row>
    <row r="828" spans="6:6" ht="16" customHeight="1" x14ac:dyDescent="0.45">
      <c r="F828" s="537"/>
    </row>
    <row r="829" spans="6:6" ht="16" customHeight="1" x14ac:dyDescent="0.45">
      <c r="F829" s="537"/>
    </row>
    <row r="830" spans="6:6" ht="16" customHeight="1" x14ac:dyDescent="0.45">
      <c r="F830" s="537"/>
    </row>
    <row r="831" spans="6:6" ht="16" customHeight="1" x14ac:dyDescent="0.45">
      <c r="F831" s="537"/>
    </row>
    <row r="832" spans="6:6" ht="16" customHeight="1" x14ac:dyDescent="0.45">
      <c r="F832" s="537"/>
    </row>
    <row r="833" spans="6:6" ht="16" customHeight="1" x14ac:dyDescent="0.45">
      <c r="F833" s="537"/>
    </row>
    <row r="834" spans="6:6" ht="16" customHeight="1" x14ac:dyDescent="0.45">
      <c r="F834" s="537"/>
    </row>
    <row r="835" spans="6:6" ht="16" customHeight="1" x14ac:dyDescent="0.45">
      <c r="F835" s="537"/>
    </row>
    <row r="836" spans="6:6" ht="16" customHeight="1" x14ac:dyDescent="0.45">
      <c r="F836" s="537"/>
    </row>
    <row r="837" spans="6:6" ht="16" customHeight="1" x14ac:dyDescent="0.45">
      <c r="F837" s="537"/>
    </row>
    <row r="838" spans="6:6" ht="16" customHeight="1" x14ac:dyDescent="0.45">
      <c r="F838" s="537"/>
    </row>
    <row r="839" spans="6:6" ht="16" customHeight="1" x14ac:dyDescent="0.45">
      <c r="F839" s="537"/>
    </row>
    <row r="840" spans="6:6" ht="16" customHeight="1" x14ac:dyDescent="0.45">
      <c r="F840" s="537"/>
    </row>
    <row r="841" spans="6:6" ht="16" customHeight="1" x14ac:dyDescent="0.45">
      <c r="F841" s="537"/>
    </row>
    <row r="842" spans="6:6" ht="16" customHeight="1" x14ac:dyDescent="0.45">
      <c r="F842" s="537"/>
    </row>
    <row r="843" spans="6:6" ht="16" customHeight="1" x14ac:dyDescent="0.45">
      <c r="F843" s="537"/>
    </row>
    <row r="844" spans="6:6" ht="16" customHeight="1" x14ac:dyDescent="0.45">
      <c r="F844" s="537"/>
    </row>
    <row r="845" spans="6:6" ht="16" customHeight="1" x14ac:dyDescent="0.45">
      <c r="F845" s="537"/>
    </row>
    <row r="846" spans="6:6" ht="16" customHeight="1" x14ac:dyDescent="0.45">
      <c r="F846" s="537"/>
    </row>
    <row r="847" spans="6:6" ht="16" customHeight="1" x14ac:dyDescent="0.45">
      <c r="F847" s="537"/>
    </row>
    <row r="848" spans="6:6" ht="16" customHeight="1" x14ac:dyDescent="0.45">
      <c r="F848" s="537"/>
    </row>
    <row r="849" spans="6:6" ht="16" customHeight="1" x14ac:dyDescent="0.45">
      <c r="F849" s="537"/>
    </row>
    <row r="850" spans="6:6" ht="16" customHeight="1" x14ac:dyDescent="0.45">
      <c r="F850" s="537"/>
    </row>
    <row r="851" spans="6:6" ht="16" customHeight="1" x14ac:dyDescent="0.45">
      <c r="F851" s="537"/>
    </row>
    <row r="852" spans="6:6" ht="16" customHeight="1" x14ac:dyDescent="0.45">
      <c r="F852" s="537"/>
    </row>
    <row r="853" spans="6:6" ht="16" customHeight="1" x14ac:dyDescent="0.45">
      <c r="F853" s="537"/>
    </row>
    <row r="854" spans="6:6" ht="16" customHeight="1" x14ac:dyDescent="0.45">
      <c r="F854" s="537"/>
    </row>
    <row r="855" spans="6:6" ht="16" customHeight="1" x14ac:dyDescent="0.45">
      <c r="F855" s="537"/>
    </row>
    <row r="856" spans="6:6" ht="16" customHeight="1" x14ac:dyDescent="0.45">
      <c r="F856" s="537"/>
    </row>
    <row r="857" spans="6:6" ht="16" customHeight="1" x14ac:dyDescent="0.45">
      <c r="F857" s="537"/>
    </row>
    <row r="858" spans="6:6" ht="16" customHeight="1" x14ac:dyDescent="0.45">
      <c r="F858" s="537"/>
    </row>
    <row r="859" spans="6:6" ht="16" customHeight="1" x14ac:dyDescent="0.45">
      <c r="F859" s="537"/>
    </row>
    <row r="860" spans="6:6" ht="16" customHeight="1" x14ac:dyDescent="0.45">
      <c r="F860" s="537"/>
    </row>
    <row r="861" spans="6:6" ht="16" customHeight="1" x14ac:dyDescent="0.45">
      <c r="F861" s="537"/>
    </row>
    <row r="862" spans="6:6" ht="16" customHeight="1" x14ac:dyDescent="0.45">
      <c r="F862" s="537"/>
    </row>
    <row r="863" spans="6:6" ht="16" customHeight="1" x14ac:dyDescent="0.45">
      <c r="F863" s="537"/>
    </row>
    <row r="864" spans="6:6" ht="16" customHeight="1" x14ac:dyDescent="0.45">
      <c r="F864" s="537"/>
    </row>
    <row r="865" spans="6:6" ht="16" customHeight="1" x14ac:dyDescent="0.45">
      <c r="F865" s="537"/>
    </row>
    <row r="866" spans="6:6" ht="16" customHeight="1" x14ac:dyDescent="0.45">
      <c r="F866" s="537"/>
    </row>
    <row r="867" spans="6:6" ht="16" customHeight="1" x14ac:dyDescent="0.45">
      <c r="F867" s="537"/>
    </row>
    <row r="868" spans="6:6" ht="16" customHeight="1" x14ac:dyDescent="0.45">
      <c r="F868" s="537"/>
    </row>
    <row r="869" spans="6:6" ht="16" customHeight="1" x14ac:dyDescent="0.45">
      <c r="F869" s="537"/>
    </row>
    <row r="870" spans="6:6" ht="16" customHeight="1" x14ac:dyDescent="0.45">
      <c r="F870" s="537"/>
    </row>
    <row r="871" spans="6:6" ht="16" customHeight="1" x14ac:dyDescent="0.45">
      <c r="F871" s="537"/>
    </row>
    <row r="872" spans="6:6" ht="16" customHeight="1" x14ac:dyDescent="0.45">
      <c r="F872" s="537"/>
    </row>
    <row r="873" spans="6:6" ht="16" customHeight="1" x14ac:dyDescent="0.45">
      <c r="F873" s="537"/>
    </row>
    <row r="874" spans="6:6" ht="16" customHeight="1" x14ac:dyDescent="0.45">
      <c r="F874" s="537"/>
    </row>
    <row r="875" spans="6:6" ht="16" customHeight="1" x14ac:dyDescent="0.45">
      <c r="F875" s="537"/>
    </row>
    <row r="876" spans="6:6" ht="16" customHeight="1" x14ac:dyDescent="0.45">
      <c r="F876" s="537"/>
    </row>
    <row r="877" spans="6:6" ht="16" customHeight="1" x14ac:dyDescent="0.45">
      <c r="F877" s="537"/>
    </row>
    <row r="878" spans="6:6" ht="16" customHeight="1" x14ac:dyDescent="0.45">
      <c r="F878" s="537"/>
    </row>
    <row r="879" spans="6:6" ht="16" customHeight="1" x14ac:dyDescent="0.45">
      <c r="F879" s="537"/>
    </row>
    <row r="880" spans="6:6" ht="16" customHeight="1" x14ac:dyDescent="0.45">
      <c r="F880" s="537"/>
    </row>
    <row r="881" spans="6:6" ht="16" customHeight="1" x14ac:dyDescent="0.45">
      <c r="F881" s="537"/>
    </row>
    <row r="882" spans="6:6" ht="16" customHeight="1" x14ac:dyDescent="0.45">
      <c r="F882" s="537"/>
    </row>
    <row r="883" spans="6:6" ht="16" customHeight="1" x14ac:dyDescent="0.45">
      <c r="F883" s="537"/>
    </row>
    <row r="884" spans="6:6" ht="16" customHeight="1" x14ac:dyDescent="0.45">
      <c r="F884" s="537"/>
    </row>
    <row r="885" spans="6:6" ht="16" customHeight="1" x14ac:dyDescent="0.45">
      <c r="F885" s="537"/>
    </row>
    <row r="886" spans="6:6" ht="16" customHeight="1" x14ac:dyDescent="0.45">
      <c r="F886" s="537"/>
    </row>
    <row r="887" spans="6:6" ht="16" customHeight="1" x14ac:dyDescent="0.45">
      <c r="F887" s="537"/>
    </row>
    <row r="888" spans="6:6" ht="16" customHeight="1" x14ac:dyDescent="0.45">
      <c r="F888" s="537"/>
    </row>
    <row r="889" spans="6:6" ht="16" customHeight="1" x14ac:dyDescent="0.45">
      <c r="F889" s="537"/>
    </row>
    <row r="890" spans="6:6" ht="16" customHeight="1" x14ac:dyDescent="0.45">
      <c r="F890" s="537"/>
    </row>
    <row r="891" spans="6:6" ht="16" customHeight="1" x14ac:dyDescent="0.45">
      <c r="F891" s="537"/>
    </row>
    <row r="892" spans="6:6" ht="16" customHeight="1" x14ac:dyDescent="0.45">
      <c r="F892" s="537"/>
    </row>
    <row r="893" spans="6:6" ht="16" customHeight="1" x14ac:dyDescent="0.45">
      <c r="F893" s="537"/>
    </row>
    <row r="894" spans="6:6" ht="16" customHeight="1" x14ac:dyDescent="0.45">
      <c r="F894" s="537"/>
    </row>
    <row r="895" spans="6:6" ht="16" customHeight="1" x14ac:dyDescent="0.45">
      <c r="F895" s="537"/>
    </row>
    <row r="896" spans="6:6" ht="16" customHeight="1" x14ac:dyDescent="0.45">
      <c r="F896" s="537"/>
    </row>
    <row r="897" spans="6:6" ht="16" customHeight="1" x14ac:dyDescent="0.45">
      <c r="F897" s="537"/>
    </row>
    <row r="898" spans="6:6" ht="16" customHeight="1" x14ac:dyDescent="0.45">
      <c r="F898" s="537"/>
    </row>
    <row r="899" spans="6:6" ht="16" customHeight="1" x14ac:dyDescent="0.45">
      <c r="F899" s="537"/>
    </row>
    <row r="900" spans="6:6" ht="16" customHeight="1" x14ac:dyDescent="0.45">
      <c r="F900" s="537"/>
    </row>
    <row r="901" spans="6:6" ht="16" customHeight="1" x14ac:dyDescent="0.45">
      <c r="F901" s="537"/>
    </row>
    <row r="902" spans="6:6" ht="16" customHeight="1" x14ac:dyDescent="0.45">
      <c r="F902" s="537"/>
    </row>
    <row r="903" spans="6:6" ht="16" customHeight="1" x14ac:dyDescent="0.45">
      <c r="F903" s="537"/>
    </row>
    <row r="904" spans="6:6" ht="16" customHeight="1" x14ac:dyDescent="0.45">
      <c r="F904" s="537"/>
    </row>
    <row r="905" spans="6:6" ht="16" customHeight="1" x14ac:dyDescent="0.45">
      <c r="F905" s="537"/>
    </row>
    <row r="906" spans="6:6" ht="16" customHeight="1" x14ac:dyDescent="0.45">
      <c r="F906" s="537"/>
    </row>
    <row r="907" spans="6:6" ht="16" customHeight="1" x14ac:dyDescent="0.45">
      <c r="F907" s="537"/>
    </row>
    <row r="908" spans="6:6" ht="16" customHeight="1" x14ac:dyDescent="0.45">
      <c r="F908" s="537"/>
    </row>
    <row r="909" spans="6:6" ht="16" customHeight="1" x14ac:dyDescent="0.45">
      <c r="F909" s="537"/>
    </row>
    <row r="910" spans="6:6" ht="16" customHeight="1" x14ac:dyDescent="0.45">
      <c r="F910" s="537"/>
    </row>
    <row r="911" spans="6:6" ht="16" customHeight="1" x14ac:dyDescent="0.45">
      <c r="F911" s="537"/>
    </row>
    <row r="912" spans="6:6" ht="16" customHeight="1" x14ac:dyDescent="0.45">
      <c r="F912" s="537"/>
    </row>
    <row r="913" spans="6:6" ht="16" customHeight="1" x14ac:dyDescent="0.45">
      <c r="F913" s="537"/>
    </row>
    <row r="914" spans="6:6" ht="16" customHeight="1" x14ac:dyDescent="0.45">
      <c r="F914" s="537"/>
    </row>
    <row r="915" spans="6:6" ht="16" customHeight="1" x14ac:dyDescent="0.45">
      <c r="F915" s="537"/>
    </row>
    <row r="916" spans="6:6" ht="16" customHeight="1" x14ac:dyDescent="0.45">
      <c r="F916" s="537"/>
    </row>
    <row r="917" spans="6:6" ht="16" customHeight="1" x14ac:dyDescent="0.45">
      <c r="F917" s="537"/>
    </row>
    <row r="918" spans="6:6" ht="16" customHeight="1" x14ac:dyDescent="0.45">
      <c r="F918" s="537"/>
    </row>
    <row r="919" spans="6:6" ht="16" customHeight="1" x14ac:dyDescent="0.45">
      <c r="F919" s="537"/>
    </row>
    <row r="920" spans="6:6" ht="16" customHeight="1" x14ac:dyDescent="0.45">
      <c r="F920" s="537"/>
    </row>
    <row r="921" spans="6:6" ht="16" customHeight="1" x14ac:dyDescent="0.45">
      <c r="F921" s="537"/>
    </row>
    <row r="922" spans="6:6" ht="16" customHeight="1" x14ac:dyDescent="0.45">
      <c r="F922" s="537"/>
    </row>
    <row r="923" spans="6:6" ht="16" customHeight="1" x14ac:dyDescent="0.45">
      <c r="F923" s="537"/>
    </row>
    <row r="924" spans="6:6" ht="16" customHeight="1" x14ac:dyDescent="0.45">
      <c r="F924" s="537"/>
    </row>
    <row r="925" spans="6:6" ht="16" customHeight="1" x14ac:dyDescent="0.45">
      <c r="F925" s="537"/>
    </row>
    <row r="926" spans="6:6" ht="16" customHeight="1" x14ac:dyDescent="0.45">
      <c r="F926" s="537"/>
    </row>
    <row r="927" spans="6:6" ht="16" customHeight="1" x14ac:dyDescent="0.45">
      <c r="F927" s="537"/>
    </row>
    <row r="928" spans="6:6" ht="16" customHeight="1" x14ac:dyDescent="0.45">
      <c r="F928" s="537"/>
    </row>
    <row r="929" spans="6:6" ht="16" customHeight="1" x14ac:dyDescent="0.45">
      <c r="F929" s="537"/>
    </row>
    <row r="930" spans="6:6" ht="16" customHeight="1" x14ac:dyDescent="0.45">
      <c r="F930" s="537"/>
    </row>
    <row r="931" spans="6:6" ht="16" customHeight="1" x14ac:dyDescent="0.45">
      <c r="F931" s="537"/>
    </row>
    <row r="932" spans="6:6" ht="16" customHeight="1" x14ac:dyDescent="0.45">
      <c r="F932" s="537"/>
    </row>
    <row r="933" spans="6:6" ht="16" customHeight="1" x14ac:dyDescent="0.45">
      <c r="F933" s="537"/>
    </row>
    <row r="934" spans="6:6" ht="16" customHeight="1" x14ac:dyDescent="0.45">
      <c r="F934" s="537"/>
    </row>
    <row r="935" spans="6:6" ht="16" customHeight="1" x14ac:dyDescent="0.45">
      <c r="F935" s="537"/>
    </row>
    <row r="936" spans="6:6" ht="16" customHeight="1" x14ac:dyDescent="0.45">
      <c r="F936" s="537"/>
    </row>
    <row r="937" spans="6:6" ht="16" customHeight="1" x14ac:dyDescent="0.45">
      <c r="F937" s="537"/>
    </row>
    <row r="938" spans="6:6" ht="16" customHeight="1" x14ac:dyDescent="0.45">
      <c r="F938" s="537"/>
    </row>
    <row r="939" spans="6:6" ht="16" customHeight="1" x14ac:dyDescent="0.45">
      <c r="F939" s="537"/>
    </row>
    <row r="940" spans="6:6" ht="16" customHeight="1" x14ac:dyDescent="0.45">
      <c r="F940" s="537"/>
    </row>
    <row r="941" spans="6:6" ht="16" customHeight="1" x14ac:dyDescent="0.45">
      <c r="F941" s="537"/>
    </row>
    <row r="942" spans="6:6" ht="16" customHeight="1" x14ac:dyDescent="0.45">
      <c r="F942" s="537"/>
    </row>
    <row r="943" spans="6:6" ht="16" customHeight="1" x14ac:dyDescent="0.45">
      <c r="F943" s="537"/>
    </row>
    <row r="944" spans="6:6" ht="16" customHeight="1" x14ac:dyDescent="0.45">
      <c r="F944" s="537"/>
    </row>
    <row r="945" spans="6:6" ht="16" customHeight="1" x14ac:dyDescent="0.45">
      <c r="F945" s="537"/>
    </row>
    <row r="946" spans="6:6" ht="16" customHeight="1" x14ac:dyDescent="0.45">
      <c r="F946" s="537"/>
    </row>
    <row r="947" spans="6:6" ht="16" customHeight="1" x14ac:dyDescent="0.45">
      <c r="F947" s="537"/>
    </row>
    <row r="948" spans="6:6" ht="16" customHeight="1" x14ac:dyDescent="0.45">
      <c r="F948" s="537"/>
    </row>
    <row r="949" spans="6:6" ht="16" customHeight="1" x14ac:dyDescent="0.45">
      <c r="F949" s="537"/>
    </row>
    <row r="950" spans="6:6" ht="16" customHeight="1" x14ac:dyDescent="0.45">
      <c r="F950" s="537"/>
    </row>
    <row r="951" spans="6:6" ht="16" customHeight="1" x14ac:dyDescent="0.45">
      <c r="F951" s="537"/>
    </row>
    <row r="952" spans="6:6" ht="16" customHeight="1" x14ac:dyDescent="0.45">
      <c r="F952" s="537"/>
    </row>
    <row r="953" spans="6:6" ht="16" customHeight="1" x14ac:dyDescent="0.45">
      <c r="F953" s="537"/>
    </row>
    <row r="954" spans="6:6" ht="16" customHeight="1" x14ac:dyDescent="0.45">
      <c r="F954" s="537"/>
    </row>
    <row r="955" spans="6:6" ht="16" customHeight="1" x14ac:dyDescent="0.45">
      <c r="F955" s="537"/>
    </row>
    <row r="956" spans="6:6" ht="16" customHeight="1" x14ac:dyDescent="0.45">
      <c r="F956" s="537"/>
    </row>
    <row r="957" spans="6:6" ht="16" customHeight="1" x14ac:dyDescent="0.45">
      <c r="F957" s="537"/>
    </row>
    <row r="958" spans="6:6" ht="16" customHeight="1" x14ac:dyDescent="0.45">
      <c r="F958" s="537"/>
    </row>
    <row r="959" spans="6:6" ht="16" customHeight="1" x14ac:dyDescent="0.45">
      <c r="F959" s="537"/>
    </row>
    <row r="960" spans="6:6" ht="16" customHeight="1" x14ac:dyDescent="0.45">
      <c r="F960" s="537"/>
    </row>
    <row r="961" spans="6:6" ht="16" customHeight="1" x14ac:dyDescent="0.45">
      <c r="F961" s="537"/>
    </row>
    <row r="962" spans="6:6" ht="16" customHeight="1" x14ac:dyDescent="0.45">
      <c r="F962" s="537"/>
    </row>
    <row r="963" spans="6:6" ht="16" customHeight="1" x14ac:dyDescent="0.45">
      <c r="F963" s="537"/>
    </row>
    <row r="964" spans="6:6" ht="16" customHeight="1" x14ac:dyDescent="0.45">
      <c r="F964" s="537"/>
    </row>
    <row r="965" spans="6:6" ht="16" customHeight="1" x14ac:dyDescent="0.45">
      <c r="F965" s="537"/>
    </row>
    <row r="966" spans="6:6" ht="16" customHeight="1" x14ac:dyDescent="0.45">
      <c r="F966" s="537"/>
    </row>
    <row r="967" spans="6:6" ht="16" customHeight="1" x14ac:dyDescent="0.45">
      <c r="F967" s="537"/>
    </row>
    <row r="968" spans="6:6" ht="16" customHeight="1" x14ac:dyDescent="0.45">
      <c r="F968" s="537"/>
    </row>
    <row r="969" spans="6:6" ht="16" customHeight="1" x14ac:dyDescent="0.45">
      <c r="F969" s="537"/>
    </row>
    <row r="970" spans="6:6" ht="16" customHeight="1" x14ac:dyDescent="0.45">
      <c r="F970" s="537"/>
    </row>
    <row r="971" spans="6:6" ht="16" customHeight="1" x14ac:dyDescent="0.45">
      <c r="F971" s="537"/>
    </row>
    <row r="972" spans="6:6" ht="16" customHeight="1" x14ac:dyDescent="0.45">
      <c r="F972" s="537"/>
    </row>
    <row r="973" spans="6:6" ht="16" customHeight="1" x14ac:dyDescent="0.45">
      <c r="F973" s="537"/>
    </row>
    <row r="974" spans="6:6" ht="16" customHeight="1" x14ac:dyDescent="0.45">
      <c r="F974" s="537"/>
    </row>
    <row r="975" spans="6:6" ht="16" customHeight="1" x14ac:dyDescent="0.45">
      <c r="F975" s="537"/>
    </row>
    <row r="976" spans="6:6" ht="16" customHeight="1" x14ac:dyDescent="0.45">
      <c r="F976" s="537"/>
    </row>
    <row r="977" spans="6:6" ht="16" customHeight="1" x14ac:dyDescent="0.45">
      <c r="F977" s="537"/>
    </row>
    <row r="978" spans="6:6" ht="16" customHeight="1" x14ac:dyDescent="0.45">
      <c r="F978" s="537"/>
    </row>
    <row r="979" spans="6:6" ht="16" customHeight="1" x14ac:dyDescent="0.45">
      <c r="F979" s="537"/>
    </row>
    <row r="980" spans="6:6" ht="16" customHeight="1" x14ac:dyDescent="0.45">
      <c r="F980" s="537"/>
    </row>
    <row r="981" spans="6:6" ht="16" customHeight="1" x14ac:dyDescent="0.45">
      <c r="F981" s="537"/>
    </row>
    <row r="982" spans="6:6" ht="16" customHeight="1" x14ac:dyDescent="0.45">
      <c r="F982" s="537"/>
    </row>
    <row r="983" spans="6:6" ht="16" customHeight="1" x14ac:dyDescent="0.45">
      <c r="F983" s="537"/>
    </row>
    <row r="984" spans="6:6" ht="16" customHeight="1" x14ac:dyDescent="0.45">
      <c r="F984" s="537"/>
    </row>
    <row r="985" spans="6:6" ht="16" customHeight="1" x14ac:dyDescent="0.45">
      <c r="F985" s="537"/>
    </row>
    <row r="986" spans="6:6" ht="16" customHeight="1" x14ac:dyDescent="0.45">
      <c r="F986" s="537"/>
    </row>
    <row r="987" spans="6:6" ht="16" customHeight="1" x14ac:dyDescent="0.45">
      <c r="F987" s="537"/>
    </row>
    <row r="988" spans="6:6" ht="16" customHeight="1" x14ac:dyDescent="0.45">
      <c r="F988" s="537"/>
    </row>
    <row r="989" spans="6:6" ht="16" customHeight="1" x14ac:dyDescent="0.45">
      <c r="F989" s="537"/>
    </row>
    <row r="990" spans="6:6" ht="16" customHeight="1" x14ac:dyDescent="0.45">
      <c r="F990" s="537"/>
    </row>
    <row r="991" spans="6:6" ht="16" customHeight="1" x14ac:dyDescent="0.45">
      <c r="F991" s="537"/>
    </row>
    <row r="992" spans="6:6" ht="16" customHeight="1" x14ac:dyDescent="0.45">
      <c r="F992" s="537"/>
    </row>
    <row r="993" spans="6:6" ht="16" customHeight="1" x14ac:dyDescent="0.45">
      <c r="F993" s="537"/>
    </row>
    <row r="994" spans="6:6" ht="16" customHeight="1" x14ac:dyDescent="0.45">
      <c r="F994" s="537"/>
    </row>
    <row r="995" spans="6:6" ht="16" customHeight="1" x14ac:dyDescent="0.45">
      <c r="F995" s="537"/>
    </row>
    <row r="996" spans="6:6" ht="16" customHeight="1" x14ac:dyDescent="0.45">
      <c r="F996" s="537"/>
    </row>
    <row r="997" spans="6:6" ht="16" customHeight="1" x14ac:dyDescent="0.45">
      <c r="F997" s="537"/>
    </row>
    <row r="998" spans="6:6" ht="16" customHeight="1" x14ac:dyDescent="0.45">
      <c r="F998" s="537"/>
    </row>
    <row r="999" spans="6:6" ht="16" customHeight="1" x14ac:dyDescent="0.45">
      <c r="F999" s="537"/>
    </row>
    <row r="1000" spans="6:6" ht="16" customHeight="1" x14ac:dyDescent="0.45">
      <c r="F1000" s="537"/>
    </row>
    <row r="1001" spans="6:6" ht="16" customHeight="1" x14ac:dyDescent="0.45">
      <c r="F1001" s="537"/>
    </row>
    <row r="1002" spans="6:6" ht="16" customHeight="1" x14ac:dyDescent="0.45">
      <c r="F1002" s="537"/>
    </row>
    <row r="1003" spans="6:6" ht="16" customHeight="1" x14ac:dyDescent="0.45">
      <c r="F1003" s="537"/>
    </row>
    <row r="1004" spans="6:6" ht="16" customHeight="1" x14ac:dyDescent="0.45">
      <c r="F1004" s="537"/>
    </row>
    <row r="1005" spans="6:6" ht="16" customHeight="1" x14ac:dyDescent="0.45">
      <c r="F1005" s="537"/>
    </row>
    <row r="1006" spans="6:6" ht="16" customHeight="1" x14ac:dyDescent="0.45">
      <c r="F1006" s="537"/>
    </row>
    <row r="1007" spans="6:6" ht="16" customHeight="1" x14ac:dyDescent="0.45">
      <c r="F1007" s="537"/>
    </row>
    <row r="1008" spans="6:6" ht="16" customHeight="1" x14ac:dyDescent="0.45">
      <c r="F1008" s="537"/>
    </row>
    <row r="1009" spans="6:6" ht="16" customHeight="1" x14ac:dyDescent="0.45">
      <c r="F1009" s="537"/>
    </row>
    <row r="1010" spans="6:6" ht="16" customHeight="1" x14ac:dyDescent="0.45">
      <c r="F1010" s="537"/>
    </row>
    <row r="1011" spans="6:6" ht="16" customHeight="1" x14ac:dyDescent="0.45">
      <c r="F1011" s="537"/>
    </row>
    <row r="1012" spans="6:6" ht="16" customHeight="1" x14ac:dyDescent="0.45">
      <c r="F1012" s="537"/>
    </row>
    <row r="1013" spans="6:6" ht="16" customHeight="1" x14ac:dyDescent="0.45">
      <c r="F1013" s="537"/>
    </row>
    <row r="1014" spans="6:6" ht="16" customHeight="1" x14ac:dyDescent="0.45">
      <c r="F1014" s="537"/>
    </row>
    <row r="1015" spans="6:6" ht="16" customHeight="1" x14ac:dyDescent="0.45">
      <c r="F1015" s="537"/>
    </row>
    <row r="1016" spans="6:6" ht="16" customHeight="1" x14ac:dyDescent="0.45">
      <c r="F1016" s="537"/>
    </row>
    <row r="1017" spans="6:6" ht="16" customHeight="1" x14ac:dyDescent="0.45">
      <c r="F1017" s="537"/>
    </row>
    <row r="1018" spans="6:6" ht="16" customHeight="1" x14ac:dyDescent="0.45">
      <c r="F1018" s="537"/>
    </row>
    <row r="1019" spans="6:6" ht="16" customHeight="1" x14ac:dyDescent="0.45">
      <c r="F1019" s="537"/>
    </row>
    <row r="1020" spans="6:6" ht="16" customHeight="1" x14ac:dyDescent="0.45">
      <c r="F1020" s="537"/>
    </row>
    <row r="1021" spans="6:6" ht="16" customHeight="1" x14ac:dyDescent="0.45">
      <c r="F1021" s="537"/>
    </row>
    <row r="1022" spans="6:6" ht="16" customHeight="1" x14ac:dyDescent="0.45">
      <c r="F1022" s="537"/>
    </row>
    <row r="1023" spans="6:6" ht="16" customHeight="1" x14ac:dyDescent="0.45">
      <c r="F1023" s="537"/>
    </row>
    <row r="1024" spans="6:6" ht="16" customHeight="1" x14ac:dyDescent="0.45">
      <c r="F1024" s="537"/>
    </row>
    <row r="1025" spans="6:6" ht="16" customHeight="1" x14ac:dyDescent="0.45">
      <c r="F1025" s="537"/>
    </row>
    <row r="1026" spans="6:6" ht="16" customHeight="1" x14ac:dyDescent="0.45">
      <c r="F1026" s="537"/>
    </row>
    <row r="1027" spans="6:6" ht="16" customHeight="1" x14ac:dyDescent="0.45">
      <c r="F1027" s="537"/>
    </row>
    <row r="1028" spans="6:6" ht="16" customHeight="1" x14ac:dyDescent="0.45">
      <c r="F1028" s="537"/>
    </row>
    <row r="1029" spans="6:6" ht="16" customHeight="1" x14ac:dyDescent="0.45">
      <c r="F1029" s="537"/>
    </row>
    <row r="1030" spans="6:6" ht="16" customHeight="1" x14ac:dyDescent="0.45">
      <c r="F1030" s="537"/>
    </row>
    <row r="1031" spans="6:6" ht="16" customHeight="1" x14ac:dyDescent="0.45">
      <c r="F1031" s="537"/>
    </row>
    <row r="1032" spans="6:6" ht="16" customHeight="1" x14ac:dyDescent="0.45">
      <c r="F1032" s="537"/>
    </row>
    <row r="1033" spans="6:6" ht="16" customHeight="1" x14ac:dyDescent="0.45">
      <c r="F1033" s="537"/>
    </row>
    <row r="1034" spans="6:6" ht="16" customHeight="1" x14ac:dyDescent="0.45">
      <c r="F1034" s="537"/>
    </row>
    <row r="1035" spans="6:6" ht="16" customHeight="1" x14ac:dyDescent="0.45">
      <c r="F1035" s="537"/>
    </row>
    <row r="1036" spans="6:6" ht="16" customHeight="1" x14ac:dyDescent="0.45">
      <c r="F1036" s="537"/>
    </row>
    <row r="1037" spans="6:6" ht="16" customHeight="1" x14ac:dyDescent="0.45">
      <c r="F1037" s="537"/>
    </row>
    <row r="1038" spans="6:6" ht="16" customHeight="1" x14ac:dyDescent="0.45">
      <c r="F1038" s="537"/>
    </row>
    <row r="1039" spans="6:6" ht="16" customHeight="1" x14ac:dyDescent="0.45">
      <c r="F1039" s="537"/>
    </row>
    <row r="1040" spans="6:6" ht="16" customHeight="1" x14ac:dyDescent="0.45">
      <c r="F1040" s="537"/>
    </row>
    <row r="1041" spans="6:6" ht="16" customHeight="1" x14ac:dyDescent="0.45">
      <c r="F1041" s="537"/>
    </row>
    <row r="1042" spans="6:6" ht="16" customHeight="1" x14ac:dyDescent="0.45">
      <c r="F1042" s="537"/>
    </row>
    <row r="1043" spans="6:6" ht="16" customHeight="1" x14ac:dyDescent="0.45">
      <c r="F1043" s="537"/>
    </row>
    <row r="1044" spans="6:6" ht="16" customHeight="1" x14ac:dyDescent="0.45">
      <c r="F1044" s="537"/>
    </row>
    <row r="1045" spans="6:6" ht="16" customHeight="1" x14ac:dyDescent="0.45">
      <c r="F1045" s="537"/>
    </row>
    <row r="1046" spans="6:6" ht="16" customHeight="1" x14ac:dyDescent="0.45">
      <c r="F1046" s="537"/>
    </row>
    <row r="1047" spans="6:6" ht="16" customHeight="1" x14ac:dyDescent="0.45">
      <c r="F1047" s="537"/>
    </row>
    <row r="1048" spans="6:6" ht="16" customHeight="1" x14ac:dyDescent="0.45">
      <c r="F1048" s="537"/>
    </row>
    <row r="1049" spans="6:6" ht="16" customHeight="1" x14ac:dyDescent="0.45">
      <c r="F1049" s="537"/>
    </row>
    <row r="1050" spans="6:6" ht="16" customHeight="1" x14ac:dyDescent="0.45">
      <c r="F1050" s="537"/>
    </row>
    <row r="1051" spans="6:6" ht="16" customHeight="1" x14ac:dyDescent="0.45">
      <c r="F1051" s="537"/>
    </row>
    <row r="1052" spans="6:6" ht="16" customHeight="1" x14ac:dyDescent="0.45">
      <c r="F1052" s="537"/>
    </row>
    <row r="1053" spans="6:6" ht="16" customHeight="1" x14ac:dyDescent="0.45">
      <c r="F1053" s="537"/>
    </row>
    <row r="1054" spans="6:6" ht="16" customHeight="1" x14ac:dyDescent="0.45">
      <c r="F1054" s="537"/>
    </row>
    <row r="1055" spans="6:6" ht="16" customHeight="1" x14ac:dyDescent="0.45">
      <c r="F1055" s="537"/>
    </row>
    <row r="1056" spans="6:6" ht="16" customHeight="1" x14ac:dyDescent="0.45">
      <c r="F1056" s="537"/>
    </row>
    <row r="1057" spans="6:6" ht="16" customHeight="1" x14ac:dyDescent="0.45">
      <c r="F1057" s="537"/>
    </row>
    <row r="1058" spans="6:6" ht="16" customHeight="1" x14ac:dyDescent="0.45">
      <c r="F1058" s="537"/>
    </row>
    <row r="1059" spans="6:6" ht="16" customHeight="1" x14ac:dyDescent="0.45">
      <c r="F1059" s="537"/>
    </row>
    <row r="1060" spans="6:6" ht="16" customHeight="1" x14ac:dyDescent="0.45">
      <c r="F1060" s="537"/>
    </row>
    <row r="1061" spans="6:6" ht="16" customHeight="1" x14ac:dyDescent="0.45">
      <c r="F1061" s="537"/>
    </row>
    <row r="1062" spans="6:6" ht="16" customHeight="1" x14ac:dyDescent="0.45">
      <c r="F1062" s="537"/>
    </row>
    <row r="1063" spans="6:6" ht="16" customHeight="1" x14ac:dyDescent="0.45">
      <c r="F1063" s="537"/>
    </row>
    <row r="1064" spans="6:6" ht="16" customHeight="1" x14ac:dyDescent="0.45">
      <c r="F1064" s="537"/>
    </row>
    <row r="1065" spans="6:6" ht="16" customHeight="1" x14ac:dyDescent="0.45">
      <c r="F1065" s="537"/>
    </row>
    <row r="1066" spans="6:6" ht="16" customHeight="1" x14ac:dyDescent="0.45">
      <c r="F1066" s="537"/>
    </row>
    <row r="1067" spans="6:6" ht="16" customHeight="1" x14ac:dyDescent="0.45">
      <c r="F1067" s="537"/>
    </row>
    <row r="1068" spans="6:6" ht="16" customHeight="1" x14ac:dyDescent="0.45">
      <c r="F1068" s="537"/>
    </row>
    <row r="1069" spans="6:6" ht="16" customHeight="1" x14ac:dyDescent="0.45">
      <c r="F1069" s="537"/>
    </row>
    <row r="1070" spans="6:6" ht="16" customHeight="1" x14ac:dyDescent="0.45">
      <c r="F1070" s="537"/>
    </row>
    <row r="1071" spans="6:6" ht="16" customHeight="1" x14ac:dyDescent="0.45">
      <c r="F1071" s="537"/>
    </row>
    <row r="1072" spans="6:6" ht="16" customHeight="1" x14ac:dyDescent="0.45">
      <c r="F1072" s="537"/>
    </row>
    <row r="1073" spans="6:6" ht="16" customHeight="1" x14ac:dyDescent="0.45">
      <c r="F1073" s="537"/>
    </row>
    <row r="1074" spans="6:6" ht="16" customHeight="1" x14ac:dyDescent="0.45">
      <c r="F1074" s="537"/>
    </row>
    <row r="1075" spans="6:6" ht="16" customHeight="1" x14ac:dyDescent="0.45">
      <c r="F1075" s="537"/>
    </row>
    <row r="1076" spans="6:6" ht="16" customHeight="1" x14ac:dyDescent="0.45">
      <c r="F1076" s="537"/>
    </row>
    <row r="1077" spans="6:6" ht="16" customHeight="1" x14ac:dyDescent="0.45">
      <c r="F1077" s="537"/>
    </row>
    <row r="1078" spans="6:6" ht="16" customHeight="1" x14ac:dyDescent="0.45">
      <c r="F1078" s="537"/>
    </row>
    <row r="1079" spans="6:6" ht="16" customHeight="1" x14ac:dyDescent="0.45">
      <c r="F1079" s="537"/>
    </row>
    <row r="1080" spans="6:6" ht="16" customHeight="1" x14ac:dyDescent="0.45">
      <c r="F1080" s="537"/>
    </row>
    <row r="1081" spans="6:6" ht="16" customHeight="1" x14ac:dyDescent="0.45">
      <c r="F1081" s="537"/>
    </row>
    <row r="1082" spans="6:6" ht="16" customHeight="1" x14ac:dyDescent="0.45">
      <c r="F1082" s="537"/>
    </row>
    <row r="1083" spans="6:6" ht="16" customHeight="1" x14ac:dyDescent="0.45">
      <c r="F1083" s="537"/>
    </row>
    <row r="1084" spans="6:6" ht="16" customHeight="1" x14ac:dyDescent="0.45">
      <c r="F1084" s="537"/>
    </row>
    <row r="1085" spans="6:6" ht="16" customHeight="1" x14ac:dyDescent="0.45">
      <c r="F1085" s="537"/>
    </row>
    <row r="1086" spans="6:6" ht="16" customHeight="1" x14ac:dyDescent="0.45">
      <c r="F1086" s="537"/>
    </row>
    <row r="1087" spans="6:6" ht="16" customHeight="1" x14ac:dyDescent="0.45">
      <c r="F1087" s="537"/>
    </row>
    <row r="1088" spans="6:6" ht="16" customHeight="1" x14ac:dyDescent="0.45">
      <c r="F1088" s="537"/>
    </row>
    <row r="1089" spans="6:6" ht="16" customHeight="1" x14ac:dyDescent="0.45">
      <c r="F1089" s="537"/>
    </row>
    <row r="1090" spans="6:6" ht="16" customHeight="1" x14ac:dyDescent="0.45">
      <c r="F1090" s="537"/>
    </row>
    <row r="1091" spans="6:6" ht="16" customHeight="1" x14ac:dyDescent="0.45">
      <c r="F1091" s="537"/>
    </row>
    <row r="1092" spans="6:6" ht="16" customHeight="1" x14ac:dyDescent="0.45">
      <c r="F1092" s="537"/>
    </row>
    <row r="1093" spans="6:6" ht="16" customHeight="1" x14ac:dyDescent="0.45">
      <c r="F1093" s="537"/>
    </row>
    <row r="1094" spans="6:6" ht="16" customHeight="1" x14ac:dyDescent="0.45">
      <c r="F1094" s="537"/>
    </row>
    <row r="1095" spans="6:6" ht="16" customHeight="1" x14ac:dyDescent="0.45">
      <c r="F1095" s="537"/>
    </row>
    <row r="1096" spans="6:6" ht="16" customHeight="1" x14ac:dyDescent="0.45">
      <c r="F1096" s="537"/>
    </row>
    <row r="1097" spans="6:6" ht="16" customHeight="1" x14ac:dyDescent="0.45">
      <c r="F1097" s="537"/>
    </row>
    <row r="1098" spans="6:6" ht="16" customHeight="1" x14ac:dyDescent="0.45">
      <c r="F1098" s="537"/>
    </row>
    <row r="1099" spans="6:6" ht="16" customHeight="1" x14ac:dyDescent="0.45">
      <c r="F1099" s="537"/>
    </row>
    <row r="1100" spans="6:6" ht="16" customHeight="1" x14ac:dyDescent="0.45">
      <c r="F1100" s="537"/>
    </row>
    <row r="1101" spans="6:6" ht="16" customHeight="1" x14ac:dyDescent="0.45">
      <c r="F1101" s="537"/>
    </row>
    <row r="1102" spans="6:6" ht="16" customHeight="1" x14ac:dyDescent="0.45">
      <c r="F1102" s="537"/>
    </row>
    <row r="1103" spans="6:6" ht="16" customHeight="1" x14ac:dyDescent="0.45">
      <c r="F1103" s="537"/>
    </row>
    <row r="1104" spans="6:6" ht="16" customHeight="1" x14ac:dyDescent="0.45">
      <c r="F1104" s="537"/>
    </row>
    <row r="1105" spans="6:6" ht="16" customHeight="1" x14ac:dyDescent="0.45">
      <c r="F1105" s="537"/>
    </row>
    <row r="1106" spans="6:6" ht="16" customHeight="1" x14ac:dyDescent="0.45">
      <c r="F1106" s="537"/>
    </row>
    <row r="1107" spans="6:6" ht="16" customHeight="1" x14ac:dyDescent="0.45">
      <c r="F1107" s="537"/>
    </row>
    <row r="1108" spans="6:6" ht="16" customHeight="1" x14ac:dyDescent="0.45">
      <c r="F1108" s="537"/>
    </row>
    <row r="1109" spans="6:6" ht="16" customHeight="1" x14ac:dyDescent="0.45">
      <c r="F1109" s="537"/>
    </row>
    <row r="1110" spans="6:6" ht="16" customHeight="1" x14ac:dyDescent="0.45">
      <c r="F1110" s="537"/>
    </row>
    <row r="1111" spans="6:6" ht="16" customHeight="1" x14ac:dyDescent="0.45">
      <c r="F1111" s="537"/>
    </row>
    <row r="1112" spans="6:6" ht="16" customHeight="1" x14ac:dyDescent="0.45">
      <c r="F1112" s="537"/>
    </row>
    <row r="1113" spans="6:6" ht="16" customHeight="1" x14ac:dyDescent="0.45">
      <c r="F1113" s="537"/>
    </row>
    <row r="1114" spans="6:6" ht="16" customHeight="1" x14ac:dyDescent="0.45">
      <c r="F1114" s="537"/>
    </row>
    <row r="1115" spans="6:6" ht="16" customHeight="1" x14ac:dyDescent="0.45">
      <c r="F1115" s="537"/>
    </row>
    <row r="1116" spans="6:6" ht="16" customHeight="1" x14ac:dyDescent="0.45">
      <c r="F1116" s="537"/>
    </row>
    <row r="1117" spans="6:6" ht="16" customHeight="1" x14ac:dyDescent="0.45">
      <c r="F1117" s="537"/>
    </row>
    <row r="1118" spans="6:6" ht="16" customHeight="1" x14ac:dyDescent="0.45">
      <c r="F1118" s="537"/>
    </row>
    <row r="1119" spans="6:6" ht="16" customHeight="1" x14ac:dyDescent="0.45">
      <c r="F1119" s="537"/>
    </row>
    <row r="1120" spans="6:6" ht="16" customHeight="1" x14ac:dyDescent="0.45">
      <c r="F1120" s="537"/>
    </row>
    <row r="1121" spans="6:6" ht="16" customHeight="1" x14ac:dyDescent="0.45">
      <c r="F1121" s="537"/>
    </row>
    <row r="1122" spans="6:6" ht="16" customHeight="1" x14ac:dyDescent="0.45">
      <c r="F1122" s="537"/>
    </row>
    <row r="1123" spans="6:6" ht="16" customHeight="1" x14ac:dyDescent="0.45">
      <c r="F1123" s="537"/>
    </row>
    <row r="1124" spans="6:6" ht="16" customHeight="1" x14ac:dyDescent="0.45">
      <c r="F1124" s="537"/>
    </row>
    <row r="1125" spans="6:6" ht="16" customHeight="1" x14ac:dyDescent="0.45">
      <c r="F1125" s="537"/>
    </row>
    <row r="1126" spans="6:6" ht="16" customHeight="1" x14ac:dyDescent="0.45">
      <c r="F1126" s="537"/>
    </row>
    <row r="1127" spans="6:6" ht="16" customHeight="1" x14ac:dyDescent="0.45">
      <c r="F1127" s="537"/>
    </row>
    <row r="1128" spans="6:6" ht="16" customHeight="1" x14ac:dyDescent="0.45">
      <c r="F1128" s="537"/>
    </row>
    <row r="1129" spans="6:6" ht="16" customHeight="1" x14ac:dyDescent="0.45">
      <c r="F1129" s="537"/>
    </row>
    <row r="1130" spans="6:6" ht="16" customHeight="1" x14ac:dyDescent="0.45">
      <c r="F1130" s="537"/>
    </row>
    <row r="1131" spans="6:6" ht="16" customHeight="1" x14ac:dyDescent="0.45">
      <c r="F1131" s="537"/>
    </row>
    <row r="1132" spans="6:6" ht="16" customHeight="1" x14ac:dyDescent="0.45">
      <c r="F1132" s="537"/>
    </row>
    <row r="1133" spans="6:6" ht="16" customHeight="1" x14ac:dyDescent="0.45">
      <c r="F1133" s="537"/>
    </row>
    <row r="1134" spans="6:6" ht="16" customHeight="1" x14ac:dyDescent="0.45">
      <c r="F1134" s="537"/>
    </row>
    <row r="1135" spans="6:6" ht="16" customHeight="1" x14ac:dyDescent="0.45">
      <c r="F1135" s="537"/>
    </row>
    <row r="1136" spans="6:6" ht="16" customHeight="1" x14ac:dyDescent="0.45">
      <c r="F1136" s="537"/>
    </row>
    <row r="1137" spans="6:6" ht="16" customHeight="1" x14ac:dyDescent="0.45">
      <c r="F1137" s="537"/>
    </row>
    <row r="1138" spans="6:6" ht="16" customHeight="1" x14ac:dyDescent="0.45">
      <c r="F1138" s="537"/>
    </row>
    <row r="1139" spans="6:6" ht="16" customHeight="1" x14ac:dyDescent="0.45">
      <c r="F1139" s="537"/>
    </row>
    <row r="1140" spans="6:6" ht="16" customHeight="1" x14ac:dyDescent="0.45">
      <c r="F1140" s="537"/>
    </row>
    <row r="1141" spans="6:6" ht="16" customHeight="1" x14ac:dyDescent="0.45">
      <c r="F1141" s="537"/>
    </row>
    <row r="1142" spans="6:6" ht="16" customHeight="1" x14ac:dyDescent="0.45">
      <c r="F1142" s="537"/>
    </row>
    <row r="1143" spans="6:6" ht="16" customHeight="1" x14ac:dyDescent="0.45">
      <c r="F1143" s="537"/>
    </row>
    <row r="1144" spans="6:6" ht="16" customHeight="1" x14ac:dyDescent="0.45">
      <c r="F1144" s="537"/>
    </row>
    <row r="1145" spans="6:6" ht="16" customHeight="1" x14ac:dyDescent="0.45">
      <c r="F1145" s="537"/>
    </row>
    <row r="1146" spans="6:6" ht="16" customHeight="1" x14ac:dyDescent="0.45">
      <c r="F1146" s="537"/>
    </row>
    <row r="1147" spans="6:6" ht="16" customHeight="1" x14ac:dyDescent="0.45">
      <c r="F1147" s="537"/>
    </row>
    <row r="1148" spans="6:6" ht="16" customHeight="1" x14ac:dyDescent="0.45">
      <c r="F1148" s="537"/>
    </row>
    <row r="1149" spans="6:6" ht="16" customHeight="1" x14ac:dyDescent="0.45">
      <c r="F1149" s="537"/>
    </row>
    <row r="1150" spans="6:6" ht="16" customHeight="1" x14ac:dyDescent="0.45">
      <c r="F1150" s="537"/>
    </row>
    <row r="1151" spans="6:6" ht="16" customHeight="1" x14ac:dyDescent="0.45">
      <c r="F1151" s="537"/>
    </row>
    <row r="1152" spans="6:6" ht="16" customHeight="1" x14ac:dyDescent="0.45">
      <c r="F1152" s="537"/>
    </row>
    <row r="1153" spans="6:6" ht="16" customHeight="1" x14ac:dyDescent="0.45">
      <c r="F1153" s="537"/>
    </row>
    <row r="1154" spans="6:6" ht="16" customHeight="1" x14ac:dyDescent="0.45">
      <c r="F1154" s="537"/>
    </row>
    <row r="1155" spans="6:6" ht="16" customHeight="1" x14ac:dyDescent="0.45">
      <c r="F1155" s="537"/>
    </row>
    <row r="1156" spans="6:6" ht="16" customHeight="1" x14ac:dyDescent="0.45">
      <c r="F1156" s="537"/>
    </row>
    <row r="1157" spans="6:6" ht="16" customHeight="1" x14ac:dyDescent="0.45">
      <c r="F1157" s="537"/>
    </row>
    <row r="1158" spans="6:6" ht="16" customHeight="1" x14ac:dyDescent="0.45">
      <c r="F1158" s="537"/>
    </row>
    <row r="1159" spans="6:6" ht="16" customHeight="1" x14ac:dyDescent="0.45">
      <c r="F1159" s="537"/>
    </row>
    <row r="1160" spans="6:6" ht="16" customHeight="1" x14ac:dyDescent="0.45">
      <c r="F1160" s="537"/>
    </row>
    <row r="1161" spans="6:6" ht="16" customHeight="1" x14ac:dyDescent="0.45">
      <c r="F1161" s="537"/>
    </row>
    <row r="1162" spans="6:6" ht="16" customHeight="1" x14ac:dyDescent="0.45">
      <c r="F1162" s="537"/>
    </row>
    <row r="1163" spans="6:6" ht="16" customHeight="1" x14ac:dyDescent="0.45">
      <c r="F1163" s="537"/>
    </row>
    <row r="1164" spans="6:6" ht="16" customHeight="1" x14ac:dyDescent="0.45">
      <c r="F1164" s="537"/>
    </row>
    <row r="1165" spans="6:6" ht="16" customHeight="1" x14ac:dyDescent="0.45">
      <c r="F1165" s="537"/>
    </row>
    <row r="1166" spans="6:6" ht="16" customHeight="1" x14ac:dyDescent="0.45">
      <c r="F1166" s="537"/>
    </row>
    <row r="1167" spans="6:6" ht="16" customHeight="1" x14ac:dyDescent="0.45">
      <c r="F1167" s="537"/>
    </row>
    <row r="1168" spans="6:6" ht="16" customHeight="1" x14ac:dyDescent="0.45">
      <c r="F1168" s="537"/>
    </row>
    <row r="1169" spans="6:6" ht="16" customHeight="1" x14ac:dyDescent="0.45">
      <c r="F1169" s="537"/>
    </row>
    <row r="1170" spans="6:6" ht="16" customHeight="1" x14ac:dyDescent="0.45">
      <c r="F1170" s="537"/>
    </row>
    <row r="1171" spans="6:6" ht="16" customHeight="1" x14ac:dyDescent="0.45">
      <c r="F1171" s="537"/>
    </row>
    <row r="1172" spans="6:6" ht="16" customHeight="1" x14ac:dyDescent="0.45">
      <c r="F1172" s="537"/>
    </row>
    <row r="1173" spans="6:6" ht="16" customHeight="1" x14ac:dyDescent="0.45">
      <c r="F1173" s="537"/>
    </row>
    <row r="1174" spans="6:6" ht="16" customHeight="1" x14ac:dyDescent="0.45">
      <c r="F1174" s="537"/>
    </row>
    <row r="1175" spans="6:6" ht="16" customHeight="1" x14ac:dyDescent="0.45">
      <c r="F1175" s="537"/>
    </row>
    <row r="1176" spans="6:6" ht="16" customHeight="1" x14ac:dyDescent="0.45">
      <c r="F1176" s="537"/>
    </row>
    <row r="1177" spans="6:6" ht="16" customHeight="1" x14ac:dyDescent="0.45">
      <c r="F1177" s="537"/>
    </row>
    <row r="1178" spans="6:6" ht="16" customHeight="1" x14ac:dyDescent="0.45">
      <c r="F1178" s="537"/>
    </row>
    <row r="1179" spans="6:6" ht="16" customHeight="1" x14ac:dyDescent="0.45">
      <c r="F1179" s="537"/>
    </row>
    <row r="1180" spans="6:6" ht="16" customHeight="1" x14ac:dyDescent="0.45">
      <c r="F1180" s="537"/>
    </row>
    <row r="1181" spans="6:6" ht="16" customHeight="1" x14ac:dyDescent="0.45">
      <c r="F1181" s="537"/>
    </row>
    <row r="1182" spans="6:6" ht="16" customHeight="1" x14ac:dyDescent="0.45">
      <c r="F1182" s="537"/>
    </row>
    <row r="1183" spans="6:6" ht="16" customHeight="1" x14ac:dyDescent="0.45">
      <c r="F1183" s="537"/>
    </row>
    <row r="1184" spans="6:6" ht="16" customHeight="1" x14ac:dyDescent="0.45">
      <c r="F1184" s="537"/>
    </row>
    <row r="1185" spans="6:6" ht="16" customHeight="1" x14ac:dyDescent="0.45">
      <c r="F1185" s="537"/>
    </row>
    <row r="1186" spans="6:6" ht="16" customHeight="1" x14ac:dyDescent="0.45">
      <c r="F1186" s="537"/>
    </row>
    <row r="1187" spans="6:6" ht="16" customHeight="1" x14ac:dyDescent="0.45">
      <c r="F1187" s="537"/>
    </row>
    <row r="1188" spans="6:6" ht="16" customHeight="1" x14ac:dyDescent="0.45">
      <c r="F1188" s="537"/>
    </row>
    <row r="1189" spans="6:6" ht="16" customHeight="1" x14ac:dyDescent="0.45">
      <c r="F1189" s="537"/>
    </row>
    <row r="1190" spans="6:6" ht="16" customHeight="1" x14ac:dyDescent="0.45">
      <c r="F1190" s="537"/>
    </row>
    <row r="1191" spans="6:6" ht="16" customHeight="1" x14ac:dyDescent="0.45">
      <c r="F1191" s="537"/>
    </row>
    <row r="1192" spans="6:6" ht="16" customHeight="1" x14ac:dyDescent="0.45">
      <c r="F1192" s="537"/>
    </row>
    <row r="1193" spans="6:6" ht="16" customHeight="1" x14ac:dyDescent="0.45">
      <c r="F1193" s="537"/>
    </row>
    <row r="1194" spans="6:6" ht="16" customHeight="1" x14ac:dyDescent="0.45">
      <c r="F1194" s="537"/>
    </row>
    <row r="1195" spans="6:6" ht="16" customHeight="1" x14ac:dyDescent="0.45">
      <c r="F1195" s="537"/>
    </row>
    <row r="1196" spans="6:6" ht="16" customHeight="1" x14ac:dyDescent="0.45">
      <c r="F1196" s="537"/>
    </row>
    <row r="1197" spans="6:6" ht="16" customHeight="1" x14ac:dyDescent="0.45">
      <c r="F1197" s="537"/>
    </row>
    <row r="1198" spans="6:6" ht="16" customHeight="1" x14ac:dyDescent="0.45">
      <c r="F1198" s="537"/>
    </row>
    <row r="1199" spans="6:6" ht="16" customHeight="1" x14ac:dyDescent="0.45">
      <c r="F1199" s="537"/>
    </row>
    <row r="1200" spans="6:6" ht="16" customHeight="1" x14ac:dyDescent="0.45">
      <c r="F1200" s="537"/>
    </row>
    <row r="1201" spans="6:6" ht="16" customHeight="1" x14ac:dyDescent="0.45">
      <c r="F1201" s="537"/>
    </row>
    <row r="1202" spans="6:6" ht="16" customHeight="1" x14ac:dyDescent="0.45">
      <c r="F1202" s="537"/>
    </row>
    <row r="1203" spans="6:6" ht="16" customHeight="1" x14ac:dyDescent="0.45">
      <c r="F1203" s="537"/>
    </row>
    <row r="1204" spans="6:6" ht="16" customHeight="1" x14ac:dyDescent="0.45">
      <c r="F1204" s="537"/>
    </row>
    <row r="1205" spans="6:6" ht="16" customHeight="1" x14ac:dyDescent="0.45">
      <c r="F1205" s="537"/>
    </row>
    <row r="1206" spans="6:6" ht="16" customHeight="1" x14ac:dyDescent="0.45">
      <c r="F1206" s="537"/>
    </row>
    <row r="1207" spans="6:6" ht="16" customHeight="1" x14ac:dyDescent="0.45">
      <c r="F1207" s="537"/>
    </row>
    <row r="1208" spans="6:6" ht="16" customHeight="1" x14ac:dyDescent="0.45">
      <c r="F1208" s="537"/>
    </row>
    <row r="1209" spans="6:6" ht="16" customHeight="1" x14ac:dyDescent="0.45">
      <c r="F1209" s="537"/>
    </row>
    <row r="1210" spans="6:6" ht="16" customHeight="1" x14ac:dyDescent="0.45">
      <c r="F1210" s="537"/>
    </row>
    <row r="1211" spans="6:6" ht="16" customHeight="1" x14ac:dyDescent="0.45">
      <c r="F1211" s="537"/>
    </row>
    <row r="1212" spans="6:6" ht="16" customHeight="1" x14ac:dyDescent="0.45">
      <c r="F1212" s="537"/>
    </row>
    <row r="1213" spans="6:6" ht="16" customHeight="1" x14ac:dyDescent="0.45">
      <c r="F1213" s="537"/>
    </row>
    <row r="1214" spans="6:6" ht="16" customHeight="1" x14ac:dyDescent="0.45">
      <c r="F1214" s="537"/>
    </row>
    <row r="1215" spans="6:6" ht="16" customHeight="1" x14ac:dyDescent="0.45">
      <c r="F1215" s="537"/>
    </row>
    <row r="1216" spans="6:6" ht="16" customHeight="1" x14ac:dyDescent="0.45">
      <c r="F1216" s="537"/>
    </row>
    <row r="1217" spans="6:6" ht="16" customHeight="1" x14ac:dyDescent="0.45">
      <c r="F1217" s="537"/>
    </row>
    <row r="1218" spans="6:6" ht="16" customHeight="1" x14ac:dyDescent="0.45">
      <c r="F1218" s="537"/>
    </row>
    <row r="1219" spans="6:6" ht="16" customHeight="1" x14ac:dyDescent="0.45">
      <c r="F1219" s="537"/>
    </row>
    <row r="1220" spans="6:6" ht="16" customHeight="1" x14ac:dyDescent="0.45">
      <c r="F1220" s="537"/>
    </row>
    <row r="1221" spans="6:6" ht="16" customHeight="1" x14ac:dyDescent="0.45">
      <c r="F1221" s="537"/>
    </row>
    <row r="1222" spans="6:6" ht="16" customHeight="1" x14ac:dyDescent="0.45">
      <c r="F1222" s="537"/>
    </row>
    <row r="1223" spans="6:6" ht="16" customHeight="1" x14ac:dyDescent="0.45">
      <c r="F1223" s="537"/>
    </row>
    <row r="1224" spans="6:6" ht="16" customHeight="1" x14ac:dyDescent="0.45">
      <c r="F1224" s="537"/>
    </row>
    <row r="1225" spans="6:6" ht="16" customHeight="1" x14ac:dyDescent="0.45">
      <c r="F1225" s="537"/>
    </row>
    <row r="1226" spans="6:6" ht="16" customHeight="1" x14ac:dyDescent="0.45">
      <c r="F1226" s="537"/>
    </row>
    <row r="1227" spans="6:6" ht="16" customHeight="1" x14ac:dyDescent="0.45">
      <c r="F1227" s="537"/>
    </row>
    <row r="1228" spans="6:6" ht="16" customHeight="1" x14ac:dyDescent="0.45">
      <c r="F1228" s="537"/>
    </row>
    <row r="1229" spans="6:6" ht="16" customHeight="1" x14ac:dyDescent="0.45">
      <c r="F1229" s="537"/>
    </row>
    <row r="1230" spans="6:6" ht="16" customHeight="1" x14ac:dyDescent="0.45">
      <c r="F1230" s="537"/>
    </row>
    <row r="1231" spans="6:6" ht="16" customHeight="1" x14ac:dyDescent="0.45">
      <c r="F1231" s="537"/>
    </row>
    <row r="1232" spans="6:6" ht="16" customHeight="1" x14ac:dyDescent="0.45">
      <c r="F1232" s="537"/>
    </row>
    <row r="1233" spans="6:6" ht="16" customHeight="1" x14ac:dyDescent="0.45">
      <c r="F1233" s="537"/>
    </row>
    <row r="1234" spans="6:6" ht="16" customHeight="1" x14ac:dyDescent="0.45">
      <c r="F1234" s="537"/>
    </row>
    <row r="1235" spans="6:6" ht="16" customHeight="1" x14ac:dyDescent="0.45">
      <c r="F1235" s="537"/>
    </row>
    <row r="1236" spans="6:6" ht="16" customHeight="1" x14ac:dyDescent="0.45">
      <c r="F1236" s="537"/>
    </row>
    <row r="1237" spans="6:6" ht="16" customHeight="1" x14ac:dyDescent="0.45">
      <c r="F1237" s="537"/>
    </row>
    <row r="1238" spans="6:6" ht="16" customHeight="1" x14ac:dyDescent="0.45">
      <c r="F1238" s="537"/>
    </row>
    <row r="1239" spans="6:6" ht="16" customHeight="1" x14ac:dyDescent="0.45">
      <c r="F1239" s="537"/>
    </row>
    <row r="1240" spans="6:6" ht="16" customHeight="1" x14ac:dyDescent="0.45">
      <c r="F1240" s="537"/>
    </row>
    <row r="1241" spans="6:6" ht="16" customHeight="1" x14ac:dyDescent="0.45">
      <c r="F1241" s="537"/>
    </row>
    <row r="1242" spans="6:6" ht="16" customHeight="1" x14ac:dyDescent="0.45">
      <c r="F1242" s="537"/>
    </row>
    <row r="1243" spans="6:6" ht="16" customHeight="1" x14ac:dyDescent="0.45">
      <c r="F1243" s="537"/>
    </row>
    <row r="1244" spans="6:6" ht="16" customHeight="1" x14ac:dyDescent="0.45">
      <c r="F1244" s="537"/>
    </row>
    <row r="1245" spans="6:6" ht="16" customHeight="1" x14ac:dyDescent="0.45">
      <c r="F1245" s="537"/>
    </row>
    <row r="1246" spans="6:6" ht="16" customHeight="1" x14ac:dyDescent="0.45">
      <c r="F1246" s="537"/>
    </row>
    <row r="1247" spans="6:6" ht="16" customHeight="1" x14ac:dyDescent="0.45">
      <c r="F1247" s="537"/>
    </row>
    <row r="1248" spans="6:6" ht="16" customHeight="1" x14ac:dyDescent="0.45">
      <c r="F1248" s="537"/>
    </row>
    <row r="1249" spans="6:6" ht="16" customHeight="1" x14ac:dyDescent="0.45">
      <c r="F1249" s="537"/>
    </row>
    <row r="1250" spans="6:6" ht="16" customHeight="1" x14ac:dyDescent="0.45">
      <c r="F1250" s="537"/>
    </row>
    <row r="1251" spans="6:6" ht="16" customHeight="1" x14ac:dyDescent="0.45">
      <c r="F1251" s="537"/>
    </row>
    <row r="1252" spans="6:6" ht="16" customHeight="1" x14ac:dyDescent="0.45">
      <c r="F1252" s="537"/>
    </row>
    <row r="1253" spans="6:6" ht="16" customHeight="1" x14ac:dyDescent="0.45">
      <c r="F1253" s="537"/>
    </row>
    <row r="1254" spans="6:6" ht="16" customHeight="1" x14ac:dyDescent="0.45">
      <c r="F1254" s="537"/>
    </row>
    <row r="1255" spans="6:6" ht="16" customHeight="1" x14ac:dyDescent="0.45">
      <c r="F1255" s="537"/>
    </row>
    <row r="1256" spans="6:6" ht="16" customHeight="1" x14ac:dyDescent="0.45">
      <c r="F1256" s="537"/>
    </row>
    <row r="1257" spans="6:6" ht="16" customHeight="1" x14ac:dyDescent="0.45">
      <c r="F1257" s="537"/>
    </row>
    <row r="1258" spans="6:6" ht="16" customHeight="1" x14ac:dyDescent="0.45">
      <c r="F1258" s="537"/>
    </row>
    <row r="1259" spans="6:6" ht="16" customHeight="1" x14ac:dyDescent="0.45">
      <c r="F1259" s="537"/>
    </row>
    <row r="1260" spans="6:6" ht="16" customHeight="1" x14ac:dyDescent="0.45">
      <c r="F1260" s="537"/>
    </row>
    <row r="1261" spans="6:6" ht="16" customHeight="1" x14ac:dyDescent="0.45">
      <c r="F1261" s="537"/>
    </row>
    <row r="1262" spans="6:6" ht="16" customHeight="1" x14ac:dyDescent="0.45">
      <c r="F1262" s="537"/>
    </row>
    <row r="1263" spans="6:6" ht="16" customHeight="1" x14ac:dyDescent="0.45">
      <c r="F1263" s="537"/>
    </row>
    <row r="1264" spans="6:6" ht="16" customHeight="1" x14ac:dyDescent="0.45">
      <c r="F1264" s="537"/>
    </row>
    <row r="1265" spans="6:6" ht="16" customHeight="1" x14ac:dyDescent="0.45">
      <c r="F1265" s="537"/>
    </row>
    <row r="1266" spans="6:6" ht="16" customHeight="1" x14ac:dyDescent="0.45">
      <c r="F1266" s="537"/>
    </row>
    <row r="1267" spans="6:6" ht="16" customHeight="1" x14ac:dyDescent="0.45">
      <c r="F1267" s="537"/>
    </row>
    <row r="1268" spans="6:6" ht="16" customHeight="1" x14ac:dyDescent="0.45">
      <c r="F1268" s="537"/>
    </row>
    <row r="1269" spans="6:6" ht="16" customHeight="1" x14ac:dyDescent="0.45">
      <c r="F1269" s="537"/>
    </row>
    <row r="1270" spans="6:6" ht="16" customHeight="1" x14ac:dyDescent="0.45">
      <c r="F1270" s="537"/>
    </row>
    <row r="1271" spans="6:6" ht="16" customHeight="1" x14ac:dyDescent="0.45">
      <c r="F1271" s="537"/>
    </row>
    <row r="1272" spans="6:6" ht="16" customHeight="1" x14ac:dyDescent="0.45">
      <c r="F1272" s="537"/>
    </row>
    <row r="1273" spans="6:6" ht="16" customHeight="1" x14ac:dyDescent="0.45">
      <c r="F1273" s="537"/>
    </row>
    <row r="1274" spans="6:6" ht="16" customHeight="1" x14ac:dyDescent="0.45">
      <c r="F1274" s="537"/>
    </row>
    <row r="1275" spans="6:6" ht="16" customHeight="1" x14ac:dyDescent="0.45">
      <c r="F1275" s="537"/>
    </row>
    <row r="1276" spans="6:6" ht="16" customHeight="1" x14ac:dyDescent="0.45">
      <c r="F1276" s="537"/>
    </row>
    <row r="1277" spans="6:6" ht="16" customHeight="1" x14ac:dyDescent="0.45">
      <c r="F1277" s="537"/>
    </row>
    <row r="1278" spans="6:6" ht="16" customHeight="1" x14ac:dyDescent="0.45">
      <c r="F1278" s="537"/>
    </row>
    <row r="1279" spans="6:6" ht="16" customHeight="1" x14ac:dyDescent="0.45">
      <c r="F1279" s="537"/>
    </row>
    <row r="1280" spans="6:6" ht="16" customHeight="1" x14ac:dyDescent="0.45">
      <c r="F1280" s="537"/>
    </row>
    <row r="1281" spans="6:6" ht="16" customHeight="1" x14ac:dyDescent="0.45">
      <c r="F1281" s="537"/>
    </row>
    <row r="1282" spans="6:6" ht="16" customHeight="1" x14ac:dyDescent="0.45">
      <c r="F1282" s="537"/>
    </row>
    <row r="1283" spans="6:6" ht="16" customHeight="1" x14ac:dyDescent="0.45">
      <c r="F1283" s="537"/>
    </row>
    <row r="1284" spans="6:6" ht="16" customHeight="1" x14ac:dyDescent="0.45">
      <c r="F1284" s="537"/>
    </row>
    <row r="1285" spans="6:6" ht="16" customHeight="1" x14ac:dyDescent="0.45">
      <c r="F1285" s="537"/>
    </row>
    <row r="1286" spans="6:6" ht="16" customHeight="1" x14ac:dyDescent="0.45">
      <c r="F1286" s="537"/>
    </row>
    <row r="1287" spans="6:6" ht="16" customHeight="1" x14ac:dyDescent="0.45">
      <c r="F1287" s="537"/>
    </row>
    <row r="1288" spans="6:6" ht="16" customHeight="1" x14ac:dyDescent="0.45">
      <c r="F1288" s="537"/>
    </row>
    <row r="1289" spans="6:6" ht="16" customHeight="1" x14ac:dyDescent="0.45">
      <c r="F1289" s="537"/>
    </row>
    <row r="1290" spans="6:6" ht="16" customHeight="1" x14ac:dyDescent="0.45">
      <c r="F1290" s="537"/>
    </row>
    <row r="1291" spans="6:6" ht="16" customHeight="1" x14ac:dyDescent="0.45">
      <c r="F1291" s="537"/>
    </row>
    <row r="1292" spans="6:6" ht="16" customHeight="1" x14ac:dyDescent="0.45">
      <c r="F1292" s="537"/>
    </row>
    <row r="1293" spans="6:6" ht="16" customHeight="1" x14ac:dyDescent="0.45">
      <c r="F1293" s="537"/>
    </row>
    <row r="1294" spans="6:6" ht="16" customHeight="1" x14ac:dyDescent="0.45">
      <c r="F1294" s="537"/>
    </row>
    <row r="1295" spans="6:6" ht="16" customHeight="1" x14ac:dyDescent="0.45">
      <c r="F1295" s="537"/>
    </row>
    <row r="1296" spans="6:6" ht="16" customHeight="1" x14ac:dyDescent="0.45">
      <c r="F1296" s="537"/>
    </row>
    <row r="1297" spans="6:6" ht="16" customHeight="1" x14ac:dyDescent="0.45">
      <c r="F1297" s="537"/>
    </row>
    <row r="1298" spans="6:6" ht="16" customHeight="1" x14ac:dyDescent="0.45">
      <c r="F1298" s="537"/>
    </row>
    <row r="1299" spans="6:6" ht="16" customHeight="1" x14ac:dyDescent="0.45">
      <c r="F1299" s="537"/>
    </row>
    <row r="1300" spans="6:6" ht="16" customHeight="1" x14ac:dyDescent="0.45">
      <c r="F1300" s="537"/>
    </row>
    <row r="1301" spans="6:6" ht="16" customHeight="1" x14ac:dyDescent="0.45">
      <c r="F1301" s="537"/>
    </row>
    <row r="1302" spans="6:6" ht="16" customHeight="1" x14ac:dyDescent="0.45">
      <c r="F1302" s="537"/>
    </row>
    <row r="1303" spans="6:6" ht="16" customHeight="1" x14ac:dyDescent="0.45">
      <c r="F1303" s="537"/>
    </row>
    <row r="1304" spans="6:6" ht="16" customHeight="1" x14ac:dyDescent="0.45">
      <c r="F1304" s="537"/>
    </row>
    <row r="1305" spans="6:6" ht="16" customHeight="1" x14ac:dyDescent="0.45">
      <c r="F1305" s="537"/>
    </row>
    <row r="1306" spans="6:6" ht="16" customHeight="1" x14ac:dyDescent="0.45">
      <c r="F1306" s="537"/>
    </row>
    <row r="1307" spans="6:6" ht="16" customHeight="1" x14ac:dyDescent="0.45">
      <c r="F1307" s="537"/>
    </row>
    <row r="1308" spans="6:6" ht="16" customHeight="1" x14ac:dyDescent="0.45">
      <c r="F1308" s="537"/>
    </row>
    <row r="1309" spans="6:6" ht="16" customHeight="1" x14ac:dyDescent="0.45">
      <c r="F1309" s="537"/>
    </row>
    <row r="1310" spans="6:6" ht="16" customHeight="1" x14ac:dyDescent="0.45">
      <c r="F1310" s="537"/>
    </row>
    <row r="1311" spans="6:6" ht="16" customHeight="1" x14ac:dyDescent="0.45">
      <c r="F1311" s="537"/>
    </row>
    <row r="1312" spans="6:6" ht="16" customHeight="1" x14ac:dyDescent="0.45">
      <c r="F1312" s="537"/>
    </row>
    <row r="1313" spans="6:6" ht="16" customHeight="1" x14ac:dyDescent="0.45">
      <c r="F1313" s="537"/>
    </row>
    <row r="1314" spans="6:6" ht="16" customHeight="1" x14ac:dyDescent="0.45">
      <c r="F1314" s="537"/>
    </row>
    <row r="1315" spans="6:6" ht="16" customHeight="1" x14ac:dyDescent="0.45">
      <c r="F1315" s="537"/>
    </row>
    <row r="1316" spans="6:6" ht="16" customHeight="1" x14ac:dyDescent="0.45">
      <c r="F1316" s="537"/>
    </row>
    <row r="1317" spans="6:6" ht="16" customHeight="1" x14ac:dyDescent="0.45">
      <c r="F1317" s="537"/>
    </row>
    <row r="1318" spans="6:6" ht="16" customHeight="1" x14ac:dyDescent="0.45">
      <c r="F1318" s="537"/>
    </row>
    <row r="1319" spans="6:6" ht="16" customHeight="1" x14ac:dyDescent="0.45">
      <c r="F1319" s="537"/>
    </row>
    <row r="1320" spans="6:6" ht="16" customHeight="1" x14ac:dyDescent="0.45">
      <c r="F1320" s="537"/>
    </row>
    <row r="1321" spans="6:6" ht="16" customHeight="1" x14ac:dyDescent="0.45">
      <c r="F1321" s="537"/>
    </row>
    <row r="1322" spans="6:6" ht="16" customHeight="1" x14ac:dyDescent="0.45">
      <c r="F1322" s="537"/>
    </row>
    <row r="1323" spans="6:6" ht="16" customHeight="1" x14ac:dyDescent="0.45">
      <c r="F1323" s="537"/>
    </row>
    <row r="1324" spans="6:6" ht="16" customHeight="1" x14ac:dyDescent="0.45">
      <c r="F1324" s="537"/>
    </row>
    <row r="1325" spans="6:6" ht="16" customHeight="1" x14ac:dyDescent="0.45">
      <c r="F1325" s="537"/>
    </row>
    <row r="1326" spans="6:6" ht="16" customHeight="1" x14ac:dyDescent="0.45">
      <c r="F1326" s="537"/>
    </row>
    <row r="1327" spans="6:6" ht="16" customHeight="1" x14ac:dyDescent="0.45">
      <c r="F1327" s="537"/>
    </row>
    <row r="1328" spans="6:6" ht="16" customHeight="1" x14ac:dyDescent="0.45">
      <c r="F1328" s="537"/>
    </row>
    <row r="1329" spans="6:6" ht="16" customHeight="1" x14ac:dyDescent="0.45">
      <c r="F1329" s="537"/>
    </row>
    <row r="1330" spans="6:6" ht="16" customHeight="1" x14ac:dyDescent="0.45">
      <c r="F1330" s="537"/>
    </row>
    <row r="1331" spans="6:6" ht="16" customHeight="1" x14ac:dyDescent="0.45">
      <c r="F1331" s="537"/>
    </row>
    <row r="1332" spans="6:6" ht="16" customHeight="1" x14ac:dyDescent="0.45">
      <c r="F1332" s="537"/>
    </row>
    <row r="1333" spans="6:6" ht="16" customHeight="1" x14ac:dyDescent="0.45">
      <c r="F1333" s="537"/>
    </row>
    <row r="1334" spans="6:6" ht="16" customHeight="1" x14ac:dyDescent="0.45">
      <c r="F1334" s="537"/>
    </row>
    <row r="1335" spans="6:6" ht="16" customHeight="1" x14ac:dyDescent="0.45">
      <c r="F1335" s="537"/>
    </row>
    <row r="1336" spans="6:6" ht="16" customHeight="1" x14ac:dyDescent="0.45">
      <c r="F1336" s="537"/>
    </row>
    <row r="1337" spans="6:6" ht="16" customHeight="1" x14ac:dyDescent="0.45">
      <c r="F1337" s="537"/>
    </row>
    <row r="1338" spans="6:6" ht="16" customHeight="1" x14ac:dyDescent="0.45">
      <c r="F1338" s="537"/>
    </row>
    <row r="1339" spans="6:6" ht="16" customHeight="1" x14ac:dyDescent="0.45">
      <c r="F1339" s="537"/>
    </row>
    <row r="1340" spans="6:6" ht="16" customHeight="1" x14ac:dyDescent="0.45">
      <c r="F1340" s="537"/>
    </row>
    <row r="1341" spans="6:6" ht="16" customHeight="1" x14ac:dyDescent="0.45">
      <c r="F1341" s="537"/>
    </row>
    <row r="1342" spans="6:6" ht="16" customHeight="1" x14ac:dyDescent="0.45">
      <c r="F1342" s="537"/>
    </row>
    <row r="1343" spans="6:6" ht="16" customHeight="1" x14ac:dyDescent="0.45">
      <c r="F1343" s="537"/>
    </row>
    <row r="1344" spans="6:6" ht="16" customHeight="1" x14ac:dyDescent="0.45">
      <c r="F1344" s="537"/>
    </row>
    <row r="1345" spans="6:6" ht="16" customHeight="1" x14ac:dyDescent="0.45">
      <c r="F1345" s="537"/>
    </row>
    <row r="1346" spans="6:6" ht="16" customHeight="1" x14ac:dyDescent="0.45">
      <c r="F1346" s="537"/>
    </row>
    <row r="1347" spans="6:6" ht="16" customHeight="1" x14ac:dyDescent="0.45">
      <c r="F1347" s="537"/>
    </row>
    <row r="1348" spans="6:6" ht="16" customHeight="1" x14ac:dyDescent="0.45">
      <c r="F1348" s="537"/>
    </row>
    <row r="1349" spans="6:6" ht="16" customHeight="1" x14ac:dyDescent="0.45">
      <c r="F1349" s="537"/>
    </row>
    <row r="1350" spans="6:6" ht="16" customHeight="1" x14ac:dyDescent="0.45">
      <c r="F1350" s="537"/>
    </row>
    <row r="1351" spans="6:6" ht="16" customHeight="1" x14ac:dyDescent="0.45">
      <c r="F1351" s="537"/>
    </row>
    <row r="1352" spans="6:6" ht="16" customHeight="1" x14ac:dyDescent="0.45">
      <c r="F1352" s="537"/>
    </row>
    <row r="1353" spans="6:6" ht="16" customHeight="1" x14ac:dyDescent="0.45">
      <c r="F1353" s="537"/>
    </row>
    <row r="1354" spans="6:6" ht="16" customHeight="1" x14ac:dyDescent="0.45">
      <c r="F1354" s="537"/>
    </row>
    <row r="1355" spans="6:6" ht="16" customHeight="1" x14ac:dyDescent="0.45">
      <c r="F1355" s="537"/>
    </row>
    <row r="1356" spans="6:6" ht="16" customHeight="1" x14ac:dyDescent="0.45">
      <c r="F1356" s="537"/>
    </row>
    <row r="1357" spans="6:6" ht="16" customHeight="1" x14ac:dyDescent="0.45">
      <c r="F1357" s="537"/>
    </row>
    <row r="1358" spans="6:6" ht="16" customHeight="1" x14ac:dyDescent="0.45">
      <c r="F1358" s="537"/>
    </row>
    <row r="1359" spans="6:6" ht="16" customHeight="1" x14ac:dyDescent="0.45">
      <c r="F1359" s="537"/>
    </row>
    <row r="1360" spans="6:6" ht="16" customHeight="1" x14ac:dyDescent="0.45">
      <c r="F1360" s="537"/>
    </row>
    <row r="1361" spans="6:6" ht="16" customHeight="1" x14ac:dyDescent="0.45">
      <c r="F1361" s="537"/>
    </row>
    <row r="1362" spans="6:6" ht="16" customHeight="1" x14ac:dyDescent="0.45">
      <c r="F1362" s="537"/>
    </row>
    <row r="1363" spans="6:6" ht="16" customHeight="1" x14ac:dyDescent="0.45">
      <c r="F1363" s="537"/>
    </row>
    <row r="1364" spans="6:6" ht="16" customHeight="1" x14ac:dyDescent="0.45">
      <c r="F1364" s="537"/>
    </row>
    <row r="1365" spans="6:6" ht="16" customHeight="1" x14ac:dyDescent="0.45">
      <c r="F1365" s="537"/>
    </row>
    <row r="1366" spans="6:6" ht="16" customHeight="1" x14ac:dyDescent="0.45">
      <c r="F1366" s="537"/>
    </row>
    <row r="1367" spans="6:6" ht="16" customHeight="1" x14ac:dyDescent="0.45">
      <c r="F1367" s="537"/>
    </row>
    <row r="1368" spans="6:6" ht="16" customHeight="1" x14ac:dyDescent="0.45">
      <c r="F1368" s="537"/>
    </row>
    <row r="1369" spans="6:6" ht="16" customHeight="1" x14ac:dyDescent="0.45">
      <c r="F1369" s="537"/>
    </row>
    <row r="1370" spans="6:6" ht="16" customHeight="1" x14ac:dyDescent="0.45">
      <c r="F1370" s="537"/>
    </row>
    <row r="1371" spans="6:6" ht="16" customHeight="1" x14ac:dyDescent="0.45">
      <c r="F1371" s="537"/>
    </row>
    <row r="1372" spans="6:6" ht="16" customHeight="1" x14ac:dyDescent="0.45">
      <c r="F1372" s="537"/>
    </row>
    <row r="1373" spans="6:6" ht="16" customHeight="1" x14ac:dyDescent="0.45">
      <c r="F1373" s="537"/>
    </row>
    <row r="1374" spans="6:6" ht="16" customHeight="1" x14ac:dyDescent="0.45">
      <c r="F1374" s="537"/>
    </row>
    <row r="1375" spans="6:6" ht="16" customHeight="1" x14ac:dyDescent="0.45">
      <c r="F1375" s="537"/>
    </row>
    <row r="1376" spans="6:6" ht="16" customHeight="1" x14ac:dyDescent="0.45">
      <c r="F1376" s="537"/>
    </row>
    <row r="1377" spans="6:6" ht="16" customHeight="1" x14ac:dyDescent="0.45">
      <c r="F1377" s="537"/>
    </row>
    <row r="1378" spans="6:6" ht="16" customHeight="1" x14ac:dyDescent="0.45">
      <c r="F1378" s="537"/>
    </row>
    <row r="1379" spans="6:6" ht="16" customHeight="1" x14ac:dyDescent="0.45">
      <c r="F1379" s="537"/>
    </row>
    <row r="1380" spans="6:6" ht="16" customHeight="1" x14ac:dyDescent="0.45">
      <c r="F1380" s="537"/>
    </row>
    <row r="1381" spans="6:6" ht="16" customHeight="1" x14ac:dyDescent="0.45">
      <c r="F1381" s="537"/>
    </row>
    <row r="1382" spans="6:6" ht="16" customHeight="1" x14ac:dyDescent="0.45">
      <c r="F1382" s="537"/>
    </row>
    <row r="1383" spans="6:6" ht="16" customHeight="1" x14ac:dyDescent="0.45">
      <c r="F1383" s="537"/>
    </row>
    <row r="1384" spans="6:6" ht="16" customHeight="1" x14ac:dyDescent="0.45">
      <c r="F1384" s="537"/>
    </row>
    <row r="1385" spans="6:6" ht="16" customHeight="1" x14ac:dyDescent="0.45">
      <c r="F1385" s="537"/>
    </row>
    <row r="1386" spans="6:6" ht="16" customHeight="1" x14ac:dyDescent="0.45">
      <c r="F1386" s="537"/>
    </row>
    <row r="1387" spans="6:6" ht="16" customHeight="1" x14ac:dyDescent="0.45">
      <c r="F1387" s="537"/>
    </row>
    <row r="1388" spans="6:6" ht="16" customHeight="1" x14ac:dyDescent="0.45">
      <c r="F1388" s="537"/>
    </row>
    <row r="1389" spans="6:6" ht="16" customHeight="1" x14ac:dyDescent="0.45">
      <c r="F1389" s="537"/>
    </row>
    <row r="1390" spans="6:6" ht="16" customHeight="1" x14ac:dyDescent="0.45">
      <c r="F1390" s="537"/>
    </row>
    <row r="1391" spans="6:6" ht="16" customHeight="1" x14ac:dyDescent="0.45">
      <c r="F1391" s="537"/>
    </row>
    <row r="1392" spans="6:6" ht="16" customHeight="1" x14ac:dyDescent="0.45">
      <c r="F1392" s="537"/>
    </row>
    <row r="1393" spans="6:6" ht="16" customHeight="1" x14ac:dyDescent="0.45">
      <c r="F1393" s="537"/>
    </row>
    <row r="1394" spans="6:6" ht="16" customHeight="1" x14ac:dyDescent="0.45">
      <c r="F1394" s="537"/>
    </row>
    <row r="1395" spans="6:6" ht="16" customHeight="1" x14ac:dyDescent="0.45">
      <c r="F1395" s="537"/>
    </row>
    <row r="1396" spans="6:6" ht="16" customHeight="1" x14ac:dyDescent="0.45">
      <c r="F1396" s="537"/>
    </row>
    <row r="1397" spans="6:6" ht="16" customHeight="1" x14ac:dyDescent="0.45">
      <c r="F1397" s="537"/>
    </row>
    <row r="1398" spans="6:6" ht="16" customHeight="1" x14ac:dyDescent="0.45">
      <c r="F1398" s="537"/>
    </row>
    <row r="1399" spans="6:6" ht="16" customHeight="1" x14ac:dyDescent="0.45">
      <c r="F1399" s="537"/>
    </row>
    <row r="1400" spans="6:6" ht="16" customHeight="1" x14ac:dyDescent="0.45">
      <c r="F1400" s="537"/>
    </row>
    <row r="1401" spans="6:6" ht="16" customHeight="1" x14ac:dyDescent="0.45">
      <c r="F1401" s="537"/>
    </row>
    <row r="1402" spans="6:6" ht="16" customHeight="1" x14ac:dyDescent="0.45">
      <c r="F1402" s="537"/>
    </row>
    <row r="1403" spans="6:6" ht="16" customHeight="1" x14ac:dyDescent="0.45">
      <c r="F1403" s="537"/>
    </row>
    <row r="1404" spans="6:6" ht="16" customHeight="1" x14ac:dyDescent="0.45">
      <c r="F1404" s="537"/>
    </row>
    <row r="1405" spans="6:6" ht="16" customHeight="1" x14ac:dyDescent="0.45">
      <c r="F1405" s="537"/>
    </row>
    <row r="1406" spans="6:6" ht="16" customHeight="1" x14ac:dyDescent="0.45">
      <c r="F1406" s="537"/>
    </row>
    <row r="1407" spans="6:6" ht="16" customHeight="1" x14ac:dyDescent="0.45">
      <c r="F1407" s="537"/>
    </row>
    <row r="1408" spans="6:6" ht="16" customHeight="1" x14ac:dyDescent="0.45">
      <c r="F1408" s="537"/>
    </row>
    <row r="1409" spans="6:6" ht="16" customHeight="1" x14ac:dyDescent="0.45">
      <c r="F1409" s="537"/>
    </row>
    <row r="1410" spans="6:6" ht="16" customHeight="1" x14ac:dyDescent="0.45">
      <c r="F1410" s="537"/>
    </row>
    <row r="1411" spans="6:6" ht="16" customHeight="1" x14ac:dyDescent="0.45">
      <c r="F1411" s="537"/>
    </row>
    <row r="1412" spans="6:6" ht="16" customHeight="1" x14ac:dyDescent="0.45">
      <c r="F1412" s="537"/>
    </row>
    <row r="1413" spans="6:6" ht="16" customHeight="1" x14ac:dyDescent="0.45">
      <c r="F1413" s="537"/>
    </row>
    <row r="1414" spans="6:6" ht="16" customHeight="1" x14ac:dyDescent="0.45">
      <c r="F1414" s="537"/>
    </row>
    <row r="1415" spans="6:6" ht="16" customHeight="1" x14ac:dyDescent="0.45">
      <c r="F1415" s="537"/>
    </row>
    <row r="1416" spans="6:6" ht="16" customHeight="1" x14ac:dyDescent="0.45">
      <c r="F1416" s="537"/>
    </row>
    <row r="1417" spans="6:6" ht="16" customHeight="1" x14ac:dyDescent="0.45">
      <c r="F1417" s="537"/>
    </row>
    <row r="1418" spans="6:6" ht="16" customHeight="1" x14ac:dyDescent="0.45">
      <c r="F1418" s="537"/>
    </row>
    <row r="1419" spans="6:6" ht="16" customHeight="1" x14ac:dyDescent="0.45">
      <c r="F1419" s="537"/>
    </row>
    <row r="1420" spans="6:6" ht="16" customHeight="1" x14ac:dyDescent="0.45">
      <c r="F1420" s="537"/>
    </row>
    <row r="1421" spans="6:6" ht="16" customHeight="1" x14ac:dyDescent="0.45">
      <c r="F1421" s="537"/>
    </row>
    <row r="1422" spans="6:6" ht="16" customHeight="1" x14ac:dyDescent="0.45">
      <c r="F1422" s="537"/>
    </row>
    <row r="1423" spans="6:6" ht="16" customHeight="1" x14ac:dyDescent="0.45">
      <c r="F1423" s="537"/>
    </row>
    <row r="1424" spans="6:6" ht="16" customHeight="1" x14ac:dyDescent="0.45">
      <c r="F1424" s="537"/>
    </row>
    <row r="1425" spans="6:6" ht="16" customHeight="1" x14ac:dyDescent="0.45">
      <c r="F1425" s="537"/>
    </row>
    <row r="1426" spans="6:6" ht="16" customHeight="1" x14ac:dyDescent="0.45">
      <c r="F1426" s="537"/>
    </row>
    <row r="1427" spans="6:6" ht="16" customHeight="1" x14ac:dyDescent="0.45">
      <c r="F1427" s="537"/>
    </row>
    <row r="1428" spans="6:6" ht="16" customHeight="1" x14ac:dyDescent="0.45">
      <c r="F1428" s="537"/>
    </row>
    <row r="1429" spans="6:6" ht="16" customHeight="1" x14ac:dyDescent="0.45">
      <c r="F1429" s="537"/>
    </row>
    <row r="1430" spans="6:6" ht="16" customHeight="1" x14ac:dyDescent="0.45">
      <c r="F1430" s="537"/>
    </row>
    <row r="1431" spans="6:6" ht="16" customHeight="1" x14ac:dyDescent="0.45">
      <c r="F1431" s="537"/>
    </row>
    <row r="1432" spans="6:6" ht="16" customHeight="1" x14ac:dyDescent="0.45">
      <c r="F1432" s="537"/>
    </row>
    <row r="1433" spans="6:6" ht="16" customHeight="1" x14ac:dyDescent="0.45">
      <c r="F1433" s="537"/>
    </row>
    <row r="1434" spans="6:6" ht="16" customHeight="1" x14ac:dyDescent="0.45">
      <c r="F1434" s="537"/>
    </row>
    <row r="1435" spans="6:6" ht="16" customHeight="1" x14ac:dyDescent="0.45">
      <c r="F1435" s="537"/>
    </row>
    <row r="1436" spans="6:6" ht="16" customHeight="1" x14ac:dyDescent="0.45">
      <c r="F1436" s="537"/>
    </row>
    <row r="1437" spans="6:6" ht="16" customHeight="1" x14ac:dyDescent="0.45">
      <c r="F1437" s="537"/>
    </row>
    <row r="1438" spans="6:6" ht="16" customHeight="1" x14ac:dyDescent="0.45">
      <c r="F1438" s="537"/>
    </row>
    <row r="1439" spans="6:6" ht="16" customHeight="1" x14ac:dyDescent="0.45">
      <c r="F1439" s="537"/>
    </row>
    <row r="1440" spans="6:6" ht="16" customHeight="1" x14ac:dyDescent="0.45">
      <c r="F1440" s="537"/>
    </row>
    <row r="1441" spans="6:6" ht="16" customHeight="1" x14ac:dyDescent="0.45">
      <c r="F1441" s="537"/>
    </row>
    <row r="1442" spans="6:6" ht="16" customHeight="1" x14ac:dyDescent="0.45">
      <c r="F1442" s="537"/>
    </row>
    <row r="1443" spans="6:6" ht="16" customHeight="1" x14ac:dyDescent="0.45">
      <c r="F1443" s="537"/>
    </row>
    <row r="1444" spans="6:6" ht="16" customHeight="1" x14ac:dyDescent="0.45">
      <c r="F1444" s="537"/>
    </row>
    <row r="1445" spans="6:6" ht="16" customHeight="1" x14ac:dyDescent="0.45">
      <c r="F1445" s="537"/>
    </row>
    <row r="1446" spans="6:6" ht="16" customHeight="1" x14ac:dyDescent="0.45">
      <c r="F1446" s="537"/>
    </row>
    <row r="1447" spans="6:6" ht="16" customHeight="1" x14ac:dyDescent="0.45">
      <c r="F1447" s="537"/>
    </row>
    <row r="1448" spans="6:6" ht="16" customHeight="1" x14ac:dyDescent="0.45">
      <c r="F1448" s="537"/>
    </row>
    <row r="1449" spans="6:6" ht="16" customHeight="1" x14ac:dyDescent="0.45">
      <c r="F1449" s="537"/>
    </row>
    <row r="1450" spans="6:6" ht="16" customHeight="1" x14ac:dyDescent="0.45">
      <c r="F1450" s="537"/>
    </row>
    <row r="1451" spans="6:6" ht="16" customHeight="1" x14ac:dyDescent="0.45">
      <c r="F1451" s="537"/>
    </row>
    <row r="1452" spans="6:6" ht="16" customHeight="1" x14ac:dyDescent="0.45">
      <c r="F1452" s="537"/>
    </row>
    <row r="1453" spans="6:6" ht="16" customHeight="1" x14ac:dyDescent="0.45">
      <c r="F1453" s="537"/>
    </row>
    <row r="1454" spans="6:6" ht="16" customHeight="1" x14ac:dyDescent="0.45">
      <c r="F1454" s="537"/>
    </row>
    <row r="1455" spans="6:6" ht="16" customHeight="1" x14ac:dyDescent="0.45">
      <c r="F1455" s="537"/>
    </row>
    <row r="1456" spans="6:6" ht="16" customHeight="1" x14ac:dyDescent="0.45">
      <c r="F1456" s="537"/>
    </row>
    <row r="1457" spans="6:6" ht="16" customHeight="1" x14ac:dyDescent="0.45">
      <c r="F1457" s="537"/>
    </row>
    <row r="1458" spans="6:6" ht="16" customHeight="1" x14ac:dyDescent="0.45">
      <c r="F1458" s="537"/>
    </row>
    <row r="1459" spans="6:6" ht="16" customHeight="1" x14ac:dyDescent="0.45">
      <c r="F1459" s="537"/>
    </row>
    <row r="1460" spans="6:6" ht="16" customHeight="1" x14ac:dyDescent="0.45">
      <c r="F1460" s="537"/>
    </row>
    <row r="1461" spans="6:6" ht="16" customHeight="1" x14ac:dyDescent="0.45">
      <c r="F1461" s="537"/>
    </row>
    <row r="1462" spans="6:6" ht="16" customHeight="1" x14ac:dyDescent="0.45">
      <c r="F1462" s="537"/>
    </row>
    <row r="1463" spans="6:6" ht="16" customHeight="1" x14ac:dyDescent="0.45">
      <c r="F1463" s="537"/>
    </row>
    <row r="1464" spans="6:6" ht="16" customHeight="1" x14ac:dyDescent="0.45">
      <c r="F1464" s="537"/>
    </row>
    <row r="1465" spans="6:6" ht="16" customHeight="1" x14ac:dyDescent="0.45">
      <c r="F1465" s="537"/>
    </row>
    <row r="1466" spans="6:6" ht="16" customHeight="1" x14ac:dyDescent="0.45">
      <c r="F1466" s="537"/>
    </row>
    <row r="1467" spans="6:6" ht="16" customHeight="1" x14ac:dyDescent="0.45">
      <c r="F1467" s="537"/>
    </row>
    <row r="1468" spans="6:6" ht="16" customHeight="1" x14ac:dyDescent="0.45">
      <c r="F1468" s="537"/>
    </row>
    <row r="1469" spans="6:6" ht="16" customHeight="1" x14ac:dyDescent="0.45">
      <c r="F1469" s="537"/>
    </row>
    <row r="1470" spans="6:6" ht="16" customHeight="1" x14ac:dyDescent="0.45">
      <c r="F1470" s="537"/>
    </row>
    <row r="1471" spans="6:6" ht="16" customHeight="1" x14ac:dyDescent="0.45">
      <c r="F1471" s="537"/>
    </row>
    <row r="1472" spans="6:6" ht="16" customHeight="1" x14ac:dyDescent="0.45">
      <c r="F1472" s="537"/>
    </row>
    <row r="1473" spans="6:6" ht="16" customHeight="1" x14ac:dyDescent="0.45">
      <c r="F1473" s="537"/>
    </row>
    <row r="1474" spans="6:6" ht="16" customHeight="1" x14ac:dyDescent="0.45">
      <c r="F1474" s="537"/>
    </row>
    <row r="1475" spans="6:6" ht="16" customHeight="1" x14ac:dyDescent="0.45">
      <c r="F1475" s="537"/>
    </row>
    <row r="1476" spans="6:6" ht="16" customHeight="1" x14ac:dyDescent="0.45">
      <c r="F1476" s="537"/>
    </row>
    <row r="1477" spans="6:6" ht="16" customHeight="1" x14ac:dyDescent="0.45">
      <c r="F1477" s="537"/>
    </row>
    <row r="1478" spans="6:6" ht="16" customHeight="1" x14ac:dyDescent="0.45">
      <c r="F1478" s="537"/>
    </row>
    <row r="1479" spans="6:6" ht="16" customHeight="1" x14ac:dyDescent="0.45">
      <c r="F1479" s="537"/>
    </row>
    <row r="1480" spans="6:6" ht="16" customHeight="1" x14ac:dyDescent="0.45">
      <c r="F1480" s="537"/>
    </row>
    <row r="1481" spans="6:6" ht="16" customHeight="1" x14ac:dyDescent="0.45">
      <c r="F1481" s="537"/>
    </row>
    <row r="1482" spans="6:6" ht="16" customHeight="1" x14ac:dyDescent="0.45">
      <c r="F1482" s="537"/>
    </row>
    <row r="1483" spans="6:6" ht="16" customHeight="1" x14ac:dyDescent="0.45">
      <c r="F1483" s="537"/>
    </row>
    <row r="1484" spans="6:6" ht="16" customHeight="1" x14ac:dyDescent="0.45">
      <c r="F1484" s="537"/>
    </row>
    <row r="1485" spans="6:6" ht="16" customHeight="1" x14ac:dyDescent="0.45">
      <c r="F1485" s="537"/>
    </row>
    <row r="1486" spans="6:6" ht="16" customHeight="1" x14ac:dyDescent="0.45">
      <c r="F1486" s="537"/>
    </row>
    <row r="1487" spans="6:6" ht="16" customHeight="1" x14ac:dyDescent="0.45">
      <c r="F1487" s="537"/>
    </row>
    <row r="1488" spans="6:6" ht="16" customHeight="1" x14ac:dyDescent="0.45">
      <c r="F1488" s="537"/>
    </row>
    <row r="1489" spans="6:6" ht="16" customHeight="1" x14ac:dyDescent="0.45">
      <c r="F1489" s="537"/>
    </row>
    <row r="1490" spans="6:6" ht="16" customHeight="1" x14ac:dyDescent="0.45">
      <c r="F1490" s="537"/>
    </row>
    <row r="1491" spans="6:6" ht="16" customHeight="1" x14ac:dyDescent="0.45">
      <c r="F1491" s="537"/>
    </row>
    <row r="1492" spans="6:6" ht="16" customHeight="1" x14ac:dyDescent="0.45">
      <c r="F1492" s="537"/>
    </row>
    <row r="1493" spans="6:6" ht="16" customHeight="1" x14ac:dyDescent="0.45">
      <c r="F1493" s="537"/>
    </row>
    <row r="1494" spans="6:6" ht="16" customHeight="1" x14ac:dyDescent="0.45">
      <c r="F1494" s="537"/>
    </row>
    <row r="1495" spans="6:6" ht="16" customHeight="1" x14ac:dyDescent="0.45">
      <c r="F1495" s="537"/>
    </row>
    <row r="1496" spans="6:6" ht="16" customHeight="1" x14ac:dyDescent="0.45">
      <c r="F1496" s="537"/>
    </row>
    <row r="1497" spans="6:6" ht="16" customHeight="1" x14ac:dyDescent="0.45">
      <c r="F1497" s="537"/>
    </row>
    <row r="1498" spans="6:6" ht="16" customHeight="1" x14ac:dyDescent="0.45">
      <c r="F1498" s="537"/>
    </row>
    <row r="1499" spans="6:6" ht="16" customHeight="1" x14ac:dyDescent="0.45">
      <c r="F1499" s="537"/>
    </row>
    <row r="1500" spans="6:6" ht="16" customHeight="1" x14ac:dyDescent="0.45">
      <c r="F1500" s="537"/>
    </row>
    <row r="1501" spans="6:6" ht="16" customHeight="1" x14ac:dyDescent="0.45">
      <c r="F1501" s="537"/>
    </row>
    <row r="1502" spans="6:6" ht="16" customHeight="1" x14ac:dyDescent="0.45">
      <c r="F1502" s="537"/>
    </row>
    <row r="1503" spans="6:6" ht="16" customHeight="1" x14ac:dyDescent="0.45">
      <c r="F1503" s="537"/>
    </row>
    <row r="1504" spans="6:6" ht="16" customHeight="1" x14ac:dyDescent="0.45">
      <c r="F1504" s="537"/>
    </row>
    <row r="1505" spans="6:6" ht="16" customHeight="1" x14ac:dyDescent="0.45">
      <c r="F1505" s="537"/>
    </row>
    <row r="1506" spans="6:6" ht="16" customHeight="1" x14ac:dyDescent="0.45">
      <c r="F1506" s="537"/>
    </row>
    <row r="1507" spans="6:6" ht="16" customHeight="1" x14ac:dyDescent="0.45">
      <c r="F1507" s="537"/>
    </row>
    <row r="1508" spans="6:6" ht="16" customHeight="1" x14ac:dyDescent="0.45">
      <c r="F1508" s="537"/>
    </row>
    <row r="1509" spans="6:6" ht="16" customHeight="1" x14ac:dyDescent="0.45">
      <c r="F1509" s="537"/>
    </row>
    <row r="1510" spans="6:6" ht="16" customHeight="1" x14ac:dyDescent="0.45">
      <c r="F1510" s="537"/>
    </row>
    <row r="1511" spans="6:6" ht="16" customHeight="1" x14ac:dyDescent="0.45">
      <c r="F1511" s="537"/>
    </row>
    <row r="1512" spans="6:6" ht="16" customHeight="1" x14ac:dyDescent="0.45">
      <c r="F1512" s="537"/>
    </row>
    <row r="1513" spans="6:6" ht="16" customHeight="1" x14ac:dyDescent="0.45">
      <c r="F1513" s="537"/>
    </row>
    <row r="1514" spans="6:6" ht="16" customHeight="1" x14ac:dyDescent="0.45">
      <c r="F1514" s="537"/>
    </row>
    <row r="1515" spans="6:6" ht="16" customHeight="1" x14ac:dyDescent="0.45">
      <c r="F1515" s="537"/>
    </row>
    <row r="1516" spans="6:6" ht="16" customHeight="1" x14ac:dyDescent="0.45">
      <c r="F1516" s="537"/>
    </row>
    <row r="1517" spans="6:6" ht="16" customHeight="1" x14ac:dyDescent="0.45">
      <c r="F1517" s="537"/>
    </row>
    <row r="1518" spans="6:6" ht="16" customHeight="1" x14ac:dyDescent="0.45">
      <c r="F1518" s="537"/>
    </row>
    <row r="1519" spans="6:6" ht="16" customHeight="1" x14ac:dyDescent="0.45">
      <c r="F1519" s="537"/>
    </row>
    <row r="1520" spans="6:6" ht="16" customHeight="1" x14ac:dyDescent="0.45">
      <c r="F1520" s="537"/>
    </row>
    <row r="1521" spans="6:6" ht="16" customHeight="1" x14ac:dyDescent="0.45">
      <c r="F1521" s="537"/>
    </row>
    <row r="1522" spans="6:6" ht="16" customHeight="1" x14ac:dyDescent="0.45">
      <c r="F1522" s="537"/>
    </row>
    <row r="1523" spans="6:6" ht="16" customHeight="1" x14ac:dyDescent="0.45">
      <c r="F1523" s="537"/>
    </row>
    <row r="1524" spans="6:6" ht="16" customHeight="1" x14ac:dyDescent="0.45">
      <c r="F1524" s="537"/>
    </row>
    <row r="1525" spans="6:6" ht="16" customHeight="1" x14ac:dyDescent="0.45">
      <c r="F1525" s="537"/>
    </row>
    <row r="1526" spans="6:6" ht="16" customHeight="1" x14ac:dyDescent="0.45">
      <c r="F1526" s="537"/>
    </row>
    <row r="1527" spans="6:6" ht="16" customHeight="1" x14ac:dyDescent="0.45">
      <c r="F1527" s="537"/>
    </row>
    <row r="1528" spans="6:6" ht="16" customHeight="1" x14ac:dyDescent="0.45">
      <c r="F1528" s="537"/>
    </row>
    <row r="1529" spans="6:6" ht="16" customHeight="1" x14ac:dyDescent="0.45">
      <c r="F1529" s="537"/>
    </row>
    <row r="1530" spans="6:6" ht="16" customHeight="1" x14ac:dyDescent="0.45">
      <c r="F1530" s="537"/>
    </row>
    <row r="1531" spans="6:6" ht="16" customHeight="1" x14ac:dyDescent="0.45">
      <c r="F1531" s="537"/>
    </row>
    <row r="1532" spans="6:6" ht="16" customHeight="1" x14ac:dyDescent="0.45">
      <c r="F1532" s="537"/>
    </row>
    <row r="1533" spans="6:6" ht="16" customHeight="1" x14ac:dyDescent="0.45">
      <c r="F1533" s="537"/>
    </row>
    <row r="1534" spans="6:6" ht="16" customHeight="1" x14ac:dyDescent="0.45">
      <c r="F1534" s="537"/>
    </row>
    <row r="1535" spans="6:6" ht="16" customHeight="1" x14ac:dyDescent="0.45">
      <c r="F1535" s="537"/>
    </row>
    <row r="1536" spans="6:6" ht="16" customHeight="1" x14ac:dyDescent="0.45">
      <c r="F1536" s="537"/>
    </row>
    <row r="1537" spans="6:6" ht="16" customHeight="1" x14ac:dyDescent="0.45">
      <c r="F1537" s="537"/>
    </row>
    <row r="1538" spans="6:6" ht="16" customHeight="1" x14ac:dyDescent="0.45">
      <c r="F1538" s="537"/>
    </row>
    <row r="1539" spans="6:6" ht="16" customHeight="1" x14ac:dyDescent="0.45">
      <c r="F1539" s="537"/>
    </row>
    <row r="1540" spans="6:6" ht="16" customHeight="1" x14ac:dyDescent="0.45">
      <c r="F1540" s="537"/>
    </row>
    <row r="1541" spans="6:6" ht="16" customHeight="1" x14ac:dyDescent="0.45">
      <c r="F1541" s="537"/>
    </row>
    <row r="1542" spans="6:6" ht="16" customHeight="1" x14ac:dyDescent="0.45">
      <c r="F1542" s="537"/>
    </row>
    <row r="1543" spans="6:6" ht="16" customHeight="1" x14ac:dyDescent="0.45">
      <c r="F1543" s="537"/>
    </row>
    <row r="1544" spans="6:6" ht="16" customHeight="1" x14ac:dyDescent="0.45">
      <c r="F1544" s="537"/>
    </row>
    <row r="1545" spans="6:6" ht="16" customHeight="1" x14ac:dyDescent="0.45">
      <c r="F1545" s="537"/>
    </row>
    <row r="1546" spans="6:6" ht="16" customHeight="1" x14ac:dyDescent="0.45">
      <c r="F1546" s="537"/>
    </row>
    <row r="1547" spans="6:6" ht="16" customHeight="1" x14ac:dyDescent="0.45">
      <c r="F1547" s="537"/>
    </row>
    <row r="1548" spans="6:6" ht="16" customHeight="1" x14ac:dyDescent="0.45">
      <c r="F1548" s="537"/>
    </row>
    <row r="1549" spans="6:6" ht="16" customHeight="1" x14ac:dyDescent="0.45">
      <c r="F1549" s="537"/>
    </row>
    <row r="1550" spans="6:6" ht="16" customHeight="1" x14ac:dyDescent="0.45">
      <c r="F1550" s="537"/>
    </row>
    <row r="1551" spans="6:6" ht="16" customHeight="1" x14ac:dyDescent="0.45">
      <c r="F1551" s="537"/>
    </row>
    <row r="1552" spans="6:6" ht="16" customHeight="1" x14ac:dyDescent="0.45">
      <c r="F1552" s="537"/>
    </row>
    <row r="1553" spans="6:6" ht="16" customHeight="1" x14ac:dyDescent="0.45">
      <c r="F1553" s="537"/>
    </row>
    <row r="1554" spans="6:6" ht="16" customHeight="1" x14ac:dyDescent="0.45">
      <c r="F1554" s="537"/>
    </row>
    <row r="1555" spans="6:6" ht="16" customHeight="1" x14ac:dyDescent="0.45">
      <c r="F1555" s="537"/>
    </row>
    <row r="1556" spans="6:6" ht="16" customHeight="1" x14ac:dyDescent="0.45">
      <c r="F1556" s="537"/>
    </row>
    <row r="1557" spans="6:6" ht="16" customHeight="1" x14ac:dyDescent="0.45">
      <c r="F1557" s="537"/>
    </row>
    <row r="1558" spans="6:6" ht="16" customHeight="1" x14ac:dyDescent="0.45">
      <c r="F1558" s="537"/>
    </row>
    <row r="1559" spans="6:6" ht="16" customHeight="1" x14ac:dyDescent="0.45">
      <c r="F1559" s="537"/>
    </row>
    <row r="1560" spans="6:6" ht="16" customHeight="1" x14ac:dyDescent="0.45">
      <c r="F1560" s="537"/>
    </row>
    <row r="1561" spans="6:6" ht="16" customHeight="1" x14ac:dyDescent="0.45">
      <c r="F1561" s="537"/>
    </row>
    <row r="1562" spans="6:6" ht="16" customHeight="1" x14ac:dyDescent="0.45">
      <c r="F1562" s="537"/>
    </row>
    <row r="1563" spans="6:6" ht="16" customHeight="1" x14ac:dyDescent="0.45">
      <c r="F1563" s="537"/>
    </row>
    <row r="1564" spans="6:6" ht="16" customHeight="1" x14ac:dyDescent="0.45">
      <c r="F1564" s="537"/>
    </row>
    <row r="1565" spans="6:6" ht="16" customHeight="1" x14ac:dyDescent="0.45">
      <c r="F1565" s="537"/>
    </row>
    <row r="1566" spans="6:6" ht="16" customHeight="1" x14ac:dyDescent="0.45">
      <c r="F1566" s="537"/>
    </row>
    <row r="1567" spans="6:6" ht="16" customHeight="1" x14ac:dyDescent="0.45">
      <c r="F1567" s="537"/>
    </row>
    <row r="1568" spans="6:6" ht="16" customHeight="1" x14ac:dyDescent="0.45">
      <c r="F1568" s="537"/>
    </row>
    <row r="1569" spans="6:6" ht="16" customHeight="1" x14ac:dyDescent="0.45">
      <c r="F1569" s="537"/>
    </row>
    <row r="1570" spans="6:6" ht="16" customHeight="1" x14ac:dyDescent="0.45">
      <c r="F1570" s="537"/>
    </row>
    <row r="1571" spans="6:6" ht="16" customHeight="1" x14ac:dyDescent="0.45">
      <c r="F1571" s="537"/>
    </row>
    <row r="1572" spans="6:6" ht="16" customHeight="1" x14ac:dyDescent="0.45">
      <c r="F1572" s="537"/>
    </row>
    <row r="1573" spans="6:6" ht="16" customHeight="1" x14ac:dyDescent="0.45">
      <c r="F1573" s="537"/>
    </row>
    <row r="1574" spans="6:6" ht="16" customHeight="1" x14ac:dyDescent="0.45">
      <c r="F1574" s="537"/>
    </row>
    <row r="1575" spans="6:6" ht="16" customHeight="1" x14ac:dyDescent="0.45">
      <c r="F1575" s="537"/>
    </row>
    <row r="1576" spans="6:6" ht="16" customHeight="1" x14ac:dyDescent="0.45">
      <c r="F1576" s="537"/>
    </row>
    <row r="1577" spans="6:6" ht="16" customHeight="1" x14ac:dyDescent="0.45">
      <c r="F1577" s="537"/>
    </row>
    <row r="1578" spans="6:6" ht="16" customHeight="1" x14ac:dyDescent="0.45">
      <c r="F1578" s="537"/>
    </row>
    <row r="1579" spans="6:6" ht="16" customHeight="1" x14ac:dyDescent="0.45">
      <c r="F1579" s="537"/>
    </row>
    <row r="1580" spans="6:6" ht="16" customHeight="1" x14ac:dyDescent="0.45">
      <c r="F1580" s="537"/>
    </row>
    <row r="1581" spans="6:6" ht="16" customHeight="1" x14ac:dyDescent="0.45">
      <c r="F1581" s="537"/>
    </row>
    <row r="1582" spans="6:6" ht="16" customHeight="1" x14ac:dyDescent="0.45">
      <c r="F1582" s="537"/>
    </row>
    <row r="1583" spans="6:6" ht="16" customHeight="1" x14ac:dyDescent="0.45">
      <c r="F1583" s="537"/>
    </row>
    <row r="1584" spans="6:6" ht="16" customHeight="1" x14ac:dyDescent="0.45">
      <c r="F1584" s="537"/>
    </row>
    <row r="1585" spans="6:6" ht="16" customHeight="1" x14ac:dyDescent="0.45">
      <c r="F1585" s="537"/>
    </row>
    <row r="1586" spans="6:6" ht="16" customHeight="1" x14ac:dyDescent="0.45">
      <c r="F1586" s="537"/>
    </row>
    <row r="1587" spans="6:6" ht="16" customHeight="1" x14ac:dyDescent="0.45">
      <c r="F1587" s="537"/>
    </row>
    <row r="1588" spans="6:6" ht="16" customHeight="1" x14ac:dyDescent="0.45">
      <c r="F1588" s="537"/>
    </row>
    <row r="1589" spans="6:6" ht="16" customHeight="1" x14ac:dyDescent="0.45">
      <c r="F1589" s="537"/>
    </row>
    <row r="1590" spans="6:6" ht="16" customHeight="1" x14ac:dyDescent="0.45">
      <c r="F1590" s="537"/>
    </row>
    <row r="1591" spans="6:6" ht="16" customHeight="1" x14ac:dyDescent="0.45">
      <c r="F1591" s="537"/>
    </row>
    <row r="1592" spans="6:6" ht="16" customHeight="1" x14ac:dyDescent="0.45">
      <c r="F1592" s="537"/>
    </row>
    <row r="1593" spans="6:6" ht="16" customHeight="1" x14ac:dyDescent="0.45">
      <c r="F1593" s="537"/>
    </row>
    <row r="1594" spans="6:6" ht="16" customHeight="1" x14ac:dyDescent="0.45">
      <c r="F1594" s="537"/>
    </row>
    <row r="1595" spans="6:6" ht="16" customHeight="1" x14ac:dyDescent="0.45">
      <c r="F1595" s="537"/>
    </row>
    <row r="1596" spans="6:6" ht="16" customHeight="1" x14ac:dyDescent="0.45">
      <c r="F1596" s="537"/>
    </row>
    <row r="1597" spans="6:6" ht="16" customHeight="1" x14ac:dyDescent="0.45">
      <c r="F1597" s="537"/>
    </row>
    <row r="1598" spans="6:6" ht="16" customHeight="1" x14ac:dyDescent="0.45">
      <c r="F1598" s="537"/>
    </row>
    <row r="1599" spans="6:6" ht="16" customHeight="1" x14ac:dyDescent="0.45">
      <c r="F1599" s="537"/>
    </row>
    <row r="1600" spans="6:6" ht="16" customHeight="1" x14ac:dyDescent="0.45">
      <c r="F1600" s="537"/>
    </row>
    <row r="1601" spans="6:6" ht="16" customHeight="1" x14ac:dyDescent="0.45">
      <c r="F1601" s="537"/>
    </row>
    <row r="1602" spans="6:6" ht="16" customHeight="1" x14ac:dyDescent="0.45">
      <c r="F1602" s="537"/>
    </row>
    <row r="1603" spans="6:6" ht="16" customHeight="1" x14ac:dyDescent="0.45">
      <c r="F1603" s="537"/>
    </row>
    <row r="1604" spans="6:6" ht="16" customHeight="1" x14ac:dyDescent="0.45">
      <c r="F1604" s="537"/>
    </row>
    <row r="1605" spans="6:6" ht="16" customHeight="1" x14ac:dyDescent="0.45">
      <c r="F1605" s="537"/>
    </row>
    <row r="1606" spans="6:6" ht="16" customHeight="1" x14ac:dyDescent="0.45">
      <c r="F1606" s="537"/>
    </row>
    <row r="1607" spans="6:6" ht="16" customHeight="1" x14ac:dyDescent="0.45">
      <c r="F1607" s="537"/>
    </row>
    <row r="1608" spans="6:6" ht="16" customHeight="1" x14ac:dyDescent="0.45">
      <c r="F1608" s="537"/>
    </row>
    <row r="1609" spans="6:6" ht="16" customHeight="1" x14ac:dyDescent="0.45">
      <c r="F1609" s="537"/>
    </row>
    <row r="1610" spans="6:6" ht="16" customHeight="1" x14ac:dyDescent="0.45">
      <c r="F1610" s="537"/>
    </row>
    <row r="1611" spans="6:6" ht="16" customHeight="1" x14ac:dyDescent="0.45">
      <c r="F1611" s="537"/>
    </row>
    <row r="1612" spans="6:6" ht="16" customHeight="1" x14ac:dyDescent="0.45">
      <c r="F1612" s="537"/>
    </row>
    <row r="1613" spans="6:6" ht="16" customHeight="1" x14ac:dyDescent="0.45">
      <c r="F1613" s="537"/>
    </row>
    <row r="1614" spans="6:6" ht="16" customHeight="1" x14ac:dyDescent="0.45">
      <c r="F1614" s="537"/>
    </row>
    <row r="1615" spans="6:6" ht="16" customHeight="1" x14ac:dyDescent="0.45">
      <c r="F1615" s="537"/>
    </row>
    <row r="1616" spans="6:6" ht="16" customHeight="1" x14ac:dyDescent="0.45">
      <c r="F1616" s="537"/>
    </row>
    <row r="1617" spans="6:6" ht="16" customHeight="1" x14ac:dyDescent="0.45">
      <c r="F1617" s="537"/>
    </row>
    <row r="1618" spans="6:6" ht="16" customHeight="1" x14ac:dyDescent="0.45">
      <c r="F1618" s="537"/>
    </row>
    <row r="1619" spans="6:6" ht="16" customHeight="1" x14ac:dyDescent="0.45">
      <c r="F1619" s="537"/>
    </row>
    <row r="1620" spans="6:6" ht="16" customHeight="1" x14ac:dyDescent="0.45">
      <c r="F1620" s="537"/>
    </row>
    <row r="1621" spans="6:6" ht="16" customHeight="1" x14ac:dyDescent="0.45">
      <c r="F1621" s="537"/>
    </row>
    <row r="1622" spans="6:6" ht="16" customHeight="1" x14ac:dyDescent="0.45">
      <c r="F1622" s="537"/>
    </row>
    <row r="1623" spans="6:6" ht="16" customHeight="1" x14ac:dyDescent="0.45">
      <c r="F1623" s="537"/>
    </row>
    <row r="1624" spans="6:6" ht="16" customHeight="1" x14ac:dyDescent="0.45">
      <c r="F1624" s="537"/>
    </row>
    <row r="1625" spans="6:6" ht="16" customHeight="1" x14ac:dyDescent="0.45">
      <c r="F1625" s="537"/>
    </row>
    <row r="1626" spans="6:6" ht="16" customHeight="1" x14ac:dyDescent="0.45">
      <c r="F1626" s="537"/>
    </row>
    <row r="1627" spans="6:6" ht="16" customHeight="1" x14ac:dyDescent="0.45">
      <c r="F1627" s="537"/>
    </row>
    <row r="1628" spans="6:6" ht="16" customHeight="1" x14ac:dyDescent="0.45">
      <c r="F1628" s="537"/>
    </row>
    <row r="1629" spans="6:6" ht="16" customHeight="1" x14ac:dyDescent="0.45">
      <c r="F1629" s="537"/>
    </row>
    <row r="1630" spans="6:6" ht="16" customHeight="1" x14ac:dyDescent="0.45">
      <c r="F1630" s="537"/>
    </row>
    <row r="1631" spans="6:6" ht="16" customHeight="1" x14ac:dyDescent="0.45">
      <c r="F1631" s="537"/>
    </row>
    <row r="1632" spans="6:6" ht="16" customHeight="1" x14ac:dyDescent="0.45">
      <c r="F1632" s="537"/>
    </row>
    <row r="1633" spans="6:6" ht="16" customHeight="1" x14ac:dyDescent="0.45">
      <c r="F1633" s="537"/>
    </row>
    <row r="1634" spans="6:6" ht="16" customHeight="1" x14ac:dyDescent="0.45">
      <c r="F1634" s="537"/>
    </row>
    <row r="1635" spans="6:6" ht="16" customHeight="1" x14ac:dyDescent="0.45">
      <c r="F1635" s="537"/>
    </row>
    <row r="1636" spans="6:6" ht="16" customHeight="1" x14ac:dyDescent="0.45">
      <c r="F1636" s="537"/>
    </row>
    <row r="1637" spans="6:6" ht="16" customHeight="1" x14ac:dyDescent="0.45">
      <c r="F1637" s="537"/>
    </row>
    <row r="1638" spans="6:6" ht="16" customHeight="1" x14ac:dyDescent="0.45">
      <c r="F1638" s="537"/>
    </row>
    <row r="1639" spans="6:6" ht="16" customHeight="1" x14ac:dyDescent="0.45">
      <c r="F1639" s="537"/>
    </row>
    <row r="1640" spans="6:6" ht="16" customHeight="1" x14ac:dyDescent="0.45">
      <c r="F1640" s="537"/>
    </row>
    <row r="1641" spans="6:6" ht="16" customHeight="1" x14ac:dyDescent="0.45">
      <c r="F1641" s="537"/>
    </row>
    <row r="1642" spans="6:6" ht="16" customHeight="1" x14ac:dyDescent="0.45">
      <c r="F1642" s="537"/>
    </row>
    <row r="1643" spans="6:6" ht="16" customHeight="1" x14ac:dyDescent="0.45">
      <c r="F1643" s="537"/>
    </row>
    <row r="1644" spans="6:6" ht="16" customHeight="1" x14ac:dyDescent="0.45">
      <c r="F1644" s="537"/>
    </row>
    <row r="1645" spans="6:6" ht="16" customHeight="1" x14ac:dyDescent="0.45">
      <c r="F1645" s="537"/>
    </row>
    <row r="1646" spans="6:6" ht="16" customHeight="1" x14ac:dyDescent="0.45">
      <c r="F1646" s="537"/>
    </row>
    <row r="1647" spans="6:6" ht="16" customHeight="1" x14ac:dyDescent="0.45">
      <c r="F1647" s="537"/>
    </row>
    <row r="1648" spans="6:6" ht="16" customHeight="1" x14ac:dyDescent="0.45">
      <c r="F1648" s="537"/>
    </row>
    <row r="1649" spans="6:6" ht="16" customHeight="1" x14ac:dyDescent="0.45">
      <c r="F1649" s="537"/>
    </row>
    <row r="1650" spans="6:6" ht="16" customHeight="1" x14ac:dyDescent="0.45">
      <c r="F1650" s="537"/>
    </row>
    <row r="1651" spans="6:6" ht="16" customHeight="1" x14ac:dyDescent="0.45">
      <c r="F1651" s="537"/>
    </row>
    <row r="1652" spans="6:6" ht="16" customHeight="1" x14ac:dyDescent="0.45">
      <c r="F1652" s="537"/>
    </row>
    <row r="1653" spans="6:6" ht="16" customHeight="1" x14ac:dyDescent="0.45">
      <c r="F1653" s="537"/>
    </row>
    <row r="1654" spans="6:6" ht="16" customHeight="1" x14ac:dyDescent="0.45">
      <c r="F1654" s="537"/>
    </row>
    <row r="1655" spans="6:6" ht="16" customHeight="1" x14ac:dyDescent="0.45">
      <c r="F1655" s="537"/>
    </row>
    <row r="1656" spans="6:6" ht="16" customHeight="1" x14ac:dyDescent="0.45">
      <c r="F1656" s="537"/>
    </row>
    <row r="1657" spans="6:6" ht="16" customHeight="1" x14ac:dyDescent="0.45">
      <c r="F1657" s="537"/>
    </row>
    <row r="1658" spans="6:6" ht="16" customHeight="1" x14ac:dyDescent="0.45">
      <c r="F1658" s="537"/>
    </row>
    <row r="1659" spans="6:6" ht="16" customHeight="1" x14ac:dyDescent="0.45">
      <c r="F1659" s="537"/>
    </row>
    <row r="1660" spans="6:6" ht="16" customHeight="1" x14ac:dyDescent="0.45">
      <c r="F1660" s="537"/>
    </row>
    <row r="1661" spans="6:6" ht="16" customHeight="1" x14ac:dyDescent="0.45">
      <c r="F1661" s="537"/>
    </row>
    <row r="1662" spans="6:6" ht="16" customHeight="1" x14ac:dyDescent="0.45">
      <c r="F1662" s="537"/>
    </row>
    <row r="1663" spans="6:6" ht="16" customHeight="1" x14ac:dyDescent="0.45">
      <c r="F1663" s="537"/>
    </row>
    <row r="1664" spans="6:6" ht="16" customHeight="1" x14ac:dyDescent="0.45">
      <c r="F1664" s="537"/>
    </row>
    <row r="1665" spans="6:6" ht="16" customHeight="1" x14ac:dyDescent="0.45">
      <c r="F1665" s="537"/>
    </row>
    <row r="1666" spans="6:6" ht="16" customHeight="1" x14ac:dyDescent="0.45">
      <c r="F1666" s="537"/>
    </row>
    <row r="1667" spans="6:6" ht="16" customHeight="1" x14ac:dyDescent="0.45">
      <c r="F1667" s="537"/>
    </row>
    <row r="1668" spans="6:6" ht="16" customHeight="1" x14ac:dyDescent="0.45">
      <c r="F1668" s="537"/>
    </row>
    <row r="1669" spans="6:6" ht="16" customHeight="1" x14ac:dyDescent="0.45">
      <c r="F1669" s="537"/>
    </row>
    <row r="1670" spans="6:6" ht="16" customHeight="1" x14ac:dyDescent="0.45">
      <c r="F1670" s="537"/>
    </row>
    <row r="1671" spans="6:6" ht="16" customHeight="1" x14ac:dyDescent="0.45">
      <c r="F1671" s="537"/>
    </row>
    <row r="1672" spans="6:6" ht="16" customHeight="1" x14ac:dyDescent="0.45">
      <c r="F1672" s="537"/>
    </row>
    <row r="1673" spans="6:6" ht="16" customHeight="1" x14ac:dyDescent="0.45">
      <c r="F1673" s="537"/>
    </row>
    <row r="1674" spans="6:6" ht="16" customHeight="1" x14ac:dyDescent="0.45">
      <c r="F1674" s="537"/>
    </row>
    <row r="1675" spans="6:6" ht="16" customHeight="1" x14ac:dyDescent="0.45">
      <c r="F1675" s="537"/>
    </row>
    <row r="1676" spans="6:6" ht="16" customHeight="1" x14ac:dyDescent="0.45">
      <c r="F1676" s="537"/>
    </row>
    <row r="1677" spans="6:6" ht="16" customHeight="1" x14ac:dyDescent="0.45">
      <c r="F1677" s="537"/>
    </row>
    <row r="1678" spans="6:6" ht="16" customHeight="1" x14ac:dyDescent="0.45">
      <c r="F1678" s="537"/>
    </row>
    <row r="1679" spans="6:6" ht="16" customHeight="1" x14ac:dyDescent="0.45">
      <c r="F1679" s="537"/>
    </row>
    <row r="1680" spans="6:6" ht="16" customHeight="1" x14ac:dyDescent="0.45">
      <c r="F1680" s="537"/>
    </row>
    <row r="1681" spans="6:6" ht="16" customHeight="1" x14ac:dyDescent="0.45">
      <c r="F1681" s="537"/>
    </row>
    <row r="1682" spans="6:6" ht="16" customHeight="1" x14ac:dyDescent="0.45">
      <c r="F1682" s="537"/>
    </row>
    <row r="1683" spans="6:6" ht="16" customHeight="1" x14ac:dyDescent="0.45">
      <c r="F1683" s="537"/>
    </row>
    <row r="1684" spans="6:6" ht="16" customHeight="1" x14ac:dyDescent="0.45">
      <c r="F1684" s="537"/>
    </row>
    <row r="1685" spans="6:6" ht="16" customHeight="1" x14ac:dyDescent="0.45">
      <c r="F1685" s="537"/>
    </row>
    <row r="1686" spans="6:6" ht="16" customHeight="1" x14ac:dyDescent="0.45">
      <c r="F1686" s="537"/>
    </row>
    <row r="1687" spans="6:6" ht="16" customHeight="1" x14ac:dyDescent="0.45">
      <c r="F1687" s="537"/>
    </row>
    <row r="1688" spans="6:6" ht="16" customHeight="1" x14ac:dyDescent="0.45">
      <c r="F1688" s="537"/>
    </row>
    <row r="1689" spans="6:6" ht="16" customHeight="1" x14ac:dyDescent="0.45">
      <c r="F1689" s="537"/>
    </row>
    <row r="1690" spans="6:6" ht="16" customHeight="1" x14ac:dyDescent="0.45">
      <c r="F1690" s="537"/>
    </row>
    <row r="1691" spans="6:6" ht="16" customHeight="1" x14ac:dyDescent="0.45">
      <c r="F1691" s="537"/>
    </row>
    <row r="1692" spans="6:6" ht="16" customHeight="1" x14ac:dyDescent="0.45">
      <c r="F1692" s="537"/>
    </row>
    <row r="1693" spans="6:6" ht="16" customHeight="1" x14ac:dyDescent="0.45">
      <c r="F1693" s="537"/>
    </row>
    <row r="1694" spans="6:6" ht="16" customHeight="1" x14ac:dyDescent="0.45">
      <c r="F1694" s="537"/>
    </row>
    <row r="1695" spans="6:6" ht="16" customHeight="1" x14ac:dyDescent="0.45">
      <c r="F1695" s="537"/>
    </row>
    <row r="1696" spans="6:6" ht="16" customHeight="1" x14ac:dyDescent="0.45">
      <c r="F1696" s="537"/>
    </row>
    <row r="1697" spans="6:6" ht="16" customHeight="1" x14ac:dyDescent="0.45">
      <c r="F1697" s="537"/>
    </row>
    <row r="1698" spans="6:6" ht="16" customHeight="1" x14ac:dyDescent="0.45">
      <c r="F1698" s="537"/>
    </row>
    <row r="1699" spans="6:6" ht="16" customHeight="1" x14ac:dyDescent="0.45">
      <c r="F1699" s="537"/>
    </row>
    <row r="1700" spans="6:6" ht="16" customHeight="1" x14ac:dyDescent="0.45">
      <c r="F1700" s="537"/>
    </row>
    <row r="1701" spans="6:6" ht="16" customHeight="1" x14ac:dyDescent="0.45">
      <c r="F1701" s="537"/>
    </row>
    <row r="1702" spans="6:6" ht="16" customHeight="1" x14ac:dyDescent="0.45">
      <c r="F1702" s="537"/>
    </row>
    <row r="1703" spans="6:6" ht="16" customHeight="1" x14ac:dyDescent="0.45">
      <c r="F1703" s="537"/>
    </row>
    <row r="1704" spans="6:6" ht="16" customHeight="1" x14ac:dyDescent="0.45">
      <c r="F1704" s="537"/>
    </row>
    <row r="1705" spans="6:6" ht="16" customHeight="1" x14ac:dyDescent="0.45">
      <c r="F1705" s="537"/>
    </row>
    <row r="1706" spans="6:6" ht="16" customHeight="1" x14ac:dyDescent="0.45">
      <c r="F1706" s="537"/>
    </row>
    <row r="1707" spans="6:6" ht="16" customHeight="1" x14ac:dyDescent="0.45">
      <c r="F1707" s="537"/>
    </row>
    <row r="1708" spans="6:6" ht="16" customHeight="1" x14ac:dyDescent="0.45">
      <c r="F1708" s="537"/>
    </row>
    <row r="1709" spans="6:6" ht="16" customHeight="1" x14ac:dyDescent="0.45">
      <c r="F1709" s="537"/>
    </row>
    <row r="1710" spans="6:6" ht="16" customHeight="1" x14ac:dyDescent="0.45">
      <c r="F1710" s="537"/>
    </row>
    <row r="1711" spans="6:6" ht="16" customHeight="1" x14ac:dyDescent="0.45">
      <c r="F1711" s="537"/>
    </row>
    <row r="1712" spans="6:6" ht="16" customHeight="1" x14ac:dyDescent="0.45">
      <c r="F1712" s="537"/>
    </row>
    <row r="1713" spans="6:6" ht="16" customHeight="1" x14ac:dyDescent="0.45">
      <c r="F1713" s="537"/>
    </row>
    <row r="1714" spans="6:6" ht="16" customHeight="1" x14ac:dyDescent="0.45">
      <c r="F1714" s="537"/>
    </row>
    <row r="1715" spans="6:6" ht="16" customHeight="1" x14ac:dyDescent="0.45">
      <c r="F1715" s="537"/>
    </row>
    <row r="1716" spans="6:6" ht="16" customHeight="1" x14ac:dyDescent="0.45">
      <c r="F1716" s="537"/>
    </row>
    <row r="1717" spans="6:6" ht="16" customHeight="1" x14ac:dyDescent="0.45">
      <c r="F1717" s="537"/>
    </row>
    <row r="1718" spans="6:6" ht="16" customHeight="1" x14ac:dyDescent="0.45">
      <c r="F1718" s="537"/>
    </row>
    <row r="1719" spans="6:6" ht="16" customHeight="1" x14ac:dyDescent="0.45">
      <c r="F1719" s="537"/>
    </row>
    <row r="1720" spans="6:6" ht="16" customHeight="1" x14ac:dyDescent="0.45">
      <c r="F1720" s="537"/>
    </row>
    <row r="1721" spans="6:6" ht="16" customHeight="1" x14ac:dyDescent="0.45">
      <c r="F1721" s="537"/>
    </row>
    <row r="1722" spans="6:6" ht="16" customHeight="1" x14ac:dyDescent="0.45">
      <c r="F1722" s="537"/>
    </row>
    <row r="1723" spans="6:6" ht="16" customHeight="1" x14ac:dyDescent="0.45">
      <c r="F1723" s="537"/>
    </row>
    <row r="1724" spans="6:6" ht="16" customHeight="1" x14ac:dyDescent="0.45">
      <c r="F1724" s="537"/>
    </row>
    <row r="1725" spans="6:6" ht="16" customHeight="1" x14ac:dyDescent="0.45">
      <c r="F1725" s="537"/>
    </row>
    <row r="1726" spans="6:6" ht="16" customHeight="1" x14ac:dyDescent="0.45">
      <c r="F1726" s="537"/>
    </row>
    <row r="1727" spans="6:6" ht="16" customHeight="1" x14ac:dyDescent="0.45">
      <c r="F1727" s="537"/>
    </row>
    <row r="1728" spans="6:6" ht="16" customHeight="1" x14ac:dyDescent="0.45">
      <c r="F1728" s="537"/>
    </row>
    <row r="1729" spans="6:6" ht="16" customHeight="1" x14ac:dyDescent="0.45">
      <c r="F1729" s="537"/>
    </row>
    <row r="1730" spans="6:6" ht="16" customHeight="1" x14ac:dyDescent="0.45">
      <c r="F1730" s="537"/>
    </row>
    <row r="1731" spans="6:6" ht="16" customHeight="1" x14ac:dyDescent="0.45">
      <c r="F1731" s="537"/>
    </row>
    <row r="1732" spans="6:6" ht="16" customHeight="1" x14ac:dyDescent="0.45">
      <c r="F1732" s="537"/>
    </row>
    <row r="1733" spans="6:6" ht="16" customHeight="1" x14ac:dyDescent="0.45">
      <c r="F1733" s="537"/>
    </row>
    <row r="1734" spans="6:6" ht="16" customHeight="1" x14ac:dyDescent="0.45">
      <c r="F1734" s="537"/>
    </row>
    <row r="1735" spans="6:6" ht="16" customHeight="1" x14ac:dyDescent="0.45">
      <c r="F1735" s="537"/>
    </row>
    <row r="1736" spans="6:6" ht="16" customHeight="1" x14ac:dyDescent="0.45">
      <c r="F1736" s="537"/>
    </row>
    <row r="1737" spans="6:6" ht="16" customHeight="1" x14ac:dyDescent="0.45">
      <c r="F1737" s="537"/>
    </row>
    <row r="1738" spans="6:6" ht="16" customHeight="1" x14ac:dyDescent="0.45">
      <c r="F1738" s="537"/>
    </row>
    <row r="1739" spans="6:6" ht="16" customHeight="1" x14ac:dyDescent="0.45">
      <c r="F1739" s="537"/>
    </row>
    <row r="1740" spans="6:6" ht="16" customHeight="1" x14ac:dyDescent="0.45">
      <c r="F1740" s="537"/>
    </row>
    <row r="1741" spans="6:6" ht="16" customHeight="1" x14ac:dyDescent="0.45">
      <c r="F1741" s="537"/>
    </row>
    <row r="1742" spans="6:6" ht="16" customHeight="1" x14ac:dyDescent="0.45">
      <c r="F1742" s="537"/>
    </row>
    <row r="1743" spans="6:6" ht="16" customHeight="1" x14ac:dyDescent="0.45">
      <c r="F1743" s="537"/>
    </row>
    <row r="1744" spans="6:6" ht="16" customHeight="1" x14ac:dyDescent="0.45">
      <c r="F1744" s="537"/>
    </row>
    <row r="1745" spans="6:6" ht="16" customHeight="1" x14ac:dyDescent="0.45">
      <c r="F1745" s="537"/>
    </row>
    <row r="1746" spans="6:6" ht="16" customHeight="1" x14ac:dyDescent="0.45">
      <c r="F1746" s="537"/>
    </row>
    <row r="1747" spans="6:6" ht="16" customHeight="1" x14ac:dyDescent="0.45">
      <c r="F1747" s="537"/>
    </row>
    <row r="1748" spans="6:6" ht="16" customHeight="1" x14ac:dyDescent="0.45">
      <c r="F1748" s="537"/>
    </row>
    <row r="1749" spans="6:6" ht="16" customHeight="1" x14ac:dyDescent="0.45">
      <c r="F1749" s="537"/>
    </row>
    <row r="1750" spans="6:6" ht="16" customHeight="1" x14ac:dyDescent="0.45">
      <c r="F1750" s="537"/>
    </row>
    <row r="1751" spans="6:6" ht="16" customHeight="1" x14ac:dyDescent="0.45">
      <c r="F1751" s="537"/>
    </row>
    <row r="1752" spans="6:6" ht="16" customHeight="1" x14ac:dyDescent="0.45">
      <c r="F1752" s="537"/>
    </row>
    <row r="1753" spans="6:6" ht="16" customHeight="1" x14ac:dyDescent="0.45">
      <c r="F1753" s="537"/>
    </row>
    <row r="1754" spans="6:6" ht="16" customHeight="1" x14ac:dyDescent="0.45">
      <c r="F1754" s="537"/>
    </row>
    <row r="1755" spans="6:6" ht="16" customHeight="1" x14ac:dyDescent="0.45">
      <c r="F1755" s="537"/>
    </row>
    <row r="1756" spans="6:6" ht="16" customHeight="1" x14ac:dyDescent="0.45">
      <c r="F1756" s="537"/>
    </row>
    <row r="1757" spans="6:6" ht="16" customHeight="1" x14ac:dyDescent="0.45">
      <c r="F1757" s="537"/>
    </row>
    <row r="1758" spans="6:6" ht="16" customHeight="1" x14ac:dyDescent="0.45">
      <c r="F1758" s="537"/>
    </row>
    <row r="1759" spans="6:6" ht="16" customHeight="1" x14ac:dyDescent="0.45">
      <c r="F1759" s="537"/>
    </row>
    <row r="1760" spans="6:6" ht="16" customHeight="1" x14ac:dyDescent="0.45">
      <c r="F1760" s="537"/>
    </row>
    <row r="1761" spans="6:6" ht="16" customHeight="1" x14ac:dyDescent="0.45">
      <c r="F1761" s="537"/>
    </row>
    <row r="1762" spans="6:6" ht="16" customHeight="1" x14ac:dyDescent="0.45">
      <c r="F1762" s="537"/>
    </row>
    <row r="1763" spans="6:6" ht="16" customHeight="1" x14ac:dyDescent="0.45">
      <c r="F1763" s="537"/>
    </row>
    <row r="1764" spans="6:6" ht="16" customHeight="1" x14ac:dyDescent="0.45">
      <c r="F1764" s="537"/>
    </row>
    <row r="1765" spans="6:6" ht="16" customHeight="1" x14ac:dyDescent="0.45">
      <c r="F1765" s="537"/>
    </row>
    <row r="1766" spans="6:6" ht="16" customHeight="1" x14ac:dyDescent="0.45">
      <c r="F1766" s="537"/>
    </row>
    <row r="1767" spans="6:6" ht="16" customHeight="1" x14ac:dyDescent="0.45">
      <c r="F1767" s="537"/>
    </row>
    <row r="1768" spans="6:6" ht="16" customHeight="1" x14ac:dyDescent="0.45">
      <c r="F1768" s="537"/>
    </row>
    <row r="1769" spans="6:6" ht="16" customHeight="1" x14ac:dyDescent="0.45">
      <c r="F1769" s="537"/>
    </row>
    <row r="1770" spans="6:6" ht="16" customHeight="1" x14ac:dyDescent="0.45">
      <c r="F1770" s="537"/>
    </row>
    <row r="1771" spans="6:6" ht="16" customHeight="1" x14ac:dyDescent="0.45">
      <c r="F1771" s="537"/>
    </row>
    <row r="1772" spans="6:6" ht="16" customHeight="1" x14ac:dyDescent="0.45">
      <c r="F1772" s="537"/>
    </row>
    <row r="1773" spans="6:6" ht="16" customHeight="1" x14ac:dyDescent="0.45">
      <c r="F1773" s="537"/>
    </row>
    <row r="1774" spans="6:6" ht="16" customHeight="1" x14ac:dyDescent="0.45">
      <c r="F1774" s="537"/>
    </row>
    <row r="1775" spans="6:6" ht="16" customHeight="1" x14ac:dyDescent="0.45">
      <c r="F1775" s="537"/>
    </row>
    <row r="1776" spans="6:6" ht="16" customHeight="1" x14ac:dyDescent="0.45">
      <c r="F1776" s="537"/>
    </row>
    <row r="1777" spans="6:6" ht="16" customHeight="1" x14ac:dyDescent="0.45">
      <c r="F1777" s="537"/>
    </row>
    <row r="1778" spans="6:6" ht="16" customHeight="1" x14ac:dyDescent="0.45">
      <c r="F1778" s="537"/>
    </row>
    <row r="1779" spans="6:6" ht="16" customHeight="1" x14ac:dyDescent="0.45">
      <c r="F1779" s="537"/>
    </row>
    <row r="1780" spans="6:6" ht="16" customHeight="1" x14ac:dyDescent="0.45">
      <c r="F1780" s="537"/>
    </row>
    <row r="1781" spans="6:6" ht="16" customHeight="1" x14ac:dyDescent="0.45">
      <c r="F1781" s="537"/>
    </row>
    <row r="1782" spans="6:6" ht="16" customHeight="1" x14ac:dyDescent="0.45">
      <c r="F1782" s="537"/>
    </row>
    <row r="1783" spans="6:6" ht="16" customHeight="1" x14ac:dyDescent="0.45">
      <c r="F1783" s="537"/>
    </row>
    <row r="1784" spans="6:6" ht="16" customHeight="1" x14ac:dyDescent="0.45">
      <c r="F1784" s="537"/>
    </row>
    <row r="1785" spans="6:6" ht="16" customHeight="1" x14ac:dyDescent="0.45">
      <c r="F1785" s="537"/>
    </row>
    <row r="1786" spans="6:6" ht="16" customHeight="1" x14ac:dyDescent="0.45">
      <c r="F1786" s="537"/>
    </row>
    <row r="1787" spans="6:6" ht="16" customHeight="1" x14ac:dyDescent="0.45">
      <c r="F1787" s="537"/>
    </row>
    <row r="1788" spans="6:6" ht="16" customHeight="1" x14ac:dyDescent="0.45">
      <c r="F1788" s="537"/>
    </row>
    <row r="1789" spans="6:6" ht="16" customHeight="1" x14ac:dyDescent="0.45">
      <c r="F1789" s="537"/>
    </row>
    <row r="1790" spans="6:6" ht="16" customHeight="1" x14ac:dyDescent="0.45">
      <c r="F1790" s="537"/>
    </row>
    <row r="1791" spans="6:6" ht="16" customHeight="1" x14ac:dyDescent="0.45">
      <c r="F1791" s="537"/>
    </row>
    <row r="1792" spans="6:6" ht="16" customHeight="1" x14ac:dyDescent="0.45">
      <c r="F1792" s="537"/>
    </row>
    <row r="1793" spans="6:6" ht="16" customHeight="1" x14ac:dyDescent="0.45">
      <c r="F1793" s="537"/>
    </row>
    <row r="1794" spans="6:6" ht="16" customHeight="1" x14ac:dyDescent="0.45">
      <c r="F1794" s="537"/>
    </row>
    <row r="1795" spans="6:6" ht="16" customHeight="1" x14ac:dyDescent="0.45">
      <c r="F1795" s="537"/>
    </row>
    <row r="1796" spans="6:6" ht="16" customHeight="1" x14ac:dyDescent="0.45">
      <c r="F1796" s="537"/>
    </row>
    <row r="1797" spans="6:6" ht="16" customHeight="1" x14ac:dyDescent="0.45">
      <c r="F1797" s="537"/>
    </row>
    <row r="1798" spans="6:6" ht="16" customHeight="1" x14ac:dyDescent="0.45">
      <c r="F1798" s="537"/>
    </row>
    <row r="1799" spans="6:6" ht="16" customHeight="1" x14ac:dyDescent="0.45">
      <c r="F1799" s="537"/>
    </row>
    <row r="1800" spans="6:6" ht="16" customHeight="1" x14ac:dyDescent="0.45">
      <c r="F1800" s="537"/>
    </row>
    <row r="1801" spans="6:6" ht="16" customHeight="1" x14ac:dyDescent="0.45">
      <c r="F1801" s="537"/>
    </row>
    <row r="1802" spans="6:6" ht="16" customHeight="1" x14ac:dyDescent="0.45">
      <c r="F1802" s="537"/>
    </row>
    <row r="1803" spans="6:6" ht="16" customHeight="1" x14ac:dyDescent="0.45">
      <c r="F1803" s="537"/>
    </row>
    <row r="1804" spans="6:6" ht="16" customHeight="1" x14ac:dyDescent="0.45">
      <c r="F1804" s="537"/>
    </row>
    <row r="1805" spans="6:6" ht="16" customHeight="1" x14ac:dyDescent="0.45">
      <c r="F1805" s="537"/>
    </row>
    <row r="1806" spans="6:6" ht="16" customHeight="1" x14ac:dyDescent="0.45">
      <c r="F1806" s="537"/>
    </row>
    <row r="1807" spans="6:6" ht="16" customHeight="1" x14ac:dyDescent="0.45">
      <c r="F1807" s="537"/>
    </row>
    <row r="1808" spans="6:6" ht="16" customHeight="1" x14ac:dyDescent="0.45">
      <c r="F1808" s="537"/>
    </row>
    <row r="1809" spans="6:6" ht="16" customHeight="1" x14ac:dyDescent="0.45">
      <c r="F1809" s="537"/>
    </row>
    <row r="1810" spans="6:6" ht="16" customHeight="1" x14ac:dyDescent="0.45">
      <c r="F1810" s="537"/>
    </row>
    <row r="1811" spans="6:6" ht="16" customHeight="1" x14ac:dyDescent="0.45">
      <c r="F1811" s="537"/>
    </row>
    <row r="1812" spans="6:6" ht="16" customHeight="1" x14ac:dyDescent="0.45">
      <c r="F1812" s="537"/>
    </row>
    <row r="1813" spans="6:6" ht="16" customHeight="1" x14ac:dyDescent="0.45">
      <c r="F1813" s="537"/>
    </row>
    <row r="1814" spans="6:6" ht="16" customHeight="1" x14ac:dyDescent="0.45">
      <c r="F1814" s="537"/>
    </row>
    <row r="1815" spans="6:6" ht="16" customHeight="1" x14ac:dyDescent="0.45">
      <c r="F1815" s="537"/>
    </row>
    <row r="1816" spans="6:6" ht="16" customHeight="1" x14ac:dyDescent="0.45">
      <c r="F1816" s="537"/>
    </row>
    <row r="1817" spans="6:6" ht="16" customHeight="1" x14ac:dyDescent="0.45">
      <c r="F1817" s="537"/>
    </row>
    <row r="1818" spans="6:6" ht="16" customHeight="1" x14ac:dyDescent="0.45">
      <c r="F1818" s="537"/>
    </row>
    <row r="1819" spans="6:6" ht="16" customHeight="1" x14ac:dyDescent="0.45">
      <c r="F1819" s="537"/>
    </row>
    <row r="1820" spans="6:6" ht="16" customHeight="1" x14ac:dyDescent="0.45">
      <c r="F1820" s="537"/>
    </row>
    <row r="1821" spans="6:6" ht="16" customHeight="1" x14ac:dyDescent="0.45">
      <c r="F1821" s="537"/>
    </row>
    <row r="1822" spans="6:6" ht="16" customHeight="1" x14ac:dyDescent="0.45">
      <c r="F1822" s="537"/>
    </row>
    <row r="1823" spans="6:6" ht="16" customHeight="1" x14ac:dyDescent="0.45">
      <c r="F1823" s="537"/>
    </row>
    <row r="1824" spans="6:6" ht="16" customHeight="1" x14ac:dyDescent="0.45">
      <c r="F1824" s="537"/>
    </row>
    <row r="1825" spans="6:6" ht="16" customHeight="1" x14ac:dyDescent="0.45">
      <c r="F1825" s="537"/>
    </row>
    <row r="1826" spans="6:6" ht="16" customHeight="1" x14ac:dyDescent="0.45">
      <c r="F1826" s="537"/>
    </row>
    <row r="1827" spans="6:6" ht="16" customHeight="1" x14ac:dyDescent="0.45">
      <c r="F1827" s="537"/>
    </row>
    <row r="1828" spans="6:6" ht="16" customHeight="1" x14ac:dyDescent="0.45">
      <c r="F1828" s="537"/>
    </row>
    <row r="1829" spans="6:6" ht="16" customHeight="1" x14ac:dyDescent="0.45">
      <c r="F1829" s="537"/>
    </row>
    <row r="1830" spans="6:6" ht="16" customHeight="1" x14ac:dyDescent="0.45">
      <c r="F1830" s="537"/>
    </row>
    <row r="1831" spans="6:6" ht="16" customHeight="1" x14ac:dyDescent="0.45">
      <c r="F1831" s="537"/>
    </row>
    <row r="1832" spans="6:6" ht="16" customHeight="1" x14ac:dyDescent="0.45">
      <c r="F1832" s="537"/>
    </row>
    <row r="1833" spans="6:6" ht="16" customHeight="1" x14ac:dyDescent="0.45">
      <c r="F1833" s="537"/>
    </row>
    <row r="1834" spans="6:6" ht="16" customHeight="1" x14ac:dyDescent="0.45">
      <c r="F1834" s="537"/>
    </row>
    <row r="1835" spans="6:6" ht="16" customHeight="1" x14ac:dyDescent="0.45">
      <c r="F1835" s="537"/>
    </row>
    <row r="1836" spans="6:6" ht="16" customHeight="1" x14ac:dyDescent="0.45">
      <c r="F1836" s="537"/>
    </row>
    <row r="1837" spans="6:6" ht="16" customHeight="1" x14ac:dyDescent="0.45">
      <c r="F1837" s="537"/>
    </row>
    <row r="1838" spans="6:6" ht="16" customHeight="1" x14ac:dyDescent="0.45">
      <c r="F1838" s="537"/>
    </row>
    <row r="1839" spans="6:6" ht="16" customHeight="1" x14ac:dyDescent="0.45">
      <c r="F1839" s="537"/>
    </row>
    <row r="1840" spans="6:6" ht="16" customHeight="1" x14ac:dyDescent="0.45">
      <c r="F1840" s="537"/>
    </row>
    <row r="1841" spans="6:6" ht="16" customHeight="1" x14ac:dyDescent="0.45">
      <c r="F1841" s="537"/>
    </row>
    <row r="1842" spans="6:6" ht="16" customHeight="1" x14ac:dyDescent="0.45">
      <c r="F1842" s="537"/>
    </row>
    <row r="1843" spans="6:6" ht="16" customHeight="1" x14ac:dyDescent="0.45">
      <c r="F1843" s="537"/>
    </row>
    <row r="1844" spans="6:6" ht="16" customHeight="1" x14ac:dyDescent="0.45">
      <c r="F1844" s="537"/>
    </row>
    <row r="1845" spans="6:6" ht="16" customHeight="1" x14ac:dyDescent="0.45">
      <c r="F1845" s="537"/>
    </row>
    <row r="1846" spans="6:6" ht="16" customHeight="1" x14ac:dyDescent="0.45">
      <c r="F1846" s="537"/>
    </row>
    <row r="1847" spans="6:6" ht="16" customHeight="1" x14ac:dyDescent="0.45">
      <c r="F1847" s="537"/>
    </row>
    <row r="1848" spans="6:6" ht="16" customHeight="1" x14ac:dyDescent="0.45">
      <c r="F1848" s="537"/>
    </row>
    <row r="1849" spans="6:6" ht="16" customHeight="1" x14ac:dyDescent="0.45">
      <c r="F1849" s="537"/>
    </row>
    <row r="1850" spans="6:6" ht="16" customHeight="1" x14ac:dyDescent="0.45">
      <c r="F1850" s="537"/>
    </row>
    <row r="1851" spans="6:6" ht="16" customHeight="1" x14ac:dyDescent="0.45">
      <c r="F1851" s="537"/>
    </row>
    <row r="1852" spans="6:6" ht="16" customHeight="1" x14ac:dyDescent="0.45">
      <c r="F1852" s="537"/>
    </row>
    <row r="1853" spans="6:6" ht="16" customHeight="1" x14ac:dyDescent="0.45">
      <c r="F1853" s="537"/>
    </row>
    <row r="1854" spans="6:6" ht="16" customHeight="1" x14ac:dyDescent="0.45">
      <c r="F1854" s="537"/>
    </row>
    <row r="1855" spans="6:6" ht="16" customHeight="1" x14ac:dyDescent="0.45">
      <c r="F1855" s="537"/>
    </row>
    <row r="1856" spans="6:6" ht="16" customHeight="1" x14ac:dyDescent="0.45">
      <c r="F1856" s="537"/>
    </row>
    <row r="1857" spans="6:6" ht="16" customHeight="1" x14ac:dyDescent="0.45">
      <c r="F1857" s="537"/>
    </row>
    <row r="1858" spans="6:6" ht="16" customHeight="1" x14ac:dyDescent="0.45">
      <c r="F1858" s="537"/>
    </row>
    <row r="1859" spans="6:6" ht="16" customHeight="1" x14ac:dyDescent="0.45">
      <c r="F1859" s="537"/>
    </row>
    <row r="1860" spans="6:6" ht="16" customHeight="1" x14ac:dyDescent="0.45">
      <c r="F1860" s="537"/>
    </row>
    <row r="1861" spans="6:6" ht="16" customHeight="1" x14ac:dyDescent="0.45">
      <c r="F1861" s="537"/>
    </row>
    <row r="1862" spans="6:6" ht="16" customHeight="1" x14ac:dyDescent="0.45">
      <c r="F1862" s="537"/>
    </row>
    <row r="1863" spans="6:6" ht="16" customHeight="1" x14ac:dyDescent="0.45">
      <c r="F1863" s="537"/>
    </row>
    <row r="1864" spans="6:6" ht="16" customHeight="1" x14ac:dyDescent="0.45">
      <c r="F1864" s="537"/>
    </row>
    <row r="1865" spans="6:6" ht="16" customHeight="1" x14ac:dyDescent="0.45">
      <c r="F1865" s="537"/>
    </row>
    <row r="1866" spans="6:6" ht="16" customHeight="1" x14ac:dyDescent="0.45">
      <c r="F1866" s="537"/>
    </row>
    <row r="1867" spans="6:6" ht="16" customHeight="1" x14ac:dyDescent="0.45">
      <c r="F1867" s="537"/>
    </row>
    <row r="1868" spans="6:6" ht="16" customHeight="1" x14ac:dyDescent="0.45">
      <c r="F1868" s="537"/>
    </row>
    <row r="1869" spans="6:6" ht="16" customHeight="1" x14ac:dyDescent="0.45">
      <c r="F1869" s="537"/>
    </row>
    <row r="1870" spans="6:6" ht="16" customHeight="1" x14ac:dyDescent="0.45">
      <c r="F1870" s="537"/>
    </row>
    <row r="1871" spans="6:6" ht="16" customHeight="1" x14ac:dyDescent="0.45">
      <c r="F1871" s="537"/>
    </row>
    <row r="1872" spans="6:6" ht="16" customHeight="1" x14ac:dyDescent="0.45">
      <c r="F1872" s="537"/>
    </row>
    <row r="1873" spans="6:6" ht="16" customHeight="1" x14ac:dyDescent="0.45">
      <c r="F1873" s="537"/>
    </row>
    <row r="1874" spans="6:6" ht="16" customHeight="1" x14ac:dyDescent="0.45">
      <c r="F1874" s="537"/>
    </row>
    <row r="1875" spans="6:6" ht="16" customHeight="1" x14ac:dyDescent="0.45">
      <c r="F1875" s="537"/>
    </row>
    <row r="1876" spans="6:6" ht="16" customHeight="1" x14ac:dyDescent="0.45">
      <c r="F1876" s="537"/>
    </row>
    <row r="1877" spans="6:6" ht="16" customHeight="1" x14ac:dyDescent="0.45">
      <c r="F1877" s="537"/>
    </row>
    <row r="1878" spans="6:6" ht="16" customHeight="1" x14ac:dyDescent="0.45">
      <c r="F1878" s="537"/>
    </row>
    <row r="1879" spans="6:6" ht="16" customHeight="1" x14ac:dyDescent="0.45">
      <c r="F1879" s="537"/>
    </row>
    <row r="1880" spans="6:6" ht="16" customHeight="1" x14ac:dyDescent="0.45">
      <c r="F1880" s="537"/>
    </row>
    <row r="1881" spans="6:6" ht="16" customHeight="1" x14ac:dyDescent="0.45">
      <c r="F1881" s="537"/>
    </row>
    <row r="1882" spans="6:6" ht="16" customHeight="1" x14ac:dyDescent="0.45">
      <c r="F1882" s="537"/>
    </row>
    <row r="1883" spans="6:6" ht="16" customHeight="1" x14ac:dyDescent="0.45">
      <c r="F1883" s="537"/>
    </row>
    <row r="1884" spans="6:6" ht="16" customHeight="1" x14ac:dyDescent="0.45">
      <c r="F1884" s="537"/>
    </row>
    <row r="1885" spans="6:6" ht="16" customHeight="1" x14ac:dyDescent="0.45">
      <c r="F1885" s="537"/>
    </row>
    <row r="1886" spans="6:6" ht="16" customHeight="1" x14ac:dyDescent="0.45">
      <c r="F1886" s="537"/>
    </row>
    <row r="1887" spans="6:6" ht="16" customHeight="1" x14ac:dyDescent="0.45">
      <c r="F1887" s="537"/>
    </row>
    <row r="1888" spans="6:6" ht="16" customHeight="1" x14ac:dyDescent="0.45">
      <c r="F1888" s="537"/>
    </row>
    <row r="1889" spans="6:6" ht="16" customHeight="1" x14ac:dyDescent="0.45">
      <c r="F1889" s="537"/>
    </row>
    <row r="1890" spans="6:6" ht="16" customHeight="1" x14ac:dyDescent="0.45">
      <c r="F1890" s="537"/>
    </row>
    <row r="1891" spans="6:6" ht="16" customHeight="1" x14ac:dyDescent="0.45">
      <c r="F1891" s="537"/>
    </row>
    <row r="1892" spans="6:6" ht="16" customHeight="1" x14ac:dyDescent="0.45">
      <c r="F1892" s="537"/>
    </row>
    <row r="1893" spans="6:6" ht="16" customHeight="1" x14ac:dyDescent="0.45">
      <c r="F1893" s="537"/>
    </row>
    <row r="1894" spans="6:6" ht="16" customHeight="1" x14ac:dyDescent="0.45">
      <c r="F1894" s="537"/>
    </row>
    <row r="1895" spans="6:6" ht="16" customHeight="1" x14ac:dyDescent="0.45">
      <c r="F1895" s="537"/>
    </row>
    <row r="1896" spans="6:6" ht="16" customHeight="1" x14ac:dyDescent="0.45">
      <c r="F1896" s="537"/>
    </row>
    <row r="1897" spans="6:6" ht="16" customHeight="1" x14ac:dyDescent="0.45">
      <c r="F1897" s="537"/>
    </row>
    <row r="1898" spans="6:6" ht="16" customHeight="1" x14ac:dyDescent="0.45">
      <c r="F1898" s="537"/>
    </row>
    <row r="1899" spans="6:6" ht="16" customHeight="1" x14ac:dyDescent="0.45">
      <c r="F1899" s="537"/>
    </row>
    <row r="1900" spans="6:6" ht="16" customHeight="1" x14ac:dyDescent="0.45">
      <c r="F1900" s="537"/>
    </row>
    <row r="1901" spans="6:6" ht="16" customHeight="1" x14ac:dyDescent="0.45">
      <c r="F1901" s="537"/>
    </row>
    <row r="1902" spans="6:6" ht="16" customHeight="1" x14ac:dyDescent="0.45">
      <c r="F1902" s="537"/>
    </row>
    <row r="1903" spans="6:6" ht="16" customHeight="1" x14ac:dyDescent="0.45">
      <c r="F1903" s="537"/>
    </row>
    <row r="1904" spans="6:6" ht="16" customHeight="1" x14ac:dyDescent="0.45">
      <c r="F1904" s="537"/>
    </row>
    <row r="1905" spans="6:6" ht="16" customHeight="1" x14ac:dyDescent="0.45">
      <c r="F1905" s="537"/>
    </row>
    <row r="1906" spans="6:6" ht="16" customHeight="1" x14ac:dyDescent="0.45">
      <c r="F1906" s="537"/>
    </row>
    <row r="1907" spans="6:6" ht="16" customHeight="1" x14ac:dyDescent="0.45">
      <c r="F1907" s="537"/>
    </row>
    <row r="1908" spans="6:6" ht="16" customHeight="1" x14ac:dyDescent="0.45">
      <c r="F1908" s="537"/>
    </row>
    <row r="1909" spans="6:6" ht="16" customHeight="1" x14ac:dyDescent="0.45">
      <c r="F1909" s="537"/>
    </row>
    <row r="1910" spans="6:6" ht="16" customHeight="1" x14ac:dyDescent="0.45">
      <c r="F1910" s="537"/>
    </row>
    <row r="1911" spans="6:6" ht="16" customHeight="1" x14ac:dyDescent="0.45">
      <c r="F1911" s="537"/>
    </row>
    <row r="1912" spans="6:6" ht="16" customHeight="1" x14ac:dyDescent="0.45">
      <c r="F1912" s="537"/>
    </row>
    <row r="1913" spans="6:6" ht="16" customHeight="1" x14ac:dyDescent="0.45">
      <c r="F1913" s="537"/>
    </row>
    <row r="1914" spans="6:6" ht="16" customHeight="1" x14ac:dyDescent="0.45">
      <c r="F1914" s="537"/>
    </row>
    <row r="1915" spans="6:6" ht="16" customHeight="1" x14ac:dyDescent="0.45">
      <c r="F1915" s="537"/>
    </row>
    <row r="1916" spans="6:6" ht="16" customHeight="1" x14ac:dyDescent="0.45">
      <c r="F1916" s="537"/>
    </row>
    <row r="1917" spans="6:6" ht="16" customHeight="1" x14ac:dyDescent="0.45">
      <c r="F1917" s="537"/>
    </row>
    <row r="1918" spans="6:6" ht="16" customHeight="1" x14ac:dyDescent="0.45">
      <c r="F1918" s="537"/>
    </row>
    <row r="1919" spans="6:6" ht="16" customHeight="1" x14ac:dyDescent="0.45">
      <c r="F1919" s="537"/>
    </row>
    <row r="1920" spans="6:6" ht="16" customHeight="1" x14ac:dyDescent="0.45">
      <c r="F1920" s="537"/>
    </row>
    <row r="1921" spans="6:6" ht="16" customHeight="1" x14ac:dyDescent="0.45">
      <c r="F1921" s="537"/>
    </row>
    <row r="1922" spans="6:6" ht="16" customHeight="1" x14ac:dyDescent="0.45">
      <c r="F1922" s="537"/>
    </row>
    <row r="1923" spans="6:6" ht="16" customHeight="1" x14ac:dyDescent="0.45">
      <c r="F1923" s="537"/>
    </row>
    <row r="1924" spans="6:6" ht="16" customHeight="1" x14ac:dyDescent="0.45">
      <c r="F1924" s="537"/>
    </row>
    <row r="1925" spans="6:6" ht="16" customHeight="1" x14ac:dyDescent="0.45">
      <c r="F1925" s="537"/>
    </row>
    <row r="1926" spans="6:6" ht="16" customHeight="1" x14ac:dyDescent="0.45">
      <c r="F1926" s="537"/>
    </row>
    <row r="1927" spans="6:6" ht="16" customHeight="1" x14ac:dyDescent="0.45">
      <c r="F1927" s="537"/>
    </row>
    <row r="1928" spans="6:6" ht="16" customHeight="1" x14ac:dyDescent="0.45">
      <c r="F1928" s="537"/>
    </row>
    <row r="1929" spans="6:6" ht="16" customHeight="1" x14ac:dyDescent="0.45">
      <c r="F1929" s="537"/>
    </row>
    <row r="1930" spans="6:6" ht="16" customHeight="1" x14ac:dyDescent="0.45">
      <c r="F1930" s="537"/>
    </row>
    <row r="1931" spans="6:6" ht="16" customHeight="1" x14ac:dyDescent="0.45">
      <c r="F1931" s="537"/>
    </row>
    <row r="1932" spans="6:6" ht="16" customHeight="1" x14ac:dyDescent="0.45">
      <c r="F1932" s="537"/>
    </row>
    <row r="1933" spans="6:6" ht="16" customHeight="1" x14ac:dyDescent="0.45">
      <c r="F1933" s="537"/>
    </row>
    <row r="1934" spans="6:6" ht="16" customHeight="1" x14ac:dyDescent="0.45">
      <c r="F1934" s="537"/>
    </row>
    <row r="1935" spans="6:6" ht="16" customHeight="1" x14ac:dyDescent="0.45">
      <c r="F1935" s="537"/>
    </row>
    <row r="1936" spans="6:6" ht="16" customHeight="1" x14ac:dyDescent="0.45">
      <c r="F1936" s="537"/>
    </row>
    <row r="1937" spans="6:6" ht="16" customHeight="1" x14ac:dyDescent="0.45">
      <c r="F1937" s="537"/>
    </row>
    <row r="1938" spans="6:6" ht="16" customHeight="1" x14ac:dyDescent="0.45">
      <c r="F1938" s="537"/>
    </row>
    <row r="1939" spans="6:6" ht="16" customHeight="1" x14ac:dyDescent="0.45">
      <c r="F1939" s="537"/>
    </row>
    <row r="1940" spans="6:6" ht="16" customHeight="1" x14ac:dyDescent="0.45">
      <c r="F1940" s="537"/>
    </row>
    <row r="1941" spans="6:6" ht="16" customHeight="1" x14ac:dyDescent="0.45">
      <c r="F1941" s="537"/>
    </row>
    <row r="1942" spans="6:6" ht="16" customHeight="1" x14ac:dyDescent="0.45">
      <c r="F1942" s="537"/>
    </row>
    <row r="1943" spans="6:6" ht="16" customHeight="1" x14ac:dyDescent="0.45">
      <c r="F1943" s="537"/>
    </row>
    <row r="1944" spans="6:6" ht="16" customHeight="1" x14ac:dyDescent="0.45">
      <c r="F1944" s="537"/>
    </row>
    <row r="1945" spans="6:6" ht="16" customHeight="1" x14ac:dyDescent="0.45">
      <c r="F1945" s="537"/>
    </row>
    <row r="1946" spans="6:6" ht="16" customHeight="1" x14ac:dyDescent="0.45">
      <c r="F1946" s="537"/>
    </row>
    <row r="1947" spans="6:6" ht="16" customHeight="1" x14ac:dyDescent="0.45">
      <c r="F1947" s="537"/>
    </row>
    <row r="1948" spans="6:6" ht="16" customHeight="1" x14ac:dyDescent="0.45">
      <c r="F1948" s="537"/>
    </row>
    <row r="1949" spans="6:6" ht="16" customHeight="1" x14ac:dyDescent="0.45">
      <c r="F1949" s="537"/>
    </row>
    <row r="1950" spans="6:6" ht="16" customHeight="1" x14ac:dyDescent="0.45">
      <c r="F1950" s="537"/>
    </row>
    <row r="1951" spans="6:6" ht="16" customHeight="1" x14ac:dyDescent="0.45">
      <c r="F1951" s="537"/>
    </row>
    <row r="1952" spans="6:6" ht="16" customHeight="1" x14ac:dyDescent="0.45">
      <c r="F1952" s="537"/>
    </row>
    <row r="1953" spans="6:6" ht="16" customHeight="1" x14ac:dyDescent="0.45">
      <c r="F1953" s="537"/>
    </row>
    <row r="1954" spans="6:6" ht="16" customHeight="1" x14ac:dyDescent="0.45">
      <c r="F1954" s="537"/>
    </row>
    <row r="1955" spans="6:6" ht="16" customHeight="1" x14ac:dyDescent="0.45">
      <c r="F1955" s="537"/>
    </row>
    <row r="1956" spans="6:6" ht="16" customHeight="1" x14ac:dyDescent="0.45">
      <c r="F1956" s="537"/>
    </row>
    <row r="1957" spans="6:6" ht="16" customHeight="1" x14ac:dyDescent="0.45">
      <c r="F1957" s="537"/>
    </row>
    <row r="1958" spans="6:6" ht="16" customHeight="1" x14ac:dyDescent="0.45">
      <c r="F1958" s="537"/>
    </row>
    <row r="1959" spans="6:6" ht="16" customHeight="1" x14ac:dyDescent="0.45">
      <c r="F1959" s="537"/>
    </row>
    <row r="1960" spans="6:6" ht="16" customHeight="1" x14ac:dyDescent="0.45">
      <c r="F1960" s="537"/>
    </row>
    <row r="1961" spans="6:6" ht="16" customHeight="1" x14ac:dyDescent="0.45">
      <c r="F1961" s="537"/>
    </row>
    <row r="1962" spans="6:6" ht="16" customHeight="1" x14ac:dyDescent="0.45">
      <c r="F1962" s="537"/>
    </row>
    <row r="1963" spans="6:6" ht="16" customHeight="1" x14ac:dyDescent="0.45">
      <c r="F1963" s="537"/>
    </row>
    <row r="1964" spans="6:6" ht="16" customHeight="1" x14ac:dyDescent="0.45">
      <c r="F1964" s="537"/>
    </row>
    <row r="1965" spans="6:6" ht="16" customHeight="1" x14ac:dyDescent="0.45">
      <c r="F1965" s="537"/>
    </row>
    <row r="1966" spans="6:6" ht="16" customHeight="1" x14ac:dyDescent="0.45">
      <c r="F1966" s="537"/>
    </row>
    <row r="1967" spans="6:6" ht="16" customHeight="1" x14ac:dyDescent="0.45">
      <c r="F1967" s="537"/>
    </row>
    <row r="1968" spans="6:6" ht="16" customHeight="1" x14ac:dyDescent="0.45">
      <c r="F1968" s="537"/>
    </row>
    <row r="1969" spans="6:6" ht="16" customHeight="1" x14ac:dyDescent="0.45">
      <c r="F1969" s="537"/>
    </row>
    <row r="1970" spans="6:6" ht="16" customHeight="1" x14ac:dyDescent="0.45">
      <c r="F1970" s="537"/>
    </row>
    <row r="1971" spans="6:6" ht="16" customHeight="1" x14ac:dyDescent="0.45">
      <c r="F1971" s="537"/>
    </row>
    <row r="1972" spans="6:6" ht="16" customHeight="1" x14ac:dyDescent="0.45">
      <c r="F1972" s="537"/>
    </row>
    <row r="1973" spans="6:6" ht="16" customHeight="1" x14ac:dyDescent="0.45">
      <c r="F1973" s="537"/>
    </row>
    <row r="1974" spans="6:6" ht="16" customHeight="1" x14ac:dyDescent="0.45">
      <c r="F1974" s="537"/>
    </row>
    <row r="1975" spans="6:6" ht="16" customHeight="1" x14ac:dyDescent="0.45">
      <c r="F1975" s="537"/>
    </row>
    <row r="1976" spans="6:6" ht="16" customHeight="1" x14ac:dyDescent="0.45">
      <c r="F1976" s="537"/>
    </row>
    <row r="1977" spans="6:6" ht="16" customHeight="1" x14ac:dyDescent="0.45">
      <c r="F1977" s="537"/>
    </row>
    <row r="1978" spans="6:6" ht="16" customHeight="1" x14ac:dyDescent="0.45">
      <c r="F1978" s="537"/>
    </row>
    <row r="1979" spans="6:6" ht="16" customHeight="1" x14ac:dyDescent="0.45">
      <c r="F1979" s="537"/>
    </row>
    <row r="1980" spans="6:6" ht="16" customHeight="1" x14ac:dyDescent="0.45">
      <c r="F1980" s="537"/>
    </row>
    <row r="1981" spans="6:6" ht="16" customHeight="1" x14ac:dyDescent="0.45">
      <c r="F1981" s="537"/>
    </row>
    <row r="1982" spans="6:6" ht="16" customHeight="1" x14ac:dyDescent="0.45">
      <c r="F1982" s="537"/>
    </row>
    <row r="1983" spans="6:6" ht="16" customHeight="1" x14ac:dyDescent="0.45">
      <c r="F1983" s="537"/>
    </row>
    <row r="1984" spans="6:6" ht="16" customHeight="1" x14ac:dyDescent="0.45">
      <c r="F1984" s="537"/>
    </row>
    <row r="1985" spans="6:6" ht="16" customHeight="1" x14ac:dyDescent="0.45">
      <c r="F1985" s="537"/>
    </row>
    <row r="1986" spans="6:6" ht="16" customHeight="1" x14ac:dyDescent="0.45">
      <c r="F1986" s="537"/>
    </row>
    <row r="1987" spans="6:6" ht="16" customHeight="1" x14ac:dyDescent="0.45">
      <c r="F1987" s="537"/>
    </row>
    <row r="1988" spans="6:6" ht="16" customHeight="1" x14ac:dyDescent="0.45">
      <c r="F1988" s="537"/>
    </row>
    <row r="1989" spans="6:6" ht="16" customHeight="1" x14ac:dyDescent="0.45">
      <c r="F1989" s="537"/>
    </row>
    <row r="1990" spans="6:6" ht="16" customHeight="1" x14ac:dyDescent="0.45">
      <c r="F1990" s="537"/>
    </row>
    <row r="1991" spans="6:6" ht="16" customHeight="1" x14ac:dyDescent="0.45">
      <c r="F1991" s="537"/>
    </row>
    <row r="1992" spans="6:6" ht="16" customHeight="1" x14ac:dyDescent="0.45">
      <c r="F1992" s="537"/>
    </row>
    <row r="1993" spans="6:6" ht="16" customHeight="1" x14ac:dyDescent="0.45">
      <c r="F1993" s="537"/>
    </row>
    <row r="1994" spans="6:6" ht="16" customHeight="1" x14ac:dyDescent="0.45">
      <c r="F1994" s="537"/>
    </row>
    <row r="1995" spans="6:6" ht="16" customHeight="1" x14ac:dyDescent="0.45">
      <c r="F1995" s="537"/>
    </row>
    <row r="1996" spans="6:6" ht="16" customHeight="1" x14ac:dyDescent="0.45">
      <c r="F1996" s="537"/>
    </row>
    <row r="1997" spans="6:6" ht="16" customHeight="1" x14ac:dyDescent="0.45">
      <c r="F1997" s="537"/>
    </row>
    <row r="1998" spans="6:6" ht="16" customHeight="1" x14ac:dyDescent="0.45">
      <c r="F1998" s="537"/>
    </row>
    <row r="1999" spans="6:6" ht="16" customHeight="1" x14ac:dyDescent="0.45">
      <c r="F1999" s="537"/>
    </row>
    <row r="2000" spans="6:6" ht="16" customHeight="1" x14ac:dyDescent="0.45">
      <c r="F2000" s="537"/>
    </row>
    <row r="2001" spans="6:6" ht="16" customHeight="1" x14ac:dyDescent="0.45">
      <c r="F2001" s="537"/>
    </row>
    <row r="2002" spans="6:6" ht="16" customHeight="1" x14ac:dyDescent="0.45">
      <c r="F2002" s="537"/>
    </row>
    <row r="2003" spans="6:6" ht="16" customHeight="1" x14ac:dyDescent="0.45">
      <c r="F2003" s="537"/>
    </row>
    <row r="2004" spans="6:6" ht="16" customHeight="1" x14ac:dyDescent="0.45">
      <c r="F2004" s="537"/>
    </row>
    <row r="2005" spans="6:6" ht="16" customHeight="1" x14ac:dyDescent="0.45">
      <c r="F2005" s="537"/>
    </row>
    <row r="2006" spans="6:6" ht="16" customHeight="1" x14ac:dyDescent="0.45">
      <c r="F2006" s="537"/>
    </row>
    <row r="2007" spans="6:6" ht="16" customHeight="1" x14ac:dyDescent="0.45">
      <c r="F2007" s="537"/>
    </row>
    <row r="2008" spans="6:6" ht="16" customHeight="1" x14ac:dyDescent="0.45">
      <c r="F2008" s="537"/>
    </row>
    <row r="2009" spans="6:6" ht="16" customHeight="1" x14ac:dyDescent="0.45">
      <c r="F2009" s="537"/>
    </row>
    <row r="2010" spans="6:6" ht="16" customHeight="1" x14ac:dyDescent="0.45">
      <c r="F2010" s="537"/>
    </row>
    <row r="2011" spans="6:6" ht="16" customHeight="1" x14ac:dyDescent="0.45">
      <c r="F2011" s="537"/>
    </row>
    <row r="2012" spans="6:6" ht="16" customHeight="1" x14ac:dyDescent="0.45">
      <c r="F2012" s="537"/>
    </row>
    <row r="2013" spans="6:6" ht="16" customHeight="1" x14ac:dyDescent="0.45">
      <c r="F2013" s="537"/>
    </row>
    <row r="2014" spans="6:6" ht="16" customHeight="1" x14ac:dyDescent="0.45">
      <c r="F2014" s="537"/>
    </row>
    <row r="2015" spans="6:6" ht="16" customHeight="1" x14ac:dyDescent="0.45">
      <c r="F2015" s="537"/>
    </row>
    <row r="2016" spans="6:6" ht="16" customHeight="1" x14ac:dyDescent="0.45">
      <c r="F2016" s="537"/>
    </row>
    <row r="2017" spans="6:6" ht="16" customHeight="1" x14ac:dyDescent="0.45">
      <c r="F2017" s="537"/>
    </row>
    <row r="2018" spans="6:6" ht="16" customHeight="1" x14ac:dyDescent="0.45">
      <c r="F2018" s="537"/>
    </row>
    <row r="2019" spans="6:6" ht="16" customHeight="1" x14ac:dyDescent="0.45">
      <c r="F2019" s="537"/>
    </row>
    <row r="2020" spans="6:6" ht="16" customHeight="1" x14ac:dyDescent="0.45">
      <c r="F2020" s="537"/>
    </row>
    <row r="2021" spans="6:6" ht="16" customHeight="1" x14ac:dyDescent="0.45">
      <c r="F2021" s="537"/>
    </row>
    <row r="2022" spans="6:6" ht="16" customHeight="1" x14ac:dyDescent="0.45">
      <c r="F2022" s="537"/>
    </row>
    <row r="2023" spans="6:6" ht="16" customHeight="1" x14ac:dyDescent="0.45">
      <c r="F2023" s="537"/>
    </row>
    <row r="2024" spans="6:6" ht="16" customHeight="1" x14ac:dyDescent="0.45">
      <c r="F2024" s="537"/>
    </row>
    <row r="2025" spans="6:6" ht="16" customHeight="1" x14ac:dyDescent="0.45">
      <c r="F2025" s="537"/>
    </row>
    <row r="2026" spans="6:6" ht="16" customHeight="1" x14ac:dyDescent="0.45">
      <c r="F2026" s="537"/>
    </row>
    <row r="2027" spans="6:6" ht="16" customHeight="1" x14ac:dyDescent="0.45">
      <c r="F2027" s="537"/>
    </row>
    <row r="2028" spans="6:6" ht="16" customHeight="1" x14ac:dyDescent="0.45">
      <c r="F2028" s="537"/>
    </row>
    <row r="2029" spans="6:6" ht="16" customHeight="1" x14ac:dyDescent="0.45">
      <c r="F2029" s="537"/>
    </row>
    <row r="2030" spans="6:6" ht="16" customHeight="1" x14ac:dyDescent="0.45">
      <c r="F2030" s="537"/>
    </row>
    <row r="2031" spans="6:6" ht="16" customHeight="1" x14ac:dyDescent="0.45">
      <c r="F2031" s="537"/>
    </row>
    <row r="2032" spans="6:6" ht="16" customHeight="1" x14ac:dyDescent="0.45">
      <c r="F2032" s="537"/>
    </row>
    <row r="2033" spans="6:6" ht="16" customHeight="1" x14ac:dyDescent="0.45">
      <c r="F2033" s="537"/>
    </row>
    <row r="2034" spans="6:6" ht="16" customHeight="1" x14ac:dyDescent="0.45">
      <c r="F2034" s="537"/>
    </row>
  </sheetData>
  <customSheetViews>
    <customSheetView guid="{8CC598B7-8EB7-4AE3-BEF6-CBCE0253806D}" showGridLines="0" state="veryHidden">
      <pane ySplit="7" topLeftCell="A8" activePane="bottomLeft" state="frozen"/>
      <selection pane="bottomLeft" activeCell="H15" sqref="H15"/>
      <pageMargins left="0.7" right="0.7" top="0.75" bottom="0.75" header="0.3" footer="0.3"/>
      <pageSetup orientation="portrait" r:id="rId1"/>
    </customSheetView>
  </customSheetViews>
  <mergeCells count="9">
    <mergeCell ref="D5:D6"/>
    <mergeCell ref="C5:C6"/>
    <mergeCell ref="L5:L6"/>
    <mergeCell ref="J5:K5"/>
    <mergeCell ref="H5:H6"/>
    <mergeCell ref="G5:G6"/>
    <mergeCell ref="F5:F6"/>
    <mergeCell ref="E5:E6"/>
    <mergeCell ref="I5:I6"/>
  </mergeCells>
  <dataValidations count="1">
    <dataValidation type="list" allowBlank="1" showInputMessage="1" showErrorMessage="1" sqref="L8:L217" xr:uid="{00000000-0002-0000-0600-000000000000}">
      <formula1>Thang</formula1>
    </dataValidation>
  </dataValidations>
  <pageMargins left="0.7" right="0.7" top="0.75" bottom="0.75" header="0.3" footer="0.3"/>
  <pageSetup orientation="portrait" r:id="rId2"/>
  <drawing r:id="rId3"/>
  <legacy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DKy_CN"/>
  <dimension ref="B1:Y226"/>
  <sheetViews>
    <sheetView showGridLines="0" zoomScaleNormal="100" workbookViewId="0">
      <pane ySplit="7" topLeftCell="A8" activePane="bottomLeft" state="frozen"/>
      <selection activeCell="G14" sqref="G14"/>
      <selection pane="bottomLeft" activeCell="M23" sqref="M23"/>
    </sheetView>
  </sheetViews>
  <sheetFormatPr defaultColWidth="9.26953125" defaultRowHeight="16" x14ac:dyDescent="0.45"/>
  <cols>
    <col min="1" max="1" width="4.54296875" style="367" customWidth="1"/>
    <col min="2" max="2" width="46.26953125" style="367" customWidth="1"/>
    <col min="3" max="3" width="12.7265625" style="367" customWidth="1"/>
    <col min="4" max="4" width="8.26953125" style="367" customWidth="1"/>
    <col min="5" max="6" width="15" style="367" customWidth="1"/>
    <col min="7" max="7" width="11.453125" style="367" customWidth="1"/>
    <col min="8" max="8" width="9.26953125" style="367" customWidth="1"/>
    <col min="9" max="9" width="9.6328125" style="367" customWidth="1"/>
    <col min="10" max="11" width="2.7265625" style="367" customWidth="1"/>
    <col min="12" max="12" width="46.26953125" style="367" customWidth="1"/>
    <col min="13" max="13" width="12.7265625" style="367" customWidth="1"/>
    <col min="14" max="14" width="8.26953125" style="367" customWidth="1"/>
    <col min="15" max="16" width="15" style="367" customWidth="1"/>
    <col min="17" max="17" width="10.7265625" style="367" customWidth="1"/>
    <col min="18" max="18" width="11.26953125" style="367" customWidth="1"/>
    <col min="19" max="19" width="9.7265625" style="367" customWidth="1"/>
    <col min="20" max="20" width="3.54296875" style="367" customWidth="1"/>
    <col min="21" max="21" width="9.26953125" style="367"/>
    <col min="22" max="22" width="34.26953125" style="367" customWidth="1"/>
    <col min="23" max="23" width="11.7265625" style="367" customWidth="1"/>
    <col min="24" max="25" width="14.54296875" style="367" customWidth="1"/>
    <col min="26" max="16384" width="9.26953125" style="367"/>
  </cols>
  <sheetData>
    <row r="1" spans="2:25" x14ac:dyDescent="0.45">
      <c r="B1" s="487"/>
      <c r="C1" s="425"/>
      <c r="D1" s="425"/>
      <c r="E1" s="425"/>
      <c r="F1" s="425"/>
      <c r="G1" s="425"/>
      <c r="H1" s="425"/>
      <c r="I1" s="428"/>
      <c r="J1" s="581"/>
      <c r="K1" s="581"/>
      <c r="L1" s="487"/>
      <c r="M1" s="425"/>
      <c r="N1" s="425"/>
      <c r="O1" s="425"/>
      <c r="P1" s="425"/>
      <c r="Q1" s="425"/>
      <c r="R1" s="425"/>
      <c r="S1" s="428"/>
      <c r="T1" s="581"/>
      <c r="U1" s="487"/>
      <c r="V1" s="425"/>
      <c r="W1" s="425"/>
      <c r="X1" s="425"/>
      <c r="Y1" s="428"/>
    </row>
    <row r="2" spans="2:25" x14ac:dyDescent="0.45">
      <c r="B2" s="426"/>
      <c r="C2" s="427"/>
      <c r="D2" s="427"/>
      <c r="E2" s="427"/>
      <c r="F2" s="427"/>
      <c r="G2" s="427"/>
      <c r="H2" s="427"/>
      <c r="I2" s="429"/>
      <c r="J2" s="581"/>
      <c r="K2" s="581"/>
      <c r="L2" s="426"/>
      <c r="M2" s="427"/>
      <c r="N2" s="427"/>
      <c r="O2" s="427"/>
      <c r="P2" s="427"/>
      <c r="Q2" s="427"/>
      <c r="R2" s="427"/>
      <c r="S2" s="429"/>
      <c r="T2" s="581"/>
      <c r="U2" s="426"/>
      <c r="V2" s="427"/>
      <c r="W2" s="427"/>
      <c r="X2" s="427"/>
      <c r="Y2" s="429"/>
    </row>
    <row r="3" spans="2:25" x14ac:dyDescent="0.45">
      <c r="J3" s="581"/>
      <c r="K3" s="581"/>
      <c r="T3" s="581"/>
    </row>
    <row r="4" spans="2:25" ht="17.5" x14ac:dyDescent="0.45">
      <c r="B4" s="1215" t="s">
        <v>2356</v>
      </c>
      <c r="C4" s="369"/>
      <c r="D4" s="369"/>
      <c r="E4" s="369"/>
      <c r="F4" s="369"/>
      <c r="G4" s="369"/>
      <c r="H4" s="369"/>
      <c r="I4" s="370"/>
      <c r="J4" s="581"/>
      <c r="K4" s="581"/>
      <c r="L4" s="1215" t="s">
        <v>2366</v>
      </c>
      <c r="M4" s="369"/>
      <c r="N4" s="369"/>
      <c r="O4" s="369"/>
      <c r="P4" s="369"/>
      <c r="Q4" s="369"/>
      <c r="R4" s="369"/>
      <c r="S4" s="370"/>
      <c r="T4" s="581"/>
      <c r="U4" s="1215" t="s">
        <v>2575</v>
      </c>
      <c r="V4" s="369"/>
      <c r="W4" s="369"/>
      <c r="X4" s="369"/>
      <c r="Y4" s="369"/>
    </row>
    <row r="5" spans="2:25" x14ac:dyDescent="0.45">
      <c r="B5" s="1788"/>
      <c r="C5" s="1788"/>
      <c r="D5" s="1788"/>
      <c r="E5" s="1787">
        <f>+SUBTOTAL(9,E$8:$E226)</f>
        <v>0</v>
      </c>
      <c r="F5" s="496">
        <f>+SUBTOTAL(9,F$8:F226)</f>
        <v>0</v>
      </c>
      <c r="G5" s="1788"/>
      <c r="H5" s="1788"/>
      <c r="I5" s="1788"/>
      <c r="J5" s="581"/>
      <c r="K5" s="581"/>
      <c r="L5" s="1788"/>
      <c r="M5" s="1788"/>
      <c r="N5" s="1788"/>
      <c r="O5" s="496">
        <f>+SUBTOTAL(9,$O$8:O226)</f>
        <v>0</v>
      </c>
      <c r="P5" s="496">
        <f>+SUBTOTAL(9,$P$8:P226)</f>
        <v>0</v>
      </c>
      <c r="Q5" s="1788"/>
      <c r="R5" s="1788"/>
      <c r="S5" s="1788"/>
      <c r="T5" s="581"/>
      <c r="U5" s="1788"/>
      <c r="V5" s="1788"/>
      <c r="W5" s="1788"/>
      <c r="X5" s="1788"/>
      <c r="Y5" s="1788"/>
    </row>
    <row r="6" spans="2:25" ht="32" x14ac:dyDescent="0.45">
      <c r="B6" s="1216" t="s">
        <v>71</v>
      </c>
      <c r="C6" s="1198" t="s">
        <v>80</v>
      </c>
      <c r="D6" s="1198" t="s">
        <v>75</v>
      </c>
      <c r="E6" s="474" t="s">
        <v>232</v>
      </c>
      <c r="F6" s="474" t="s">
        <v>233</v>
      </c>
      <c r="G6" s="1789" t="s">
        <v>604</v>
      </c>
      <c r="H6" s="1789" t="s">
        <v>73</v>
      </c>
      <c r="I6" s="476" t="s">
        <v>1832</v>
      </c>
      <c r="J6" s="581"/>
      <c r="K6" s="581"/>
      <c r="L6" s="473" t="s">
        <v>71</v>
      </c>
      <c r="M6" s="474" t="s">
        <v>80</v>
      </c>
      <c r="N6" s="474" t="s">
        <v>75</v>
      </c>
      <c r="O6" s="474" t="s">
        <v>232</v>
      </c>
      <c r="P6" s="474" t="s">
        <v>233</v>
      </c>
      <c r="Q6" s="1789" t="s">
        <v>604</v>
      </c>
      <c r="R6" s="1789" t="s">
        <v>73</v>
      </c>
      <c r="S6" s="476" t="s">
        <v>1833</v>
      </c>
      <c r="T6" s="581"/>
      <c r="U6" s="473" t="s">
        <v>1834</v>
      </c>
      <c r="V6" s="474" t="s">
        <v>853</v>
      </c>
      <c r="W6" s="474" t="s">
        <v>80</v>
      </c>
      <c r="X6" s="474" t="s">
        <v>1835</v>
      </c>
      <c r="Y6" s="476" t="s">
        <v>1836</v>
      </c>
    </row>
    <row r="7" spans="2:25" x14ac:dyDescent="0.45">
      <c r="B7" s="386" t="s">
        <v>27</v>
      </c>
      <c r="C7" s="387" t="s">
        <v>28</v>
      </c>
      <c r="D7" s="387" t="s">
        <v>29</v>
      </c>
      <c r="E7" s="387" t="s">
        <v>53</v>
      </c>
      <c r="F7" s="387" t="s">
        <v>54</v>
      </c>
      <c r="G7" s="1790" t="s">
        <v>55</v>
      </c>
      <c r="H7" s="1790" t="s">
        <v>56</v>
      </c>
      <c r="I7" s="388" t="s">
        <v>57</v>
      </c>
      <c r="J7" s="581"/>
      <c r="K7" s="581"/>
      <c r="L7" s="386" t="s">
        <v>27</v>
      </c>
      <c r="M7" s="387" t="s">
        <v>28</v>
      </c>
      <c r="N7" s="387" t="s">
        <v>29</v>
      </c>
      <c r="O7" s="387" t="s">
        <v>53</v>
      </c>
      <c r="P7" s="387" t="s">
        <v>54</v>
      </c>
      <c r="Q7" s="1790" t="s">
        <v>55</v>
      </c>
      <c r="R7" s="1790" t="s">
        <v>56</v>
      </c>
      <c r="S7" s="388" t="s">
        <v>57</v>
      </c>
      <c r="T7" s="581"/>
      <c r="U7" s="386" t="s">
        <v>27</v>
      </c>
      <c r="V7" s="387" t="s">
        <v>28</v>
      </c>
      <c r="W7" s="387" t="s">
        <v>29</v>
      </c>
      <c r="X7" s="387" t="s">
        <v>53</v>
      </c>
      <c r="Y7" s="388" t="s">
        <v>54</v>
      </c>
    </row>
    <row r="8" spans="2:25" ht="16" customHeight="1" x14ac:dyDescent="0.45">
      <c r="B8" s="1926"/>
      <c r="C8" s="1974"/>
      <c r="D8" s="1994"/>
      <c r="E8" s="1930"/>
      <c r="F8" s="1949"/>
      <c r="G8" s="1948"/>
      <c r="H8" s="1995"/>
      <c r="I8" s="1997"/>
      <c r="J8" s="581"/>
      <c r="K8" s="581"/>
      <c r="L8" s="1926"/>
      <c r="M8" s="1974"/>
      <c r="N8" s="1994"/>
      <c r="O8" s="1930"/>
      <c r="P8" s="1949"/>
      <c r="Q8" s="1948"/>
      <c r="R8" s="1995"/>
      <c r="S8" s="1997"/>
      <c r="T8" s="581"/>
      <c r="U8" s="1988"/>
      <c r="V8" s="1927"/>
      <c r="W8" s="1927"/>
      <c r="X8" s="1880"/>
      <c r="Y8" s="1618"/>
    </row>
    <row r="9" spans="2:25" ht="16" customHeight="1" x14ac:dyDescent="0.45">
      <c r="B9" s="1925"/>
      <c r="C9" s="1973"/>
      <c r="D9" s="1993"/>
      <c r="E9" s="1854"/>
      <c r="F9" s="1854"/>
      <c r="G9" s="1602"/>
      <c r="H9" s="1602"/>
      <c r="I9" s="1996"/>
      <c r="J9" s="581"/>
      <c r="K9" s="581"/>
      <c r="L9" s="1925"/>
      <c r="M9" s="1973"/>
      <c r="N9" s="1993"/>
      <c r="O9" s="1854"/>
      <c r="P9" s="1854"/>
      <c r="Q9" s="1602"/>
      <c r="R9" s="1602"/>
      <c r="S9" s="1996"/>
      <c r="T9" s="581"/>
      <c r="U9" s="1852"/>
      <c r="V9" s="1853"/>
      <c r="W9" s="1853"/>
      <c r="X9" s="1695"/>
      <c r="Y9" s="1998"/>
    </row>
    <row r="10" spans="2:25" ht="16" customHeight="1" x14ac:dyDescent="0.45">
      <c r="B10" s="1568"/>
      <c r="C10" s="1604"/>
      <c r="D10" s="1607"/>
      <c r="E10" s="1572"/>
      <c r="F10" s="1572"/>
      <c r="G10" s="1602"/>
      <c r="H10" s="1602"/>
      <c r="I10" s="1897"/>
      <c r="J10" s="581"/>
      <c r="K10" s="581"/>
      <c r="L10" s="1568"/>
      <c r="M10" s="1604"/>
      <c r="N10" s="1607"/>
      <c r="O10" s="1572"/>
      <c r="P10" s="1572"/>
      <c r="Q10" s="1602"/>
      <c r="R10" s="1602"/>
      <c r="S10" s="1897"/>
      <c r="T10" s="581"/>
      <c r="U10" s="1588"/>
      <c r="V10" s="1569"/>
      <c r="W10" s="1569"/>
      <c r="X10" s="1587"/>
      <c r="Y10" s="1618"/>
    </row>
    <row r="11" spans="2:25" ht="16" customHeight="1" x14ac:dyDescent="0.45">
      <c r="B11" s="1568"/>
      <c r="C11" s="1604"/>
      <c r="D11" s="1587"/>
      <c r="E11" s="1572"/>
      <c r="F11" s="1572"/>
      <c r="G11" s="1602"/>
      <c r="H11" s="1602"/>
      <c r="I11" s="1897"/>
      <c r="J11" s="581"/>
      <c r="K11" s="581"/>
      <c r="L11" s="1568"/>
      <c r="M11" s="1604"/>
      <c r="N11" s="1607"/>
      <c r="O11" s="1572"/>
      <c r="P11" s="1572"/>
      <c r="Q11" s="1602"/>
      <c r="R11" s="1602"/>
      <c r="S11" s="1897"/>
      <c r="T11" s="581"/>
      <c r="U11" s="1588"/>
      <c r="V11" s="1569"/>
      <c r="W11" s="1569"/>
      <c r="X11" s="1587"/>
      <c r="Y11" s="1618"/>
    </row>
    <row r="12" spans="2:25" ht="16" customHeight="1" x14ac:dyDescent="0.45">
      <c r="B12" s="1568"/>
      <c r="C12" s="1604"/>
      <c r="D12" s="1607"/>
      <c r="E12" s="1572"/>
      <c r="F12" s="1572"/>
      <c r="G12" s="1602"/>
      <c r="H12" s="1602"/>
      <c r="I12" s="1897"/>
      <c r="J12" s="581"/>
      <c r="K12" s="581"/>
      <c r="L12" s="1568"/>
      <c r="M12" s="1604"/>
      <c r="N12" s="1607"/>
      <c r="O12" s="1572"/>
      <c r="P12" s="1572"/>
      <c r="Q12" s="1602"/>
      <c r="R12" s="1602"/>
      <c r="S12" s="1897"/>
      <c r="T12" s="581"/>
      <c r="U12" s="1588"/>
      <c r="V12" s="1569"/>
      <c r="W12" s="1569"/>
      <c r="X12" s="1587"/>
      <c r="Y12" s="1618"/>
    </row>
    <row r="13" spans="2:25" ht="16" customHeight="1" x14ac:dyDescent="0.45">
      <c r="B13" s="1568"/>
      <c r="C13" s="1604"/>
      <c r="D13" s="1587"/>
      <c r="E13" s="1572"/>
      <c r="F13" s="1572"/>
      <c r="G13" s="1602"/>
      <c r="H13" s="1602"/>
      <c r="I13" s="1897"/>
      <c r="J13" s="581"/>
      <c r="K13" s="581"/>
      <c r="L13" s="1568"/>
      <c r="M13" s="1604"/>
      <c r="N13" s="1607"/>
      <c r="O13" s="1572"/>
      <c r="P13" s="1572"/>
      <c r="Q13" s="1602"/>
      <c r="R13" s="1602"/>
      <c r="S13" s="1897"/>
      <c r="T13" s="581"/>
      <c r="U13" s="1588"/>
      <c r="V13" s="1569"/>
      <c r="W13" s="1569"/>
      <c r="X13" s="1587"/>
      <c r="Y13" s="1618"/>
    </row>
    <row r="14" spans="2:25" ht="16" customHeight="1" x14ac:dyDescent="0.45">
      <c r="B14" s="1568"/>
      <c r="C14" s="1604"/>
      <c r="D14" s="1607"/>
      <c r="E14" s="1572"/>
      <c r="F14" s="1572"/>
      <c r="G14" s="1602"/>
      <c r="H14" s="1602"/>
      <c r="I14" s="1897"/>
      <c r="J14" s="581"/>
      <c r="K14" s="581"/>
      <c r="L14" s="1568"/>
      <c r="M14" s="1604"/>
      <c r="N14" s="1607"/>
      <c r="O14" s="1572"/>
      <c r="P14" s="1572"/>
      <c r="Q14" s="1602"/>
      <c r="R14" s="1602"/>
      <c r="S14" s="1897"/>
      <c r="T14" s="581"/>
      <c r="U14" s="1588"/>
      <c r="V14" s="1569"/>
      <c r="W14" s="1569"/>
      <c r="X14" s="1587"/>
      <c r="Y14" s="1618"/>
    </row>
    <row r="15" spans="2:25" ht="16" customHeight="1" x14ac:dyDescent="0.45">
      <c r="B15" s="1568"/>
      <c r="C15" s="1604"/>
      <c r="D15" s="1587"/>
      <c r="E15" s="1572"/>
      <c r="F15" s="1572"/>
      <c r="G15" s="1602"/>
      <c r="H15" s="1602"/>
      <c r="I15" s="1897"/>
      <c r="J15" s="581"/>
      <c r="K15" s="581"/>
      <c r="L15" s="1568"/>
      <c r="M15" s="1604"/>
      <c r="N15" s="1607"/>
      <c r="O15" s="1572"/>
      <c r="P15" s="1572"/>
      <c r="Q15" s="1602"/>
      <c r="R15" s="1602"/>
      <c r="S15" s="1897"/>
      <c r="T15" s="581"/>
      <c r="U15" s="1588"/>
      <c r="V15" s="1569"/>
      <c r="W15" s="1569"/>
      <c r="X15" s="1587"/>
      <c r="Y15" s="1618"/>
    </row>
    <row r="16" spans="2:25" ht="16" customHeight="1" x14ac:dyDescent="0.45">
      <c r="B16" s="1568"/>
      <c r="C16" s="1604"/>
      <c r="D16" s="1607"/>
      <c r="E16" s="1572"/>
      <c r="F16" s="1572"/>
      <c r="G16" s="1602"/>
      <c r="H16" s="1602"/>
      <c r="I16" s="1897"/>
      <c r="J16" s="581"/>
      <c r="K16" s="581"/>
      <c r="L16" s="1568"/>
      <c r="M16" s="1604"/>
      <c r="N16" s="1607"/>
      <c r="O16" s="1572"/>
      <c r="P16" s="1572"/>
      <c r="Q16" s="1602"/>
      <c r="R16" s="1602"/>
      <c r="S16" s="1897"/>
      <c r="T16" s="581"/>
      <c r="U16" s="1588"/>
      <c r="V16" s="1569"/>
      <c r="W16" s="1569"/>
      <c r="X16" s="1587"/>
      <c r="Y16" s="1618"/>
    </row>
    <row r="17" spans="2:25" ht="16" customHeight="1" x14ac:dyDescent="0.45">
      <c r="B17" s="1568"/>
      <c r="C17" s="1604"/>
      <c r="D17" s="1587"/>
      <c r="E17" s="1572"/>
      <c r="F17" s="1572"/>
      <c r="G17" s="1602"/>
      <c r="H17" s="1602"/>
      <c r="I17" s="1897"/>
      <c r="J17" s="581"/>
      <c r="K17" s="581"/>
      <c r="L17" s="1568"/>
      <c r="M17" s="1569"/>
      <c r="N17" s="1607"/>
      <c r="O17" s="1572"/>
      <c r="P17" s="1572"/>
      <c r="Q17" s="1602"/>
      <c r="R17" s="1602"/>
      <c r="S17" s="1897"/>
      <c r="T17" s="581"/>
      <c r="U17" s="1588"/>
      <c r="V17" s="1569"/>
      <c r="W17" s="1569"/>
      <c r="X17" s="1587"/>
      <c r="Y17" s="1618"/>
    </row>
    <row r="18" spans="2:25" ht="16" customHeight="1" x14ac:dyDescent="0.45">
      <c r="B18" s="1568"/>
      <c r="C18" s="1604"/>
      <c r="D18" s="1607"/>
      <c r="E18" s="1572"/>
      <c r="F18" s="1572"/>
      <c r="G18" s="1602"/>
      <c r="H18" s="1602"/>
      <c r="I18" s="1897"/>
      <c r="J18" s="581"/>
      <c r="K18" s="581"/>
      <c r="L18" s="1568"/>
      <c r="M18" s="1569"/>
      <c r="N18" s="1607"/>
      <c r="O18" s="1572"/>
      <c r="P18" s="1572"/>
      <c r="Q18" s="1602"/>
      <c r="R18" s="1602"/>
      <c r="S18" s="1897"/>
      <c r="T18" s="581"/>
      <c r="U18" s="1588"/>
      <c r="V18" s="1569"/>
      <c r="W18" s="1569"/>
      <c r="X18" s="1587"/>
      <c r="Y18" s="1618"/>
    </row>
    <row r="19" spans="2:25" ht="16" customHeight="1" x14ac:dyDescent="0.45">
      <c r="B19" s="1568"/>
      <c r="C19" s="1604"/>
      <c r="D19" s="1587"/>
      <c r="E19" s="1572"/>
      <c r="F19" s="1572"/>
      <c r="G19" s="1602"/>
      <c r="H19" s="1602"/>
      <c r="I19" s="1897"/>
      <c r="J19" s="581"/>
      <c r="K19" s="581"/>
      <c r="L19" s="1568"/>
      <c r="M19" s="1569"/>
      <c r="N19" s="1607"/>
      <c r="O19" s="1572"/>
      <c r="P19" s="1572"/>
      <c r="Q19" s="1602"/>
      <c r="R19" s="1602"/>
      <c r="S19" s="1897"/>
      <c r="T19" s="581"/>
      <c r="U19" s="1588"/>
      <c r="V19" s="1569"/>
      <c r="W19" s="1569"/>
      <c r="X19" s="1587"/>
      <c r="Y19" s="1618"/>
    </row>
    <row r="20" spans="2:25" ht="16" customHeight="1" x14ac:dyDescent="0.45">
      <c r="B20" s="1568"/>
      <c r="C20" s="1604"/>
      <c r="D20" s="1607"/>
      <c r="E20" s="1572"/>
      <c r="F20" s="1572"/>
      <c r="G20" s="1602"/>
      <c r="H20" s="1602"/>
      <c r="I20" s="1897"/>
      <c r="J20" s="581"/>
      <c r="K20" s="581"/>
      <c r="L20" s="1568"/>
      <c r="M20" s="1569"/>
      <c r="N20" s="1607"/>
      <c r="O20" s="1572"/>
      <c r="P20" s="1572"/>
      <c r="Q20" s="1602"/>
      <c r="R20" s="1602"/>
      <c r="S20" s="1897"/>
      <c r="T20" s="581"/>
      <c r="U20" s="1588"/>
      <c r="V20" s="1569"/>
      <c r="W20" s="1569"/>
      <c r="X20" s="1587"/>
      <c r="Y20" s="1618"/>
    </row>
    <row r="21" spans="2:25" ht="16" customHeight="1" x14ac:dyDescent="0.45">
      <c r="B21" s="1568"/>
      <c r="C21" s="1604"/>
      <c r="D21" s="1607"/>
      <c r="E21" s="1572"/>
      <c r="F21" s="1572"/>
      <c r="G21" s="1602"/>
      <c r="H21" s="1602"/>
      <c r="I21" s="1897"/>
      <c r="J21" s="581"/>
      <c r="K21" s="581"/>
      <c r="L21" s="1568"/>
      <c r="M21" s="1569"/>
      <c r="N21" s="1607"/>
      <c r="O21" s="1572"/>
      <c r="P21" s="1572"/>
      <c r="Q21" s="1602"/>
      <c r="R21" s="1602"/>
      <c r="S21" s="1897"/>
      <c r="T21" s="581"/>
      <c r="U21" s="1588"/>
      <c r="V21" s="1569"/>
      <c r="W21" s="1569"/>
      <c r="X21" s="1587"/>
      <c r="Y21" s="1618"/>
    </row>
    <row r="22" spans="2:25" ht="16" customHeight="1" x14ac:dyDescent="0.45">
      <c r="B22" s="1568"/>
      <c r="C22" s="1604"/>
      <c r="D22" s="1607"/>
      <c r="E22" s="1572"/>
      <c r="F22" s="1572"/>
      <c r="G22" s="1602"/>
      <c r="H22" s="1602"/>
      <c r="I22" s="1897"/>
      <c r="J22" s="581"/>
      <c r="K22" s="581"/>
      <c r="L22" s="1568"/>
      <c r="M22" s="1569"/>
      <c r="N22" s="1607"/>
      <c r="O22" s="1572"/>
      <c r="P22" s="1572"/>
      <c r="Q22" s="1602"/>
      <c r="R22" s="1602"/>
      <c r="S22" s="1897"/>
      <c r="T22" s="581"/>
      <c r="U22" s="1588"/>
      <c r="V22" s="1569"/>
      <c r="W22" s="1569"/>
      <c r="X22" s="1587"/>
      <c r="Y22" s="1618"/>
    </row>
    <row r="23" spans="2:25" ht="16" customHeight="1" x14ac:dyDescent="0.45">
      <c r="B23" s="1568"/>
      <c r="C23" s="1569"/>
      <c r="D23" s="1587"/>
      <c r="E23" s="1572"/>
      <c r="F23" s="1572"/>
      <c r="G23" s="1602"/>
      <c r="H23" s="1602"/>
      <c r="I23" s="1897"/>
      <c r="J23" s="581"/>
      <c r="K23" s="581"/>
      <c r="L23" s="1568"/>
      <c r="M23" s="1569"/>
      <c r="N23" s="1607"/>
      <c r="O23" s="1572"/>
      <c r="P23" s="1572"/>
      <c r="Q23" s="1602"/>
      <c r="R23" s="1602"/>
      <c r="S23" s="1897"/>
      <c r="T23" s="581"/>
      <c r="U23" s="1588"/>
      <c r="V23" s="1569"/>
      <c r="W23" s="1569"/>
      <c r="X23" s="1587"/>
      <c r="Y23" s="1618"/>
    </row>
    <row r="24" spans="2:25" ht="16" customHeight="1" x14ac:dyDescent="0.45">
      <c r="B24" s="1568"/>
      <c r="C24" s="1569"/>
      <c r="D24" s="1607"/>
      <c r="E24" s="1572"/>
      <c r="F24" s="1572"/>
      <c r="G24" s="1602"/>
      <c r="H24" s="1602"/>
      <c r="I24" s="1897"/>
      <c r="J24" s="581"/>
      <c r="K24" s="581"/>
      <c r="L24" s="1568"/>
      <c r="M24" s="1569"/>
      <c r="N24" s="1607"/>
      <c r="O24" s="1572"/>
      <c r="P24" s="1572"/>
      <c r="Q24" s="1602"/>
      <c r="R24" s="1602"/>
      <c r="S24" s="1897"/>
      <c r="T24" s="581"/>
      <c r="U24" s="1588"/>
      <c r="V24" s="1569"/>
      <c r="W24" s="1569"/>
      <c r="X24" s="1587"/>
      <c r="Y24" s="1618"/>
    </row>
    <row r="25" spans="2:25" ht="16" customHeight="1" x14ac:dyDescent="0.45">
      <c r="B25" s="1568"/>
      <c r="C25" s="1569"/>
      <c r="D25" s="1587"/>
      <c r="E25" s="1572"/>
      <c r="F25" s="1572"/>
      <c r="G25" s="1602"/>
      <c r="H25" s="1602"/>
      <c r="I25" s="1897"/>
      <c r="J25" s="581"/>
      <c r="K25" s="581"/>
      <c r="L25" s="1568"/>
      <c r="M25" s="1569"/>
      <c r="N25" s="1607"/>
      <c r="O25" s="1572"/>
      <c r="P25" s="1572"/>
      <c r="Q25" s="1602"/>
      <c r="R25" s="1602"/>
      <c r="S25" s="1897"/>
      <c r="T25" s="581"/>
      <c r="U25" s="1588"/>
      <c r="V25" s="1569"/>
      <c r="W25" s="1569"/>
      <c r="X25" s="1587"/>
      <c r="Y25" s="1618"/>
    </row>
    <row r="26" spans="2:25" ht="16" customHeight="1" x14ac:dyDescent="0.45">
      <c r="B26" s="1568"/>
      <c r="C26" s="1569"/>
      <c r="D26" s="1607"/>
      <c r="E26" s="1572"/>
      <c r="F26" s="1572"/>
      <c r="G26" s="1602"/>
      <c r="H26" s="1602"/>
      <c r="I26" s="1897"/>
      <c r="J26" s="581"/>
      <c r="K26" s="581"/>
      <c r="L26" s="1568"/>
      <c r="M26" s="1569"/>
      <c r="N26" s="1607"/>
      <c r="O26" s="1572"/>
      <c r="P26" s="1572"/>
      <c r="Q26" s="1602"/>
      <c r="R26" s="1602"/>
      <c r="S26" s="1897"/>
      <c r="T26" s="581"/>
      <c r="U26" s="1588"/>
      <c r="V26" s="1569"/>
      <c r="W26" s="1569"/>
      <c r="X26" s="1587"/>
      <c r="Y26" s="1618"/>
    </row>
    <row r="27" spans="2:25" ht="16" customHeight="1" x14ac:dyDescent="0.45">
      <c r="B27" s="1568"/>
      <c r="C27" s="1569"/>
      <c r="D27" s="1587"/>
      <c r="E27" s="1572"/>
      <c r="F27" s="1572"/>
      <c r="G27" s="1602"/>
      <c r="H27" s="1602"/>
      <c r="I27" s="1897"/>
      <c r="J27" s="581"/>
      <c r="K27" s="581"/>
      <c r="L27" s="1568"/>
      <c r="M27" s="1569"/>
      <c r="N27" s="1607"/>
      <c r="O27" s="1572"/>
      <c r="P27" s="1572"/>
      <c r="Q27" s="1602"/>
      <c r="R27" s="1602"/>
      <c r="S27" s="1897"/>
      <c r="T27" s="581"/>
      <c r="U27" s="1588"/>
      <c r="V27" s="1569"/>
      <c r="W27" s="1569"/>
      <c r="X27" s="1587"/>
      <c r="Y27" s="1618"/>
    </row>
    <row r="28" spans="2:25" ht="16" customHeight="1" x14ac:dyDescent="0.45">
      <c r="B28" s="1568"/>
      <c r="C28" s="1569"/>
      <c r="D28" s="1607"/>
      <c r="E28" s="1572"/>
      <c r="F28" s="1572"/>
      <c r="G28" s="1602"/>
      <c r="H28" s="1602"/>
      <c r="I28" s="1897"/>
      <c r="J28" s="581"/>
      <c r="K28" s="581"/>
      <c r="L28" s="1568"/>
      <c r="M28" s="1569"/>
      <c r="N28" s="1607"/>
      <c r="O28" s="1572"/>
      <c r="P28" s="1572"/>
      <c r="Q28" s="1602"/>
      <c r="R28" s="1602"/>
      <c r="S28" s="1897"/>
      <c r="T28" s="581"/>
      <c r="U28" s="1588"/>
      <c r="V28" s="1569"/>
      <c r="W28" s="1569"/>
      <c r="X28" s="1587"/>
      <c r="Y28" s="1618"/>
    </row>
    <row r="29" spans="2:25" ht="16" customHeight="1" x14ac:dyDescent="0.45">
      <c r="B29" s="1568"/>
      <c r="C29" s="1569"/>
      <c r="D29" s="1587"/>
      <c r="E29" s="1572"/>
      <c r="F29" s="1572"/>
      <c r="G29" s="1602"/>
      <c r="H29" s="1602"/>
      <c r="I29" s="1897"/>
      <c r="J29" s="581"/>
      <c r="K29" s="581"/>
      <c r="L29" s="1568"/>
      <c r="M29" s="1569"/>
      <c r="N29" s="1607"/>
      <c r="O29" s="1572"/>
      <c r="P29" s="1572"/>
      <c r="Q29" s="1602"/>
      <c r="R29" s="1602"/>
      <c r="S29" s="1897"/>
      <c r="T29" s="581"/>
      <c r="U29" s="1588"/>
      <c r="V29" s="1569"/>
      <c r="W29" s="1569"/>
      <c r="X29" s="1587"/>
      <c r="Y29" s="1618"/>
    </row>
    <row r="30" spans="2:25" ht="16" customHeight="1" x14ac:dyDescent="0.45">
      <c r="B30" s="1568"/>
      <c r="C30" s="1569"/>
      <c r="D30" s="1607"/>
      <c r="E30" s="1572"/>
      <c r="F30" s="1572"/>
      <c r="G30" s="1602"/>
      <c r="H30" s="1602"/>
      <c r="I30" s="1897"/>
      <c r="J30" s="581"/>
      <c r="K30" s="581"/>
      <c r="L30" s="1568"/>
      <c r="M30" s="1569"/>
      <c r="N30" s="1607"/>
      <c r="O30" s="1572"/>
      <c r="P30" s="1572"/>
      <c r="Q30" s="1602"/>
      <c r="R30" s="1602"/>
      <c r="S30" s="1897"/>
      <c r="T30" s="581"/>
      <c r="U30" s="1588"/>
      <c r="V30" s="1569"/>
      <c r="W30" s="1569"/>
      <c r="X30" s="1587"/>
      <c r="Y30" s="1618"/>
    </row>
    <row r="31" spans="2:25" ht="16" customHeight="1" x14ac:dyDescent="0.45">
      <c r="B31" s="1568"/>
      <c r="C31" s="1569"/>
      <c r="D31" s="1587"/>
      <c r="E31" s="1572"/>
      <c r="F31" s="1572"/>
      <c r="G31" s="1602"/>
      <c r="H31" s="1602"/>
      <c r="I31" s="1897"/>
      <c r="J31" s="581"/>
      <c r="K31" s="581"/>
      <c r="L31" s="1568"/>
      <c r="M31" s="1569"/>
      <c r="N31" s="1607"/>
      <c r="O31" s="1572"/>
      <c r="P31" s="1572"/>
      <c r="Q31" s="1602"/>
      <c r="R31" s="1602"/>
      <c r="S31" s="1897"/>
      <c r="T31" s="581"/>
      <c r="U31" s="1588"/>
      <c r="V31" s="1569"/>
      <c r="W31" s="1569"/>
      <c r="X31" s="1587"/>
      <c r="Y31" s="1618"/>
    </row>
    <row r="32" spans="2:25" ht="16" customHeight="1" x14ac:dyDescent="0.45">
      <c r="B32" s="1568"/>
      <c r="C32" s="1569"/>
      <c r="D32" s="1607"/>
      <c r="E32" s="1572"/>
      <c r="F32" s="1572"/>
      <c r="G32" s="1602"/>
      <c r="H32" s="1602"/>
      <c r="I32" s="1897"/>
      <c r="J32" s="581"/>
      <c r="K32" s="581"/>
      <c r="L32" s="1568"/>
      <c r="M32" s="1569"/>
      <c r="N32" s="1607"/>
      <c r="O32" s="1572"/>
      <c r="P32" s="1572"/>
      <c r="Q32" s="1602"/>
      <c r="R32" s="1602"/>
      <c r="S32" s="1897"/>
      <c r="T32" s="581"/>
      <c r="U32" s="1588"/>
      <c r="V32" s="1569"/>
      <c r="W32" s="1569"/>
      <c r="X32" s="1587"/>
      <c r="Y32" s="1618"/>
    </row>
    <row r="33" spans="2:25" ht="16" customHeight="1" x14ac:dyDescent="0.45">
      <c r="B33" s="1568"/>
      <c r="C33" s="1569"/>
      <c r="D33" s="1587"/>
      <c r="E33" s="1572"/>
      <c r="F33" s="1572"/>
      <c r="G33" s="1602"/>
      <c r="H33" s="1602"/>
      <c r="I33" s="1897"/>
      <c r="J33" s="581"/>
      <c r="K33" s="581"/>
      <c r="L33" s="1568"/>
      <c r="M33" s="1569"/>
      <c r="N33" s="1607"/>
      <c r="O33" s="1572"/>
      <c r="P33" s="1572"/>
      <c r="Q33" s="1602"/>
      <c r="R33" s="1602"/>
      <c r="S33" s="1897"/>
      <c r="T33" s="581"/>
      <c r="U33" s="1588"/>
      <c r="V33" s="1569"/>
      <c r="W33" s="1569"/>
      <c r="X33" s="1587"/>
      <c r="Y33" s="1618"/>
    </row>
    <row r="34" spans="2:25" ht="16" customHeight="1" x14ac:dyDescent="0.45">
      <c r="B34" s="1568"/>
      <c r="C34" s="1569"/>
      <c r="D34" s="1607"/>
      <c r="E34" s="1572"/>
      <c r="F34" s="1572"/>
      <c r="G34" s="1602"/>
      <c r="H34" s="1602"/>
      <c r="I34" s="1897"/>
      <c r="J34" s="581"/>
      <c r="K34" s="581"/>
      <c r="L34" s="1568"/>
      <c r="M34" s="1569"/>
      <c r="N34" s="1607"/>
      <c r="O34" s="1572"/>
      <c r="P34" s="1572"/>
      <c r="Q34" s="1602"/>
      <c r="R34" s="1602"/>
      <c r="S34" s="1897"/>
      <c r="T34" s="581"/>
      <c r="U34" s="1588"/>
      <c r="V34" s="1569"/>
      <c r="W34" s="1569"/>
      <c r="X34" s="1587"/>
      <c r="Y34" s="1618"/>
    </row>
    <row r="35" spans="2:25" ht="16" customHeight="1" x14ac:dyDescent="0.45">
      <c r="B35" s="1568"/>
      <c r="C35" s="1569"/>
      <c r="D35" s="1587"/>
      <c r="E35" s="1572"/>
      <c r="F35" s="1572"/>
      <c r="G35" s="1602"/>
      <c r="H35" s="1602"/>
      <c r="I35" s="1897"/>
      <c r="J35" s="581"/>
      <c r="K35" s="581"/>
      <c r="L35" s="1568"/>
      <c r="M35" s="1569"/>
      <c r="N35" s="1607"/>
      <c r="O35" s="1572"/>
      <c r="P35" s="1572"/>
      <c r="Q35" s="1602"/>
      <c r="R35" s="1602"/>
      <c r="S35" s="1897"/>
      <c r="T35" s="581"/>
      <c r="U35" s="1588"/>
      <c r="V35" s="1569"/>
      <c r="W35" s="1569"/>
      <c r="X35" s="1587"/>
      <c r="Y35" s="1618"/>
    </row>
    <row r="36" spans="2:25" ht="16" customHeight="1" x14ac:dyDescent="0.45">
      <c r="B36" s="1568"/>
      <c r="C36" s="1569"/>
      <c r="D36" s="1607"/>
      <c r="E36" s="1572"/>
      <c r="F36" s="1572"/>
      <c r="G36" s="1602"/>
      <c r="H36" s="1602"/>
      <c r="I36" s="1897"/>
      <c r="J36" s="581"/>
      <c r="K36" s="581"/>
      <c r="L36" s="1568"/>
      <c r="M36" s="1569"/>
      <c r="N36" s="1607"/>
      <c r="O36" s="1572"/>
      <c r="P36" s="1572"/>
      <c r="Q36" s="1602"/>
      <c r="R36" s="1602"/>
      <c r="S36" s="1897"/>
      <c r="T36" s="581"/>
      <c r="U36" s="1588"/>
      <c r="V36" s="1569"/>
      <c r="W36" s="1569"/>
      <c r="X36" s="1587"/>
      <c r="Y36" s="1618"/>
    </row>
    <row r="37" spans="2:25" ht="16" customHeight="1" x14ac:dyDescent="0.45">
      <c r="B37" s="1568"/>
      <c r="C37" s="1569"/>
      <c r="D37" s="1587"/>
      <c r="E37" s="1572"/>
      <c r="F37" s="1572"/>
      <c r="G37" s="1602"/>
      <c r="H37" s="1602"/>
      <c r="I37" s="1897"/>
      <c r="J37" s="581"/>
      <c r="K37" s="581"/>
      <c r="L37" s="1568"/>
      <c r="M37" s="1569"/>
      <c r="N37" s="1607"/>
      <c r="O37" s="1572"/>
      <c r="P37" s="1572"/>
      <c r="Q37" s="1602"/>
      <c r="R37" s="1602"/>
      <c r="S37" s="1897"/>
      <c r="T37" s="581"/>
      <c r="U37" s="1588"/>
      <c r="V37" s="1569"/>
      <c r="W37" s="1569"/>
      <c r="X37" s="1587"/>
      <c r="Y37" s="1618"/>
    </row>
    <row r="38" spans="2:25" ht="16" customHeight="1" x14ac:dyDescent="0.45">
      <c r="B38" s="1568"/>
      <c r="C38" s="1569"/>
      <c r="D38" s="1607"/>
      <c r="E38" s="1572"/>
      <c r="F38" s="1572"/>
      <c r="G38" s="1602"/>
      <c r="H38" s="1602"/>
      <c r="I38" s="1897"/>
      <c r="J38" s="581"/>
      <c r="K38" s="581"/>
      <c r="L38" s="1568"/>
      <c r="M38" s="1569"/>
      <c r="N38" s="1607"/>
      <c r="O38" s="1572"/>
      <c r="P38" s="1572"/>
      <c r="Q38" s="1602"/>
      <c r="R38" s="1602"/>
      <c r="S38" s="1897"/>
      <c r="T38" s="581"/>
      <c r="U38" s="1588"/>
      <c r="V38" s="1569"/>
      <c r="W38" s="1569"/>
      <c r="X38" s="1587"/>
      <c r="Y38" s="1618"/>
    </row>
    <row r="39" spans="2:25" ht="16" customHeight="1" x14ac:dyDescent="0.45">
      <c r="B39" s="1568"/>
      <c r="C39" s="1569"/>
      <c r="D39" s="1587"/>
      <c r="E39" s="1572"/>
      <c r="F39" s="1572"/>
      <c r="G39" s="1602"/>
      <c r="H39" s="1602"/>
      <c r="I39" s="1897"/>
      <c r="J39" s="581"/>
      <c r="K39" s="581"/>
      <c r="L39" s="1568"/>
      <c r="M39" s="1569"/>
      <c r="N39" s="1607"/>
      <c r="O39" s="1572"/>
      <c r="P39" s="1572"/>
      <c r="Q39" s="1602"/>
      <c r="R39" s="1602"/>
      <c r="S39" s="1897"/>
      <c r="T39" s="581"/>
      <c r="U39" s="1588"/>
      <c r="V39" s="1569"/>
      <c r="W39" s="1569"/>
      <c r="X39" s="1587"/>
      <c r="Y39" s="1618"/>
    </row>
    <row r="40" spans="2:25" ht="16" customHeight="1" x14ac:dyDescent="0.45">
      <c r="B40" s="1568"/>
      <c r="C40" s="1569"/>
      <c r="D40" s="1607"/>
      <c r="E40" s="1572"/>
      <c r="F40" s="1572"/>
      <c r="G40" s="1602"/>
      <c r="H40" s="1602"/>
      <c r="I40" s="1897"/>
      <c r="J40" s="581"/>
      <c r="K40" s="581"/>
      <c r="L40" s="1568"/>
      <c r="M40" s="1569"/>
      <c r="N40" s="1607"/>
      <c r="O40" s="1572"/>
      <c r="P40" s="1572"/>
      <c r="Q40" s="1602"/>
      <c r="R40" s="1602"/>
      <c r="S40" s="1897"/>
      <c r="T40" s="581"/>
      <c r="U40" s="1588"/>
      <c r="V40" s="1569"/>
      <c r="W40" s="1569"/>
      <c r="X40" s="1587"/>
      <c r="Y40" s="1618"/>
    </row>
    <row r="41" spans="2:25" ht="16" customHeight="1" x14ac:dyDescent="0.45">
      <c r="B41" s="1568"/>
      <c r="C41" s="1569"/>
      <c r="D41" s="1587"/>
      <c r="E41" s="1572"/>
      <c r="F41" s="1572"/>
      <c r="G41" s="1602"/>
      <c r="H41" s="1602"/>
      <c r="I41" s="1897"/>
      <c r="J41" s="581"/>
      <c r="K41" s="581"/>
      <c r="L41" s="1568"/>
      <c r="M41" s="1569"/>
      <c r="N41" s="1607"/>
      <c r="O41" s="1572"/>
      <c r="P41" s="1572"/>
      <c r="Q41" s="1602"/>
      <c r="R41" s="1602"/>
      <c r="S41" s="1897"/>
      <c r="T41" s="581"/>
      <c r="U41" s="1588"/>
      <c r="V41" s="1569"/>
      <c r="W41" s="1569"/>
      <c r="X41" s="1587"/>
      <c r="Y41" s="1618"/>
    </row>
    <row r="42" spans="2:25" ht="16" customHeight="1" x14ac:dyDescent="0.45">
      <c r="B42" s="1568"/>
      <c r="C42" s="1569"/>
      <c r="D42" s="1607"/>
      <c r="E42" s="1572"/>
      <c r="F42" s="1572"/>
      <c r="G42" s="1602"/>
      <c r="H42" s="1602"/>
      <c r="I42" s="1897"/>
      <c r="J42" s="581"/>
      <c r="K42" s="581"/>
      <c r="L42" s="1568"/>
      <c r="M42" s="1569"/>
      <c r="N42" s="1607"/>
      <c r="O42" s="1572"/>
      <c r="P42" s="1572"/>
      <c r="Q42" s="1602"/>
      <c r="R42" s="1602"/>
      <c r="S42" s="1897"/>
      <c r="T42" s="581"/>
      <c r="U42" s="1588"/>
      <c r="V42" s="1569"/>
      <c r="W42" s="1569"/>
      <c r="X42" s="1587"/>
      <c r="Y42" s="1618"/>
    </row>
    <row r="43" spans="2:25" ht="16" customHeight="1" x14ac:dyDescent="0.45">
      <c r="B43" s="1568"/>
      <c r="C43" s="1569"/>
      <c r="D43" s="1587"/>
      <c r="E43" s="1572"/>
      <c r="F43" s="1572"/>
      <c r="G43" s="1602"/>
      <c r="H43" s="1602"/>
      <c r="I43" s="1897"/>
      <c r="J43" s="581"/>
      <c r="K43" s="581"/>
      <c r="L43" s="1568"/>
      <c r="M43" s="1569"/>
      <c r="N43" s="1607"/>
      <c r="O43" s="1572"/>
      <c r="P43" s="1572"/>
      <c r="Q43" s="1602"/>
      <c r="R43" s="1602"/>
      <c r="S43" s="1897"/>
      <c r="T43" s="581"/>
      <c r="U43" s="1588"/>
      <c r="V43" s="1569"/>
      <c r="W43" s="1569"/>
      <c r="X43" s="1587"/>
      <c r="Y43" s="1618"/>
    </row>
    <row r="44" spans="2:25" ht="16" customHeight="1" x14ac:dyDescent="0.45">
      <c r="B44" s="1568"/>
      <c r="C44" s="1569"/>
      <c r="D44" s="1607"/>
      <c r="E44" s="1572"/>
      <c r="F44" s="1572"/>
      <c r="G44" s="1602"/>
      <c r="H44" s="1602"/>
      <c r="I44" s="1897"/>
      <c r="J44" s="581"/>
      <c r="K44" s="581"/>
      <c r="L44" s="1568"/>
      <c r="M44" s="1569"/>
      <c r="N44" s="1607"/>
      <c r="O44" s="1572"/>
      <c r="P44" s="1572"/>
      <c r="Q44" s="1602"/>
      <c r="R44" s="1602"/>
      <c r="S44" s="1897"/>
      <c r="T44" s="581"/>
      <c r="U44" s="1588"/>
      <c r="V44" s="1569"/>
      <c r="W44" s="1569"/>
      <c r="X44" s="1587"/>
      <c r="Y44" s="1618"/>
    </row>
    <row r="45" spans="2:25" ht="16" customHeight="1" x14ac:dyDescent="0.45">
      <c r="B45" s="1568"/>
      <c r="C45" s="1569"/>
      <c r="D45" s="1587"/>
      <c r="E45" s="1572"/>
      <c r="F45" s="1572"/>
      <c r="G45" s="1602"/>
      <c r="H45" s="1602"/>
      <c r="I45" s="1897"/>
      <c r="J45" s="581"/>
      <c r="K45" s="581"/>
      <c r="L45" s="1568"/>
      <c r="M45" s="1569"/>
      <c r="N45" s="1607"/>
      <c r="O45" s="1572"/>
      <c r="P45" s="1572"/>
      <c r="Q45" s="1602"/>
      <c r="R45" s="1602"/>
      <c r="S45" s="1897"/>
      <c r="T45" s="581"/>
      <c r="U45" s="1588"/>
      <c r="V45" s="1569"/>
      <c r="W45" s="1569"/>
      <c r="X45" s="1587"/>
      <c r="Y45" s="1618"/>
    </row>
    <row r="46" spans="2:25" ht="16" customHeight="1" x14ac:dyDescent="0.45">
      <c r="B46" s="1568"/>
      <c r="C46" s="1569"/>
      <c r="D46" s="1607"/>
      <c r="E46" s="1572"/>
      <c r="F46" s="1572"/>
      <c r="G46" s="1602"/>
      <c r="H46" s="1602"/>
      <c r="I46" s="1897"/>
      <c r="J46" s="581"/>
      <c r="K46" s="581"/>
      <c r="L46" s="1568"/>
      <c r="M46" s="1569"/>
      <c r="N46" s="1607"/>
      <c r="O46" s="1572"/>
      <c r="P46" s="1572"/>
      <c r="Q46" s="1602"/>
      <c r="R46" s="1602"/>
      <c r="S46" s="1897"/>
      <c r="T46" s="581"/>
      <c r="U46" s="1588"/>
      <c r="V46" s="1569"/>
      <c r="W46" s="1569"/>
      <c r="X46" s="1587"/>
      <c r="Y46" s="1618"/>
    </row>
    <row r="47" spans="2:25" ht="16" customHeight="1" x14ac:dyDescent="0.45">
      <c r="B47" s="1568"/>
      <c r="C47" s="1569"/>
      <c r="D47" s="1587"/>
      <c r="E47" s="1572"/>
      <c r="F47" s="1572"/>
      <c r="G47" s="1602"/>
      <c r="H47" s="1602"/>
      <c r="I47" s="1897"/>
      <c r="J47" s="581"/>
      <c r="K47" s="581"/>
      <c r="L47" s="1568"/>
      <c r="M47" s="1569"/>
      <c r="N47" s="1607"/>
      <c r="O47" s="1572"/>
      <c r="P47" s="1572"/>
      <c r="Q47" s="1602"/>
      <c r="R47" s="1602"/>
      <c r="S47" s="1897"/>
      <c r="T47" s="581"/>
      <c r="U47" s="1588"/>
      <c r="V47" s="1569"/>
      <c r="W47" s="1569"/>
      <c r="X47" s="1587"/>
      <c r="Y47" s="1618"/>
    </row>
    <row r="48" spans="2:25" ht="16" customHeight="1" x14ac:dyDescent="0.45">
      <c r="B48" s="1568"/>
      <c r="C48" s="1569"/>
      <c r="D48" s="1607"/>
      <c r="E48" s="1572"/>
      <c r="F48" s="1572"/>
      <c r="G48" s="1602"/>
      <c r="H48" s="1602"/>
      <c r="I48" s="1897"/>
      <c r="J48" s="581"/>
      <c r="K48" s="581"/>
      <c r="L48" s="1568"/>
      <c r="M48" s="1569"/>
      <c r="N48" s="1607"/>
      <c r="O48" s="1572"/>
      <c r="P48" s="1572"/>
      <c r="Q48" s="1602"/>
      <c r="R48" s="1602"/>
      <c r="S48" s="1897"/>
      <c r="T48" s="581"/>
      <c r="U48" s="1588"/>
      <c r="V48" s="1569"/>
      <c r="W48" s="1569"/>
      <c r="X48" s="1587"/>
      <c r="Y48" s="1618"/>
    </row>
    <row r="49" spans="2:25" ht="16" customHeight="1" x14ac:dyDescent="0.45">
      <c r="B49" s="1568"/>
      <c r="C49" s="1569"/>
      <c r="D49" s="1587"/>
      <c r="E49" s="1572"/>
      <c r="F49" s="1572"/>
      <c r="G49" s="1602"/>
      <c r="H49" s="1602"/>
      <c r="I49" s="1897"/>
      <c r="J49" s="581"/>
      <c r="K49" s="581"/>
      <c r="L49" s="1568"/>
      <c r="M49" s="1569"/>
      <c r="N49" s="1607"/>
      <c r="O49" s="1572"/>
      <c r="P49" s="1572"/>
      <c r="Q49" s="1602"/>
      <c r="R49" s="1602"/>
      <c r="S49" s="1897"/>
      <c r="T49" s="581"/>
      <c r="U49" s="1588"/>
      <c r="V49" s="1569"/>
      <c r="W49" s="1569"/>
      <c r="X49" s="1587"/>
      <c r="Y49" s="1618"/>
    </row>
    <row r="50" spans="2:25" ht="16" customHeight="1" x14ac:dyDescent="0.45">
      <c r="B50" s="1568"/>
      <c r="C50" s="1569"/>
      <c r="D50" s="1607"/>
      <c r="E50" s="1572"/>
      <c r="F50" s="1572"/>
      <c r="G50" s="1602"/>
      <c r="H50" s="1602"/>
      <c r="I50" s="1897"/>
      <c r="J50" s="581"/>
      <c r="K50" s="581"/>
      <c r="L50" s="1568"/>
      <c r="M50" s="1569"/>
      <c r="N50" s="1607"/>
      <c r="O50" s="1572"/>
      <c r="P50" s="1572"/>
      <c r="Q50" s="1602"/>
      <c r="R50" s="1602"/>
      <c r="S50" s="1897"/>
      <c r="T50" s="581"/>
      <c r="U50" s="1588"/>
      <c r="V50" s="1569"/>
      <c r="W50" s="1569"/>
      <c r="X50" s="1587"/>
      <c r="Y50" s="1618"/>
    </row>
    <row r="51" spans="2:25" ht="16" customHeight="1" x14ac:dyDescent="0.45">
      <c r="B51" s="1568"/>
      <c r="C51" s="1569"/>
      <c r="D51" s="1587"/>
      <c r="E51" s="1572"/>
      <c r="F51" s="1572"/>
      <c r="G51" s="1602"/>
      <c r="H51" s="1602"/>
      <c r="I51" s="1897"/>
      <c r="J51" s="581"/>
      <c r="K51" s="581"/>
      <c r="L51" s="1568"/>
      <c r="M51" s="1569"/>
      <c r="N51" s="1607"/>
      <c r="O51" s="1572"/>
      <c r="P51" s="1572"/>
      <c r="Q51" s="1602"/>
      <c r="R51" s="1602"/>
      <c r="S51" s="1897"/>
      <c r="T51" s="581"/>
      <c r="U51" s="1588"/>
      <c r="V51" s="1569"/>
      <c r="W51" s="1569"/>
      <c r="X51" s="1587"/>
      <c r="Y51" s="1618"/>
    </row>
    <row r="52" spans="2:25" ht="16" customHeight="1" x14ac:dyDescent="0.45">
      <c r="B52" s="1568"/>
      <c r="C52" s="1569"/>
      <c r="D52" s="1607"/>
      <c r="E52" s="1572"/>
      <c r="F52" s="1572"/>
      <c r="G52" s="1602"/>
      <c r="H52" s="1602"/>
      <c r="I52" s="1897"/>
      <c r="J52" s="581"/>
      <c r="K52" s="581"/>
      <c r="L52" s="1568"/>
      <c r="M52" s="1569"/>
      <c r="N52" s="1607"/>
      <c r="O52" s="1572"/>
      <c r="P52" s="1572"/>
      <c r="Q52" s="1602"/>
      <c r="R52" s="1602"/>
      <c r="S52" s="1897"/>
      <c r="T52" s="581"/>
      <c r="U52" s="1588"/>
      <c r="V52" s="1569"/>
      <c r="W52" s="1569"/>
      <c r="X52" s="1587"/>
      <c r="Y52" s="1618"/>
    </row>
    <row r="53" spans="2:25" ht="16" customHeight="1" x14ac:dyDescent="0.45">
      <c r="B53" s="1568"/>
      <c r="C53" s="1569"/>
      <c r="D53" s="1587"/>
      <c r="E53" s="1572"/>
      <c r="F53" s="1572"/>
      <c r="G53" s="1602"/>
      <c r="H53" s="1602"/>
      <c r="I53" s="1897"/>
      <c r="J53" s="581"/>
      <c r="K53" s="581"/>
      <c r="L53" s="1568"/>
      <c r="M53" s="1569"/>
      <c r="N53" s="1607"/>
      <c r="O53" s="1572"/>
      <c r="P53" s="1572"/>
      <c r="Q53" s="1602"/>
      <c r="R53" s="1602"/>
      <c r="S53" s="1897"/>
      <c r="T53" s="581"/>
      <c r="U53" s="1588"/>
      <c r="V53" s="1569"/>
      <c r="W53" s="1569"/>
      <c r="X53" s="1587"/>
      <c r="Y53" s="1618"/>
    </row>
    <row r="54" spans="2:25" ht="16" customHeight="1" x14ac:dyDescent="0.45">
      <c r="B54" s="1568"/>
      <c r="C54" s="1569"/>
      <c r="D54" s="1607"/>
      <c r="E54" s="1572"/>
      <c r="F54" s="1572"/>
      <c r="G54" s="1602"/>
      <c r="H54" s="1602"/>
      <c r="I54" s="1897"/>
      <c r="J54" s="581"/>
      <c r="K54" s="581"/>
      <c r="L54" s="1568"/>
      <c r="M54" s="1569"/>
      <c r="N54" s="1607"/>
      <c r="O54" s="1572"/>
      <c r="P54" s="1572"/>
      <c r="Q54" s="1602"/>
      <c r="R54" s="1602"/>
      <c r="S54" s="1897"/>
      <c r="T54" s="581"/>
      <c r="U54" s="1588"/>
      <c r="V54" s="1569"/>
      <c r="W54" s="1569"/>
      <c r="X54" s="1587"/>
      <c r="Y54" s="1618"/>
    </row>
    <row r="55" spans="2:25" ht="16" customHeight="1" x14ac:dyDescent="0.45">
      <c r="B55" s="1568"/>
      <c r="C55" s="1569"/>
      <c r="D55" s="1587"/>
      <c r="E55" s="1572"/>
      <c r="F55" s="1572"/>
      <c r="G55" s="1602"/>
      <c r="H55" s="1602"/>
      <c r="I55" s="1897"/>
      <c r="J55" s="581"/>
      <c r="K55" s="581"/>
      <c r="L55" s="1568"/>
      <c r="M55" s="1569"/>
      <c r="N55" s="1607"/>
      <c r="O55" s="1572"/>
      <c r="P55" s="1572"/>
      <c r="Q55" s="1602"/>
      <c r="R55" s="1602"/>
      <c r="S55" s="1897"/>
      <c r="T55" s="581"/>
      <c r="U55" s="1588"/>
      <c r="V55" s="1569"/>
      <c r="W55" s="1569"/>
      <c r="X55" s="1587"/>
      <c r="Y55" s="1618"/>
    </row>
    <row r="56" spans="2:25" ht="16" customHeight="1" x14ac:dyDescent="0.45">
      <c r="B56" s="1568"/>
      <c r="C56" s="1569"/>
      <c r="D56" s="1607"/>
      <c r="E56" s="1572"/>
      <c r="F56" s="1572"/>
      <c r="G56" s="1602"/>
      <c r="H56" s="1602"/>
      <c r="I56" s="1897"/>
      <c r="J56" s="581"/>
      <c r="K56" s="581"/>
      <c r="L56" s="1568"/>
      <c r="M56" s="1569"/>
      <c r="N56" s="1607"/>
      <c r="O56" s="1572"/>
      <c r="P56" s="1572"/>
      <c r="Q56" s="1602"/>
      <c r="R56" s="1602"/>
      <c r="S56" s="1897"/>
      <c r="T56" s="581"/>
      <c r="U56" s="1588"/>
      <c r="V56" s="1569"/>
      <c r="W56" s="1569"/>
      <c r="X56" s="1587"/>
      <c r="Y56" s="1618"/>
    </row>
    <row r="57" spans="2:25" ht="16" customHeight="1" x14ac:dyDescent="0.45">
      <c r="B57" s="1568"/>
      <c r="C57" s="1569"/>
      <c r="D57" s="1587"/>
      <c r="E57" s="1572"/>
      <c r="F57" s="1572"/>
      <c r="G57" s="1602"/>
      <c r="H57" s="1602"/>
      <c r="I57" s="1897"/>
      <c r="J57" s="581"/>
      <c r="K57" s="581"/>
      <c r="L57" s="1568"/>
      <c r="M57" s="1569"/>
      <c r="N57" s="1607"/>
      <c r="O57" s="1572"/>
      <c r="P57" s="1572"/>
      <c r="Q57" s="1602"/>
      <c r="R57" s="1602"/>
      <c r="S57" s="1897"/>
      <c r="T57" s="581"/>
      <c r="U57" s="1588"/>
      <c r="V57" s="1569"/>
      <c r="W57" s="1569"/>
      <c r="X57" s="1587"/>
      <c r="Y57" s="1618"/>
    </row>
    <row r="58" spans="2:25" ht="16" customHeight="1" x14ac:dyDescent="0.45">
      <c r="B58" s="1568"/>
      <c r="C58" s="1569"/>
      <c r="D58" s="1607"/>
      <c r="E58" s="1572"/>
      <c r="F58" s="1572"/>
      <c r="G58" s="1602"/>
      <c r="H58" s="1602"/>
      <c r="I58" s="1897"/>
      <c r="J58" s="581"/>
      <c r="K58" s="581"/>
      <c r="L58" s="1568"/>
      <c r="M58" s="1569"/>
      <c r="N58" s="1607"/>
      <c r="O58" s="1572"/>
      <c r="P58" s="1572"/>
      <c r="Q58" s="1602"/>
      <c r="R58" s="1602"/>
      <c r="S58" s="1897"/>
      <c r="T58" s="581"/>
      <c r="U58" s="1588"/>
      <c r="V58" s="1569"/>
      <c r="W58" s="1569"/>
      <c r="X58" s="1587"/>
      <c r="Y58" s="1618"/>
    </row>
    <row r="59" spans="2:25" ht="16" customHeight="1" x14ac:dyDescent="0.45">
      <c r="B59" s="1568"/>
      <c r="C59" s="1569"/>
      <c r="D59" s="1587"/>
      <c r="E59" s="1572"/>
      <c r="F59" s="1572"/>
      <c r="G59" s="1602"/>
      <c r="H59" s="1602"/>
      <c r="I59" s="1897"/>
      <c r="J59" s="581"/>
      <c r="K59" s="581"/>
      <c r="L59" s="1568"/>
      <c r="M59" s="1569"/>
      <c r="N59" s="1607"/>
      <c r="O59" s="1572"/>
      <c r="P59" s="1572"/>
      <c r="Q59" s="1602"/>
      <c r="R59" s="1602"/>
      <c r="S59" s="1897"/>
      <c r="T59" s="581"/>
      <c r="U59" s="1588"/>
      <c r="V59" s="1569"/>
      <c r="W59" s="1569"/>
      <c r="X59" s="1587"/>
      <c r="Y59" s="1618"/>
    </row>
    <row r="60" spans="2:25" ht="16" customHeight="1" x14ac:dyDescent="0.45">
      <c r="B60" s="1568"/>
      <c r="C60" s="1569"/>
      <c r="D60" s="1607"/>
      <c r="E60" s="1572"/>
      <c r="F60" s="1572"/>
      <c r="G60" s="1602"/>
      <c r="H60" s="1602"/>
      <c r="I60" s="1897"/>
      <c r="J60" s="581"/>
      <c r="K60" s="581"/>
      <c r="L60" s="1568"/>
      <c r="M60" s="1569"/>
      <c r="N60" s="1607"/>
      <c r="O60" s="1572"/>
      <c r="P60" s="1572"/>
      <c r="Q60" s="1602"/>
      <c r="R60" s="1602"/>
      <c r="S60" s="1897"/>
      <c r="T60" s="581"/>
      <c r="U60" s="1588"/>
      <c r="V60" s="1569"/>
      <c r="W60" s="1569"/>
      <c r="X60" s="1587"/>
      <c r="Y60" s="1618"/>
    </row>
    <row r="61" spans="2:25" ht="16" customHeight="1" x14ac:dyDescent="0.45">
      <c r="B61" s="1568"/>
      <c r="C61" s="1569"/>
      <c r="D61" s="1587"/>
      <c r="E61" s="1572"/>
      <c r="F61" s="1572"/>
      <c r="G61" s="1602"/>
      <c r="H61" s="1602"/>
      <c r="I61" s="1897"/>
      <c r="J61" s="581"/>
      <c r="K61" s="581"/>
      <c r="L61" s="1568"/>
      <c r="M61" s="1569"/>
      <c r="N61" s="1607"/>
      <c r="O61" s="1572"/>
      <c r="P61" s="1572"/>
      <c r="Q61" s="1602"/>
      <c r="R61" s="1602"/>
      <c r="S61" s="1897"/>
      <c r="T61" s="581"/>
      <c r="U61" s="1588"/>
      <c r="V61" s="1569"/>
      <c r="W61" s="1569"/>
      <c r="X61" s="1587"/>
      <c r="Y61" s="1618"/>
    </row>
    <row r="62" spans="2:25" ht="16" customHeight="1" x14ac:dyDescent="0.45">
      <c r="B62" s="1568"/>
      <c r="C62" s="1569"/>
      <c r="D62" s="1607"/>
      <c r="E62" s="1572"/>
      <c r="F62" s="1572"/>
      <c r="G62" s="1602"/>
      <c r="H62" s="1602"/>
      <c r="I62" s="1897"/>
      <c r="J62" s="581"/>
      <c r="K62" s="581"/>
      <c r="L62" s="1568"/>
      <c r="M62" s="1569"/>
      <c r="N62" s="1607"/>
      <c r="O62" s="1572"/>
      <c r="P62" s="1572"/>
      <c r="Q62" s="1602"/>
      <c r="R62" s="1602"/>
      <c r="S62" s="1897"/>
      <c r="T62" s="581"/>
      <c r="U62" s="1588"/>
      <c r="V62" s="1569"/>
      <c r="W62" s="1569"/>
      <c r="X62" s="1587"/>
      <c r="Y62" s="1618"/>
    </row>
    <row r="63" spans="2:25" ht="16" customHeight="1" x14ac:dyDescent="0.45">
      <c r="B63" s="1568"/>
      <c r="C63" s="1569"/>
      <c r="D63" s="1587"/>
      <c r="E63" s="1572"/>
      <c r="F63" s="1572"/>
      <c r="G63" s="1602"/>
      <c r="H63" s="1602"/>
      <c r="I63" s="1897"/>
      <c r="J63" s="581"/>
      <c r="K63" s="581"/>
      <c r="L63" s="1568"/>
      <c r="M63" s="1604"/>
      <c r="N63" s="1607"/>
      <c r="O63" s="1572"/>
      <c r="P63" s="1572"/>
      <c r="Q63" s="1602"/>
      <c r="R63" s="1602"/>
      <c r="S63" s="1897"/>
      <c r="T63" s="581"/>
      <c r="U63" s="1588"/>
      <c r="V63" s="1569"/>
      <c r="W63" s="1569"/>
      <c r="X63" s="1587"/>
      <c r="Y63" s="1618"/>
    </row>
    <row r="64" spans="2:25" ht="16" customHeight="1" x14ac:dyDescent="0.45">
      <c r="B64" s="1568"/>
      <c r="C64" s="1569"/>
      <c r="D64" s="1607"/>
      <c r="E64" s="1572"/>
      <c r="F64" s="1572"/>
      <c r="G64" s="1602"/>
      <c r="H64" s="1602"/>
      <c r="I64" s="1897"/>
      <c r="J64" s="581"/>
      <c r="K64" s="581"/>
      <c r="L64" s="1568"/>
      <c r="M64" s="1604"/>
      <c r="N64" s="1607"/>
      <c r="O64" s="1572"/>
      <c r="P64" s="1572"/>
      <c r="Q64" s="1602"/>
      <c r="R64" s="1602"/>
      <c r="S64" s="1897"/>
      <c r="T64" s="581"/>
      <c r="U64" s="1588"/>
      <c r="V64" s="1569"/>
      <c r="W64" s="1569"/>
      <c r="X64" s="1587"/>
      <c r="Y64" s="1618"/>
    </row>
    <row r="65" spans="2:25" ht="16" customHeight="1" x14ac:dyDescent="0.45">
      <c r="B65" s="1568"/>
      <c r="C65" s="1569"/>
      <c r="D65" s="1587"/>
      <c r="E65" s="1572"/>
      <c r="F65" s="1572"/>
      <c r="G65" s="1602"/>
      <c r="H65" s="1602"/>
      <c r="I65" s="1897"/>
      <c r="J65" s="581"/>
      <c r="K65" s="581"/>
      <c r="L65" s="1568"/>
      <c r="M65" s="1569"/>
      <c r="N65" s="1607"/>
      <c r="O65" s="1572"/>
      <c r="P65" s="1572"/>
      <c r="Q65" s="1602"/>
      <c r="R65" s="1602"/>
      <c r="S65" s="1897"/>
      <c r="T65" s="581"/>
      <c r="U65" s="1588"/>
      <c r="V65" s="1569"/>
      <c r="W65" s="1569"/>
      <c r="X65" s="1587"/>
      <c r="Y65" s="1618"/>
    </row>
    <row r="66" spans="2:25" ht="16" customHeight="1" x14ac:dyDescent="0.45">
      <c r="B66" s="1568"/>
      <c r="C66" s="1569"/>
      <c r="D66" s="1607"/>
      <c r="E66" s="1572"/>
      <c r="F66" s="1572"/>
      <c r="G66" s="1602"/>
      <c r="H66" s="1602"/>
      <c r="I66" s="1897"/>
      <c r="J66" s="581"/>
      <c r="K66" s="581"/>
      <c r="L66" s="1568"/>
      <c r="M66" s="1569"/>
      <c r="N66" s="1607"/>
      <c r="O66" s="1572"/>
      <c r="P66" s="1572"/>
      <c r="Q66" s="1602"/>
      <c r="R66" s="1602"/>
      <c r="S66" s="1897"/>
      <c r="T66" s="581"/>
      <c r="U66" s="1588"/>
      <c r="V66" s="1569"/>
      <c r="W66" s="1569"/>
      <c r="X66" s="1587"/>
      <c r="Y66" s="1618"/>
    </row>
    <row r="67" spans="2:25" ht="16" customHeight="1" x14ac:dyDescent="0.45">
      <c r="B67" s="1568"/>
      <c r="C67" s="1569"/>
      <c r="D67" s="1587"/>
      <c r="E67" s="1572"/>
      <c r="F67" s="1572"/>
      <c r="G67" s="1602"/>
      <c r="H67" s="1602"/>
      <c r="I67" s="1897"/>
      <c r="J67" s="581"/>
      <c r="K67" s="581"/>
      <c r="L67" s="1568"/>
      <c r="M67" s="1569"/>
      <c r="N67" s="1607"/>
      <c r="O67" s="1572"/>
      <c r="P67" s="1572"/>
      <c r="Q67" s="1602"/>
      <c r="R67" s="1602"/>
      <c r="S67" s="1897"/>
      <c r="T67" s="581"/>
      <c r="U67" s="1588"/>
      <c r="V67" s="1569"/>
      <c r="W67" s="1569"/>
      <c r="X67" s="1587"/>
      <c r="Y67" s="1618"/>
    </row>
    <row r="68" spans="2:25" ht="16" customHeight="1" x14ac:dyDescent="0.45">
      <c r="B68" s="1568"/>
      <c r="C68" s="1569"/>
      <c r="D68" s="1607"/>
      <c r="E68" s="1572"/>
      <c r="F68" s="1572"/>
      <c r="G68" s="1602"/>
      <c r="H68" s="1602"/>
      <c r="I68" s="1897"/>
      <c r="J68" s="581"/>
      <c r="K68" s="581"/>
      <c r="L68" s="1568"/>
      <c r="M68" s="1569"/>
      <c r="N68" s="1607"/>
      <c r="O68" s="1572"/>
      <c r="P68" s="1572"/>
      <c r="Q68" s="1602"/>
      <c r="R68" s="1602"/>
      <c r="S68" s="1897"/>
      <c r="T68" s="581"/>
      <c r="U68" s="1588"/>
      <c r="V68" s="1569"/>
      <c r="W68" s="1569"/>
      <c r="X68" s="1587"/>
      <c r="Y68" s="1618"/>
    </row>
    <row r="69" spans="2:25" ht="16" customHeight="1" x14ac:dyDescent="0.45">
      <c r="B69" s="1568"/>
      <c r="C69" s="1569"/>
      <c r="D69" s="1587"/>
      <c r="E69" s="1572"/>
      <c r="F69" s="1572"/>
      <c r="G69" s="1602"/>
      <c r="H69" s="1602"/>
      <c r="I69" s="1897"/>
      <c r="J69" s="581"/>
      <c r="K69" s="581"/>
      <c r="L69" s="1568"/>
      <c r="M69" s="1569"/>
      <c r="N69" s="1607"/>
      <c r="O69" s="1572"/>
      <c r="P69" s="1572"/>
      <c r="Q69" s="1602"/>
      <c r="R69" s="1602"/>
      <c r="S69" s="1897"/>
      <c r="T69" s="581"/>
      <c r="U69" s="1588"/>
      <c r="V69" s="1569"/>
      <c r="W69" s="1569"/>
      <c r="X69" s="1587"/>
      <c r="Y69" s="1618"/>
    </row>
    <row r="70" spans="2:25" ht="16" customHeight="1" x14ac:dyDescent="0.45">
      <c r="B70" s="1568"/>
      <c r="C70" s="1569"/>
      <c r="D70" s="1607"/>
      <c r="E70" s="1572"/>
      <c r="F70" s="1572"/>
      <c r="G70" s="1602"/>
      <c r="H70" s="1602"/>
      <c r="I70" s="1897"/>
      <c r="J70" s="581"/>
      <c r="K70" s="581"/>
      <c r="L70" s="1568"/>
      <c r="M70" s="1569"/>
      <c r="N70" s="1607"/>
      <c r="O70" s="1572"/>
      <c r="P70" s="1572"/>
      <c r="Q70" s="1602"/>
      <c r="R70" s="1602"/>
      <c r="S70" s="1897"/>
      <c r="T70" s="581"/>
      <c r="U70" s="1588"/>
      <c r="V70" s="1569"/>
      <c r="W70" s="1569"/>
      <c r="X70" s="1587"/>
      <c r="Y70" s="1618"/>
    </row>
    <row r="71" spans="2:25" ht="16" customHeight="1" x14ac:dyDescent="0.45">
      <c r="B71" s="1568"/>
      <c r="C71" s="1569"/>
      <c r="D71" s="1587"/>
      <c r="E71" s="1572"/>
      <c r="F71" s="1572"/>
      <c r="G71" s="1602"/>
      <c r="H71" s="1602"/>
      <c r="I71" s="1897"/>
      <c r="J71" s="581"/>
      <c r="K71" s="581"/>
      <c r="L71" s="1568"/>
      <c r="M71" s="1569"/>
      <c r="N71" s="1607"/>
      <c r="O71" s="1572"/>
      <c r="P71" s="1572"/>
      <c r="Q71" s="1602"/>
      <c r="R71" s="1602"/>
      <c r="S71" s="1897"/>
      <c r="T71" s="581"/>
      <c r="U71" s="1588"/>
      <c r="V71" s="1569"/>
      <c r="W71" s="1569"/>
      <c r="X71" s="1587"/>
      <c r="Y71" s="1618"/>
    </row>
    <row r="72" spans="2:25" ht="16" customHeight="1" x14ac:dyDescent="0.45">
      <c r="B72" s="1568"/>
      <c r="C72" s="1569"/>
      <c r="D72" s="1607"/>
      <c r="E72" s="1572"/>
      <c r="F72" s="1572"/>
      <c r="G72" s="1602"/>
      <c r="H72" s="1602"/>
      <c r="I72" s="1897"/>
      <c r="J72" s="581"/>
      <c r="K72" s="581"/>
      <c r="L72" s="1568"/>
      <c r="M72" s="1569"/>
      <c r="N72" s="1607"/>
      <c r="O72" s="1572"/>
      <c r="P72" s="1572"/>
      <c r="Q72" s="1602"/>
      <c r="R72" s="1602"/>
      <c r="S72" s="1897"/>
      <c r="T72" s="581"/>
      <c r="U72" s="1588"/>
      <c r="V72" s="1569"/>
      <c r="W72" s="1569"/>
      <c r="X72" s="1587"/>
      <c r="Y72" s="1618"/>
    </row>
    <row r="73" spans="2:25" ht="16" customHeight="1" x14ac:dyDescent="0.45">
      <c r="B73" s="1568"/>
      <c r="C73" s="1569"/>
      <c r="D73" s="1587"/>
      <c r="E73" s="1572"/>
      <c r="F73" s="1572"/>
      <c r="G73" s="1602"/>
      <c r="H73" s="1602"/>
      <c r="I73" s="1897"/>
      <c r="J73" s="581"/>
      <c r="K73" s="581"/>
      <c r="L73" s="1568"/>
      <c r="M73" s="1569"/>
      <c r="N73" s="1607"/>
      <c r="O73" s="1572"/>
      <c r="P73" s="1572"/>
      <c r="Q73" s="1602"/>
      <c r="R73" s="1602"/>
      <c r="S73" s="1897"/>
      <c r="T73" s="581"/>
      <c r="U73" s="1588"/>
      <c r="V73" s="1569"/>
      <c r="W73" s="1569"/>
      <c r="X73" s="1587"/>
      <c r="Y73" s="1618"/>
    </row>
    <row r="74" spans="2:25" ht="16" customHeight="1" x14ac:dyDescent="0.45">
      <c r="B74" s="1568"/>
      <c r="C74" s="1569"/>
      <c r="D74" s="1607"/>
      <c r="E74" s="1572"/>
      <c r="F74" s="1572"/>
      <c r="G74" s="1602"/>
      <c r="H74" s="1602"/>
      <c r="I74" s="1897"/>
      <c r="J74" s="581"/>
      <c r="K74" s="581"/>
      <c r="L74" s="1568"/>
      <c r="M74" s="1569"/>
      <c r="N74" s="1607"/>
      <c r="O74" s="1572"/>
      <c r="P74" s="1572"/>
      <c r="Q74" s="1602"/>
      <c r="R74" s="1602"/>
      <c r="S74" s="1897"/>
      <c r="T74" s="581"/>
      <c r="U74" s="1588"/>
      <c r="V74" s="1569"/>
      <c r="W74" s="1569"/>
      <c r="X74" s="1587"/>
      <c r="Y74" s="1618"/>
    </row>
    <row r="75" spans="2:25" ht="16" customHeight="1" x14ac:dyDescent="0.45">
      <c r="B75" s="1568"/>
      <c r="C75" s="1569"/>
      <c r="D75" s="1587"/>
      <c r="E75" s="1572"/>
      <c r="F75" s="1572"/>
      <c r="G75" s="1602"/>
      <c r="H75" s="1602"/>
      <c r="I75" s="1897"/>
      <c r="J75" s="581"/>
      <c r="K75" s="581"/>
      <c r="L75" s="1568"/>
      <c r="M75" s="1569"/>
      <c r="N75" s="1607"/>
      <c r="O75" s="1572"/>
      <c r="P75" s="1572"/>
      <c r="Q75" s="1602"/>
      <c r="R75" s="1602"/>
      <c r="S75" s="1897"/>
      <c r="T75" s="581"/>
      <c r="U75" s="1588"/>
      <c r="V75" s="1569"/>
      <c r="W75" s="1569"/>
      <c r="X75" s="1587"/>
      <c r="Y75" s="1618"/>
    </row>
    <row r="76" spans="2:25" ht="16" customHeight="1" x14ac:dyDescent="0.45">
      <c r="B76" s="1568"/>
      <c r="C76" s="1569"/>
      <c r="D76" s="1607"/>
      <c r="E76" s="1572"/>
      <c r="F76" s="1572"/>
      <c r="G76" s="1602"/>
      <c r="H76" s="1602"/>
      <c r="I76" s="1897"/>
      <c r="J76" s="581"/>
      <c r="K76" s="581"/>
      <c r="L76" s="1568"/>
      <c r="M76" s="1569"/>
      <c r="N76" s="1607"/>
      <c r="O76" s="1572"/>
      <c r="P76" s="1572"/>
      <c r="Q76" s="1602"/>
      <c r="R76" s="1602"/>
      <c r="S76" s="1897"/>
      <c r="T76" s="581"/>
      <c r="U76" s="1588"/>
      <c r="V76" s="1569"/>
      <c r="W76" s="1569"/>
      <c r="X76" s="1587"/>
      <c r="Y76" s="1618"/>
    </row>
    <row r="77" spans="2:25" ht="16" customHeight="1" x14ac:dyDescent="0.45">
      <c r="B77" s="1568"/>
      <c r="C77" s="1569"/>
      <c r="D77" s="1587"/>
      <c r="E77" s="1572"/>
      <c r="F77" s="1572"/>
      <c r="G77" s="1602"/>
      <c r="H77" s="1602"/>
      <c r="I77" s="1897"/>
      <c r="J77" s="581"/>
      <c r="K77" s="581"/>
      <c r="L77" s="1568"/>
      <c r="M77" s="1569"/>
      <c r="N77" s="1607"/>
      <c r="O77" s="1572"/>
      <c r="P77" s="1572"/>
      <c r="Q77" s="1602"/>
      <c r="R77" s="1602"/>
      <c r="S77" s="1897"/>
      <c r="T77" s="581"/>
      <c r="U77" s="1588"/>
      <c r="V77" s="1569"/>
      <c r="W77" s="1569"/>
      <c r="X77" s="1587"/>
      <c r="Y77" s="1618"/>
    </row>
    <row r="78" spans="2:25" ht="16" customHeight="1" x14ac:dyDescent="0.45">
      <c r="B78" s="1568"/>
      <c r="C78" s="1569"/>
      <c r="D78" s="1607"/>
      <c r="E78" s="1572"/>
      <c r="F78" s="1572"/>
      <c r="G78" s="1602"/>
      <c r="H78" s="1602"/>
      <c r="I78" s="1897"/>
      <c r="J78" s="581"/>
      <c r="K78" s="581"/>
      <c r="L78" s="1568"/>
      <c r="M78" s="1569"/>
      <c r="N78" s="1607"/>
      <c r="O78" s="1572"/>
      <c r="P78" s="1572"/>
      <c r="Q78" s="1602"/>
      <c r="R78" s="1602"/>
      <c r="S78" s="1897"/>
      <c r="T78" s="581"/>
      <c r="U78" s="1588"/>
      <c r="V78" s="1569"/>
      <c r="W78" s="1569"/>
      <c r="X78" s="1587"/>
      <c r="Y78" s="1618"/>
    </row>
    <row r="79" spans="2:25" ht="16" customHeight="1" x14ac:dyDescent="0.45">
      <c r="B79" s="1568"/>
      <c r="C79" s="1569"/>
      <c r="D79" s="1587"/>
      <c r="E79" s="1572"/>
      <c r="F79" s="1572"/>
      <c r="G79" s="1602"/>
      <c r="H79" s="1602"/>
      <c r="I79" s="1897"/>
      <c r="J79" s="581"/>
      <c r="K79" s="581"/>
      <c r="L79" s="1568"/>
      <c r="M79" s="1569"/>
      <c r="N79" s="1607"/>
      <c r="O79" s="1572"/>
      <c r="P79" s="1572"/>
      <c r="Q79" s="1602"/>
      <c r="R79" s="1602"/>
      <c r="S79" s="1897"/>
      <c r="T79" s="581"/>
      <c r="U79" s="1588"/>
      <c r="V79" s="1569"/>
      <c r="W79" s="1569"/>
      <c r="X79" s="1587"/>
      <c r="Y79" s="1618"/>
    </row>
    <row r="80" spans="2:25" ht="16" customHeight="1" x14ac:dyDescent="0.45">
      <c r="B80" s="1568"/>
      <c r="C80" s="1569"/>
      <c r="D80" s="1607"/>
      <c r="E80" s="1572"/>
      <c r="F80" s="1572"/>
      <c r="G80" s="1602"/>
      <c r="H80" s="1602"/>
      <c r="I80" s="1897"/>
      <c r="J80" s="581"/>
      <c r="K80" s="581"/>
      <c r="L80" s="1568"/>
      <c r="M80" s="1569"/>
      <c r="N80" s="1607"/>
      <c r="O80" s="1572"/>
      <c r="P80" s="1572"/>
      <c r="Q80" s="1602"/>
      <c r="R80" s="1602"/>
      <c r="S80" s="1897"/>
      <c r="T80" s="581"/>
      <c r="U80" s="1588"/>
      <c r="V80" s="1569"/>
      <c r="W80" s="1569"/>
      <c r="X80" s="1587"/>
      <c r="Y80" s="1618"/>
    </row>
    <row r="81" spans="2:25" ht="16" customHeight="1" x14ac:dyDescent="0.45">
      <c r="B81" s="1568"/>
      <c r="C81" s="1569"/>
      <c r="D81" s="1587"/>
      <c r="E81" s="1572"/>
      <c r="F81" s="1572"/>
      <c r="G81" s="1602"/>
      <c r="H81" s="1602"/>
      <c r="I81" s="1897"/>
      <c r="J81" s="581"/>
      <c r="K81" s="581"/>
      <c r="L81" s="1568"/>
      <c r="M81" s="1569"/>
      <c r="N81" s="1607"/>
      <c r="O81" s="1572"/>
      <c r="P81" s="1572"/>
      <c r="Q81" s="1602"/>
      <c r="R81" s="1602"/>
      <c r="S81" s="1897"/>
      <c r="T81" s="581"/>
      <c r="U81" s="1588"/>
      <c r="V81" s="1569"/>
      <c r="W81" s="1569"/>
      <c r="X81" s="1587"/>
      <c r="Y81" s="1618"/>
    </row>
    <row r="82" spans="2:25" ht="16" customHeight="1" x14ac:dyDescent="0.45">
      <c r="B82" s="1568"/>
      <c r="C82" s="1569"/>
      <c r="D82" s="1607"/>
      <c r="E82" s="1572"/>
      <c r="F82" s="1572"/>
      <c r="G82" s="1602"/>
      <c r="H82" s="1602"/>
      <c r="I82" s="1897"/>
      <c r="J82" s="581"/>
      <c r="K82" s="581"/>
      <c r="L82" s="1568"/>
      <c r="M82" s="1569"/>
      <c r="N82" s="1607"/>
      <c r="O82" s="1572"/>
      <c r="P82" s="1572"/>
      <c r="Q82" s="1602"/>
      <c r="R82" s="1602"/>
      <c r="S82" s="1897"/>
      <c r="T82" s="581"/>
      <c r="U82" s="1588"/>
      <c r="V82" s="1569"/>
      <c r="W82" s="1569"/>
      <c r="X82" s="1587"/>
      <c r="Y82" s="1618"/>
    </row>
    <row r="83" spans="2:25" ht="16" customHeight="1" x14ac:dyDescent="0.45">
      <c r="B83" s="1568"/>
      <c r="C83" s="1569"/>
      <c r="D83" s="1587"/>
      <c r="E83" s="1572"/>
      <c r="F83" s="1572"/>
      <c r="G83" s="1602"/>
      <c r="H83" s="1602"/>
      <c r="I83" s="1897"/>
      <c r="J83" s="581"/>
      <c r="K83" s="581"/>
      <c r="L83" s="1568"/>
      <c r="M83" s="1569"/>
      <c r="N83" s="1607"/>
      <c r="O83" s="1572"/>
      <c r="P83" s="1572"/>
      <c r="Q83" s="1602"/>
      <c r="R83" s="1602"/>
      <c r="S83" s="1897"/>
      <c r="T83" s="581"/>
      <c r="U83" s="1588"/>
      <c r="V83" s="1569"/>
      <c r="W83" s="1569"/>
      <c r="X83" s="1587"/>
      <c r="Y83" s="1618"/>
    </row>
    <row r="84" spans="2:25" ht="16" customHeight="1" x14ac:dyDescent="0.45">
      <c r="B84" s="1568"/>
      <c r="C84" s="1569"/>
      <c r="D84" s="1607"/>
      <c r="E84" s="1572"/>
      <c r="F84" s="1572"/>
      <c r="G84" s="1602"/>
      <c r="H84" s="1602"/>
      <c r="I84" s="1897"/>
      <c r="J84" s="581"/>
      <c r="K84" s="581"/>
      <c r="L84" s="1568"/>
      <c r="M84" s="1569"/>
      <c r="N84" s="1607"/>
      <c r="O84" s="1572"/>
      <c r="P84" s="1572"/>
      <c r="Q84" s="1602"/>
      <c r="R84" s="1602"/>
      <c r="S84" s="1897"/>
      <c r="T84" s="581"/>
      <c r="U84" s="1588"/>
      <c r="V84" s="1569"/>
      <c r="W84" s="1569"/>
      <c r="X84" s="1587"/>
      <c r="Y84" s="1618"/>
    </row>
    <row r="85" spans="2:25" ht="16" customHeight="1" x14ac:dyDescent="0.45">
      <c r="B85" s="1568"/>
      <c r="C85" s="1569"/>
      <c r="D85" s="1587"/>
      <c r="E85" s="1572"/>
      <c r="F85" s="1572"/>
      <c r="G85" s="1602"/>
      <c r="H85" s="1602"/>
      <c r="I85" s="1897"/>
      <c r="J85" s="581"/>
      <c r="K85" s="581"/>
      <c r="L85" s="1568"/>
      <c r="M85" s="1569"/>
      <c r="N85" s="1607"/>
      <c r="O85" s="1572"/>
      <c r="P85" s="1572"/>
      <c r="Q85" s="1602"/>
      <c r="R85" s="1602"/>
      <c r="S85" s="1897"/>
      <c r="T85" s="581"/>
      <c r="U85" s="1588"/>
      <c r="V85" s="1569"/>
      <c r="W85" s="1569"/>
      <c r="X85" s="1587"/>
      <c r="Y85" s="1618"/>
    </row>
    <row r="86" spans="2:25" ht="16" customHeight="1" x14ac:dyDescent="0.45">
      <c r="B86" s="1568"/>
      <c r="C86" s="1569"/>
      <c r="D86" s="1607"/>
      <c r="E86" s="1572"/>
      <c r="F86" s="1572"/>
      <c r="G86" s="1602"/>
      <c r="H86" s="1602"/>
      <c r="I86" s="1897"/>
      <c r="J86" s="581"/>
      <c r="K86" s="581"/>
      <c r="L86" s="1568"/>
      <c r="M86" s="1569"/>
      <c r="N86" s="1607"/>
      <c r="O86" s="1572"/>
      <c r="P86" s="1572"/>
      <c r="Q86" s="1602"/>
      <c r="R86" s="1602"/>
      <c r="S86" s="1897"/>
      <c r="T86" s="581"/>
      <c r="U86" s="1588"/>
      <c r="V86" s="1569"/>
      <c r="W86" s="1569"/>
      <c r="X86" s="1587"/>
      <c r="Y86" s="1618"/>
    </row>
    <row r="87" spans="2:25" ht="16" customHeight="1" x14ac:dyDescent="0.45">
      <c r="B87" s="1568"/>
      <c r="C87" s="1569"/>
      <c r="D87" s="1587"/>
      <c r="E87" s="1572"/>
      <c r="F87" s="1572"/>
      <c r="G87" s="1602"/>
      <c r="H87" s="1602"/>
      <c r="I87" s="1897"/>
      <c r="J87" s="581"/>
      <c r="K87" s="581"/>
      <c r="L87" s="1568"/>
      <c r="M87" s="1569"/>
      <c r="N87" s="1607"/>
      <c r="O87" s="1572"/>
      <c r="P87" s="1572"/>
      <c r="Q87" s="1602"/>
      <c r="R87" s="1602"/>
      <c r="S87" s="1897"/>
      <c r="T87" s="581"/>
      <c r="U87" s="1588"/>
      <c r="V87" s="1569"/>
      <c r="W87" s="1569"/>
      <c r="X87" s="1587"/>
      <c r="Y87" s="1618"/>
    </row>
    <row r="88" spans="2:25" ht="16" customHeight="1" x14ac:dyDescent="0.45">
      <c r="B88" s="1568"/>
      <c r="C88" s="1569"/>
      <c r="D88" s="1607"/>
      <c r="E88" s="1572"/>
      <c r="F88" s="1572"/>
      <c r="G88" s="1602"/>
      <c r="H88" s="1602"/>
      <c r="I88" s="1897"/>
      <c r="J88" s="581"/>
      <c r="K88" s="581"/>
      <c r="L88" s="1568"/>
      <c r="M88" s="1569"/>
      <c r="N88" s="1607"/>
      <c r="O88" s="1572"/>
      <c r="P88" s="1572"/>
      <c r="Q88" s="1602"/>
      <c r="R88" s="1602"/>
      <c r="S88" s="1897"/>
      <c r="T88" s="581"/>
      <c r="U88" s="1588"/>
      <c r="V88" s="1569"/>
      <c r="W88" s="1569"/>
      <c r="X88" s="1587"/>
      <c r="Y88" s="1618"/>
    </row>
    <row r="89" spans="2:25" ht="16" customHeight="1" x14ac:dyDescent="0.45">
      <c r="B89" s="1568"/>
      <c r="C89" s="1569"/>
      <c r="D89" s="1587"/>
      <c r="E89" s="1572"/>
      <c r="F89" s="1572"/>
      <c r="G89" s="1602"/>
      <c r="H89" s="1602"/>
      <c r="I89" s="1897"/>
      <c r="J89" s="581"/>
      <c r="K89" s="581"/>
      <c r="L89" s="1568"/>
      <c r="M89" s="1569"/>
      <c r="N89" s="1607"/>
      <c r="O89" s="1572"/>
      <c r="P89" s="1572"/>
      <c r="Q89" s="1602"/>
      <c r="R89" s="1602"/>
      <c r="S89" s="1897"/>
      <c r="T89" s="581"/>
      <c r="U89" s="1588"/>
      <c r="V89" s="1569"/>
      <c r="W89" s="1569"/>
      <c r="X89" s="1587"/>
      <c r="Y89" s="1618"/>
    </row>
    <row r="90" spans="2:25" ht="16" customHeight="1" x14ac:dyDescent="0.45">
      <c r="B90" s="1568"/>
      <c r="C90" s="1569"/>
      <c r="D90" s="1607"/>
      <c r="E90" s="1572"/>
      <c r="F90" s="1572"/>
      <c r="G90" s="1602"/>
      <c r="H90" s="1602"/>
      <c r="I90" s="1897"/>
      <c r="J90" s="581"/>
      <c r="K90" s="581"/>
      <c r="L90" s="1568"/>
      <c r="M90" s="1569"/>
      <c r="N90" s="1607"/>
      <c r="O90" s="1572"/>
      <c r="P90" s="1572"/>
      <c r="Q90" s="1602"/>
      <c r="R90" s="1602"/>
      <c r="S90" s="1897"/>
      <c r="T90" s="581"/>
      <c r="U90" s="1588"/>
      <c r="V90" s="1569"/>
      <c r="W90" s="1569"/>
      <c r="X90" s="1587"/>
      <c r="Y90" s="1618"/>
    </row>
    <row r="91" spans="2:25" ht="16" customHeight="1" x14ac:dyDescent="0.45">
      <c r="B91" s="1568"/>
      <c r="C91" s="1569"/>
      <c r="D91" s="1587"/>
      <c r="E91" s="1572"/>
      <c r="F91" s="1572"/>
      <c r="G91" s="1602"/>
      <c r="H91" s="1602"/>
      <c r="I91" s="1897"/>
      <c r="J91" s="581"/>
      <c r="K91" s="581"/>
      <c r="L91" s="1568"/>
      <c r="M91" s="1569"/>
      <c r="N91" s="1607"/>
      <c r="O91" s="1572"/>
      <c r="P91" s="1572"/>
      <c r="Q91" s="1602"/>
      <c r="R91" s="1602"/>
      <c r="S91" s="1897"/>
      <c r="T91" s="581"/>
      <c r="U91" s="1588"/>
      <c r="V91" s="1569"/>
      <c r="W91" s="1569"/>
      <c r="X91" s="1587"/>
      <c r="Y91" s="1618"/>
    </row>
    <row r="92" spans="2:25" ht="16" customHeight="1" x14ac:dyDescent="0.45">
      <c r="B92" s="1568"/>
      <c r="C92" s="1569"/>
      <c r="D92" s="1607"/>
      <c r="E92" s="1572"/>
      <c r="F92" s="1572"/>
      <c r="G92" s="1602"/>
      <c r="H92" s="1602"/>
      <c r="I92" s="1897"/>
      <c r="J92" s="581"/>
      <c r="K92" s="581"/>
      <c r="L92" s="1568"/>
      <c r="M92" s="1569"/>
      <c r="N92" s="1607"/>
      <c r="O92" s="1572"/>
      <c r="P92" s="1572"/>
      <c r="Q92" s="1602"/>
      <c r="R92" s="1602"/>
      <c r="S92" s="1897"/>
      <c r="T92" s="581"/>
      <c r="U92" s="1588"/>
      <c r="V92" s="1569"/>
      <c r="W92" s="1569"/>
      <c r="X92" s="1587"/>
      <c r="Y92" s="1618"/>
    </row>
    <row r="93" spans="2:25" ht="16" customHeight="1" x14ac:dyDescent="0.45">
      <c r="B93" s="1568"/>
      <c r="C93" s="1569"/>
      <c r="D93" s="1587"/>
      <c r="E93" s="1572"/>
      <c r="F93" s="1572"/>
      <c r="G93" s="1602"/>
      <c r="H93" s="1602"/>
      <c r="I93" s="1897"/>
      <c r="J93" s="581"/>
      <c r="K93" s="581"/>
      <c r="L93" s="1568"/>
      <c r="M93" s="1569"/>
      <c r="N93" s="1607"/>
      <c r="O93" s="1572"/>
      <c r="P93" s="1572"/>
      <c r="Q93" s="1602"/>
      <c r="R93" s="1602"/>
      <c r="S93" s="1897"/>
      <c r="T93" s="581"/>
      <c r="U93" s="1588"/>
      <c r="V93" s="1569"/>
      <c r="W93" s="1569"/>
      <c r="X93" s="1587"/>
      <c r="Y93" s="1618"/>
    </row>
    <row r="94" spans="2:25" ht="16" customHeight="1" x14ac:dyDescent="0.45">
      <c r="B94" s="1568"/>
      <c r="C94" s="1569"/>
      <c r="D94" s="1607"/>
      <c r="E94" s="1572"/>
      <c r="F94" s="1572"/>
      <c r="G94" s="1602"/>
      <c r="H94" s="1602"/>
      <c r="I94" s="1897"/>
      <c r="J94" s="581"/>
      <c r="K94" s="581"/>
      <c r="L94" s="1568"/>
      <c r="M94" s="1569"/>
      <c r="N94" s="1607"/>
      <c r="O94" s="1572"/>
      <c r="P94" s="1572"/>
      <c r="Q94" s="1602"/>
      <c r="R94" s="1602"/>
      <c r="S94" s="1897"/>
      <c r="T94" s="581"/>
      <c r="U94" s="1588"/>
      <c r="V94" s="1569"/>
      <c r="W94" s="1569"/>
      <c r="X94" s="1587"/>
      <c r="Y94" s="1618"/>
    </row>
    <row r="95" spans="2:25" ht="16" customHeight="1" x14ac:dyDescent="0.45">
      <c r="B95" s="1568"/>
      <c r="C95" s="1569"/>
      <c r="D95" s="1587"/>
      <c r="E95" s="1572"/>
      <c r="F95" s="1572"/>
      <c r="G95" s="1602"/>
      <c r="H95" s="1602"/>
      <c r="I95" s="1897"/>
      <c r="J95" s="581"/>
      <c r="K95" s="581"/>
      <c r="L95" s="1568"/>
      <c r="M95" s="1569"/>
      <c r="N95" s="1607"/>
      <c r="O95" s="1572"/>
      <c r="P95" s="1572"/>
      <c r="Q95" s="1602"/>
      <c r="R95" s="1602"/>
      <c r="S95" s="1897"/>
      <c r="T95" s="581"/>
      <c r="U95" s="1588"/>
      <c r="V95" s="1569"/>
      <c r="W95" s="1569"/>
      <c r="X95" s="1587"/>
      <c r="Y95" s="1618"/>
    </row>
    <row r="96" spans="2:25" ht="16" customHeight="1" x14ac:dyDescent="0.45">
      <c r="B96" s="1568"/>
      <c r="C96" s="1569"/>
      <c r="D96" s="1607"/>
      <c r="E96" s="1572"/>
      <c r="F96" s="1572"/>
      <c r="G96" s="1602"/>
      <c r="H96" s="1602"/>
      <c r="I96" s="1897"/>
      <c r="J96" s="581"/>
      <c r="K96" s="581"/>
      <c r="L96" s="1568"/>
      <c r="M96" s="1569"/>
      <c r="N96" s="1607"/>
      <c r="O96" s="1572"/>
      <c r="P96" s="1572"/>
      <c r="Q96" s="1602"/>
      <c r="R96" s="1602"/>
      <c r="S96" s="1897"/>
      <c r="T96" s="581"/>
      <c r="U96" s="1588"/>
      <c r="V96" s="1569"/>
      <c r="W96" s="1569"/>
      <c r="X96" s="1587"/>
      <c r="Y96" s="1618"/>
    </row>
    <row r="97" spans="2:25" ht="16" customHeight="1" x14ac:dyDescent="0.45">
      <c r="B97" s="1568"/>
      <c r="C97" s="1569"/>
      <c r="D97" s="1587"/>
      <c r="E97" s="1572"/>
      <c r="F97" s="1572"/>
      <c r="G97" s="1602"/>
      <c r="H97" s="1602"/>
      <c r="I97" s="1897"/>
      <c r="J97" s="581"/>
      <c r="K97" s="581"/>
      <c r="L97" s="1568"/>
      <c r="M97" s="1569"/>
      <c r="N97" s="1607"/>
      <c r="O97" s="1572"/>
      <c r="P97" s="1572"/>
      <c r="Q97" s="1602"/>
      <c r="R97" s="1602"/>
      <c r="S97" s="1897"/>
      <c r="T97" s="581"/>
      <c r="U97" s="1588"/>
      <c r="V97" s="1569"/>
      <c r="W97" s="1569"/>
      <c r="X97" s="1587"/>
      <c r="Y97" s="1618"/>
    </row>
    <row r="98" spans="2:25" ht="16" customHeight="1" x14ac:dyDescent="0.45">
      <c r="B98" s="1568"/>
      <c r="C98" s="1569"/>
      <c r="D98" s="1607"/>
      <c r="E98" s="1572"/>
      <c r="F98" s="1572"/>
      <c r="G98" s="1602"/>
      <c r="H98" s="1602"/>
      <c r="I98" s="1897"/>
      <c r="J98" s="581"/>
      <c r="K98" s="581"/>
      <c r="L98" s="1568"/>
      <c r="M98" s="1569"/>
      <c r="N98" s="1607"/>
      <c r="O98" s="1572"/>
      <c r="P98" s="1572"/>
      <c r="Q98" s="1602"/>
      <c r="R98" s="1602"/>
      <c r="S98" s="1897"/>
      <c r="T98" s="581"/>
      <c r="U98" s="1588"/>
      <c r="V98" s="1569"/>
      <c r="W98" s="1569"/>
      <c r="X98" s="1587"/>
      <c r="Y98" s="1618"/>
    </row>
    <row r="99" spans="2:25" ht="16" customHeight="1" x14ac:dyDescent="0.45">
      <c r="B99" s="1568"/>
      <c r="C99" s="1569"/>
      <c r="D99" s="1587"/>
      <c r="E99" s="1572"/>
      <c r="F99" s="1572"/>
      <c r="G99" s="1602"/>
      <c r="H99" s="1602"/>
      <c r="I99" s="1897"/>
      <c r="J99" s="581"/>
      <c r="K99" s="581"/>
      <c r="L99" s="1568"/>
      <c r="M99" s="1569"/>
      <c r="N99" s="1607"/>
      <c r="O99" s="1572"/>
      <c r="P99" s="1572"/>
      <c r="Q99" s="1602"/>
      <c r="R99" s="1602"/>
      <c r="S99" s="1897"/>
      <c r="T99" s="581"/>
      <c r="U99" s="1588"/>
      <c r="V99" s="1569"/>
      <c r="W99" s="1569"/>
      <c r="X99" s="1587"/>
      <c r="Y99" s="1618"/>
    </row>
    <row r="100" spans="2:25" ht="16" customHeight="1" x14ac:dyDescent="0.45">
      <c r="B100" s="1568"/>
      <c r="C100" s="1569"/>
      <c r="D100" s="1607"/>
      <c r="E100" s="1572"/>
      <c r="F100" s="1572"/>
      <c r="G100" s="1602"/>
      <c r="H100" s="1602"/>
      <c r="I100" s="1897"/>
      <c r="J100" s="581"/>
      <c r="K100" s="581"/>
      <c r="L100" s="1568"/>
      <c r="M100" s="1569"/>
      <c r="N100" s="1607"/>
      <c r="O100" s="1572"/>
      <c r="P100" s="1572"/>
      <c r="Q100" s="1602"/>
      <c r="R100" s="1602"/>
      <c r="S100" s="1897"/>
      <c r="T100" s="581"/>
      <c r="U100" s="1588"/>
      <c r="V100" s="1569"/>
      <c r="W100" s="1569"/>
      <c r="X100" s="1587"/>
      <c r="Y100" s="1618"/>
    </row>
    <row r="101" spans="2:25" ht="16" customHeight="1" x14ac:dyDescent="0.45">
      <c r="B101" s="1568"/>
      <c r="C101" s="1569"/>
      <c r="D101" s="1587"/>
      <c r="E101" s="1572"/>
      <c r="F101" s="1572"/>
      <c r="G101" s="1602"/>
      <c r="H101" s="1602"/>
      <c r="I101" s="1897"/>
      <c r="J101" s="581"/>
      <c r="K101" s="581"/>
      <c r="L101" s="1568"/>
      <c r="M101" s="1569"/>
      <c r="N101" s="1607"/>
      <c r="O101" s="1572"/>
      <c r="P101" s="1572"/>
      <c r="Q101" s="1602"/>
      <c r="R101" s="1602"/>
      <c r="S101" s="1897"/>
      <c r="T101" s="581"/>
      <c r="U101" s="1588"/>
      <c r="V101" s="1569"/>
      <c r="W101" s="1569"/>
      <c r="X101" s="1587"/>
      <c r="Y101" s="1618"/>
    </row>
    <row r="102" spans="2:25" ht="16" customHeight="1" x14ac:dyDescent="0.45">
      <c r="B102" s="1568"/>
      <c r="C102" s="1569"/>
      <c r="D102" s="1607"/>
      <c r="E102" s="1572"/>
      <c r="F102" s="1572"/>
      <c r="G102" s="1602"/>
      <c r="H102" s="1602"/>
      <c r="I102" s="1897"/>
      <c r="J102" s="581"/>
      <c r="K102" s="581"/>
      <c r="L102" s="1568"/>
      <c r="M102" s="1569"/>
      <c r="N102" s="1607"/>
      <c r="O102" s="1572"/>
      <c r="P102" s="1572"/>
      <c r="Q102" s="1602"/>
      <c r="R102" s="1602"/>
      <c r="S102" s="1897"/>
      <c r="T102" s="581"/>
      <c r="U102" s="1588"/>
      <c r="V102" s="1569"/>
      <c r="W102" s="1569"/>
      <c r="X102" s="1587"/>
      <c r="Y102" s="1618"/>
    </row>
    <row r="103" spans="2:25" ht="16" customHeight="1" x14ac:dyDescent="0.45">
      <c r="B103" s="1568"/>
      <c r="C103" s="1569"/>
      <c r="D103" s="1587"/>
      <c r="E103" s="1572"/>
      <c r="F103" s="1572"/>
      <c r="G103" s="1602"/>
      <c r="H103" s="1602"/>
      <c r="I103" s="1897"/>
      <c r="J103" s="581"/>
      <c r="K103" s="581"/>
      <c r="L103" s="1568"/>
      <c r="M103" s="1569"/>
      <c r="N103" s="1607"/>
      <c r="O103" s="1572"/>
      <c r="P103" s="1572"/>
      <c r="Q103" s="1602"/>
      <c r="R103" s="1602"/>
      <c r="S103" s="1897"/>
      <c r="T103" s="581"/>
      <c r="U103" s="1588"/>
      <c r="V103" s="1569"/>
      <c r="W103" s="1569"/>
      <c r="X103" s="1587"/>
      <c r="Y103" s="1618"/>
    </row>
    <row r="104" spans="2:25" ht="16" customHeight="1" x14ac:dyDescent="0.45">
      <c r="B104" s="1568"/>
      <c r="C104" s="1569"/>
      <c r="D104" s="1607"/>
      <c r="E104" s="1572"/>
      <c r="F104" s="1572"/>
      <c r="G104" s="1602"/>
      <c r="H104" s="1602"/>
      <c r="I104" s="1897"/>
      <c r="J104" s="581"/>
      <c r="K104" s="581"/>
      <c r="L104" s="1568"/>
      <c r="M104" s="1569"/>
      <c r="N104" s="1607"/>
      <c r="O104" s="1572"/>
      <c r="P104" s="1572"/>
      <c r="Q104" s="1602"/>
      <c r="R104" s="1602"/>
      <c r="S104" s="1897"/>
      <c r="T104" s="581"/>
      <c r="U104" s="1588"/>
      <c r="V104" s="1569"/>
      <c r="W104" s="1569"/>
      <c r="X104" s="1587"/>
      <c r="Y104" s="1618"/>
    </row>
    <row r="105" spans="2:25" ht="16" customHeight="1" x14ac:dyDescent="0.45">
      <c r="B105" s="1568"/>
      <c r="C105" s="1569"/>
      <c r="D105" s="1587"/>
      <c r="E105" s="1572"/>
      <c r="F105" s="1572"/>
      <c r="G105" s="1602"/>
      <c r="H105" s="1602"/>
      <c r="I105" s="1897"/>
      <c r="J105" s="581"/>
      <c r="K105" s="581"/>
      <c r="L105" s="1568"/>
      <c r="M105" s="1569"/>
      <c r="N105" s="1607"/>
      <c r="O105" s="1572"/>
      <c r="P105" s="1572"/>
      <c r="Q105" s="1602"/>
      <c r="R105" s="1602"/>
      <c r="S105" s="1897"/>
      <c r="T105" s="581"/>
      <c r="U105" s="1588"/>
      <c r="V105" s="1569"/>
      <c r="W105" s="1569"/>
      <c r="X105" s="1587"/>
      <c r="Y105" s="1618"/>
    </row>
    <row r="106" spans="2:25" ht="16" customHeight="1" x14ac:dyDescent="0.45">
      <c r="B106" s="1568"/>
      <c r="C106" s="1569"/>
      <c r="D106" s="1607"/>
      <c r="E106" s="1572"/>
      <c r="F106" s="1572"/>
      <c r="G106" s="1602"/>
      <c r="H106" s="1602"/>
      <c r="I106" s="1897"/>
      <c r="J106" s="581"/>
      <c r="K106" s="581"/>
      <c r="L106" s="1568"/>
      <c r="M106" s="1569"/>
      <c r="N106" s="1607"/>
      <c r="O106" s="1572"/>
      <c r="P106" s="1572"/>
      <c r="Q106" s="1602"/>
      <c r="R106" s="1602"/>
      <c r="S106" s="1897"/>
      <c r="T106" s="581"/>
      <c r="U106" s="1588"/>
      <c r="V106" s="1569"/>
      <c r="W106" s="1569"/>
      <c r="X106" s="1587"/>
      <c r="Y106" s="1618"/>
    </row>
    <row r="107" spans="2:25" ht="16" customHeight="1" x14ac:dyDescent="0.45">
      <c r="B107" s="1568"/>
      <c r="C107" s="1569"/>
      <c r="D107" s="1587"/>
      <c r="E107" s="1572"/>
      <c r="F107" s="1572"/>
      <c r="G107" s="1602"/>
      <c r="H107" s="1602"/>
      <c r="I107" s="1897"/>
      <c r="J107" s="581"/>
      <c r="K107" s="581"/>
      <c r="L107" s="1568"/>
      <c r="M107" s="1569"/>
      <c r="N107" s="1607"/>
      <c r="O107" s="1572"/>
      <c r="P107" s="1572"/>
      <c r="Q107" s="1602"/>
      <c r="R107" s="1602"/>
      <c r="S107" s="1897"/>
      <c r="T107" s="581"/>
      <c r="U107" s="1588"/>
      <c r="V107" s="1569"/>
      <c r="W107" s="1569"/>
      <c r="X107" s="1587"/>
      <c r="Y107" s="1618"/>
    </row>
    <row r="108" spans="2:25" ht="16" customHeight="1" x14ac:dyDescent="0.45">
      <c r="B108" s="1568"/>
      <c r="C108" s="1569"/>
      <c r="D108" s="1607"/>
      <c r="E108" s="1572"/>
      <c r="F108" s="1572"/>
      <c r="G108" s="1602"/>
      <c r="H108" s="1602"/>
      <c r="I108" s="1897"/>
      <c r="J108" s="581"/>
      <c r="K108" s="581"/>
      <c r="L108" s="1568"/>
      <c r="M108" s="1569"/>
      <c r="N108" s="1607"/>
      <c r="O108" s="1572"/>
      <c r="P108" s="1572"/>
      <c r="Q108" s="1602"/>
      <c r="R108" s="1602"/>
      <c r="S108" s="1897"/>
      <c r="T108" s="581"/>
      <c r="U108" s="1588"/>
      <c r="V108" s="1569"/>
      <c r="W108" s="1569"/>
      <c r="X108" s="1587"/>
      <c r="Y108" s="1618"/>
    </row>
    <row r="109" spans="2:25" ht="16" customHeight="1" x14ac:dyDescent="0.45">
      <c r="B109" s="1568"/>
      <c r="C109" s="1569"/>
      <c r="D109" s="1587"/>
      <c r="E109" s="1572"/>
      <c r="F109" s="1572"/>
      <c r="G109" s="1602"/>
      <c r="H109" s="1602"/>
      <c r="I109" s="1897"/>
      <c r="J109" s="581"/>
      <c r="K109" s="581"/>
      <c r="L109" s="1568"/>
      <c r="M109" s="1569"/>
      <c r="N109" s="1607"/>
      <c r="O109" s="1572"/>
      <c r="P109" s="1572"/>
      <c r="Q109" s="1602"/>
      <c r="R109" s="1602"/>
      <c r="S109" s="1897"/>
      <c r="T109" s="581"/>
      <c r="U109" s="1588"/>
      <c r="V109" s="1569"/>
      <c r="W109" s="1569"/>
      <c r="X109" s="1587"/>
      <c r="Y109" s="1618"/>
    </row>
    <row r="110" spans="2:25" ht="16" customHeight="1" x14ac:dyDescent="0.45">
      <c r="B110" s="1568"/>
      <c r="C110" s="1569"/>
      <c r="D110" s="1607"/>
      <c r="E110" s="1572"/>
      <c r="F110" s="1572"/>
      <c r="G110" s="1602"/>
      <c r="H110" s="1602"/>
      <c r="I110" s="1897"/>
      <c r="J110" s="581"/>
      <c r="K110" s="581"/>
      <c r="L110" s="1568"/>
      <c r="M110" s="1569"/>
      <c r="N110" s="1607"/>
      <c r="O110" s="1572"/>
      <c r="P110" s="1572"/>
      <c r="Q110" s="1602"/>
      <c r="R110" s="1602"/>
      <c r="S110" s="1897"/>
      <c r="T110" s="581"/>
      <c r="U110" s="1588"/>
      <c r="V110" s="1569"/>
      <c r="W110" s="1569"/>
      <c r="X110" s="1587"/>
      <c r="Y110" s="1618"/>
    </row>
    <row r="111" spans="2:25" ht="16" customHeight="1" x14ac:dyDescent="0.45">
      <c r="B111" s="1568"/>
      <c r="C111" s="1569"/>
      <c r="D111" s="1587"/>
      <c r="E111" s="1572"/>
      <c r="F111" s="1572"/>
      <c r="G111" s="1602"/>
      <c r="H111" s="1602"/>
      <c r="I111" s="1897"/>
      <c r="J111" s="581"/>
      <c r="K111" s="581"/>
      <c r="L111" s="1568"/>
      <c r="M111" s="1569"/>
      <c r="N111" s="1607"/>
      <c r="O111" s="1572"/>
      <c r="P111" s="1572"/>
      <c r="Q111" s="1602"/>
      <c r="R111" s="1602"/>
      <c r="S111" s="1897"/>
      <c r="T111" s="581"/>
      <c r="U111" s="1588"/>
      <c r="V111" s="1569"/>
      <c r="W111" s="1569"/>
      <c r="X111" s="1587"/>
      <c r="Y111" s="1618"/>
    </row>
    <row r="112" spans="2:25" ht="16" customHeight="1" x14ac:dyDescent="0.45">
      <c r="B112" s="1568"/>
      <c r="C112" s="1569"/>
      <c r="D112" s="1607"/>
      <c r="E112" s="1572"/>
      <c r="F112" s="1572"/>
      <c r="G112" s="1602"/>
      <c r="H112" s="1602"/>
      <c r="I112" s="1897"/>
      <c r="J112" s="581"/>
      <c r="K112" s="581"/>
      <c r="L112" s="1568"/>
      <c r="M112" s="1569"/>
      <c r="N112" s="1607"/>
      <c r="O112" s="1572"/>
      <c r="P112" s="1572"/>
      <c r="Q112" s="1602"/>
      <c r="R112" s="1602"/>
      <c r="S112" s="1897"/>
      <c r="T112" s="581"/>
      <c r="U112" s="1588"/>
      <c r="V112" s="1569"/>
      <c r="W112" s="1569"/>
      <c r="X112" s="1587"/>
      <c r="Y112" s="1618"/>
    </row>
    <row r="113" spans="2:25" ht="16" customHeight="1" x14ac:dyDescent="0.45">
      <c r="B113" s="1568"/>
      <c r="C113" s="1569"/>
      <c r="D113" s="1587"/>
      <c r="E113" s="1572"/>
      <c r="F113" s="1572"/>
      <c r="G113" s="1602"/>
      <c r="H113" s="1602"/>
      <c r="I113" s="1897"/>
      <c r="J113" s="581"/>
      <c r="K113" s="581"/>
      <c r="L113" s="1568"/>
      <c r="M113" s="1569"/>
      <c r="N113" s="1607"/>
      <c r="O113" s="1572"/>
      <c r="P113" s="1572"/>
      <c r="Q113" s="1602"/>
      <c r="R113" s="1602"/>
      <c r="S113" s="1897"/>
      <c r="T113" s="581"/>
      <c r="U113" s="1588"/>
      <c r="V113" s="1569"/>
      <c r="W113" s="1569"/>
      <c r="X113" s="1587"/>
      <c r="Y113" s="1618"/>
    </row>
    <row r="114" spans="2:25" ht="16" customHeight="1" x14ac:dyDescent="0.45">
      <c r="B114" s="1568"/>
      <c r="C114" s="1569"/>
      <c r="D114" s="1607"/>
      <c r="E114" s="1572"/>
      <c r="F114" s="1572"/>
      <c r="G114" s="1602"/>
      <c r="H114" s="1602"/>
      <c r="I114" s="1897"/>
      <c r="J114" s="581"/>
      <c r="K114" s="581"/>
      <c r="L114" s="1568"/>
      <c r="M114" s="1569"/>
      <c r="N114" s="1607"/>
      <c r="O114" s="1572"/>
      <c r="P114" s="1572"/>
      <c r="Q114" s="1602"/>
      <c r="R114" s="1602"/>
      <c r="S114" s="1897"/>
      <c r="T114" s="581"/>
      <c r="U114" s="1588"/>
      <c r="V114" s="1569"/>
      <c r="W114" s="1569"/>
      <c r="X114" s="1587"/>
      <c r="Y114" s="1618"/>
    </row>
    <row r="115" spans="2:25" ht="16" customHeight="1" x14ac:dyDescent="0.45">
      <c r="B115" s="1568"/>
      <c r="C115" s="1569"/>
      <c r="D115" s="1587"/>
      <c r="E115" s="1572"/>
      <c r="F115" s="1572"/>
      <c r="G115" s="1602"/>
      <c r="H115" s="1602"/>
      <c r="I115" s="1897"/>
      <c r="J115" s="581"/>
      <c r="K115" s="581"/>
      <c r="L115" s="1568"/>
      <c r="M115" s="1569"/>
      <c r="N115" s="1607"/>
      <c r="O115" s="1572"/>
      <c r="P115" s="1572"/>
      <c r="Q115" s="1602"/>
      <c r="R115" s="1602"/>
      <c r="S115" s="1897"/>
      <c r="T115" s="581"/>
      <c r="U115" s="1588"/>
      <c r="V115" s="1569"/>
      <c r="W115" s="1569"/>
      <c r="X115" s="1587"/>
      <c r="Y115" s="1618"/>
    </row>
    <row r="116" spans="2:25" ht="16" customHeight="1" x14ac:dyDescent="0.45">
      <c r="B116" s="1568"/>
      <c r="C116" s="1569"/>
      <c r="D116" s="1607"/>
      <c r="E116" s="1572"/>
      <c r="F116" s="1572"/>
      <c r="G116" s="1602"/>
      <c r="H116" s="1602"/>
      <c r="I116" s="1897"/>
      <c r="J116" s="581"/>
      <c r="K116" s="581"/>
      <c r="L116" s="1568"/>
      <c r="M116" s="1569"/>
      <c r="N116" s="1607"/>
      <c r="O116" s="1572"/>
      <c r="P116" s="1572"/>
      <c r="Q116" s="1602"/>
      <c r="R116" s="1602"/>
      <c r="S116" s="1897"/>
      <c r="T116" s="581"/>
      <c r="U116" s="1588"/>
      <c r="V116" s="1569"/>
      <c r="W116" s="1569"/>
      <c r="X116" s="1587"/>
      <c r="Y116" s="1618"/>
    </row>
    <row r="117" spans="2:25" ht="16" customHeight="1" x14ac:dyDescent="0.45">
      <c r="B117" s="1568"/>
      <c r="C117" s="1569"/>
      <c r="D117" s="1587"/>
      <c r="E117" s="1572"/>
      <c r="F117" s="1572"/>
      <c r="G117" s="1602"/>
      <c r="H117" s="1602"/>
      <c r="I117" s="1897"/>
      <c r="J117" s="581"/>
      <c r="K117" s="581"/>
      <c r="L117" s="1568"/>
      <c r="M117" s="1569"/>
      <c r="N117" s="1607"/>
      <c r="O117" s="1572"/>
      <c r="P117" s="1572"/>
      <c r="Q117" s="1602"/>
      <c r="R117" s="1602"/>
      <c r="S117" s="1897"/>
      <c r="T117" s="581"/>
      <c r="U117" s="1588"/>
      <c r="V117" s="1569"/>
      <c r="W117" s="1569"/>
      <c r="X117" s="1587"/>
      <c r="Y117" s="1618"/>
    </row>
    <row r="118" spans="2:25" ht="16" customHeight="1" x14ac:dyDescent="0.45">
      <c r="B118" s="1568"/>
      <c r="C118" s="1569"/>
      <c r="D118" s="1607"/>
      <c r="E118" s="1572"/>
      <c r="F118" s="1572"/>
      <c r="G118" s="1602"/>
      <c r="H118" s="1602"/>
      <c r="I118" s="1897"/>
      <c r="J118" s="581"/>
      <c r="K118" s="581"/>
      <c r="L118" s="1568"/>
      <c r="M118" s="1569"/>
      <c r="N118" s="1607"/>
      <c r="O118" s="1572"/>
      <c r="P118" s="1572"/>
      <c r="Q118" s="1602"/>
      <c r="R118" s="1602"/>
      <c r="S118" s="1897"/>
      <c r="T118" s="581"/>
      <c r="U118" s="1588"/>
      <c r="V118" s="1569"/>
      <c r="W118" s="1569"/>
      <c r="X118" s="1587"/>
      <c r="Y118" s="1618"/>
    </row>
    <row r="119" spans="2:25" ht="16" customHeight="1" x14ac:dyDescent="0.45">
      <c r="B119" s="1568"/>
      <c r="C119" s="1569"/>
      <c r="D119" s="1587"/>
      <c r="E119" s="1572"/>
      <c r="F119" s="1572"/>
      <c r="G119" s="1602"/>
      <c r="H119" s="1602"/>
      <c r="I119" s="1897"/>
      <c r="J119" s="581"/>
      <c r="K119" s="581"/>
      <c r="L119" s="1568"/>
      <c r="M119" s="1569"/>
      <c r="N119" s="1607"/>
      <c r="O119" s="1572"/>
      <c r="P119" s="1572"/>
      <c r="Q119" s="1602"/>
      <c r="R119" s="1602"/>
      <c r="S119" s="1897"/>
      <c r="T119" s="581"/>
      <c r="U119" s="1588"/>
      <c r="V119" s="1569"/>
      <c r="W119" s="1569"/>
      <c r="X119" s="1587"/>
      <c r="Y119" s="1618"/>
    </row>
    <row r="120" spans="2:25" ht="16" customHeight="1" x14ac:dyDescent="0.45">
      <c r="B120" s="1568"/>
      <c r="C120" s="1569"/>
      <c r="D120" s="1607"/>
      <c r="E120" s="1572"/>
      <c r="F120" s="1572"/>
      <c r="G120" s="1602"/>
      <c r="H120" s="1602"/>
      <c r="I120" s="1897"/>
      <c r="J120" s="581"/>
      <c r="K120" s="581"/>
      <c r="L120" s="1568"/>
      <c r="M120" s="1569"/>
      <c r="N120" s="1607"/>
      <c r="O120" s="1572"/>
      <c r="P120" s="1572"/>
      <c r="Q120" s="1602"/>
      <c r="R120" s="1602"/>
      <c r="S120" s="1897"/>
      <c r="T120" s="581"/>
      <c r="U120" s="1588"/>
      <c r="V120" s="1569"/>
      <c r="W120" s="1569"/>
      <c r="X120" s="1587"/>
      <c r="Y120" s="1618"/>
    </row>
    <row r="121" spans="2:25" ht="16" customHeight="1" x14ac:dyDescent="0.45">
      <c r="B121" s="1568"/>
      <c r="C121" s="1569"/>
      <c r="D121" s="1587"/>
      <c r="E121" s="1572"/>
      <c r="F121" s="1572"/>
      <c r="G121" s="1602"/>
      <c r="H121" s="1602"/>
      <c r="I121" s="1897"/>
      <c r="J121" s="581"/>
      <c r="K121" s="581"/>
      <c r="L121" s="1568"/>
      <c r="M121" s="1569"/>
      <c r="N121" s="1607"/>
      <c r="O121" s="1572"/>
      <c r="P121" s="1572"/>
      <c r="Q121" s="1602"/>
      <c r="R121" s="1602"/>
      <c r="S121" s="1897"/>
      <c r="T121" s="581"/>
      <c r="U121" s="1588"/>
      <c r="V121" s="1569"/>
      <c r="W121" s="1569"/>
      <c r="X121" s="1587"/>
      <c r="Y121" s="1618"/>
    </row>
    <row r="122" spans="2:25" ht="16" customHeight="1" x14ac:dyDescent="0.45">
      <c r="B122" s="1568"/>
      <c r="C122" s="1569"/>
      <c r="D122" s="1607"/>
      <c r="E122" s="1572"/>
      <c r="F122" s="1572"/>
      <c r="G122" s="1602"/>
      <c r="H122" s="1602"/>
      <c r="I122" s="1897"/>
      <c r="J122" s="581"/>
      <c r="K122" s="581"/>
      <c r="L122" s="1568"/>
      <c r="M122" s="1569"/>
      <c r="N122" s="1607"/>
      <c r="O122" s="1572"/>
      <c r="P122" s="1572"/>
      <c r="Q122" s="1602"/>
      <c r="R122" s="1602"/>
      <c r="S122" s="1897"/>
      <c r="T122" s="581"/>
      <c r="U122" s="1588"/>
      <c r="V122" s="1569"/>
      <c r="W122" s="1569"/>
      <c r="X122" s="1587"/>
      <c r="Y122" s="1618"/>
    </row>
    <row r="123" spans="2:25" ht="16" customHeight="1" x14ac:dyDescent="0.45">
      <c r="B123" s="1568"/>
      <c r="C123" s="1569"/>
      <c r="D123" s="1587"/>
      <c r="E123" s="1572"/>
      <c r="F123" s="1572"/>
      <c r="G123" s="1602"/>
      <c r="H123" s="1602"/>
      <c r="I123" s="1897"/>
      <c r="J123" s="581"/>
      <c r="K123" s="581"/>
      <c r="L123" s="1568"/>
      <c r="M123" s="1569"/>
      <c r="N123" s="1607"/>
      <c r="O123" s="1572"/>
      <c r="P123" s="1572"/>
      <c r="Q123" s="1602"/>
      <c r="R123" s="1602"/>
      <c r="S123" s="1897"/>
      <c r="T123" s="581"/>
      <c r="U123" s="1588"/>
      <c r="V123" s="1569"/>
      <c r="W123" s="1569"/>
      <c r="X123" s="1587"/>
      <c r="Y123" s="1618"/>
    </row>
    <row r="124" spans="2:25" ht="16" customHeight="1" x14ac:dyDescent="0.45">
      <c r="B124" s="1568"/>
      <c r="C124" s="1569"/>
      <c r="D124" s="1607"/>
      <c r="E124" s="1572"/>
      <c r="F124" s="1572"/>
      <c r="G124" s="1602"/>
      <c r="H124" s="1602"/>
      <c r="I124" s="1897"/>
      <c r="J124" s="581"/>
      <c r="K124" s="581"/>
      <c r="L124" s="1568"/>
      <c r="M124" s="1569"/>
      <c r="N124" s="1607"/>
      <c r="O124" s="1572"/>
      <c r="P124" s="1572"/>
      <c r="Q124" s="1602"/>
      <c r="R124" s="1602"/>
      <c r="S124" s="1897"/>
      <c r="T124" s="581"/>
      <c r="U124" s="1588"/>
      <c r="V124" s="1569"/>
      <c r="W124" s="1569"/>
      <c r="X124" s="1587"/>
      <c r="Y124" s="1618"/>
    </row>
    <row r="125" spans="2:25" ht="16" customHeight="1" x14ac:dyDescent="0.45">
      <c r="B125" s="1568"/>
      <c r="C125" s="1569"/>
      <c r="D125" s="1587"/>
      <c r="E125" s="1572"/>
      <c r="F125" s="1572"/>
      <c r="G125" s="1602"/>
      <c r="H125" s="1602"/>
      <c r="I125" s="1897"/>
      <c r="J125" s="581"/>
      <c r="K125" s="581"/>
      <c r="L125" s="1568"/>
      <c r="M125" s="1569"/>
      <c r="N125" s="1607"/>
      <c r="O125" s="1572"/>
      <c r="P125" s="1572"/>
      <c r="Q125" s="1602"/>
      <c r="R125" s="1602"/>
      <c r="S125" s="1897"/>
      <c r="T125" s="581"/>
      <c r="U125" s="1588"/>
      <c r="V125" s="1569"/>
      <c r="W125" s="1569"/>
      <c r="X125" s="1587"/>
      <c r="Y125" s="1618"/>
    </row>
    <row r="126" spans="2:25" ht="16" customHeight="1" x14ac:dyDescent="0.45">
      <c r="B126" s="1568"/>
      <c r="C126" s="1569"/>
      <c r="D126" s="1607"/>
      <c r="E126" s="1572"/>
      <c r="F126" s="1572"/>
      <c r="G126" s="1602"/>
      <c r="H126" s="1602"/>
      <c r="I126" s="1897"/>
      <c r="J126" s="581"/>
      <c r="K126" s="581"/>
      <c r="L126" s="1568"/>
      <c r="M126" s="1569"/>
      <c r="N126" s="1607"/>
      <c r="O126" s="1572"/>
      <c r="P126" s="1572"/>
      <c r="Q126" s="1602"/>
      <c r="R126" s="1602"/>
      <c r="S126" s="1897"/>
      <c r="T126" s="581"/>
      <c r="U126" s="1588"/>
      <c r="V126" s="1569"/>
      <c r="W126" s="1569"/>
      <c r="X126" s="1587"/>
      <c r="Y126" s="1618"/>
    </row>
    <row r="127" spans="2:25" ht="16" customHeight="1" x14ac:dyDescent="0.45">
      <c r="B127" s="1568"/>
      <c r="C127" s="1569"/>
      <c r="D127" s="1587"/>
      <c r="E127" s="1572"/>
      <c r="F127" s="1572"/>
      <c r="G127" s="1602"/>
      <c r="H127" s="1602"/>
      <c r="I127" s="1897"/>
      <c r="J127" s="581"/>
      <c r="K127" s="581"/>
      <c r="L127" s="1568"/>
      <c r="M127" s="1569"/>
      <c r="N127" s="1607"/>
      <c r="O127" s="1572"/>
      <c r="P127" s="1572"/>
      <c r="Q127" s="1602"/>
      <c r="R127" s="1602"/>
      <c r="S127" s="1897"/>
      <c r="T127" s="581"/>
      <c r="U127" s="1588"/>
      <c r="V127" s="1569"/>
      <c r="W127" s="1569"/>
      <c r="X127" s="1587"/>
      <c r="Y127" s="1618"/>
    </row>
    <row r="128" spans="2:25" ht="16" customHeight="1" x14ac:dyDescent="0.45">
      <c r="B128" s="1568"/>
      <c r="C128" s="1569"/>
      <c r="D128" s="1607"/>
      <c r="E128" s="1572"/>
      <c r="F128" s="1572"/>
      <c r="G128" s="1602"/>
      <c r="H128" s="1602"/>
      <c r="I128" s="1897"/>
      <c r="J128" s="581"/>
      <c r="K128" s="581"/>
      <c r="L128" s="1568"/>
      <c r="M128" s="1569"/>
      <c r="N128" s="1607"/>
      <c r="O128" s="1572"/>
      <c r="P128" s="1572"/>
      <c r="Q128" s="1602"/>
      <c r="R128" s="1602"/>
      <c r="S128" s="1897"/>
      <c r="T128" s="581"/>
      <c r="U128" s="1588"/>
      <c r="V128" s="1569"/>
      <c r="W128" s="1569"/>
      <c r="X128" s="1587"/>
      <c r="Y128" s="1618"/>
    </row>
    <row r="129" spans="2:25" ht="16" customHeight="1" x14ac:dyDescent="0.45">
      <c r="B129" s="1568"/>
      <c r="C129" s="1569"/>
      <c r="D129" s="1587"/>
      <c r="E129" s="1572"/>
      <c r="F129" s="1572"/>
      <c r="G129" s="1602"/>
      <c r="H129" s="1602"/>
      <c r="I129" s="1897"/>
      <c r="J129" s="581"/>
      <c r="K129" s="581"/>
      <c r="L129" s="1568"/>
      <c r="M129" s="1569"/>
      <c r="N129" s="1607"/>
      <c r="O129" s="1572"/>
      <c r="P129" s="1572"/>
      <c r="Q129" s="1602"/>
      <c r="R129" s="1602"/>
      <c r="S129" s="1897"/>
      <c r="T129" s="581"/>
      <c r="U129" s="1588"/>
      <c r="V129" s="1569"/>
      <c r="W129" s="1569"/>
      <c r="X129" s="1587"/>
      <c r="Y129" s="1618"/>
    </row>
    <row r="130" spans="2:25" ht="16" customHeight="1" x14ac:dyDescent="0.45">
      <c r="B130" s="1568"/>
      <c r="C130" s="1569"/>
      <c r="D130" s="1607"/>
      <c r="E130" s="1572"/>
      <c r="F130" s="1572"/>
      <c r="G130" s="1602"/>
      <c r="H130" s="1602"/>
      <c r="I130" s="1897"/>
      <c r="J130" s="581"/>
      <c r="K130" s="581"/>
      <c r="L130" s="1568"/>
      <c r="M130" s="1569"/>
      <c r="N130" s="1607"/>
      <c r="O130" s="1572"/>
      <c r="P130" s="1572"/>
      <c r="Q130" s="1602"/>
      <c r="R130" s="1602"/>
      <c r="S130" s="1897"/>
      <c r="T130" s="581"/>
      <c r="U130" s="1588"/>
      <c r="V130" s="1569"/>
      <c r="W130" s="1569"/>
      <c r="X130" s="1587"/>
      <c r="Y130" s="1618"/>
    </row>
    <row r="131" spans="2:25" ht="16" customHeight="1" x14ac:dyDescent="0.45">
      <c r="B131" s="1568"/>
      <c r="C131" s="1569"/>
      <c r="D131" s="1587"/>
      <c r="E131" s="1572"/>
      <c r="F131" s="1572"/>
      <c r="G131" s="1602"/>
      <c r="H131" s="1602"/>
      <c r="I131" s="1897"/>
      <c r="J131" s="581"/>
      <c r="K131" s="581"/>
      <c r="L131" s="1568"/>
      <c r="M131" s="1569"/>
      <c r="N131" s="1607"/>
      <c r="O131" s="1572"/>
      <c r="P131" s="1572"/>
      <c r="Q131" s="1602"/>
      <c r="R131" s="1602"/>
      <c r="S131" s="1897"/>
      <c r="T131" s="581"/>
      <c r="U131" s="1588"/>
      <c r="V131" s="1569"/>
      <c r="W131" s="1569"/>
      <c r="X131" s="1587"/>
      <c r="Y131" s="1618"/>
    </row>
    <row r="132" spans="2:25" ht="16" customHeight="1" x14ac:dyDescent="0.45">
      <c r="B132" s="1568"/>
      <c r="C132" s="1569"/>
      <c r="D132" s="1607"/>
      <c r="E132" s="1572"/>
      <c r="F132" s="1572"/>
      <c r="G132" s="1602"/>
      <c r="H132" s="1602"/>
      <c r="I132" s="1897"/>
      <c r="J132" s="581"/>
      <c r="K132" s="581"/>
      <c r="L132" s="1568"/>
      <c r="M132" s="1569"/>
      <c r="N132" s="1607"/>
      <c r="O132" s="1572"/>
      <c r="P132" s="1572"/>
      <c r="Q132" s="1602"/>
      <c r="R132" s="1602"/>
      <c r="S132" s="1897"/>
      <c r="T132" s="581"/>
      <c r="U132" s="1588"/>
      <c r="V132" s="1569"/>
      <c r="W132" s="1569"/>
      <c r="X132" s="1587"/>
      <c r="Y132" s="1618"/>
    </row>
    <row r="133" spans="2:25" ht="16" customHeight="1" x14ac:dyDescent="0.45">
      <c r="B133" s="1568"/>
      <c r="C133" s="1569"/>
      <c r="D133" s="1587"/>
      <c r="E133" s="1572"/>
      <c r="F133" s="1572"/>
      <c r="G133" s="1602"/>
      <c r="H133" s="1602"/>
      <c r="I133" s="1897"/>
      <c r="J133" s="581"/>
      <c r="K133" s="581"/>
      <c r="L133" s="1568"/>
      <c r="M133" s="1569"/>
      <c r="N133" s="1607"/>
      <c r="O133" s="1572"/>
      <c r="P133" s="1572"/>
      <c r="Q133" s="1602"/>
      <c r="R133" s="1602"/>
      <c r="S133" s="1897"/>
      <c r="T133" s="581"/>
      <c r="U133" s="1588"/>
      <c r="V133" s="1569"/>
      <c r="W133" s="1569"/>
      <c r="X133" s="1587"/>
      <c r="Y133" s="1618"/>
    </row>
    <row r="134" spans="2:25" ht="16" customHeight="1" x14ac:dyDescent="0.45">
      <c r="B134" s="1568"/>
      <c r="C134" s="1569"/>
      <c r="D134" s="1607"/>
      <c r="E134" s="1572"/>
      <c r="F134" s="1572"/>
      <c r="G134" s="1602"/>
      <c r="H134" s="1602"/>
      <c r="I134" s="1897"/>
      <c r="J134" s="581"/>
      <c r="K134" s="581"/>
      <c r="L134" s="1568"/>
      <c r="M134" s="1569"/>
      <c r="N134" s="1607"/>
      <c r="O134" s="1572"/>
      <c r="P134" s="1572"/>
      <c r="Q134" s="1602"/>
      <c r="R134" s="1602"/>
      <c r="S134" s="1897"/>
      <c r="T134" s="581"/>
      <c r="U134" s="1588"/>
      <c r="V134" s="1569"/>
      <c r="W134" s="1569"/>
      <c r="X134" s="1587"/>
      <c r="Y134" s="1618"/>
    </row>
    <row r="135" spans="2:25" ht="16" customHeight="1" x14ac:dyDescent="0.45">
      <c r="B135" s="1568"/>
      <c r="C135" s="1569"/>
      <c r="D135" s="1587"/>
      <c r="E135" s="1572"/>
      <c r="F135" s="1572"/>
      <c r="G135" s="1602"/>
      <c r="H135" s="1602"/>
      <c r="I135" s="1897"/>
      <c r="J135" s="581"/>
      <c r="K135" s="581"/>
      <c r="L135" s="1568"/>
      <c r="M135" s="1569"/>
      <c r="N135" s="1607"/>
      <c r="O135" s="1572"/>
      <c r="P135" s="1572"/>
      <c r="Q135" s="1602"/>
      <c r="R135" s="1602"/>
      <c r="S135" s="1897"/>
      <c r="T135" s="581"/>
      <c r="U135" s="1588"/>
      <c r="V135" s="1569"/>
      <c r="W135" s="1569"/>
      <c r="X135" s="1587"/>
      <c r="Y135" s="1618"/>
    </row>
    <row r="136" spans="2:25" ht="16" customHeight="1" x14ac:dyDescent="0.45">
      <c r="B136" s="1568"/>
      <c r="C136" s="1569"/>
      <c r="D136" s="1607"/>
      <c r="E136" s="1572"/>
      <c r="F136" s="1572"/>
      <c r="G136" s="1602"/>
      <c r="H136" s="1602"/>
      <c r="I136" s="1897"/>
      <c r="J136" s="581"/>
      <c r="K136" s="581"/>
      <c r="L136" s="1568"/>
      <c r="M136" s="1569"/>
      <c r="N136" s="1607"/>
      <c r="O136" s="1572"/>
      <c r="P136" s="1572"/>
      <c r="Q136" s="1602"/>
      <c r="R136" s="1602"/>
      <c r="S136" s="1897"/>
      <c r="T136" s="581"/>
      <c r="U136" s="1588"/>
      <c r="V136" s="1569"/>
      <c r="W136" s="1569"/>
      <c r="X136" s="1587"/>
      <c r="Y136" s="1618"/>
    </row>
    <row r="137" spans="2:25" ht="16" customHeight="1" x14ac:dyDescent="0.45">
      <c r="B137" s="1568"/>
      <c r="C137" s="1569"/>
      <c r="D137" s="1587"/>
      <c r="E137" s="1572"/>
      <c r="F137" s="1572"/>
      <c r="G137" s="1602"/>
      <c r="H137" s="1602"/>
      <c r="I137" s="1897"/>
      <c r="J137" s="581"/>
      <c r="K137" s="581"/>
      <c r="L137" s="1568"/>
      <c r="M137" s="1569"/>
      <c r="N137" s="1607"/>
      <c r="O137" s="1572"/>
      <c r="P137" s="1572"/>
      <c r="Q137" s="1602"/>
      <c r="R137" s="1602"/>
      <c r="S137" s="1897"/>
      <c r="T137" s="581"/>
      <c r="U137" s="1588"/>
      <c r="V137" s="1569"/>
      <c r="W137" s="1569"/>
      <c r="X137" s="1587"/>
      <c r="Y137" s="1618"/>
    </row>
    <row r="138" spans="2:25" ht="16" customHeight="1" x14ac:dyDescent="0.45">
      <c r="B138" s="1568"/>
      <c r="C138" s="1569"/>
      <c r="D138" s="1607"/>
      <c r="E138" s="1572"/>
      <c r="F138" s="1572"/>
      <c r="G138" s="1602"/>
      <c r="H138" s="1602"/>
      <c r="I138" s="1897"/>
      <c r="J138" s="581"/>
      <c r="K138" s="581"/>
      <c r="L138" s="1568"/>
      <c r="M138" s="1569"/>
      <c r="N138" s="1607"/>
      <c r="O138" s="1572"/>
      <c r="P138" s="1572"/>
      <c r="Q138" s="1602"/>
      <c r="R138" s="1602"/>
      <c r="S138" s="1897"/>
      <c r="T138" s="581"/>
      <c r="U138" s="1588"/>
      <c r="V138" s="1569"/>
      <c r="W138" s="1569"/>
      <c r="X138" s="1587"/>
      <c r="Y138" s="1618"/>
    </row>
    <row r="139" spans="2:25" ht="16" customHeight="1" x14ac:dyDescent="0.45">
      <c r="B139" s="1568"/>
      <c r="C139" s="1569"/>
      <c r="D139" s="1587"/>
      <c r="E139" s="1572"/>
      <c r="F139" s="1572"/>
      <c r="G139" s="1602"/>
      <c r="H139" s="1602"/>
      <c r="I139" s="1897"/>
      <c r="J139" s="581"/>
      <c r="K139" s="581"/>
      <c r="L139" s="1568"/>
      <c r="M139" s="1569"/>
      <c r="N139" s="1607"/>
      <c r="O139" s="1572"/>
      <c r="P139" s="1572"/>
      <c r="Q139" s="1602"/>
      <c r="R139" s="1602"/>
      <c r="S139" s="1897"/>
      <c r="T139" s="581"/>
      <c r="U139" s="1588"/>
      <c r="V139" s="1569"/>
      <c r="W139" s="1569"/>
      <c r="X139" s="1587"/>
      <c r="Y139" s="1618"/>
    </row>
    <row r="140" spans="2:25" ht="16" customHeight="1" x14ac:dyDescent="0.45">
      <c r="B140" s="1568"/>
      <c r="C140" s="1569"/>
      <c r="D140" s="1607"/>
      <c r="E140" s="1572"/>
      <c r="F140" s="1572"/>
      <c r="G140" s="1602"/>
      <c r="H140" s="1602"/>
      <c r="I140" s="1897"/>
      <c r="J140" s="581"/>
      <c r="K140" s="581"/>
      <c r="L140" s="1568"/>
      <c r="M140" s="1569"/>
      <c r="N140" s="1607"/>
      <c r="O140" s="1572"/>
      <c r="P140" s="1572"/>
      <c r="Q140" s="1602"/>
      <c r="R140" s="1602"/>
      <c r="S140" s="1897"/>
      <c r="T140" s="581"/>
      <c r="U140" s="1588"/>
      <c r="V140" s="1569"/>
      <c r="W140" s="1569"/>
      <c r="X140" s="1587"/>
      <c r="Y140" s="1618"/>
    </row>
    <row r="141" spans="2:25" ht="16" customHeight="1" x14ac:dyDescent="0.45">
      <c r="B141" s="1568"/>
      <c r="C141" s="1569"/>
      <c r="D141" s="1587"/>
      <c r="E141" s="1572"/>
      <c r="F141" s="1572"/>
      <c r="G141" s="1602"/>
      <c r="H141" s="1602"/>
      <c r="I141" s="1897"/>
      <c r="J141" s="581"/>
      <c r="K141" s="581"/>
      <c r="L141" s="1568"/>
      <c r="M141" s="1569"/>
      <c r="N141" s="1607"/>
      <c r="O141" s="1572"/>
      <c r="P141" s="1572"/>
      <c r="Q141" s="1602"/>
      <c r="R141" s="1602"/>
      <c r="S141" s="1897"/>
      <c r="T141" s="581"/>
      <c r="U141" s="1588"/>
      <c r="V141" s="1569"/>
      <c r="W141" s="1569"/>
      <c r="X141" s="1587"/>
      <c r="Y141" s="1618"/>
    </row>
    <row r="142" spans="2:25" ht="16" customHeight="1" x14ac:dyDescent="0.45">
      <c r="B142" s="1568"/>
      <c r="C142" s="1569"/>
      <c r="D142" s="1607"/>
      <c r="E142" s="1572"/>
      <c r="F142" s="1572"/>
      <c r="G142" s="1602"/>
      <c r="H142" s="1602"/>
      <c r="I142" s="1897"/>
      <c r="J142" s="581"/>
      <c r="K142" s="581"/>
      <c r="L142" s="1568"/>
      <c r="M142" s="1569"/>
      <c r="N142" s="1607"/>
      <c r="O142" s="1572"/>
      <c r="P142" s="1572"/>
      <c r="Q142" s="1602"/>
      <c r="R142" s="1602"/>
      <c r="S142" s="1897"/>
      <c r="T142" s="581"/>
      <c r="U142" s="1588"/>
      <c r="V142" s="1569"/>
      <c r="W142" s="1569"/>
      <c r="X142" s="1587"/>
      <c r="Y142" s="1618"/>
    </row>
    <row r="143" spans="2:25" ht="16" customHeight="1" x14ac:dyDescent="0.45">
      <c r="B143" s="1568"/>
      <c r="C143" s="1569"/>
      <c r="D143" s="1587"/>
      <c r="E143" s="1572"/>
      <c r="F143" s="1572"/>
      <c r="G143" s="1602"/>
      <c r="H143" s="1602"/>
      <c r="I143" s="1897"/>
      <c r="J143" s="581"/>
      <c r="K143" s="581"/>
      <c r="L143" s="1568"/>
      <c r="M143" s="1569"/>
      <c r="N143" s="1607"/>
      <c r="O143" s="1572"/>
      <c r="P143" s="1572"/>
      <c r="Q143" s="1602"/>
      <c r="R143" s="1602"/>
      <c r="S143" s="1897"/>
      <c r="T143" s="581"/>
      <c r="U143" s="1588"/>
      <c r="V143" s="1569"/>
      <c r="W143" s="1569"/>
      <c r="X143" s="1587"/>
      <c r="Y143" s="1618"/>
    </row>
    <row r="144" spans="2:25" ht="16" customHeight="1" x14ac:dyDescent="0.45">
      <c r="B144" s="1568"/>
      <c r="C144" s="1569"/>
      <c r="D144" s="1607"/>
      <c r="E144" s="1572"/>
      <c r="F144" s="1572"/>
      <c r="G144" s="1602"/>
      <c r="H144" s="1602"/>
      <c r="I144" s="1897"/>
      <c r="J144" s="581"/>
      <c r="K144" s="581"/>
      <c r="L144" s="1568"/>
      <c r="M144" s="1569"/>
      <c r="N144" s="1607"/>
      <c r="O144" s="1572"/>
      <c r="P144" s="1572"/>
      <c r="Q144" s="1602"/>
      <c r="R144" s="1602"/>
      <c r="S144" s="1897"/>
      <c r="T144" s="581"/>
      <c r="U144" s="1588"/>
      <c r="V144" s="1569"/>
      <c r="W144" s="1569"/>
      <c r="X144" s="1587"/>
      <c r="Y144" s="1618"/>
    </row>
    <row r="145" spans="2:25" ht="16" customHeight="1" x14ac:dyDescent="0.45">
      <c r="B145" s="1568"/>
      <c r="C145" s="1569"/>
      <c r="D145" s="1587"/>
      <c r="E145" s="1572"/>
      <c r="F145" s="1572"/>
      <c r="G145" s="1602"/>
      <c r="H145" s="1602"/>
      <c r="I145" s="1897"/>
      <c r="J145" s="581"/>
      <c r="K145" s="581"/>
      <c r="L145" s="1568"/>
      <c r="M145" s="1569"/>
      <c r="N145" s="1607"/>
      <c r="O145" s="1572"/>
      <c r="P145" s="1572"/>
      <c r="Q145" s="1602"/>
      <c r="R145" s="1602"/>
      <c r="S145" s="1897"/>
      <c r="T145" s="581"/>
      <c r="U145" s="1588"/>
      <c r="V145" s="1569"/>
      <c r="W145" s="1569"/>
      <c r="X145" s="1587"/>
      <c r="Y145" s="1618"/>
    </row>
    <row r="146" spans="2:25" ht="16" customHeight="1" x14ac:dyDescent="0.45">
      <c r="B146" s="1568"/>
      <c r="C146" s="1569"/>
      <c r="D146" s="1607"/>
      <c r="E146" s="1572"/>
      <c r="F146" s="1572"/>
      <c r="G146" s="1602"/>
      <c r="H146" s="1602"/>
      <c r="I146" s="1897"/>
      <c r="J146" s="581"/>
      <c r="K146" s="581"/>
      <c r="L146" s="1568"/>
      <c r="M146" s="1569"/>
      <c r="N146" s="1607"/>
      <c r="O146" s="1572"/>
      <c r="P146" s="1572"/>
      <c r="Q146" s="1602"/>
      <c r="R146" s="1602"/>
      <c r="S146" s="1897"/>
      <c r="T146" s="581"/>
      <c r="U146" s="1588"/>
      <c r="V146" s="1569"/>
      <c r="W146" s="1569"/>
      <c r="X146" s="1587"/>
      <c r="Y146" s="1618"/>
    </row>
    <row r="147" spans="2:25" ht="16" customHeight="1" x14ac:dyDescent="0.45">
      <c r="B147" s="1568"/>
      <c r="C147" s="1569"/>
      <c r="D147" s="1587"/>
      <c r="E147" s="1572"/>
      <c r="F147" s="1572"/>
      <c r="G147" s="1602"/>
      <c r="H147" s="1602"/>
      <c r="I147" s="1897"/>
      <c r="J147" s="581"/>
      <c r="K147" s="581"/>
      <c r="L147" s="1568"/>
      <c r="M147" s="1569"/>
      <c r="N147" s="1607"/>
      <c r="O147" s="1572"/>
      <c r="P147" s="1572"/>
      <c r="Q147" s="1602"/>
      <c r="R147" s="1602"/>
      <c r="S147" s="1897"/>
      <c r="T147" s="581"/>
      <c r="U147" s="1588"/>
      <c r="V147" s="1569"/>
      <c r="W147" s="1569"/>
      <c r="X147" s="1587"/>
      <c r="Y147" s="1618"/>
    </row>
    <row r="148" spans="2:25" ht="16" customHeight="1" x14ac:dyDescent="0.45">
      <c r="B148" s="1568"/>
      <c r="C148" s="1569"/>
      <c r="D148" s="1607"/>
      <c r="E148" s="1572"/>
      <c r="F148" s="1572"/>
      <c r="G148" s="1602"/>
      <c r="H148" s="1602"/>
      <c r="I148" s="1897"/>
      <c r="J148" s="581"/>
      <c r="K148" s="581"/>
      <c r="L148" s="1568"/>
      <c r="M148" s="1569"/>
      <c r="N148" s="1607"/>
      <c r="O148" s="1572"/>
      <c r="P148" s="1572"/>
      <c r="Q148" s="1602"/>
      <c r="R148" s="1602"/>
      <c r="S148" s="1897"/>
      <c r="T148" s="581"/>
      <c r="U148" s="1588"/>
      <c r="V148" s="1569"/>
      <c r="W148" s="1569"/>
      <c r="X148" s="1587"/>
      <c r="Y148" s="1618"/>
    </row>
    <row r="149" spans="2:25" ht="16" customHeight="1" x14ac:dyDescent="0.45">
      <c r="B149" s="1568"/>
      <c r="C149" s="1569"/>
      <c r="D149" s="1587"/>
      <c r="E149" s="1572"/>
      <c r="F149" s="1572"/>
      <c r="G149" s="1602"/>
      <c r="H149" s="1602"/>
      <c r="I149" s="1897"/>
      <c r="J149" s="581"/>
      <c r="K149" s="581"/>
      <c r="L149" s="1568"/>
      <c r="M149" s="1569"/>
      <c r="N149" s="1607"/>
      <c r="O149" s="1572"/>
      <c r="P149" s="1572"/>
      <c r="Q149" s="1602"/>
      <c r="R149" s="1602"/>
      <c r="S149" s="1897"/>
      <c r="T149" s="581"/>
      <c r="U149" s="1588"/>
      <c r="V149" s="1569"/>
      <c r="W149" s="1569"/>
      <c r="X149" s="1587"/>
      <c r="Y149" s="1618"/>
    </row>
    <row r="150" spans="2:25" ht="16" customHeight="1" x14ac:dyDescent="0.45">
      <c r="B150" s="1568"/>
      <c r="C150" s="1569"/>
      <c r="D150" s="1607"/>
      <c r="E150" s="1572"/>
      <c r="F150" s="1572"/>
      <c r="G150" s="1602"/>
      <c r="H150" s="1602"/>
      <c r="I150" s="1897"/>
      <c r="J150" s="581"/>
      <c r="K150" s="581"/>
      <c r="L150" s="1568"/>
      <c r="M150" s="1569"/>
      <c r="N150" s="1607"/>
      <c r="O150" s="1572"/>
      <c r="P150" s="1572"/>
      <c r="Q150" s="1602"/>
      <c r="R150" s="1602"/>
      <c r="S150" s="1897"/>
      <c r="T150" s="581"/>
      <c r="U150" s="1588"/>
      <c r="V150" s="1569"/>
      <c r="W150" s="1569"/>
      <c r="X150" s="1587"/>
      <c r="Y150" s="1618"/>
    </row>
    <row r="151" spans="2:25" ht="16" customHeight="1" x14ac:dyDescent="0.45">
      <c r="B151" s="1568"/>
      <c r="C151" s="1569"/>
      <c r="D151" s="1587"/>
      <c r="E151" s="1572"/>
      <c r="F151" s="1572"/>
      <c r="G151" s="1602"/>
      <c r="H151" s="1602"/>
      <c r="I151" s="1897"/>
      <c r="J151" s="581"/>
      <c r="K151" s="581"/>
      <c r="L151" s="1568"/>
      <c r="M151" s="1569"/>
      <c r="N151" s="1607"/>
      <c r="O151" s="1572"/>
      <c r="P151" s="1572"/>
      <c r="Q151" s="1602"/>
      <c r="R151" s="1602"/>
      <c r="S151" s="1897"/>
      <c r="T151" s="581"/>
      <c r="U151" s="1588"/>
      <c r="V151" s="1569"/>
      <c r="W151" s="1569"/>
      <c r="X151" s="1587"/>
      <c r="Y151" s="1618"/>
    </row>
    <row r="152" spans="2:25" ht="16" customHeight="1" x14ac:dyDescent="0.45">
      <c r="B152" s="1568"/>
      <c r="C152" s="1569"/>
      <c r="D152" s="1607"/>
      <c r="E152" s="1572"/>
      <c r="F152" s="1572"/>
      <c r="G152" s="1602"/>
      <c r="H152" s="1602"/>
      <c r="I152" s="1897"/>
      <c r="J152" s="581"/>
      <c r="K152" s="581"/>
      <c r="L152" s="1568"/>
      <c r="M152" s="1569"/>
      <c r="N152" s="1607"/>
      <c r="O152" s="1572"/>
      <c r="P152" s="1572"/>
      <c r="Q152" s="1602"/>
      <c r="R152" s="1602"/>
      <c r="S152" s="1897"/>
      <c r="T152" s="581"/>
      <c r="U152" s="1588"/>
      <c r="V152" s="1569"/>
      <c r="W152" s="1569"/>
      <c r="X152" s="1587"/>
      <c r="Y152" s="1618"/>
    </row>
    <row r="153" spans="2:25" ht="16" customHeight="1" x14ac:dyDescent="0.45">
      <c r="B153" s="1568"/>
      <c r="C153" s="1569"/>
      <c r="D153" s="1587"/>
      <c r="E153" s="1572"/>
      <c r="F153" s="1572"/>
      <c r="G153" s="1602"/>
      <c r="H153" s="1602"/>
      <c r="I153" s="1897"/>
      <c r="J153" s="581"/>
      <c r="K153" s="581"/>
      <c r="L153" s="1568"/>
      <c r="M153" s="1569"/>
      <c r="N153" s="1607"/>
      <c r="O153" s="1572"/>
      <c r="P153" s="1572"/>
      <c r="Q153" s="1602"/>
      <c r="R153" s="1602"/>
      <c r="S153" s="1897"/>
      <c r="T153" s="581"/>
      <c r="U153" s="1588"/>
      <c r="V153" s="1569"/>
      <c r="W153" s="1569"/>
      <c r="X153" s="1587"/>
      <c r="Y153" s="1618"/>
    </row>
    <row r="154" spans="2:25" ht="16" customHeight="1" x14ac:dyDescent="0.45">
      <c r="B154" s="1568"/>
      <c r="C154" s="1569"/>
      <c r="D154" s="1607"/>
      <c r="E154" s="1572"/>
      <c r="F154" s="1572"/>
      <c r="G154" s="1602"/>
      <c r="H154" s="1602"/>
      <c r="I154" s="1897"/>
      <c r="J154" s="581"/>
      <c r="K154" s="581"/>
      <c r="L154" s="1568"/>
      <c r="M154" s="1569"/>
      <c r="N154" s="1607"/>
      <c r="O154" s="1572"/>
      <c r="P154" s="1572"/>
      <c r="Q154" s="1602"/>
      <c r="R154" s="1602"/>
      <c r="S154" s="1897"/>
      <c r="T154" s="581"/>
      <c r="U154" s="1588"/>
      <c r="V154" s="1569"/>
      <c r="W154" s="1569"/>
      <c r="X154" s="1587"/>
      <c r="Y154" s="1618"/>
    </row>
    <row r="155" spans="2:25" ht="16" customHeight="1" x14ac:dyDescent="0.45">
      <c r="B155" s="1568"/>
      <c r="C155" s="1569"/>
      <c r="D155" s="1587"/>
      <c r="E155" s="1572"/>
      <c r="F155" s="1572"/>
      <c r="G155" s="1602"/>
      <c r="H155" s="1602"/>
      <c r="I155" s="1897"/>
      <c r="J155" s="581"/>
      <c r="K155" s="581"/>
      <c r="L155" s="1568"/>
      <c r="M155" s="1569"/>
      <c r="N155" s="1607"/>
      <c r="O155" s="1572"/>
      <c r="P155" s="1572"/>
      <c r="Q155" s="1602"/>
      <c r="R155" s="1602"/>
      <c r="S155" s="1897"/>
      <c r="T155" s="581"/>
      <c r="U155" s="1588"/>
      <c r="V155" s="1569"/>
      <c r="W155" s="1569"/>
      <c r="X155" s="1587"/>
      <c r="Y155" s="1618"/>
    </row>
    <row r="156" spans="2:25" ht="16" customHeight="1" x14ac:dyDescent="0.45">
      <c r="B156" s="1568"/>
      <c r="C156" s="1569"/>
      <c r="D156" s="1607"/>
      <c r="E156" s="1572"/>
      <c r="F156" s="1572"/>
      <c r="G156" s="1602"/>
      <c r="H156" s="1602"/>
      <c r="I156" s="1897"/>
      <c r="J156" s="581"/>
      <c r="K156" s="581"/>
      <c r="L156" s="1568"/>
      <c r="M156" s="1569"/>
      <c r="N156" s="1607"/>
      <c r="O156" s="1572"/>
      <c r="P156" s="1572"/>
      <c r="Q156" s="1602"/>
      <c r="R156" s="1602"/>
      <c r="S156" s="1897"/>
      <c r="T156" s="581"/>
      <c r="U156" s="1588"/>
      <c r="V156" s="1569"/>
      <c r="W156" s="1569"/>
      <c r="X156" s="1587"/>
      <c r="Y156" s="1618"/>
    </row>
    <row r="157" spans="2:25" ht="16" customHeight="1" x14ac:dyDescent="0.45">
      <c r="B157" s="1568"/>
      <c r="C157" s="1569"/>
      <c r="D157" s="1587"/>
      <c r="E157" s="1572"/>
      <c r="F157" s="1572"/>
      <c r="G157" s="1602"/>
      <c r="H157" s="1602"/>
      <c r="I157" s="1897"/>
      <c r="J157" s="581"/>
      <c r="K157" s="581"/>
      <c r="L157" s="1568"/>
      <c r="M157" s="1569"/>
      <c r="N157" s="1607"/>
      <c r="O157" s="1572"/>
      <c r="P157" s="1572"/>
      <c r="Q157" s="1602"/>
      <c r="R157" s="1602"/>
      <c r="S157" s="1897"/>
      <c r="T157" s="581"/>
      <c r="U157" s="1588"/>
      <c r="V157" s="1569"/>
      <c r="W157" s="1569"/>
      <c r="X157" s="1587"/>
      <c r="Y157" s="1618"/>
    </row>
    <row r="158" spans="2:25" ht="16" customHeight="1" x14ac:dyDescent="0.45">
      <c r="B158" s="1568"/>
      <c r="C158" s="1569"/>
      <c r="D158" s="1607"/>
      <c r="E158" s="1572"/>
      <c r="F158" s="1572"/>
      <c r="G158" s="1602"/>
      <c r="H158" s="1602"/>
      <c r="I158" s="1897"/>
      <c r="J158" s="581"/>
      <c r="K158" s="581"/>
      <c r="L158" s="1568"/>
      <c r="M158" s="1569"/>
      <c r="N158" s="1607"/>
      <c r="O158" s="1572"/>
      <c r="P158" s="1572"/>
      <c r="Q158" s="1602"/>
      <c r="R158" s="1602"/>
      <c r="S158" s="1897"/>
      <c r="T158" s="581"/>
      <c r="U158" s="1588"/>
      <c r="V158" s="1569"/>
      <c r="W158" s="1569"/>
      <c r="X158" s="1587"/>
      <c r="Y158" s="1618"/>
    </row>
    <row r="159" spans="2:25" ht="16" customHeight="1" x14ac:dyDescent="0.45">
      <c r="B159" s="1568"/>
      <c r="C159" s="1569"/>
      <c r="D159" s="1587"/>
      <c r="E159" s="1572"/>
      <c r="F159" s="1572"/>
      <c r="G159" s="1602"/>
      <c r="H159" s="1602"/>
      <c r="I159" s="1897"/>
      <c r="J159" s="581"/>
      <c r="K159" s="581"/>
      <c r="L159" s="1568"/>
      <c r="M159" s="1569"/>
      <c r="N159" s="1607"/>
      <c r="O159" s="1572"/>
      <c r="P159" s="1572"/>
      <c r="Q159" s="1602"/>
      <c r="R159" s="1602"/>
      <c r="S159" s="1897"/>
      <c r="T159" s="581"/>
      <c r="U159" s="1588"/>
      <c r="V159" s="1569"/>
      <c r="W159" s="1569"/>
      <c r="X159" s="1587"/>
      <c r="Y159" s="1618"/>
    </row>
    <row r="160" spans="2:25" ht="16" customHeight="1" x14ac:dyDescent="0.45">
      <c r="B160" s="1568"/>
      <c r="C160" s="1569"/>
      <c r="D160" s="1607"/>
      <c r="E160" s="1572"/>
      <c r="F160" s="1572"/>
      <c r="G160" s="1602"/>
      <c r="H160" s="1602"/>
      <c r="I160" s="1897"/>
      <c r="J160" s="581"/>
      <c r="K160" s="581"/>
      <c r="L160" s="1568"/>
      <c r="M160" s="1569"/>
      <c r="N160" s="1607"/>
      <c r="O160" s="1572"/>
      <c r="P160" s="1572"/>
      <c r="Q160" s="1602"/>
      <c r="R160" s="1602"/>
      <c r="S160" s="1897"/>
      <c r="T160" s="581"/>
      <c r="U160" s="1588"/>
      <c r="V160" s="1569"/>
      <c r="W160" s="1569"/>
      <c r="X160" s="1587"/>
      <c r="Y160" s="1618"/>
    </row>
    <row r="161" spans="2:25" ht="16" customHeight="1" x14ac:dyDescent="0.45">
      <c r="B161" s="1568"/>
      <c r="C161" s="1569"/>
      <c r="D161" s="1587"/>
      <c r="E161" s="1572"/>
      <c r="F161" s="1572"/>
      <c r="G161" s="1602"/>
      <c r="H161" s="1602"/>
      <c r="I161" s="1897"/>
      <c r="J161" s="581"/>
      <c r="K161" s="581"/>
      <c r="L161" s="1568"/>
      <c r="M161" s="1569"/>
      <c r="N161" s="1607"/>
      <c r="O161" s="1572"/>
      <c r="P161" s="1572"/>
      <c r="Q161" s="1602"/>
      <c r="R161" s="1602"/>
      <c r="S161" s="1897"/>
      <c r="T161" s="581"/>
      <c r="U161" s="1588"/>
      <c r="V161" s="1569"/>
      <c r="W161" s="1569"/>
      <c r="X161" s="1587"/>
      <c r="Y161" s="1618"/>
    </row>
    <row r="162" spans="2:25" ht="16" customHeight="1" x14ac:dyDescent="0.45">
      <c r="B162" s="1568"/>
      <c r="C162" s="1569"/>
      <c r="D162" s="1607"/>
      <c r="E162" s="1572"/>
      <c r="F162" s="1572"/>
      <c r="G162" s="1602"/>
      <c r="H162" s="1602"/>
      <c r="I162" s="1897"/>
      <c r="J162" s="581"/>
      <c r="K162" s="581"/>
      <c r="L162" s="1568"/>
      <c r="M162" s="1569"/>
      <c r="N162" s="1607"/>
      <c r="O162" s="1572"/>
      <c r="P162" s="1572"/>
      <c r="Q162" s="1602"/>
      <c r="R162" s="1602"/>
      <c r="S162" s="1897"/>
      <c r="T162" s="581"/>
      <c r="U162" s="1588"/>
      <c r="V162" s="1569"/>
      <c r="W162" s="1569"/>
      <c r="X162" s="1587"/>
      <c r="Y162" s="1618"/>
    </row>
    <row r="163" spans="2:25" ht="16" customHeight="1" x14ac:dyDescent="0.45">
      <c r="B163" s="1568"/>
      <c r="C163" s="1569"/>
      <c r="D163" s="1587"/>
      <c r="E163" s="1572"/>
      <c r="F163" s="1572"/>
      <c r="G163" s="1602"/>
      <c r="H163" s="1602"/>
      <c r="I163" s="1897"/>
      <c r="J163" s="581"/>
      <c r="K163" s="581"/>
      <c r="L163" s="1568"/>
      <c r="M163" s="1569"/>
      <c r="N163" s="1607"/>
      <c r="O163" s="1572"/>
      <c r="P163" s="1572"/>
      <c r="Q163" s="1602"/>
      <c r="R163" s="1602"/>
      <c r="S163" s="1897"/>
      <c r="T163" s="581"/>
      <c r="U163" s="1588"/>
      <c r="V163" s="1569"/>
      <c r="W163" s="1569"/>
      <c r="X163" s="1587"/>
      <c r="Y163" s="1618"/>
    </row>
    <row r="164" spans="2:25" ht="16" customHeight="1" x14ac:dyDescent="0.45">
      <c r="B164" s="1568"/>
      <c r="C164" s="1569"/>
      <c r="D164" s="1607"/>
      <c r="E164" s="1572"/>
      <c r="F164" s="1572"/>
      <c r="G164" s="1602"/>
      <c r="H164" s="1602"/>
      <c r="I164" s="1897"/>
      <c r="J164" s="581"/>
      <c r="K164" s="581"/>
      <c r="L164" s="1568"/>
      <c r="M164" s="1569"/>
      <c r="N164" s="1607"/>
      <c r="O164" s="1572"/>
      <c r="P164" s="1572"/>
      <c r="Q164" s="1602"/>
      <c r="R164" s="1602"/>
      <c r="S164" s="1897"/>
      <c r="T164" s="581"/>
      <c r="U164" s="1588"/>
      <c r="V164" s="1569"/>
      <c r="W164" s="1569"/>
      <c r="X164" s="1587"/>
      <c r="Y164" s="1618"/>
    </row>
    <row r="165" spans="2:25" ht="16" customHeight="1" x14ac:dyDescent="0.45">
      <c r="B165" s="1568"/>
      <c r="C165" s="1569"/>
      <c r="D165" s="1587"/>
      <c r="E165" s="1572"/>
      <c r="F165" s="1572"/>
      <c r="G165" s="1602"/>
      <c r="H165" s="1602"/>
      <c r="I165" s="1897"/>
      <c r="J165" s="581"/>
      <c r="K165" s="581"/>
      <c r="L165" s="1568"/>
      <c r="M165" s="1569"/>
      <c r="N165" s="1607"/>
      <c r="O165" s="1572"/>
      <c r="P165" s="1572"/>
      <c r="Q165" s="1602"/>
      <c r="R165" s="1602"/>
      <c r="S165" s="1897"/>
      <c r="T165" s="581"/>
      <c r="U165" s="1588"/>
      <c r="V165" s="1569"/>
      <c r="W165" s="1569"/>
      <c r="X165" s="1587"/>
      <c r="Y165" s="1618"/>
    </row>
    <row r="166" spans="2:25" ht="16" customHeight="1" x14ac:dyDescent="0.45">
      <c r="B166" s="1568"/>
      <c r="C166" s="1569"/>
      <c r="D166" s="1607"/>
      <c r="E166" s="1572"/>
      <c r="F166" s="1572"/>
      <c r="G166" s="1602"/>
      <c r="H166" s="1602"/>
      <c r="I166" s="1897"/>
      <c r="J166" s="581"/>
      <c r="K166" s="581"/>
      <c r="L166" s="1568"/>
      <c r="M166" s="1569"/>
      <c r="N166" s="1607"/>
      <c r="O166" s="1572"/>
      <c r="P166" s="1572"/>
      <c r="Q166" s="1602"/>
      <c r="R166" s="1602"/>
      <c r="S166" s="1897"/>
      <c r="T166" s="581"/>
      <c r="U166" s="1588"/>
      <c r="V166" s="1569"/>
      <c r="W166" s="1569"/>
      <c r="X166" s="1587"/>
      <c r="Y166" s="1618"/>
    </row>
    <row r="167" spans="2:25" ht="16" customHeight="1" x14ac:dyDescent="0.45">
      <c r="B167" s="1568"/>
      <c r="C167" s="1569"/>
      <c r="D167" s="1587"/>
      <c r="E167" s="1572"/>
      <c r="F167" s="1572"/>
      <c r="G167" s="1602"/>
      <c r="H167" s="1602"/>
      <c r="I167" s="1897"/>
      <c r="J167" s="581"/>
      <c r="K167" s="581"/>
      <c r="L167" s="1568"/>
      <c r="M167" s="1569"/>
      <c r="N167" s="1607"/>
      <c r="O167" s="1572"/>
      <c r="P167" s="1572"/>
      <c r="Q167" s="1602"/>
      <c r="R167" s="1602"/>
      <c r="S167" s="1897"/>
      <c r="T167" s="581"/>
      <c r="U167" s="1588"/>
      <c r="V167" s="1569"/>
      <c r="W167" s="1569"/>
      <c r="X167" s="1587"/>
      <c r="Y167" s="1618"/>
    </row>
    <row r="168" spans="2:25" ht="16" customHeight="1" x14ac:dyDescent="0.45">
      <c r="B168" s="1568"/>
      <c r="C168" s="1569"/>
      <c r="D168" s="1607"/>
      <c r="E168" s="1572"/>
      <c r="F168" s="1572"/>
      <c r="G168" s="1602"/>
      <c r="H168" s="1602"/>
      <c r="I168" s="1897"/>
      <c r="J168" s="581"/>
      <c r="K168" s="581"/>
      <c r="L168" s="1568"/>
      <c r="M168" s="1569"/>
      <c r="N168" s="1607"/>
      <c r="O168" s="1572"/>
      <c r="P168" s="1572"/>
      <c r="Q168" s="1602"/>
      <c r="R168" s="1602"/>
      <c r="S168" s="1897"/>
      <c r="T168" s="581"/>
      <c r="U168" s="1588"/>
      <c r="V168" s="1569"/>
      <c r="W168" s="1569"/>
      <c r="X168" s="1587"/>
      <c r="Y168" s="1618"/>
    </row>
    <row r="169" spans="2:25" ht="16" customHeight="1" x14ac:dyDescent="0.45">
      <c r="B169" s="1568"/>
      <c r="C169" s="1569"/>
      <c r="D169" s="1587"/>
      <c r="E169" s="1572"/>
      <c r="F169" s="1572"/>
      <c r="G169" s="1602"/>
      <c r="H169" s="1602"/>
      <c r="I169" s="1897"/>
      <c r="J169" s="581"/>
      <c r="K169" s="581"/>
      <c r="L169" s="1568"/>
      <c r="M169" s="1569"/>
      <c r="N169" s="1607"/>
      <c r="O169" s="1572"/>
      <c r="P169" s="1572"/>
      <c r="Q169" s="1602"/>
      <c r="R169" s="1602"/>
      <c r="S169" s="1897"/>
      <c r="T169" s="581"/>
      <c r="U169" s="1588"/>
      <c r="V169" s="1569"/>
      <c r="W169" s="1569"/>
      <c r="X169" s="1587"/>
      <c r="Y169" s="1618"/>
    </row>
    <row r="170" spans="2:25" ht="16" customHeight="1" x14ac:dyDescent="0.45">
      <c r="B170" s="1568"/>
      <c r="C170" s="1569"/>
      <c r="D170" s="1607"/>
      <c r="E170" s="1572"/>
      <c r="F170" s="1572"/>
      <c r="G170" s="1602"/>
      <c r="H170" s="1602"/>
      <c r="I170" s="1897"/>
      <c r="J170" s="581"/>
      <c r="K170" s="581"/>
      <c r="L170" s="1568"/>
      <c r="M170" s="1569"/>
      <c r="N170" s="1607"/>
      <c r="O170" s="1572"/>
      <c r="P170" s="1572"/>
      <c r="Q170" s="1602"/>
      <c r="R170" s="1602"/>
      <c r="S170" s="1897"/>
      <c r="T170" s="581"/>
      <c r="U170" s="1588"/>
      <c r="V170" s="1569"/>
      <c r="W170" s="1569"/>
      <c r="X170" s="1587"/>
      <c r="Y170" s="1618"/>
    </row>
    <row r="171" spans="2:25" ht="16" customHeight="1" x14ac:dyDescent="0.45">
      <c r="B171" s="1568"/>
      <c r="C171" s="1569"/>
      <c r="D171" s="1587"/>
      <c r="E171" s="1572"/>
      <c r="F171" s="1572"/>
      <c r="G171" s="1602"/>
      <c r="H171" s="1602"/>
      <c r="I171" s="1897"/>
      <c r="J171" s="581"/>
      <c r="K171" s="581"/>
      <c r="L171" s="1568"/>
      <c r="M171" s="1569"/>
      <c r="N171" s="1607"/>
      <c r="O171" s="1572"/>
      <c r="P171" s="1572"/>
      <c r="Q171" s="1602"/>
      <c r="R171" s="1602"/>
      <c r="S171" s="1897"/>
      <c r="T171" s="581"/>
      <c r="U171" s="1588"/>
      <c r="V171" s="1569"/>
      <c r="W171" s="1569"/>
      <c r="X171" s="1587"/>
      <c r="Y171" s="1618"/>
    </row>
    <row r="172" spans="2:25" ht="16" customHeight="1" x14ac:dyDescent="0.45">
      <c r="B172" s="1568"/>
      <c r="C172" s="1569"/>
      <c r="D172" s="1607"/>
      <c r="E172" s="1572"/>
      <c r="F172" s="1572"/>
      <c r="G172" s="1602"/>
      <c r="H172" s="1602"/>
      <c r="I172" s="1897"/>
      <c r="J172" s="581"/>
      <c r="K172" s="581"/>
      <c r="L172" s="1568"/>
      <c r="M172" s="1569"/>
      <c r="N172" s="1607"/>
      <c r="O172" s="1572"/>
      <c r="P172" s="1572"/>
      <c r="Q172" s="1602"/>
      <c r="R172" s="1602"/>
      <c r="S172" s="1897"/>
      <c r="T172" s="581"/>
      <c r="U172" s="1588"/>
      <c r="V172" s="1569"/>
      <c r="W172" s="1569"/>
      <c r="X172" s="1587"/>
      <c r="Y172" s="1618"/>
    </row>
    <row r="173" spans="2:25" ht="16" customHeight="1" x14ac:dyDescent="0.45">
      <c r="B173" s="1568"/>
      <c r="C173" s="1569"/>
      <c r="D173" s="1587"/>
      <c r="E173" s="1572"/>
      <c r="F173" s="1572"/>
      <c r="G173" s="1602"/>
      <c r="H173" s="1602"/>
      <c r="I173" s="1897"/>
      <c r="J173" s="581"/>
      <c r="K173" s="581"/>
      <c r="L173" s="1568"/>
      <c r="M173" s="1569"/>
      <c r="N173" s="1607"/>
      <c r="O173" s="1572"/>
      <c r="P173" s="1572"/>
      <c r="Q173" s="1602"/>
      <c r="R173" s="1602"/>
      <c r="S173" s="1897"/>
      <c r="T173" s="581"/>
      <c r="U173" s="1588"/>
      <c r="V173" s="1569"/>
      <c r="W173" s="1569"/>
      <c r="X173" s="1587"/>
      <c r="Y173" s="1618"/>
    </row>
    <row r="174" spans="2:25" ht="16" customHeight="1" x14ac:dyDescent="0.45">
      <c r="B174" s="1568"/>
      <c r="C174" s="1569"/>
      <c r="D174" s="1607"/>
      <c r="E174" s="1572"/>
      <c r="F174" s="1572"/>
      <c r="G174" s="1602"/>
      <c r="H174" s="1602"/>
      <c r="I174" s="1897"/>
      <c r="J174" s="581"/>
      <c r="K174" s="581"/>
      <c r="L174" s="1568"/>
      <c r="M174" s="1569"/>
      <c r="N174" s="1607"/>
      <c r="O174" s="1572"/>
      <c r="P174" s="1572"/>
      <c r="Q174" s="1602"/>
      <c r="R174" s="1602"/>
      <c r="S174" s="1897"/>
      <c r="T174" s="581"/>
      <c r="U174" s="1588"/>
      <c r="V174" s="1569"/>
      <c r="W174" s="1569"/>
      <c r="X174" s="1587"/>
      <c r="Y174" s="1618"/>
    </row>
    <row r="175" spans="2:25" ht="16" customHeight="1" x14ac:dyDescent="0.45">
      <c r="B175" s="1568"/>
      <c r="C175" s="1569"/>
      <c r="D175" s="1587"/>
      <c r="E175" s="1572"/>
      <c r="F175" s="1572"/>
      <c r="G175" s="1602"/>
      <c r="H175" s="1602"/>
      <c r="I175" s="1897"/>
      <c r="J175" s="581"/>
      <c r="K175" s="581"/>
      <c r="L175" s="1568"/>
      <c r="M175" s="1569"/>
      <c r="N175" s="1607"/>
      <c r="O175" s="1572"/>
      <c r="P175" s="1572"/>
      <c r="Q175" s="1602"/>
      <c r="R175" s="1602"/>
      <c r="S175" s="1897"/>
      <c r="T175" s="581"/>
      <c r="U175" s="1588"/>
      <c r="V175" s="1569"/>
      <c r="W175" s="1569"/>
      <c r="X175" s="1587"/>
      <c r="Y175" s="1618"/>
    </row>
    <row r="176" spans="2:25" ht="16" customHeight="1" x14ac:dyDescent="0.45">
      <c r="B176" s="1568"/>
      <c r="C176" s="1569"/>
      <c r="D176" s="1607"/>
      <c r="E176" s="1572"/>
      <c r="F176" s="1572"/>
      <c r="G176" s="1602"/>
      <c r="H176" s="1602"/>
      <c r="I176" s="1897"/>
      <c r="J176" s="581"/>
      <c r="K176" s="581"/>
      <c r="L176" s="1568"/>
      <c r="M176" s="1569"/>
      <c r="N176" s="1607"/>
      <c r="O176" s="1572"/>
      <c r="P176" s="1572"/>
      <c r="Q176" s="1602"/>
      <c r="R176" s="1602"/>
      <c r="S176" s="1897"/>
      <c r="T176" s="581"/>
      <c r="U176" s="1588"/>
      <c r="V176" s="1569"/>
      <c r="W176" s="1569"/>
      <c r="X176" s="1587"/>
      <c r="Y176" s="1618"/>
    </row>
    <row r="177" spans="2:25" ht="16" customHeight="1" x14ac:dyDescent="0.45">
      <c r="B177" s="1568"/>
      <c r="C177" s="1569"/>
      <c r="D177" s="1587"/>
      <c r="E177" s="1572"/>
      <c r="F177" s="1572"/>
      <c r="G177" s="1602"/>
      <c r="H177" s="1602"/>
      <c r="I177" s="1897"/>
      <c r="J177" s="581"/>
      <c r="K177" s="581"/>
      <c r="L177" s="1568"/>
      <c r="M177" s="1569"/>
      <c r="N177" s="1607"/>
      <c r="O177" s="1572"/>
      <c r="P177" s="1572"/>
      <c r="Q177" s="1602"/>
      <c r="R177" s="1602"/>
      <c r="S177" s="1897"/>
      <c r="T177" s="581"/>
      <c r="U177" s="1588"/>
      <c r="V177" s="1569"/>
      <c r="W177" s="1569"/>
      <c r="X177" s="1587"/>
      <c r="Y177" s="1618"/>
    </row>
    <row r="178" spans="2:25" ht="16" customHeight="1" x14ac:dyDescent="0.45">
      <c r="B178" s="1568"/>
      <c r="C178" s="1569"/>
      <c r="D178" s="1607"/>
      <c r="E178" s="1572"/>
      <c r="F178" s="1572"/>
      <c r="G178" s="1602"/>
      <c r="H178" s="1602"/>
      <c r="I178" s="1897"/>
      <c r="J178" s="581"/>
      <c r="K178" s="581"/>
      <c r="L178" s="1568"/>
      <c r="M178" s="1569"/>
      <c r="N178" s="1607"/>
      <c r="O178" s="1572"/>
      <c r="P178" s="1572"/>
      <c r="Q178" s="1602"/>
      <c r="R178" s="1602"/>
      <c r="S178" s="1897"/>
      <c r="T178" s="581"/>
      <c r="U178" s="1588"/>
      <c r="V178" s="1569"/>
      <c r="W178" s="1569"/>
      <c r="X178" s="1587"/>
      <c r="Y178" s="1618"/>
    </row>
    <row r="179" spans="2:25" ht="16" customHeight="1" x14ac:dyDescent="0.45">
      <c r="B179" s="1568"/>
      <c r="C179" s="1569"/>
      <c r="D179" s="1587"/>
      <c r="E179" s="1572"/>
      <c r="F179" s="1572"/>
      <c r="G179" s="1602"/>
      <c r="H179" s="1602"/>
      <c r="I179" s="1897"/>
      <c r="J179" s="581"/>
      <c r="K179" s="581"/>
      <c r="L179" s="1568"/>
      <c r="M179" s="1569"/>
      <c r="N179" s="1607"/>
      <c r="O179" s="1572"/>
      <c r="P179" s="1572"/>
      <c r="Q179" s="1602"/>
      <c r="R179" s="1602"/>
      <c r="S179" s="1897"/>
      <c r="T179" s="581"/>
      <c r="U179" s="1588"/>
      <c r="V179" s="1569"/>
      <c r="W179" s="1569"/>
      <c r="X179" s="1587"/>
      <c r="Y179" s="1618"/>
    </row>
    <row r="180" spans="2:25" ht="16" customHeight="1" x14ac:dyDescent="0.45">
      <c r="B180" s="1568"/>
      <c r="C180" s="1569"/>
      <c r="D180" s="1607"/>
      <c r="E180" s="1572"/>
      <c r="F180" s="1572"/>
      <c r="G180" s="1602"/>
      <c r="H180" s="1602"/>
      <c r="I180" s="1897"/>
      <c r="J180" s="581"/>
      <c r="K180" s="581"/>
      <c r="L180" s="1568"/>
      <c r="M180" s="1569"/>
      <c r="N180" s="1607"/>
      <c r="O180" s="1572"/>
      <c r="P180" s="1572"/>
      <c r="Q180" s="1602"/>
      <c r="R180" s="1602"/>
      <c r="S180" s="1897"/>
      <c r="T180" s="581"/>
      <c r="U180" s="1588"/>
      <c r="V180" s="1569"/>
      <c r="W180" s="1569"/>
      <c r="X180" s="1587"/>
      <c r="Y180" s="1618"/>
    </row>
    <row r="181" spans="2:25" ht="16" customHeight="1" x14ac:dyDescent="0.45">
      <c r="B181" s="1568"/>
      <c r="C181" s="1569"/>
      <c r="D181" s="1587"/>
      <c r="E181" s="1572"/>
      <c r="F181" s="1572"/>
      <c r="G181" s="1602"/>
      <c r="H181" s="1602"/>
      <c r="I181" s="1897"/>
      <c r="J181" s="581"/>
      <c r="K181" s="581"/>
      <c r="L181" s="1568"/>
      <c r="M181" s="1569"/>
      <c r="N181" s="1607"/>
      <c r="O181" s="1572"/>
      <c r="P181" s="1572"/>
      <c r="Q181" s="1602"/>
      <c r="R181" s="1602"/>
      <c r="S181" s="1897"/>
      <c r="T181" s="581"/>
      <c r="U181" s="1588"/>
      <c r="V181" s="1569"/>
      <c r="W181" s="1569"/>
      <c r="X181" s="1587"/>
      <c r="Y181" s="1618"/>
    </row>
    <row r="182" spans="2:25" ht="16" customHeight="1" x14ac:dyDescent="0.45">
      <c r="B182" s="1568"/>
      <c r="C182" s="1569"/>
      <c r="D182" s="1607"/>
      <c r="E182" s="1572"/>
      <c r="F182" s="1572"/>
      <c r="G182" s="1602"/>
      <c r="H182" s="1602"/>
      <c r="I182" s="1897"/>
      <c r="J182" s="581"/>
      <c r="K182" s="581"/>
      <c r="L182" s="1568"/>
      <c r="M182" s="1569"/>
      <c r="N182" s="1607"/>
      <c r="O182" s="1572"/>
      <c r="P182" s="1572"/>
      <c r="Q182" s="1602"/>
      <c r="R182" s="1602"/>
      <c r="S182" s="1897"/>
      <c r="T182" s="581"/>
      <c r="U182" s="1588"/>
      <c r="V182" s="1569"/>
      <c r="W182" s="1569"/>
      <c r="X182" s="1587"/>
      <c r="Y182" s="1618"/>
    </row>
    <row r="183" spans="2:25" ht="16" customHeight="1" x14ac:dyDescent="0.45">
      <c r="B183" s="1568"/>
      <c r="C183" s="1569"/>
      <c r="D183" s="1587"/>
      <c r="E183" s="1572"/>
      <c r="F183" s="1572"/>
      <c r="G183" s="1602"/>
      <c r="H183" s="1602"/>
      <c r="I183" s="1897"/>
      <c r="J183" s="581"/>
      <c r="K183" s="581"/>
      <c r="L183" s="1568"/>
      <c r="M183" s="1569"/>
      <c r="N183" s="1607"/>
      <c r="O183" s="1572"/>
      <c r="P183" s="1572"/>
      <c r="Q183" s="1602"/>
      <c r="R183" s="1602"/>
      <c r="S183" s="1897"/>
      <c r="T183" s="581"/>
      <c r="U183" s="1588"/>
      <c r="V183" s="1569"/>
      <c r="W183" s="1569"/>
      <c r="X183" s="1587"/>
      <c r="Y183" s="1618"/>
    </row>
    <row r="184" spans="2:25" ht="16" customHeight="1" x14ac:dyDescent="0.45">
      <c r="B184" s="1568"/>
      <c r="C184" s="1569"/>
      <c r="D184" s="1607"/>
      <c r="E184" s="1572"/>
      <c r="F184" s="1572"/>
      <c r="G184" s="1602"/>
      <c r="H184" s="1602"/>
      <c r="I184" s="1897"/>
      <c r="J184" s="581"/>
      <c r="K184" s="581"/>
      <c r="L184" s="1568"/>
      <c r="M184" s="1569"/>
      <c r="N184" s="1607"/>
      <c r="O184" s="1572"/>
      <c r="P184" s="1572"/>
      <c r="Q184" s="1602"/>
      <c r="R184" s="1602"/>
      <c r="S184" s="1897"/>
      <c r="T184" s="581"/>
      <c r="U184" s="1588"/>
      <c r="V184" s="1569"/>
      <c r="W184" s="1569"/>
      <c r="X184" s="1587"/>
      <c r="Y184" s="1618"/>
    </row>
    <row r="185" spans="2:25" ht="16" customHeight="1" x14ac:dyDescent="0.45">
      <c r="B185" s="1568"/>
      <c r="C185" s="1569"/>
      <c r="D185" s="1587"/>
      <c r="E185" s="1572"/>
      <c r="F185" s="1572"/>
      <c r="G185" s="1602"/>
      <c r="H185" s="1602"/>
      <c r="I185" s="1897"/>
      <c r="J185" s="581"/>
      <c r="K185" s="581"/>
      <c r="L185" s="1568"/>
      <c r="M185" s="1569"/>
      <c r="N185" s="1607"/>
      <c r="O185" s="1572"/>
      <c r="P185" s="1572"/>
      <c r="Q185" s="1602"/>
      <c r="R185" s="1602"/>
      <c r="S185" s="1897"/>
      <c r="T185" s="581"/>
      <c r="U185" s="1588"/>
      <c r="V185" s="1569"/>
      <c r="W185" s="1569"/>
      <c r="X185" s="1587"/>
      <c r="Y185" s="1618"/>
    </row>
    <row r="186" spans="2:25" ht="16" customHeight="1" x14ac:dyDescent="0.45">
      <c r="B186" s="1568"/>
      <c r="C186" s="1569"/>
      <c r="D186" s="1607"/>
      <c r="E186" s="1572"/>
      <c r="F186" s="1572"/>
      <c r="G186" s="1602"/>
      <c r="H186" s="1602"/>
      <c r="I186" s="1897"/>
      <c r="J186" s="581"/>
      <c r="K186" s="581"/>
      <c r="L186" s="1568"/>
      <c r="M186" s="1569"/>
      <c r="N186" s="1607"/>
      <c r="O186" s="1572"/>
      <c r="P186" s="1572"/>
      <c r="Q186" s="1602"/>
      <c r="R186" s="1602"/>
      <c r="S186" s="1897"/>
      <c r="T186" s="581"/>
      <c r="U186" s="1588"/>
      <c r="V186" s="1569"/>
      <c r="W186" s="1569"/>
      <c r="X186" s="1587"/>
      <c r="Y186" s="1618"/>
    </row>
    <row r="187" spans="2:25" ht="16" customHeight="1" x14ac:dyDescent="0.45">
      <c r="B187" s="1568"/>
      <c r="C187" s="1569"/>
      <c r="D187" s="1587"/>
      <c r="E187" s="1572"/>
      <c r="F187" s="1572"/>
      <c r="G187" s="1602"/>
      <c r="H187" s="1602"/>
      <c r="I187" s="1897"/>
      <c r="J187" s="581"/>
      <c r="K187" s="581"/>
      <c r="L187" s="1568"/>
      <c r="M187" s="1569"/>
      <c r="N187" s="1607"/>
      <c r="O187" s="1572"/>
      <c r="P187" s="1572"/>
      <c r="Q187" s="1602"/>
      <c r="R187" s="1602"/>
      <c r="S187" s="1897"/>
      <c r="T187" s="581"/>
      <c r="U187" s="1588"/>
      <c r="V187" s="1569"/>
      <c r="W187" s="1569"/>
      <c r="X187" s="1587"/>
      <c r="Y187" s="1618"/>
    </row>
    <row r="188" spans="2:25" ht="16" customHeight="1" x14ac:dyDescent="0.45">
      <c r="B188" s="1568"/>
      <c r="C188" s="1569"/>
      <c r="D188" s="1607"/>
      <c r="E188" s="1572"/>
      <c r="F188" s="1572"/>
      <c r="G188" s="1602"/>
      <c r="H188" s="1602"/>
      <c r="I188" s="1897"/>
      <c r="J188" s="581"/>
      <c r="K188" s="581"/>
      <c r="L188" s="1568"/>
      <c r="M188" s="1569"/>
      <c r="N188" s="1607"/>
      <c r="O188" s="1572"/>
      <c r="P188" s="1572"/>
      <c r="Q188" s="1602"/>
      <c r="R188" s="1602"/>
      <c r="S188" s="1897"/>
      <c r="T188" s="581"/>
      <c r="U188" s="1588"/>
      <c r="V188" s="1569"/>
      <c r="W188" s="1569"/>
      <c r="X188" s="1587"/>
      <c r="Y188" s="1618"/>
    </row>
    <row r="189" spans="2:25" ht="16" customHeight="1" x14ac:dyDescent="0.45">
      <c r="B189" s="1568"/>
      <c r="C189" s="1569"/>
      <c r="D189" s="1587"/>
      <c r="E189" s="1572"/>
      <c r="F189" s="1572"/>
      <c r="G189" s="1602"/>
      <c r="H189" s="1602"/>
      <c r="I189" s="1897"/>
      <c r="J189" s="581"/>
      <c r="K189" s="581"/>
      <c r="L189" s="1568"/>
      <c r="M189" s="1569"/>
      <c r="N189" s="1607"/>
      <c r="O189" s="1572"/>
      <c r="P189" s="1572"/>
      <c r="Q189" s="1602"/>
      <c r="R189" s="1602"/>
      <c r="S189" s="1897"/>
      <c r="T189" s="581"/>
      <c r="U189" s="1588"/>
      <c r="V189" s="1569"/>
      <c r="W189" s="1569"/>
      <c r="X189" s="1587"/>
      <c r="Y189" s="1618"/>
    </row>
    <row r="190" spans="2:25" ht="16" customHeight="1" x14ac:dyDescent="0.45">
      <c r="B190" s="1568"/>
      <c r="C190" s="1569"/>
      <c r="D190" s="1607"/>
      <c r="E190" s="1572"/>
      <c r="F190" s="1572"/>
      <c r="G190" s="1602"/>
      <c r="H190" s="1602"/>
      <c r="I190" s="1897"/>
      <c r="J190" s="581"/>
      <c r="K190" s="581"/>
      <c r="L190" s="1568"/>
      <c r="M190" s="1569"/>
      <c r="N190" s="1607"/>
      <c r="O190" s="1572"/>
      <c r="P190" s="1572"/>
      <c r="Q190" s="1602"/>
      <c r="R190" s="1602"/>
      <c r="S190" s="1897"/>
      <c r="T190" s="581"/>
      <c r="U190" s="1588"/>
      <c r="V190" s="1569"/>
      <c r="W190" s="1569"/>
      <c r="X190" s="1587"/>
      <c r="Y190" s="1618"/>
    </row>
    <row r="191" spans="2:25" ht="16" customHeight="1" x14ac:dyDescent="0.45">
      <c r="B191" s="1568"/>
      <c r="C191" s="1569"/>
      <c r="D191" s="1587"/>
      <c r="E191" s="1572"/>
      <c r="F191" s="1572"/>
      <c r="G191" s="1602"/>
      <c r="H191" s="1602"/>
      <c r="I191" s="1897"/>
      <c r="J191" s="581"/>
      <c r="K191" s="581"/>
      <c r="L191" s="1568"/>
      <c r="M191" s="1569"/>
      <c r="N191" s="1607"/>
      <c r="O191" s="1572"/>
      <c r="P191" s="1572"/>
      <c r="Q191" s="1602"/>
      <c r="R191" s="1602"/>
      <c r="S191" s="1897"/>
      <c r="T191" s="581"/>
      <c r="U191" s="1588"/>
      <c r="V191" s="1569"/>
      <c r="W191" s="1569"/>
      <c r="X191" s="1587"/>
      <c r="Y191" s="1618"/>
    </row>
    <row r="192" spans="2:25" ht="16" customHeight="1" x14ac:dyDescent="0.45">
      <c r="B192" s="1568"/>
      <c r="C192" s="1569"/>
      <c r="D192" s="1607"/>
      <c r="E192" s="1572"/>
      <c r="F192" s="1572"/>
      <c r="G192" s="1602"/>
      <c r="H192" s="1602"/>
      <c r="I192" s="1897"/>
      <c r="J192" s="581"/>
      <c r="K192" s="581"/>
      <c r="L192" s="1568"/>
      <c r="M192" s="1569"/>
      <c r="N192" s="1607"/>
      <c r="O192" s="1572"/>
      <c r="P192" s="1572"/>
      <c r="Q192" s="1602"/>
      <c r="R192" s="1602"/>
      <c r="S192" s="1897"/>
      <c r="T192" s="581"/>
      <c r="U192" s="1588"/>
      <c r="V192" s="1569"/>
      <c r="W192" s="1569"/>
      <c r="X192" s="1587"/>
      <c r="Y192" s="1618"/>
    </row>
    <row r="193" spans="2:25" ht="16" customHeight="1" x14ac:dyDescent="0.45">
      <c r="B193" s="1568"/>
      <c r="C193" s="1569"/>
      <c r="D193" s="1587"/>
      <c r="E193" s="1572"/>
      <c r="F193" s="1572"/>
      <c r="G193" s="1602"/>
      <c r="H193" s="1602"/>
      <c r="I193" s="1897"/>
      <c r="J193" s="581"/>
      <c r="K193" s="581"/>
      <c r="L193" s="1568"/>
      <c r="M193" s="1569"/>
      <c r="N193" s="1607"/>
      <c r="O193" s="1572"/>
      <c r="P193" s="1572"/>
      <c r="Q193" s="1602"/>
      <c r="R193" s="1602"/>
      <c r="S193" s="1897"/>
      <c r="T193" s="581"/>
      <c r="U193" s="1588"/>
      <c r="V193" s="1569"/>
      <c r="W193" s="1569"/>
      <c r="X193" s="1587"/>
      <c r="Y193" s="1618"/>
    </row>
    <row r="194" spans="2:25" ht="16" customHeight="1" x14ac:dyDescent="0.45">
      <c r="B194" s="1568"/>
      <c r="C194" s="1569"/>
      <c r="D194" s="1607"/>
      <c r="E194" s="1572"/>
      <c r="F194" s="1572"/>
      <c r="G194" s="1602"/>
      <c r="H194" s="1602"/>
      <c r="I194" s="1897"/>
      <c r="J194" s="581"/>
      <c r="K194" s="581"/>
      <c r="L194" s="1568"/>
      <c r="M194" s="1569"/>
      <c r="N194" s="1607"/>
      <c r="O194" s="1572"/>
      <c r="P194" s="1572"/>
      <c r="Q194" s="1602"/>
      <c r="R194" s="1602"/>
      <c r="S194" s="1897"/>
      <c r="T194" s="581"/>
      <c r="U194" s="1588"/>
      <c r="V194" s="1569"/>
      <c r="W194" s="1569"/>
      <c r="X194" s="1587"/>
      <c r="Y194" s="1618"/>
    </row>
    <row r="195" spans="2:25" ht="16" customHeight="1" x14ac:dyDescent="0.45">
      <c r="B195" s="1568"/>
      <c r="C195" s="1569"/>
      <c r="D195" s="1587"/>
      <c r="E195" s="1572"/>
      <c r="F195" s="1572"/>
      <c r="G195" s="1602"/>
      <c r="H195" s="1602"/>
      <c r="I195" s="1897"/>
      <c r="J195" s="581"/>
      <c r="K195" s="581"/>
      <c r="L195" s="1568"/>
      <c r="M195" s="1569"/>
      <c r="N195" s="1607"/>
      <c r="O195" s="1572"/>
      <c r="P195" s="1572"/>
      <c r="Q195" s="1602"/>
      <c r="R195" s="1602"/>
      <c r="S195" s="1897"/>
      <c r="T195" s="581"/>
      <c r="U195" s="1588"/>
      <c r="V195" s="1569"/>
      <c r="W195" s="1569"/>
      <c r="X195" s="1587"/>
      <c r="Y195" s="1618"/>
    </row>
    <row r="196" spans="2:25" ht="16" customHeight="1" x14ac:dyDescent="0.45">
      <c r="B196" s="1568"/>
      <c r="C196" s="1569"/>
      <c r="D196" s="1607"/>
      <c r="E196" s="1572"/>
      <c r="F196" s="1572"/>
      <c r="G196" s="1602"/>
      <c r="H196" s="1602"/>
      <c r="I196" s="1897"/>
      <c r="J196" s="581"/>
      <c r="K196" s="581"/>
      <c r="L196" s="1568"/>
      <c r="M196" s="1569"/>
      <c r="N196" s="1607"/>
      <c r="O196" s="1572"/>
      <c r="P196" s="1572"/>
      <c r="Q196" s="1602"/>
      <c r="R196" s="1602"/>
      <c r="S196" s="1897"/>
      <c r="T196" s="581"/>
      <c r="U196" s="1588"/>
      <c r="V196" s="1569"/>
      <c r="W196" s="1569"/>
      <c r="X196" s="1587"/>
      <c r="Y196" s="1618"/>
    </row>
    <row r="197" spans="2:25" ht="16" customHeight="1" x14ac:dyDescent="0.45">
      <c r="B197" s="1568"/>
      <c r="C197" s="1569"/>
      <c r="D197" s="1587"/>
      <c r="E197" s="1572"/>
      <c r="F197" s="1572"/>
      <c r="G197" s="1602"/>
      <c r="H197" s="1602"/>
      <c r="I197" s="1897"/>
      <c r="J197" s="581"/>
      <c r="K197" s="581"/>
      <c r="L197" s="1568"/>
      <c r="M197" s="1569"/>
      <c r="N197" s="1607"/>
      <c r="O197" s="1572"/>
      <c r="P197" s="1572"/>
      <c r="Q197" s="1602"/>
      <c r="R197" s="1602"/>
      <c r="S197" s="1897"/>
      <c r="T197" s="581"/>
      <c r="U197" s="1588"/>
      <c r="V197" s="1569"/>
      <c r="W197" s="1569"/>
      <c r="X197" s="1587"/>
      <c r="Y197" s="1618"/>
    </row>
    <row r="198" spans="2:25" ht="16" customHeight="1" x14ac:dyDescent="0.45">
      <c r="B198" s="1568"/>
      <c r="C198" s="1569"/>
      <c r="D198" s="1607"/>
      <c r="E198" s="1572"/>
      <c r="F198" s="1572"/>
      <c r="G198" s="1602"/>
      <c r="H198" s="1602"/>
      <c r="I198" s="1897"/>
      <c r="J198" s="581"/>
      <c r="K198" s="581"/>
      <c r="L198" s="1568"/>
      <c r="M198" s="1569"/>
      <c r="N198" s="1607"/>
      <c r="O198" s="1572"/>
      <c r="P198" s="1572"/>
      <c r="Q198" s="1602"/>
      <c r="R198" s="1602"/>
      <c r="S198" s="1897"/>
      <c r="T198" s="581"/>
      <c r="U198" s="1588"/>
      <c r="V198" s="1569"/>
      <c r="W198" s="1569"/>
      <c r="X198" s="1587"/>
      <c r="Y198" s="1618"/>
    </row>
    <row r="199" spans="2:25" ht="16" customHeight="1" x14ac:dyDescent="0.45">
      <c r="B199" s="1568"/>
      <c r="C199" s="1569"/>
      <c r="D199" s="1587"/>
      <c r="E199" s="1572"/>
      <c r="F199" s="1572"/>
      <c r="G199" s="1602"/>
      <c r="H199" s="1602"/>
      <c r="I199" s="1897"/>
      <c r="J199" s="581"/>
      <c r="K199" s="581"/>
      <c r="L199" s="1568"/>
      <c r="M199" s="1569"/>
      <c r="N199" s="1607"/>
      <c r="O199" s="1572"/>
      <c r="P199" s="1572"/>
      <c r="Q199" s="1602"/>
      <c r="R199" s="1602"/>
      <c r="S199" s="1897"/>
      <c r="T199" s="581"/>
      <c r="U199" s="1588"/>
      <c r="V199" s="1569"/>
      <c r="W199" s="1569"/>
      <c r="X199" s="1587"/>
      <c r="Y199" s="1618"/>
    </row>
    <row r="200" spans="2:25" ht="16" customHeight="1" x14ac:dyDescent="0.45">
      <c r="B200" s="1568"/>
      <c r="C200" s="1569"/>
      <c r="D200" s="1607"/>
      <c r="E200" s="1572"/>
      <c r="F200" s="1572"/>
      <c r="G200" s="1602"/>
      <c r="H200" s="1602"/>
      <c r="I200" s="1897"/>
      <c r="J200" s="581"/>
      <c r="K200" s="581"/>
      <c r="L200" s="1568"/>
      <c r="M200" s="1569"/>
      <c r="N200" s="1607"/>
      <c r="O200" s="1572"/>
      <c r="P200" s="1572"/>
      <c r="Q200" s="1602"/>
      <c r="R200" s="1602"/>
      <c r="S200" s="1897"/>
      <c r="T200" s="581"/>
      <c r="U200" s="1588"/>
      <c r="V200" s="1569"/>
      <c r="W200" s="1569"/>
      <c r="X200" s="1587"/>
      <c r="Y200" s="1618"/>
    </row>
    <row r="201" spans="2:25" ht="16" customHeight="1" x14ac:dyDescent="0.45">
      <c r="B201" s="1568"/>
      <c r="C201" s="1569"/>
      <c r="D201" s="1587"/>
      <c r="E201" s="1572"/>
      <c r="F201" s="1572"/>
      <c r="G201" s="1602"/>
      <c r="H201" s="1602"/>
      <c r="I201" s="1897"/>
      <c r="J201" s="581"/>
      <c r="K201" s="581"/>
      <c r="L201" s="1568"/>
      <c r="M201" s="1569"/>
      <c r="N201" s="1607"/>
      <c r="O201" s="1572"/>
      <c r="P201" s="1572"/>
      <c r="Q201" s="1602"/>
      <c r="R201" s="1602"/>
      <c r="S201" s="1897"/>
      <c r="T201" s="581"/>
      <c r="U201" s="1588"/>
      <c r="V201" s="1569"/>
      <c r="W201" s="1569"/>
      <c r="X201" s="1587"/>
      <c r="Y201" s="1618"/>
    </row>
    <row r="202" spans="2:25" ht="16" customHeight="1" x14ac:dyDescent="0.45">
      <c r="B202" s="1568"/>
      <c r="C202" s="1569"/>
      <c r="D202" s="1607"/>
      <c r="E202" s="1572"/>
      <c r="F202" s="1572"/>
      <c r="G202" s="1602"/>
      <c r="H202" s="1602"/>
      <c r="I202" s="1897"/>
      <c r="J202" s="581"/>
      <c r="K202" s="581"/>
      <c r="L202" s="1568"/>
      <c r="M202" s="1569"/>
      <c r="N202" s="1607"/>
      <c r="O202" s="1572"/>
      <c r="P202" s="1572"/>
      <c r="Q202" s="1602"/>
      <c r="R202" s="1602"/>
      <c r="S202" s="1897"/>
      <c r="T202" s="581"/>
      <c r="U202" s="1588"/>
      <c r="V202" s="1569"/>
      <c r="W202" s="1569"/>
      <c r="X202" s="1587"/>
      <c r="Y202" s="1618"/>
    </row>
    <row r="203" spans="2:25" ht="16" customHeight="1" x14ac:dyDescent="0.45">
      <c r="B203" s="1568"/>
      <c r="C203" s="1569"/>
      <c r="D203" s="1587"/>
      <c r="E203" s="1572"/>
      <c r="F203" s="1572"/>
      <c r="G203" s="1602"/>
      <c r="H203" s="1602"/>
      <c r="I203" s="1897"/>
      <c r="J203" s="581"/>
      <c r="K203" s="581"/>
      <c r="L203" s="1568"/>
      <c r="M203" s="1569"/>
      <c r="N203" s="1607"/>
      <c r="O203" s="1572"/>
      <c r="P203" s="1572"/>
      <c r="Q203" s="1602"/>
      <c r="R203" s="1602"/>
      <c r="S203" s="1897"/>
      <c r="T203" s="581"/>
      <c r="U203" s="1588"/>
      <c r="V203" s="1569"/>
      <c r="W203" s="1569"/>
      <c r="X203" s="1587"/>
      <c r="Y203" s="1618"/>
    </row>
    <row r="204" spans="2:25" ht="16" customHeight="1" x14ac:dyDescent="0.45">
      <c r="B204" s="1568"/>
      <c r="C204" s="1569"/>
      <c r="D204" s="1607"/>
      <c r="E204" s="1572"/>
      <c r="F204" s="1572"/>
      <c r="G204" s="1602"/>
      <c r="H204" s="1602"/>
      <c r="I204" s="1897"/>
      <c r="J204" s="581"/>
      <c r="K204" s="581"/>
      <c r="L204" s="1568"/>
      <c r="M204" s="1569"/>
      <c r="N204" s="1607"/>
      <c r="O204" s="1572"/>
      <c r="P204" s="1572"/>
      <c r="Q204" s="1602"/>
      <c r="R204" s="1602"/>
      <c r="S204" s="1897"/>
      <c r="T204" s="581"/>
      <c r="U204" s="1588"/>
      <c r="V204" s="1569"/>
      <c r="W204" s="1569"/>
      <c r="X204" s="1587"/>
      <c r="Y204" s="1618"/>
    </row>
    <row r="205" spans="2:25" ht="16" customHeight="1" x14ac:dyDescent="0.45">
      <c r="B205" s="1568"/>
      <c r="C205" s="1569"/>
      <c r="D205" s="1587"/>
      <c r="E205" s="1572"/>
      <c r="F205" s="1572"/>
      <c r="G205" s="1602"/>
      <c r="H205" s="1602"/>
      <c r="I205" s="1897"/>
      <c r="J205" s="581"/>
      <c r="K205" s="581"/>
      <c r="L205" s="1568"/>
      <c r="M205" s="1569"/>
      <c r="N205" s="1607"/>
      <c r="O205" s="1572"/>
      <c r="P205" s="1572"/>
      <c r="Q205" s="1602"/>
      <c r="R205" s="1602"/>
      <c r="S205" s="1897"/>
      <c r="T205" s="581"/>
      <c r="U205" s="1588"/>
      <c r="V205" s="1569"/>
      <c r="W205" s="1569"/>
      <c r="X205" s="1587"/>
      <c r="Y205" s="1618"/>
    </row>
    <row r="206" spans="2:25" ht="16" customHeight="1" x14ac:dyDescent="0.45">
      <c r="B206" s="1568"/>
      <c r="C206" s="1569"/>
      <c r="D206" s="1607"/>
      <c r="E206" s="1572"/>
      <c r="F206" s="1572"/>
      <c r="G206" s="1602"/>
      <c r="H206" s="1602"/>
      <c r="I206" s="1897"/>
      <c r="J206" s="581"/>
      <c r="K206" s="581"/>
      <c r="L206" s="1568"/>
      <c r="M206" s="1569"/>
      <c r="N206" s="1607"/>
      <c r="O206" s="1572"/>
      <c r="P206" s="1572"/>
      <c r="Q206" s="1602"/>
      <c r="R206" s="1602"/>
      <c r="S206" s="1897"/>
      <c r="T206" s="581"/>
      <c r="U206" s="1588"/>
      <c r="V206" s="1569"/>
      <c r="W206" s="1569"/>
      <c r="X206" s="1587"/>
      <c r="Y206" s="1618"/>
    </row>
    <row r="207" spans="2:25" ht="16" customHeight="1" x14ac:dyDescent="0.45">
      <c r="B207" s="1568"/>
      <c r="C207" s="1569"/>
      <c r="D207" s="1587"/>
      <c r="E207" s="1572"/>
      <c r="F207" s="1572"/>
      <c r="G207" s="1602"/>
      <c r="H207" s="1602"/>
      <c r="I207" s="1897"/>
      <c r="J207" s="581"/>
      <c r="K207" s="581"/>
      <c r="L207" s="1568"/>
      <c r="M207" s="1569"/>
      <c r="N207" s="1607"/>
      <c r="O207" s="1572"/>
      <c r="P207" s="1572"/>
      <c r="Q207" s="1602"/>
      <c r="R207" s="1602"/>
      <c r="S207" s="1897"/>
      <c r="T207" s="581"/>
      <c r="U207" s="1588"/>
      <c r="V207" s="1569"/>
      <c r="W207" s="1569"/>
      <c r="X207" s="1587"/>
      <c r="Y207" s="1618"/>
    </row>
    <row r="208" spans="2:25" ht="16" customHeight="1" x14ac:dyDescent="0.45">
      <c r="B208" s="1568"/>
      <c r="C208" s="1569"/>
      <c r="D208" s="1607"/>
      <c r="E208" s="1572"/>
      <c r="F208" s="1572"/>
      <c r="G208" s="1602"/>
      <c r="H208" s="1602"/>
      <c r="I208" s="1897"/>
      <c r="J208" s="581"/>
      <c r="K208" s="581"/>
      <c r="L208" s="1568"/>
      <c r="M208" s="1569"/>
      <c r="N208" s="1607"/>
      <c r="O208" s="1572"/>
      <c r="P208" s="1572"/>
      <c r="Q208" s="1602"/>
      <c r="R208" s="1602"/>
      <c r="S208" s="1897"/>
      <c r="T208" s="581"/>
      <c r="U208" s="1588"/>
      <c r="V208" s="1569"/>
      <c r="W208" s="1569"/>
      <c r="X208" s="1587"/>
      <c r="Y208" s="1618"/>
    </row>
    <row r="209" spans="2:25" ht="16" customHeight="1" x14ac:dyDescent="0.45">
      <c r="B209" s="1568"/>
      <c r="C209" s="1569"/>
      <c r="D209" s="1587"/>
      <c r="E209" s="1572"/>
      <c r="F209" s="1572"/>
      <c r="G209" s="1602"/>
      <c r="H209" s="1602"/>
      <c r="I209" s="1897"/>
      <c r="J209" s="581"/>
      <c r="K209" s="581"/>
      <c r="L209" s="1568"/>
      <c r="M209" s="1569"/>
      <c r="N209" s="1607"/>
      <c r="O209" s="1572"/>
      <c r="P209" s="1572"/>
      <c r="Q209" s="1602"/>
      <c r="R209" s="1602"/>
      <c r="S209" s="1897"/>
      <c r="T209" s="581"/>
      <c r="U209" s="1588"/>
      <c r="V209" s="1569"/>
      <c r="W209" s="1569"/>
      <c r="X209" s="1587"/>
      <c r="Y209" s="1618"/>
    </row>
    <row r="210" spans="2:25" ht="16" customHeight="1" x14ac:dyDescent="0.45">
      <c r="B210" s="1568"/>
      <c r="C210" s="1569"/>
      <c r="D210" s="1607"/>
      <c r="E210" s="1572"/>
      <c r="F210" s="1572"/>
      <c r="G210" s="1602"/>
      <c r="H210" s="1602"/>
      <c r="I210" s="1897"/>
      <c r="J210" s="581"/>
      <c r="K210" s="581"/>
      <c r="L210" s="1568"/>
      <c r="M210" s="1569"/>
      <c r="N210" s="1607"/>
      <c r="O210" s="1572"/>
      <c r="P210" s="1572"/>
      <c r="Q210" s="1602"/>
      <c r="R210" s="1602"/>
      <c r="S210" s="1897"/>
      <c r="T210" s="581"/>
      <c r="U210" s="1588"/>
      <c r="V210" s="1569"/>
      <c r="W210" s="1569"/>
      <c r="X210" s="1587"/>
      <c r="Y210" s="1618"/>
    </row>
    <row r="211" spans="2:25" ht="16" customHeight="1" x14ac:dyDescent="0.45">
      <c r="B211" s="1568"/>
      <c r="C211" s="1569"/>
      <c r="D211" s="1587"/>
      <c r="E211" s="1572"/>
      <c r="F211" s="1572"/>
      <c r="G211" s="1602"/>
      <c r="H211" s="1602"/>
      <c r="I211" s="1897"/>
      <c r="J211" s="581"/>
      <c r="K211" s="581"/>
      <c r="L211" s="1568"/>
      <c r="M211" s="1569"/>
      <c r="N211" s="1607"/>
      <c r="O211" s="1572"/>
      <c r="P211" s="1572"/>
      <c r="Q211" s="1602"/>
      <c r="R211" s="1602"/>
      <c r="S211" s="1897"/>
      <c r="T211" s="581"/>
      <c r="U211" s="1588"/>
      <c r="V211" s="1569"/>
      <c r="W211" s="1569"/>
      <c r="X211" s="1587"/>
      <c r="Y211" s="1618"/>
    </row>
    <row r="212" spans="2:25" ht="16" customHeight="1" x14ac:dyDescent="0.45">
      <c r="B212" s="1568"/>
      <c r="C212" s="1569"/>
      <c r="D212" s="1607"/>
      <c r="E212" s="1572"/>
      <c r="F212" s="1572"/>
      <c r="G212" s="1602"/>
      <c r="H212" s="1602"/>
      <c r="I212" s="1897"/>
      <c r="J212" s="581"/>
      <c r="K212" s="581"/>
      <c r="L212" s="1568"/>
      <c r="M212" s="1569"/>
      <c r="N212" s="1607"/>
      <c r="O212" s="1572"/>
      <c r="P212" s="1572"/>
      <c r="Q212" s="1602"/>
      <c r="R212" s="1602"/>
      <c r="S212" s="1897"/>
      <c r="T212" s="581"/>
      <c r="U212" s="1588"/>
      <c r="V212" s="1569"/>
      <c r="W212" s="1569"/>
      <c r="X212" s="1587"/>
      <c r="Y212" s="1618"/>
    </row>
    <row r="213" spans="2:25" ht="16" customHeight="1" x14ac:dyDescent="0.45">
      <c r="B213" s="1568"/>
      <c r="C213" s="1569"/>
      <c r="D213" s="1587"/>
      <c r="E213" s="1572"/>
      <c r="F213" s="1572"/>
      <c r="G213" s="1602"/>
      <c r="H213" s="1602"/>
      <c r="I213" s="1897"/>
      <c r="J213" s="581"/>
      <c r="K213" s="581"/>
      <c r="L213" s="1568"/>
      <c r="M213" s="1569"/>
      <c r="N213" s="1607"/>
      <c r="O213" s="1572"/>
      <c r="P213" s="1572"/>
      <c r="Q213" s="1602"/>
      <c r="R213" s="1602"/>
      <c r="S213" s="1897"/>
      <c r="T213" s="581"/>
      <c r="U213" s="1588"/>
      <c r="V213" s="1569"/>
      <c r="W213" s="1569"/>
      <c r="X213" s="1587"/>
      <c r="Y213" s="1618"/>
    </row>
    <row r="214" spans="2:25" ht="16" customHeight="1" x14ac:dyDescent="0.45">
      <c r="B214" s="1568"/>
      <c r="C214" s="1569"/>
      <c r="D214" s="1607"/>
      <c r="E214" s="1572"/>
      <c r="F214" s="1572"/>
      <c r="G214" s="1602"/>
      <c r="H214" s="1602"/>
      <c r="I214" s="1897"/>
      <c r="J214" s="581"/>
      <c r="K214" s="581"/>
      <c r="L214" s="1568"/>
      <c r="M214" s="1569"/>
      <c r="N214" s="1607"/>
      <c r="O214" s="1572"/>
      <c r="P214" s="1572"/>
      <c r="Q214" s="1602"/>
      <c r="R214" s="1602"/>
      <c r="S214" s="1897"/>
      <c r="T214" s="581"/>
      <c r="U214" s="1588"/>
      <c r="V214" s="1569"/>
      <c r="W214" s="1569"/>
      <c r="X214" s="1587"/>
      <c r="Y214" s="1618"/>
    </row>
    <row r="215" spans="2:25" ht="16" customHeight="1" x14ac:dyDescent="0.45">
      <c r="B215" s="1568"/>
      <c r="C215" s="1569"/>
      <c r="D215" s="1587"/>
      <c r="E215" s="1572"/>
      <c r="F215" s="1572"/>
      <c r="G215" s="1602"/>
      <c r="H215" s="1602"/>
      <c r="I215" s="1897"/>
      <c r="J215" s="581"/>
      <c r="K215" s="581"/>
      <c r="L215" s="1568"/>
      <c r="M215" s="1569"/>
      <c r="N215" s="1607"/>
      <c r="O215" s="1572"/>
      <c r="P215" s="1572"/>
      <c r="Q215" s="1602"/>
      <c r="R215" s="1602"/>
      <c r="S215" s="1897"/>
      <c r="T215" s="581"/>
      <c r="U215" s="1588"/>
      <c r="V215" s="1569"/>
      <c r="W215" s="1569"/>
      <c r="X215" s="1587"/>
      <c r="Y215" s="1618"/>
    </row>
    <row r="216" spans="2:25" ht="16" customHeight="1" x14ac:dyDescent="0.45">
      <c r="B216" s="1568"/>
      <c r="C216" s="1569"/>
      <c r="D216" s="1607"/>
      <c r="E216" s="1572"/>
      <c r="F216" s="1572"/>
      <c r="G216" s="1602"/>
      <c r="H216" s="1602"/>
      <c r="I216" s="1897"/>
      <c r="J216" s="581"/>
      <c r="K216" s="581"/>
      <c r="L216" s="1568"/>
      <c r="M216" s="1569"/>
      <c r="N216" s="1607"/>
      <c r="O216" s="1572"/>
      <c r="P216" s="1572"/>
      <c r="Q216" s="1602"/>
      <c r="R216" s="1602"/>
      <c r="S216" s="1897"/>
      <c r="T216" s="581"/>
      <c r="U216" s="1588"/>
      <c r="V216" s="1569"/>
      <c r="W216" s="1569"/>
      <c r="X216" s="1587"/>
      <c r="Y216" s="1618"/>
    </row>
    <row r="217" spans="2:25" ht="16" customHeight="1" x14ac:dyDescent="0.45">
      <c r="B217" s="1568"/>
      <c r="C217" s="1569"/>
      <c r="D217" s="1587"/>
      <c r="E217" s="1572"/>
      <c r="F217" s="1572"/>
      <c r="G217" s="1602"/>
      <c r="H217" s="1602"/>
      <c r="I217" s="1897"/>
      <c r="J217" s="581"/>
      <c r="K217" s="581"/>
      <c r="L217" s="1568"/>
      <c r="M217" s="1569"/>
      <c r="N217" s="1607"/>
      <c r="O217" s="1572"/>
      <c r="P217" s="1572"/>
      <c r="Q217" s="1602"/>
      <c r="R217" s="1602"/>
      <c r="S217" s="1897"/>
      <c r="T217" s="581"/>
      <c r="U217" s="1588"/>
      <c r="V217" s="1569"/>
      <c r="W217" s="1569"/>
      <c r="X217" s="1587"/>
      <c r="Y217" s="1618"/>
    </row>
    <row r="218" spans="2:25" ht="16" customHeight="1" x14ac:dyDescent="0.45">
      <c r="B218" s="1568"/>
      <c r="C218" s="1569"/>
      <c r="D218" s="1607"/>
      <c r="E218" s="1572"/>
      <c r="F218" s="1572"/>
      <c r="G218" s="1602"/>
      <c r="H218" s="1602"/>
      <c r="I218" s="1897"/>
      <c r="J218" s="581"/>
      <c r="K218" s="581"/>
      <c r="L218" s="1568"/>
      <c r="M218" s="1569"/>
      <c r="N218" s="1607"/>
      <c r="O218" s="1572"/>
      <c r="P218" s="1572"/>
      <c r="Q218" s="1602"/>
      <c r="R218" s="1602"/>
      <c r="S218" s="1897"/>
      <c r="T218" s="581"/>
      <c r="U218" s="1588"/>
      <c r="V218" s="1569"/>
      <c r="W218" s="1569"/>
      <c r="X218" s="1587"/>
      <c r="Y218" s="1618"/>
    </row>
    <row r="219" spans="2:25" ht="16" customHeight="1" x14ac:dyDescent="0.45">
      <c r="B219" s="1568"/>
      <c r="C219" s="1569"/>
      <c r="D219" s="1587"/>
      <c r="E219" s="1572"/>
      <c r="F219" s="1572"/>
      <c r="G219" s="1602"/>
      <c r="H219" s="1602"/>
      <c r="I219" s="1897"/>
      <c r="J219" s="581"/>
      <c r="K219" s="581"/>
      <c r="L219" s="1568"/>
      <c r="M219" s="1569"/>
      <c r="N219" s="1607"/>
      <c r="O219" s="1572"/>
      <c r="P219" s="1572"/>
      <c r="Q219" s="1602"/>
      <c r="R219" s="1602"/>
      <c r="S219" s="1897"/>
      <c r="T219" s="581"/>
      <c r="U219" s="1588"/>
      <c r="V219" s="1569"/>
      <c r="W219" s="1569"/>
      <c r="X219" s="1587"/>
      <c r="Y219" s="1618"/>
    </row>
    <row r="220" spans="2:25" ht="16" customHeight="1" x14ac:dyDescent="0.45">
      <c r="B220" s="1568"/>
      <c r="C220" s="1569"/>
      <c r="D220" s="1607"/>
      <c r="E220" s="1572"/>
      <c r="F220" s="1572"/>
      <c r="G220" s="1602"/>
      <c r="H220" s="1602"/>
      <c r="I220" s="1897"/>
      <c r="J220" s="581"/>
      <c r="K220" s="581"/>
      <c r="L220" s="1568"/>
      <c r="M220" s="1569"/>
      <c r="N220" s="1607"/>
      <c r="O220" s="1572"/>
      <c r="P220" s="1572"/>
      <c r="Q220" s="1602"/>
      <c r="R220" s="1602"/>
      <c r="S220" s="1897"/>
      <c r="T220" s="581"/>
      <c r="U220" s="1588"/>
      <c r="V220" s="1569"/>
      <c r="W220" s="1569"/>
      <c r="X220" s="1587"/>
      <c r="Y220" s="1618"/>
    </row>
    <row r="221" spans="2:25" ht="16" customHeight="1" x14ac:dyDescent="0.45">
      <c r="B221" s="1568"/>
      <c r="C221" s="1569"/>
      <c r="D221" s="1587"/>
      <c r="E221" s="1572"/>
      <c r="F221" s="1572"/>
      <c r="G221" s="1602"/>
      <c r="H221" s="1602"/>
      <c r="I221" s="1897"/>
      <c r="J221" s="581"/>
      <c r="K221" s="581"/>
      <c r="L221" s="1568"/>
      <c r="M221" s="1569"/>
      <c r="N221" s="1607"/>
      <c r="O221" s="1572"/>
      <c r="P221" s="1572"/>
      <c r="Q221" s="1602"/>
      <c r="R221" s="1602"/>
      <c r="S221" s="1897"/>
      <c r="T221" s="581"/>
      <c r="U221" s="1588"/>
      <c r="V221" s="1569"/>
      <c r="W221" s="1569"/>
      <c r="X221" s="1587"/>
      <c r="Y221" s="1618"/>
    </row>
    <row r="222" spans="2:25" ht="16" customHeight="1" x14ac:dyDescent="0.45">
      <c r="B222" s="1568"/>
      <c r="C222" s="1569"/>
      <c r="D222" s="1607"/>
      <c r="E222" s="1572"/>
      <c r="F222" s="1572"/>
      <c r="G222" s="1602"/>
      <c r="H222" s="1602"/>
      <c r="I222" s="1897"/>
      <c r="J222" s="581"/>
      <c r="K222" s="581"/>
      <c r="L222" s="1568"/>
      <c r="M222" s="1569"/>
      <c r="N222" s="1607"/>
      <c r="O222" s="1572"/>
      <c r="P222" s="1572"/>
      <c r="Q222" s="1602"/>
      <c r="R222" s="1602"/>
      <c r="S222" s="1897"/>
      <c r="T222" s="581"/>
      <c r="U222" s="1588"/>
      <c r="V222" s="1569"/>
      <c r="W222" s="1569"/>
      <c r="X222" s="1587"/>
      <c r="Y222" s="1618"/>
    </row>
    <row r="223" spans="2:25" ht="16" customHeight="1" x14ac:dyDescent="0.45">
      <c r="B223" s="1568"/>
      <c r="C223" s="1569"/>
      <c r="D223" s="1587"/>
      <c r="E223" s="1572"/>
      <c r="F223" s="1572"/>
      <c r="G223" s="1602"/>
      <c r="H223" s="1602"/>
      <c r="I223" s="1897"/>
      <c r="J223" s="581"/>
      <c r="K223" s="581"/>
      <c r="L223" s="1568"/>
      <c r="M223" s="1569"/>
      <c r="N223" s="1607"/>
      <c r="O223" s="1572"/>
      <c r="P223" s="1572"/>
      <c r="Q223" s="1602"/>
      <c r="R223" s="1602"/>
      <c r="S223" s="1897"/>
      <c r="T223" s="581"/>
      <c r="U223" s="1588"/>
      <c r="V223" s="1569"/>
      <c r="W223" s="1569"/>
      <c r="X223" s="1587"/>
      <c r="Y223" s="1618"/>
    </row>
    <row r="224" spans="2:25" ht="16" customHeight="1" x14ac:dyDescent="0.45">
      <c r="B224" s="1568"/>
      <c r="C224" s="1569"/>
      <c r="D224" s="1607"/>
      <c r="E224" s="1572"/>
      <c r="F224" s="1572"/>
      <c r="G224" s="1602"/>
      <c r="H224" s="1602"/>
      <c r="I224" s="1897"/>
      <c r="J224" s="581"/>
      <c r="K224" s="581"/>
      <c r="L224" s="1568"/>
      <c r="M224" s="1569"/>
      <c r="N224" s="1607"/>
      <c r="O224" s="1572"/>
      <c r="P224" s="1572"/>
      <c r="Q224" s="1602"/>
      <c r="R224" s="1602"/>
      <c r="S224" s="1897"/>
      <c r="T224" s="581"/>
      <c r="U224" s="1588"/>
      <c r="V224" s="1569"/>
      <c r="W224" s="1569"/>
      <c r="X224" s="1587"/>
      <c r="Y224" s="1618"/>
    </row>
    <row r="225" spans="2:25" ht="16" customHeight="1" x14ac:dyDescent="0.45">
      <c r="B225" s="1568"/>
      <c r="C225" s="1569"/>
      <c r="D225" s="1587"/>
      <c r="E225" s="1572"/>
      <c r="F225" s="1572"/>
      <c r="G225" s="1602"/>
      <c r="H225" s="1602"/>
      <c r="I225" s="1897"/>
      <c r="J225" s="581"/>
      <c r="K225" s="581"/>
      <c r="L225" s="1568"/>
      <c r="M225" s="1569"/>
      <c r="N225" s="1607"/>
      <c r="O225" s="1572"/>
      <c r="P225" s="1572"/>
      <c r="Q225" s="1602"/>
      <c r="R225" s="1602"/>
      <c r="S225" s="1897"/>
      <c r="T225" s="581"/>
      <c r="U225" s="1588"/>
      <c r="V225" s="1569"/>
      <c r="W225" s="1569"/>
      <c r="X225" s="1587"/>
      <c r="Y225" s="1618"/>
    </row>
    <row r="226" spans="2:25" ht="16" customHeight="1" x14ac:dyDescent="0.45">
      <c r="B226" s="1589"/>
      <c r="C226" s="1590"/>
      <c r="D226" s="1617"/>
      <c r="E226" s="1593"/>
      <c r="F226" s="1593"/>
      <c r="G226" s="1602"/>
      <c r="H226" s="1602"/>
      <c r="I226" s="1898"/>
      <c r="J226" s="581"/>
      <c r="K226" s="581"/>
      <c r="L226" s="1589"/>
      <c r="M226" s="1590"/>
      <c r="N226" s="1617"/>
      <c r="O226" s="1593"/>
      <c r="P226" s="1593"/>
      <c r="Q226" s="1602"/>
      <c r="R226" s="1602"/>
      <c r="S226" s="1898"/>
      <c r="T226" s="581"/>
      <c r="U226" s="1600"/>
      <c r="V226" s="1590"/>
      <c r="W226" s="1590"/>
      <c r="X226" s="1601"/>
      <c r="Y226" s="1614"/>
    </row>
  </sheetData>
  <customSheetViews>
    <customSheetView guid="{8CC598B7-8EB7-4AE3-BEF6-CBCE0253806D}" showGridLines="0" state="veryHidden" topLeftCell="G1">
      <selection activeCell="M39" sqref="M39"/>
      <pageMargins left="0.7" right="0.7" top="0.75" bottom="0.75" header="0.3" footer="0.3"/>
      <pageSetup orientation="portrait" r:id="rId1"/>
    </customSheetView>
  </customSheetViews>
  <dataValidations disablePrompts="1" count="1">
    <dataValidation type="list" allowBlank="1" showInputMessage="1" showErrorMessage="1" sqref="U8:U226" xr:uid="{00000000-0002-0000-0D00-000000000000}">
      <formula1>"MV,BR,NH"</formula1>
    </dataValidation>
  </dataValidations>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CN_THop"/>
  <dimension ref="A1:K25"/>
  <sheetViews>
    <sheetView showGridLines="0" showRowColHeaders="0" zoomScaleNormal="100" workbookViewId="0">
      <pane ySplit="12" topLeftCell="A13" activePane="bottomLeft" state="frozen"/>
      <selection activeCell="G14" sqref="G14"/>
      <selection pane="bottomLeft" activeCell="I25" sqref="I25"/>
    </sheetView>
  </sheetViews>
  <sheetFormatPr defaultColWidth="9.26953125" defaultRowHeight="16" x14ac:dyDescent="0.45"/>
  <cols>
    <col min="1" max="1" width="2.26953125" style="367" customWidth="1"/>
    <col min="2" max="2" width="6.26953125" style="367" customWidth="1"/>
    <col min="3" max="3" width="51.26953125" style="367" customWidth="1"/>
    <col min="4" max="4" width="13.7265625" style="367" customWidth="1"/>
    <col min="5" max="5" width="7.7265625" style="367" customWidth="1"/>
    <col min="6" max="11" width="15.54296875" style="495" customWidth="1"/>
    <col min="12" max="16384" width="9.26953125" style="367"/>
  </cols>
  <sheetData>
    <row r="1" spans="1:11" x14ac:dyDescent="0.45">
      <c r="A1" s="1019">
        <v>1</v>
      </c>
      <c r="B1" s="487"/>
      <c r="C1" s="629" t="s">
        <v>243</v>
      </c>
      <c r="D1" s="1823" t="s">
        <v>4489</v>
      </c>
      <c r="E1" s="425"/>
      <c r="F1" s="502"/>
      <c r="G1" s="502"/>
      <c r="H1" s="502"/>
      <c r="I1" s="502"/>
      <c r="J1" s="502"/>
      <c r="K1" s="579"/>
    </row>
    <row r="2" spans="1:11" x14ac:dyDescent="0.45">
      <c r="A2" s="1019">
        <v>12</v>
      </c>
      <c r="B2" s="426"/>
      <c r="C2" s="631" t="s">
        <v>1863</v>
      </c>
      <c r="D2" s="427"/>
      <c r="E2" s="427"/>
      <c r="F2" s="503"/>
      <c r="G2" s="503"/>
      <c r="H2" s="503"/>
      <c r="I2" s="503"/>
      <c r="J2" s="503"/>
      <c r="K2" s="580"/>
    </row>
    <row r="4" spans="1:11" x14ac:dyDescent="0.45">
      <c r="B4" s="367" t="str">
        <f>+CDSPS!$C$5</f>
        <v xml:space="preserve">Đơn vị : </v>
      </c>
      <c r="C4" s="370"/>
      <c r="D4" s="370"/>
      <c r="E4" s="370"/>
      <c r="F4" s="627"/>
      <c r="G4" s="627"/>
      <c r="H4" s="627"/>
      <c r="I4" s="627"/>
      <c r="J4" s="627"/>
      <c r="K4" s="627"/>
    </row>
    <row r="5" spans="1:11" x14ac:dyDescent="0.45">
      <c r="B5" s="367" t="str">
        <f>+CDSPS!$C$6</f>
        <v xml:space="preserve">Địa chỉ : </v>
      </c>
      <c r="C5" s="370"/>
      <c r="D5" s="370"/>
      <c r="E5" s="370"/>
      <c r="F5" s="627"/>
      <c r="G5" s="627"/>
      <c r="H5" s="627"/>
      <c r="I5" s="627"/>
      <c r="J5" s="627"/>
      <c r="K5" s="627"/>
    </row>
    <row r="6" spans="1:11" x14ac:dyDescent="0.45">
      <c r="B6" s="367" t="str">
        <f>+CDSPS!$C$7</f>
        <v xml:space="preserve">Mã số thuế : </v>
      </c>
      <c r="C6" s="370"/>
      <c r="D6" s="370"/>
      <c r="E6" s="370"/>
      <c r="F6" s="627"/>
      <c r="G6" s="627"/>
      <c r="H6" s="627"/>
      <c r="I6" s="627"/>
      <c r="J6" s="627"/>
      <c r="K6" s="627"/>
    </row>
    <row r="7" spans="1:11" ht="16.5" x14ac:dyDescent="0.45">
      <c r="B7" s="490" t="str">
        <f>" BẢNG TỔNG HỢP CÔNG NỢ "&amp;UPPER($D$1)</f>
        <v xml:space="preserve"> BẢNG TỔNG HỢP CÔNG NỢ PHẢI THU</v>
      </c>
      <c r="C7" s="370"/>
      <c r="D7" s="370"/>
      <c r="E7" s="370"/>
      <c r="F7" s="627"/>
      <c r="G7" s="627"/>
      <c r="H7" s="627"/>
      <c r="I7" s="627"/>
      <c r="J7" s="627"/>
      <c r="K7" s="627"/>
    </row>
    <row r="8" spans="1:11" ht="16.5" x14ac:dyDescent="0.45">
      <c r="B8" s="1792" t="s">
        <v>3134</v>
      </c>
      <c r="C8" s="370"/>
      <c r="D8" s="370"/>
      <c r="E8" s="370"/>
      <c r="F8" s="627"/>
      <c r="G8" s="627"/>
      <c r="H8" s="627"/>
      <c r="I8" s="627"/>
      <c r="J8" s="627"/>
      <c r="K8" s="370"/>
    </row>
    <row r="9" spans="1:11" x14ac:dyDescent="0.45">
      <c r="B9" s="370"/>
      <c r="C9" s="370"/>
      <c r="D9" s="370"/>
      <c r="E9" s="370"/>
      <c r="F9" s="627"/>
      <c r="G9" s="627"/>
      <c r="H9" s="627"/>
      <c r="I9" s="627"/>
      <c r="J9" s="627"/>
      <c r="K9" s="373" t="s">
        <v>237</v>
      </c>
    </row>
    <row r="10" spans="1:11" x14ac:dyDescent="0.45">
      <c r="B10" s="2200" t="s">
        <v>45</v>
      </c>
      <c r="C10" s="2201" t="s">
        <v>853</v>
      </c>
      <c r="D10" s="2201" t="s">
        <v>80</v>
      </c>
      <c r="E10" s="2201" t="s">
        <v>75</v>
      </c>
      <c r="F10" s="2202" t="s">
        <v>118</v>
      </c>
      <c r="G10" s="2202"/>
      <c r="H10" s="2202" t="s">
        <v>103</v>
      </c>
      <c r="I10" s="2202"/>
      <c r="J10" s="2202" t="s">
        <v>120</v>
      </c>
      <c r="K10" s="2203"/>
    </row>
    <row r="11" spans="1:11" x14ac:dyDescent="0.45">
      <c r="B11" s="2215"/>
      <c r="C11" s="2211"/>
      <c r="D11" s="2211"/>
      <c r="E11" s="2211"/>
      <c r="F11" s="497" t="s">
        <v>33</v>
      </c>
      <c r="G11" s="497" t="s">
        <v>34</v>
      </c>
      <c r="H11" s="497" t="s">
        <v>33</v>
      </c>
      <c r="I11" s="497" t="s">
        <v>34</v>
      </c>
      <c r="J11" s="497" t="s">
        <v>33</v>
      </c>
      <c r="K11" s="576" t="s">
        <v>34</v>
      </c>
    </row>
    <row r="12" spans="1:11" x14ac:dyDescent="0.45">
      <c r="B12" s="386" t="s">
        <v>27</v>
      </c>
      <c r="C12" s="387" t="s">
        <v>28</v>
      </c>
      <c r="D12" s="387" t="s">
        <v>29</v>
      </c>
      <c r="E12" s="387" t="s">
        <v>53</v>
      </c>
      <c r="F12" s="499" t="s">
        <v>54</v>
      </c>
      <c r="G12" s="499" t="s">
        <v>55</v>
      </c>
      <c r="H12" s="499" t="s">
        <v>56</v>
      </c>
      <c r="I12" s="499" t="s">
        <v>57</v>
      </c>
      <c r="J12" s="499" t="s">
        <v>58</v>
      </c>
      <c r="K12" s="577" t="s">
        <v>59</v>
      </c>
    </row>
    <row r="13" spans="1:11" x14ac:dyDescent="0.45">
      <c r="B13" s="1999"/>
      <c r="C13" s="1880"/>
      <c r="D13" s="2001"/>
      <c r="E13" s="1880"/>
      <c r="F13" s="1930"/>
      <c r="G13" s="1930"/>
      <c r="H13" s="1930"/>
      <c r="I13" s="1930"/>
      <c r="J13" s="1930"/>
      <c r="K13" s="1578"/>
    </row>
    <row r="14" spans="1:11" x14ac:dyDescent="0.45">
      <c r="B14" s="1692"/>
      <c r="C14" s="1695"/>
      <c r="D14" s="2000"/>
      <c r="E14" s="1695"/>
      <c r="F14" s="1854"/>
      <c r="G14" s="1854"/>
      <c r="H14" s="1854"/>
      <c r="I14" s="1854"/>
      <c r="J14" s="1854"/>
      <c r="K14" s="1936"/>
    </row>
    <row r="15" spans="1:11" x14ac:dyDescent="0.45">
      <c r="B15" s="1482"/>
      <c r="C15" s="1483" t="s">
        <v>82</v>
      </c>
      <c r="D15" s="1483"/>
      <c r="E15" s="1483"/>
      <c r="F15" s="1484"/>
      <c r="G15" s="1484"/>
      <c r="H15" s="1484"/>
      <c r="I15" s="1484"/>
      <c r="J15" s="1484"/>
      <c r="K15" s="1485"/>
    </row>
    <row r="16" spans="1:11" x14ac:dyDescent="0.45">
      <c r="B16" s="1342"/>
      <c r="C16" s="1342"/>
      <c r="D16" s="1342"/>
      <c r="E16" s="1342"/>
      <c r="F16" s="1481"/>
      <c r="G16" s="1481"/>
      <c r="H16" s="1481"/>
      <c r="I16" s="1481"/>
      <c r="J16" s="1481"/>
      <c r="K16" s="1481"/>
    </row>
    <row r="17" spans="3:9" x14ac:dyDescent="0.45">
      <c r="I17" s="376" t="s">
        <v>3135</v>
      </c>
    </row>
    <row r="18" spans="3:9" x14ac:dyDescent="0.45">
      <c r="C18" s="377" t="s">
        <v>2666</v>
      </c>
      <c r="I18" s="372" t="s">
        <v>2569</v>
      </c>
    </row>
    <row r="19" spans="3:9" x14ac:dyDescent="0.45">
      <c r="C19" s="375" t="s">
        <v>2667</v>
      </c>
      <c r="I19" s="376" t="s">
        <v>114</v>
      </c>
    </row>
    <row r="20" spans="3:9" x14ac:dyDescent="0.45">
      <c r="I20" s="430"/>
    </row>
    <row r="21" spans="3:9" x14ac:dyDescent="0.45">
      <c r="I21" s="430"/>
    </row>
    <row r="22" spans="3:9" x14ac:dyDescent="0.45">
      <c r="I22" s="430"/>
    </row>
    <row r="23" spans="3:9" x14ac:dyDescent="0.45">
      <c r="I23" s="430"/>
    </row>
    <row r="24" spans="3:9" x14ac:dyDescent="0.45">
      <c r="I24" s="430"/>
    </row>
    <row r="25" spans="3:9" x14ac:dyDescent="0.45">
      <c r="I25" s="372">
        <f>KB_GD</f>
        <v>0</v>
      </c>
    </row>
  </sheetData>
  <customSheetViews>
    <customSheetView guid="{8CC598B7-8EB7-4AE3-BEF6-CBCE0253806D}" showGridLines="0" showRowCol="0" state="veryHidden">
      <selection activeCell="I39" sqref="I39"/>
      <pageMargins left="0.7" right="0.7" top="0.75" bottom="0.75" header="0.3" footer="0.3"/>
    </customSheetView>
  </customSheetViews>
  <mergeCells count="7">
    <mergeCell ref="F10:G10"/>
    <mergeCell ref="H10:I10"/>
    <mergeCell ref="J10:K10"/>
    <mergeCell ref="B10:B11"/>
    <mergeCell ref="C10:C11"/>
    <mergeCell ref="D10:D11"/>
    <mergeCell ref="E10:E11"/>
  </mergeCells>
  <dataValidations count="1">
    <dataValidation type="list" allowBlank="1" showInputMessage="1" showErrorMessage="1" sqref="D1" xr:uid="{00000000-0002-0000-1500-000000000000}">
      <formula1>"Phải thu,Phải trả,Tạm ứng,Phải thu khác,Phải trả khác,Vay,Chi Phí Phải Trả"</formula1>
    </dataValidation>
  </dataValidations>
  <pageMargins left="0.3" right="0.2" top="0.46" bottom="0.51" header="0.3" footer="0.23"/>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CN_CTiet"/>
  <dimension ref="C1:N22"/>
  <sheetViews>
    <sheetView showGridLines="0" showRowColHeaders="0" zoomScaleNormal="100" workbookViewId="0">
      <pane ySplit="16" topLeftCell="A17" activePane="bottomLeft" state="frozen"/>
      <selection activeCell="E1" sqref="E1"/>
      <selection pane="bottomLeft" activeCell="E1" sqref="E1"/>
    </sheetView>
  </sheetViews>
  <sheetFormatPr defaultColWidth="9.26953125" defaultRowHeight="16" x14ac:dyDescent="0.45"/>
  <cols>
    <col min="1" max="1" width="5.453125" style="367" customWidth="1"/>
    <col min="2" max="2" width="3.26953125" style="367" customWidth="1"/>
    <col min="3" max="3" width="4.26953125" style="367" customWidth="1"/>
    <col min="4" max="4" width="7.08984375" style="367" customWidth="1"/>
    <col min="5" max="5" width="8.26953125" style="367" customWidth="1"/>
    <col min="6" max="6" width="9.54296875" style="367" customWidth="1"/>
    <col min="7" max="7" width="26.453125" style="367" customWidth="1"/>
    <col min="8" max="8" width="11.7265625" style="367" customWidth="1"/>
    <col min="9" max="9" width="24.26953125" style="367" customWidth="1"/>
    <col min="10" max="12" width="14.453125" style="367" customWidth="1"/>
    <col min="13" max="13" width="16.7265625" style="367" customWidth="1"/>
    <col min="14" max="14" width="10.1796875" style="367" customWidth="1"/>
    <col min="15" max="16384" width="9.26953125" style="367"/>
  </cols>
  <sheetData>
    <row r="1" spans="3:14" x14ac:dyDescent="0.45">
      <c r="C1" s="635"/>
      <c r="D1" s="425"/>
      <c r="E1" s="425"/>
      <c r="F1" s="425"/>
      <c r="G1" s="629" t="s">
        <v>243</v>
      </c>
      <c r="H1" s="1823" t="s">
        <v>4489</v>
      </c>
      <c r="I1" s="629"/>
      <c r="J1" s="425" t="s">
        <v>2369</v>
      </c>
      <c r="K1" s="425"/>
      <c r="L1" s="425"/>
      <c r="M1" s="425"/>
      <c r="N1" s="428"/>
    </row>
    <row r="2" spans="3:14" x14ac:dyDescent="0.45">
      <c r="C2" s="636"/>
      <c r="D2" s="427"/>
      <c r="E2" s="427"/>
      <c r="F2" s="427"/>
      <c r="G2" s="427"/>
      <c r="H2" s="427"/>
      <c r="I2" s="427"/>
      <c r="J2" s="427"/>
      <c r="K2" s="427"/>
      <c r="L2" s="427"/>
      <c r="M2" s="427"/>
      <c r="N2" s="429"/>
    </row>
    <row r="5" spans="3:14" x14ac:dyDescent="0.45">
      <c r="C5" s="367" t="str">
        <f>+CDSPS!$C$5</f>
        <v xml:space="preserve">Đơn vị : </v>
      </c>
    </row>
    <row r="6" spans="3:14" x14ac:dyDescent="0.45">
      <c r="C6" s="367" t="str">
        <f>+CDSPS!$C$6</f>
        <v xml:space="preserve">Địa chỉ : </v>
      </c>
    </row>
    <row r="7" spans="3:14" x14ac:dyDescent="0.45">
      <c r="C7" s="367" t="str">
        <f>+CDSPS!$C$7</f>
        <v xml:space="preserve">Mã số thuế : </v>
      </c>
    </row>
    <row r="8" spans="3:14" ht="17.5" x14ac:dyDescent="0.45">
      <c r="C8" s="2226" t="str">
        <f>"BẢNG CHI TIẾT CÔNG NỢ "&amp;UPPER($H$1)</f>
        <v>BẢNG CHI TIẾT CÔNG NỢ PHẢI THU</v>
      </c>
      <c r="D8" s="2226"/>
      <c r="E8" s="2226"/>
      <c r="F8" s="2226"/>
      <c r="G8" s="2226"/>
      <c r="H8" s="2226"/>
      <c r="I8" s="2226"/>
      <c r="J8" s="2226"/>
      <c r="K8" s="2226"/>
      <c r="L8" s="2226"/>
      <c r="M8" s="2226"/>
    </row>
    <row r="9" spans="3:14" x14ac:dyDescent="0.45">
      <c r="C9" s="2227"/>
      <c r="D9" s="2227"/>
      <c r="E9" s="2227"/>
      <c r="F9" s="2227"/>
      <c r="G9" s="2227"/>
      <c r="H9" s="2227"/>
      <c r="I9" s="2227"/>
      <c r="J9" s="2227"/>
      <c r="K9" s="2227"/>
      <c r="L9" s="2227"/>
      <c r="M9" s="2227"/>
    </row>
    <row r="10" spans="3:14" x14ac:dyDescent="0.45">
      <c r="F10" s="1793" t="s">
        <v>242</v>
      </c>
      <c r="G10" s="996"/>
    </row>
    <row r="11" spans="3:14" x14ac:dyDescent="0.45">
      <c r="F11" s="1793" t="s">
        <v>981</v>
      </c>
      <c r="G11" s="996"/>
    </row>
    <row r="12" spans="3:14" x14ac:dyDescent="0.45">
      <c r="M12" s="373" t="s">
        <v>237</v>
      </c>
    </row>
    <row r="13" spans="3:14" x14ac:dyDescent="0.45">
      <c r="C13" s="2200" t="s">
        <v>45</v>
      </c>
      <c r="D13" s="2201" t="s">
        <v>46</v>
      </c>
      <c r="E13" s="2201" t="s">
        <v>14</v>
      </c>
      <c r="F13" s="2201" t="s">
        <v>63</v>
      </c>
      <c r="G13" s="2201" t="s">
        <v>79</v>
      </c>
      <c r="H13" s="2201" t="s">
        <v>80</v>
      </c>
      <c r="I13" s="2201" t="s">
        <v>66</v>
      </c>
      <c r="J13" s="2201" t="s">
        <v>103</v>
      </c>
      <c r="K13" s="2201"/>
      <c r="L13" s="2201" t="s">
        <v>297</v>
      </c>
      <c r="M13" s="2201"/>
      <c r="N13" s="2224" t="s">
        <v>2368</v>
      </c>
    </row>
    <row r="14" spans="3:14" x14ac:dyDescent="0.45">
      <c r="C14" s="2215"/>
      <c r="D14" s="2211"/>
      <c r="E14" s="2211"/>
      <c r="F14" s="2211"/>
      <c r="G14" s="2211"/>
      <c r="H14" s="2211"/>
      <c r="I14" s="2211"/>
      <c r="J14" s="474" t="s">
        <v>33</v>
      </c>
      <c r="K14" s="474" t="s">
        <v>34</v>
      </c>
      <c r="L14" s="474" t="s">
        <v>33</v>
      </c>
      <c r="M14" s="474" t="s">
        <v>34</v>
      </c>
      <c r="N14" s="2225"/>
    </row>
    <row r="15" spans="3:14" x14ac:dyDescent="0.45">
      <c r="C15" s="386" t="s">
        <v>27</v>
      </c>
      <c r="D15" s="387" t="s">
        <v>28</v>
      </c>
      <c r="E15" s="387" t="s">
        <v>29</v>
      </c>
      <c r="F15" s="387" t="s">
        <v>53</v>
      </c>
      <c r="G15" s="387" t="s">
        <v>54</v>
      </c>
      <c r="H15" s="387" t="s">
        <v>55</v>
      </c>
      <c r="I15" s="387" t="s">
        <v>56</v>
      </c>
      <c r="J15" s="387" t="s">
        <v>57</v>
      </c>
      <c r="K15" s="387" t="s">
        <v>58</v>
      </c>
      <c r="L15" s="387" t="s">
        <v>59</v>
      </c>
      <c r="M15" s="387" t="s">
        <v>60</v>
      </c>
      <c r="N15" s="388" t="s">
        <v>61</v>
      </c>
    </row>
    <row r="16" spans="3:14" x14ac:dyDescent="0.45">
      <c r="C16" s="2002"/>
      <c r="D16" s="1492"/>
      <c r="E16" s="2003"/>
      <c r="F16" s="2004"/>
      <c r="G16" s="2005" t="s">
        <v>118</v>
      </c>
      <c r="H16" s="2006"/>
      <c r="I16" s="1492"/>
      <c r="J16" s="2007"/>
      <c r="K16" s="2007"/>
      <c r="L16" s="2007"/>
      <c r="M16" s="2007"/>
      <c r="N16" s="399"/>
    </row>
    <row r="17" spans="3:14" x14ac:dyDescent="0.45">
      <c r="C17" s="1852"/>
      <c r="D17" s="1695"/>
      <c r="E17" s="1745"/>
      <c r="F17" s="1746"/>
      <c r="G17" s="1695"/>
      <c r="H17" s="2000"/>
      <c r="I17" s="1695"/>
      <c r="J17" s="1854"/>
      <c r="K17" s="1854"/>
      <c r="L17" s="1854"/>
      <c r="M17" s="1854"/>
      <c r="N17" s="1936"/>
    </row>
    <row r="18" spans="3:14" x14ac:dyDescent="0.45">
      <c r="C18" s="1588"/>
      <c r="D18" s="1587"/>
      <c r="E18" s="1570"/>
      <c r="F18" s="1571"/>
      <c r="G18" s="1587"/>
      <c r="H18" s="1620"/>
      <c r="I18" s="1587"/>
      <c r="J18" s="1572"/>
      <c r="K18" s="1572"/>
      <c r="L18" s="1572"/>
      <c r="M18" s="1572"/>
      <c r="N18" s="1578"/>
    </row>
    <row r="19" spans="3:14" x14ac:dyDescent="0.45">
      <c r="C19" s="1588"/>
      <c r="D19" s="1587"/>
      <c r="E19" s="1570"/>
      <c r="F19" s="1571"/>
      <c r="G19" s="1587"/>
      <c r="H19" s="1620"/>
      <c r="I19" s="1587"/>
      <c r="J19" s="1572"/>
      <c r="K19" s="1572"/>
      <c r="L19" s="1572"/>
      <c r="M19" s="1572"/>
      <c r="N19" s="1578"/>
    </row>
    <row r="20" spans="3:14" x14ac:dyDescent="0.45">
      <c r="C20" s="1588"/>
      <c r="D20" s="1587"/>
      <c r="E20" s="1570"/>
      <c r="F20" s="1571"/>
      <c r="G20" s="1587"/>
      <c r="H20" s="1620"/>
      <c r="I20" s="1587"/>
      <c r="J20" s="1572"/>
      <c r="K20" s="1572"/>
      <c r="L20" s="1572"/>
      <c r="M20" s="1572"/>
      <c r="N20" s="1578"/>
    </row>
    <row r="21" spans="3:14" x14ac:dyDescent="0.45">
      <c r="C21" s="617"/>
      <c r="D21" s="402"/>
      <c r="E21" s="402"/>
      <c r="F21" s="402"/>
      <c r="G21" s="403" t="s">
        <v>81</v>
      </c>
      <c r="H21" s="402"/>
      <c r="I21" s="402"/>
      <c r="J21" s="404"/>
      <c r="K21" s="404"/>
      <c r="L21" s="633"/>
      <c r="M21" s="633"/>
      <c r="N21" s="634"/>
    </row>
    <row r="22" spans="3:14" x14ac:dyDescent="0.45">
      <c r="C22" s="395"/>
      <c r="D22" s="396"/>
      <c r="E22" s="396"/>
      <c r="F22" s="396"/>
      <c r="G22" s="414" t="s">
        <v>120</v>
      </c>
      <c r="H22" s="396"/>
      <c r="I22" s="396"/>
      <c r="J22" s="632"/>
      <c r="K22" s="632"/>
      <c r="L22" s="397"/>
      <c r="M22" s="397"/>
      <c r="N22" s="400"/>
    </row>
  </sheetData>
  <customSheetViews>
    <customSheetView guid="{8CC598B7-8EB7-4AE3-BEF6-CBCE0253806D}" showGridLines="0" showRowCol="0" state="veryHidden">
      <selection activeCell="E1" sqref="E1"/>
      <pageMargins left="0.13" right="0.11" top="0.49" bottom="0.49" header="0.3" footer="0.3"/>
      <pageSetup orientation="landscape" r:id="rId1"/>
    </customSheetView>
  </customSheetViews>
  <mergeCells count="12">
    <mergeCell ref="N13:N14"/>
    <mergeCell ref="J13:K13"/>
    <mergeCell ref="L13:M13"/>
    <mergeCell ref="C8:M8"/>
    <mergeCell ref="C13:C14"/>
    <mergeCell ref="D13:D14"/>
    <mergeCell ref="E13:E14"/>
    <mergeCell ref="F13:F14"/>
    <mergeCell ref="G13:G14"/>
    <mergeCell ref="H13:H14"/>
    <mergeCell ref="I13:I14"/>
    <mergeCell ref="C9:M9"/>
  </mergeCells>
  <dataValidations count="1">
    <dataValidation type="list" allowBlank="1" showInputMessage="1" showErrorMessage="1" sqref="H1" xr:uid="{144C6E3B-B37F-4B18-8355-84D888DA4300}">
      <formula1>"Phải thu,Phải trả,Tạm ứng,Phải thu khác,Phải trả khác,Vay,Chi Phí Phải Trả"</formula1>
    </dataValidation>
  </dataValidations>
  <pageMargins left="0.13" right="0.11" top="0.49" bottom="0.49" header="0.3" footer="0.3"/>
  <pageSetup paperSize="9" orientation="landscape" r:id="rId2"/>
  <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B_KH">
    <tabColor rgb="FFFFFF00"/>
  </sheetPr>
  <dimension ref="B1:AJ290"/>
  <sheetViews>
    <sheetView showGridLines="0" zoomScaleNormal="100" workbookViewId="0">
      <pane ySplit="8" topLeftCell="A9" activePane="bottomLeft" state="frozen"/>
      <selection pane="bottomLeft" activeCell="E1" sqref="E1"/>
    </sheetView>
  </sheetViews>
  <sheetFormatPr defaultColWidth="9.26953125" defaultRowHeight="16" x14ac:dyDescent="0.45"/>
  <cols>
    <col min="1" max="1" width="3.7265625" style="367" customWidth="1"/>
    <col min="2" max="2" width="7.54296875" style="367" customWidth="1"/>
    <col min="3" max="3" width="8.81640625" style="367" customWidth="1"/>
    <col min="4" max="4" width="7.7265625" style="367" customWidth="1"/>
    <col min="5" max="5" width="9.7265625" style="367" bestFit="1" customWidth="1"/>
    <col min="6" max="6" width="38.36328125" style="367" customWidth="1"/>
    <col min="7" max="7" width="9.26953125" style="367" customWidth="1"/>
    <col min="8" max="8" width="9.7265625" style="367" customWidth="1"/>
    <col min="9" max="9" width="16" style="367" customWidth="1"/>
    <col min="10" max="10" width="8.54296875" style="367" customWidth="1"/>
    <col min="11" max="11" width="14.08984375" style="367" customWidth="1"/>
    <col min="12" max="12" width="8.7265625" style="367" customWidth="1"/>
    <col min="13" max="13" width="6" style="367" customWidth="1"/>
    <col min="14" max="14" width="7.7265625" style="367" customWidth="1"/>
    <col min="15" max="15" width="13.453125" style="367" customWidth="1"/>
    <col min="16" max="16" width="8" style="367" customWidth="1"/>
    <col min="17" max="18" width="10.7265625" style="367" customWidth="1"/>
    <col min="19" max="19" width="15.26953125" style="367" customWidth="1"/>
    <col min="20" max="20" width="10.1796875" style="367" customWidth="1"/>
    <col min="21" max="21" width="11.7265625" style="367" customWidth="1"/>
    <col min="22" max="22" width="9.54296875" style="367" customWidth="1"/>
    <col min="23" max="23" width="10" style="367" customWidth="1"/>
    <col min="24" max="24" width="4" style="367" customWidth="1"/>
    <col min="25" max="36" width="12.90625" style="367" customWidth="1"/>
    <col min="37" max="16384" width="9.26953125" style="367"/>
  </cols>
  <sheetData>
    <row r="1" spans="2:36" x14ac:dyDescent="0.45">
      <c r="B1" s="487"/>
      <c r="C1" s="425"/>
      <c r="D1" s="425"/>
      <c r="E1" s="425"/>
      <c r="F1" s="425"/>
      <c r="G1" s="425"/>
      <c r="H1" s="425"/>
      <c r="I1" s="425"/>
      <c r="J1" s="425"/>
      <c r="K1" s="425"/>
      <c r="L1" s="425"/>
      <c r="M1" s="425"/>
      <c r="N1" s="425"/>
      <c r="O1" s="425"/>
      <c r="P1" s="425"/>
      <c r="Q1" s="425"/>
      <c r="R1" s="425"/>
      <c r="S1" s="425"/>
      <c r="T1" s="425"/>
      <c r="U1" s="425"/>
      <c r="V1" s="425"/>
      <c r="W1" s="428"/>
      <c r="X1" s="581"/>
      <c r="Y1" s="487"/>
      <c r="Z1" s="425"/>
      <c r="AA1" s="425"/>
      <c r="AB1" s="425"/>
      <c r="AC1" s="425"/>
      <c r="AD1" s="425"/>
      <c r="AE1" s="425"/>
      <c r="AF1" s="425"/>
      <c r="AG1" s="425"/>
      <c r="AH1" s="425"/>
      <c r="AI1" s="425"/>
      <c r="AJ1" s="428"/>
    </row>
    <row r="2" spans="2:36" x14ac:dyDescent="0.45">
      <c r="B2" s="426"/>
      <c r="C2" s="427"/>
      <c r="D2" s="427"/>
      <c r="E2" s="427"/>
      <c r="F2" s="427"/>
      <c r="G2" s="427"/>
      <c r="H2" s="427"/>
      <c r="I2" s="427"/>
      <c r="J2" s="427"/>
      <c r="K2" s="427"/>
      <c r="L2" s="427"/>
      <c r="M2" s="427"/>
      <c r="N2" s="427"/>
      <c r="O2" s="427"/>
      <c r="P2" s="427"/>
      <c r="Q2" s="427"/>
      <c r="R2" s="427"/>
      <c r="S2" s="427"/>
      <c r="T2" s="427"/>
      <c r="U2" s="427"/>
      <c r="V2" s="427"/>
      <c r="W2" s="429"/>
      <c r="X2" s="581"/>
      <c r="Y2" s="426"/>
      <c r="Z2" s="427"/>
      <c r="AA2" s="427"/>
      <c r="AB2" s="427"/>
      <c r="AC2" s="427"/>
      <c r="AD2" s="427"/>
      <c r="AE2" s="427"/>
      <c r="AF2" s="427"/>
      <c r="AG2" s="427"/>
      <c r="AH2" s="427"/>
      <c r="AI2" s="427"/>
      <c r="AJ2" s="429"/>
    </row>
    <row r="3" spans="2:36" x14ac:dyDescent="0.45">
      <c r="X3" s="581"/>
    </row>
    <row r="4" spans="2:36" ht="17.5" x14ac:dyDescent="0.45">
      <c r="B4" s="1215" t="s">
        <v>3093</v>
      </c>
      <c r="C4" s="370"/>
      <c r="D4" s="370"/>
      <c r="E4" s="370"/>
      <c r="F4" s="370"/>
      <c r="G4" s="370"/>
      <c r="H4" s="370"/>
      <c r="I4" s="370"/>
      <c r="J4" s="370"/>
      <c r="K4" s="370"/>
      <c r="L4" s="370"/>
      <c r="M4" s="370"/>
      <c r="N4" s="370"/>
      <c r="O4" s="370"/>
      <c r="P4" s="370"/>
      <c r="Q4" s="370"/>
      <c r="R4" s="370"/>
      <c r="S4" s="370"/>
      <c r="T4" s="370"/>
      <c r="U4" s="370"/>
      <c r="V4" s="370"/>
      <c r="W4" s="370"/>
      <c r="X4" s="581"/>
    </row>
    <row r="5" spans="2:36" x14ac:dyDescent="0.45">
      <c r="C5" s="370"/>
      <c r="D5" s="370"/>
      <c r="E5" s="370"/>
      <c r="F5" s="609" t="s">
        <v>2383</v>
      </c>
      <c r="G5" s="370"/>
      <c r="H5" s="370"/>
      <c r="I5" s="496">
        <f>+SUBTOTAL(9,I9:I1479)</f>
        <v>0</v>
      </c>
      <c r="J5" s="370"/>
      <c r="K5" s="496">
        <f>+SUBTOTAL(9,K9:K1479)</f>
        <v>0</v>
      </c>
      <c r="L5" s="370"/>
      <c r="M5" s="370"/>
      <c r="N5" s="370"/>
      <c r="O5" s="370"/>
      <c r="P5" s="370"/>
      <c r="Q5" s="370"/>
      <c r="R5" s="370"/>
      <c r="S5" s="496">
        <f>+SUBTOTAL(9,S9:S1479)</f>
        <v>0</v>
      </c>
      <c r="T5" s="370"/>
      <c r="U5" s="496">
        <f>+SUBTOTAL(9,U9:U1479)</f>
        <v>0</v>
      </c>
      <c r="V5" s="496">
        <f>+SUBTOTAL(9,V9:V1479)</f>
        <v>0</v>
      </c>
      <c r="W5" s="1822"/>
      <c r="X5" s="581"/>
      <c r="Y5" s="496">
        <f>+SUBTOTAL(9,Y9:Y1479)</f>
        <v>0</v>
      </c>
      <c r="Z5" s="496">
        <f t="shared" ref="Z5:AJ5" si="0">+SUBTOTAL(9,Z9:Z1479)</f>
        <v>0</v>
      </c>
      <c r="AA5" s="496">
        <f t="shared" si="0"/>
        <v>0</v>
      </c>
      <c r="AB5" s="496">
        <f t="shared" si="0"/>
        <v>0</v>
      </c>
      <c r="AC5" s="496">
        <f t="shared" si="0"/>
        <v>0</v>
      </c>
      <c r="AD5" s="496">
        <f t="shared" si="0"/>
        <v>0</v>
      </c>
      <c r="AE5" s="496">
        <f t="shared" si="0"/>
        <v>0</v>
      </c>
      <c r="AF5" s="496">
        <f t="shared" si="0"/>
        <v>0</v>
      </c>
      <c r="AG5" s="496">
        <f t="shared" si="0"/>
        <v>0</v>
      </c>
      <c r="AH5" s="496">
        <f t="shared" si="0"/>
        <v>0</v>
      </c>
      <c r="AI5" s="496">
        <f t="shared" si="0"/>
        <v>0</v>
      </c>
      <c r="AJ5" s="496">
        <f t="shared" si="0"/>
        <v>0</v>
      </c>
    </row>
    <row r="6" spans="2:36" x14ac:dyDescent="0.45">
      <c r="B6" s="2200" t="s">
        <v>35</v>
      </c>
      <c r="C6" s="2201" t="s">
        <v>2386</v>
      </c>
      <c r="D6" s="2201" t="s">
        <v>14</v>
      </c>
      <c r="E6" s="2201" t="s">
        <v>15</v>
      </c>
      <c r="F6" s="2201" t="s">
        <v>697</v>
      </c>
      <c r="G6" s="2201" t="s">
        <v>698</v>
      </c>
      <c r="H6" s="2201" t="s">
        <v>833</v>
      </c>
      <c r="I6" s="2201" t="s">
        <v>699</v>
      </c>
      <c r="J6" s="2201" t="s">
        <v>700</v>
      </c>
      <c r="K6" s="2201" t="s">
        <v>834</v>
      </c>
      <c r="L6" s="2201" t="s">
        <v>2387</v>
      </c>
      <c r="M6" s="2201" t="s">
        <v>835</v>
      </c>
      <c r="N6" s="2201" t="s">
        <v>838</v>
      </c>
      <c r="O6" s="2201" t="s">
        <v>836</v>
      </c>
      <c r="P6" s="2201" t="s">
        <v>839</v>
      </c>
      <c r="Q6" s="2201"/>
      <c r="R6" s="2201"/>
      <c r="S6" s="2201" t="s">
        <v>837</v>
      </c>
      <c r="T6" s="2201" t="s">
        <v>22</v>
      </c>
      <c r="U6" s="2201" t="s">
        <v>2359</v>
      </c>
      <c r="V6" s="2201"/>
      <c r="W6" s="2224"/>
      <c r="X6" s="581"/>
      <c r="Y6" s="2232">
        <v>1</v>
      </c>
      <c r="Z6" s="2228">
        <v>2</v>
      </c>
      <c r="AA6" s="2228">
        <v>3</v>
      </c>
      <c r="AB6" s="2228">
        <v>4</v>
      </c>
      <c r="AC6" s="2228">
        <v>5</v>
      </c>
      <c r="AD6" s="2228">
        <v>6</v>
      </c>
      <c r="AE6" s="2228">
        <v>7</v>
      </c>
      <c r="AF6" s="2228">
        <v>8</v>
      </c>
      <c r="AG6" s="2228">
        <v>9</v>
      </c>
      <c r="AH6" s="2228">
        <v>10</v>
      </c>
      <c r="AI6" s="2228">
        <v>11</v>
      </c>
      <c r="AJ6" s="2230">
        <v>12</v>
      </c>
    </row>
    <row r="7" spans="2:36" ht="32" x14ac:dyDescent="0.45">
      <c r="B7" s="2215"/>
      <c r="C7" s="2211"/>
      <c r="D7" s="2211"/>
      <c r="E7" s="2211"/>
      <c r="F7" s="2211"/>
      <c r="G7" s="2211"/>
      <c r="H7" s="2211"/>
      <c r="I7" s="2211"/>
      <c r="J7" s="2211"/>
      <c r="K7" s="2211"/>
      <c r="L7" s="2211"/>
      <c r="M7" s="2211"/>
      <c r="N7" s="2211"/>
      <c r="O7" s="2211"/>
      <c r="P7" s="474" t="s">
        <v>104</v>
      </c>
      <c r="Q7" s="474" t="s">
        <v>359</v>
      </c>
      <c r="R7" s="474" t="s">
        <v>701</v>
      </c>
      <c r="S7" s="2211"/>
      <c r="T7" s="2211"/>
      <c r="U7" s="474" t="s">
        <v>2360</v>
      </c>
      <c r="V7" s="474" t="s">
        <v>1212</v>
      </c>
      <c r="W7" s="476" t="s">
        <v>2361</v>
      </c>
      <c r="X7" s="581"/>
      <c r="Y7" s="2233"/>
      <c r="Z7" s="2229"/>
      <c r="AA7" s="2229"/>
      <c r="AB7" s="2229"/>
      <c r="AC7" s="2229"/>
      <c r="AD7" s="2229"/>
      <c r="AE7" s="2229"/>
      <c r="AF7" s="2229"/>
      <c r="AG7" s="2229"/>
      <c r="AH7" s="2229"/>
      <c r="AI7" s="2229"/>
      <c r="AJ7" s="2231"/>
    </row>
    <row r="8" spans="2:36" ht="16" customHeight="1" x14ac:dyDescent="0.45">
      <c r="B8" s="477" t="s">
        <v>27</v>
      </c>
      <c r="C8" s="478" t="s">
        <v>28</v>
      </c>
      <c r="D8" s="478" t="s">
        <v>29</v>
      </c>
      <c r="E8" s="478" t="s">
        <v>53</v>
      </c>
      <c r="F8" s="478" t="s">
        <v>54</v>
      </c>
      <c r="G8" s="478" t="s">
        <v>55</v>
      </c>
      <c r="H8" s="478" t="s">
        <v>56</v>
      </c>
      <c r="I8" s="478" t="s">
        <v>57</v>
      </c>
      <c r="J8" s="478" t="s">
        <v>58</v>
      </c>
      <c r="K8" s="478" t="s">
        <v>59</v>
      </c>
      <c r="L8" s="478" t="s">
        <v>60</v>
      </c>
      <c r="M8" s="478" t="s">
        <v>61</v>
      </c>
      <c r="N8" s="478" t="s">
        <v>62</v>
      </c>
      <c r="O8" s="478" t="s">
        <v>76</v>
      </c>
      <c r="P8" s="478" t="s">
        <v>77</v>
      </c>
      <c r="Q8" s="478" t="s">
        <v>78</v>
      </c>
      <c r="R8" s="478" t="s">
        <v>513</v>
      </c>
      <c r="S8" s="478" t="s">
        <v>514</v>
      </c>
      <c r="T8" s="478" t="s">
        <v>515</v>
      </c>
      <c r="U8" s="478" t="s">
        <v>516</v>
      </c>
      <c r="V8" s="478" t="s">
        <v>517</v>
      </c>
      <c r="W8" s="610" t="s">
        <v>518</v>
      </c>
      <c r="X8" s="581"/>
      <c r="Y8" s="477" t="s">
        <v>27</v>
      </c>
      <c r="Z8" s="478" t="s">
        <v>28</v>
      </c>
      <c r="AA8" s="478" t="s">
        <v>29</v>
      </c>
      <c r="AB8" s="478" t="s">
        <v>53</v>
      </c>
      <c r="AC8" s="478" t="s">
        <v>54</v>
      </c>
      <c r="AD8" s="478" t="s">
        <v>55</v>
      </c>
      <c r="AE8" s="478" t="s">
        <v>56</v>
      </c>
      <c r="AF8" s="478" t="s">
        <v>57</v>
      </c>
      <c r="AG8" s="478" t="s">
        <v>58</v>
      </c>
      <c r="AH8" s="478" t="s">
        <v>59</v>
      </c>
      <c r="AI8" s="478" t="s">
        <v>60</v>
      </c>
      <c r="AJ8" s="610" t="s">
        <v>61</v>
      </c>
    </row>
    <row r="9" spans="2:36" ht="16" customHeight="1" x14ac:dyDescent="0.45">
      <c r="B9" s="1988"/>
      <c r="C9" s="1880"/>
      <c r="D9" s="1928"/>
      <c r="E9" s="1929"/>
      <c r="F9" s="1880"/>
      <c r="G9" s="1929"/>
      <c r="H9" s="1929"/>
      <c r="I9" s="1930"/>
      <c r="J9" s="1930"/>
      <c r="K9" s="1930"/>
      <c r="L9" s="1880"/>
      <c r="M9" s="1930"/>
      <c r="N9" s="1930"/>
      <c r="O9" s="1930"/>
      <c r="P9" s="1928"/>
      <c r="Q9" s="1929"/>
      <c r="R9" s="1880"/>
      <c r="S9" s="1977">
        <f t="shared" ref="S9:S72" si="1">IF($J9="",0,IF($B9="PB",$I9/$J9,$I9/($J9*12)))</f>
        <v>0</v>
      </c>
      <c r="T9" s="2009"/>
      <c r="U9" s="1930"/>
      <c r="V9" s="1930"/>
      <c r="W9" s="1578"/>
      <c r="X9" s="581"/>
      <c r="Y9" s="1981"/>
      <c r="Z9" s="1930"/>
      <c r="AA9" s="1930"/>
      <c r="AB9" s="1930"/>
      <c r="AC9" s="1930"/>
      <c r="AD9" s="1930"/>
      <c r="AE9" s="1930"/>
      <c r="AF9" s="1930"/>
      <c r="AG9" s="1930"/>
      <c r="AH9" s="1930"/>
      <c r="AI9" s="1930"/>
      <c r="AJ9" s="1578"/>
    </row>
    <row r="10" spans="2:36" ht="16" customHeight="1" x14ac:dyDescent="0.45">
      <c r="B10" s="1852"/>
      <c r="C10" s="1695"/>
      <c r="D10" s="1745"/>
      <c r="E10" s="1746"/>
      <c r="F10" s="1695"/>
      <c r="G10" s="1746"/>
      <c r="H10" s="1746"/>
      <c r="I10" s="1854"/>
      <c r="J10" s="1854"/>
      <c r="K10" s="1854"/>
      <c r="L10" s="1880"/>
      <c r="M10" s="1854"/>
      <c r="N10" s="1854"/>
      <c r="O10" s="1854"/>
      <c r="P10" s="1745"/>
      <c r="Q10" s="1746"/>
      <c r="R10" s="1695"/>
      <c r="S10" s="1976">
        <f t="shared" si="1"/>
        <v>0</v>
      </c>
      <c r="T10" s="2008"/>
      <c r="U10" s="1854"/>
      <c r="V10" s="1854"/>
      <c r="W10" s="1936"/>
      <c r="X10" s="581"/>
      <c r="Y10" s="1980"/>
      <c r="Z10" s="1854"/>
      <c r="AA10" s="1854"/>
      <c r="AB10" s="1854"/>
      <c r="AC10" s="1854"/>
      <c r="AD10" s="1854"/>
      <c r="AE10" s="1854"/>
      <c r="AF10" s="1854"/>
      <c r="AG10" s="1854"/>
      <c r="AH10" s="1854"/>
      <c r="AI10" s="1854"/>
      <c r="AJ10" s="1936"/>
    </row>
    <row r="11" spans="2:36" ht="16" customHeight="1" x14ac:dyDescent="0.45">
      <c r="B11" s="1588"/>
      <c r="C11" s="1587"/>
      <c r="D11" s="1570"/>
      <c r="E11" s="1571"/>
      <c r="F11" s="1587"/>
      <c r="G11" s="1571"/>
      <c r="H11" s="1571"/>
      <c r="I11" s="1572"/>
      <c r="J11" s="1572"/>
      <c r="K11" s="1572"/>
      <c r="L11" s="1587"/>
      <c r="M11" s="1572"/>
      <c r="N11" s="1572"/>
      <c r="O11" s="1572"/>
      <c r="P11" s="1570"/>
      <c r="Q11" s="1571"/>
      <c r="R11" s="1587"/>
      <c r="S11" s="1866">
        <f t="shared" si="1"/>
        <v>0</v>
      </c>
      <c r="T11" s="1605"/>
      <c r="U11" s="1572"/>
      <c r="V11" s="1572"/>
      <c r="W11" s="1578"/>
      <c r="X11" s="581"/>
      <c r="Y11" s="1609"/>
      <c r="Z11" s="1572"/>
      <c r="AA11" s="1572"/>
      <c r="AB11" s="1572"/>
      <c r="AC11" s="1572"/>
      <c r="AD11" s="1572"/>
      <c r="AE11" s="1572"/>
      <c r="AF11" s="1572"/>
      <c r="AG11" s="1572"/>
      <c r="AH11" s="1572"/>
      <c r="AI11" s="1572"/>
      <c r="AJ11" s="1578"/>
    </row>
    <row r="12" spans="2:36" ht="16" customHeight="1" x14ac:dyDescent="0.45">
      <c r="B12" s="1588"/>
      <c r="C12" s="1587"/>
      <c r="D12" s="1570"/>
      <c r="E12" s="1571"/>
      <c r="F12" s="1587"/>
      <c r="G12" s="1571"/>
      <c r="H12" s="1571"/>
      <c r="I12" s="1572"/>
      <c r="J12" s="1621"/>
      <c r="K12" s="1572"/>
      <c r="L12" s="1587"/>
      <c r="M12" s="1572"/>
      <c r="N12" s="1572"/>
      <c r="O12" s="1572"/>
      <c r="P12" s="1570"/>
      <c r="Q12" s="1571"/>
      <c r="R12" s="1587"/>
      <c r="S12" s="1866">
        <f t="shared" si="1"/>
        <v>0</v>
      </c>
      <c r="T12" s="1605"/>
      <c r="U12" s="1572"/>
      <c r="V12" s="1572"/>
      <c r="W12" s="1578"/>
      <c r="X12" s="581"/>
      <c r="Y12" s="1609"/>
      <c r="Z12" s="1572"/>
      <c r="AA12" s="1572"/>
      <c r="AB12" s="1572"/>
      <c r="AC12" s="1572"/>
      <c r="AD12" s="1572"/>
      <c r="AE12" s="1572"/>
      <c r="AF12" s="1572"/>
      <c r="AG12" s="1572"/>
      <c r="AH12" s="1572"/>
      <c r="AI12" s="1572"/>
      <c r="AJ12" s="1578"/>
    </row>
    <row r="13" spans="2:36" ht="16" customHeight="1" x14ac:dyDescent="0.45">
      <c r="B13" s="1588"/>
      <c r="C13" s="1587"/>
      <c r="D13" s="1570"/>
      <c r="E13" s="1571"/>
      <c r="F13" s="1587"/>
      <c r="G13" s="1571"/>
      <c r="H13" s="1571"/>
      <c r="I13" s="1572"/>
      <c r="J13" s="1621"/>
      <c r="K13" s="1572"/>
      <c r="L13" s="1587"/>
      <c r="M13" s="1572"/>
      <c r="N13" s="1572"/>
      <c r="O13" s="1572"/>
      <c r="P13" s="1570"/>
      <c r="Q13" s="1571"/>
      <c r="R13" s="1587"/>
      <c r="S13" s="1866">
        <f t="shared" si="1"/>
        <v>0</v>
      </c>
      <c r="T13" s="1605"/>
      <c r="U13" s="1572"/>
      <c r="V13" s="1572"/>
      <c r="W13" s="1578"/>
      <c r="X13" s="581"/>
      <c r="Y13" s="1609"/>
      <c r="Z13" s="1572"/>
      <c r="AA13" s="1572"/>
      <c r="AB13" s="1572"/>
      <c r="AC13" s="1572"/>
      <c r="AD13" s="1572"/>
      <c r="AE13" s="1572"/>
      <c r="AF13" s="1572"/>
      <c r="AG13" s="1572"/>
      <c r="AH13" s="1572"/>
      <c r="AI13" s="1572"/>
      <c r="AJ13" s="1578"/>
    </row>
    <row r="14" spans="2:36" ht="16" customHeight="1" x14ac:dyDescent="0.45">
      <c r="B14" s="1588"/>
      <c r="C14" s="1587"/>
      <c r="D14" s="1570"/>
      <c r="E14" s="1571"/>
      <c r="F14" s="1587"/>
      <c r="G14" s="1571"/>
      <c r="H14" s="1571"/>
      <c r="I14" s="1572"/>
      <c r="J14" s="1621"/>
      <c r="K14" s="1572"/>
      <c r="L14" s="1587"/>
      <c r="M14" s="1572"/>
      <c r="N14" s="1572"/>
      <c r="O14" s="1572"/>
      <c r="P14" s="1570"/>
      <c r="Q14" s="1571"/>
      <c r="R14" s="1587"/>
      <c r="S14" s="1866">
        <f t="shared" si="1"/>
        <v>0</v>
      </c>
      <c r="T14" s="1605"/>
      <c r="U14" s="1572"/>
      <c r="V14" s="1572"/>
      <c r="W14" s="1578"/>
      <c r="X14" s="581"/>
      <c r="Y14" s="1609"/>
      <c r="Z14" s="1572"/>
      <c r="AA14" s="1572"/>
      <c r="AB14" s="1572"/>
      <c r="AC14" s="1572"/>
      <c r="AD14" s="1572"/>
      <c r="AE14" s="1572"/>
      <c r="AF14" s="1572"/>
      <c r="AG14" s="1572"/>
      <c r="AH14" s="1572"/>
      <c r="AI14" s="1572"/>
      <c r="AJ14" s="1578"/>
    </row>
    <row r="15" spans="2:36" ht="16" customHeight="1" x14ac:dyDescent="0.45">
      <c r="B15" s="1588"/>
      <c r="C15" s="1587"/>
      <c r="D15" s="1570"/>
      <c r="E15" s="1571"/>
      <c r="F15" s="1587"/>
      <c r="G15" s="1571"/>
      <c r="H15" s="1571"/>
      <c r="I15" s="1572"/>
      <c r="J15" s="1621"/>
      <c r="K15" s="1572"/>
      <c r="L15" s="1587"/>
      <c r="M15" s="1572"/>
      <c r="N15" s="1572"/>
      <c r="O15" s="1572"/>
      <c r="P15" s="1570"/>
      <c r="Q15" s="1571"/>
      <c r="R15" s="1587"/>
      <c r="S15" s="1866">
        <f t="shared" si="1"/>
        <v>0</v>
      </c>
      <c r="T15" s="1605"/>
      <c r="U15" s="1572"/>
      <c r="V15" s="1572"/>
      <c r="W15" s="1578"/>
      <c r="X15" s="581"/>
      <c r="Y15" s="1609"/>
      <c r="Z15" s="1572"/>
      <c r="AA15" s="1572"/>
      <c r="AB15" s="1572"/>
      <c r="AC15" s="1572"/>
      <c r="AD15" s="1572"/>
      <c r="AE15" s="1572"/>
      <c r="AF15" s="1572"/>
      <c r="AG15" s="1572"/>
      <c r="AH15" s="1572"/>
      <c r="AI15" s="1572"/>
      <c r="AJ15" s="1578"/>
    </row>
    <row r="16" spans="2:36" ht="16" customHeight="1" x14ac:dyDescent="0.45">
      <c r="B16" s="1588"/>
      <c r="C16" s="1587"/>
      <c r="D16" s="1570"/>
      <c r="E16" s="1571"/>
      <c r="F16" s="1587"/>
      <c r="G16" s="1571"/>
      <c r="H16" s="1571"/>
      <c r="I16" s="1572"/>
      <c r="J16" s="1621"/>
      <c r="K16" s="1572"/>
      <c r="L16" s="1587"/>
      <c r="M16" s="1572"/>
      <c r="N16" s="1572"/>
      <c r="O16" s="1572"/>
      <c r="P16" s="1570"/>
      <c r="Q16" s="1571"/>
      <c r="R16" s="1587"/>
      <c r="S16" s="1866">
        <f t="shared" si="1"/>
        <v>0</v>
      </c>
      <c r="T16" s="1605"/>
      <c r="U16" s="1572"/>
      <c r="V16" s="1572"/>
      <c r="W16" s="1578"/>
      <c r="X16" s="581"/>
      <c r="Y16" s="1609"/>
      <c r="Z16" s="1572"/>
      <c r="AA16" s="1572"/>
      <c r="AB16" s="1572"/>
      <c r="AC16" s="1572"/>
      <c r="AD16" s="1572"/>
      <c r="AE16" s="1572"/>
      <c r="AF16" s="1572"/>
      <c r="AG16" s="1572"/>
      <c r="AH16" s="1572"/>
      <c r="AI16" s="1572"/>
      <c r="AJ16" s="1578"/>
    </row>
    <row r="17" spans="2:36" ht="16" customHeight="1" x14ac:dyDescent="0.45">
      <c r="B17" s="1588"/>
      <c r="C17" s="1587"/>
      <c r="D17" s="1570"/>
      <c r="E17" s="1571"/>
      <c r="F17" s="1587"/>
      <c r="G17" s="1571"/>
      <c r="H17" s="1571"/>
      <c r="I17" s="1572"/>
      <c r="J17" s="1621"/>
      <c r="K17" s="1572"/>
      <c r="L17" s="1587"/>
      <c r="M17" s="1572"/>
      <c r="N17" s="1572"/>
      <c r="O17" s="1572"/>
      <c r="P17" s="1570"/>
      <c r="Q17" s="1571"/>
      <c r="R17" s="1587"/>
      <c r="S17" s="1866">
        <f t="shared" si="1"/>
        <v>0</v>
      </c>
      <c r="T17" s="1605"/>
      <c r="U17" s="1572"/>
      <c r="V17" s="1572"/>
      <c r="W17" s="1578"/>
      <c r="X17" s="581"/>
      <c r="Y17" s="1609"/>
      <c r="Z17" s="1572"/>
      <c r="AA17" s="1572"/>
      <c r="AB17" s="1572"/>
      <c r="AC17" s="1572"/>
      <c r="AD17" s="1572"/>
      <c r="AE17" s="1572"/>
      <c r="AF17" s="1572"/>
      <c r="AG17" s="1572"/>
      <c r="AH17" s="1572"/>
      <c r="AI17" s="1572"/>
      <c r="AJ17" s="1578"/>
    </row>
    <row r="18" spans="2:36" ht="16" customHeight="1" x14ac:dyDescent="0.45">
      <c r="B18" s="1588"/>
      <c r="C18" s="1587"/>
      <c r="D18" s="1570"/>
      <c r="E18" s="1571"/>
      <c r="F18" s="1587"/>
      <c r="G18" s="1571"/>
      <c r="H18" s="1571"/>
      <c r="I18" s="1572"/>
      <c r="J18" s="1572"/>
      <c r="K18" s="1572"/>
      <c r="L18" s="1587"/>
      <c r="M18" s="1572"/>
      <c r="N18" s="1572"/>
      <c r="O18" s="1572"/>
      <c r="P18" s="1570"/>
      <c r="Q18" s="1571"/>
      <c r="R18" s="1587"/>
      <c r="S18" s="1866">
        <f t="shared" si="1"/>
        <v>0</v>
      </c>
      <c r="T18" s="1605"/>
      <c r="U18" s="1572"/>
      <c r="V18" s="1572"/>
      <c r="W18" s="1578"/>
      <c r="X18" s="581"/>
      <c r="Y18" s="1609"/>
      <c r="Z18" s="1572"/>
      <c r="AA18" s="1572"/>
      <c r="AB18" s="1572"/>
      <c r="AC18" s="1572"/>
      <c r="AD18" s="1572"/>
      <c r="AE18" s="1572"/>
      <c r="AF18" s="1572"/>
      <c r="AG18" s="1572"/>
      <c r="AH18" s="1572"/>
      <c r="AI18" s="1572"/>
      <c r="AJ18" s="1578"/>
    </row>
    <row r="19" spans="2:36" ht="16" customHeight="1" x14ac:dyDescent="0.45">
      <c r="B19" s="1588"/>
      <c r="C19" s="1587"/>
      <c r="D19" s="1570"/>
      <c r="E19" s="1571"/>
      <c r="F19" s="1587"/>
      <c r="G19" s="1571"/>
      <c r="H19" s="1571"/>
      <c r="I19" s="1572"/>
      <c r="J19" s="1572"/>
      <c r="K19" s="1572"/>
      <c r="L19" s="1587"/>
      <c r="M19" s="1572"/>
      <c r="N19" s="1572"/>
      <c r="O19" s="1572"/>
      <c r="P19" s="1570"/>
      <c r="Q19" s="1571"/>
      <c r="R19" s="1587"/>
      <c r="S19" s="1866">
        <f t="shared" si="1"/>
        <v>0</v>
      </c>
      <c r="T19" s="1605"/>
      <c r="U19" s="1572"/>
      <c r="V19" s="1572"/>
      <c r="W19" s="1578"/>
      <c r="X19" s="581"/>
      <c r="Y19" s="1609"/>
      <c r="Z19" s="1572"/>
      <c r="AA19" s="1572"/>
      <c r="AB19" s="1572"/>
      <c r="AC19" s="1572"/>
      <c r="AD19" s="1572"/>
      <c r="AE19" s="1572"/>
      <c r="AF19" s="1572"/>
      <c r="AG19" s="1572"/>
      <c r="AH19" s="1572"/>
      <c r="AI19" s="1572"/>
      <c r="AJ19" s="1578"/>
    </row>
    <row r="20" spans="2:36" ht="16" customHeight="1" x14ac:dyDescent="0.45">
      <c r="B20" s="1588"/>
      <c r="C20" s="1587"/>
      <c r="D20" s="1570"/>
      <c r="E20" s="1571"/>
      <c r="F20" s="1587"/>
      <c r="G20" s="1571"/>
      <c r="H20" s="1571"/>
      <c r="I20" s="1572"/>
      <c r="J20" s="1572"/>
      <c r="K20" s="1572"/>
      <c r="L20" s="1587"/>
      <c r="M20" s="1572"/>
      <c r="N20" s="1572"/>
      <c r="O20" s="1572"/>
      <c r="P20" s="1570"/>
      <c r="Q20" s="1571"/>
      <c r="R20" s="1587"/>
      <c r="S20" s="1866">
        <f t="shared" si="1"/>
        <v>0</v>
      </c>
      <c r="T20" s="1605"/>
      <c r="U20" s="1572"/>
      <c r="V20" s="1572"/>
      <c r="W20" s="1578"/>
      <c r="X20" s="581"/>
      <c r="Y20" s="1609"/>
      <c r="Z20" s="1572"/>
      <c r="AA20" s="1572"/>
      <c r="AB20" s="1572"/>
      <c r="AC20" s="1572"/>
      <c r="AD20" s="1572"/>
      <c r="AE20" s="1572"/>
      <c r="AF20" s="1572"/>
      <c r="AG20" s="1572"/>
      <c r="AH20" s="1572"/>
      <c r="AI20" s="1572"/>
      <c r="AJ20" s="1578"/>
    </row>
    <row r="21" spans="2:36" ht="16" customHeight="1" x14ac:dyDescent="0.45">
      <c r="B21" s="1588"/>
      <c r="C21" s="1587"/>
      <c r="D21" s="1570"/>
      <c r="E21" s="1571"/>
      <c r="F21" s="1587"/>
      <c r="G21" s="1571"/>
      <c r="H21" s="1571"/>
      <c r="I21" s="1572"/>
      <c r="J21" s="1572"/>
      <c r="K21" s="1572"/>
      <c r="L21" s="1587"/>
      <c r="M21" s="1572"/>
      <c r="N21" s="1572"/>
      <c r="O21" s="1572"/>
      <c r="P21" s="1570"/>
      <c r="Q21" s="1571"/>
      <c r="R21" s="1587"/>
      <c r="S21" s="1866">
        <f t="shared" si="1"/>
        <v>0</v>
      </c>
      <c r="T21" s="1605"/>
      <c r="U21" s="1572"/>
      <c r="V21" s="1572"/>
      <c r="W21" s="1578"/>
      <c r="X21" s="581"/>
      <c r="Y21" s="1609"/>
      <c r="Z21" s="1572"/>
      <c r="AA21" s="1572"/>
      <c r="AB21" s="1572"/>
      <c r="AC21" s="1572"/>
      <c r="AD21" s="1572"/>
      <c r="AE21" s="1572"/>
      <c r="AF21" s="1572"/>
      <c r="AG21" s="1572"/>
      <c r="AH21" s="1572"/>
      <c r="AI21" s="1572"/>
      <c r="AJ21" s="1578"/>
    </row>
    <row r="22" spans="2:36" ht="16" customHeight="1" x14ac:dyDescent="0.45">
      <c r="B22" s="1588"/>
      <c r="C22" s="1587"/>
      <c r="D22" s="1570"/>
      <c r="E22" s="1571"/>
      <c r="F22" s="1587"/>
      <c r="G22" s="1571"/>
      <c r="H22" s="1571"/>
      <c r="I22" s="1572"/>
      <c r="J22" s="1572"/>
      <c r="K22" s="1572"/>
      <c r="L22" s="1587"/>
      <c r="M22" s="1572"/>
      <c r="N22" s="1572"/>
      <c r="O22" s="1572"/>
      <c r="P22" s="1570"/>
      <c r="Q22" s="1571"/>
      <c r="R22" s="1587"/>
      <c r="S22" s="1866">
        <f t="shared" si="1"/>
        <v>0</v>
      </c>
      <c r="T22" s="1605"/>
      <c r="U22" s="1572"/>
      <c r="V22" s="1572"/>
      <c r="W22" s="1578"/>
      <c r="X22" s="581"/>
      <c r="Y22" s="1609"/>
      <c r="Z22" s="1572"/>
      <c r="AA22" s="1572"/>
      <c r="AB22" s="1572"/>
      <c r="AC22" s="1572"/>
      <c r="AD22" s="1572"/>
      <c r="AE22" s="1572"/>
      <c r="AF22" s="1572"/>
      <c r="AG22" s="1572"/>
      <c r="AH22" s="1572"/>
      <c r="AI22" s="1572"/>
      <c r="AJ22" s="1578"/>
    </row>
    <row r="23" spans="2:36" ht="16" customHeight="1" x14ac:dyDescent="0.45">
      <c r="B23" s="1588"/>
      <c r="C23" s="1587"/>
      <c r="D23" s="1570"/>
      <c r="E23" s="1571"/>
      <c r="F23" s="1587"/>
      <c r="G23" s="1571"/>
      <c r="H23" s="1571"/>
      <c r="I23" s="1572"/>
      <c r="J23" s="1572"/>
      <c r="K23" s="1572"/>
      <c r="L23" s="1587"/>
      <c r="M23" s="1572"/>
      <c r="N23" s="1572"/>
      <c r="O23" s="1572"/>
      <c r="P23" s="1570"/>
      <c r="Q23" s="1571"/>
      <c r="R23" s="1587"/>
      <c r="S23" s="1866">
        <f t="shared" si="1"/>
        <v>0</v>
      </c>
      <c r="T23" s="1605"/>
      <c r="U23" s="1572"/>
      <c r="V23" s="1572"/>
      <c r="W23" s="1578"/>
      <c r="X23" s="581"/>
      <c r="Y23" s="1609"/>
      <c r="Z23" s="1572"/>
      <c r="AA23" s="1572"/>
      <c r="AB23" s="1572"/>
      <c r="AC23" s="1572"/>
      <c r="AD23" s="1572"/>
      <c r="AE23" s="1572"/>
      <c r="AF23" s="1572"/>
      <c r="AG23" s="1572"/>
      <c r="AH23" s="1572"/>
      <c r="AI23" s="1572"/>
      <c r="AJ23" s="1578"/>
    </row>
    <row r="24" spans="2:36" ht="16" customHeight="1" x14ac:dyDescent="0.45">
      <c r="B24" s="1588"/>
      <c r="C24" s="1587"/>
      <c r="D24" s="1570"/>
      <c r="E24" s="1571"/>
      <c r="F24" s="1587"/>
      <c r="G24" s="1571"/>
      <c r="H24" s="1571"/>
      <c r="I24" s="1572"/>
      <c r="J24" s="1572"/>
      <c r="K24" s="1572"/>
      <c r="L24" s="1587"/>
      <c r="M24" s="1572"/>
      <c r="N24" s="1572"/>
      <c r="O24" s="1572"/>
      <c r="P24" s="1570"/>
      <c r="Q24" s="1571"/>
      <c r="R24" s="1587"/>
      <c r="S24" s="1866">
        <f t="shared" si="1"/>
        <v>0</v>
      </c>
      <c r="T24" s="1605"/>
      <c r="U24" s="1572"/>
      <c r="V24" s="1572"/>
      <c r="W24" s="1578"/>
      <c r="X24" s="581"/>
      <c r="Y24" s="1609"/>
      <c r="Z24" s="1572"/>
      <c r="AA24" s="1572"/>
      <c r="AB24" s="1572"/>
      <c r="AC24" s="1572"/>
      <c r="AD24" s="1572"/>
      <c r="AE24" s="1572"/>
      <c r="AF24" s="1572"/>
      <c r="AG24" s="1572"/>
      <c r="AH24" s="1572"/>
      <c r="AI24" s="1572"/>
      <c r="AJ24" s="1578"/>
    </row>
    <row r="25" spans="2:36" ht="16" customHeight="1" x14ac:dyDescent="0.45">
      <c r="B25" s="1588"/>
      <c r="C25" s="1587"/>
      <c r="D25" s="1570"/>
      <c r="E25" s="1571"/>
      <c r="F25" s="1587"/>
      <c r="G25" s="1571"/>
      <c r="H25" s="1571"/>
      <c r="I25" s="1572"/>
      <c r="J25" s="1572"/>
      <c r="K25" s="1572"/>
      <c r="L25" s="1587"/>
      <c r="M25" s="1572"/>
      <c r="N25" s="1572"/>
      <c r="O25" s="1572"/>
      <c r="P25" s="1570"/>
      <c r="Q25" s="1571"/>
      <c r="R25" s="1587"/>
      <c r="S25" s="1866">
        <f t="shared" si="1"/>
        <v>0</v>
      </c>
      <c r="T25" s="1605"/>
      <c r="U25" s="1572"/>
      <c r="V25" s="1572"/>
      <c r="W25" s="1578"/>
      <c r="X25" s="581"/>
      <c r="Y25" s="1609"/>
      <c r="Z25" s="1572"/>
      <c r="AA25" s="1572"/>
      <c r="AB25" s="1572"/>
      <c r="AC25" s="1572"/>
      <c r="AD25" s="1572"/>
      <c r="AE25" s="1572"/>
      <c r="AF25" s="1572"/>
      <c r="AG25" s="1572"/>
      <c r="AH25" s="1572"/>
      <c r="AI25" s="1572"/>
      <c r="AJ25" s="1578"/>
    </row>
    <row r="26" spans="2:36" ht="16" customHeight="1" x14ac:dyDescent="0.45">
      <c r="B26" s="1588"/>
      <c r="C26" s="1587"/>
      <c r="D26" s="1570"/>
      <c r="E26" s="1571"/>
      <c r="F26" s="1587"/>
      <c r="G26" s="1571"/>
      <c r="H26" s="1571"/>
      <c r="I26" s="1572"/>
      <c r="J26" s="1572"/>
      <c r="K26" s="1572"/>
      <c r="L26" s="1587"/>
      <c r="M26" s="1572"/>
      <c r="N26" s="1572"/>
      <c r="O26" s="1572"/>
      <c r="P26" s="1570"/>
      <c r="Q26" s="1571"/>
      <c r="R26" s="1587"/>
      <c r="S26" s="1866">
        <f t="shared" si="1"/>
        <v>0</v>
      </c>
      <c r="T26" s="1605"/>
      <c r="U26" s="1572"/>
      <c r="V26" s="1572"/>
      <c r="W26" s="1578"/>
      <c r="X26" s="581"/>
      <c r="Y26" s="1609"/>
      <c r="Z26" s="1572"/>
      <c r="AA26" s="1572"/>
      <c r="AB26" s="1572"/>
      <c r="AC26" s="1572"/>
      <c r="AD26" s="1572"/>
      <c r="AE26" s="1572"/>
      <c r="AF26" s="1572"/>
      <c r="AG26" s="1572"/>
      <c r="AH26" s="1572"/>
      <c r="AI26" s="1572"/>
      <c r="AJ26" s="1578"/>
    </row>
    <row r="27" spans="2:36" ht="16" customHeight="1" x14ac:dyDescent="0.45">
      <c r="B27" s="1588"/>
      <c r="C27" s="1587"/>
      <c r="D27" s="1570"/>
      <c r="E27" s="1571"/>
      <c r="F27" s="1587"/>
      <c r="G27" s="1571"/>
      <c r="H27" s="1571"/>
      <c r="I27" s="1572"/>
      <c r="J27" s="1572"/>
      <c r="K27" s="1572"/>
      <c r="L27" s="1587"/>
      <c r="M27" s="1572"/>
      <c r="N27" s="1572"/>
      <c r="O27" s="1572"/>
      <c r="P27" s="1570"/>
      <c r="Q27" s="1571"/>
      <c r="R27" s="1587"/>
      <c r="S27" s="1866">
        <f t="shared" si="1"/>
        <v>0</v>
      </c>
      <c r="T27" s="1605"/>
      <c r="U27" s="1572"/>
      <c r="V27" s="1572"/>
      <c r="W27" s="1578"/>
      <c r="X27" s="581"/>
      <c r="Y27" s="1609"/>
      <c r="Z27" s="1572"/>
      <c r="AA27" s="1572"/>
      <c r="AB27" s="1572"/>
      <c r="AC27" s="1572"/>
      <c r="AD27" s="1572"/>
      <c r="AE27" s="1572"/>
      <c r="AF27" s="1572"/>
      <c r="AG27" s="1572"/>
      <c r="AH27" s="1572"/>
      <c r="AI27" s="1572"/>
      <c r="AJ27" s="1578"/>
    </row>
    <row r="28" spans="2:36" ht="16" customHeight="1" x14ac:dyDescent="0.45">
      <c r="B28" s="1588"/>
      <c r="C28" s="1587"/>
      <c r="D28" s="1570"/>
      <c r="E28" s="1571"/>
      <c r="F28" s="1587"/>
      <c r="G28" s="1571"/>
      <c r="H28" s="1571"/>
      <c r="I28" s="1572"/>
      <c r="J28" s="1572"/>
      <c r="K28" s="1572"/>
      <c r="L28" s="1587"/>
      <c r="M28" s="1572"/>
      <c r="N28" s="1572"/>
      <c r="O28" s="1572"/>
      <c r="P28" s="1570"/>
      <c r="Q28" s="1571"/>
      <c r="R28" s="1587"/>
      <c r="S28" s="1866">
        <f t="shared" si="1"/>
        <v>0</v>
      </c>
      <c r="T28" s="1605"/>
      <c r="U28" s="1572"/>
      <c r="V28" s="1572"/>
      <c r="W28" s="1578"/>
      <c r="X28" s="581"/>
      <c r="Y28" s="1609"/>
      <c r="Z28" s="1572"/>
      <c r="AA28" s="1572"/>
      <c r="AB28" s="1572"/>
      <c r="AC28" s="1572"/>
      <c r="AD28" s="1572"/>
      <c r="AE28" s="1572"/>
      <c r="AF28" s="1572"/>
      <c r="AG28" s="1572"/>
      <c r="AH28" s="1572"/>
      <c r="AI28" s="1572"/>
      <c r="AJ28" s="1578"/>
    </row>
    <row r="29" spans="2:36" ht="16" customHeight="1" x14ac:dyDescent="0.45">
      <c r="B29" s="1588"/>
      <c r="C29" s="1587"/>
      <c r="D29" s="1570"/>
      <c r="E29" s="1571"/>
      <c r="F29" s="1587"/>
      <c r="G29" s="1571"/>
      <c r="H29" s="1571"/>
      <c r="I29" s="1572"/>
      <c r="J29" s="1572"/>
      <c r="K29" s="1572"/>
      <c r="L29" s="1587"/>
      <c r="M29" s="1572"/>
      <c r="N29" s="1572"/>
      <c r="O29" s="1572"/>
      <c r="P29" s="1570"/>
      <c r="Q29" s="1571"/>
      <c r="R29" s="1587"/>
      <c r="S29" s="1866">
        <f t="shared" si="1"/>
        <v>0</v>
      </c>
      <c r="T29" s="1605"/>
      <c r="U29" s="1572"/>
      <c r="V29" s="1572"/>
      <c r="W29" s="1578"/>
      <c r="X29" s="581"/>
      <c r="Y29" s="1609"/>
      <c r="Z29" s="1572"/>
      <c r="AA29" s="1572"/>
      <c r="AB29" s="1572"/>
      <c r="AC29" s="1572"/>
      <c r="AD29" s="1572"/>
      <c r="AE29" s="1572"/>
      <c r="AF29" s="1572"/>
      <c r="AG29" s="1572"/>
      <c r="AH29" s="1572"/>
      <c r="AI29" s="1572"/>
      <c r="AJ29" s="1578"/>
    </row>
    <row r="30" spans="2:36" ht="16" customHeight="1" x14ac:dyDescent="0.45">
      <c r="B30" s="1588"/>
      <c r="C30" s="1587"/>
      <c r="D30" s="1570"/>
      <c r="E30" s="1571"/>
      <c r="F30" s="1587"/>
      <c r="G30" s="1571"/>
      <c r="H30" s="1571"/>
      <c r="I30" s="1572"/>
      <c r="J30" s="1572"/>
      <c r="K30" s="1572"/>
      <c r="L30" s="1587"/>
      <c r="M30" s="1572"/>
      <c r="N30" s="1572"/>
      <c r="O30" s="1572"/>
      <c r="P30" s="1570"/>
      <c r="Q30" s="1571"/>
      <c r="R30" s="1587"/>
      <c r="S30" s="1866">
        <f t="shared" si="1"/>
        <v>0</v>
      </c>
      <c r="T30" s="1605"/>
      <c r="U30" s="1572"/>
      <c r="V30" s="1572"/>
      <c r="W30" s="1578"/>
      <c r="X30" s="581"/>
      <c r="Y30" s="1609"/>
      <c r="Z30" s="1572"/>
      <c r="AA30" s="1572"/>
      <c r="AB30" s="1572"/>
      <c r="AC30" s="1572"/>
      <c r="AD30" s="1572"/>
      <c r="AE30" s="1572"/>
      <c r="AF30" s="1572"/>
      <c r="AG30" s="1572"/>
      <c r="AH30" s="1572"/>
      <c r="AI30" s="1572"/>
      <c r="AJ30" s="1578"/>
    </row>
    <row r="31" spans="2:36" ht="16" customHeight="1" x14ac:dyDescent="0.45">
      <c r="B31" s="1588"/>
      <c r="C31" s="1587"/>
      <c r="D31" s="1570"/>
      <c r="E31" s="1571"/>
      <c r="F31" s="1587"/>
      <c r="G31" s="1571"/>
      <c r="H31" s="1571"/>
      <c r="I31" s="1572"/>
      <c r="J31" s="1572"/>
      <c r="K31" s="1572"/>
      <c r="L31" s="1587"/>
      <c r="M31" s="1572"/>
      <c r="N31" s="1572"/>
      <c r="O31" s="1572"/>
      <c r="P31" s="1570"/>
      <c r="Q31" s="1571"/>
      <c r="R31" s="1587"/>
      <c r="S31" s="1866">
        <f t="shared" si="1"/>
        <v>0</v>
      </c>
      <c r="T31" s="1605"/>
      <c r="U31" s="1572"/>
      <c r="V31" s="1572"/>
      <c r="W31" s="1578"/>
      <c r="X31" s="581"/>
      <c r="Y31" s="1609"/>
      <c r="Z31" s="1572"/>
      <c r="AA31" s="1572"/>
      <c r="AB31" s="1572"/>
      <c r="AC31" s="1572"/>
      <c r="AD31" s="1572"/>
      <c r="AE31" s="1572"/>
      <c r="AF31" s="1572"/>
      <c r="AG31" s="1572"/>
      <c r="AH31" s="1572"/>
      <c r="AI31" s="1572"/>
      <c r="AJ31" s="1578"/>
    </row>
    <row r="32" spans="2:36" ht="16" customHeight="1" x14ac:dyDescent="0.45">
      <c r="B32" s="1588"/>
      <c r="C32" s="1587"/>
      <c r="D32" s="1570"/>
      <c r="E32" s="1571"/>
      <c r="F32" s="1587"/>
      <c r="G32" s="1571"/>
      <c r="H32" s="1571"/>
      <c r="I32" s="1572"/>
      <c r="J32" s="1572"/>
      <c r="K32" s="1572"/>
      <c r="L32" s="1587"/>
      <c r="M32" s="1572"/>
      <c r="N32" s="1572"/>
      <c r="O32" s="1572"/>
      <c r="P32" s="1570"/>
      <c r="Q32" s="1571"/>
      <c r="R32" s="1587"/>
      <c r="S32" s="1866">
        <f t="shared" si="1"/>
        <v>0</v>
      </c>
      <c r="T32" s="1605"/>
      <c r="U32" s="1572"/>
      <c r="V32" s="1572"/>
      <c r="W32" s="1578"/>
      <c r="X32" s="581"/>
      <c r="Y32" s="1609"/>
      <c r="Z32" s="1572"/>
      <c r="AA32" s="1572"/>
      <c r="AB32" s="1572"/>
      <c r="AC32" s="1572"/>
      <c r="AD32" s="1572"/>
      <c r="AE32" s="1572"/>
      <c r="AF32" s="1572"/>
      <c r="AG32" s="1572"/>
      <c r="AH32" s="1572"/>
      <c r="AI32" s="1572"/>
      <c r="AJ32" s="1578"/>
    </row>
    <row r="33" spans="2:36" ht="16" customHeight="1" x14ac:dyDescent="0.45">
      <c r="B33" s="1588"/>
      <c r="C33" s="1587"/>
      <c r="D33" s="1570"/>
      <c r="E33" s="1571"/>
      <c r="F33" s="1587"/>
      <c r="G33" s="1571"/>
      <c r="H33" s="1571"/>
      <c r="I33" s="1572"/>
      <c r="J33" s="1572"/>
      <c r="K33" s="1572"/>
      <c r="L33" s="1587"/>
      <c r="M33" s="1572"/>
      <c r="N33" s="1572"/>
      <c r="O33" s="1572"/>
      <c r="P33" s="1570"/>
      <c r="Q33" s="1571"/>
      <c r="R33" s="1587"/>
      <c r="S33" s="1866">
        <f t="shared" si="1"/>
        <v>0</v>
      </c>
      <c r="T33" s="1605"/>
      <c r="U33" s="1572"/>
      <c r="V33" s="1572"/>
      <c r="W33" s="1578"/>
      <c r="X33" s="581"/>
      <c r="Y33" s="1609"/>
      <c r="Z33" s="1572"/>
      <c r="AA33" s="1572"/>
      <c r="AB33" s="1572"/>
      <c r="AC33" s="1572"/>
      <c r="AD33" s="1572"/>
      <c r="AE33" s="1572"/>
      <c r="AF33" s="1572"/>
      <c r="AG33" s="1572"/>
      <c r="AH33" s="1572"/>
      <c r="AI33" s="1572"/>
      <c r="AJ33" s="1578"/>
    </row>
    <row r="34" spans="2:36" ht="16" customHeight="1" x14ac:dyDescent="0.45">
      <c r="B34" s="1588"/>
      <c r="C34" s="1587"/>
      <c r="D34" s="1570"/>
      <c r="E34" s="1571"/>
      <c r="F34" s="1587"/>
      <c r="G34" s="1571"/>
      <c r="H34" s="1571"/>
      <c r="I34" s="1572"/>
      <c r="J34" s="1572"/>
      <c r="K34" s="1572"/>
      <c r="L34" s="1587"/>
      <c r="M34" s="1572"/>
      <c r="N34" s="1572"/>
      <c r="O34" s="1572"/>
      <c r="P34" s="1570"/>
      <c r="Q34" s="1571"/>
      <c r="R34" s="1587"/>
      <c r="S34" s="1866">
        <f t="shared" si="1"/>
        <v>0</v>
      </c>
      <c r="T34" s="1605"/>
      <c r="U34" s="1572"/>
      <c r="V34" s="1572"/>
      <c r="W34" s="1578"/>
      <c r="X34" s="581"/>
      <c r="Y34" s="1609"/>
      <c r="Z34" s="1572"/>
      <c r="AA34" s="1572"/>
      <c r="AB34" s="1572"/>
      <c r="AC34" s="1572"/>
      <c r="AD34" s="1572"/>
      <c r="AE34" s="1572"/>
      <c r="AF34" s="1572"/>
      <c r="AG34" s="1572"/>
      <c r="AH34" s="1572"/>
      <c r="AI34" s="1572"/>
      <c r="AJ34" s="1578"/>
    </row>
    <row r="35" spans="2:36" ht="16" customHeight="1" x14ac:dyDescent="0.45">
      <c r="B35" s="1588"/>
      <c r="C35" s="1587"/>
      <c r="D35" s="1570"/>
      <c r="E35" s="1571"/>
      <c r="F35" s="1587"/>
      <c r="G35" s="1571"/>
      <c r="H35" s="1571"/>
      <c r="I35" s="1572"/>
      <c r="J35" s="1572"/>
      <c r="K35" s="1572"/>
      <c r="L35" s="1587"/>
      <c r="M35" s="1572"/>
      <c r="N35" s="1572"/>
      <c r="O35" s="1572"/>
      <c r="P35" s="1570"/>
      <c r="Q35" s="1571"/>
      <c r="R35" s="1587"/>
      <c r="S35" s="1866">
        <f t="shared" si="1"/>
        <v>0</v>
      </c>
      <c r="T35" s="1605"/>
      <c r="U35" s="1572"/>
      <c r="V35" s="1572"/>
      <c r="W35" s="1578"/>
      <c r="X35" s="581"/>
      <c r="Y35" s="1609"/>
      <c r="Z35" s="1572"/>
      <c r="AA35" s="1572"/>
      <c r="AB35" s="1572"/>
      <c r="AC35" s="1572"/>
      <c r="AD35" s="1572"/>
      <c r="AE35" s="1572"/>
      <c r="AF35" s="1572"/>
      <c r="AG35" s="1572"/>
      <c r="AH35" s="1572"/>
      <c r="AI35" s="1572"/>
      <c r="AJ35" s="1578"/>
    </row>
    <row r="36" spans="2:36" ht="16" customHeight="1" x14ac:dyDescent="0.45">
      <c r="B36" s="1588"/>
      <c r="C36" s="1587"/>
      <c r="D36" s="1570"/>
      <c r="E36" s="1571"/>
      <c r="F36" s="1587"/>
      <c r="G36" s="1571"/>
      <c r="H36" s="1571"/>
      <c r="I36" s="1572"/>
      <c r="J36" s="1572"/>
      <c r="K36" s="1572"/>
      <c r="L36" s="1587"/>
      <c r="M36" s="1572"/>
      <c r="N36" s="1572"/>
      <c r="O36" s="1572"/>
      <c r="P36" s="1570"/>
      <c r="Q36" s="1571"/>
      <c r="R36" s="1587"/>
      <c r="S36" s="1866">
        <f t="shared" si="1"/>
        <v>0</v>
      </c>
      <c r="T36" s="1605"/>
      <c r="U36" s="1572"/>
      <c r="V36" s="1572"/>
      <c r="W36" s="1578"/>
      <c r="X36" s="581"/>
      <c r="Y36" s="1609"/>
      <c r="Z36" s="1572"/>
      <c r="AA36" s="1572"/>
      <c r="AB36" s="1572"/>
      <c r="AC36" s="1572"/>
      <c r="AD36" s="1572"/>
      <c r="AE36" s="1572"/>
      <c r="AF36" s="1572"/>
      <c r="AG36" s="1572"/>
      <c r="AH36" s="1572"/>
      <c r="AI36" s="1572"/>
      <c r="AJ36" s="1578"/>
    </row>
    <row r="37" spans="2:36" ht="16" customHeight="1" x14ac:dyDescent="0.45">
      <c r="B37" s="1588"/>
      <c r="C37" s="1587"/>
      <c r="D37" s="1570"/>
      <c r="E37" s="1571"/>
      <c r="F37" s="1587"/>
      <c r="G37" s="1571"/>
      <c r="H37" s="1571"/>
      <c r="I37" s="1572"/>
      <c r="J37" s="1572"/>
      <c r="K37" s="1572"/>
      <c r="L37" s="1587"/>
      <c r="M37" s="1572"/>
      <c r="N37" s="1572"/>
      <c r="O37" s="1572"/>
      <c r="P37" s="1570"/>
      <c r="Q37" s="1571"/>
      <c r="R37" s="1587"/>
      <c r="S37" s="1866">
        <f t="shared" si="1"/>
        <v>0</v>
      </c>
      <c r="T37" s="1605"/>
      <c r="U37" s="1572"/>
      <c r="V37" s="1572"/>
      <c r="W37" s="1578"/>
      <c r="X37" s="581"/>
      <c r="Y37" s="1609"/>
      <c r="Z37" s="1572"/>
      <c r="AA37" s="1572"/>
      <c r="AB37" s="1572"/>
      <c r="AC37" s="1572"/>
      <c r="AD37" s="1572"/>
      <c r="AE37" s="1572"/>
      <c r="AF37" s="1572"/>
      <c r="AG37" s="1572"/>
      <c r="AH37" s="1572"/>
      <c r="AI37" s="1572"/>
      <c r="AJ37" s="1578"/>
    </row>
    <row r="38" spans="2:36" ht="16" customHeight="1" x14ac:dyDescent="0.45">
      <c r="B38" s="1588"/>
      <c r="C38" s="1587"/>
      <c r="D38" s="1570"/>
      <c r="E38" s="1571"/>
      <c r="F38" s="1587"/>
      <c r="G38" s="1571"/>
      <c r="H38" s="1571"/>
      <c r="I38" s="1572"/>
      <c r="J38" s="1572"/>
      <c r="K38" s="1572"/>
      <c r="L38" s="1587"/>
      <c r="M38" s="1572"/>
      <c r="N38" s="1572"/>
      <c r="O38" s="1572"/>
      <c r="P38" s="1570"/>
      <c r="Q38" s="1571"/>
      <c r="R38" s="1587"/>
      <c r="S38" s="1866">
        <f t="shared" si="1"/>
        <v>0</v>
      </c>
      <c r="T38" s="1605"/>
      <c r="U38" s="1572"/>
      <c r="V38" s="1572"/>
      <c r="W38" s="1578"/>
      <c r="X38" s="581"/>
      <c r="Y38" s="1609"/>
      <c r="Z38" s="1572"/>
      <c r="AA38" s="1572"/>
      <c r="AB38" s="1572"/>
      <c r="AC38" s="1572"/>
      <c r="AD38" s="1572"/>
      <c r="AE38" s="1572"/>
      <c r="AF38" s="1572"/>
      <c r="AG38" s="1572"/>
      <c r="AH38" s="1572"/>
      <c r="AI38" s="1572"/>
      <c r="AJ38" s="1578"/>
    </row>
    <row r="39" spans="2:36" ht="16" customHeight="1" x14ac:dyDescent="0.45">
      <c r="B39" s="1588"/>
      <c r="C39" s="1587"/>
      <c r="D39" s="1570"/>
      <c r="E39" s="1571"/>
      <c r="F39" s="1587"/>
      <c r="G39" s="1571"/>
      <c r="H39" s="1571"/>
      <c r="I39" s="1572"/>
      <c r="J39" s="1572"/>
      <c r="K39" s="1572"/>
      <c r="L39" s="1587"/>
      <c r="M39" s="1572"/>
      <c r="N39" s="1572"/>
      <c r="O39" s="1572"/>
      <c r="P39" s="1570"/>
      <c r="Q39" s="1571"/>
      <c r="R39" s="1587"/>
      <c r="S39" s="1866">
        <f t="shared" si="1"/>
        <v>0</v>
      </c>
      <c r="T39" s="1605"/>
      <c r="U39" s="1572"/>
      <c r="V39" s="1572"/>
      <c r="W39" s="1578"/>
      <c r="X39" s="581"/>
      <c r="Y39" s="1609"/>
      <c r="Z39" s="1572"/>
      <c r="AA39" s="1572"/>
      <c r="AB39" s="1572"/>
      <c r="AC39" s="1572"/>
      <c r="AD39" s="1572"/>
      <c r="AE39" s="1572"/>
      <c r="AF39" s="1572"/>
      <c r="AG39" s="1572"/>
      <c r="AH39" s="1572"/>
      <c r="AI39" s="1572"/>
      <c r="AJ39" s="1578"/>
    </row>
    <row r="40" spans="2:36" ht="16" customHeight="1" x14ac:dyDescent="0.45">
      <c r="B40" s="1588"/>
      <c r="C40" s="1587"/>
      <c r="D40" s="1570"/>
      <c r="E40" s="1571"/>
      <c r="F40" s="1587"/>
      <c r="G40" s="1571"/>
      <c r="H40" s="1571"/>
      <c r="I40" s="1572"/>
      <c r="J40" s="1572"/>
      <c r="K40" s="1572"/>
      <c r="L40" s="1587"/>
      <c r="M40" s="1572"/>
      <c r="N40" s="1572"/>
      <c r="O40" s="1572"/>
      <c r="P40" s="1570"/>
      <c r="Q40" s="1571"/>
      <c r="R40" s="1587"/>
      <c r="S40" s="1866">
        <f t="shared" si="1"/>
        <v>0</v>
      </c>
      <c r="T40" s="1605"/>
      <c r="U40" s="1572"/>
      <c r="V40" s="1572"/>
      <c r="W40" s="1578"/>
      <c r="X40" s="581"/>
      <c r="Y40" s="1609"/>
      <c r="Z40" s="1572"/>
      <c r="AA40" s="1572"/>
      <c r="AB40" s="1572"/>
      <c r="AC40" s="1572"/>
      <c r="AD40" s="1572"/>
      <c r="AE40" s="1572"/>
      <c r="AF40" s="1572"/>
      <c r="AG40" s="1572"/>
      <c r="AH40" s="1572"/>
      <c r="AI40" s="1572"/>
      <c r="AJ40" s="1578"/>
    </row>
    <row r="41" spans="2:36" ht="16" customHeight="1" x14ac:dyDescent="0.45">
      <c r="B41" s="1588"/>
      <c r="C41" s="1587"/>
      <c r="D41" s="1570"/>
      <c r="E41" s="1571"/>
      <c r="F41" s="1587"/>
      <c r="G41" s="1571"/>
      <c r="H41" s="1571"/>
      <c r="I41" s="1572"/>
      <c r="J41" s="1572"/>
      <c r="K41" s="1572"/>
      <c r="L41" s="1587"/>
      <c r="M41" s="1572"/>
      <c r="N41" s="1572"/>
      <c r="O41" s="1572"/>
      <c r="P41" s="1570"/>
      <c r="Q41" s="1571"/>
      <c r="R41" s="1587"/>
      <c r="S41" s="1866">
        <f t="shared" si="1"/>
        <v>0</v>
      </c>
      <c r="T41" s="1605"/>
      <c r="U41" s="1572"/>
      <c r="V41" s="1572"/>
      <c r="W41" s="1578"/>
      <c r="X41" s="581"/>
      <c r="Y41" s="1609"/>
      <c r="Z41" s="1572"/>
      <c r="AA41" s="1572"/>
      <c r="AB41" s="1572"/>
      <c r="AC41" s="1572"/>
      <c r="AD41" s="1572"/>
      <c r="AE41" s="1572"/>
      <c r="AF41" s="1572"/>
      <c r="AG41" s="1572"/>
      <c r="AH41" s="1572"/>
      <c r="AI41" s="1572"/>
      <c r="AJ41" s="1578"/>
    </row>
    <row r="42" spans="2:36" ht="16" customHeight="1" x14ac:dyDescent="0.45">
      <c r="B42" s="1588"/>
      <c r="C42" s="1587"/>
      <c r="D42" s="1570"/>
      <c r="E42" s="1571"/>
      <c r="F42" s="1587"/>
      <c r="G42" s="1571"/>
      <c r="H42" s="1571"/>
      <c r="I42" s="1572"/>
      <c r="J42" s="1572"/>
      <c r="K42" s="1572"/>
      <c r="L42" s="1587"/>
      <c r="M42" s="1572"/>
      <c r="N42" s="1572"/>
      <c r="O42" s="1572"/>
      <c r="P42" s="1570"/>
      <c r="Q42" s="1571"/>
      <c r="R42" s="1587"/>
      <c r="S42" s="1866">
        <f t="shared" si="1"/>
        <v>0</v>
      </c>
      <c r="T42" s="1605"/>
      <c r="U42" s="1572"/>
      <c r="V42" s="1572"/>
      <c r="W42" s="1578"/>
      <c r="X42" s="581"/>
      <c r="Y42" s="1609"/>
      <c r="Z42" s="1572"/>
      <c r="AA42" s="1572"/>
      <c r="AB42" s="1572"/>
      <c r="AC42" s="1572"/>
      <c r="AD42" s="1572"/>
      <c r="AE42" s="1572"/>
      <c r="AF42" s="1572"/>
      <c r="AG42" s="1572"/>
      <c r="AH42" s="1572"/>
      <c r="AI42" s="1572"/>
      <c r="AJ42" s="1578"/>
    </row>
    <row r="43" spans="2:36" ht="16" customHeight="1" x14ac:dyDescent="0.45">
      <c r="B43" s="1588"/>
      <c r="C43" s="1587"/>
      <c r="D43" s="1570"/>
      <c r="E43" s="1571"/>
      <c r="F43" s="1587"/>
      <c r="G43" s="1571"/>
      <c r="H43" s="1571"/>
      <c r="I43" s="1572"/>
      <c r="J43" s="1572"/>
      <c r="K43" s="1572"/>
      <c r="L43" s="1587"/>
      <c r="M43" s="1572"/>
      <c r="N43" s="1572"/>
      <c r="O43" s="1572"/>
      <c r="P43" s="1570"/>
      <c r="Q43" s="1571"/>
      <c r="R43" s="1587"/>
      <c r="S43" s="1866">
        <f t="shared" si="1"/>
        <v>0</v>
      </c>
      <c r="T43" s="1605"/>
      <c r="U43" s="1572"/>
      <c r="V43" s="1572"/>
      <c r="W43" s="1578"/>
      <c r="X43" s="581"/>
      <c r="Y43" s="1609"/>
      <c r="Z43" s="1572"/>
      <c r="AA43" s="1572"/>
      <c r="AB43" s="1572"/>
      <c r="AC43" s="1572"/>
      <c r="AD43" s="1572"/>
      <c r="AE43" s="1572"/>
      <c r="AF43" s="1572"/>
      <c r="AG43" s="1572"/>
      <c r="AH43" s="1572"/>
      <c r="AI43" s="1572"/>
      <c r="AJ43" s="1578"/>
    </row>
    <row r="44" spans="2:36" ht="16" customHeight="1" x14ac:dyDescent="0.45">
      <c r="B44" s="1588"/>
      <c r="C44" s="1587"/>
      <c r="D44" s="1570"/>
      <c r="E44" s="1571"/>
      <c r="F44" s="1587"/>
      <c r="G44" s="1571"/>
      <c r="H44" s="1571"/>
      <c r="I44" s="1572"/>
      <c r="J44" s="1572"/>
      <c r="K44" s="1572"/>
      <c r="L44" s="1587"/>
      <c r="M44" s="1572"/>
      <c r="N44" s="1572"/>
      <c r="O44" s="1572"/>
      <c r="P44" s="1570"/>
      <c r="Q44" s="1571"/>
      <c r="R44" s="1587"/>
      <c r="S44" s="1866">
        <f t="shared" si="1"/>
        <v>0</v>
      </c>
      <c r="T44" s="1605"/>
      <c r="U44" s="1572"/>
      <c r="V44" s="1572"/>
      <c r="W44" s="1578"/>
      <c r="X44" s="581"/>
      <c r="Y44" s="1609"/>
      <c r="Z44" s="1572"/>
      <c r="AA44" s="1572"/>
      <c r="AB44" s="1572"/>
      <c r="AC44" s="1572"/>
      <c r="AD44" s="1572"/>
      <c r="AE44" s="1572"/>
      <c r="AF44" s="1572"/>
      <c r="AG44" s="1572"/>
      <c r="AH44" s="1572"/>
      <c r="AI44" s="1572"/>
      <c r="AJ44" s="1578"/>
    </row>
    <row r="45" spans="2:36" ht="16" customHeight="1" x14ac:dyDescent="0.45">
      <c r="B45" s="1588"/>
      <c r="C45" s="1587"/>
      <c r="D45" s="1570"/>
      <c r="E45" s="1571"/>
      <c r="F45" s="1587"/>
      <c r="G45" s="1571"/>
      <c r="H45" s="1571"/>
      <c r="I45" s="1572"/>
      <c r="J45" s="1572"/>
      <c r="K45" s="1572"/>
      <c r="L45" s="1587"/>
      <c r="M45" s="1572"/>
      <c r="N45" s="1572"/>
      <c r="O45" s="1572"/>
      <c r="P45" s="1570"/>
      <c r="Q45" s="1571"/>
      <c r="R45" s="1587"/>
      <c r="S45" s="1866">
        <f t="shared" si="1"/>
        <v>0</v>
      </c>
      <c r="T45" s="1605"/>
      <c r="U45" s="1572"/>
      <c r="V45" s="1572"/>
      <c r="W45" s="1578"/>
      <c r="X45" s="581"/>
      <c r="Y45" s="1609"/>
      <c r="Z45" s="1572"/>
      <c r="AA45" s="1572"/>
      <c r="AB45" s="1572"/>
      <c r="AC45" s="1572"/>
      <c r="AD45" s="1572"/>
      <c r="AE45" s="1572"/>
      <c r="AF45" s="1572"/>
      <c r="AG45" s="1572"/>
      <c r="AH45" s="1572"/>
      <c r="AI45" s="1572"/>
      <c r="AJ45" s="1578"/>
    </row>
    <row r="46" spans="2:36" ht="16" customHeight="1" x14ac:dyDescent="0.45">
      <c r="B46" s="1588"/>
      <c r="C46" s="1587"/>
      <c r="D46" s="1570"/>
      <c r="E46" s="1571"/>
      <c r="F46" s="1587"/>
      <c r="G46" s="1571"/>
      <c r="H46" s="1571"/>
      <c r="I46" s="1572"/>
      <c r="J46" s="1572"/>
      <c r="K46" s="1572"/>
      <c r="L46" s="1587"/>
      <c r="M46" s="1572"/>
      <c r="N46" s="1572"/>
      <c r="O46" s="1572"/>
      <c r="P46" s="1570"/>
      <c r="Q46" s="1571"/>
      <c r="R46" s="1587"/>
      <c r="S46" s="1866">
        <f t="shared" si="1"/>
        <v>0</v>
      </c>
      <c r="T46" s="1605"/>
      <c r="U46" s="1572"/>
      <c r="V46" s="1572"/>
      <c r="W46" s="1578"/>
      <c r="X46" s="581"/>
      <c r="Y46" s="1609"/>
      <c r="Z46" s="1572"/>
      <c r="AA46" s="1572"/>
      <c r="AB46" s="1572"/>
      <c r="AC46" s="1572"/>
      <c r="AD46" s="1572"/>
      <c r="AE46" s="1572"/>
      <c r="AF46" s="1572"/>
      <c r="AG46" s="1572"/>
      <c r="AH46" s="1572"/>
      <c r="AI46" s="1572"/>
      <c r="AJ46" s="1578"/>
    </row>
    <row r="47" spans="2:36" ht="16" customHeight="1" x14ac:dyDescent="0.45">
      <c r="B47" s="1588"/>
      <c r="C47" s="1587"/>
      <c r="D47" s="1570"/>
      <c r="E47" s="1571"/>
      <c r="F47" s="1587"/>
      <c r="G47" s="1571"/>
      <c r="H47" s="1571"/>
      <c r="I47" s="1572"/>
      <c r="J47" s="1572"/>
      <c r="K47" s="1572"/>
      <c r="L47" s="1587"/>
      <c r="M47" s="1572"/>
      <c r="N47" s="1572"/>
      <c r="O47" s="1572"/>
      <c r="P47" s="1570"/>
      <c r="Q47" s="1571"/>
      <c r="R47" s="1587"/>
      <c r="S47" s="1866">
        <f t="shared" si="1"/>
        <v>0</v>
      </c>
      <c r="T47" s="1605"/>
      <c r="U47" s="1572"/>
      <c r="V47" s="1572"/>
      <c r="W47" s="1578"/>
      <c r="X47" s="581"/>
      <c r="Y47" s="1609"/>
      <c r="Z47" s="1572"/>
      <c r="AA47" s="1572"/>
      <c r="AB47" s="1572"/>
      <c r="AC47" s="1572"/>
      <c r="AD47" s="1572"/>
      <c r="AE47" s="1572"/>
      <c r="AF47" s="1572"/>
      <c r="AG47" s="1572"/>
      <c r="AH47" s="1572"/>
      <c r="AI47" s="1572"/>
      <c r="AJ47" s="1578"/>
    </row>
    <row r="48" spans="2:36" ht="16" customHeight="1" x14ac:dyDescent="0.45">
      <c r="B48" s="1588"/>
      <c r="C48" s="1587"/>
      <c r="D48" s="1570"/>
      <c r="E48" s="1571"/>
      <c r="F48" s="1587"/>
      <c r="G48" s="1571"/>
      <c r="H48" s="1571"/>
      <c r="I48" s="1572"/>
      <c r="J48" s="1572"/>
      <c r="K48" s="1572"/>
      <c r="L48" s="1587"/>
      <c r="M48" s="1572"/>
      <c r="N48" s="1572"/>
      <c r="O48" s="1572"/>
      <c r="P48" s="1570"/>
      <c r="Q48" s="1571"/>
      <c r="R48" s="1587"/>
      <c r="S48" s="1866">
        <f t="shared" si="1"/>
        <v>0</v>
      </c>
      <c r="T48" s="1605"/>
      <c r="U48" s="1572"/>
      <c r="V48" s="1572"/>
      <c r="W48" s="1578"/>
      <c r="X48" s="581"/>
      <c r="Y48" s="1609"/>
      <c r="Z48" s="1572"/>
      <c r="AA48" s="1572"/>
      <c r="AB48" s="1572"/>
      <c r="AC48" s="1572"/>
      <c r="AD48" s="1572"/>
      <c r="AE48" s="1572"/>
      <c r="AF48" s="1572"/>
      <c r="AG48" s="1572"/>
      <c r="AH48" s="1572"/>
      <c r="AI48" s="1572"/>
      <c r="AJ48" s="1578"/>
    </row>
    <row r="49" spans="2:36" ht="16" customHeight="1" x14ac:dyDescent="0.45">
      <c r="B49" s="1588"/>
      <c r="C49" s="1587"/>
      <c r="D49" s="1570"/>
      <c r="E49" s="1571"/>
      <c r="F49" s="1587"/>
      <c r="G49" s="1571"/>
      <c r="H49" s="1571"/>
      <c r="I49" s="1572"/>
      <c r="J49" s="1572"/>
      <c r="K49" s="1572"/>
      <c r="L49" s="1587"/>
      <c r="M49" s="1572"/>
      <c r="N49" s="1572"/>
      <c r="O49" s="1572"/>
      <c r="P49" s="1570"/>
      <c r="Q49" s="1571"/>
      <c r="R49" s="1587"/>
      <c r="S49" s="1866">
        <f t="shared" si="1"/>
        <v>0</v>
      </c>
      <c r="T49" s="1587"/>
      <c r="U49" s="1572"/>
      <c r="V49" s="1572"/>
      <c r="W49" s="1578"/>
      <c r="X49" s="581"/>
      <c r="Y49" s="1609"/>
      <c r="Z49" s="1572"/>
      <c r="AA49" s="1572"/>
      <c r="AB49" s="1572"/>
      <c r="AC49" s="1572"/>
      <c r="AD49" s="1572"/>
      <c r="AE49" s="1572"/>
      <c r="AF49" s="1572"/>
      <c r="AG49" s="1572"/>
      <c r="AH49" s="1572"/>
      <c r="AI49" s="1572"/>
      <c r="AJ49" s="1578"/>
    </row>
    <row r="50" spans="2:36" ht="16" customHeight="1" x14ac:dyDescent="0.45">
      <c r="B50" s="1588"/>
      <c r="C50" s="1587"/>
      <c r="D50" s="1570"/>
      <c r="E50" s="1571"/>
      <c r="F50" s="1587"/>
      <c r="G50" s="1571"/>
      <c r="H50" s="1571"/>
      <c r="I50" s="1572"/>
      <c r="J50" s="1572"/>
      <c r="K50" s="1572"/>
      <c r="L50" s="1587"/>
      <c r="M50" s="1572"/>
      <c r="N50" s="1572"/>
      <c r="O50" s="1572"/>
      <c r="P50" s="1570"/>
      <c r="Q50" s="1571"/>
      <c r="R50" s="1587"/>
      <c r="S50" s="1866">
        <f t="shared" si="1"/>
        <v>0</v>
      </c>
      <c r="T50" s="1587"/>
      <c r="U50" s="1572"/>
      <c r="V50" s="1572"/>
      <c r="W50" s="1578"/>
      <c r="X50" s="581"/>
      <c r="Y50" s="1609"/>
      <c r="Z50" s="1572"/>
      <c r="AA50" s="1572"/>
      <c r="AB50" s="1572"/>
      <c r="AC50" s="1572"/>
      <c r="AD50" s="1572"/>
      <c r="AE50" s="1572"/>
      <c r="AF50" s="1572"/>
      <c r="AG50" s="1572"/>
      <c r="AH50" s="1572"/>
      <c r="AI50" s="1572"/>
      <c r="AJ50" s="1578"/>
    </row>
    <row r="51" spans="2:36" ht="16" customHeight="1" x14ac:dyDescent="0.45">
      <c r="B51" s="1588"/>
      <c r="C51" s="1587"/>
      <c r="D51" s="1570"/>
      <c r="E51" s="1571"/>
      <c r="F51" s="1587"/>
      <c r="G51" s="1571"/>
      <c r="H51" s="1571"/>
      <c r="I51" s="1572"/>
      <c r="J51" s="1572"/>
      <c r="K51" s="1572"/>
      <c r="L51" s="1587"/>
      <c r="M51" s="1572"/>
      <c r="N51" s="1572"/>
      <c r="O51" s="1572"/>
      <c r="P51" s="1570"/>
      <c r="Q51" s="1571"/>
      <c r="R51" s="1587"/>
      <c r="S51" s="1866">
        <f t="shared" si="1"/>
        <v>0</v>
      </c>
      <c r="T51" s="1587"/>
      <c r="U51" s="1572"/>
      <c r="V51" s="1572"/>
      <c r="W51" s="1578"/>
      <c r="X51" s="581"/>
      <c r="Y51" s="1609"/>
      <c r="Z51" s="1572"/>
      <c r="AA51" s="1572"/>
      <c r="AB51" s="1572"/>
      <c r="AC51" s="1572"/>
      <c r="AD51" s="1572"/>
      <c r="AE51" s="1572"/>
      <c r="AF51" s="1572"/>
      <c r="AG51" s="1572"/>
      <c r="AH51" s="1572"/>
      <c r="AI51" s="1572"/>
      <c r="AJ51" s="1578"/>
    </row>
    <row r="52" spans="2:36" ht="16" customHeight="1" x14ac:dyDescent="0.45">
      <c r="B52" s="1588"/>
      <c r="C52" s="1587"/>
      <c r="D52" s="1570"/>
      <c r="E52" s="1571"/>
      <c r="F52" s="1587"/>
      <c r="G52" s="1571"/>
      <c r="H52" s="1571"/>
      <c r="I52" s="1572"/>
      <c r="J52" s="1572"/>
      <c r="K52" s="1572"/>
      <c r="L52" s="1587"/>
      <c r="M52" s="1572"/>
      <c r="N52" s="1572"/>
      <c r="O52" s="1572"/>
      <c r="P52" s="1570"/>
      <c r="Q52" s="1571"/>
      <c r="R52" s="1587"/>
      <c r="S52" s="1866">
        <f t="shared" si="1"/>
        <v>0</v>
      </c>
      <c r="T52" s="1587"/>
      <c r="U52" s="1572"/>
      <c r="V52" s="1572"/>
      <c r="W52" s="1578"/>
      <c r="X52" s="581"/>
      <c r="Y52" s="1609"/>
      <c r="Z52" s="1572"/>
      <c r="AA52" s="1572"/>
      <c r="AB52" s="1572"/>
      <c r="AC52" s="1572"/>
      <c r="AD52" s="1572"/>
      <c r="AE52" s="1572"/>
      <c r="AF52" s="1572"/>
      <c r="AG52" s="1572"/>
      <c r="AH52" s="1572"/>
      <c r="AI52" s="1572"/>
      <c r="AJ52" s="1578"/>
    </row>
    <row r="53" spans="2:36" ht="16" customHeight="1" x14ac:dyDescent="0.45">
      <c r="B53" s="1588"/>
      <c r="C53" s="1587"/>
      <c r="D53" s="1570"/>
      <c r="E53" s="1571"/>
      <c r="F53" s="1587"/>
      <c r="G53" s="1571"/>
      <c r="H53" s="1571"/>
      <c r="I53" s="1572"/>
      <c r="J53" s="1572"/>
      <c r="K53" s="1572"/>
      <c r="L53" s="1587"/>
      <c r="M53" s="1572"/>
      <c r="N53" s="1572"/>
      <c r="O53" s="1572"/>
      <c r="P53" s="1570"/>
      <c r="Q53" s="1571"/>
      <c r="R53" s="1587"/>
      <c r="S53" s="1866">
        <f t="shared" si="1"/>
        <v>0</v>
      </c>
      <c r="T53" s="1587"/>
      <c r="U53" s="1572"/>
      <c r="V53" s="1572"/>
      <c r="W53" s="1578"/>
      <c r="X53" s="581"/>
      <c r="Y53" s="1609"/>
      <c r="Z53" s="1572"/>
      <c r="AA53" s="1572"/>
      <c r="AB53" s="1572"/>
      <c r="AC53" s="1572"/>
      <c r="AD53" s="1572"/>
      <c r="AE53" s="1572"/>
      <c r="AF53" s="1572"/>
      <c r="AG53" s="1572"/>
      <c r="AH53" s="1572"/>
      <c r="AI53" s="1572"/>
      <c r="AJ53" s="1578"/>
    </row>
    <row r="54" spans="2:36" ht="16" customHeight="1" x14ac:dyDescent="0.45">
      <c r="B54" s="1588"/>
      <c r="C54" s="1587"/>
      <c r="D54" s="1570"/>
      <c r="E54" s="1571"/>
      <c r="F54" s="1587"/>
      <c r="G54" s="1571"/>
      <c r="H54" s="1571"/>
      <c r="I54" s="1572"/>
      <c r="J54" s="1572"/>
      <c r="K54" s="1572"/>
      <c r="L54" s="1587"/>
      <c r="M54" s="1572"/>
      <c r="N54" s="1572"/>
      <c r="O54" s="1572"/>
      <c r="P54" s="1570"/>
      <c r="Q54" s="1571"/>
      <c r="R54" s="1587"/>
      <c r="S54" s="1866">
        <f t="shared" si="1"/>
        <v>0</v>
      </c>
      <c r="T54" s="1587"/>
      <c r="U54" s="1572"/>
      <c r="V54" s="1572"/>
      <c r="W54" s="1578"/>
      <c r="X54" s="581"/>
      <c r="Y54" s="1609"/>
      <c r="Z54" s="1572"/>
      <c r="AA54" s="1572"/>
      <c r="AB54" s="1572"/>
      <c r="AC54" s="1572"/>
      <c r="AD54" s="1572"/>
      <c r="AE54" s="1572"/>
      <c r="AF54" s="1572"/>
      <c r="AG54" s="1572"/>
      <c r="AH54" s="1572"/>
      <c r="AI54" s="1572"/>
      <c r="AJ54" s="1578"/>
    </row>
    <row r="55" spans="2:36" ht="16" customHeight="1" x14ac:dyDescent="0.45">
      <c r="B55" s="1588"/>
      <c r="C55" s="1587"/>
      <c r="D55" s="1570"/>
      <c r="E55" s="1571"/>
      <c r="F55" s="1587"/>
      <c r="G55" s="1571"/>
      <c r="H55" s="1571"/>
      <c r="I55" s="1572"/>
      <c r="J55" s="1572"/>
      <c r="K55" s="1572"/>
      <c r="L55" s="1587"/>
      <c r="M55" s="1572"/>
      <c r="N55" s="1572"/>
      <c r="O55" s="1572"/>
      <c r="P55" s="1570"/>
      <c r="Q55" s="1571"/>
      <c r="R55" s="1587"/>
      <c r="S55" s="1866">
        <f t="shared" si="1"/>
        <v>0</v>
      </c>
      <c r="T55" s="1587"/>
      <c r="U55" s="1572"/>
      <c r="V55" s="1572"/>
      <c r="W55" s="1578"/>
      <c r="X55" s="581"/>
      <c r="Y55" s="1609"/>
      <c r="Z55" s="1572"/>
      <c r="AA55" s="1572"/>
      <c r="AB55" s="1572"/>
      <c r="AC55" s="1572"/>
      <c r="AD55" s="1572"/>
      <c r="AE55" s="1572"/>
      <c r="AF55" s="1572"/>
      <c r="AG55" s="1572"/>
      <c r="AH55" s="1572"/>
      <c r="AI55" s="1572"/>
      <c r="AJ55" s="1578"/>
    </row>
    <row r="56" spans="2:36" ht="16" customHeight="1" x14ac:dyDescent="0.45">
      <c r="B56" s="1588"/>
      <c r="C56" s="1587"/>
      <c r="D56" s="1570"/>
      <c r="E56" s="1571"/>
      <c r="F56" s="1587"/>
      <c r="G56" s="1571"/>
      <c r="H56" s="1571"/>
      <c r="I56" s="1572"/>
      <c r="J56" s="1572"/>
      <c r="K56" s="1572"/>
      <c r="L56" s="1587"/>
      <c r="M56" s="1572"/>
      <c r="N56" s="1572"/>
      <c r="O56" s="1572"/>
      <c r="P56" s="1570"/>
      <c r="Q56" s="1571"/>
      <c r="R56" s="1587"/>
      <c r="S56" s="1866">
        <f t="shared" si="1"/>
        <v>0</v>
      </c>
      <c r="T56" s="1587"/>
      <c r="U56" s="1572"/>
      <c r="V56" s="1572"/>
      <c r="W56" s="1578"/>
      <c r="X56" s="581"/>
      <c r="Y56" s="1609"/>
      <c r="Z56" s="1572"/>
      <c r="AA56" s="1572"/>
      <c r="AB56" s="1572"/>
      <c r="AC56" s="1572"/>
      <c r="AD56" s="1572"/>
      <c r="AE56" s="1572"/>
      <c r="AF56" s="1572"/>
      <c r="AG56" s="1572"/>
      <c r="AH56" s="1572"/>
      <c r="AI56" s="1572"/>
      <c r="AJ56" s="1578"/>
    </row>
    <row r="57" spans="2:36" ht="16" customHeight="1" x14ac:dyDescent="0.45">
      <c r="B57" s="1588"/>
      <c r="C57" s="1587"/>
      <c r="D57" s="1570"/>
      <c r="E57" s="1571"/>
      <c r="F57" s="1587"/>
      <c r="G57" s="1571"/>
      <c r="H57" s="1571"/>
      <c r="I57" s="1572"/>
      <c r="J57" s="1572"/>
      <c r="K57" s="1572"/>
      <c r="L57" s="1587"/>
      <c r="M57" s="1572"/>
      <c r="N57" s="1572"/>
      <c r="O57" s="1572"/>
      <c r="P57" s="1570"/>
      <c r="Q57" s="1571"/>
      <c r="R57" s="1587"/>
      <c r="S57" s="1866">
        <f t="shared" si="1"/>
        <v>0</v>
      </c>
      <c r="T57" s="1587"/>
      <c r="U57" s="1572"/>
      <c r="V57" s="1572"/>
      <c r="W57" s="1578"/>
      <c r="X57" s="581"/>
      <c r="Y57" s="1609"/>
      <c r="Z57" s="1572"/>
      <c r="AA57" s="1572"/>
      <c r="AB57" s="1572"/>
      <c r="AC57" s="1572"/>
      <c r="AD57" s="1572"/>
      <c r="AE57" s="1572"/>
      <c r="AF57" s="1572"/>
      <c r="AG57" s="1572"/>
      <c r="AH57" s="1572"/>
      <c r="AI57" s="1572"/>
      <c r="AJ57" s="1578"/>
    </row>
    <row r="58" spans="2:36" ht="16" customHeight="1" x14ac:dyDescent="0.45">
      <c r="B58" s="1588"/>
      <c r="C58" s="1587"/>
      <c r="D58" s="1570"/>
      <c r="E58" s="1571"/>
      <c r="F58" s="1587"/>
      <c r="G58" s="1571"/>
      <c r="H58" s="1571"/>
      <c r="I58" s="1572"/>
      <c r="J58" s="1572"/>
      <c r="K58" s="1572"/>
      <c r="L58" s="1587"/>
      <c r="M58" s="1572"/>
      <c r="N58" s="1572"/>
      <c r="O58" s="1572"/>
      <c r="P58" s="1570"/>
      <c r="Q58" s="1571"/>
      <c r="R58" s="1587"/>
      <c r="S58" s="1866">
        <f t="shared" si="1"/>
        <v>0</v>
      </c>
      <c r="T58" s="1587"/>
      <c r="U58" s="1572"/>
      <c r="V58" s="1572"/>
      <c r="W58" s="1578"/>
      <c r="X58" s="581"/>
      <c r="Y58" s="1609"/>
      <c r="Z58" s="1572"/>
      <c r="AA58" s="1572"/>
      <c r="AB58" s="1572"/>
      <c r="AC58" s="1572"/>
      <c r="AD58" s="1572"/>
      <c r="AE58" s="1572"/>
      <c r="AF58" s="1572"/>
      <c r="AG58" s="1572"/>
      <c r="AH58" s="1572"/>
      <c r="AI58" s="1572"/>
      <c r="AJ58" s="1578"/>
    </row>
    <row r="59" spans="2:36" ht="16" customHeight="1" x14ac:dyDescent="0.45">
      <c r="B59" s="1588"/>
      <c r="C59" s="1587"/>
      <c r="D59" s="1570"/>
      <c r="E59" s="1571"/>
      <c r="F59" s="1587"/>
      <c r="G59" s="1571"/>
      <c r="H59" s="1571"/>
      <c r="I59" s="1572"/>
      <c r="J59" s="1572"/>
      <c r="K59" s="1572"/>
      <c r="L59" s="1587"/>
      <c r="M59" s="1572"/>
      <c r="N59" s="1572"/>
      <c r="O59" s="1572"/>
      <c r="P59" s="1570"/>
      <c r="Q59" s="1571"/>
      <c r="R59" s="1587"/>
      <c r="S59" s="1866">
        <f t="shared" si="1"/>
        <v>0</v>
      </c>
      <c r="T59" s="1587"/>
      <c r="U59" s="1572"/>
      <c r="V59" s="1572"/>
      <c r="W59" s="1578"/>
      <c r="X59" s="581"/>
      <c r="Y59" s="1609"/>
      <c r="Z59" s="1572"/>
      <c r="AA59" s="1572"/>
      <c r="AB59" s="1572"/>
      <c r="AC59" s="1572"/>
      <c r="AD59" s="1572"/>
      <c r="AE59" s="1572"/>
      <c r="AF59" s="1572"/>
      <c r="AG59" s="1572"/>
      <c r="AH59" s="1572"/>
      <c r="AI59" s="1572"/>
      <c r="AJ59" s="1578"/>
    </row>
    <row r="60" spans="2:36" ht="16" customHeight="1" x14ac:dyDescent="0.45">
      <c r="B60" s="1588"/>
      <c r="C60" s="1587"/>
      <c r="D60" s="1570"/>
      <c r="E60" s="1571"/>
      <c r="F60" s="1587"/>
      <c r="G60" s="1571"/>
      <c r="H60" s="1571"/>
      <c r="I60" s="1572"/>
      <c r="J60" s="1572"/>
      <c r="K60" s="1572"/>
      <c r="L60" s="1587"/>
      <c r="M60" s="1572"/>
      <c r="N60" s="1572"/>
      <c r="O60" s="1572"/>
      <c r="P60" s="1570"/>
      <c r="Q60" s="1571"/>
      <c r="R60" s="1587"/>
      <c r="S60" s="1866">
        <f t="shared" si="1"/>
        <v>0</v>
      </c>
      <c r="T60" s="1587"/>
      <c r="U60" s="1572"/>
      <c r="V60" s="1572"/>
      <c r="W60" s="1578"/>
      <c r="X60" s="581"/>
      <c r="Y60" s="1609"/>
      <c r="Z60" s="1572"/>
      <c r="AA60" s="1572"/>
      <c r="AB60" s="1572"/>
      <c r="AC60" s="1572"/>
      <c r="AD60" s="1572"/>
      <c r="AE60" s="1572"/>
      <c r="AF60" s="1572"/>
      <c r="AG60" s="1572"/>
      <c r="AH60" s="1572"/>
      <c r="AI60" s="1572"/>
      <c r="AJ60" s="1578"/>
    </row>
    <row r="61" spans="2:36" ht="16" customHeight="1" x14ac:dyDescent="0.45">
      <c r="B61" s="1588"/>
      <c r="C61" s="1587"/>
      <c r="D61" s="1570"/>
      <c r="E61" s="1571"/>
      <c r="F61" s="1587"/>
      <c r="G61" s="1571"/>
      <c r="H61" s="1571"/>
      <c r="I61" s="1572"/>
      <c r="J61" s="1572"/>
      <c r="K61" s="1572"/>
      <c r="L61" s="1587"/>
      <c r="M61" s="1572"/>
      <c r="N61" s="1572"/>
      <c r="O61" s="1572"/>
      <c r="P61" s="1570"/>
      <c r="Q61" s="1571"/>
      <c r="R61" s="1587"/>
      <c r="S61" s="1866">
        <f t="shared" si="1"/>
        <v>0</v>
      </c>
      <c r="T61" s="1587"/>
      <c r="U61" s="1572"/>
      <c r="V61" s="1572"/>
      <c r="W61" s="1578"/>
      <c r="X61" s="581"/>
      <c r="Y61" s="1609"/>
      <c r="Z61" s="1572"/>
      <c r="AA61" s="1572"/>
      <c r="AB61" s="1572"/>
      <c r="AC61" s="1572"/>
      <c r="AD61" s="1572"/>
      <c r="AE61" s="1572"/>
      <c r="AF61" s="1572"/>
      <c r="AG61" s="1572"/>
      <c r="AH61" s="1572"/>
      <c r="AI61" s="1572"/>
      <c r="AJ61" s="1578"/>
    </row>
    <row r="62" spans="2:36" ht="16" customHeight="1" x14ac:dyDescent="0.45">
      <c r="B62" s="1588"/>
      <c r="C62" s="1587"/>
      <c r="D62" s="1570"/>
      <c r="E62" s="1571"/>
      <c r="F62" s="1587"/>
      <c r="G62" s="1571"/>
      <c r="H62" s="1571"/>
      <c r="I62" s="1572"/>
      <c r="J62" s="1572"/>
      <c r="K62" s="1572"/>
      <c r="L62" s="1587"/>
      <c r="M62" s="1572"/>
      <c r="N62" s="1572"/>
      <c r="O62" s="1572"/>
      <c r="P62" s="1570"/>
      <c r="Q62" s="1571"/>
      <c r="R62" s="1587"/>
      <c r="S62" s="1866">
        <f t="shared" si="1"/>
        <v>0</v>
      </c>
      <c r="T62" s="1587"/>
      <c r="U62" s="1572"/>
      <c r="V62" s="1572"/>
      <c r="W62" s="1578"/>
      <c r="X62" s="581"/>
      <c r="Y62" s="1609"/>
      <c r="Z62" s="1572"/>
      <c r="AA62" s="1572"/>
      <c r="AB62" s="1572"/>
      <c r="AC62" s="1572"/>
      <c r="AD62" s="1572"/>
      <c r="AE62" s="1572"/>
      <c r="AF62" s="1572"/>
      <c r="AG62" s="1572"/>
      <c r="AH62" s="1572"/>
      <c r="AI62" s="1572"/>
      <c r="AJ62" s="1578"/>
    </row>
    <row r="63" spans="2:36" ht="16" customHeight="1" x14ac:dyDescent="0.45">
      <c r="B63" s="1588"/>
      <c r="C63" s="1587"/>
      <c r="D63" s="1570"/>
      <c r="E63" s="1571"/>
      <c r="F63" s="1587"/>
      <c r="G63" s="1571"/>
      <c r="H63" s="1571"/>
      <c r="I63" s="1572"/>
      <c r="J63" s="1572"/>
      <c r="K63" s="1572"/>
      <c r="L63" s="1587"/>
      <c r="M63" s="1572"/>
      <c r="N63" s="1572"/>
      <c r="O63" s="1572"/>
      <c r="P63" s="1570"/>
      <c r="Q63" s="1571"/>
      <c r="R63" s="1587"/>
      <c r="S63" s="1866">
        <f t="shared" si="1"/>
        <v>0</v>
      </c>
      <c r="T63" s="1587"/>
      <c r="U63" s="1572"/>
      <c r="V63" s="1572"/>
      <c r="W63" s="1578"/>
      <c r="X63" s="581"/>
      <c r="Y63" s="1609"/>
      <c r="Z63" s="1572"/>
      <c r="AA63" s="1572"/>
      <c r="AB63" s="1572"/>
      <c r="AC63" s="1572"/>
      <c r="AD63" s="1572"/>
      <c r="AE63" s="1572"/>
      <c r="AF63" s="1572"/>
      <c r="AG63" s="1572"/>
      <c r="AH63" s="1572"/>
      <c r="AI63" s="1572"/>
      <c r="AJ63" s="1578"/>
    </row>
    <row r="64" spans="2:36" ht="16" customHeight="1" x14ac:dyDescent="0.45">
      <c r="B64" s="1588"/>
      <c r="C64" s="1587"/>
      <c r="D64" s="1570"/>
      <c r="E64" s="1571"/>
      <c r="F64" s="1587"/>
      <c r="G64" s="1571"/>
      <c r="H64" s="1571"/>
      <c r="I64" s="1572"/>
      <c r="J64" s="1572"/>
      <c r="K64" s="1572"/>
      <c r="L64" s="1587"/>
      <c r="M64" s="1572"/>
      <c r="N64" s="1572"/>
      <c r="O64" s="1572"/>
      <c r="P64" s="1570"/>
      <c r="Q64" s="1571"/>
      <c r="R64" s="1587"/>
      <c r="S64" s="1866">
        <f t="shared" si="1"/>
        <v>0</v>
      </c>
      <c r="T64" s="1587"/>
      <c r="U64" s="1572"/>
      <c r="V64" s="1572"/>
      <c r="W64" s="1578"/>
      <c r="X64" s="581"/>
      <c r="Y64" s="1609"/>
      <c r="Z64" s="1572"/>
      <c r="AA64" s="1572"/>
      <c r="AB64" s="1572"/>
      <c r="AC64" s="1572"/>
      <c r="AD64" s="1572"/>
      <c r="AE64" s="1572"/>
      <c r="AF64" s="1572"/>
      <c r="AG64" s="1572"/>
      <c r="AH64" s="1572"/>
      <c r="AI64" s="1572"/>
      <c r="AJ64" s="1578"/>
    </row>
    <row r="65" spans="2:36" ht="16" customHeight="1" x14ac:dyDescent="0.45">
      <c r="B65" s="1588"/>
      <c r="C65" s="1587"/>
      <c r="D65" s="1570"/>
      <c r="E65" s="1571"/>
      <c r="F65" s="1587"/>
      <c r="G65" s="1571"/>
      <c r="H65" s="1571"/>
      <c r="I65" s="1572"/>
      <c r="J65" s="1572"/>
      <c r="K65" s="1572"/>
      <c r="L65" s="1587"/>
      <c r="M65" s="1572"/>
      <c r="N65" s="1572"/>
      <c r="O65" s="1572"/>
      <c r="P65" s="1570"/>
      <c r="Q65" s="1571"/>
      <c r="R65" s="1587"/>
      <c r="S65" s="1866">
        <f t="shared" si="1"/>
        <v>0</v>
      </c>
      <c r="T65" s="1587"/>
      <c r="U65" s="1572"/>
      <c r="V65" s="1572"/>
      <c r="W65" s="1578"/>
      <c r="X65" s="581"/>
      <c r="Y65" s="1609"/>
      <c r="Z65" s="1572"/>
      <c r="AA65" s="1572"/>
      <c r="AB65" s="1572"/>
      <c r="AC65" s="1572"/>
      <c r="AD65" s="1572"/>
      <c r="AE65" s="1572"/>
      <c r="AF65" s="1572"/>
      <c r="AG65" s="1572"/>
      <c r="AH65" s="1572"/>
      <c r="AI65" s="1572"/>
      <c r="AJ65" s="1578"/>
    </row>
    <row r="66" spans="2:36" ht="16" customHeight="1" x14ac:dyDescent="0.45">
      <c r="B66" s="1588"/>
      <c r="C66" s="1587"/>
      <c r="D66" s="1570"/>
      <c r="E66" s="1571"/>
      <c r="F66" s="1587"/>
      <c r="G66" s="1571"/>
      <c r="H66" s="1571"/>
      <c r="I66" s="1572"/>
      <c r="J66" s="1572"/>
      <c r="K66" s="1572"/>
      <c r="L66" s="1587"/>
      <c r="M66" s="1572"/>
      <c r="N66" s="1572"/>
      <c r="O66" s="1572"/>
      <c r="P66" s="1570"/>
      <c r="Q66" s="1571"/>
      <c r="R66" s="1587"/>
      <c r="S66" s="1866">
        <f t="shared" si="1"/>
        <v>0</v>
      </c>
      <c r="T66" s="1587"/>
      <c r="U66" s="1572"/>
      <c r="V66" s="1572"/>
      <c r="W66" s="1578"/>
      <c r="X66" s="581"/>
      <c r="Y66" s="1609"/>
      <c r="Z66" s="1572"/>
      <c r="AA66" s="1572"/>
      <c r="AB66" s="1572"/>
      <c r="AC66" s="1572"/>
      <c r="AD66" s="1572"/>
      <c r="AE66" s="1572"/>
      <c r="AF66" s="1572"/>
      <c r="AG66" s="1572"/>
      <c r="AH66" s="1572"/>
      <c r="AI66" s="1572"/>
      <c r="AJ66" s="1578"/>
    </row>
    <row r="67" spans="2:36" ht="16" customHeight="1" x14ac:dyDescent="0.45">
      <c r="B67" s="1588"/>
      <c r="C67" s="1587"/>
      <c r="D67" s="1570"/>
      <c r="E67" s="1571"/>
      <c r="F67" s="1587"/>
      <c r="G67" s="1571"/>
      <c r="H67" s="1571"/>
      <c r="I67" s="1572"/>
      <c r="J67" s="1572"/>
      <c r="K67" s="1572"/>
      <c r="L67" s="1587"/>
      <c r="M67" s="1572"/>
      <c r="N67" s="1572"/>
      <c r="O67" s="1572"/>
      <c r="P67" s="1570"/>
      <c r="Q67" s="1571"/>
      <c r="R67" s="1587"/>
      <c r="S67" s="1866">
        <f t="shared" si="1"/>
        <v>0</v>
      </c>
      <c r="T67" s="1587"/>
      <c r="U67" s="1572"/>
      <c r="V67" s="1572"/>
      <c r="W67" s="1578"/>
      <c r="X67" s="581"/>
      <c r="Y67" s="1609"/>
      <c r="Z67" s="1572"/>
      <c r="AA67" s="1572"/>
      <c r="AB67" s="1572"/>
      <c r="AC67" s="1572"/>
      <c r="AD67" s="1572"/>
      <c r="AE67" s="1572"/>
      <c r="AF67" s="1572"/>
      <c r="AG67" s="1572"/>
      <c r="AH67" s="1572"/>
      <c r="AI67" s="1572"/>
      <c r="AJ67" s="1578"/>
    </row>
    <row r="68" spans="2:36" ht="16" customHeight="1" x14ac:dyDescent="0.45">
      <c r="B68" s="1588"/>
      <c r="C68" s="1587"/>
      <c r="D68" s="1570"/>
      <c r="E68" s="1571"/>
      <c r="F68" s="1587"/>
      <c r="G68" s="1571"/>
      <c r="H68" s="1571"/>
      <c r="I68" s="1572"/>
      <c r="J68" s="1572"/>
      <c r="K68" s="1572"/>
      <c r="L68" s="1587"/>
      <c r="M68" s="1572"/>
      <c r="N68" s="1572"/>
      <c r="O68" s="1572"/>
      <c r="P68" s="1570"/>
      <c r="Q68" s="1571"/>
      <c r="R68" s="1587"/>
      <c r="S68" s="1866">
        <f t="shared" si="1"/>
        <v>0</v>
      </c>
      <c r="T68" s="1587"/>
      <c r="U68" s="1572"/>
      <c r="V68" s="1572"/>
      <c r="W68" s="1578"/>
      <c r="X68" s="581"/>
      <c r="Y68" s="1609"/>
      <c r="Z68" s="1572"/>
      <c r="AA68" s="1572"/>
      <c r="AB68" s="1572"/>
      <c r="AC68" s="1572"/>
      <c r="AD68" s="1572"/>
      <c r="AE68" s="1572"/>
      <c r="AF68" s="1572"/>
      <c r="AG68" s="1572"/>
      <c r="AH68" s="1572"/>
      <c r="AI68" s="1572"/>
      <c r="AJ68" s="1578"/>
    </row>
    <row r="69" spans="2:36" ht="16" customHeight="1" x14ac:dyDescent="0.45">
      <c r="B69" s="1588"/>
      <c r="C69" s="1587"/>
      <c r="D69" s="1570"/>
      <c r="E69" s="1571"/>
      <c r="F69" s="1587"/>
      <c r="G69" s="1571"/>
      <c r="H69" s="1571"/>
      <c r="I69" s="1572"/>
      <c r="J69" s="1572"/>
      <c r="K69" s="1572"/>
      <c r="L69" s="1587"/>
      <c r="M69" s="1572"/>
      <c r="N69" s="1572"/>
      <c r="O69" s="1572"/>
      <c r="P69" s="1570"/>
      <c r="Q69" s="1571"/>
      <c r="R69" s="1587"/>
      <c r="S69" s="1866">
        <f t="shared" si="1"/>
        <v>0</v>
      </c>
      <c r="T69" s="1587"/>
      <c r="U69" s="1572"/>
      <c r="V69" s="1572"/>
      <c r="W69" s="1578"/>
      <c r="X69" s="581"/>
      <c r="Y69" s="1609"/>
      <c r="Z69" s="1572"/>
      <c r="AA69" s="1572"/>
      <c r="AB69" s="1572"/>
      <c r="AC69" s="1572"/>
      <c r="AD69" s="1572"/>
      <c r="AE69" s="1572"/>
      <c r="AF69" s="1572"/>
      <c r="AG69" s="1572"/>
      <c r="AH69" s="1572"/>
      <c r="AI69" s="1572"/>
      <c r="AJ69" s="1578"/>
    </row>
    <row r="70" spans="2:36" ht="16" customHeight="1" x14ac:dyDescent="0.45">
      <c r="B70" s="1588"/>
      <c r="C70" s="1587"/>
      <c r="D70" s="1570"/>
      <c r="E70" s="1571"/>
      <c r="F70" s="1587"/>
      <c r="G70" s="1571"/>
      <c r="H70" s="1571"/>
      <c r="I70" s="1572"/>
      <c r="J70" s="1572"/>
      <c r="K70" s="1572"/>
      <c r="L70" s="1587"/>
      <c r="M70" s="1572"/>
      <c r="N70" s="1572"/>
      <c r="O70" s="1572"/>
      <c r="P70" s="1570"/>
      <c r="Q70" s="1571"/>
      <c r="R70" s="1587"/>
      <c r="S70" s="1866">
        <f t="shared" si="1"/>
        <v>0</v>
      </c>
      <c r="T70" s="1587"/>
      <c r="U70" s="1572"/>
      <c r="V70" s="1572"/>
      <c r="W70" s="1578"/>
      <c r="X70" s="581"/>
      <c r="Y70" s="1609"/>
      <c r="Z70" s="1572"/>
      <c r="AA70" s="1572"/>
      <c r="AB70" s="1572"/>
      <c r="AC70" s="1572"/>
      <c r="AD70" s="1572"/>
      <c r="AE70" s="1572"/>
      <c r="AF70" s="1572"/>
      <c r="AG70" s="1572"/>
      <c r="AH70" s="1572"/>
      <c r="AI70" s="1572"/>
      <c r="AJ70" s="1578"/>
    </row>
    <row r="71" spans="2:36" ht="16" customHeight="1" x14ac:dyDescent="0.45">
      <c r="B71" s="1588"/>
      <c r="C71" s="1587"/>
      <c r="D71" s="1570"/>
      <c r="E71" s="1571"/>
      <c r="F71" s="1587"/>
      <c r="G71" s="1571"/>
      <c r="H71" s="1571"/>
      <c r="I71" s="1572"/>
      <c r="J71" s="1572"/>
      <c r="K71" s="1572"/>
      <c r="L71" s="1587"/>
      <c r="M71" s="1572"/>
      <c r="N71" s="1572"/>
      <c r="O71" s="1572"/>
      <c r="P71" s="1570"/>
      <c r="Q71" s="1571"/>
      <c r="R71" s="1587"/>
      <c r="S71" s="1866">
        <f t="shared" si="1"/>
        <v>0</v>
      </c>
      <c r="T71" s="1587"/>
      <c r="U71" s="1572"/>
      <c r="V71" s="1572"/>
      <c r="W71" s="1578"/>
      <c r="X71" s="581"/>
      <c r="Y71" s="1609"/>
      <c r="Z71" s="1572"/>
      <c r="AA71" s="1572"/>
      <c r="AB71" s="1572"/>
      <c r="AC71" s="1572"/>
      <c r="AD71" s="1572"/>
      <c r="AE71" s="1572"/>
      <c r="AF71" s="1572"/>
      <c r="AG71" s="1572"/>
      <c r="AH71" s="1572"/>
      <c r="AI71" s="1572"/>
      <c r="AJ71" s="1578"/>
    </row>
    <row r="72" spans="2:36" ht="16" customHeight="1" x14ac:dyDescent="0.45">
      <c r="B72" s="1588"/>
      <c r="C72" s="1587"/>
      <c r="D72" s="1570"/>
      <c r="E72" s="1571"/>
      <c r="F72" s="1587"/>
      <c r="G72" s="1571"/>
      <c r="H72" s="1571"/>
      <c r="I72" s="1572"/>
      <c r="J72" s="1572"/>
      <c r="K72" s="1572"/>
      <c r="L72" s="1587"/>
      <c r="M72" s="1572"/>
      <c r="N72" s="1572"/>
      <c r="O72" s="1572"/>
      <c r="P72" s="1570"/>
      <c r="Q72" s="1571"/>
      <c r="R72" s="1587"/>
      <c r="S72" s="1866">
        <f t="shared" si="1"/>
        <v>0</v>
      </c>
      <c r="T72" s="1587"/>
      <c r="U72" s="1572"/>
      <c r="V72" s="1572"/>
      <c r="W72" s="1578"/>
      <c r="X72" s="581"/>
      <c r="Y72" s="1609"/>
      <c r="Z72" s="1572"/>
      <c r="AA72" s="1572"/>
      <c r="AB72" s="1572"/>
      <c r="AC72" s="1572"/>
      <c r="AD72" s="1572"/>
      <c r="AE72" s="1572"/>
      <c r="AF72" s="1572"/>
      <c r="AG72" s="1572"/>
      <c r="AH72" s="1572"/>
      <c r="AI72" s="1572"/>
      <c r="AJ72" s="1578"/>
    </row>
    <row r="73" spans="2:36" ht="16" customHeight="1" x14ac:dyDescent="0.45">
      <c r="B73" s="1588"/>
      <c r="C73" s="1587"/>
      <c r="D73" s="1570"/>
      <c r="E73" s="1571"/>
      <c r="F73" s="1587"/>
      <c r="G73" s="1571"/>
      <c r="H73" s="1571"/>
      <c r="I73" s="1572"/>
      <c r="J73" s="1572"/>
      <c r="K73" s="1572"/>
      <c r="L73" s="1587"/>
      <c r="M73" s="1572"/>
      <c r="N73" s="1572"/>
      <c r="O73" s="1572"/>
      <c r="P73" s="1570"/>
      <c r="Q73" s="1571"/>
      <c r="R73" s="1587"/>
      <c r="S73" s="1866">
        <f t="shared" ref="S73:S136" si="2">IF($J73="",0,IF($B73="PB",$I73/$J73,$I73/($J73*12)))</f>
        <v>0</v>
      </c>
      <c r="T73" s="1587"/>
      <c r="U73" s="1572"/>
      <c r="V73" s="1572"/>
      <c r="W73" s="1578"/>
      <c r="X73" s="581"/>
      <c r="Y73" s="1609"/>
      <c r="Z73" s="1572"/>
      <c r="AA73" s="1572"/>
      <c r="AB73" s="1572"/>
      <c r="AC73" s="1572"/>
      <c r="AD73" s="1572"/>
      <c r="AE73" s="1572"/>
      <c r="AF73" s="1572"/>
      <c r="AG73" s="1572"/>
      <c r="AH73" s="1572"/>
      <c r="AI73" s="1572"/>
      <c r="AJ73" s="1578"/>
    </row>
    <row r="74" spans="2:36" ht="16" customHeight="1" x14ac:dyDescent="0.45">
      <c r="B74" s="1588"/>
      <c r="C74" s="1587"/>
      <c r="D74" s="1570"/>
      <c r="E74" s="1571"/>
      <c r="F74" s="1587"/>
      <c r="G74" s="1571"/>
      <c r="H74" s="1571"/>
      <c r="I74" s="1572"/>
      <c r="J74" s="1572"/>
      <c r="K74" s="1572"/>
      <c r="L74" s="1587"/>
      <c r="M74" s="1572"/>
      <c r="N74" s="1572"/>
      <c r="O74" s="1572"/>
      <c r="P74" s="1570"/>
      <c r="Q74" s="1571"/>
      <c r="R74" s="1587"/>
      <c r="S74" s="1866">
        <f t="shared" si="2"/>
        <v>0</v>
      </c>
      <c r="T74" s="1587"/>
      <c r="U74" s="1572"/>
      <c r="V74" s="1572"/>
      <c r="W74" s="1578"/>
      <c r="X74" s="581"/>
      <c r="Y74" s="1609"/>
      <c r="Z74" s="1572"/>
      <c r="AA74" s="1572"/>
      <c r="AB74" s="1572"/>
      <c r="AC74" s="1572"/>
      <c r="AD74" s="1572"/>
      <c r="AE74" s="1572"/>
      <c r="AF74" s="1572"/>
      <c r="AG74" s="1572"/>
      <c r="AH74" s="1572"/>
      <c r="AI74" s="1572"/>
      <c r="AJ74" s="1578"/>
    </row>
    <row r="75" spans="2:36" ht="16" customHeight="1" x14ac:dyDescent="0.45">
      <c r="B75" s="1588"/>
      <c r="C75" s="1587"/>
      <c r="D75" s="1570"/>
      <c r="E75" s="1571"/>
      <c r="F75" s="1587"/>
      <c r="G75" s="1571"/>
      <c r="H75" s="1571"/>
      <c r="I75" s="1572"/>
      <c r="J75" s="1572"/>
      <c r="K75" s="1572"/>
      <c r="L75" s="1587"/>
      <c r="M75" s="1572"/>
      <c r="N75" s="1572"/>
      <c r="O75" s="1572"/>
      <c r="P75" s="1570"/>
      <c r="Q75" s="1571"/>
      <c r="R75" s="1587"/>
      <c r="S75" s="1866">
        <f t="shared" si="2"/>
        <v>0</v>
      </c>
      <c r="T75" s="1587"/>
      <c r="U75" s="1572"/>
      <c r="V75" s="1572"/>
      <c r="W75" s="1578"/>
      <c r="X75" s="581"/>
      <c r="Y75" s="1609"/>
      <c r="Z75" s="1572"/>
      <c r="AA75" s="1572"/>
      <c r="AB75" s="1572"/>
      <c r="AC75" s="1572"/>
      <c r="AD75" s="1572"/>
      <c r="AE75" s="1572"/>
      <c r="AF75" s="1572"/>
      <c r="AG75" s="1572"/>
      <c r="AH75" s="1572"/>
      <c r="AI75" s="1572"/>
      <c r="AJ75" s="1578"/>
    </row>
    <row r="76" spans="2:36" ht="16" customHeight="1" x14ac:dyDescent="0.45">
      <c r="B76" s="1588"/>
      <c r="C76" s="1587"/>
      <c r="D76" s="1570"/>
      <c r="E76" s="1571"/>
      <c r="F76" s="1587"/>
      <c r="G76" s="1571"/>
      <c r="H76" s="1571"/>
      <c r="I76" s="1572"/>
      <c r="J76" s="1572"/>
      <c r="K76" s="1572"/>
      <c r="L76" s="1587"/>
      <c r="M76" s="1572"/>
      <c r="N76" s="1572"/>
      <c r="O76" s="1572"/>
      <c r="P76" s="1570"/>
      <c r="Q76" s="1571"/>
      <c r="R76" s="1587"/>
      <c r="S76" s="1866">
        <f t="shared" si="2"/>
        <v>0</v>
      </c>
      <c r="T76" s="1587"/>
      <c r="U76" s="1572"/>
      <c r="V76" s="1572"/>
      <c r="W76" s="1578"/>
      <c r="X76" s="581"/>
      <c r="Y76" s="1609"/>
      <c r="Z76" s="1572"/>
      <c r="AA76" s="1572"/>
      <c r="AB76" s="1572"/>
      <c r="AC76" s="1572"/>
      <c r="AD76" s="1572"/>
      <c r="AE76" s="1572"/>
      <c r="AF76" s="1572"/>
      <c r="AG76" s="1572"/>
      <c r="AH76" s="1572"/>
      <c r="AI76" s="1572"/>
      <c r="AJ76" s="1578"/>
    </row>
    <row r="77" spans="2:36" ht="16" customHeight="1" x14ac:dyDescent="0.45">
      <c r="B77" s="1588"/>
      <c r="C77" s="1587"/>
      <c r="D77" s="1570"/>
      <c r="E77" s="1571"/>
      <c r="F77" s="1587"/>
      <c r="G77" s="1571"/>
      <c r="H77" s="1571"/>
      <c r="I77" s="1572"/>
      <c r="J77" s="1572"/>
      <c r="K77" s="1572"/>
      <c r="L77" s="1587"/>
      <c r="M77" s="1572"/>
      <c r="N77" s="1572"/>
      <c r="O77" s="1572"/>
      <c r="P77" s="1570"/>
      <c r="Q77" s="1571"/>
      <c r="R77" s="1587"/>
      <c r="S77" s="1866">
        <f t="shared" si="2"/>
        <v>0</v>
      </c>
      <c r="T77" s="1587"/>
      <c r="U77" s="1572"/>
      <c r="V77" s="1572"/>
      <c r="W77" s="1578"/>
      <c r="X77" s="581"/>
      <c r="Y77" s="1609"/>
      <c r="Z77" s="1572"/>
      <c r="AA77" s="1572"/>
      <c r="AB77" s="1572"/>
      <c r="AC77" s="1572"/>
      <c r="AD77" s="1572"/>
      <c r="AE77" s="1572"/>
      <c r="AF77" s="1572"/>
      <c r="AG77" s="1572"/>
      <c r="AH77" s="1572"/>
      <c r="AI77" s="1572"/>
      <c r="AJ77" s="1578"/>
    </row>
    <row r="78" spans="2:36" ht="16" customHeight="1" x14ac:dyDescent="0.45">
      <c r="B78" s="1588"/>
      <c r="C78" s="1587"/>
      <c r="D78" s="1570"/>
      <c r="E78" s="1571"/>
      <c r="F78" s="1587"/>
      <c r="G78" s="1571"/>
      <c r="H78" s="1571"/>
      <c r="I78" s="1572"/>
      <c r="J78" s="1572"/>
      <c r="K78" s="1572"/>
      <c r="L78" s="1587"/>
      <c r="M78" s="1572"/>
      <c r="N78" s="1572"/>
      <c r="O78" s="1572"/>
      <c r="P78" s="1570"/>
      <c r="Q78" s="1571"/>
      <c r="R78" s="1587"/>
      <c r="S78" s="1866">
        <f t="shared" si="2"/>
        <v>0</v>
      </c>
      <c r="T78" s="1587"/>
      <c r="U78" s="1572"/>
      <c r="V78" s="1572"/>
      <c r="W78" s="1578"/>
      <c r="X78" s="581"/>
      <c r="Y78" s="1609"/>
      <c r="Z78" s="1572"/>
      <c r="AA78" s="1572"/>
      <c r="AB78" s="1572"/>
      <c r="AC78" s="1572"/>
      <c r="AD78" s="1572"/>
      <c r="AE78" s="1572"/>
      <c r="AF78" s="1572"/>
      <c r="AG78" s="1572"/>
      <c r="AH78" s="1572"/>
      <c r="AI78" s="1572"/>
      <c r="AJ78" s="1578"/>
    </row>
    <row r="79" spans="2:36" ht="16" customHeight="1" x14ac:dyDescent="0.45">
      <c r="B79" s="1588"/>
      <c r="C79" s="1587"/>
      <c r="D79" s="1570"/>
      <c r="E79" s="1571"/>
      <c r="F79" s="1587"/>
      <c r="G79" s="1571"/>
      <c r="H79" s="1571"/>
      <c r="I79" s="1572"/>
      <c r="J79" s="1572"/>
      <c r="K79" s="1572"/>
      <c r="L79" s="1587"/>
      <c r="M79" s="1572"/>
      <c r="N79" s="1572"/>
      <c r="O79" s="1572"/>
      <c r="P79" s="1570"/>
      <c r="Q79" s="1571"/>
      <c r="R79" s="1587"/>
      <c r="S79" s="1866">
        <f t="shared" si="2"/>
        <v>0</v>
      </c>
      <c r="T79" s="1587"/>
      <c r="U79" s="1572"/>
      <c r="V79" s="1572"/>
      <c r="W79" s="1578"/>
      <c r="X79" s="581"/>
      <c r="Y79" s="1609"/>
      <c r="Z79" s="1572"/>
      <c r="AA79" s="1572"/>
      <c r="AB79" s="1572"/>
      <c r="AC79" s="1572"/>
      <c r="AD79" s="1572"/>
      <c r="AE79" s="1572"/>
      <c r="AF79" s="1572"/>
      <c r="AG79" s="1572"/>
      <c r="AH79" s="1572"/>
      <c r="AI79" s="1572"/>
      <c r="AJ79" s="1578"/>
    </row>
    <row r="80" spans="2:36" ht="16" customHeight="1" x14ac:dyDescent="0.45">
      <c r="B80" s="1588"/>
      <c r="C80" s="1587"/>
      <c r="D80" s="1570"/>
      <c r="E80" s="1571"/>
      <c r="F80" s="1587"/>
      <c r="G80" s="1571"/>
      <c r="H80" s="1571"/>
      <c r="I80" s="1572"/>
      <c r="J80" s="1572"/>
      <c r="K80" s="1572"/>
      <c r="L80" s="1587"/>
      <c r="M80" s="1572"/>
      <c r="N80" s="1572"/>
      <c r="O80" s="1572"/>
      <c r="P80" s="1570"/>
      <c r="Q80" s="1571"/>
      <c r="R80" s="1587"/>
      <c r="S80" s="1866">
        <f t="shared" si="2"/>
        <v>0</v>
      </c>
      <c r="T80" s="1587"/>
      <c r="U80" s="1572"/>
      <c r="V80" s="1572"/>
      <c r="W80" s="1578"/>
      <c r="X80" s="581"/>
      <c r="Y80" s="1609"/>
      <c r="Z80" s="1572"/>
      <c r="AA80" s="1572"/>
      <c r="AB80" s="1572"/>
      <c r="AC80" s="1572"/>
      <c r="AD80" s="1572"/>
      <c r="AE80" s="1572"/>
      <c r="AF80" s="1572"/>
      <c r="AG80" s="1572"/>
      <c r="AH80" s="1572"/>
      <c r="AI80" s="1572"/>
      <c r="AJ80" s="1578"/>
    </row>
    <row r="81" spans="2:36" ht="16" customHeight="1" x14ac:dyDescent="0.45">
      <c r="B81" s="1588"/>
      <c r="C81" s="1587"/>
      <c r="D81" s="1570"/>
      <c r="E81" s="1571"/>
      <c r="F81" s="1587"/>
      <c r="G81" s="1571"/>
      <c r="H81" s="1571"/>
      <c r="I81" s="1572"/>
      <c r="J81" s="1572"/>
      <c r="K81" s="1572"/>
      <c r="L81" s="1587"/>
      <c r="M81" s="1572"/>
      <c r="N81" s="1572"/>
      <c r="O81" s="1572"/>
      <c r="P81" s="1570"/>
      <c r="Q81" s="1571"/>
      <c r="R81" s="1587"/>
      <c r="S81" s="1866">
        <f t="shared" si="2"/>
        <v>0</v>
      </c>
      <c r="T81" s="1587"/>
      <c r="U81" s="1572"/>
      <c r="V81" s="1572"/>
      <c r="W81" s="1578"/>
      <c r="X81" s="581"/>
      <c r="Y81" s="1609"/>
      <c r="Z81" s="1572"/>
      <c r="AA81" s="1572"/>
      <c r="AB81" s="1572"/>
      <c r="AC81" s="1572"/>
      <c r="AD81" s="1572"/>
      <c r="AE81" s="1572"/>
      <c r="AF81" s="1572"/>
      <c r="AG81" s="1572"/>
      <c r="AH81" s="1572"/>
      <c r="AI81" s="1572"/>
      <c r="AJ81" s="1578"/>
    </row>
    <row r="82" spans="2:36" ht="16" customHeight="1" x14ac:dyDescent="0.45">
      <c r="B82" s="1588"/>
      <c r="C82" s="1587"/>
      <c r="D82" s="1570"/>
      <c r="E82" s="1571"/>
      <c r="F82" s="1587"/>
      <c r="G82" s="1571"/>
      <c r="H82" s="1571"/>
      <c r="I82" s="1572"/>
      <c r="J82" s="1572"/>
      <c r="K82" s="1572"/>
      <c r="L82" s="1587"/>
      <c r="M82" s="1572"/>
      <c r="N82" s="1572"/>
      <c r="O82" s="1572"/>
      <c r="P82" s="1570"/>
      <c r="Q82" s="1571"/>
      <c r="R82" s="1587"/>
      <c r="S82" s="1866">
        <f t="shared" si="2"/>
        <v>0</v>
      </c>
      <c r="T82" s="1587"/>
      <c r="U82" s="1572"/>
      <c r="V82" s="1572"/>
      <c r="W82" s="1578"/>
      <c r="X82" s="581"/>
      <c r="Y82" s="1609"/>
      <c r="Z82" s="1572"/>
      <c r="AA82" s="1572"/>
      <c r="AB82" s="1572"/>
      <c r="AC82" s="1572"/>
      <c r="AD82" s="1572"/>
      <c r="AE82" s="1572"/>
      <c r="AF82" s="1572"/>
      <c r="AG82" s="1572"/>
      <c r="AH82" s="1572"/>
      <c r="AI82" s="1572"/>
      <c r="AJ82" s="1578"/>
    </row>
    <row r="83" spans="2:36" ht="16" customHeight="1" x14ac:dyDescent="0.45">
      <c r="B83" s="1588"/>
      <c r="C83" s="1587"/>
      <c r="D83" s="1570"/>
      <c r="E83" s="1571"/>
      <c r="F83" s="1587"/>
      <c r="G83" s="1571"/>
      <c r="H83" s="1571"/>
      <c r="I83" s="1572"/>
      <c r="J83" s="1572"/>
      <c r="K83" s="1572"/>
      <c r="L83" s="1587"/>
      <c r="M83" s="1572"/>
      <c r="N83" s="1572"/>
      <c r="O83" s="1572"/>
      <c r="P83" s="1570"/>
      <c r="Q83" s="1571"/>
      <c r="R83" s="1587"/>
      <c r="S83" s="1866">
        <f t="shared" si="2"/>
        <v>0</v>
      </c>
      <c r="T83" s="1587"/>
      <c r="U83" s="1572"/>
      <c r="V83" s="1572"/>
      <c r="W83" s="1578"/>
      <c r="X83" s="581"/>
      <c r="Y83" s="1609"/>
      <c r="Z83" s="1572"/>
      <c r="AA83" s="1572"/>
      <c r="AB83" s="1572"/>
      <c r="AC83" s="1572"/>
      <c r="AD83" s="1572"/>
      <c r="AE83" s="1572"/>
      <c r="AF83" s="1572"/>
      <c r="AG83" s="1572"/>
      <c r="AH83" s="1572"/>
      <c r="AI83" s="1572"/>
      <c r="AJ83" s="1578"/>
    </row>
    <row r="84" spans="2:36" ht="16" customHeight="1" x14ac:dyDescent="0.45">
      <c r="B84" s="1588"/>
      <c r="C84" s="1587"/>
      <c r="D84" s="1570"/>
      <c r="E84" s="1571"/>
      <c r="F84" s="1587"/>
      <c r="G84" s="1571"/>
      <c r="H84" s="1571"/>
      <c r="I84" s="1572"/>
      <c r="J84" s="1572"/>
      <c r="K84" s="1572"/>
      <c r="L84" s="1587"/>
      <c r="M84" s="1572"/>
      <c r="N84" s="1572"/>
      <c r="O84" s="1572"/>
      <c r="P84" s="1570"/>
      <c r="Q84" s="1571"/>
      <c r="R84" s="1587"/>
      <c r="S84" s="1866">
        <f t="shared" si="2"/>
        <v>0</v>
      </c>
      <c r="T84" s="1587"/>
      <c r="U84" s="1572"/>
      <c r="V84" s="1572"/>
      <c r="W84" s="1578"/>
      <c r="X84" s="581"/>
      <c r="Y84" s="1609"/>
      <c r="Z84" s="1572"/>
      <c r="AA84" s="1572"/>
      <c r="AB84" s="1572"/>
      <c r="AC84" s="1572"/>
      <c r="AD84" s="1572"/>
      <c r="AE84" s="1572"/>
      <c r="AF84" s="1572"/>
      <c r="AG84" s="1572"/>
      <c r="AH84" s="1572"/>
      <c r="AI84" s="1572"/>
      <c r="AJ84" s="1578"/>
    </row>
    <row r="85" spans="2:36" ht="16" customHeight="1" x14ac:dyDescent="0.45">
      <c r="B85" s="1588"/>
      <c r="C85" s="1587"/>
      <c r="D85" s="1570"/>
      <c r="E85" s="1571"/>
      <c r="F85" s="1587"/>
      <c r="G85" s="1571"/>
      <c r="H85" s="1571"/>
      <c r="I85" s="1572"/>
      <c r="J85" s="1572"/>
      <c r="K85" s="1572"/>
      <c r="L85" s="1587"/>
      <c r="M85" s="1572"/>
      <c r="N85" s="1572"/>
      <c r="O85" s="1572"/>
      <c r="P85" s="1570"/>
      <c r="Q85" s="1571"/>
      <c r="R85" s="1587"/>
      <c r="S85" s="1866">
        <f t="shared" si="2"/>
        <v>0</v>
      </c>
      <c r="T85" s="1587"/>
      <c r="U85" s="1572"/>
      <c r="V85" s="1572"/>
      <c r="W85" s="1578"/>
      <c r="X85" s="581"/>
      <c r="Y85" s="1609"/>
      <c r="Z85" s="1572"/>
      <c r="AA85" s="1572"/>
      <c r="AB85" s="1572"/>
      <c r="AC85" s="1572"/>
      <c r="AD85" s="1572"/>
      <c r="AE85" s="1572"/>
      <c r="AF85" s="1572"/>
      <c r="AG85" s="1572"/>
      <c r="AH85" s="1572"/>
      <c r="AI85" s="1572"/>
      <c r="AJ85" s="1578"/>
    </row>
    <row r="86" spans="2:36" ht="16" customHeight="1" x14ac:dyDescent="0.45">
      <c r="B86" s="1588"/>
      <c r="C86" s="1587"/>
      <c r="D86" s="1570"/>
      <c r="E86" s="1571"/>
      <c r="F86" s="1587"/>
      <c r="G86" s="1571"/>
      <c r="H86" s="1571"/>
      <c r="I86" s="1572"/>
      <c r="J86" s="1572"/>
      <c r="K86" s="1572"/>
      <c r="L86" s="1587"/>
      <c r="M86" s="1572"/>
      <c r="N86" s="1572"/>
      <c r="O86" s="1572"/>
      <c r="P86" s="1570"/>
      <c r="Q86" s="1571"/>
      <c r="R86" s="1587"/>
      <c r="S86" s="1866">
        <f t="shared" si="2"/>
        <v>0</v>
      </c>
      <c r="T86" s="1587"/>
      <c r="U86" s="1572"/>
      <c r="V86" s="1572"/>
      <c r="W86" s="1578"/>
      <c r="X86" s="581"/>
      <c r="Y86" s="1609"/>
      <c r="Z86" s="1572"/>
      <c r="AA86" s="1572"/>
      <c r="AB86" s="1572"/>
      <c r="AC86" s="1572"/>
      <c r="AD86" s="1572"/>
      <c r="AE86" s="1572"/>
      <c r="AF86" s="1572"/>
      <c r="AG86" s="1572"/>
      <c r="AH86" s="1572"/>
      <c r="AI86" s="1572"/>
      <c r="AJ86" s="1578"/>
    </row>
    <row r="87" spans="2:36" ht="16" customHeight="1" x14ac:dyDescent="0.45">
      <c r="B87" s="1588"/>
      <c r="C87" s="1587"/>
      <c r="D87" s="1570"/>
      <c r="E87" s="1571"/>
      <c r="F87" s="1587"/>
      <c r="G87" s="1571"/>
      <c r="H87" s="1571"/>
      <c r="I87" s="1572"/>
      <c r="J87" s="1572"/>
      <c r="K87" s="1572"/>
      <c r="L87" s="1587"/>
      <c r="M87" s="1572"/>
      <c r="N87" s="1572"/>
      <c r="O87" s="1572"/>
      <c r="P87" s="1570"/>
      <c r="Q87" s="1571"/>
      <c r="R87" s="1587"/>
      <c r="S87" s="1866">
        <f t="shared" si="2"/>
        <v>0</v>
      </c>
      <c r="T87" s="1587"/>
      <c r="U87" s="1572"/>
      <c r="V87" s="1572"/>
      <c r="W87" s="1578"/>
      <c r="X87" s="581"/>
      <c r="Y87" s="1609"/>
      <c r="Z87" s="1572"/>
      <c r="AA87" s="1572"/>
      <c r="AB87" s="1572"/>
      <c r="AC87" s="1572"/>
      <c r="AD87" s="1572"/>
      <c r="AE87" s="1572"/>
      <c r="AF87" s="1572"/>
      <c r="AG87" s="1572"/>
      <c r="AH87" s="1572"/>
      <c r="AI87" s="1572"/>
      <c r="AJ87" s="1578"/>
    </row>
    <row r="88" spans="2:36" ht="16" customHeight="1" x14ac:dyDescent="0.45">
      <c r="B88" s="1588"/>
      <c r="C88" s="1587"/>
      <c r="D88" s="1570"/>
      <c r="E88" s="1571"/>
      <c r="F88" s="1587"/>
      <c r="G88" s="1571"/>
      <c r="H88" s="1571"/>
      <c r="I88" s="1572"/>
      <c r="J88" s="1572"/>
      <c r="K88" s="1572"/>
      <c r="L88" s="1587"/>
      <c r="M88" s="1572"/>
      <c r="N88" s="1572"/>
      <c r="O88" s="1572"/>
      <c r="P88" s="1570"/>
      <c r="Q88" s="1571"/>
      <c r="R88" s="1587"/>
      <c r="S88" s="1866">
        <f t="shared" si="2"/>
        <v>0</v>
      </c>
      <c r="T88" s="1587"/>
      <c r="U88" s="1572"/>
      <c r="V88" s="1572"/>
      <c r="W88" s="1578"/>
      <c r="X88" s="581"/>
      <c r="Y88" s="1609"/>
      <c r="Z88" s="1572"/>
      <c r="AA88" s="1572"/>
      <c r="AB88" s="1572"/>
      <c r="AC88" s="1572"/>
      <c r="AD88" s="1572"/>
      <c r="AE88" s="1572"/>
      <c r="AF88" s="1572"/>
      <c r="AG88" s="1572"/>
      <c r="AH88" s="1572"/>
      <c r="AI88" s="1572"/>
      <c r="AJ88" s="1578"/>
    </row>
    <row r="89" spans="2:36" ht="16" customHeight="1" x14ac:dyDescent="0.45">
      <c r="B89" s="1588"/>
      <c r="C89" s="1587"/>
      <c r="D89" s="1570"/>
      <c r="E89" s="1571"/>
      <c r="F89" s="1587"/>
      <c r="G89" s="1571"/>
      <c r="H89" s="1571"/>
      <c r="I89" s="1572"/>
      <c r="J89" s="1572"/>
      <c r="K89" s="1572"/>
      <c r="L89" s="1587"/>
      <c r="M89" s="1572"/>
      <c r="N89" s="1572"/>
      <c r="O89" s="1572"/>
      <c r="P89" s="1570"/>
      <c r="Q89" s="1571"/>
      <c r="R89" s="1587"/>
      <c r="S89" s="1866">
        <f t="shared" si="2"/>
        <v>0</v>
      </c>
      <c r="T89" s="1587"/>
      <c r="U89" s="1572"/>
      <c r="V89" s="1572"/>
      <c r="W89" s="1578"/>
      <c r="X89" s="581"/>
      <c r="Y89" s="1609"/>
      <c r="Z89" s="1572"/>
      <c r="AA89" s="1572"/>
      <c r="AB89" s="1572"/>
      <c r="AC89" s="1572"/>
      <c r="AD89" s="1572"/>
      <c r="AE89" s="1572"/>
      <c r="AF89" s="1572"/>
      <c r="AG89" s="1572"/>
      <c r="AH89" s="1572"/>
      <c r="AI89" s="1572"/>
      <c r="AJ89" s="1578"/>
    </row>
    <row r="90" spans="2:36" ht="16" customHeight="1" x14ac:dyDescent="0.45">
      <c r="B90" s="1588"/>
      <c r="C90" s="1587"/>
      <c r="D90" s="1570"/>
      <c r="E90" s="1571"/>
      <c r="F90" s="1587"/>
      <c r="G90" s="1571"/>
      <c r="H90" s="1571"/>
      <c r="I90" s="1572"/>
      <c r="J90" s="1572"/>
      <c r="K90" s="1572"/>
      <c r="L90" s="1587"/>
      <c r="M90" s="1572"/>
      <c r="N90" s="1572"/>
      <c r="O90" s="1572"/>
      <c r="P90" s="1570"/>
      <c r="Q90" s="1571"/>
      <c r="R90" s="1587"/>
      <c r="S90" s="1866">
        <f t="shared" si="2"/>
        <v>0</v>
      </c>
      <c r="T90" s="1587"/>
      <c r="U90" s="1572"/>
      <c r="V90" s="1572"/>
      <c r="W90" s="1578"/>
      <c r="X90" s="581"/>
      <c r="Y90" s="1609"/>
      <c r="Z90" s="1572"/>
      <c r="AA90" s="1572"/>
      <c r="AB90" s="1572"/>
      <c r="AC90" s="1572"/>
      <c r="AD90" s="1572"/>
      <c r="AE90" s="1572"/>
      <c r="AF90" s="1572"/>
      <c r="AG90" s="1572"/>
      <c r="AH90" s="1572"/>
      <c r="AI90" s="1572"/>
      <c r="AJ90" s="1578"/>
    </row>
    <row r="91" spans="2:36" ht="16" customHeight="1" x14ac:dyDescent="0.45">
      <c r="B91" s="1588"/>
      <c r="C91" s="1587"/>
      <c r="D91" s="1570"/>
      <c r="E91" s="1571"/>
      <c r="F91" s="1587"/>
      <c r="G91" s="1571"/>
      <c r="H91" s="1571"/>
      <c r="I91" s="1572"/>
      <c r="J91" s="1572"/>
      <c r="K91" s="1572"/>
      <c r="L91" s="1587"/>
      <c r="M91" s="1572"/>
      <c r="N91" s="1572"/>
      <c r="O91" s="1572"/>
      <c r="P91" s="1570"/>
      <c r="Q91" s="1571"/>
      <c r="R91" s="1587"/>
      <c r="S91" s="1866">
        <f t="shared" si="2"/>
        <v>0</v>
      </c>
      <c r="T91" s="1587"/>
      <c r="U91" s="1572"/>
      <c r="V91" s="1572"/>
      <c r="W91" s="1578"/>
      <c r="X91" s="581"/>
      <c r="Y91" s="1609"/>
      <c r="Z91" s="1572"/>
      <c r="AA91" s="1572"/>
      <c r="AB91" s="1572"/>
      <c r="AC91" s="1572"/>
      <c r="AD91" s="1572"/>
      <c r="AE91" s="1572"/>
      <c r="AF91" s="1572"/>
      <c r="AG91" s="1572"/>
      <c r="AH91" s="1572"/>
      <c r="AI91" s="1572"/>
      <c r="AJ91" s="1578"/>
    </row>
    <row r="92" spans="2:36" ht="16" customHeight="1" x14ac:dyDescent="0.45">
      <c r="B92" s="1588"/>
      <c r="C92" s="1587"/>
      <c r="D92" s="1570"/>
      <c r="E92" s="1571"/>
      <c r="F92" s="1587"/>
      <c r="G92" s="1571"/>
      <c r="H92" s="1571"/>
      <c r="I92" s="1572"/>
      <c r="J92" s="1572"/>
      <c r="K92" s="1572"/>
      <c r="L92" s="1587"/>
      <c r="M92" s="1572"/>
      <c r="N92" s="1572"/>
      <c r="O92" s="1572"/>
      <c r="P92" s="1570"/>
      <c r="Q92" s="1571"/>
      <c r="R92" s="1587"/>
      <c r="S92" s="1866">
        <f t="shared" si="2"/>
        <v>0</v>
      </c>
      <c r="T92" s="1587"/>
      <c r="U92" s="1572"/>
      <c r="V92" s="1572"/>
      <c r="W92" s="1578"/>
      <c r="X92" s="581"/>
      <c r="Y92" s="1609"/>
      <c r="Z92" s="1572"/>
      <c r="AA92" s="1572"/>
      <c r="AB92" s="1572"/>
      <c r="AC92" s="1572"/>
      <c r="AD92" s="1572"/>
      <c r="AE92" s="1572"/>
      <c r="AF92" s="1572"/>
      <c r="AG92" s="1572"/>
      <c r="AH92" s="1572"/>
      <c r="AI92" s="1572"/>
      <c r="AJ92" s="1578"/>
    </row>
    <row r="93" spans="2:36" ht="16" customHeight="1" x14ac:dyDescent="0.45">
      <c r="B93" s="1588"/>
      <c r="C93" s="1587"/>
      <c r="D93" s="1570"/>
      <c r="E93" s="1571"/>
      <c r="F93" s="1587"/>
      <c r="G93" s="1571"/>
      <c r="H93" s="1571"/>
      <c r="I93" s="1572"/>
      <c r="J93" s="1572"/>
      <c r="K93" s="1572"/>
      <c r="L93" s="1587"/>
      <c r="M93" s="1572"/>
      <c r="N93" s="1572"/>
      <c r="O93" s="1572"/>
      <c r="P93" s="1570"/>
      <c r="Q93" s="1571"/>
      <c r="R93" s="1587"/>
      <c r="S93" s="1866">
        <f t="shared" si="2"/>
        <v>0</v>
      </c>
      <c r="T93" s="1587"/>
      <c r="U93" s="1572"/>
      <c r="V93" s="1572"/>
      <c r="W93" s="1578"/>
      <c r="X93" s="581"/>
      <c r="Y93" s="1609"/>
      <c r="Z93" s="1572"/>
      <c r="AA93" s="1572"/>
      <c r="AB93" s="1572"/>
      <c r="AC93" s="1572"/>
      <c r="AD93" s="1572"/>
      <c r="AE93" s="1572"/>
      <c r="AF93" s="1572"/>
      <c r="AG93" s="1572"/>
      <c r="AH93" s="1572"/>
      <c r="AI93" s="1572"/>
      <c r="AJ93" s="1578"/>
    </row>
    <row r="94" spans="2:36" ht="16" customHeight="1" x14ac:dyDescent="0.45">
      <c r="B94" s="1588"/>
      <c r="C94" s="1587"/>
      <c r="D94" s="1570"/>
      <c r="E94" s="1571"/>
      <c r="F94" s="1587"/>
      <c r="G94" s="1571"/>
      <c r="H94" s="1571"/>
      <c r="I94" s="1572"/>
      <c r="J94" s="1572"/>
      <c r="K94" s="1572"/>
      <c r="L94" s="1587"/>
      <c r="M94" s="1572"/>
      <c r="N94" s="1572"/>
      <c r="O94" s="1572"/>
      <c r="P94" s="1570"/>
      <c r="Q94" s="1571"/>
      <c r="R94" s="1587"/>
      <c r="S94" s="1866">
        <f t="shared" si="2"/>
        <v>0</v>
      </c>
      <c r="T94" s="1587"/>
      <c r="U94" s="1572"/>
      <c r="V94" s="1572"/>
      <c r="W94" s="1578"/>
      <c r="X94" s="581"/>
      <c r="Y94" s="1609"/>
      <c r="Z94" s="1572"/>
      <c r="AA94" s="1572"/>
      <c r="AB94" s="1572"/>
      <c r="AC94" s="1572"/>
      <c r="AD94" s="1572"/>
      <c r="AE94" s="1572"/>
      <c r="AF94" s="1572"/>
      <c r="AG94" s="1572"/>
      <c r="AH94" s="1572"/>
      <c r="AI94" s="1572"/>
      <c r="AJ94" s="1578"/>
    </row>
    <row r="95" spans="2:36" ht="16" customHeight="1" x14ac:dyDescent="0.45">
      <c r="B95" s="1588"/>
      <c r="C95" s="1587"/>
      <c r="D95" s="1570"/>
      <c r="E95" s="1571"/>
      <c r="F95" s="1587"/>
      <c r="G95" s="1571"/>
      <c r="H95" s="1571"/>
      <c r="I95" s="1572"/>
      <c r="J95" s="1572"/>
      <c r="K95" s="1572"/>
      <c r="L95" s="1587"/>
      <c r="M95" s="1572"/>
      <c r="N95" s="1572"/>
      <c r="O95" s="1572"/>
      <c r="P95" s="1570"/>
      <c r="Q95" s="1571"/>
      <c r="R95" s="1587"/>
      <c r="S95" s="1866">
        <f t="shared" si="2"/>
        <v>0</v>
      </c>
      <c r="T95" s="1587"/>
      <c r="U95" s="1572"/>
      <c r="V95" s="1572"/>
      <c r="W95" s="1578"/>
      <c r="X95" s="581"/>
      <c r="Y95" s="1609"/>
      <c r="Z95" s="1572"/>
      <c r="AA95" s="1572"/>
      <c r="AB95" s="1572"/>
      <c r="AC95" s="1572"/>
      <c r="AD95" s="1572"/>
      <c r="AE95" s="1572"/>
      <c r="AF95" s="1572"/>
      <c r="AG95" s="1572"/>
      <c r="AH95" s="1572"/>
      <c r="AI95" s="1572"/>
      <c r="AJ95" s="1578"/>
    </row>
    <row r="96" spans="2:36" ht="16" customHeight="1" x14ac:dyDescent="0.45">
      <c r="B96" s="1588"/>
      <c r="C96" s="1587"/>
      <c r="D96" s="1570"/>
      <c r="E96" s="1571"/>
      <c r="F96" s="1587"/>
      <c r="G96" s="1571"/>
      <c r="H96" s="1571"/>
      <c r="I96" s="1572"/>
      <c r="J96" s="1572"/>
      <c r="K96" s="1572"/>
      <c r="L96" s="1587"/>
      <c r="M96" s="1572"/>
      <c r="N96" s="1572"/>
      <c r="O96" s="1572"/>
      <c r="P96" s="1570"/>
      <c r="Q96" s="1571"/>
      <c r="R96" s="1587"/>
      <c r="S96" s="1866">
        <f t="shared" si="2"/>
        <v>0</v>
      </c>
      <c r="T96" s="1587"/>
      <c r="U96" s="1572"/>
      <c r="V96" s="1572"/>
      <c r="W96" s="1578"/>
      <c r="X96" s="581"/>
      <c r="Y96" s="1609"/>
      <c r="Z96" s="1572"/>
      <c r="AA96" s="1572"/>
      <c r="AB96" s="1572"/>
      <c r="AC96" s="1572"/>
      <c r="AD96" s="1572"/>
      <c r="AE96" s="1572"/>
      <c r="AF96" s="1572"/>
      <c r="AG96" s="1572"/>
      <c r="AH96" s="1572"/>
      <c r="AI96" s="1572"/>
      <c r="AJ96" s="1578"/>
    </row>
    <row r="97" spans="2:36" ht="16" customHeight="1" x14ac:dyDescent="0.45">
      <c r="B97" s="1588"/>
      <c r="C97" s="1587"/>
      <c r="D97" s="1570"/>
      <c r="E97" s="1571"/>
      <c r="F97" s="1587"/>
      <c r="G97" s="1571"/>
      <c r="H97" s="1571"/>
      <c r="I97" s="1572"/>
      <c r="J97" s="1572"/>
      <c r="K97" s="1572"/>
      <c r="L97" s="1587"/>
      <c r="M97" s="1572"/>
      <c r="N97" s="1572"/>
      <c r="O97" s="1572"/>
      <c r="P97" s="1570"/>
      <c r="Q97" s="1571"/>
      <c r="R97" s="1587"/>
      <c r="S97" s="1866">
        <f t="shared" si="2"/>
        <v>0</v>
      </c>
      <c r="T97" s="1587"/>
      <c r="U97" s="1572"/>
      <c r="V97" s="1572"/>
      <c r="W97" s="1578"/>
      <c r="X97" s="581"/>
      <c r="Y97" s="1609"/>
      <c r="Z97" s="1572"/>
      <c r="AA97" s="1572"/>
      <c r="AB97" s="1572"/>
      <c r="AC97" s="1572"/>
      <c r="AD97" s="1572"/>
      <c r="AE97" s="1572"/>
      <c r="AF97" s="1572"/>
      <c r="AG97" s="1572"/>
      <c r="AH97" s="1572"/>
      <c r="AI97" s="1572"/>
      <c r="AJ97" s="1578"/>
    </row>
    <row r="98" spans="2:36" ht="16" customHeight="1" x14ac:dyDescent="0.45">
      <c r="B98" s="1588"/>
      <c r="C98" s="1587"/>
      <c r="D98" s="1570"/>
      <c r="E98" s="1571"/>
      <c r="F98" s="1587"/>
      <c r="G98" s="1571"/>
      <c r="H98" s="1571"/>
      <c r="I98" s="1572"/>
      <c r="J98" s="1572"/>
      <c r="K98" s="1572"/>
      <c r="L98" s="1587"/>
      <c r="M98" s="1572"/>
      <c r="N98" s="1572"/>
      <c r="O98" s="1572"/>
      <c r="P98" s="1570"/>
      <c r="Q98" s="1571"/>
      <c r="R98" s="1587"/>
      <c r="S98" s="1866">
        <f t="shared" si="2"/>
        <v>0</v>
      </c>
      <c r="T98" s="1587"/>
      <c r="U98" s="1572"/>
      <c r="V98" s="1572"/>
      <c r="W98" s="1578"/>
      <c r="X98" s="581"/>
      <c r="Y98" s="1609"/>
      <c r="Z98" s="1572"/>
      <c r="AA98" s="1572"/>
      <c r="AB98" s="1572"/>
      <c r="AC98" s="1572"/>
      <c r="AD98" s="1572"/>
      <c r="AE98" s="1572"/>
      <c r="AF98" s="1572"/>
      <c r="AG98" s="1572"/>
      <c r="AH98" s="1572"/>
      <c r="AI98" s="1572"/>
      <c r="AJ98" s="1578"/>
    </row>
    <row r="99" spans="2:36" ht="16" customHeight="1" x14ac:dyDescent="0.45">
      <c r="B99" s="1588"/>
      <c r="C99" s="1587"/>
      <c r="D99" s="1570"/>
      <c r="E99" s="1571"/>
      <c r="F99" s="1587"/>
      <c r="G99" s="1571"/>
      <c r="H99" s="1571"/>
      <c r="I99" s="1572"/>
      <c r="J99" s="1572"/>
      <c r="K99" s="1572"/>
      <c r="L99" s="1587"/>
      <c r="M99" s="1572"/>
      <c r="N99" s="1572"/>
      <c r="O99" s="1572"/>
      <c r="P99" s="1570"/>
      <c r="Q99" s="1571"/>
      <c r="R99" s="1587"/>
      <c r="S99" s="1866">
        <f t="shared" si="2"/>
        <v>0</v>
      </c>
      <c r="T99" s="1587"/>
      <c r="U99" s="1572"/>
      <c r="V99" s="1572"/>
      <c r="W99" s="1578"/>
      <c r="X99" s="581"/>
      <c r="Y99" s="1609"/>
      <c r="Z99" s="1572"/>
      <c r="AA99" s="1572"/>
      <c r="AB99" s="1572"/>
      <c r="AC99" s="1572"/>
      <c r="AD99" s="1572"/>
      <c r="AE99" s="1572"/>
      <c r="AF99" s="1572"/>
      <c r="AG99" s="1572"/>
      <c r="AH99" s="1572"/>
      <c r="AI99" s="1572"/>
      <c r="AJ99" s="1578"/>
    </row>
    <row r="100" spans="2:36" ht="16" customHeight="1" x14ac:dyDescent="0.45">
      <c r="B100" s="1588"/>
      <c r="C100" s="1587"/>
      <c r="D100" s="1570"/>
      <c r="E100" s="1571"/>
      <c r="F100" s="1587"/>
      <c r="G100" s="1571"/>
      <c r="H100" s="1571"/>
      <c r="I100" s="1572"/>
      <c r="J100" s="1572"/>
      <c r="K100" s="1572"/>
      <c r="L100" s="1587"/>
      <c r="M100" s="1572"/>
      <c r="N100" s="1572"/>
      <c r="O100" s="1572"/>
      <c r="P100" s="1570"/>
      <c r="Q100" s="1571"/>
      <c r="R100" s="1587"/>
      <c r="S100" s="1866">
        <f t="shared" si="2"/>
        <v>0</v>
      </c>
      <c r="T100" s="1587"/>
      <c r="U100" s="1572"/>
      <c r="V100" s="1572"/>
      <c r="W100" s="1578"/>
      <c r="X100" s="581"/>
      <c r="Y100" s="1609"/>
      <c r="Z100" s="1572"/>
      <c r="AA100" s="1572"/>
      <c r="AB100" s="1572"/>
      <c r="AC100" s="1572"/>
      <c r="AD100" s="1572"/>
      <c r="AE100" s="1572"/>
      <c r="AF100" s="1572"/>
      <c r="AG100" s="1572"/>
      <c r="AH100" s="1572"/>
      <c r="AI100" s="1572"/>
      <c r="AJ100" s="1578"/>
    </row>
    <row r="101" spans="2:36" ht="16" customHeight="1" x14ac:dyDescent="0.45">
      <c r="B101" s="1588"/>
      <c r="C101" s="1587"/>
      <c r="D101" s="1570"/>
      <c r="E101" s="1571"/>
      <c r="F101" s="1587"/>
      <c r="G101" s="1571"/>
      <c r="H101" s="1571"/>
      <c r="I101" s="1572"/>
      <c r="J101" s="1572"/>
      <c r="K101" s="1572"/>
      <c r="L101" s="1587"/>
      <c r="M101" s="1572"/>
      <c r="N101" s="1572"/>
      <c r="O101" s="1572"/>
      <c r="P101" s="1570"/>
      <c r="Q101" s="1571"/>
      <c r="R101" s="1587"/>
      <c r="S101" s="1866">
        <f t="shared" si="2"/>
        <v>0</v>
      </c>
      <c r="T101" s="1587"/>
      <c r="U101" s="1572"/>
      <c r="V101" s="1572"/>
      <c r="W101" s="1578"/>
      <c r="X101" s="581"/>
      <c r="Y101" s="1609"/>
      <c r="Z101" s="1572"/>
      <c r="AA101" s="1572"/>
      <c r="AB101" s="1572"/>
      <c r="AC101" s="1572"/>
      <c r="AD101" s="1572"/>
      <c r="AE101" s="1572"/>
      <c r="AF101" s="1572"/>
      <c r="AG101" s="1572"/>
      <c r="AH101" s="1572"/>
      <c r="AI101" s="1572"/>
      <c r="AJ101" s="1578"/>
    </row>
    <row r="102" spans="2:36" ht="16" customHeight="1" x14ac:dyDescent="0.45">
      <c r="B102" s="1588"/>
      <c r="C102" s="1587"/>
      <c r="D102" s="1570"/>
      <c r="E102" s="1571"/>
      <c r="F102" s="1587"/>
      <c r="G102" s="1571"/>
      <c r="H102" s="1571"/>
      <c r="I102" s="1572"/>
      <c r="J102" s="1572"/>
      <c r="K102" s="1572"/>
      <c r="L102" s="1587"/>
      <c r="M102" s="1572"/>
      <c r="N102" s="1572"/>
      <c r="O102" s="1572"/>
      <c r="P102" s="1570"/>
      <c r="Q102" s="1571"/>
      <c r="R102" s="1587"/>
      <c r="S102" s="1866">
        <f t="shared" si="2"/>
        <v>0</v>
      </c>
      <c r="T102" s="1587"/>
      <c r="U102" s="1572"/>
      <c r="V102" s="1572"/>
      <c r="W102" s="1578"/>
      <c r="X102" s="581"/>
      <c r="Y102" s="1609"/>
      <c r="Z102" s="1572"/>
      <c r="AA102" s="1572"/>
      <c r="AB102" s="1572"/>
      <c r="AC102" s="1572"/>
      <c r="AD102" s="1572"/>
      <c r="AE102" s="1572"/>
      <c r="AF102" s="1572"/>
      <c r="AG102" s="1572"/>
      <c r="AH102" s="1572"/>
      <c r="AI102" s="1572"/>
      <c r="AJ102" s="1578"/>
    </row>
    <row r="103" spans="2:36" ht="16" customHeight="1" x14ac:dyDescent="0.45">
      <c r="B103" s="1588"/>
      <c r="C103" s="1587"/>
      <c r="D103" s="1570"/>
      <c r="E103" s="1571"/>
      <c r="F103" s="1587"/>
      <c r="G103" s="1571"/>
      <c r="H103" s="1571"/>
      <c r="I103" s="1572"/>
      <c r="J103" s="1572"/>
      <c r="K103" s="1572"/>
      <c r="L103" s="1587"/>
      <c r="M103" s="1572"/>
      <c r="N103" s="1572"/>
      <c r="O103" s="1572"/>
      <c r="P103" s="1570"/>
      <c r="Q103" s="1571"/>
      <c r="R103" s="1587"/>
      <c r="S103" s="1866">
        <f t="shared" si="2"/>
        <v>0</v>
      </c>
      <c r="T103" s="1587"/>
      <c r="U103" s="1572"/>
      <c r="V103" s="1572"/>
      <c r="W103" s="1578"/>
      <c r="X103" s="581"/>
      <c r="Y103" s="1609"/>
      <c r="Z103" s="1572"/>
      <c r="AA103" s="1572"/>
      <c r="AB103" s="1572"/>
      <c r="AC103" s="1572"/>
      <c r="AD103" s="1572"/>
      <c r="AE103" s="1572"/>
      <c r="AF103" s="1572"/>
      <c r="AG103" s="1572"/>
      <c r="AH103" s="1572"/>
      <c r="AI103" s="1572"/>
      <c r="AJ103" s="1578"/>
    </row>
    <row r="104" spans="2:36" ht="16" customHeight="1" x14ac:dyDescent="0.45">
      <c r="B104" s="1588"/>
      <c r="C104" s="1587"/>
      <c r="D104" s="1570"/>
      <c r="E104" s="1571"/>
      <c r="F104" s="1587"/>
      <c r="G104" s="1571"/>
      <c r="H104" s="1571"/>
      <c r="I104" s="1572"/>
      <c r="J104" s="1572"/>
      <c r="K104" s="1572"/>
      <c r="L104" s="1587"/>
      <c r="M104" s="1572"/>
      <c r="N104" s="1572"/>
      <c r="O104" s="1572"/>
      <c r="P104" s="1570"/>
      <c r="Q104" s="1571"/>
      <c r="R104" s="1587"/>
      <c r="S104" s="1866">
        <f t="shared" si="2"/>
        <v>0</v>
      </c>
      <c r="T104" s="1587"/>
      <c r="U104" s="1572"/>
      <c r="V104" s="1572"/>
      <c r="W104" s="1578"/>
      <c r="X104" s="581"/>
      <c r="Y104" s="1609"/>
      <c r="Z104" s="1572"/>
      <c r="AA104" s="1572"/>
      <c r="AB104" s="1572"/>
      <c r="AC104" s="1572"/>
      <c r="AD104" s="1572"/>
      <c r="AE104" s="1572"/>
      <c r="AF104" s="1572"/>
      <c r="AG104" s="1572"/>
      <c r="AH104" s="1572"/>
      <c r="AI104" s="1572"/>
      <c r="AJ104" s="1578"/>
    </row>
    <row r="105" spans="2:36" ht="16" customHeight="1" x14ac:dyDescent="0.45">
      <c r="B105" s="1588"/>
      <c r="C105" s="1587"/>
      <c r="D105" s="1570"/>
      <c r="E105" s="1571"/>
      <c r="F105" s="1587"/>
      <c r="G105" s="1571"/>
      <c r="H105" s="1571"/>
      <c r="I105" s="1572"/>
      <c r="J105" s="1572"/>
      <c r="K105" s="1572"/>
      <c r="L105" s="1587"/>
      <c r="M105" s="1572"/>
      <c r="N105" s="1572"/>
      <c r="O105" s="1572"/>
      <c r="P105" s="1570"/>
      <c r="Q105" s="1571"/>
      <c r="R105" s="1587"/>
      <c r="S105" s="1866">
        <f t="shared" si="2"/>
        <v>0</v>
      </c>
      <c r="T105" s="1587"/>
      <c r="U105" s="1572"/>
      <c r="V105" s="1572"/>
      <c r="W105" s="1578"/>
      <c r="X105" s="581"/>
      <c r="Y105" s="1609"/>
      <c r="Z105" s="1572"/>
      <c r="AA105" s="1572"/>
      <c r="AB105" s="1572"/>
      <c r="AC105" s="1572"/>
      <c r="AD105" s="1572"/>
      <c r="AE105" s="1572"/>
      <c r="AF105" s="1572"/>
      <c r="AG105" s="1572"/>
      <c r="AH105" s="1572"/>
      <c r="AI105" s="1572"/>
      <c r="AJ105" s="1578"/>
    </row>
    <row r="106" spans="2:36" ht="16" customHeight="1" x14ac:dyDescent="0.45">
      <c r="B106" s="1588"/>
      <c r="C106" s="1587"/>
      <c r="D106" s="1570"/>
      <c r="E106" s="1571"/>
      <c r="F106" s="1587"/>
      <c r="G106" s="1571"/>
      <c r="H106" s="1571"/>
      <c r="I106" s="1572"/>
      <c r="J106" s="1572"/>
      <c r="K106" s="1572"/>
      <c r="L106" s="1587"/>
      <c r="M106" s="1572"/>
      <c r="N106" s="1572"/>
      <c r="O106" s="1572"/>
      <c r="P106" s="1570"/>
      <c r="Q106" s="1571"/>
      <c r="R106" s="1587"/>
      <c r="S106" s="1866">
        <f t="shared" si="2"/>
        <v>0</v>
      </c>
      <c r="T106" s="1587"/>
      <c r="U106" s="1572"/>
      <c r="V106" s="1572"/>
      <c r="W106" s="1578"/>
      <c r="X106" s="581"/>
      <c r="Y106" s="1609"/>
      <c r="Z106" s="1572"/>
      <c r="AA106" s="1572"/>
      <c r="AB106" s="1572"/>
      <c r="AC106" s="1572"/>
      <c r="AD106" s="1572"/>
      <c r="AE106" s="1572"/>
      <c r="AF106" s="1572"/>
      <c r="AG106" s="1572"/>
      <c r="AH106" s="1572"/>
      <c r="AI106" s="1572"/>
      <c r="AJ106" s="1578"/>
    </row>
    <row r="107" spans="2:36" ht="16" customHeight="1" x14ac:dyDescent="0.45">
      <c r="B107" s="1588"/>
      <c r="C107" s="1587"/>
      <c r="D107" s="1570"/>
      <c r="E107" s="1571"/>
      <c r="F107" s="1587"/>
      <c r="G107" s="1571"/>
      <c r="H107" s="1571"/>
      <c r="I107" s="1572"/>
      <c r="J107" s="1572"/>
      <c r="K107" s="1572"/>
      <c r="L107" s="1587"/>
      <c r="M107" s="1572"/>
      <c r="N107" s="1572"/>
      <c r="O107" s="1572"/>
      <c r="P107" s="1570"/>
      <c r="Q107" s="1571"/>
      <c r="R107" s="1587"/>
      <c r="S107" s="1866">
        <f t="shared" si="2"/>
        <v>0</v>
      </c>
      <c r="T107" s="1587"/>
      <c r="U107" s="1572"/>
      <c r="V107" s="1572"/>
      <c r="W107" s="1578"/>
      <c r="X107" s="581"/>
      <c r="Y107" s="1609"/>
      <c r="Z107" s="1572"/>
      <c r="AA107" s="1572"/>
      <c r="AB107" s="1572"/>
      <c r="AC107" s="1572"/>
      <c r="AD107" s="1572"/>
      <c r="AE107" s="1572"/>
      <c r="AF107" s="1572"/>
      <c r="AG107" s="1572"/>
      <c r="AH107" s="1572"/>
      <c r="AI107" s="1572"/>
      <c r="AJ107" s="1578"/>
    </row>
    <row r="108" spans="2:36" ht="16" customHeight="1" x14ac:dyDescent="0.45">
      <c r="B108" s="1588"/>
      <c r="C108" s="1587"/>
      <c r="D108" s="1570"/>
      <c r="E108" s="1571"/>
      <c r="F108" s="1587"/>
      <c r="G108" s="1571"/>
      <c r="H108" s="1571"/>
      <c r="I108" s="1572"/>
      <c r="J108" s="1572"/>
      <c r="K108" s="1572"/>
      <c r="L108" s="1587"/>
      <c r="M108" s="1572"/>
      <c r="N108" s="1572"/>
      <c r="O108" s="1572"/>
      <c r="P108" s="1570"/>
      <c r="Q108" s="1571"/>
      <c r="R108" s="1587"/>
      <c r="S108" s="1866">
        <f t="shared" si="2"/>
        <v>0</v>
      </c>
      <c r="T108" s="1587"/>
      <c r="U108" s="1572"/>
      <c r="V108" s="1572"/>
      <c r="W108" s="1578"/>
      <c r="X108" s="581"/>
      <c r="Y108" s="1609"/>
      <c r="Z108" s="1572"/>
      <c r="AA108" s="1572"/>
      <c r="AB108" s="1572"/>
      <c r="AC108" s="1572"/>
      <c r="AD108" s="1572"/>
      <c r="AE108" s="1572"/>
      <c r="AF108" s="1572"/>
      <c r="AG108" s="1572"/>
      <c r="AH108" s="1572"/>
      <c r="AI108" s="1572"/>
      <c r="AJ108" s="1578"/>
    </row>
    <row r="109" spans="2:36" ht="16" customHeight="1" x14ac:dyDescent="0.45">
      <c r="B109" s="1588"/>
      <c r="C109" s="1587"/>
      <c r="D109" s="1570"/>
      <c r="E109" s="1571"/>
      <c r="F109" s="1587"/>
      <c r="G109" s="1571"/>
      <c r="H109" s="1571"/>
      <c r="I109" s="1572"/>
      <c r="J109" s="1572"/>
      <c r="K109" s="1572"/>
      <c r="L109" s="1587"/>
      <c r="M109" s="1572"/>
      <c r="N109" s="1572"/>
      <c r="O109" s="1572"/>
      <c r="P109" s="1570"/>
      <c r="Q109" s="1571"/>
      <c r="R109" s="1587"/>
      <c r="S109" s="1866">
        <f t="shared" si="2"/>
        <v>0</v>
      </c>
      <c r="T109" s="1587"/>
      <c r="U109" s="1572"/>
      <c r="V109" s="1572"/>
      <c r="W109" s="1578"/>
      <c r="X109" s="581"/>
      <c r="Y109" s="1609"/>
      <c r="Z109" s="1572"/>
      <c r="AA109" s="1572"/>
      <c r="AB109" s="1572"/>
      <c r="AC109" s="1572"/>
      <c r="AD109" s="1572"/>
      <c r="AE109" s="1572"/>
      <c r="AF109" s="1572"/>
      <c r="AG109" s="1572"/>
      <c r="AH109" s="1572"/>
      <c r="AI109" s="1572"/>
      <c r="AJ109" s="1578"/>
    </row>
    <row r="110" spans="2:36" ht="16" customHeight="1" x14ac:dyDescent="0.45">
      <c r="B110" s="1588"/>
      <c r="C110" s="1587"/>
      <c r="D110" s="1570"/>
      <c r="E110" s="1571"/>
      <c r="F110" s="1587"/>
      <c r="G110" s="1571"/>
      <c r="H110" s="1571"/>
      <c r="I110" s="1572"/>
      <c r="J110" s="1572"/>
      <c r="K110" s="1572"/>
      <c r="L110" s="1587"/>
      <c r="M110" s="1572"/>
      <c r="N110" s="1572"/>
      <c r="O110" s="1572"/>
      <c r="P110" s="1570"/>
      <c r="Q110" s="1571"/>
      <c r="R110" s="1587"/>
      <c r="S110" s="1866">
        <f t="shared" si="2"/>
        <v>0</v>
      </c>
      <c r="T110" s="1587"/>
      <c r="U110" s="1572"/>
      <c r="V110" s="1572"/>
      <c r="W110" s="1578"/>
      <c r="X110" s="581"/>
      <c r="Y110" s="1609"/>
      <c r="Z110" s="1572"/>
      <c r="AA110" s="1572"/>
      <c r="AB110" s="1572"/>
      <c r="AC110" s="1572"/>
      <c r="AD110" s="1572"/>
      <c r="AE110" s="1572"/>
      <c r="AF110" s="1572"/>
      <c r="AG110" s="1572"/>
      <c r="AH110" s="1572"/>
      <c r="AI110" s="1572"/>
      <c r="AJ110" s="1578"/>
    </row>
    <row r="111" spans="2:36" ht="16" customHeight="1" x14ac:dyDescent="0.45">
      <c r="B111" s="1588"/>
      <c r="C111" s="1587"/>
      <c r="D111" s="1570"/>
      <c r="E111" s="1571"/>
      <c r="F111" s="1587"/>
      <c r="G111" s="1571"/>
      <c r="H111" s="1571"/>
      <c r="I111" s="1572"/>
      <c r="J111" s="1572"/>
      <c r="K111" s="1572"/>
      <c r="L111" s="1587"/>
      <c r="M111" s="1572"/>
      <c r="N111" s="1572"/>
      <c r="O111" s="1572"/>
      <c r="P111" s="1570"/>
      <c r="Q111" s="1571"/>
      <c r="R111" s="1587"/>
      <c r="S111" s="1866">
        <f t="shared" si="2"/>
        <v>0</v>
      </c>
      <c r="T111" s="1587"/>
      <c r="U111" s="1572"/>
      <c r="V111" s="1572"/>
      <c r="W111" s="1578"/>
      <c r="X111" s="581"/>
      <c r="Y111" s="1609"/>
      <c r="Z111" s="1572"/>
      <c r="AA111" s="1572"/>
      <c r="AB111" s="1572"/>
      <c r="AC111" s="1572"/>
      <c r="AD111" s="1572"/>
      <c r="AE111" s="1572"/>
      <c r="AF111" s="1572"/>
      <c r="AG111" s="1572"/>
      <c r="AH111" s="1572"/>
      <c r="AI111" s="1572"/>
      <c r="AJ111" s="1578"/>
    </row>
    <row r="112" spans="2:36" ht="16" customHeight="1" x14ac:dyDescent="0.45">
      <c r="B112" s="1588"/>
      <c r="C112" s="1587"/>
      <c r="D112" s="1570"/>
      <c r="E112" s="1571"/>
      <c r="F112" s="1587"/>
      <c r="G112" s="1571"/>
      <c r="H112" s="1571"/>
      <c r="I112" s="1572"/>
      <c r="J112" s="1572"/>
      <c r="K112" s="1572"/>
      <c r="L112" s="1587"/>
      <c r="M112" s="1572"/>
      <c r="N112" s="1572"/>
      <c r="O112" s="1572"/>
      <c r="P112" s="1570"/>
      <c r="Q112" s="1571"/>
      <c r="R112" s="1587"/>
      <c r="S112" s="1866">
        <f t="shared" si="2"/>
        <v>0</v>
      </c>
      <c r="T112" s="1587"/>
      <c r="U112" s="1572"/>
      <c r="V112" s="1572"/>
      <c r="W112" s="1578"/>
      <c r="X112" s="581"/>
      <c r="Y112" s="1609"/>
      <c r="Z112" s="1572"/>
      <c r="AA112" s="1572"/>
      <c r="AB112" s="1572"/>
      <c r="AC112" s="1572"/>
      <c r="AD112" s="1572"/>
      <c r="AE112" s="1572"/>
      <c r="AF112" s="1572"/>
      <c r="AG112" s="1572"/>
      <c r="AH112" s="1572"/>
      <c r="AI112" s="1572"/>
      <c r="AJ112" s="1578"/>
    </row>
    <row r="113" spans="2:36" ht="16" customHeight="1" x14ac:dyDescent="0.45">
      <c r="B113" s="1588"/>
      <c r="C113" s="1587"/>
      <c r="D113" s="1570"/>
      <c r="E113" s="1571"/>
      <c r="F113" s="1587"/>
      <c r="G113" s="1571"/>
      <c r="H113" s="1571"/>
      <c r="I113" s="1572"/>
      <c r="J113" s="1572"/>
      <c r="K113" s="1572"/>
      <c r="L113" s="1587"/>
      <c r="M113" s="1572"/>
      <c r="N113" s="1572"/>
      <c r="O113" s="1572"/>
      <c r="P113" s="1570"/>
      <c r="Q113" s="1571"/>
      <c r="R113" s="1587"/>
      <c r="S113" s="1866">
        <f t="shared" si="2"/>
        <v>0</v>
      </c>
      <c r="T113" s="1587"/>
      <c r="U113" s="1572"/>
      <c r="V113" s="1572"/>
      <c r="W113" s="1578"/>
      <c r="X113" s="581"/>
      <c r="Y113" s="1609"/>
      <c r="Z113" s="1572"/>
      <c r="AA113" s="1572"/>
      <c r="AB113" s="1572"/>
      <c r="AC113" s="1572"/>
      <c r="AD113" s="1572"/>
      <c r="AE113" s="1572"/>
      <c r="AF113" s="1572"/>
      <c r="AG113" s="1572"/>
      <c r="AH113" s="1572"/>
      <c r="AI113" s="1572"/>
      <c r="AJ113" s="1578"/>
    </row>
    <row r="114" spans="2:36" ht="16" customHeight="1" x14ac:dyDescent="0.45">
      <c r="B114" s="1588"/>
      <c r="C114" s="1587"/>
      <c r="D114" s="1570"/>
      <c r="E114" s="1571"/>
      <c r="F114" s="1587"/>
      <c r="G114" s="1571"/>
      <c r="H114" s="1571"/>
      <c r="I114" s="1572"/>
      <c r="J114" s="1572"/>
      <c r="K114" s="1572"/>
      <c r="L114" s="1587"/>
      <c r="M114" s="1572"/>
      <c r="N114" s="1572"/>
      <c r="O114" s="1572"/>
      <c r="P114" s="1570"/>
      <c r="Q114" s="1571"/>
      <c r="R114" s="1587"/>
      <c r="S114" s="1866">
        <f t="shared" si="2"/>
        <v>0</v>
      </c>
      <c r="T114" s="1587"/>
      <c r="U114" s="1572"/>
      <c r="V114" s="1572"/>
      <c r="W114" s="1578"/>
      <c r="X114" s="581"/>
      <c r="Y114" s="1609"/>
      <c r="Z114" s="1572"/>
      <c r="AA114" s="1572"/>
      <c r="AB114" s="1572"/>
      <c r="AC114" s="1572"/>
      <c r="AD114" s="1572"/>
      <c r="AE114" s="1572"/>
      <c r="AF114" s="1572"/>
      <c r="AG114" s="1572"/>
      <c r="AH114" s="1572"/>
      <c r="AI114" s="1572"/>
      <c r="AJ114" s="1578"/>
    </row>
    <row r="115" spans="2:36" ht="16" customHeight="1" x14ac:dyDescent="0.45">
      <c r="B115" s="1588"/>
      <c r="C115" s="1587"/>
      <c r="D115" s="1570"/>
      <c r="E115" s="1571"/>
      <c r="F115" s="1587"/>
      <c r="G115" s="1571"/>
      <c r="H115" s="1571"/>
      <c r="I115" s="1572"/>
      <c r="J115" s="1572"/>
      <c r="K115" s="1572"/>
      <c r="L115" s="1587"/>
      <c r="M115" s="1572"/>
      <c r="N115" s="1572"/>
      <c r="O115" s="1572"/>
      <c r="P115" s="1570"/>
      <c r="Q115" s="1571"/>
      <c r="R115" s="1587"/>
      <c r="S115" s="1866">
        <f t="shared" si="2"/>
        <v>0</v>
      </c>
      <c r="T115" s="1587"/>
      <c r="U115" s="1572"/>
      <c r="V115" s="1572"/>
      <c r="W115" s="1578"/>
      <c r="X115" s="581"/>
      <c r="Y115" s="1609"/>
      <c r="Z115" s="1572"/>
      <c r="AA115" s="1572"/>
      <c r="AB115" s="1572"/>
      <c r="AC115" s="1572"/>
      <c r="AD115" s="1572"/>
      <c r="AE115" s="1572"/>
      <c r="AF115" s="1572"/>
      <c r="AG115" s="1572"/>
      <c r="AH115" s="1572"/>
      <c r="AI115" s="1572"/>
      <c r="AJ115" s="1578"/>
    </row>
    <row r="116" spans="2:36" ht="16" customHeight="1" x14ac:dyDescent="0.45">
      <c r="B116" s="1588"/>
      <c r="C116" s="1587"/>
      <c r="D116" s="1570"/>
      <c r="E116" s="1571"/>
      <c r="F116" s="1587"/>
      <c r="G116" s="1571"/>
      <c r="H116" s="1571"/>
      <c r="I116" s="1572"/>
      <c r="J116" s="1572"/>
      <c r="K116" s="1572"/>
      <c r="L116" s="1587"/>
      <c r="M116" s="1572"/>
      <c r="N116" s="1572"/>
      <c r="O116" s="1572"/>
      <c r="P116" s="1570"/>
      <c r="Q116" s="1571"/>
      <c r="R116" s="1587"/>
      <c r="S116" s="1866">
        <f t="shared" si="2"/>
        <v>0</v>
      </c>
      <c r="T116" s="1587"/>
      <c r="U116" s="1572"/>
      <c r="V116" s="1572"/>
      <c r="W116" s="1578"/>
      <c r="X116" s="581"/>
      <c r="Y116" s="1609"/>
      <c r="Z116" s="1572"/>
      <c r="AA116" s="1572"/>
      <c r="AB116" s="1572"/>
      <c r="AC116" s="1572"/>
      <c r="AD116" s="1572"/>
      <c r="AE116" s="1572"/>
      <c r="AF116" s="1572"/>
      <c r="AG116" s="1572"/>
      <c r="AH116" s="1572"/>
      <c r="AI116" s="1572"/>
      <c r="AJ116" s="1578"/>
    </row>
    <row r="117" spans="2:36" ht="16" customHeight="1" x14ac:dyDescent="0.45">
      <c r="B117" s="1588"/>
      <c r="C117" s="1587"/>
      <c r="D117" s="1570"/>
      <c r="E117" s="1571"/>
      <c r="F117" s="1587"/>
      <c r="G117" s="1571"/>
      <c r="H117" s="1571"/>
      <c r="I117" s="1572"/>
      <c r="J117" s="1572"/>
      <c r="K117" s="1572"/>
      <c r="L117" s="1587"/>
      <c r="M117" s="1572"/>
      <c r="N117" s="1572"/>
      <c r="O117" s="1572"/>
      <c r="P117" s="1570"/>
      <c r="Q117" s="1571"/>
      <c r="R117" s="1587"/>
      <c r="S117" s="1866">
        <f t="shared" si="2"/>
        <v>0</v>
      </c>
      <c r="T117" s="1587"/>
      <c r="U117" s="1572"/>
      <c r="V117" s="1572"/>
      <c r="W117" s="1578"/>
      <c r="X117" s="581"/>
      <c r="Y117" s="1609"/>
      <c r="Z117" s="1572"/>
      <c r="AA117" s="1572"/>
      <c r="AB117" s="1572"/>
      <c r="AC117" s="1572"/>
      <c r="AD117" s="1572"/>
      <c r="AE117" s="1572"/>
      <c r="AF117" s="1572"/>
      <c r="AG117" s="1572"/>
      <c r="AH117" s="1572"/>
      <c r="AI117" s="1572"/>
      <c r="AJ117" s="1578"/>
    </row>
    <row r="118" spans="2:36" ht="16" customHeight="1" x14ac:dyDescent="0.45">
      <c r="B118" s="1588"/>
      <c r="C118" s="1587"/>
      <c r="D118" s="1570"/>
      <c r="E118" s="1571"/>
      <c r="F118" s="1587"/>
      <c r="G118" s="1571"/>
      <c r="H118" s="1571"/>
      <c r="I118" s="1572"/>
      <c r="J118" s="1572"/>
      <c r="K118" s="1572"/>
      <c r="L118" s="1587"/>
      <c r="M118" s="1572"/>
      <c r="N118" s="1572"/>
      <c r="O118" s="1572"/>
      <c r="P118" s="1570"/>
      <c r="Q118" s="1571"/>
      <c r="R118" s="1587"/>
      <c r="S118" s="1866">
        <f t="shared" si="2"/>
        <v>0</v>
      </c>
      <c r="T118" s="1587"/>
      <c r="U118" s="1572"/>
      <c r="V118" s="1572"/>
      <c r="W118" s="1578"/>
      <c r="X118" s="581"/>
      <c r="Y118" s="1609"/>
      <c r="Z118" s="1572"/>
      <c r="AA118" s="1572"/>
      <c r="AB118" s="1572"/>
      <c r="AC118" s="1572"/>
      <c r="AD118" s="1572"/>
      <c r="AE118" s="1572"/>
      <c r="AF118" s="1572"/>
      <c r="AG118" s="1572"/>
      <c r="AH118" s="1572"/>
      <c r="AI118" s="1572"/>
      <c r="AJ118" s="1578"/>
    </row>
    <row r="119" spans="2:36" ht="16" customHeight="1" x14ac:dyDescent="0.45">
      <c r="B119" s="1588"/>
      <c r="C119" s="1587"/>
      <c r="D119" s="1570"/>
      <c r="E119" s="1571"/>
      <c r="F119" s="1587"/>
      <c r="G119" s="1571"/>
      <c r="H119" s="1571"/>
      <c r="I119" s="1572"/>
      <c r="J119" s="1572"/>
      <c r="K119" s="1572"/>
      <c r="L119" s="1587"/>
      <c r="M119" s="1572"/>
      <c r="N119" s="1572"/>
      <c r="O119" s="1572"/>
      <c r="P119" s="1570"/>
      <c r="Q119" s="1571"/>
      <c r="R119" s="1587"/>
      <c r="S119" s="1866">
        <f t="shared" si="2"/>
        <v>0</v>
      </c>
      <c r="T119" s="1587"/>
      <c r="U119" s="1572"/>
      <c r="V119" s="1572"/>
      <c r="W119" s="1578"/>
      <c r="X119" s="581"/>
      <c r="Y119" s="1609"/>
      <c r="Z119" s="1572"/>
      <c r="AA119" s="1572"/>
      <c r="AB119" s="1572"/>
      <c r="AC119" s="1572"/>
      <c r="AD119" s="1572"/>
      <c r="AE119" s="1572"/>
      <c r="AF119" s="1572"/>
      <c r="AG119" s="1572"/>
      <c r="AH119" s="1572"/>
      <c r="AI119" s="1572"/>
      <c r="AJ119" s="1578"/>
    </row>
    <row r="120" spans="2:36" ht="16" customHeight="1" x14ac:dyDescent="0.45">
      <c r="B120" s="1588"/>
      <c r="C120" s="1587"/>
      <c r="D120" s="1570"/>
      <c r="E120" s="1571"/>
      <c r="F120" s="1587"/>
      <c r="G120" s="1571"/>
      <c r="H120" s="1571"/>
      <c r="I120" s="1572"/>
      <c r="J120" s="1572"/>
      <c r="K120" s="1572"/>
      <c r="L120" s="1587"/>
      <c r="M120" s="1572"/>
      <c r="N120" s="1572"/>
      <c r="O120" s="1572"/>
      <c r="P120" s="1570"/>
      <c r="Q120" s="1571"/>
      <c r="R120" s="1587"/>
      <c r="S120" s="1866">
        <f t="shared" si="2"/>
        <v>0</v>
      </c>
      <c r="T120" s="1587"/>
      <c r="U120" s="1572"/>
      <c r="V120" s="1572"/>
      <c r="W120" s="1578"/>
      <c r="X120" s="581"/>
      <c r="Y120" s="1609"/>
      <c r="Z120" s="1572"/>
      <c r="AA120" s="1572"/>
      <c r="AB120" s="1572"/>
      <c r="AC120" s="1572"/>
      <c r="AD120" s="1572"/>
      <c r="AE120" s="1572"/>
      <c r="AF120" s="1572"/>
      <c r="AG120" s="1572"/>
      <c r="AH120" s="1572"/>
      <c r="AI120" s="1572"/>
      <c r="AJ120" s="1578"/>
    </row>
    <row r="121" spans="2:36" ht="16" customHeight="1" x14ac:dyDescent="0.45">
      <c r="B121" s="1588"/>
      <c r="C121" s="1587"/>
      <c r="D121" s="1570"/>
      <c r="E121" s="1571"/>
      <c r="F121" s="1587"/>
      <c r="G121" s="1571"/>
      <c r="H121" s="1571"/>
      <c r="I121" s="1572"/>
      <c r="J121" s="1572"/>
      <c r="K121" s="1572"/>
      <c r="L121" s="1587"/>
      <c r="M121" s="1572"/>
      <c r="N121" s="1572"/>
      <c r="O121" s="1572"/>
      <c r="P121" s="1570"/>
      <c r="Q121" s="1571"/>
      <c r="R121" s="1587"/>
      <c r="S121" s="1866">
        <f t="shared" si="2"/>
        <v>0</v>
      </c>
      <c r="T121" s="1587"/>
      <c r="U121" s="1572"/>
      <c r="V121" s="1572"/>
      <c r="W121" s="1578"/>
      <c r="X121" s="581"/>
      <c r="Y121" s="1609"/>
      <c r="Z121" s="1572"/>
      <c r="AA121" s="1572"/>
      <c r="AB121" s="1572"/>
      <c r="AC121" s="1572"/>
      <c r="AD121" s="1572"/>
      <c r="AE121" s="1572"/>
      <c r="AF121" s="1572"/>
      <c r="AG121" s="1572"/>
      <c r="AH121" s="1572"/>
      <c r="AI121" s="1572"/>
      <c r="AJ121" s="1578"/>
    </row>
    <row r="122" spans="2:36" ht="16" customHeight="1" x14ac:dyDescent="0.45">
      <c r="B122" s="1588"/>
      <c r="C122" s="1587"/>
      <c r="D122" s="1570"/>
      <c r="E122" s="1571"/>
      <c r="F122" s="1587"/>
      <c r="G122" s="1571"/>
      <c r="H122" s="1571"/>
      <c r="I122" s="1572"/>
      <c r="J122" s="1572"/>
      <c r="K122" s="1572"/>
      <c r="L122" s="1587"/>
      <c r="M122" s="1572"/>
      <c r="N122" s="1572"/>
      <c r="O122" s="1572"/>
      <c r="P122" s="1570"/>
      <c r="Q122" s="1571"/>
      <c r="R122" s="1587"/>
      <c r="S122" s="1866">
        <f t="shared" si="2"/>
        <v>0</v>
      </c>
      <c r="T122" s="1587"/>
      <c r="U122" s="1572"/>
      <c r="V122" s="1572"/>
      <c r="W122" s="1578"/>
      <c r="X122" s="581"/>
      <c r="Y122" s="1609"/>
      <c r="Z122" s="1572"/>
      <c r="AA122" s="1572"/>
      <c r="AB122" s="1572"/>
      <c r="AC122" s="1572"/>
      <c r="AD122" s="1572"/>
      <c r="AE122" s="1572"/>
      <c r="AF122" s="1572"/>
      <c r="AG122" s="1572"/>
      <c r="AH122" s="1572"/>
      <c r="AI122" s="1572"/>
      <c r="AJ122" s="1578"/>
    </row>
    <row r="123" spans="2:36" ht="16" customHeight="1" x14ac:dyDescent="0.45">
      <c r="B123" s="1588"/>
      <c r="C123" s="1587"/>
      <c r="D123" s="1570"/>
      <c r="E123" s="1571"/>
      <c r="F123" s="1587"/>
      <c r="G123" s="1571"/>
      <c r="H123" s="1571"/>
      <c r="I123" s="1572"/>
      <c r="J123" s="1572"/>
      <c r="K123" s="1572"/>
      <c r="L123" s="1587"/>
      <c r="M123" s="1572"/>
      <c r="N123" s="1572"/>
      <c r="O123" s="1572"/>
      <c r="P123" s="1570"/>
      <c r="Q123" s="1571"/>
      <c r="R123" s="1587"/>
      <c r="S123" s="1866">
        <f t="shared" si="2"/>
        <v>0</v>
      </c>
      <c r="T123" s="1587"/>
      <c r="U123" s="1572"/>
      <c r="V123" s="1572"/>
      <c r="W123" s="1578"/>
      <c r="X123" s="581"/>
      <c r="Y123" s="1609"/>
      <c r="Z123" s="1572"/>
      <c r="AA123" s="1572"/>
      <c r="AB123" s="1572"/>
      <c r="AC123" s="1572"/>
      <c r="AD123" s="1572"/>
      <c r="AE123" s="1572"/>
      <c r="AF123" s="1572"/>
      <c r="AG123" s="1572"/>
      <c r="AH123" s="1572"/>
      <c r="AI123" s="1572"/>
      <c r="AJ123" s="1578"/>
    </row>
    <row r="124" spans="2:36" ht="16" customHeight="1" x14ac:dyDescent="0.45">
      <c r="B124" s="1588"/>
      <c r="C124" s="1587"/>
      <c r="D124" s="1570"/>
      <c r="E124" s="1571"/>
      <c r="F124" s="1587"/>
      <c r="G124" s="1571"/>
      <c r="H124" s="1571"/>
      <c r="I124" s="1572"/>
      <c r="J124" s="1572"/>
      <c r="K124" s="1572"/>
      <c r="L124" s="1587"/>
      <c r="M124" s="1572"/>
      <c r="N124" s="1572"/>
      <c r="O124" s="1572"/>
      <c r="P124" s="1570"/>
      <c r="Q124" s="1571"/>
      <c r="R124" s="1587"/>
      <c r="S124" s="1866">
        <f t="shared" si="2"/>
        <v>0</v>
      </c>
      <c r="T124" s="1587"/>
      <c r="U124" s="1572"/>
      <c r="V124" s="1572"/>
      <c r="W124" s="1578"/>
      <c r="X124" s="581"/>
      <c r="Y124" s="1609"/>
      <c r="Z124" s="1572"/>
      <c r="AA124" s="1572"/>
      <c r="AB124" s="1572"/>
      <c r="AC124" s="1572"/>
      <c r="AD124" s="1572"/>
      <c r="AE124" s="1572"/>
      <c r="AF124" s="1572"/>
      <c r="AG124" s="1572"/>
      <c r="AH124" s="1572"/>
      <c r="AI124" s="1572"/>
      <c r="AJ124" s="1578"/>
    </row>
    <row r="125" spans="2:36" ht="16" customHeight="1" x14ac:dyDescent="0.45">
      <c r="B125" s="1588"/>
      <c r="C125" s="1587"/>
      <c r="D125" s="1570"/>
      <c r="E125" s="1571"/>
      <c r="F125" s="1587"/>
      <c r="G125" s="1571"/>
      <c r="H125" s="1571"/>
      <c r="I125" s="1572"/>
      <c r="J125" s="1572"/>
      <c r="K125" s="1572"/>
      <c r="L125" s="1587"/>
      <c r="M125" s="1572"/>
      <c r="N125" s="1572"/>
      <c r="O125" s="1572"/>
      <c r="P125" s="1570"/>
      <c r="Q125" s="1571"/>
      <c r="R125" s="1587"/>
      <c r="S125" s="1866">
        <f t="shared" si="2"/>
        <v>0</v>
      </c>
      <c r="T125" s="1587"/>
      <c r="U125" s="1572"/>
      <c r="V125" s="1572"/>
      <c r="W125" s="1578"/>
      <c r="X125" s="581"/>
      <c r="Y125" s="1609"/>
      <c r="Z125" s="1572"/>
      <c r="AA125" s="1572"/>
      <c r="AB125" s="1572"/>
      <c r="AC125" s="1572"/>
      <c r="AD125" s="1572"/>
      <c r="AE125" s="1572"/>
      <c r="AF125" s="1572"/>
      <c r="AG125" s="1572"/>
      <c r="AH125" s="1572"/>
      <c r="AI125" s="1572"/>
      <c r="AJ125" s="1578"/>
    </row>
    <row r="126" spans="2:36" ht="16" customHeight="1" x14ac:dyDescent="0.45">
      <c r="B126" s="1588"/>
      <c r="C126" s="1587"/>
      <c r="D126" s="1570"/>
      <c r="E126" s="1571"/>
      <c r="F126" s="1587"/>
      <c r="G126" s="1571"/>
      <c r="H126" s="1571"/>
      <c r="I126" s="1572"/>
      <c r="J126" s="1572"/>
      <c r="K126" s="1572"/>
      <c r="L126" s="1587"/>
      <c r="M126" s="1572"/>
      <c r="N126" s="1572"/>
      <c r="O126" s="1572"/>
      <c r="P126" s="1570"/>
      <c r="Q126" s="1571"/>
      <c r="R126" s="1587"/>
      <c r="S126" s="1866">
        <f t="shared" si="2"/>
        <v>0</v>
      </c>
      <c r="T126" s="1587"/>
      <c r="U126" s="1572"/>
      <c r="V126" s="1572"/>
      <c r="W126" s="1578"/>
      <c r="X126" s="581"/>
      <c r="Y126" s="1609"/>
      <c r="Z126" s="1572"/>
      <c r="AA126" s="1572"/>
      <c r="AB126" s="1572"/>
      <c r="AC126" s="1572"/>
      <c r="AD126" s="1572"/>
      <c r="AE126" s="1572"/>
      <c r="AF126" s="1572"/>
      <c r="AG126" s="1572"/>
      <c r="AH126" s="1572"/>
      <c r="AI126" s="1572"/>
      <c r="AJ126" s="1578"/>
    </row>
    <row r="127" spans="2:36" ht="16" customHeight="1" x14ac:dyDescent="0.45">
      <c r="B127" s="1588"/>
      <c r="C127" s="1587"/>
      <c r="D127" s="1570"/>
      <c r="E127" s="1571"/>
      <c r="F127" s="1587"/>
      <c r="G127" s="1571"/>
      <c r="H127" s="1571"/>
      <c r="I127" s="1572"/>
      <c r="J127" s="1572"/>
      <c r="K127" s="1572"/>
      <c r="L127" s="1587"/>
      <c r="M127" s="1572"/>
      <c r="N127" s="1572"/>
      <c r="O127" s="1572"/>
      <c r="P127" s="1570"/>
      <c r="Q127" s="1571"/>
      <c r="R127" s="1587"/>
      <c r="S127" s="1866">
        <f t="shared" si="2"/>
        <v>0</v>
      </c>
      <c r="T127" s="1587"/>
      <c r="U127" s="1572"/>
      <c r="V127" s="1572"/>
      <c r="W127" s="1578"/>
      <c r="X127" s="581"/>
      <c r="Y127" s="1609"/>
      <c r="Z127" s="1572"/>
      <c r="AA127" s="1572"/>
      <c r="AB127" s="1572"/>
      <c r="AC127" s="1572"/>
      <c r="AD127" s="1572"/>
      <c r="AE127" s="1572"/>
      <c r="AF127" s="1572"/>
      <c r="AG127" s="1572"/>
      <c r="AH127" s="1572"/>
      <c r="AI127" s="1572"/>
      <c r="AJ127" s="1578"/>
    </row>
    <row r="128" spans="2:36" ht="16" customHeight="1" x14ac:dyDescent="0.45">
      <c r="B128" s="1588"/>
      <c r="C128" s="1587"/>
      <c r="D128" s="1570"/>
      <c r="E128" s="1571"/>
      <c r="F128" s="1587"/>
      <c r="G128" s="1571"/>
      <c r="H128" s="1571"/>
      <c r="I128" s="1572"/>
      <c r="J128" s="1572"/>
      <c r="K128" s="1572"/>
      <c r="L128" s="1587"/>
      <c r="M128" s="1572"/>
      <c r="N128" s="1572"/>
      <c r="O128" s="1572"/>
      <c r="P128" s="1570"/>
      <c r="Q128" s="1571"/>
      <c r="R128" s="1587"/>
      <c r="S128" s="1866">
        <f t="shared" si="2"/>
        <v>0</v>
      </c>
      <c r="T128" s="1587"/>
      <c r="U128" s="1572"/>
      <c r="V128" s="1572"/>
      <c r="W128" s="1578"/>
      <c r="X128" s="581"/>
      <c r="Y128" s="1609"/>
      <c r="Z128" s="1572"/>
      <c r="AA128" s="1572"/>
      <c r="AB128" s="1572"/>
      <c r="AC128" s="1572"/>
      <c r="AD128" s="1572"/>
      <c r="AE128" s="1572"/>
      <c r="AF128" s="1572"/>
      <c r="AG128" s="1572"/>
      <c r="AH128" s="1572"/>
      <c r="AI128" s="1572"/>
      <c r="AJ128" s="1578"/>
    </row>
    <row r="129" spans="2:36" ht="16" customHeight="1" x14ac:dyDescent="0.45">
      <c r="B129" s="1588"/>
      <c r="C129" s="1587"/>
      <c r="D129" s="1570"/>
      <c r="E129" s="1571"/>
      <c r="F129" s="1587"/>
      <c r="G129" s="1571"/>
      <c r="H129" s="1571"/>
      <c r="I129" s="1572"/>
      <c r="J129" s="1572"/>
      <c r="K129" s="1572"/>
      <c r="L129" s="1587"/>
      <c r="M129" s="1572"/>
      <c r="N129" s="1572"/>
      <c r="O129" s="1572"/>
      <c r="P129" s="1570"/>
      <c r="Q129" s="1571"/>
      <c r="R129" s="1587"/>
      <c r="S129" s="1866">
        <f t="shared" si="2"/>
        <v>0</v>
      </c>
      <c r="T129" s="1587"/>
      <c r="U129" s="1572"/>
      <c r="V129" s="1572"/>
      <c r="W129" s="1578"/>
      <c r="X129" s="581"/>
      <c r="Y129" s="1609"/>
      <c r="Z129" s="1572"/>
      <c r="AA129" s="1572"/>
      <c r="AB129" s="1572"/>
      <c r="AC129" s="1572"/>
      <c r="AD129" s="1572"/>
      <c r="AE129" s="1572"/>
      <c r="AF129" s="1572"/>
      <c r="AG129" s="1572"/>
      <c r="AH129" s="1572"/>
      <c r="AI129" s="1572"/>
      <c r="AJ129" s="1578"/>
    </row>
    <row r="130" spans="2:36" ht="16" customHeight="1" x14ac:dyDescent="0.45">
      <c r="B130" s="1588"/>
      <c r="C130" s="1587"/>
      <c r="D130" s="1570"/>
      <c r="E130" s="1571"/>
      <c r="F130" s="1587"/>
      <c r="G130" s="1571"/>
      <c r="H130" s="1571"/>
      <c r="I130" s="1572"/>
      <c r="J130" s="1572"/>
      <c r="K130" s="1572"/>
      <c r="L130" s="1587"/>
      <c r="M130" s="1572"/>
      <c r="N130" s="1572"/>
      <c r="O130" s="1572"/>
      <c r="P130" s="1570"/>
      <c r="Q130" s="1571"/>
      <c r="R130" s="1587"/>
      <c r="S130" s="1866">
        <f t="shared" si="2"/>
        <v>0</v>
      </c>
      <c r="T130" s="1587"/>
      <c r="U130" s="1572"/>
      <c r="V130" s="1572"/>
      <c r="W130" s="1578"/>
      <c r="X130" s="581"/>
      <c r="Y130" s="1609"/>
      <c r="Z130" s="1572"/>
      <c r="AA130" s="1572"/>
      <c r="AB130" s="1572"/>
      <c r="AC130" s="1572"/>
      <c r="AD130" s="1572"/>
      <c r="AE130" s="1572"/>
      <c r="AF130" s="1572"/>
      <c r="AG130" s="1572"/>
      <c r="AH130" s="1572"/>
      <c r="AI130" s="1572"/>
      <c r="AJ130" s="1578"/>
    </row>
    <row r="131" spans="2:36" ht="16" customHeight="1" x14ac:dyDescent="0.45">
      <c r="B131" s="1588"/>
      <c r="C131" s="1587"/>
      <c r="D131" s="1570"/>
      <c r="E131" s="1571"/>
      <c r="F131" s="1587"/>
      <c r="G131" s="1571"/>
      <c r="H131" s="1571"/>
      <c r="I131" s="1572"/>
      <c r="J131" s="1572"/>
      <c r="K131" s="1572"/>
      <c r="L131" s="1587"/>
      <c r="M131" s="1572"/>
      <c r="N131" s="1572"/>
      <c r="O131" s="1572"/>
      <c r="P131" s="1570"/>
      <c r="Q131" s="1571"/>
      <c r="R131" s="1587"/>
      <c r="S131" s="1866">
        <f t="shared" si="2"/>
        <v>0</v>
      </c>
      <c r="T131" s="1587"/>
      <c r="U131" s="1572"/>
      <c r="V131" s="1572"/>
      <c r="W131" s="1578"/>
      <c r="X131" s="581"/>
      <c r="Y131" s="1609"/>
      <c r="Z131" s="1572"/>
      <c r="AA131" s="1572"/>
      <c r="AB131" s="1572"/>
      <c r="AC131" s="1572"/>
      <c r="AD131" s="1572"/>
      <c r="AE131" s="1572"/>
      <c r="AF131" s="1572"/>
      <c r="AG131" s="1572"/>
      <c r="AH131" s="1572"/>
      <c r="AI131" s="1572"/>
      <c r="AJ131" s="1578"/>
    </row>
    <row r="132" spans="2:36" ht="16" customHeight="1" x14ac:dyDescent="0.45">
      <c r="B132" s="1588"/>
      <c r="C132" s="1587"/>
      <c r="D132" s="1570"/>
      <c r="E132" s="1571"/>
      <c r="F132" s="1587"/>
      <c r="G132" s="1571"/>
      <c r="H132" s="1571"/>
      <c r="I132" s="1572"/>
      <c r="J132" s="1572"/>
      <c r="K132" s="1572"/>
      <c r="L132" s="1587"/>
      <c r="M132" s="1572"/>
      <c r="N132" s="1572"/>
      <c r="O132" s="1572"/>
      <c r="P132" s="1570"/>
      <c r="Q132" s="1571"/>
      <c r="R132" s="1587"/>
      <c r="S132" s="1866">
        <f t="shared" si="2"/>
        <v>0</v>
      </c>
      <c r="T132" s="1587"/>
      <c r="U132" s="1572"/>
      <c r="V132" s="1572"/>
      <c r="W132" s="1578"/>
      <c r="X132" s="581"/>
      <c r="Y132" s="1609"/>
      <c r="Z132" s="1572"/>
      <c r="AA132" s="1572"/>
      <c r="AB132" s="1572"/>
      <c r="AC132" s="1572"/>
      <c r="AD132" s="1572"/>
      <c r="AE132" s="1572"/>
      <c r="AF132" s="1572"/>
      <c r="AG132" s="1572"/>
      <c r="AH132" s="1572"/>
      <c r="AI132" s="1572"/>
      <c r="AJ132" s="1578"/>
    </row>
    <row r="133" spans="2:36" ht="16" customHeight="1" x14ac:dyDescent="0.45">
      <c r="B133" s="1588"/>
      <c r="C133" s="1587"/>
      <c r="D133" s="1570"/>
      <c r="E133" s="1571"/>
      <c r="F133" s="1587"/>
      <c r="G133" s="1571"/>
      <c r="H133" s="1571"/>
      <c r="I133" s="1572"/>
      <c r="J133" s="1572"/>
      <c r="K133" s="1572"/>
      <c r="L133" s="1587"/>
      <c r="M133" s="1572"/>
      <c r="N133" s="1572"/>
      <c r="O133" s="1572"/>
      <c r="P133" s="1570"/>
      <c r="Q133" s="1571"/>
      <c r="R133" s="1587"/>
      <c r="S133" s="1866">
        <f t="shared" si="2"/>
        <v>0</v>
      </c>
      <c r="T133" s="1587"/>
      <c r="U133" s="1572"/>
      <c r="V133" s="1572"/>
      <c r="W133" s="1578"/>
      <c r="X133" s="581"/>
      <c r="Y133" s="1609"/>
      <c r="Z133" s="1572"/>
      <c r="AA133" s="1572"/>
      <c r="AB133" s="1572"/>
      <c r="AC133" s="1572"/>
      <c r="AD133" s="1572"/>
      <c r="AE133" s="1572"/>
      <c r="AF133" s="1572"/>
      <c r="AG133" s="1572"/>
      <c r="AH133" s="1572"/>
      <c r="AI133" s="1572"/>
      <c r="AJ133" s="1578"/>
    </row>
    <row r="134" spans="2:36" ht="16" customHeight="1" x14ac:dyDescent="0.45">
      <c r="B134" s="1588"/>
      <c r="C134" s="1587"/>
      <c r="D134" s="1570"/>
      <c r="E134" s="1571"/>
      <c r="F134" s="1587"/>
      <c r="G134" s="1571"/>
      <c r="H134" s="1571"/>
      <c r="I134" s="1572"/>
      <c r="J134" s="1572"/>
      <c r="K134" s="1572"/>
      <c r="L134" s="1587"/>
      <c r="M134" s="1572"/>
      <c r="N134" s="1572"/>
      <c r="O134" s="1572"/>
      <c r="P134" s="1570"/>
      <c r="Q134" s="1571"/>
      <c r="R134" s="1587"/>
      <c r="S134" s="1866">
        <f t="shared" si="2"/>
        <v>0</v>
      </c>
      <c r="T134" s="1587"/>
      <c r="U134" s="1572"/>
      <c r="V134" s="1572"/>
      <c r="W134" s="1578"/>
      <c r="X134" s="581"/>
      <c r="Y134" s="1609"/>
      <c r="Z134" s="1572"/>
      <c r="AA134" s="1572"/>
      <c r="AB134" s="1572"/>
      <c r="AC134" s="1572"/>
      <c r="AD134" s="1572"/>
      <c r="AE134" s="1572"/>
      <c r="AF134" s="1572"/>
      <c r="AG134" s="1572"/>
      <c r="AH134" s="1572"/>
      <c r="AI134" s="1572"/>
      <c r="AJ134" s="1578"/>
    </row>
    <row r="135" spans="2:36" ht="16" customHeight="1" x14ac:dyDescent="0.45">
      <c r="B135" s="1588"/>
      <c r="C135" s="1587"/>
      <c r="D135" s="1570"/>
      <c r="E135" s="1571"/>
      <c r="F135" s="1587"/>
      <c r="G135" s="1571"/>
      <c r="H135" s="1571"/>
      <c r="I135" s="1572"/>
      <c r="J135" s="1572"/>
      <c r="K135" s="1572"/>
      <c r="L135" s="1587"/>
      <c r="M135" s="1572"/>
      <c r="N135" s="1572"/>
      <c r="O135" s="1572"/>
      <c r="P135" s="1570"/>
      <c r="Q135" s="1571"/>
      <c r="R135" s="1587"/>
      <c r="S135" s="1866">
        <f t="shared" si="2"/>
        <v>0</v>
      </c>
      <c r="T135" s="1587"/>
      <c r="U135" s="1572"/>
      <c r="V135" s="1572"/>
      <c r="W135" s="1578"/>
      <c r="X135" s="581"/>
      <c r="Y135" s="1609"/>
      <c r="Z135" s="1572"/>
      <c r="AA135" s="1572"/>
      <c r="AB135" s="1572"/>
      <c r="AC135" s="1572"/>
      <c r="AD135" s="1572"/>
      <c r="AE135" s="1572"/>
      <c r="AF135" s="1572"/>
      <c r="AG135" s="1572"/>
      <c r="AH135" s="1572"/>
      <c r="AI135" s="1572"/>
      <c r="AJ135" s="1578"/>
    </row>
    <row r="136" spans="2:36" ht="16" customHeight="1" x14ac:dyDescent="0.45">
      <c r="B136" s="1588"/>
      <c r="C136" s="1587"/>
      <c r="D136" s="1570"/>
      <c r="E136" s="1571"/>
      <c r="F136" s="1587"/>
      <c r="G136" s="1571"/>
      <c r="H136" s="1571"/>
      <c r="I136" s="1572"/>
      <c r="J136" s="1572"/>
      <c r="K136" s="1572"/>
      <c r="L136" s="1587"/>
      <c r="M136" s="1572"/>
      <c r="N136" s="1572"/>
      <c r="O136" s="1572"/>
      <c r="P136" s="1570"/>
      <c r="Q136" s="1571"/>
      <c r="R136" s="1587"/>
      <c r="S136" s="1866">
        <f t="shared" si="2"/>
        <v>0</v>
      </c>
      <c r="T136" s="1587"/>
      <c r="U136" s="1572"/>
      <c r="V136" s="1572"/>
      <c r="W136" s="1578"/>
      <c r="X136" s="581"/>
      <c r="Y136" s="1609"/>
      <c r="Z136" s="1572"/>
      <c r="AA136" s="1572"/>
      <c r="AB136" s="1572"/>
      <c r="AC136" s="1572"/>
      <c r="AD136" s="1572"/>
      <c r="AE136" s="1572"/>
      <c r="AF136" s="1572"/>
      <c r="AG136" s="1572"/>
      <c r="AH136" s="1572"/>
      <c r="AI136" s="1572"/>
      <c r="AJ136" s="1578"/>
    </row>
    <row r="137" spans="2:36" ht="16" customHeight="1" x14ac:dyDescent="0.45">
      <c r="B137" s="1588"/>
      <c r="C137" s="1587"/>
      <c r="D137" s="1570"/>
      <c r="E137" s="1571"/>
      <c r="F137" s="1587"/>
      <c r="G137" s="1571"/>
      <c r="H137" s="1571"/>
      <c r="I137" s="1572"/>
      <c r="J137" s="1572"/>
      <c r="K137" s="1572"/>
      <c r="L137" s="1587"/>
      <c r="M137" s="1572"/>
      <c r="N137" s="1572"/>
      <c r="O137" s="1572"/>
      <c r="P137" s="1570"/>
      <c r="Q137" s="1571"/>
      <c r="R137" s="1587"/>
      <c r="S137" s="1866">
        <f t="shared" ref="S137:S200" si="3">IF($J137="",0,IF($B137="PB",$I137/$J137,$I137/($J137*12)))</f>
        <v>0</v>
      </c>
      <c r="T137" s="1587"/>
      <c r="U137" s="1572"/>
      <c r="V137" s="1572"/>
      <c r="W137" s="1578"/>
      <c r="X137" s="581"/>
      <c r="Y137" s="1609"/>
      <c r="Z137" s="1572"/>
      <c r="AA137" s="1572"/>
      <c r="AB137" s="1572"/>
      <c r="AC137" s="1572"/>
      <c r="AD137" s="1572"/>
      <c r="AE137" s="1572"/>
      <c r="AF137" s="1572"/>
      <c r="AG137" s="1572"/>
      <c r="AH137" s="1572"/>
      <c r="AI137" s="1572"/>
      <c r="AJ137" s="1578"/>
    </row>
    <row r="138" spans="2:36" ht="16" customHeight="1" x14ac:dyDescent="0.45">
      <c r="B138" s="1588"/>
      <c r="C138" s="1587"/>
      <c r="D138" s="1570"/>
      <c r="E138" s="1571"/>
      <c r="F138" s="1587"/>
      <c r="G138" s="1571"/>
      <c r="H138" s="1571"/>
      <c r="I138" s="1572"/>
      <c r="J138" s="1572"/>
      <c r="K138" s="1572"/>
      <c r="L138" s="1587"/>
      <c r="M138" s="1572"/>
      <c r="N138" s="1572"/>
      <c r="O138" s="1572"/>
      <c r="P138" s="1570"/>
      <c r="Q138" s="1571"/>
      <c r="R138" s="1587"/>
      <c r="S138" s="1866">
        <f t="shared" si="3"/>
        <v>0</v>
      </c>
      <c r="T138" s="1587"/>
      <c r="U138" s="1572"/>
      <c r="V138" s="1572"/>
      <c r="W138" s="1578"/>
      <c r="X138" s="581"/>
      <c r="Y138" s="1609"/>
      <c r="Z138" s="1572"/>
      <c r="AA138" s="1572"/>
      <c r="AB138" s="1572"/>
      <c r="AC138" s="1572"/>
      <c r="AD138" s="1572"/>
      <c r="AE138" s="1572"/>
      <c r="AF138" s="1572"/>
      <c r="AG138" s="1572"/>
      <c r="AH138" s="1572"/>
      <c r="AI138" s="1572"/>
      <c r="AJ138" s="1578"/>
    </row>
    <row r="139" spans="2:36" ht="16" customHeight="1" x14ac:dyDescent="0.45">
      <c r="B139" s="1588"/>
      <c r="C139" s="1587"/>
      <c r="D139" s="1570"/>
      <c r="E139" s="1571"/>
      <c r="F139" s="1587"/>
      <c r="G139" s="1571"/>
      <c r="H139" s="1571"/>
      <c r="I139" s="1572"/>
      <c r="J139" s="1572"/>
      <c r="K139" s="1572"/>
      <c r="L139" s="1587"/>
      <c r="M139" s="1572"/>
      <c r="N139" s="1572"/>
      <c r="O139" s="1572"/>
      <c r="P139" s="1570"/>
      <c r="Q139" s="1571"/>
      <c r="R139" s="1587"/>
      <c r="S139" s="1866">
        <f t="shared" si="3"/>
        <v>0</v>
      </c>
      <c r="T139" s="1587"/>
      <c r="U139" s="1572"/>
      <c r="V139" s="1572"/>
      <c r="W139" s="1578"/>
      <c r="X139" s="581"/>
      <c r="Y139" s="1609"/>
      <c r="Z139" s="1572"/>
      <c r="AA139" s="1572"/>
      <c r="AB139" s="1572"/>
      <c r="AC139" s="1572"/>
      <c r="AD139" s="1572"/>
      <c r="AE139" s="1572"/>
      <c r="AF139" s="1572"/>
      <c r="AG139" s="1572"/>
      <c r="AH139" s="1572"/>
      <c r="AI139" s="1572"/>
      <c r="AJ139" s="1578"/>
    </row>
    <row r="140" spans="2:36" ht="16" customHeight="1" x14ac:dyDescent="0.45">
      <c r="B140" s="1588"/>
      <c r="C140" s="1587"/>
      <c r="D140" s="1570"/>
      <c r="E140" s="1571"/>
      <c r="F140" s="1587"/>
      <c r="G140" s="1571"/>
      <c r="H140" s="1571"/>
      <c r="I140" s="1572"/>
      <c r="J140" s="1572"/>
      <c r="K140" s="1572"/>
      <c r="L140" s="1587"/>
      <c r="M140" s="1572"/>
      <c r="N140" s="1572"/>
      <c r="O140" s="1572"/>
      <c r="P140" s="1570"/>
      <c r="Q140" s="1571"/>
      <c r="R140" s="1587"/>
      <c r="S140" s="1866">
        <f t="shared" si="3"/>
        <v>0</v>
      </c>
      <c r="T140" s="1587"/>
      <c r="U140" s="1572"/>
      <c r="V140" s="1572"/>
      <c r="W140" s="1578"/>
      <c r="X140" s="581"/>
      <c r="Y140" s="1609"/>
      <c r="Z140" s="1572"/>
      <c r="AA140" s="1572"/>
      <c r="AB140" s="1572"/>
      <c r="AC140" s="1572"/>
      <c r="AD140" s="1572"/>
      <c r="AE140" s="1572"/>
      <c r="AF140" s="1572"/>
      <c r="AG140" s="1572"/>
      <c r="AH140" s="1572"/>
      <c r="AI140" s="1572"/>
      <c r="AJ140" s="1578"/>
    </row>
    <row r="141" spans="2:36" ht="16" customHeight="1" x14ac:dyDescent="0.45">
      <c r="B141" s="1588"/>
      <c r="C141" s="1587"/>
      <c r="D141" s="1570"/>
      <c r="E141" s="1571"/>
      <c r="F141" s="1587"/>
      <c r="G141" s="1571"/>
      <c r="H141" s="1571"/>
      <c r="I141" s="1572"/>
      <c r="J141" s="1572"/>
      <c r="K141" s="1572"/>
      <c r="L141" s="1587"/>
      <c r="M141" s="1572"/>
      <c r="N141" s="1572"/>
      <c r="O141" s="1572"/>
      <c r="P141" s="1570"/>
      <c r="Q141" s="1571"/>
      <c r="R141" s="1587"/>
      <c r="S141" s="1866">
        <f t="shared" si="3"/>
        <v>0</v>
      </c>
      <c r="T141" s="1587"/>
      <c r="U141" s="1572"/>
      <c r="V141" s="1572"/>
      <c r="W141" s="1578"/>
      <c r="X141" s="581"/>
      <c r="Y141" s="1609"/>
      <c r="Z141" s="1572"/>
      <c r="AA141" s="1572"/>
      <c r="AB141" s="1572"/>
      <c r="AC141" s="1572"/>
      <c r="AD141" s="1572"/>
      <c r="AE141" s="1572"/>
      <c r="AF141" s="1572"/>
      <c r="AG141" s="1572"/>
      <c r="AH141" s="1572"/>
      <c r="AI141" s="1572"/>
      <c r="AJ141" s="1578"/>
    </row>
    <row r="142" spans="2:36" ht="16" customHeight="1" x14ac:dyDescent="0.45">
      <c r="B142" s="1588"/>
      <c r="C142" s="1587"/>
      <c r="D142" s="1570"/>
      <c r="E142" s="1571"/>
      <c r="F142" s="1587"/>
      <c r="G142" s="1571"/>
      <c r="H142" s="1571"/>
      <c r="I142" s="1572"/>
      <c r="J142" s="1572"/>
      <c r="K142" s="1572"/>
      <c r="L142" s="1587"/>
      <c r="M142" s="1572"/>
      <c r="N142" s="1572"/>
      <c r="O142" s="1572"/>
      <c r="P142" s="1570"/>
      <c r="Q142" s="1571"/>
      <c r="R142" s="1587"/>
      <c r="S142" s="1866">
        <f t="shared" si="3"/>
        <v>0</v>
      </c>
      <c r="T142" s="1587"/>
      <c r="U142" s="1572"/>
      <c r="V142" s="1572"/>
      <c r="W142" s="1578"/>
      <c r="X142" s="581"/>
      <c r="Y142" s="1609"/>
      <c r="Z142" s="1572"/>
      <c r="AA142" s="1572"/>
      <c r="AB142" s="1572"/>
      <c r="AC142" s="1572"/>
      <c r="AD142" s="1572"/>
      <c r="AE142" s="1572"/>
      <c r="AF142" s="1572"/>
      <c r="AG142" s="1572"/>
      <c r="AH142" s="1572"/>
      <c r="AI142" s="1572"/>
      <c r="AJ142" s="1578"/>
    </row>
    <row r="143" spans="2:36" ht="16" customHeight="1" x14ac:dyDescent="0.45">
      <c r="B143" s="1588"/>
      <c r="C143" s="1587"/>
      <c r="D143" s="1570"/>
      <c r="E143" s="1571"/>
      <c r="F143" s="1587"/>
      <c r="G143" s="1571"/>
      <c r="H143" s="1571"/>
      <c r="I143" s="1572"/>
      <c r="J143" s="1572"/>
      <c r="K143" s="1572"/>
      <c r="L143" s="1587"/>
      <c r="M143" s="1572"/>
      <c r="N143" s="1572"/>
      <c r="O143" s="1572"/>
      <c r="P143" s="1570"/>
      <c r="Q143" s="1571"/>
      <c r="R143" s="1587"/>
      <c r="S143" s="1866">
        <f t="shared" si="3"/>
        <v>0</v>
      </c>
      <c r="T143" s="1587"/>
      <c r="U143" s="1572"/>
      <c r="V143" s="1572"/>
      <c r="W143" s="1578"/>
      <c r="X143" s="581"/>
      <c r="Y143" s="1609"/>
      <c r="Z143" s="1572"/>
      <c r="AA143" s="1572"/>
      <c r="AB143" s="1572"/>
      <c r="AC143" s="1572"/>
      <c r="AD143" s="1572"/>
      <c r="AE143" s="1572"/>
      <c r="AF143" s="1572"/>
      <c r="AG143" s="1572"/>
      <c r="AH143" s="1572"/>
      <c r="AI143" s="1572"/>
      <c r="AJ143" s="1578"/>
    </row>
    <row r="144" spans="2:36" ht="16" customHeight="1" x14ac:dyDescent="0.45">
      <c r="B144" s="1588"/>
      <c r="C144" s="1587"/>
      <c r="D144" s="1570"/>
      <c r="E144" s="1571"/>
      <c r="F144" s="1587"/>
      <c r="G144" s="1571"/>
      <c r="H144" s="1571"/>
      <c r="I144" s="1572"/>
      <c r="J144" s="1572"/>
      <c r="K144" s="1572"/>
      <c r="L144" s="1587"/>
      <c r="M144" s="1572"/>
      <c r="N144" s="1572"/>
      <c r="O144" s="1572"/>
      <c r="P144" s="1570"/>
      <c r="Q144" s="1571"/>
      <c r="R144" s="1587"/>
      <c r="S144" s="1866">
        <f t="shared" si="3"/>
        <v>0</v>
      </c>
      <c r="T144" s="1587"/>
      <c r="U144" s="1572"/>
      <c r="V144" s="1572"/>
      <c r="W144" s="1578"/>
      <c r="X144" s="581"/>
      <c r="Y144" s="1609"/>
      <c r="Z144" s="1572"/>
      <c r="AA144" s="1572"/>
      <c r="AB144" s="1572"/>
      <c r="AC144" s="1572"/>
      <c r="AD144" s="1572"/>
      <c r="AE144" s="1572"/>
      <c r="AF144" s="1572"/>
      <c r="AG144" s="1572"/>
      <c r="AH144" s="1572"/>
      <c r="AI144" s="1572"/>
      <c r="AJ144" s="1578"/>
    </row>
    <row r="145" spans="2:36" ht="16" customHeight="1" x14ac:dyDescent="0.45">
      <c r="B145" s="1588"/>
      <c r="C145" s="1587"/>
      <c r="D145" s="1570"/>
      <c r="E145" s="1571"/>
      <c r="F145" s="1587"/>
      <c r="G145" s="1571"/>
      <c r="H145" s="1571"/>
      <c r="I145" s="1572"/>
      <c r="J145" s="1572"/>
      <c r="K145" s="1572"/>
      <c r="L145" s="1587"/>
      <c r="M145" s="1572"/>
      <c r="N145" s="1572"/>
      <c r="O145" s="1572"/>
      <c r="P145" s="1570"/>
      <c r="Q145" s="1571"/>
      <c r="R145" s="1587"/>
      <c r="S145" s="1866">
        <f t="shared" si="3"/>
        <v>0</v>
      </c>
      <c r="T145" s="1587"/>
      <c r="U145" s="1572"/>
      <c r="V145" s="1572"/>
      <c r="W145" s="1578"/>
      <c r="X145" s="581"/>
      <c r="Y145" s="1609"/>
      <c r="Z145" s="1572"/>
      <c r="AA145" s="1572"/>
      <c r="AB145" s="1572"/>
      <c r="AC145" s="1572"/>
      <c r="AD145" s="1572"/>
      <c r="AE145" s="1572"/>
      <c r="AF145" s="1572"/>
      <c r="AG145" s="1572"/>
      <c r="AH145" s="1572"/>
      <c r="AI145" s="1572"/>
      <c r="AJ145" s="1578"/>
    </row>
    <row r="146" spans="2:36" ht="16" customHeight="1" x14ac:dyDescent="0.45">
      <c r="B146" s="1588"/>
      <c r="C146" s="1587"/>
      <c r="D146" s="1570"/>
      <c r="E146" s="1571"/>
      <c r="F146" s="1587"/>
      <c r="G146" s="1571"/>
      <c r="H146" s="1571"/>
      <c r="I146" s="1572"/>
      <c r="J146" s="1572"/>
      <c r="K146" s="1572"/>
      <c r="L146" s="1587"/>
      <c r="M146" s="1572"/>
      <c r="N146" s="1572"/>
      <c r="O146" s="1572"/>
      <c r="P146" s="1570"/>
      <c r="Q146" s="1571"/>
      <c r="R146" s="1587"/>
      <c r="S146" s="1866">
        <f t="shared" si="3"/>
        <v>0</v>
      </c>
      <c r="T146" s="1587"/>
      <c r="U146" s="1572"/>
      <c r="V146" s="1572"/>
      <c r="W146" s="1578"/>
      <c r="X146" s="581"/>
      <c r="Y146" s="1609"/>
      <c r="Z146" s="1572"/>
      <c r="AA146" s="1572"/>
      <c r="AB146" s="1572"/>
      <c r="AC146" s="1572"/>
      <c r="AD146" s="1572"/>
      <c r="AE146" s="1572"/>
      <c r="AF146" s="1572"/>
      <c r="AG146" s="1572"/>
      <c r="AH146" s="1572"/>
      <c r="AI146" s="1572"/>
      <c r="AJ146" s="1578"/>
    </row>
    <row r="147" spans="2:36" ht="16" customHeight="1" x14ac:dyDescent="0.45">
      <c r="B147" s="1588"/>
      <c r="C147" s="1587"/>
      <c r="D147" s="1570"/>
      <c r="E147" s="1571"/>
      <c r="F147" s="1587"/>
      <c r="G147" s="1571"/>
      <c r="H147" s="1571"/>
      <c r="I147" s="1572"/>
      <c r="J147" s="1572"/>
      <c r="K147" s="1572"/>
      <c r="L147" s="1587"/>
      <c r="M147" s="1572"/>
      <c r="N147" s="1572"/>
      <c r="O147" s="1572"/>
      <c r="P147" s="1570"/>
      <c r="Q147" s="1571"/>
      <c r="R147" s="1587"/>
      <c r="S147" s="1866">
        <f t="shared" si="3"/>
        <v>0</v>
      </c>
      <c r="T147" s="1587"/>
      <c r="U147" s="1572"/>
      <c r="V147" s="1572"/>
      <c r="W147" s="1578"/>
      <c r="X147" s="581"/>
      <c r="Y147" s="1609"/>
      <c r="Z147" s="1572"/>
      <c r="AA147" s="1572"/>
      <c r="AB147" s="1572"/>
      <c r="AC147" s="1572"/>
      <c r="AD147" s="1572"/>
      <c r="AE147" s="1572"/>
      <c r="AF147" s="1572"/>
      <c r="AG147" s="1572"/>
      <c r="AH147" s="1572"/>
      <c r="AI147" s="1572"/>
      <c r="AJ147" s="1578"/>
    </row>
    <row r="148" spans="2:36" ht="16" customHeight="1" x14ac:dyDescent="0.45">
      <c r="B148" s="1588"/>
      <c r="C148" s="1587"/>
      <c r="D148" s="1570"/>
      <c r="E148" s="1571"/>
      <c r="F148" s="1587"/>
      <c r="G148" s="1571"/>
      <c r="H148" s="1571"/>
      <c r="I148" s="1572"/>
      <c r="J148" s="1572"/>
      <c r="K148" s="1572"/>
      <c r="L148" s="1587"/>
      <c r="M148" s="1572"/>
      <c r="N148" s="1572"/>
      <c r="O148" s="1572"/>
      <c r="P148" s="1570"/>
      <c r="Q148" s="1571"/>
      <c r="R148" s="1587"/>
      <c r="S148" s="1866">
        <f t="shared" si="3"/>
        <v>0</v>
      </c>
      <c r="T148" s="1587"/>
      <c r="U148" s="1572"/>
      <c r="V148" s="1572"/>
      <c r="W148" s="1578"/>
      <c r="X148" s="581"/>
      <c r="Y148" s="1609"/>
      <c r="Z148" s="1572"/>
      <c r="AA148" s="1572"/>
      <c r="AB148" s="1572"/>
      <c r="AC148" s="1572"/>
      <c r="AD148" s="1572"/>
      <c r="AE148" s="1572"/>
      <c r="AF148" s="1572"/>
      <c r="AG148" s="1572"/>
      <c r="AH148" s="1572"/>
      <c r="AI148" s="1572"/>
      <c r="AJ148" s="1578"/>
    </row>
    <row r="149" spans="2:36" ht="16" customHeight="1" x14ac:dyDescent="0.45">
      <c r="B149" s="1588"/>
      <c r="C149" s="1587"/>
      <c r="D149" s="1570"/>
      <c r="E149" s="1571"/>
      <c r="F149" s="1587"/>
      <c r="G149" s="1571"/>
      <c r="H149" s="1571"/>
      <c r="I149" s="1572"/>
      <c r="J149" s="1572"/>
      <c r="K149" s="1572"/>
      <c r="L149" s="1587"/>
      <c r="M149" s="1572"/>
      <c r="N149" s="1572"/>
      <c r="O149" s="1572"/>
      <c r="P149" s="1570"/>
      <c r="Q149" s="1571"/>
      <c r="R149" s="1587"/>
      <c r="S149" s="1866">
        <f t="shared" si="3"/>
        <v>0</v>
      </c>
      <c r="T149" s="1587"/>
      <c r="U149" s="1572"/>
      <c r="V149" s="1572"/>
      <c r="W149" s="1578"/>
      <c r="X149" s="581"/>
      <c r="Y149" s="1609"/>
      <c r="Z149" s="1572"/>
      <c r="AA149" s="1572"/>
      <c r="AB149" s="1572"/>
      <c r="AC149" s="1572"/>
      <c r="AD149" s="1572"/>
      <c r="AE149" s="1572"/>
      <c r="AF149" s="1572"/>
      <c r="AG149" s="1572"/>
      <c r="AH149" s="1572"/>
      <c r="AI149" s="1572"/>
      <c r="AJ149" s="1578"/>
    </row>
    <row r="150" spans="2:36" ht="16" customHeight="1" x14ac:dyDescent="0.45">
      <c r="B150" s="1588"/>
      <c r="C150" s="1587"/>
      <c r="D150" s="1570"/>
      <c r="E150" s="1571"/>
      <c r="F150" s="1587"/>
      <c r="G150" s="1571"/>
      <c r="H150" s="1571"/>
      <c r="I150" s="1572"/>
      <c r="J150" s="1572"/>
      <c r="K150" s="1572"/>
      <c r="L150" s="1587"/>
      <c r="M150" s="1572"/>
      <c r="N150" s="1572"/>
      <c r="O150" s="1572"/>
      <c r="P150" s="1570"/>
      <c r="Q150" s="1571"/>
      <c r="R150" s="1587"/>
      <c r="S150" s="1866">
        <f t="shared" si="3"/>
        <v>0</v>
      </c>
      <c r="T150" s="1587"/>
      <c r="U150" s="1572"/>
      <c r="V150" s="1572"/>
      <c r="W150" s="1578"/>
      <c r="X150" s="581"/>
      <c r="Y150" s="1609"/>
      <c r="Z150" s="1572"/>
      <c r="AA150" s="1572"/>
      <c r="AB150" s="1572"/>
      <c r="AC150" s="1572"/>
      <c r="AD150" s="1572"/>
      <c r="AE150" s="1572"/>
      <c r="AF150" s="1572"/>
      <c r="AG150" s="1572"/>
      <c r="AH150" s="1572"/>
      <c r="AI150" s="1572"/>
      <c r="AJ150" s="1578"/>
    </row>
    <row r="151" spans="2:36" ht="16" customHeight="1" x14ac:dyDescent="0.45">
      <c r="B151" s="1588"/>
      <c r="C151" s="1587"/>
      <c r="D151" s="1570"/>
      <c r="E151" s="1571"/>
      <c r="F151" s="1587"/>
      <c r="G151" s="1571"/>
      <c r="H151" s="1571"/>
      <c r="I151" s="1572"/>
      <c r="J151" s="1572"/>
      <c r="K151" s="1572"/>
      <c r="L151" s="1587"/>
      <c r="M151" s="1572"/>
      <c r="N151" s="1572"/>
      <c r="O151" s="1572"/>
      <c r="P151" s="1570"/>
      <c r="Q151" s="1571"/>
      <c r="R151" s="1587"/>
      <c r="S151" s="1866">
        <f t="shared" si="3"/>
        <v>0</v>
      </c>
      <c r="T151" s="1587"/>
      <c r="U151" s="1572"/>
      <c r="V151" s="1572"/>
      <c r="W151" s="1578"/>
      <c r="X151" s="581"/>
      <c r="Y151" s="1609"/>
      <c r="Z151" s="1572"/>
      <c r="AA151" s="1572"/>
      <c r="AB151" s="1572"/>
      <c r="AC151" s="1572"/>
      <c r="AD151" s="1572"/>
      <c r="AE151" s="1572"/>
      <c r="AF151" s="1572"/>
      <c r="AG151" s="1572"/>
      <c r="AH151" s="1572"/>
      <c r="AI151" s="1572"/>
      <c r="AJ151" s="1578"/>
    </row>
    <row r="152" spans="2:36" ht="16" customHeight="1" x14ac:dyDescent="0.45">
      <c r="B152" s="1588"/>
      <c r="C152" s="1587"/>
      <c r="D152" s="1570"/>
      <c r="E152" s="1571"/>
      <c r="F152" s="1587"/>
      <c r="G152" s="1571"/>
      <c r="H152" s="1571"/>
      <c r="I152" s="1572"/>
      <c r="J152" s="1572"/>
      <c r="K152" s="1572"/>
      <c r="L152" s="1587"/>
      <c r="M152" s="1572"/>
      <c r="N152" s="1572"/>
      <c r="O152" s="1572"/>
      <c r="P152" s="1570"/>
      <c r="Q152" s="1571"/>
      <c r="R152" s="1587"/>
      <c r="S152" s="1866">
        <f t="shared" si="3"/>
        <v>0</v>
      </c>
      <c r="T152" s="1587"/>
      <c r="U152" s="1572"/>
      <c r="V152" s="1572"/>
      <c r="W152" s="1578"/>
      <c r="X152" s="581"/>
      <c r="Y152" s="1609"/>
      <c r="Z152" s="1572"/>
      <c r="AA152" s="1572"/>
      <c r="AB152" s="1572"/>
      <c r="AC152" s="1572"/>
      <c r="AD152" s="1572"/>
      <c r="AE152" s="1572"/>
      <c r="AF152" s="1572"/>
      <c r="AG152" s="1572"/>
      <c r="AH152" s="1572"/>
      <c r="AI152" s="1572"/>
      <c r="AJ152" s="1578"/>
    </row>
    <row r="153" spans="2:36" ht="16" customHeight="1" x14ac:dyDescent="0.45">
      <c r="B153" s="1588"/>
      <c r="C153" s="1587"/>
      <c r="D153" s="1570"/>
      <c r="E153" s="1571"/>
      <c r="F153" s="1587"/>
      <c r="G153" s="1571"/>
      <c r="H153" s="1571"/>
      <c r="I153" s="1572"/>
      <c r="J153" s="1572"/>
      <c r="K153" s="1572"/>
      <c r="L153" s="1587"/>
      <c r="M153" s="1572"/>
      <c r="N153" s="1572"/>
      <c r="O153" s="1572"/>
      <c r="P153" s="1570"/>
      <c r="Q153" s="1571"/>
      <c r="R153" s="1587"/>
      <c r="S153" s="1866">
        <f t="shared" si="3"/>
        <v>0</v>
      </c>
      <c r="T153" s="1587"/>
      <c r="U153" s="1572"/>
      <c r="V153" s="1572"/>
      <c r="W153" s="1578"/>
      <c r="X153" s="581"/>
      <c r="Y153" s="1609"/>
      <c r="Z153" s="1572"/>
      <c r="AA153" s="1572"/>
      <c r="AB153" s="1572"/>
      <c r="AC153" s="1572"/>
      <c r="AD153" s="1572"/>
      <c r="AE153" s="1572"/>
      <c r="AF153" s="1572"/>
      <c r="AG153" s="1572"/>
      <c r="AH153" s="1572"/>
      <c r="AI153" s="1572"/>
      <c r="AJ153" s="1578"/>
    </row>
    <row r="154" spans="2:36" ht="16" customHeight="1" x14ac:dyDescent="0.45">
      <c r="B154" s="1588"/>
      <c r="C154" s="1587"/>
      <c r="D154" s="1570"/>
      <c r="E154" s="1571"/>
      <c r="F154" s="1587"/>
      <c r="G154" s="1571"/>
      <c r="H154" s="1571"/>
      <c r="I154" s="1572"/>
      <c r="J154" s="1572"/>
      <c r="K154" s="1572"/>
      <c r="L154" s="1587"/>
      <c r="M154" s="1572"/>
      <c r="N154" s="1572"/>
      <c r="O154" s="1572"/>
      <c r="P154" s="1570"/>
      <c r="Q154" s="1571"/>
      <c r="R154" s="1587"/>
      <c r="S154" s="1866">
        <f t="shared" si="3"/>
        <v>0</v>
      </c>
      <c r="T154" s="1587"/>
      <c r="U154" s="1572"/>
      <c r="V154" s="1572"/>
      <c r="W154" s="1578"/>
      <c r="X154" s="581"/>
      <c r="Y154" s="1609"/>
      <c r="Z154" s="1572"/>
      <c r="AA154" s="1572"/>
      <c r="AB154" s="1572"/>
      <c r="AC154" s="1572"/>
      <c r="AD154" s="1572"/>
      <c r="AE154" s="1572"/>
      <c r="AF154" s="1572"/>
      <c r="AG154" s="1572"/>
      <c r="AH154" s="1572"/>
      <c r="AI154" s="1572"/>
      <c r="AJ154" s="1578"/>
    </row>
    <row r="155" spans="2:36" ht="16" customHeight="1" x14ac:dyDescent="0.45">
      <c r="B155" s="1588"/>
      <c r="C155" s="1587"/>
      <c r="D155" s="1570"/>
      <c r="E155" s="1571"/>
      <c r="F155" s="1587"/>
      <c r="G155" s="1571"/>
      <c r="H155" s="1571"/>
      <c r="I155" s="1572"/>
      <c r="J155" s="1572"/>
      <c r="K155" s="1572"/>
      <c r="L155" s="1587"/>
      <c r="M155" s="1572"/>
      <c r="N155" s="1572"/>
      <c r="O155" s="1572"/>
      <c r="P155" s="1570"/>
      <c r="Q155" s="1571"/>
      <c r="R155" s="1587"/>
      <c r="S155" s="1866">
        <f t="shared" si="3"/>
        <v>0</v>
      </c>
      <c r="T155" s="1587"/>
      <c r="U155" s="1572"/>
      <c r="V155" s="1572"/>
      <c r="W155" s="1578"/>
      <c r="X155" s="581"/>
      <c r="Y155" s="1609"/>
      <c r="Z155" s="1572"/>
      <c r="AA155" s="1572"/>
      <c r="AB155" s="1572"/>
      <c r="AC155" s="1572"/>
      <c r="AD155" s="1572"/>
      <c r="AE155" s="1572"/>
      <c r="AF155" s="1572"/>
      <c r="AG155" s="1572"/>
      <c r="AH155" s="1572"/>
      <c r="AI155" s="1572"/>
      <c r="AJ155" s="1578"/>
    </row>
    <row r="156" spans="2:36" ht="16" customHeight="1" x14ac:dyDescent="0.45">
      <c r="B156" s="1588"/>
      <c r="C156" s="1587"/>
      <c r="D156" s="1570"/>
      <c r="E156" s="1571"/>
      <c r="F156" s="1587"/>
      <c r="G156" s="1571"/>
      <c r="H156" s="1571"/>
      <c r="I156" s="1572"/>
      <c r="J156" s="1572"/>
      <c r="K156" s="1572"/>
      <c r="L156" s="1587"/>
      <c r="M156" s="1572"/>
      <c r="N156" s="1572"/>
      <c r="O156" s="1572"/>
      <c r="P156" s="1570"/>
      <c r="Q156" s="1571"/>
      <c r="R156" s="1587"/>
      <c r="S156" s="1866">
        <f t="shared" si="3"/>
        <v>0</v>
      </c>
      <c r="T156" s="1587"/>
      <c r="U156" s="1572"/>
      <c r="V156" s="1572"/>
      <c r="W156" s="1578"/>
      <c r="X156" s="581"/>
      <c r="Y156" s="1609"/>
      <c r="Z156" s="1572"/>
      <c r="AA156" s="1572"/>
      <c r="AB156" s="1572"/>
      <c r="AC156" s="1572"/>
      <c r="AD156" s="1572"/>
      <c r="AE156" s="1572"/>
      <c r="AF156" s="1572"/>
      <c r="AG156" s="1572"/>
      <c r="AH156" s="1572"/>
      <c r="AI156" s="1572"/>
      <c r="AJ156" s="1578"/>
    </row>
    <row r="157" spans="2:36" ht="16" customHeight="1" x14ac:dyDescent="0.45">
      <c r="B157" s="1588"/>
      <c r="C157" s="1587"/>
      <c r="D157" s="1570"/>
      <c r="E157" s="1571"/>
      <c r="F157" s="1587"/>
      <c r="G157" s="1571"/>
      <c r="H157" s="1571"/>
      <c r="I157" s="1572"/>
      <c r="J157" s="1572"/>
      <c r="K157" s="1572"/>
      <c r="L157" s="1587"/>
      <c r="M157" s="1572"/>
      <c r="N157" s="1572"/>
      <c r="O157" s="1572"/>
      <c r="P157" s="1570"/>
      <c r="Q157" s="1571"/>
      <c r="R157" s="1587"/>
      <c r="S157" s="1866">
        <f t="shared" si="3"/>
        <v>0</v>
      </c>
      <c r="T157" s="1587"/>
      <c r="U157" s="1572"/>
      <c r="V157" s="1572"/>
      <c r="W157" s="1578"/>
      <c r="X157" s="581"/>
      <c r="Y157" s="1609"/>
      <c r="Z157" s="1572"/>
      <c r="AA157" s="1572"/>
      <c r="AB157" s="1572"/>
      <c r="AC157" s="1572"/>
      <c r="AD157" s="1572"/>
      <c r="AE157" s="1572"/>
      <c r="AF157" s="1572"/>
      <c r="AG157" s="1572"/>
      <c r="AH157" s="1572"/>
      <c r="AI157" s="1572"/>
      <c r="AJ157" s="1578"/>
    </row>
    <row r="158" spans="2:36" ht="16" customHeight="1" x14ac:dyDescent="0.45">
      <c r="B158" s="1588"/>
      <c r="C158" s="1587"/>
      <c r="D158" s="1570"/>
      <c r="E158" s="1571"/>
      <c r="F158" s="1587"/>
      <c r="G158" s="1571"/>
      <c r="H158" s="1571"/>
      <c r="I158" s="1572"/>
      <c r="J158" s="1572"/>
      <c r="K158" s="1572"/>
      <c r="L158" s="1587"/>
      <c r="M158" s="1572"/>
      <c r="N158" s="1572"/>
      <c r="O158" s="1572"/>
      <c r="P158" s="1570"/>
      <c r="Q158" s="1571"/>
      <c r="R158" s="1587"/>
      <c r="S158" s="1866">
        <f t="shared" si="3"/>
        <v>0</v>
      </c>
      <c r="T158" s="1587"/>
      <c r="U158" s="1572"/>
      <c r="V158" s="1572"/>
      <c r="W158" s="1578"/>
      <c r="X158" s="581"/>
      <c r="Y158" s="1609"/>
      <c r="Z158" s="1572"/>
      <c r="AA158" s="1572"/>
      <c r="AB158" s="1572"/>
      <c r="AC158" s="1572"/>
      <c r="AD158" s="1572"/>
      <c r="AE158" s="1572"/>
      <c r="AF158" s="1572"/>
      <c r="AG158" s="1572"/>
      <c r="AH158" s="1572"/>
      <c r="AI158" s="1572"/>
      <c r="AJ158" s="1578"/>
    </row>
    <row r="159" spans="2:36" ht="16" customHeight="1" x14ac:dyDescent="0.45">
      <c r="B159" s="1588"/>
      <c r="C159" s="1587"/>
      <c r="D159" s="1570"/>
      <c r="E159" s="1571"/>
      <c r="F159" s="1587"/>
      <c r="G159" s="1571"/>
      <c r="H159" s="1571"/>
      <c r="I159" s="1572"/>
      <c r="J159" s="1572"/>
      <c r="K159" s="1572"/>
      <c r="L159" s="1587"/>
      <c r="M159" s="1572"/>
      <c r="N159" s="1572"/>
      <c r="O159" s="1572"/>
      <c r="P159" s="1570"/>
      <c r="Q159" s="1571"/>
      <c r="R159" s="1587"/>
      <c r="S159" s="1866">
        <f t="shared" si="3"/>
        <v>0</v>
      </c>
      <c r="T159" s="1587"/>
      <c r="U159" s="1572"/>
      <c r="V159" s="1572"/>
      <c r="W159" s="1578"/>
      <c r="X159" s="581"/>
      <c r="Y159" s="1609"/>
      <c r="Z159" s="1572"/>
      <c r="AA159" s="1572"/>
      <c r="AB159" s="1572"/>
      <c r="AC159" s="1572"/>
      <c r="AD159" s="1572"/>
      <c r="AE159" s="1572"/>
      <c r="AF159" s="1572"/>
      <c r="AG159" s="1572"/>
      <c r="AH159" s="1572"/>
      <c r="AI159" s="1572"/>
      <c r="AJ159" s="1578"/>
    </row>
    <row r="160" spans="2:36" ht="16" customHeight="1" x14ac:dyDescent="0.45">
      <c r="B160" s="1588"/>
      <c r="C160" s="1587"/>
      <c r="D160" s="1570"/>
      <c r="E160" s="1571"/>
      <c r="F160" s="1587"/>
      <c r="G160" s="1571"/>
      <c r="H160" s="1571"/>
      <c r="I160" s="1572"/>
      <c r="J160" s="1572"/>
      <c r="K160" s="1572"/>
      <c r="L160" s="1587"/>
      <c r="M160" s="1572"/>
      <c r="N160" s="1572"/>
      <c r="O160" s="1572"/>
      <c r="P160" s="1570"/>
      <c r="Q160" s="1571"/>
      <c r="R160" s="1587"/>
      <c r="S160" s="1866">
        <f t="shared" si="3"/>
        <v>0</v>
      </c>
      <c r="T160" s="1587"/>
      <c r="U160" s="1572"/>
      <c r="V160" s="1572"/>
      <c r="W160" s="1578"/>
      <c r="X160" s="581"/>
      <c r="Y160" s="1609"/>
      <c r="Z160" s="1572"/>
      <c r="AA160" s="1572"/>
      <c r="AB160" s="1572"/>
      <c r="AC160" s="1572"/>
      <c r="AD160" s="1572"/>
      <c r="AE160" s="1572"/>
      <c r="AF160" s="1572"/>
      <c r="AG160" s="1572"/>
      <c r="AH160" s="1572"/>
      <c r="AI160" s="1572"/>
      <c r="AJ160" s="1578"/>
    </row>
    <row r="161" spans="2:36" ht="16" customHeight="1" x14ac:dyDescent="0.45">
      <c r="B161" s="1588"/>
      <c r="C161" s="1587"/>
      <c r="D161" s="1570"/>
      <c r="E161" s="1571"/>
      <c r="F161" s="1587"/>
      <c r="G161" s="1571"/>
      <c r="H161" s="1571"/>
      <c r="I161" s="1572"/>
      <c r="J161" s="1572"/>
      <c r="K161" s="1572"/>
      <c r="L161" s="1587"/>
      <c r="M161" s="1572"/>
      <c r="N161" s="1572"/>
      <c r="O161" s="1572"/>
      <c r="P161" s="1570"/>
      <c r="Q161" s="1571"/>
      <c r="R161" s="1587"/>
      <c r="S161" s="1866">
        <f t="shared" si="3"/>
        <v>0</v>
      </c>
      <c r="T161" s="1587"/>
      <c r="U161" s="1572"/>
      <c r="V161" s="1572"/>
      <c r="W161" s="1578"/>
      <c r="X161" s="581"/>
      <c r="Y161" s="1609"/>
      <c r="Z161" s="1572"/>
      <c r="AA161" s="1572"/>
      <c r="AB161" s="1572"/>
      <c r="AC161" s="1572"/>
      <c r="AD161" s="1572"/>
      <c r="AE161" s="1572"/>
      <c r="AF161" s="1572"/>
      <c r="AG161" s="1572"/>
      <c r="AH161" s="1572"/>
      <c r="AI161" s="1572"/>
      <c r="AJ161" s="1578"/>
    </row>
    <row r="162" spans="2:36" ht="16" customHeight="1" x14ac:dyDescent="0.45">
      <c r="B162" s="1588"/>
      <c r="C162" s="1587"/>
      <c r="D162" s="1570"/>
      <c r="E162" s="1571"/>
      <c r="F162" s="1587"/>
      <c r="G162" s="1571"/>
      <c r="H162" s="1571"/>
      <c r="I162" s="1572"/>
      <c r="J162" s="1572"/>
      <c r="K162" s="1572"/>
      <c r="L162" s="1587"/>
      <c r="M162" s="1572"/>
      <c r="N162" s="1572"/>
      <c r="O162" s="1572"/>
      <c r="P162" s="1570"/>
      <c r="Q162" s="1571"/>
      <c r="R162" s="1587"/>
      <c r="S162" s="1866">
        <f t="shared" si="3"/>
        <v>0</v>
      </c>
      <c r="T162" s="1587"/>
      <c r="U162" s="1572"/>
      <c r="V162" s="1572"/>
      <c r="W162" s="1578"/>
      <c r="X162" s="581"/>
      <c r="Y162" s="1609"/>
      <c r="Z162" s="1572"/>
      <c r="AA162" s="1572"/>
      <c r="AB162" s="1572"/>
      <c r="AC162" s="1572"/>
      <c r="AD162" s="1572"/>
      <c r="AE162" s="1572"/>
      <c r="AF162" s="1572"/>
      <c r="AG162" s="1572"/>
      <c r="AH162" s="1572"/>
      <c r="AI162" s="1572"/>
      <c r="AJ162" s="1578"/>
    </row>
    <row r="163" spans="2:36" ht="16" customHeight="1" x14ac:dyDescent="0.45">
      <c r="B163" s="1588"/>
      <c r="C163" s="1587"/>
      <c r="D163" s="1570"/>
      <c r="E163" s="1571"/>
      <c r="F163" s="1587"/>
      <c r="G163" s="1571"/>
      <c r="H163" s="1571"/>
      <c r="I163" s="1572"/>
      <c r="J163" s="1572"/>
      <c r="K163" s="1572"/>
      <c r="L163" s="1587"/>
      <c r="M163" s="1572"/>
      <c r="N163" s="1572"/>
      <c r="O163" s="1572"/>
      <c r="P163" s="1570"/>
      <c r="Q163" s="1571"/>
      <c r="R163" s="1587"/>
      <c r="S163" s="1866">
        <f t="shared" si="3"/>
        <v>0</v>
      </c>
      <c r="T163" s="1587"/>
      <c r="U163" s="1572"/>
      <c r="V163" s="1572"/>
      <c r="W163" s="1578"/>
      <c r="X163" s="581"/>
      <c r="Y163" s="1609"/>
      <c r="Z163" s="1572"/>
      <c r="AA163" s="1572"/>
      <c r="AB163" s="1572"/>
      <c r="AC163" s="1572"/>
      <c r="AD163" s="1572"/>
      <c r="AE163" s="1572"/>
      <c r="AF163" s="1572"/>
      <c r="AG163" s="1572"/>
      <c r="AH163" s="1572"/>
      <c r="AI163" s="1572"/>
      <c r="AJ163" s="1578"/>
    </row>
    <row r="164" spans="2:36" ht="16" customHeight="1" x14ac:dyDescent="0.45">
      <c r="B164" s="1588"/>
      <c r="C164" s="1587"/>
      <c r="D164" s="1570"/>
      <c r="E164" s="1571"/>
      <c r="F164" s="1587"/>
      <c r="G164" s="1571"/>
      <c r="H164" s="1571"/>
      <c r="I164" s="1572"/>
      <c r="J164" s="1572"/>
      <c r="K164" s="1572"/>
      <c r="L164" s="1587"/>
      <c r="M164" s="1572"/>
      <c r="N164" s="1572"/>
      <c r="O164" s="1572"/>
      <c r="P164" s="1570"/>
      <c r="Q164" s="1571"/>
      <c r="R164" s="1587"/>
      <c r="S164" s="1866">
        <f t="shared" si="3"/>
        <v>0</v>
      </c>
      <c r="T164" s="1587"/>
      <c r="U164" s="1572"/>
      <c r="V164" s="1572"/>
      <c r="W164" s="1578"/>
      <c r="X164" s="581"/>
      <c r="Y164" s="1609"/>
      <c r="Z164" s="1572"/>
      <c r="AA164" s="1572"/>
      <c r="AB164" s="1572"/>
      <c r="AC164" s="1572"/>
      <c r="AD164" s="1572"/>
      <c r="AE164" s="1572"/>
      <c r="AF164" s="1572"/>
      <c r="AG164" s="1572"/>
      <c r="AH164" s="1572"/>
      <c r="AI164" s="1572"/>
      <c r="AJ164" s="1578"/>
    </row>
    <row r="165" spans="2:36" ht="16" customHeight="1" x14ac:dyDescent="0.45">
      <c r="B165" s="1588"/>
      <c r="C165" s="1587"/>
      <c r="D165" s="1570"/>
      <c r="E165" s="1571"/>
      <c r="F165" s="1587"/>
      <c r="G165" s="1571"/>
      <c r="H165" s="1571"/>
      <c r="I165" s="1572"/>
      <c r="J165" s="1572"/>
      <c r="K165" s="1572"/>
      <c r="L165" s="1587"/>
      <c r="M165" s="1572"/>
      <c r="N165" s="1572"/>
      <c r="O165" s="1572"/>
      <c r="P165" s="1570"/>
      <c r="Q165" s="1571"/>
      <c r="R165" s="1587"/>
      <c r="S165" s="1866">
        <f t="shared" si="3"/>
        <v>0</v>
      </c>
      <c r="T165" s="1587"/>
      <c r="U165" s="1572"/>
      <c r="V165" s="1572"/>
      <c r="W165" s="1578"/>
      <c r="X165" s="581"/>
      <c r="Y165" s="1609"/>
      <c r="Z165" s="1572"/>
      <c r="AA165" s="1572"/>
      <c r="AB165" s="1572"/>
      <c r="AC165" s="1572"/>
      <c r="AD165" s="1572"/>
      <c r="AE165" s="1572"/>
      <c r="AF165" s="1572"/>
      <c r="AG165" s="1572"/>
      <c r="AH165" s="1572"/>
      <c r="AI165" s="1572"/>
      <c r="AJ165" s="1578"/>
    </row>
    <row r="166" spans="2:36" ht="16" customHeight="1" x14ac:dyDescent="0.45">
      <c r="B166" s="1588"/>
      <c r="C166" s="1587"/>
      <c r="D166" s="1570"/>
      <c r="E166" s="1571"/>
      <c r="F166" s="1587"/>
      <c r="G166" s="1571"/>
      <c r="H166" s="1571"/>
      <c r="I166" s="1572"/>
      <c r="J166" s="1572"/>
      <c r="K166" s="1572"/>
      <c r="L166" s="1587"/>
      <c r="M166" s="1572"/>
      <c r="N166" s="1572"/>
      <c r="O166" s="1572"/>
      <c r="P166" s="1570"/>
      <c r="Q166" s="1571"/>
      <c r="R166" s="1587"/>
      <c r="S166" s="1866">
        <f t="shared" si="3"/>
        <v>0</v>
      </c>
      <c r="T166" s="1587"/>
      <c r="U166" s="1572"/>
      <c r="V166" s="1572"/>
      <c r="W166" s="1578"/>
      <c r="X166" s="581"/>
      <c r="Y166" s="1609"/>
      <c r="Z166" s="1572"/>
      <c r="AA166" s="1572"/>
      <c r="AB166" s="1572"/>
      <c r="AC166" s="1572"/>
      <c r="AD166" s="1572"/>
      <c r="AE166" s="1572"/>
      <c r="AF166" s="1572"/>
      <c r="AG166" s="1572"/>
      <c r="AH166" s="1572"/>
      <c r="AI166" s="1572"/>
      <c r="AJ166" s="1578"/>
    </row>
    <row r="167" spans="2:36" ht="16" customHeight="1" x14ac:dyDescent="0.45">
      <c r="B167" s="1588"/>
      <c r="C167" s="1587"/>
      <c r="D167" s="1570"/>
      <c r="E167" s="1571"/>
      <c r="F167" s="1587"/>
      <c r="G167" s="1571"/>
      <c r="H167" s="1571"/>
      <c r="I167" s="1572"/>
      <c r="J167" s="1572"/>
      <c r="K167" s="1572"/>
      <c r="L167" s="1587"/>
      <c r="M167" s="1572"/>
      <c r="N167" s="1572"/>
      <c r="O167" s="1572"/>
      <c r="P167" s="1570"/>
      <c r="Q167" s="1571"/>
      <c r="R167" s="1587"/>
      <c r="S167" s="1866">
        <f t="shared" si="3"/>
        <v>0</v>
      </c>
      <c r="T167" s="1587"/>
      <c r="U167" s="1572"/>
      <c r="V167" s="1572"/>
      <c r="W167" s="1578"/>
      <c r="X167" s="581"/>
      <c r="Y167" s="1609"/>
      <c r="Z167" s="1572"/>
      <c r="AA167" s="1572"/>
      <c r="AB167" s="1572"/>
      <c r="AC167" s="1572"/>
      <c r="AD167" s="1572"/>
      <c r="AE167" s="1572"/>
      <c r="AF167" s="1572"/>
      <c r="AG167" s="1572"/>
      <c r="AH167" s="1572"/>
      <c r="AI167" s="1572"/>
      <c r="AJ167" s="1578"/>
    </row>
    <row r="168" spans="2:36" ht="16" customHeight="1" x14ac:dyDescent="0.45">
      <c r="B168" s="1588"/>
      <c r="C168" s="1587"/>
      <c r="D168" s="1570"/>
      <c r="E168" s="1571"/>
      <c r="F168" s="1587"/>
      <c r="G168" s="1571"/>
      <c r="H168" s="1571"/>
      <c r="I168" s="1572"/>
      <c r="J168" s="1572"/>
      <c r="K168" s="1572"/>
      <c r="L168" s="1587"/>
      <c r="M168" s="1572"/>
      <c r="N168" s="1572"/>
      <c r="O168" s="1572"/>
      <c r="P168" s="1570"/>
      <c r="Q168" s="1571"/>
      <c r="R168" s="1587"/>
      <c r="S168" s="1866">
        <f t="shared" si="3"/>
        <v>0</v>
      </c>
      <c r="T168" s="1587"/>
      <c r="U168" s="1572"/>
      <c r="V168" s="1572"/>
      <c r="W168" s="1578"/>
      <c r="X168" s="581"/>
      <c r="Y168" s="1609"/>
      <c r="Z168" s="1572"/>
      <c r="AA168" s="1572"/>
      <c r="AB168" s="1572"/>
      <c r="AC168" s="1572"/>
      <c r="AD168" s="1572"/>
      <c r="AE168" s="1572"/>
      <c r="AF168" s="1572"/>
      <c r="AG168" s="1572"/>
      <c r="AH168" s="1572"/>
      <c r="AI168" s="1572"/>
      <c r="AJ168" s="1578"/>
    </row>
    <row r="169" spans="2:36" ht="16" customHeight="1" x14ac:dyDescent="0.45">
      <c r="B169" s="1588"/>
      <c r="C169" s="1587"/>
      <c r="D169" s="1570"/>
      <c r="E169" s="1571"/>
      <c r="F169" s="1587"/>
      <c r="G169" s="1571"/>
      <c r="H169" s="1571"/>
      <c r="I169" s="1572"/>
      <c r="J169" s="1572"/>
      <c r="K169" s="1572"/>
      <c r="L169" s="1587"/>
      <c r="M169" s="1572"/>
      <c r="N169" s="1572"/>
      <c r="O169" s="1572"/>
      <c r="P169" s="1570"/>
      <c r="Q169" s="1571"/>
      <c r="R169" s="1587"/>
      <c r="S169" s="1866">
        <f t="shared" si="3"/>
        <v>0</v>
      </c>
      <c r="T169" s="1587"/>
      <c r="U169" s="1572"/>
      <c r="V169" s="1572"/>
      <c r="W169" s="1578"/>
      <c r="X169" s="581"/>
      <c r="Y169" s="1609"/>
      <c r="Z169" s="1572"/>
      <c r="AA169" s="1572"/>
      <c r="AB169" s="1572"/>
      <c r="AC169" s="1572"/>
      <c r="AD169" s="1572"/>
      <c r="AE169" s="1572"/>
      <c r="AF169" s="1572"/>
      <c r="AG169" s="1572"/>
      <c r="AH169" s="1572"/>
      <c r="AI169" s="1572"/>
      <c r="AJ169" s="1578"/>
    </row>
    <row r="170" spans="2:36" ht="16" customHeight="1" x14ac:dyDescent="0.45">
      <c r="B170" s="1588"/>
      <c r="C170" s="1587"/>
      <c r="D170" s="1570"/>
      <c r="E170" s="1571"/>
      <c r="F170" s="1587"/>
      <c r="G170" s="1571"/>
      <c r="H170" s="1571"/>
      <c r="I170" s="1572"/>
      <c r="J170" s="1572"/>
      <c r="K170" s="1572"/>
      <c r="L170" s="1587"/>
      <c r="M170" s="1572"/>
      <c r="N170" s="1572"/>
      <c r="O170" s="1572"/>
      <c r="P170" s="1570"/>
      <c r="Q170" s="1571"/>
      <c r="R170" s="1587"/>
      <c r="S170" s="1866">
        <f t="shared" si="3"/>
        <v>0</v>
      </c>
      <c r="T170" s="1587"/>
      <c r="U170" s="1572"/>
      <c r="V170" s="1572"/>
      <c r="W170" s="1578"/>
      <c r="X170" s="581"/>
      <c r="Y170" s="1609"/>
      <c r="Z170" s="1572"/>
      <c r="AA170" s="1572"/>
      <c r="AB170" s="1572"/>
      <c r="AC170" s="1572"/>
      <c r="AD170" s="1572"/>
      <c r="AE170" s="1572"/>
      <c r="AF170" s="1572"/>
      <c r="AG170" s="1572"/>
      <c r="AH170" s="1572"/>
      <c r="AI170" s="1572"/>
      <c r="AJ170" s="1578"/>
    </row>
    <row r="171" spans="2:36" ht="16" customHeight="1" x14ac:dyDescent="0.45">
      <c r="B171" s="1588"/>
      <c r="C171" s="1587"/>
      <c r="D171" s="1570"/>
      <c r="E171" s="1571"/>
      <c r="F171" s="1587"/>
      <c r="G171" s="1571"/>
      <c r="H171" s="1571"/>
      <c r="I171" s="1572"/>
      <c r="J171" s="1572"/>
      <c r="K171" s="1572"/>
      <c r="L171" s="1587"/>
      <c r="M171" s="1572"/>
      <c r="N171" s="1572"/>
      <c r="O171" s="1572"/>
      <c r="P171" s="1570"/>
      <c r="Q171" s="1571"/>
      <c r="R171" s="1587"/>
      <c r="S171" s="1866">
        <f t="shared" si="3"/>
        <v>0</v>
      </c>
      <c r="T171" s="1587"/>
      <c r="U171" s="1572"/>
      <c r="V171" s="1572"/>
      <c r="W171" s="1578"/>
      <c r="X171" s="581"/>
      <c r="Y171" s="1609"/>
      <c r="Z171" s="1572"/>
      <c r="AA171" s="1572"/>
      <c r="AB171" s="1572"/>
      <c r="AC171" s="1572"/>
      <c r="AD171" s="1572"/>
      <c r="AE171" s="1572"/>
      <c r="AF171" s="1572"/>
      <c r="AG171" s="1572"/>
      <c r="AH171" s="1572"/>
      <c r="AI171" s="1572"/>
      <c r="AJ171" s="1578"/>
    </row>
    <row r="172" spans="2:36" ht="16" customHeight="1" x14ac:dyDescent="0.45">
      <c r="B172" s="1588"/>
      <c r="C172" s="1587"/>
      <c r="D172" s="1570"/>
      <c r="E172" s="1571"/>
      <c r="F172" s="1587"/>
      <c r="G172" s="1571"/>
      <c r="H172" s="1571"/>
      <c r="I172" s="1572"/>
      <c r="J172" s="1572"/>
      <c r="K172" s="1572"/>
      <c r="L172" s="1587"/>
      <c r="M172" s="1572"/>
      <c r="N172" s="1572"/>
      <c r="O172" s="1572"/>
      <c r="P172" s="1570"/>
      <c r="Q172" s="1571"/>
      <c r="R172" s="1587"/>
      <c r="S172" s="1866">
        <f t="shared" si="3"/>
        <v>0</v>
      </c>
      <c r="T172" s="1587"/>
      <c r="U172" s="1572"/>
      <c r="V172" s="1572"/>
      <c r="W172" s="1578"/>
      <c r="X172" s="581"/>
      <c r="Y172" s="1609"/>
      <c r="Z172" s="1572"/>
      <c r="AA172" s="1572"/>
      <c r="AB172" s="1572"/>
      <c r="AC172" s="1572"/>
      <c r="AD172" s="1572"/>
      <c r="AE172" s="1572"/>
      <c r="AF172" s="1572"/>
      <c r="AG172" s="1572"/>
      <c r="AH172" s="1572"/>
      <c r="AI172" s="1572"/>
      <c r="AJ172" s="1578"/>
    </row>
    <row r="173" spans="2:36" ht="16" customHeight="1" x14ac:dyDescent="0.45">
      <c r="B173" s="1588"/>
      <c r="C173" s="1587"/>
      <c r="D173" s="1570"/>
      <c r="E173" s="1571"/>
      <c r="F173" s="1587"/>
      <c r="G173" s="1571"/>
      <c r="H173" s="1571"/>
      <c r="I173" s="1572"/>
      <c r="J173" s="1572"/>
      <c r="K173" s="1572"/>
      <c r="L173" s="1587"/>
      <c r="M173" s="1572"/>
      <c r="N173" s="1572"/>
      <c r="O173" s="1572"/>
      <c r="P173" s="1570"/>
      <c r="Q173" s="1571"/>
      <c r="R173" s="1587"/>
      <c r="S173" s="1866">
        <f t="shared" si="3"/>
        <v>0</v>
      </c>
      <c r="T173" s="1587"/>
      <c r="U173" s="1572"/>
      <c r="V173" s="1572"/>
      <c r="W173" s="1578"/>
      <c r="X173" s="581"/>
      <c r="Y173" s="1609"/>
      <c r="Z173" s="1572"/>
      <c r="AA173" s="1572"/>
      <c r="AB173" s="1572"/>
      <c r="AC173" s="1572"/>
      <c r="AD173" s="1572"/>
      <c r="AE173" s="1572"/>
      <c r="AF173" s="1572"/>
      <c r="AG173" s="1572"/>
      <c r="AH173" s="1572"/>
      <c r="AI173" s="1572"/>
      <c r="AJ173" s="1578"/>
    </row>
    <row r="174" spans="2:36" ht="16" customHeight="1" x14ac:dyDescent="0.45">
      <c r="B174" s="1588"/>
      <c r="C174" s="1587"/>
      <c r="D174" s="1570"/>
      <c r="E174" s="1571"/>
      <c r="F174" s="1587"/>
      <c r="G174" s="1571"/>
      <c r="H174" s="1571"/>
      <c r="I174" s="1572"/>
      <c r="J174" s="1572"/>
      <c r="K174" s="1572"/>
      <c r="L174" s="1587"/>
      <c r="M174" s="1572"/>
      <c r="N174" s="1572"/>
      <c r="O174" s="1572"/>
      <c r="P174" s="1570"/>
      <c r="Q174" s="1571"/>
      <c r="R174" s="1587"/>
      <c r="S174" s="1866">
        <f t="shared" si="3"/>
        <v>0</v>
      </c>
      <c r="T174" s="1587"/>
      <c r="U174" s="1572"/>
      <c r="V174" s="1572"/>
      <c r="W174" s="1578"/>
      <c r="X174" s="581"/>
      <c r="Y174" s="1609"/>
      <c r="Z174" s="1572"/>
      <c r="AA174" s="1572"/>
      <c r="AB174" s="1572"/>
      <c r="AC174" s="1572"/>
      <c r="AD174" s="1572"/>
      <c r="AE174" s="1572"/>
      <c r="AF174" s="1572"/>
      <c r="AG174" s="1572"/>
      <c r="AH174" s="1572"/>
      <c r="AI174" s="1572"/>
      <c r="AJ174" s="1578"/>
    </row>
    <row r="175" spans="2:36" ht="16" customHeight="1" x14ac:dyDescent="0.45">
      <c r="B175" s="1588"/>
      <c r="C175" s="1587"/>
      <c r="D175" s="1570"/>
      <c r="E175" s="1571"/>
      <c r="F175" s="1587"/>
      <c r="G175" s="1571"/>
      <c r="H175" s="1571"/>
      <c r="I175" s="1572"/>
      <c r="J175" s="1572"/>
      <c r="K175" s="1572"/>
      <c r="L175" s="1587"/>
      <c r="M175" s="1572"/>
      <c r="N175" s="1572"/>
      <c r="O175" s="1572"/>
      <c r="P175" s="1570"/>
      <c r="Q175" s="1571"/>
      <c r="R175" s="1587"/>
      <c r="S175" s="1866">
        <f t="shared" si="3"/>
        <v>0</v>
      </c>
      <c r="T175" s="1587"/>
      <c r="U175" s="1572"/>
      <c r="V175" s="1572"/>
      <c r="W175" s="1578"/>
      <c r="X175" s="581"/>
      <c r="Y175" s="1609"/>
      <c r="Z175" s="1572"/>
      <c r="AA175" s="1572"/>
      <c r="AB175" s="1572"/>
      <c r="AC175" s="1572"/>
      <c r="AD175" s="1572"/>
      <c r="AE175" s="1572"/>
      <c r="AF175" s="1572"/>
      <c r="AG175" s="1572"/>
      <c r="AH175" s="1572"/>
      <c r="AI175" s="1572"/>
      <c r="AJ175" s="1578"/>
    </row>
    <row r="176" spans="2:36" ht="16" customHeight="1" x14ac:dyDescent="0.45">
      <c r="B176" s="1588"/>
      <c r="C176" s="1587"/>
      <c r="D176" s="1570"/>
      <c r="E176" s="1571"/>
      <c r="F176" s="1587"/>
      <c r="G176" s="1571"/>
      <c r="H176" s="1571"/>
      <c r="I176" s="1572"/>
      <c r="J176" s="1572"/>
      <c r="K176" s="1572"/>
      <c r="L176" s="1587"/>
      <c r="M176" s="1572"/>
      <c r="N176" s="1572"/>
      <c r="O176" s="1572"/>
      <c r="P176" s="1570"/>
      <c r="Q176" s="1571"/>
      <c r="R176" s="1587"/>
      <c r="S176" s="1866">
        <f t="shared" si="3"/>
        <v>0</v>
      </c>
      <c r="T176" s="1587"/>
      <c r="U176" s="1572"/>
      <c r="V176" s="1572"/>
      <c r="W176" s="1578"/>
      <c r="X176" s="581"/>
      <c r="Y176" s="1609"/>
      <c r="Z176" s="1572"/>
      <c r="AA176" s="1572"/>
      <c r="AB176" s="1572"/>
      <c r="AC176" s="1572"/>
      <c r="AD176" s="1572"/>
      <c r="AE176" s="1572"/>
      <c r="AF176" s="1572"/>
      <c r="AG176" s="1572"/>
      <c r="AH176" s="1572"/>
      <c r="AI176" s="1572"/>
      <c r="AJ176" s="1578"/>
    </row>
    <row r="177" spans="2:36" ht="16" customHeight="1" x14ac:dyDescent="0.45">
      <c r="B177" s="1588"/>
      <c r="C177" s="1587"/>
      <c r="D177" s="1570"/>
      <c r="E177" s="1571"/>
      <c r="F177" s="1587"/>
      <c r="G177" s="1571"/>
      <c r="H177" s="1571"/>
      <c r="I177" s="1572"/>
      <c r="J177" s="1572"/>
      <c r="K177" s="1572"/>
      <c r="L177" s="1587"/>
      <c r="M177" s="1572"/>
      <c r="N177" s="1572"/>
      <c r="O177" s="1572"/>
      <c r="P177" s="1570"/>
      <c r="Q177" s="1571"/>
      <c r="R177" s="1587"/>
      <c r="S177" s="1866">
        <f t="shared" si="3"/>
        <v>0</v>
      </c>
      <c r="T177" s="1587"/>
      <c r="U177" s="1572"/>
      <c r="V177" s="1572"/>
      <c r="W177" s="1578"/>
      <c r="X177" s="581"/>
      <c r="Y177" s="1609"/>
      <c r="Z177" s="1572"/>
      <c r="AA177" s="1572"/>
      <c r="AB177" s="1572"/>
      <c r="AC177" s="1572"/>
      <c r="AD177" s="1572"/>
      <c r="AE177" s="1572"/>
      <c r="AF177" s="1572"/>
      <c r="AG177" s="1572"/>
      <c r="AH177" s="1572"/>
      <c r="AI177" s="1572"/>
      <c r="AJ177" s="1578"/>
    </row>
    <row r="178" spans="2:36" ht="16" customHeight="1" x14ac:dyDescent="0.45">
      <c r="B178" s="1588"/>
      <c r="C178" s="1587"/>
      <c r="D178" s="1570"/>
      <c r="E178" s="1571"/>
      <c r="F178" s="1587"/>
      <c r="G178" s="1571"/>
      <c r="H178" s="1571"/>
      <c r="I178" s="1572"/>
      <c r="J178" s="1572"/>
      <c r="K178" s="1572"/>
      <c r="L178" s="1587"/>
      <c r="M178" s="1572"/>
      <c r="N178" s="1572"/>
      <c r="O178" s="1572"/>
      <c r="P178" s="1570"/>
      <c r="Q178" s="1571"/>
      <c r="R178" s="1587"/>
      <c r="S178" s="1866">
        <f t="shared" si="3"/>
        <v>0</v>
      </c>
      <c r="T178" s="1587"/>
      <c r="U178" s="1572"/>
      <c r="V178" s="1572"/>
      <c r="W178" s="1578"/>
      <c r="X178" s="581"/>
      <c r="Y178" s="1609"/>
      <c r="Z178" s="1572"/>
      <c r="AA178" s="1572"/>
      <c r="AB178" s="1572"/>
      <c r="AC178" s="1572"/>
      <c r="AD178" s="1572"/>
      <c r="AE178" s="1572"/>
      <c r="AF178" s="1572"/>
      <c r="AG178" s="1572"/>
      <c r="AH178" s="1572"/>
      <c r="AI178" s="1572"/>
      <c r="AJ178" s="1578"/>
    </row>
    <row r="179" spans="2:36" ht="16" customHeight="1" x14ac:dyDescent="0.45">
      <c r="B179" s="1588"/>
      <c r="C179" s="1587"/>
      <c r="D179" s="1570"/>
      <c r="E179" s="1571"/>
      <c r="F179" s="1587"/>
      <c r="G179" s="1571"/>
      <c r="H179" s="1571"/>
      <c r="I179" s="1572"/>
      <c r="J179" s="1572"/>
      <c r="K179" s="1572"/>
      <c r="L179" s="1587"/>
      <c r="M179" s="1572"/>
      <c r="N179" s="1572"/>
      <c r="O179" s="1572"/>
      <c r="P179" s="1570"/>
      <c r="Q179" s="1571"/>
      <c r="R179" s="1587"/>
      <c r="S179" s="1866">
        <f t="shared" si="3"/>
        <v>0</v>
      </c>
      <c r="T179" s="1587"/>
      <c r="U179" s="1572"/>
      <c r="V179" s="1572"/>
      <c r="W179" s="1578"/>
      <c r="X179" s="581"/>
      <c r="Y179" s="1609"/>
      <c r="Z179" s="1572"/>
      <c r="AA179" s="1572"/>
      <c r="AB179" s="1572"/>
      <c r="AC179" s="1572"/>
      <c r="AD179" s="1572"/>
      <c r="AE179" s="1572"/>
      <c r="AF179" s="1572"/>
      <c r="AG179" s="1572"/>
      <c r="AH179" s="1572"/>
      <c r="AI179" s="1572"/>
      <c r="AJ179" s="1578"/>
    </row>
    <row r="180" spans="2:36" ht="16" customHeight="1" x14ac:dyDescent="0.45">
      <c r="B180" s="1588"/>
      <c r="C180" s="1587"/>
      <c r="D180" s="1570"/>
      <c r="E180" s="1571"/>
      <c r="F180" s="1587"/>
      <c r="G180" s="1571"/>
      <c r="H180" s="1571"/>
      <c r="I180" s="1572"/>
      <c r="J180" s="1572"/>
      <c r="K180" s="1572"/>
      <c r="L180" s="1587"/>
      <c r="M180" s="1572"/>
      <c r="N180" s="1572"/>
      <c r="O180" s="1572"/>
      <c r="P180" s="1570"/>
      <c r="Q180" s="1571"/>
      <c r="R180" s="1587"/>
      <c r="S180" s="1866">
        <f t="shared" si="3"/>
        <v>0</v>
      </c>
      <c r="T180" s="1587"/>
      <c r="U180" s="1572"/>
      <c r="V180" s="1572"/>
      <c r="W180" s="1578"/>
      <c r="X180" s="581"/>
      <c r="Y180" s="1609"/>
      <c r="Z180" s="1572"/>
      <c r="AA180" s="1572"/>
      <c r="AB180" s="1572"/>
      <c r="AC180" s="1572"/>
      <c r="AD180" s="1572"/>
      <c r="AE180" s="1572"/>
      <c r="AF180" s="1572"/>
      <c r="AG180" s="1572"/>
      <c r="AH180" s="1572"/>
      <c r="AI180" s="1572"/>
      <c r="AJ180" s="1578"/>
    </row>
    <row r="181" spans="2:36" ht="16" customHeight="1" x14ac:dyDescent="0.45">
      <c r="B181" s="1588"/>
      <c r="C181" s="1587"/>
      <c r="D181" s="1570"/>
      <c r="E181" s="1571"/>
      <c r="F181" s="1587"/>
      <c r="G181" s="1571"/>
      <c r="H181" s="1571"/>
      <c r="I181" s="1572"/>
      <c r="J181" s="1572"/>
      <c r="K181" s="1572"/>
      <c r="L181" s="1587"/>
      <c r="M181" s="1572"/>
      <c r="N181" s="1572"/>
      <c r="O181" s="1572"/>
      <c r="P181" s="1570"/>
      <c r="Q181" s="1571"/>
      <c r="R181" s="1587"/>
      <c r="S181" s="1866">
        <f t="shared" si="3"/>
        <v>0</v>
      </c>
      <c r="T181" s="1587"/>
      <c r="U181" s="1572"/>
      <c r="V181" s="1572"/>
      <c r="W181" s="1578"/>
      <c r="X181" s="581"/>
      <c r="Y181" s="1609"/>
      <c r="Z181" s="1572"/>
      <c r="AA181" s="1572"/>
      <c r="AB181" s="1572"/>
      <c r="AC181" s="1572"/>
      <c r="AD181" s="1572"/>
      <c r="AE181" s="1572"/>
      <c r="AF181" s="1572"/>
      <c r="AG181" s="1572"/>
      <c r="AH181" s="1572"/>
      <c r="AI181" s="1572"/>
      <c r="AJ181" s="1578"/>
    </row>
    <row r="182" spans="2:36" ht="16" customHeight="1" x14ac:dyDescent="0.45">
      <c r="B182" s="1588"/>
      <c r="C182" s="1587"/>
      <c r="D182" s="1570"/>
      <c r="E182" s="1571"/>
      <c r="F182" s="1587"/>
      <c r="G182" s="1571"/>
      <c r="H182" s="1571"/>
      <c r="I182" s="1572"/>
      <c r="J182" s="1572"/>
      <c r="K182" s="1572"/>
      <c r="L182" s="1587"/>
      <c r="M182" s="1572"/>
      <c r="N182" s="1572"/>
      <c r="O182" s="1572"/>
      <c r="P182" s="1570"/>
      <c r="Q182" s="1571"/>
      <c r="R182" s="1587"/>
      <c r="S182" s="1866">
        <f t="shared" si="3"/>
        <v>0</v>
      </c>
      <c r="T182" s="1587"/>
      <c r="U182" s="1572"/>
      <c r="V182" s="1572"/>
      <c r="W182" s="1578"/>
      <c r="X182" s="581"/>
      <c r="Y182" s="1609"/>
      <c r="Z182" s="1572"/>
      <c r="AA182" s="1572"/>
      <c r="AB182" s="1572"/>
      <c r="AC182" s="1572"/>
      <c r="AD182" s="1572"/>
      <c r="AE182" s="1572"/>
      <c r="AF182" s="1572"/>
      <c r="AG182" s="1572"/>
      <c r="AH182" s="1572"/>
      <c r="AI182" s="1572"/>
      <c r="AJ182" s="1578"/>
    </row>
    <row r="183" spans="2:36" ht="16" customHeight="1" x14ac:dyDescent="0.45">
      <c r="B183" s="1588"/>
      <c r="C183" s="1587"/>
      <c r="D183" s="1570"/>
      <c r="E183" s="1571"/>
      <c r="F183" s="1587"/>
      <c r="G183" s="1571"/>
      <c r="H183" s="1571"/>
      <c r="I183" s="1572"/>
      <c r="J183" s="1572"/>
      <c r="K183" s="1572"/>
      <c r="L183" s="1587"/>
      <c r="M183" s="1572"/>
      <c r="N183" s="1572"/>
      <c r="O183" s="1572"/>
      <c r="P183" s="1570"/>
      <c r="Q183" s="1571"/>
      <c r="R183" s="1587"/>
      <c r="S183" s="1866">
        <f t="shared" si="3"/>
        <v>0</v>
      </c>
      <c r="T183" s="1587"/>
      <c r="U183" s="1572"/>
      <c r="V183" s="1572"/>
      <c r="W183" s="1578"/>
      <c r="X183" s="581"/>
      <c r="Y183" s="1609"/>
      <c r="Z183" s="1572"/>
      <c r="AA183" s="1572"/>
      <c r="AB183" s="1572"/>
      <c r="AC183" s="1572"/>
      <c r="AD183" s="1572"/>
      <c r="AE183" s="1572"/>
      <c r="AF183" s="1572"/>
      <c r="AG183" s="1572"/>
      <c r="AH183" s="1572"/>
      <c r="AI183" s="1572"/>
      <c r="AJ183" s="1578"/>
    </row>
    <row r="184" spans="2:36" ht="16" customHeight="1" x14ac:dyDescent="0.45">
      <c r="B184" s="1588"/>
      <c r="C184" s="1587"/>
      <c r="D184" s="1570"/>
      <c r="E184" s="1571"/>
      <c r="F184" s="1587"/>
      <c r="G184" s="1571"/>
      <c r="H184" s="1571"/>
      <c r="I184" s="1572"/>
      <c r="J184" s="1572"/>
      <c r="K184" s="1572"/>
      <c r="L184" s="1587"/>
      <c r="M184" s="1572"/>
      <c r="N184" s="1572"/>
      <c r="O184" s="1572"/>
      <c r="P184" s="1570"/>
      <c r="Q184" s="1571"/>
      <c r="R184" s="1587"/>
      <c r="S184" s="1866">
        <f t="shared" si="3"/>
        <v>0</v>
      </c>
      <c r="T184" s="1587"/>
      <c r="U184" s="1572"/>
      <c r="V184" s="1572"/>
      <c r="W184" s="1578"/>
      <c r="X184" s="581"/>
      <c r="Y184" s="1609"/>
      <c r="Z184" s="1572"/>
      <c r="AA184" s="1572"/>
      <c r="AB184" s="1572"/>
      <c r="AC184" s="1572"/>
      <c r="AD184" s="1572"/>
      <c r="AE184" s="1572"/>
      <c r="AF184" s="1572"/>
      <c r="AG184" s="1572"/>
      <c r="AH184" s="1572"/>
      <c r="AI184" s="1572"/>
      <c r="AJ184" s="1578"/>
    </row>
    <row r="185" spans="2:36" ht="16" customHeight="1" x14ac:dyDescent="0.45">
      <c r="B185" s="1588"/>
      <c r="C185" s="1587"/>
      <c r="D185" s="1570"/>
      <c r="E185" s="1571"/>
      <c r="F185" s="1587"/>
      <c r="G185" s="1571"/>
      <c r="H185" s="1571"/>
      <c r="I185" s="1572"/>
      <c r="J185" s="1572"/>
      <c r="K185" s="1572"/>
      <c r="L185" s="1587"/>
      <c r="M185" s="1572"/>
      <c r="N185" s="1572"/>
      <c r="O185" s="1572"/>
      <c r="P185" s="1570"/>
      <c r="Q185" s="1571"/>
      <c r="R185" s="1587"/>
      <c r="S185" s="1866">
        <f t="shared" si="3"/>
        <v>0</v>
      </c>
      <c r="T185" s="1587"/>
      <c r="U185" s="1572"/>
      <c r="V185" s="1572"/>
      <c r="W185" s="1578"/>
      <c r="X185" s="581"/>
      <c r="Y185" s="1609"/>
      <c r="Z185" s="1572"/>
      <c r="AA185" s="1572"/>
      <c r="AB185" s="1572"/>
      <c r="AC185" s="1572"/>
      <c r="AD185" s="1572"/>
      <c r="AE185" s="1572"/>
      <c r="AF185" s="1572"/>
      <c r="AG185" s="1572"/>
      <c r="AH185" s="1572"/>
      <c r="AI185" s="1572"/>
      <c r="AJ185" s="1578"/>
    </row>
    <row r="186" spans="2:36" ht="16" customHeight="1" x14ac:dyDescent="0.45">
      <c r="B186" s="1588"/>
      <c r="C186" s="1587"/>
      <c r="D186" s="1570"/>
      <c r="E186" s="1571"/>
      <c r="F186" s="1587"/>
      <c r="G186" s="1571"/>
      <c r="H186" s="1571"/>
      <c r="I186" s="1572"/>
      <c r="J186" s="1572"/>
      <c r="K186" s="1572"/>
      <c r="L186" s="1587"/>
      <c r="M186" s="1572"/>
      <c r="N186" s="1572"/>
      <c r="O186" s="1572"/>
      <c r="P186" s="1570"/>
      <c r="Q186" s="1571"/>
      <c r="R186" s="1587"/>
      <c r="S186" s="1866">
        <f t="shared" si="3"/>
        <v>0</v>
      </c>
      <c r="T186" s="1587"/>
      <c r="U186" s="1572"/>
      <c r="V186" s="1572"/>
      <c r="W186" s="1578"/>
      <c r="X186" s="581"/>
      <c r="Y186" s="1609"/>
      <c r="Z186" s="1572"/>
      <c r="AA186" s="1572"/>
      <c r="AB186" s="1572"/>
      <c r="AC186" s="1572"/>
      <c r="AD186" s="1572"/>
      <c r="AE186" s="1572"/>
      <c r="AF186" s="1572"/>
      <c r="AG186" s="1572"/>
      <c r="AH186" s="1572"/>
      <c r="AI186" s="1572"/>
      <c r="AJ186" s="1578"/>
    </row>
    <row r="187" spans="2:36" ht="16" customHeight="1" x14ac:dyDescent="0.45">
      <c r="B187" s="1588"/>
      <c r="C187" s="1587"/>
      <c r="D187" s="1570"/>
      <c r="E187" s="1571"/>
      <c r="F187" s="1587"/>
      <c r="G187" s="1571"/>
      <c r="H187" s="1571"/>
      <c r="I187" s="1572"/>
      <c r="J187" s="1572"/>
      <c r="K187" s="1572"/>
      <c r="L187" s="1587"/>
      <c r="M187" s="1572"/>
      <c r="N187" s="1572"/>
      <c r="O187" s="1572"/>
      <c r="P187" s="1570"/>
      <c r="Q187" s="1571"/>
      <c r="R187" s="1587"/>
      <c r="S187" s="1866">
        <f t="shared" si="3"/>
        <v>0</v>
      </c>
      <c r="T187" s="1587"/>
      <c r="U187" s="1572"/>
      <c r="V187" s="1572"/>
      <c r="W187" s="1578"/>
      <c r="X187" s="581"/>
      <c r="Y187" s="1609"/>
      <c r="Z187" s="1572"/>
      <c r="AA187" s="1572"/>
      <c r="AB187" s="1572"/>
      <c r="AC187" s="1572"/>
      <c r="AD187" s="1572"/>
      <c r="AE187" s="1572"/>
      <c r="AF187" s="1572"/>
      <c r="AG187" s="1572"/>
      <c r="AH187" s="1572"/>
      <c r="AI187" s="1572"/>
      <c r="AJ187" s="1578"/>
    </row>
    <row r="188" spans="2:36" ht="16" customHeight="1" x14ac:dyDescent="0.45">
      <c r="B188" s="1588"/>
      <c r="C188" s="1587"/>
      <c r="D188" s="1570"/>
      <c r="E188" s="1571"/>
      <c r="F188" s="1587"/>
      <c r="G188" s="1571"/>
      <c r="H188" s="1571"/>
      <c r="I188" s="1572"/>
      <c r="J188" s="1572"/>
      <c r="K188" s="1572"/>
      <c r="L188" s="1587"/>
      <c r="M188" s="1572"/>
      <c r="N188" s="1572"/>
      <c r="O188" s="1572"/>
      <c r="P188" s="1570"/>
      <c r="Q188" s="1571"/>
      <c r="R188" s="1587"/>
      <c r="S188" s="1866">
        <f t="shared" si="3"/>
        <v>0</v>
      </c>
      <c r="T188" s="1587"/>
      <c r="U188" s="1572"/>
      <c r="V188" s="1572"/>
      <c r="W188" s="1578"/>
      <c r="X188" s="581"/>
      <c r="Y188" s="1609"/>
      <c r="Z188" s="1572"/>
      <c r="AA188" s="1572"/>
      <c r="AB188" s="1572"/>
      <c r="AC188" s="1572"/>
      <c r="AD188" s="1572"/>
      <c r="AE188" s="1572"/>
      <c r="AF188" s="1572"/>
      <c r="AG188" s="1572"/>
      <c r="AH188" s="1572"/>
      <c r="AI188" s="1572"/>
      <c r="AJ188" s="1578"/>
    </row>
    <row r="189" spans="2:36" ht="16" customHeight="1" x14ac:dyDescent="0.45">
      <c r="B189" s="1588"/>
      <c r="C189" s="1587"/>
      <c r="D189" s="1570"/>
      <c r="E189" s="1571"/>
      <c r="F189" s="1587"/>
      <c r="G189" s="1571"/>
      <c r="H189" s="1571"/>
      <c r="I189" s="1572"/>
      <c r="J189" s="1572"/>
      <c r="K189" s="1572"/>
      <c r="L189" s="1587"/>
      <c r="M189" s="1572"/>
      <c r="N189" s="1572"/>
      <c r="O189" s="1572"/>
      <c r="P189" s="1570"/>
      <c r="Q189" s="1571"/>
      <c r="R189" s="1587"/>
      <c r="S189" s="1866">
        <f t="shared" si="3"/>
        <v>0</v>
      </c>
      <c r="T189" s="1587"/>
      <c r="U189" s="1572"/>
      <c r="V189" s="1572"/>
      <c r="W189" s="1578"/>
      <c r="X189" s="581"/>
      <c r="Y189" s="1609"/>
      <c r="Z189" s="1572"/>
      <c r="AA189" s="1572"/>
      <c r="AB189" s="1572"/>
      <c r="AC189" s="1572"/>
      <c r="AD189" s="1572"/>
      <c r="AE189" s="1572"/>
      <c r="AF189" s="1572"/>
      <c r="AG189" s="1572"/>
      <c r="AH189" s="1572"/>
      <c r="AI189" s="1572"/>
      <c r="AJ189" s="1578"/>
    </row>
    <row r="190" spans="2:36" ht="16" customHeight="1" x14ac:dyDescent="0.45">
      <c r="B190" s="1588"/>
      <c r="C190" s="1587"/>
      <c r="D190" s="1570"/>
      <c r="E190" s="1571"/>
      <c r="F190" s="1587"/>
      <c r="G190" s="1571"/>
      <c r="H190" s="1571"/>
      <c r="I190" s="1572"/>
      <c r="J190" s="1572"/>
      <c r="K190" s="1572"/>
      <c r="L190" s="1587"/>
      <c r="M190" s="1572"/>
      <c r="N190" s="1572"/>
      <c r="O190" s="1572"/>
      <c r="P190" s="1570"/>
      <c r="Q190" s="1571"/>
      <c r="R190" s="1587"/>
      <c r="S190" s="1866">
        <f t="shared" si="3"/>
        <v>0</v>
      </c>
      <c r="T190" s="1587"/>
      <c r="U190" s="1572"/>
      <c r="V190" s="1572"/>
      <c r="W190" s="1578"/>
      <c r="X190" s="581"/>
      <c r="Y190" s="1609"/>
      <c r="Z190" s="1572"/>
      <c r="AA190" s="1572"/>
      <c r="AB190" s="1572"/>
      <c r="AC190" s="1572"/>
      <c r="AD190" s="1572"/>
      <c r="AE190" s="1572"/>
      <c r="AF190" s="1572"/>
      <c r="AG190" s="1572"/>
      <c r="AH190" s="1572"/>
      <c r="AI190" s="1572"/>
      <c r="AJ190" s="1578"/>
    </row>
    <row r="191" spans="2:36" ht="16" customHeight="1" x14ac:dyDescent="0.45">
      <c r="B191" s="1588"/>
      <c r="C191" s="1587"/>
      <c r="D191" s="1570"/>
      <c r="E191" s="1571"/>
      <c r="F191" s="1587"/>
      <c r="G191" s="1571"/>
      <c r="H191" s="1571"/>
      <c r="I191" s="1572"/>
      <c r="J191" s="1572"/>
      <c r="K191" s="1572"/>
      <c r="L191" s="1587"/>
      <c r="M191" s="1572"/>
      <c r="N191" s="1572"/>
      <c r="O191" s="1572"/>
      <c r="P191" s="1570"/>
      <c r="Q191" s="1571"/>
      <c r="R191" s="1587"/>
      <c r="S191" s="1866">
        <f t="shared" si="3"/>
        <v>0</v>
      </c>
      <c r="T191" s="1587"/>
      <c r="U191" s="1572"/>
      <c r="V191" s="1572"/>
      <c r="W191" s="1578"/>
      <c r="X191" s="581"/>
      <c r="Y191" s="1609"/>
      <c r="Z191" s="1572"/>
      <c r="AA191" s="1572"/>
      <c r="AB191" s="1572"/>
      <c r="AC191" s="1572"/>
      <c r="AD191" s="1572"/>
      <c r="AE191" s="1572"/>
      <c r="AF191" s="1572"/>
      <c r="AG191" s="1572"/>
      <c r="AH191" s="1572"/>
      <c r="AI191" s="1572"/>
      <c r="AJ191" s="1578"/>
    </row>
    <row r="192" spans="2:36" ht="16" customHeight="1" x14ac:dyDescent="0.45">
      <c r="B192" s="1588"/>
      <c r="C192" s="1587"/>
      <c r="D192" s="1570"/>
      <c r="E192" s="1571"/>
      <c r="F192" s="1587"/>
      <c r="G192" s="1571"/>
      <c r="H192" s="1571"/>
      <c r="I192" s="1572"/>
      <c r="J192" s="1572"/>
      <c r="K192" s="1572"/>
      <c r="L192" s="1587"/>
      <c r="M192" s="1572"/>
      <c r="N192" s="1572"/>
      <c r="O192" s="1572"/>
      <c r="P192" s="1570"/>
      <c r="Q192" s="1571"/>
      <c r="R192" s="1587"/>
      <c r="S192" s="1866">
        <f t="shared" si="3"/>
        <v>0</v>
      </c>
      <c r="T192" s="1587"/>
      <c r="U192" s="1572"/>
      <c r="V192" s="1572"/>
      <c r="W192" s="1578"/>
      <c r="X192" s="581"/>
      <c r="Y192" s="1609"/>
      <c r="Z192" s="1572"/>
      <c r="AA192" s="1572"/>
      <c r="AB192" s="1572"/>
      <c r="AC192" s="1572"/>
      <c r="AD192" s="1572"/>
      <c r="AE192" s="1572"/>
      <c r="AF192" s="1572"/>
      <c r="AG192" s="1572"/>
      <c r="AH192" s="1572"/>
      <c r="AI192" s="1572"/>
      <c r="AJ192" s="1578"/>
    </row>
    <row r="193" spans="2:36" ht="16" customHeight="1" x14ac:dyDescent="0.45">
      <c r="B193" s="1588"/>
      <c r="C193" s="1587"/>
      <c r="D193" s="1570"/>
      <c r="E193" s="1571"/>
      <c r="F193" s="1587"/>
      <c r="G193" s="1571"/>
      <c r="H193" s="1571"/>
      <c r="I193" s="1572"/>
      <c r="J193" s="1572"/>
      <c r="K193" s="1572"/>
      <c r="L193" s="1587"/>
      <c r="M193" s="1572"/>
      <c r="N193" s="1572"/>
      <c r="O193" s="1572"/>
      <c r="P193" s="1570"/>
      <c r="Q193" s="1571"/>
      <c r="R193" s="1587"/>
      <c r="S193" s="1866">
        <f t="shared" si="3"/>
        <v>0</v>
      </c>
      <c r="T193" s="1587"/>
      <c r="U193" s="1572"/>
      <c r="V193" s="1572"/>
      <c r="W193" s="1578"/>
      <c r="X193" s="581"/>
      <c r="Y193" s="1609"/>
      <c r="Z193" s="1572"/>
      <c r="AA193" s="1572"/>
      <c r="AB193" s="1572"/>
      <c r="AC193" s="1572"/>
      <c r="AD193" s="1572"/>
      <c r="AE193" s="1572"/>
      <c r="AF193" s="1572"/>
      <c r="AG193" s="1572"/>
      <c r="AH193" s="1572"/>
      <c r="AI193" s="1572"/>
      <c r="AJ193" s="1578"/>
    </row>
    <row r="194" spans="2:36" ht="16" customHeight="1" x14ac:dyDescent="0.45">
      <c r="B194" s="1588"/>
      <c r="C194" s="1587"/>
      <c r="D194" s="1570"/>
      <c r="E194" s="1571"/>
      <c r="F194" s="1587"/>
      <c r="G194" s="1571"/>
      <c r="H194" s="1571"/>
      <c r="I194" s="1572"/>
      <c r="J194" s="1572"/>
      <c r="K194" s="1572"/>
      <c r="L194" s="1587"/>
      <c r="M194" s="1572"/>
      <c r="N194" s="1572"/>
      <c r="O194" s="1572"/>
      <c r="P194" s="1570"/>
      <c r="Q194" s="1571"/>
      <c r="R194" s="1587"/>
      <c r="S194" s="1866">
        <f t="shared" si="3"/>
        <v>0</v>
      </c>
      <c r="T194" s="1587"/>
      <c r="U194" s="1572"/>
      <c r="V194" s="1572"/>
      <c r="W194" s="1578"/>
      <c r="X194" s="581"/>
      <c r="Y194" s="1609"/>
      <c r="Z194" s="1572"/>
      <c r="AA194" s="1572"/>
      <c r="AB194" s="1572"/>
      <c r="AC194" s="1572"/>
      <c r="AD194" s="1572"/>
      <c r="AE194" s="1572"/>
      <c r="AF194" s="1572"/>
      <c r="AG194" s="1572"/>
      <c r="AH194" s="1572"/>
      <c r="AI194" s="1572"/>
      <c r="AJ194" s="1578"/>
    </row>
    <row r="195" spans="2:36" ht="16" customHeight="1" x14ac:dyDescent="0.45">
      <c r="B195" s="1588"/>
      <c r="C195" s="1587"/>
      <c r="D195" s="1570"/>
      <c r="E195" s="1571"/>
      <c r="F195" s="1587"/>
      <c r="G195" s="1571"/>
      <c r="H195" s="1571"/>
      <c r="I195" s="1572"/>
      <c r="J195" s="1572"/>
      <c r="K195" s="1572"/>
      <c r="L195" s="1587"/>
      <c r="M195" s="1572"/>
      <c r="N195" s="1572"/>
      <c r="O195" s="1572"/>
      <c r="P195" s="1570"/>
      <c r="Q195" s="1571"/>
      <c r="R195" s="1587"/>
      <c r="S195" s="1866">
        <f t="shared" si="3"/>
        <v>0</v>
      </c>
      <c r="T195" s="1587"/>
      <c r="U195" s="1572"/>
      <c r="V195" s="1572"/>
      <c r="W195" s="1578"/>
      <c r="X195" s="581"/>
      <c r="Y195" s="1609"/>
      <c r="Z195" s="1572"/>
      <c r="AA195" s="1572"/>
      <c r="AB195" s="1572"/>
      <c r="AC195" s="1572"/>
      <c r="AD195" s="1572"/>
      <c r="AE195" s="1572"/>
      <c r="AF195" s="1572"/>
      <c r="AG195" s="1572"/>
      <c r="AH195" s="1572"/>
      <c r="AI195" s="1572"/>
      <c r="AJ195" s="1578"/>
    </row>
    <row r="196" spans="2:36" ht="16" customHeight="1" x14ac:dyDescent="0.45">
      <c r="B196" s="1588"/>
      <c r="C196" s="1587"/>
      <c r="D196" s="1570"/>
      <c r="E196" s="1571"/>
      <c r="F196" s="1587"/>
      <c r="G196" s="1571"/>
      <c r="H196" s="1571"/>
      <c r="I196" s="1572"/>
      <c r="J196" s="1572"/>
      <c r="K196" s="1572"/>
      <c r="L196" s="1587"/>
      <c r="M196" s="1572"/>
      <c r="N196" s="1572"/>
      <c r="O196" s="1572"/>
      <c r="P196" s="1570"/>
      <c r="Q196" s="1571"/>
      <c r="R196" s="1587"/>
      <c r="S196" s="1866">
        <f t="shared" si="3"/>
        <v>0</v>
      </c>
      <c r="T196" s="1587"/>
      <c r="U196" s="1572"/>
      <c r="V196" s="1572"/>
      <c r="W196" s="1578"/>
      <c r="X196" s="581"/>
      <c r="Y196" s="1609"/>
      <c r="Z196" s="1572"/>
      <c r="AA196" s="1572"/>
      <c r="AB196" s="1572"/>
      <c r="AC196" s="1572"/>
      <c r="AD196" s="1572"/>
      <c r="AE196" s="1572"/>
      <c r="AF196" s="1572"/>
      <c r="AG196" s="1572"/>
      <c r="AH196" s="1572"/>
      <c r="AI196" s="1572"/>
      <c r="AJ196" s="1578"/>
    </row>
    <row r="197" spans="2:36" ht="16" customHeight="1" x14ac:dyDescent="0.45">
      <c r="B197" s="1588"/>
      <c r="C197" s="1587"/>
      <c r="D197" s="1570"/>
      <c r="E197" s="1571"/>
      <c r="F197" s="1587"/>
      <c r="G197" s="1571"/>
      <c r="H197" s="1571"/>
      <c r="I197" s="1572"/>
      <c r="J197" s="1572"/>
      <c r="K197" s="1572"/>
      <c r="L197" s="1587"/>
      <c r="M197" s="1572"/>
      <c r="N197" s="1572"/>
      <c r="O197" s="1572"/>
      <c r="P197" s="1570"/>
      <c r="Q197" s="1571"/>
      <c r="R197" s="1587"/>
      <c r="S197" s="1866">
        <f t="shared" si="3"/>
        <v>0</v>
      </c>
      <c r="T197" s="1587"/>
      <c r="U197" s="1572"/>
      <c r="V197" s="1572"/>
      <c r="W197" s="1578"/>
      <c r="X197" s="581"/>
      <c r="Y197" s="1609"/>
      <c r="Z197" s="1572"/>
      <c r="AA197" s="1572"/>
      <c r="AB197" s="1572"/>
      <c r="AC197" s="1572"/>
      <c r="AD197" s="1572"/>
      <c r="AE197" s="1572"/>
      <c r="AF197" s="1572"/>
      <c r="AG197" s="1572"/>
      <c r="AH197" s="1572"/>
      <c r="AI197" s="1572"/>
      <c r="AJ197" s="1578"/>
    </row>
    <row r="198" spans="2:36" ht="16" customHeight="1" x14ac:dyDescent="0.45">
      <c r="B198" s="1588"/>
      <c r="C198" s="1587"/>
      <c r="D198" s="1570"/>
      <c r="E198" s="1571"/>
      <c r="F198" s="1587"/>
      <c r="G198" s="1571"/>
      <c r="H198" s="1571"/>
      <c r="I198" s="1572"/>
      <c r="J198" s="1572"/>
      <c r="K198" s="1572"/>
      <c r="L198" s="1587"/>
      <c r="M198" s="1572"/>
      <c r="N198" s="1572"/>
      <c r="O198" s="1572"/>
      <c r="P198" s="1570"/>
      <c r="Q198" s="1571"/>
      <c r="R198" s="1587"/>
      <c r="S198" s="1866">
        <f t="shared" si="3"/>
        <v>0</v>
      </c>
      <c r="T198" s="1587"/>
      <c r="U198" s="1572"/>
      <c r="V198" s="1572"/>
      <c r="W198" s="1578"/>
      <c r="X198" s="581"/>
      <c r="Y198" s="1609"/>
      <c r="Z198" s="1572"/>
      <c r="AA198" s="1572"/>
      <c r="AB198" s="1572"/>
      <c r="AC198" s="1572"/>
      <c r="AD198" s="1572"/>
      <c r="AE198" s="1572"/>
      <c r="AF198" s="1572"/>
      <c r="AG198" s="1572"/>
      <c r="AH198" s="1572"/>
      <c r="AI198" s="1572"/>
      <c r="AJ198" s="1578"/>
    </row>
    <row r="199" spans="2:36" ht="16" customHeight="1" x14ac:dyDescent="0.45">
      <c r="B199" s="1588"/>
      <c r="C199" s="1587"/>
      <c r="D199" s="1570"/>
      <c r="E199" s="1571"/>
      <c r="F199" s="1587"/>
      <c r="G199" s="1571"/>
      <c r="H199" s="1571"/>
      <c r="I199" s="1572"/>
      <c r="J199" s="1572"/>
      <c r="K199" s="1572"/>
      <c r="L199" s="1587"/>
      <c r="M199" s="1572"/>
      <c r="N199" s="1572"/>
      <c r="O199" s="1572"/>
      <c r="P199" s="1570"/>
      <c r="Q199" s="1571"/>
      <c r="R199" s="1587"/>
      <c r="S199" s="1866">
        <f t="shared" si="3"/>
        <v>0</v>
      </c>
      <c r="T199" s="1587"/>
      <c r="U199" s="1572"/>
      <c r="V199" s="1572"/>
      <c r="W199" s="1578"/>
      <c r="X199" s="581"/>
      <c r="Y199" s="1609"/>
      <c r="Z199" s="1572"/>
      <c r="AA199" s="1572"/>
      <c r="AB199" s="1572"/>
      <c r="AC199" s="1572"/>
      <c r="AD199" s="1572"/>
      <c r="AE199" s="1572"/>
      <c r="AF199" s="1572"/>
      <c r="AG199" s="1572"/>
      <c r="AH199" s="1572"/>
      <c r="AI199" s="1572"/>
      <c r="AJ199" s="1578"/>
    </row>
    <row r="200" spans="2:36" ht="16" customHeight="1" x14ac:dyDescent="0.45">
      <c r="B200" s="1588"/>
      <c r="C200" s="1587"/>
      <c r="D200" s="1570"/>
      <c r="E200" s="1571"/>
      <c r="F200" s="1587"/>
      <c r="G200" s="1571"/>
      <c r="H200" s="1571"/>
      <c r="I200" s="1572"/>
      <c r="J200" s="1572"/>
      <c r="K200" s="1572"/>
      <c r="L200" s="1587"/>
      <c r="M200" s="1572"/>
      <c r="N200" s="1572"/>
      <c r="O200" s="1572"/>
      <c r="P200" s="1570"/>
      <c r="Q200" s="1571"/>
      <c r="R200" s="1587"/>
      <c r="S200" s="1866">
        <f t="shared" si="3"/>
        <v>0</v>
      </c>
      <c r="T200" s="1587"/>
      <c r="U200" s="1572"/>
      <c r="V200" s="1572"/>
      <c r="W200" s="1578"/>
      <c r="X200" s="581"/>
      <c r="Y200" s="1609"/>
      <c r="Z200" s="1572"/>
      <c r="AA200" s="1572"/>
      <c r="AB200" s="1572"/>
      <c r="AC200" s="1572"/>
      <c r="AD200" s="1572"/>
      <c r="AE200" s="1572"/>
      <c r="AF200" s="1572"/>
      <c r="AG200" s="1572"/>
      <c r="AH200" s="1572"/>
      <c r="AI200" s="1572"/>
      <c r="AJ200" s="1578"/>
    </row>
    <row r="201" spans="2:36" ht="16" customHeight="1" x14ac:dyDescent="0.45">
      <c r="B201" s="1588"/>
      <c r="C201" s="1587"/>
      <c r="D201" s="1570"/>
      <c r="E201" s="1571"/>
      <c r="F201" s="1587"/>
      <c r="G201" s="1571"/>
      <c r="H201" s="1571"/>
      <c r="I201" s="1572"/>
      <c r="J201" s="1572"/>
      <c r="K201" s="1572"/>
      <c r="L201" s="1587"/>
      <c r="M201" s="1572"/>
      <c r="N201" s="1572"/>
      <c r="O201" s="1572"/>
      <c r="P201" s="1570"/>
      <c r="Q201" s="1571"/>
      <c r="R201" s="1587"/>
      <c r="S201" s="1866">
        <f t="shared" ref="S201:S264" si="4">IF($J201="",0,IF($B201="PB",$I201/$J201,$I201/($J201*12)))</f>
        <v>0</v>
      </c>
      <c r="T201" s="1587"/>
      <c r="U201" s="1572"/>
      <c r="V201" s="1572"/>
      <c r="W201" s="1578"/>
      <c r="X201" s="581"/>
      <c r="Y201" s="1609"/>
      <c r="Z201" s="1572"/>
      <c r="AA201" s="1572"/>
      <c r="AB201" s="1572"/>
      <c r="AC201" s="1572"/>
      <c r="AD201" s="1572"/>
      <c r="AE201" s="1572"/>
      <c r="AF201" s="1572"/>
      <c r="AG201" s="1572"/>
      <c r="AH201" s="1572"/>
      <c r="AI201" s="1572"/>
      <c r="AJ201" s="1578"/>
    </row>
    <row r="202" spans="2:36" ht="16" customHeight="1" x14ac:dyDescent="0.45">
      <c r="B202" s="1588"/>
      <c r="C202" s="1587"/>
      <c r="D202" s="1570"/>
      <c r="E202" s="1571"/>
      <c r="F202" s="1587"/>
      <c r="G202" s="1571"/>
      <c r="H202" s="1571"/>
      <c r="I202" s="1572"/>
      <c r="J202" s="1572"/>
      <c r="K202" s="1572"/>
      <c r="L202" s="1587"/>
      <c r="M202" s="1572"/>
      <c r="N202" s="1572"/>
      <c r="O202" s="1572"/>
      <c r="P202" s="1570"/>
      <c r="Q202" s="1571"/>
      <c r="R202" s="1587"/>
      <c r="S202" s="1866">
        <f t="shared" si="4"/>
        <v>0</v>
      </c>
      <c r="T202" s="1587"/>
      <c r="U202" s="1572"/>
      <c r="V202" s="1572"/>
      <c r="W202" s="1578"/>
      <c r="X202" s="581"/>
      <c r="Y202" s="1609"/>
      <c r="Z202" s="1572"/>
      <c r="AA202" s="1572"/>
      <c r="AB202" s="1572"/>
      <c r="AC202" s="1572"/>
      <c r="AD202" s="1572"/>
      <c r="AE202" s="1572"/>
      <c r="AF202" s="1572"/>
      <c r="AG202" s="1572"/>
      <c r="AH202" s="1572"/>
      <c r="AI202" s="1572"/>
      <c r="AJ202" s="1578"/>
    </row>
    <row r="203" spans="2:36" ht="16" customHeight="1" x14ac:dyDescent="0.45">
      <c r="B203" s="1588"/>
      <c r="C203" s="1587"/>
      <c r="D203" s="1570"/>
      <c r="E203" s="1571"/>
      <c r="F203" s="1587"/>
      <c r="G203" s="1571"/>
      <c r="H203" s="1571"/>
      <c r="I203" s="1572"/>
      <c r="J203" s="1572"/>
      <c r="K203" s="1572"/>
      <c r="L203" s="1587"/>
      <c r="M203" s="1572"/>
      <c r="N203" s="1572"/>
      <c r="O203" s="1572"/>
      <c r="P203" s="1570"/>
      <c r="Q203" s="1571"/>
      <c r="R203" s="1587"/>
      <c r="S203" s="1866">
        <f t="shared" si="4"/>
        <v>0</v>
      </c>
      <c r="T203" s="1587"/>
      <c r="U203" s="1572"/>
      <c r="V203" s="1572"/>
      <c r="W203" s="1578"/>
      <c r="X203" s="581"/>
      <c r="Y203" s="1609"/>
      <c r="Z203" s="1572"/>
      <c r="AA203" s="1572"/>
      <c r="AB203" s="1572"/>
      <c r="AC203" s="1572"/>
      <c r="AD203" s="1572"/>
      <c r="AE203" s="1572"/>
      <c r="AF203" s="1572"/>
      <c r="AG203" s="1572"/>
      <c r="AH203" s="1572"/>
      <c r="AI203" s="1572"/>
      <c r="AJ203" s="1578"/>
    </row>
    <row r="204" spans="2:36" ht="16" customHeight="1" x14ac:dyDescent="0.45">
      <c r="B204" s="1588"/>
      <c r="C204" s="1587"/>
      <c r="D204" s="1570"/>
      <c r="E204" s="1571"/>
      <c r="F204" s="1587"/>
      <c r="G204" s="1571"/>
      <c r="H204" s="1571"/>
      <c r="I204" s="1572"/>
      <c r="J204" s="1572"/>
      <c r="K204" s="1572"/>
      <c r="L204" s="1587"/>
      <c r="M204" s="1572"/>
      <c r="N204" s="1572"/>
      <c r="O204" s="1572"/>
      <c r="P204" s="1570"/>
      <c r="Q204" s="1571"/>
      <c r="R204" s="1587"/>
      <c r="S204" s="1866">
        <f t="shared" si="4"/>
        <v>0</v>
      </c>
      <c r="T204" s="1587"/>
      <c r="U204" s="1572"/>
      <c r="V204" s="1572"/>
      <c r="W204" s="1578"/>
      <c r="X204" s="581"/>
      <c r="Y204" s="1609"/>
      <c r="Z204" s="1572"/>
      <c r="AA204" s="1572"/>
      <c r="AB204" s="1572"/>
      <c r="AC204" s="1572"/>
      <c r="AD204" s="1572"/>
      <c r="AE204" s="1572"/>
      <c r="AF204" s="1572"/>
      <c r="AG204" s="1572"/>
      <c r="AH204" s="1572"/>
      <c r="AI204" s="1572"/>
      <c r="AJ204" s="1578"/>
    </row>
    <row r="205" spans="2:36" ht="16" customHeight="1" x14ac:dyDescent="0.45">
      <c r="B205" s="1588"/>
      <c r="C205" s="1587"/>
      <c r="D205" s="1570"/>
      <c r="E205" s="1571"/>
      <c r="F205" s="1587"/>
      <c r="G205" s="1571"/>
      <c r="H205" s="1571"/>
      <c r="I205" s="1572"/>
      <c r="J205" s="1572"/>
      <c r="K205" s="1572"/>
      <c r="L205" s="1587"/>
      <c r="M205" s="1572"/>
      <c r="N205" s="1572"/>
      <c r="O205" s="1572"/>
      <c r="P205" s="1570"/>
      <c r="Q205" s="1571"/>
      <c r="R205" s="1587"/>
      <c r="S205" s="1866">
        <f t="shared" si="4"/>
        <v>0</v>
      </c>
      <c r="T205" s="1587"/>
      <c r="U205" s="1572"/>
      <c r="V205" s="1572"/>
      <c r="W205" s="1578"/>
      <c r="X205" s="581"/>
      <c r="Y205" s="1609"/>
      <c r="Z205" s="1572"/>
      <c r="AA205" s="1572"/>
      <c r="AB205" s="1572"/>
      <c r="AC205" s="1572"/>
      <c r="AD205" s="1572"/>
      <c r="AE205" s="1572"/>
      <c r="AF205" s="1572"/>
      <c r="AG205" s="1572"/>
      <c r="AH205" s="1572"/>
      <c r="AI205" s="1572"/>
      <c r="AJ205" s="1578"/>
    </row>
    <row r="206" spans="2:36" ht="16" customHeight="1" x14ac:dyDescent="0.45">
      <c r="B206" s="1588"/>
      <c r="C206" s="1587"/>
      <c r="D206" s="1570"/>
      <c r="E206" s="1571"/>
      <c r="F206" s="1587"/>
      <c r="G206" s="1571"/>
      <c r="H206" s="1571"/>
      <c r="I206" s="1572"/>
      <c r="J206" s="1572"/>
      <c r="K206" s="1572"/>
      <c r="L206" s="1587"/>
      <c r="M206" s="1572"/>
      <c r="N206" s="1572"/>
      <c r="O206" s="1572"/>
      <c r="P206" s="1570"/>
      <c r="Q206" s="1571"/>
      <c r="R206" s="1587"/>
      <c r="S206" s="1866">
        <f t="shared" si="4"/>
        <v>0</v>
      </c>
      <c r="T206" s="1587"/>
      <c r="U206" s="1572"/>
      <c r="V206" s="1572"/>
      <c r="W206" s="1578"/>
      <c r="X206" s="581"/>
      <c r="Y206" s="1609"/>
      <c r="Z206" s="1572"/>
      <c r="AA206" s="1572"/>
      <c r="AB206" s="1572"/>
      <c r="AC206" s="1572"/>
      <c r="AD206" s="1572"/>
      <c r="AE206" s="1572"/>
      <c r="AF206" s="1572"/>
      <c r="AG206" s="1572"/>
      <c r="AH206" s="1572"/>
      <c r="AI206" s="1572"/>
      <c r="AJ206" s="1578"/>
    </row>
    <row r="207" spans="2:36" ht="16" customHeight="1" x14ac:dyDescent="0.45">
      <c r="B207" s="1588"/>
      <c r="C207" s="1587"/>
      <c r="D207" s="1570"/>
      <c r="E207" s="1571"/>
      <c r="F207" s="1587"/>
      <c r="G207" s="1571"/>
      <c r="H207" s="1571"/>
      <c r="I207" s="1572"/>
      <c r="J207" s="1572"/>
      <c r="K207" s="1572"/>
      <c r="L207" s="1587"/>
      <c r="M207" s="1572"/>
      <c r="N207" s="1572"/>
      <c r="O207" s="1572"/>
      <c r="P207" s="1570"/>
      <c r="Q207" s="1571"/>
      <c r="R207" s="1587"/>
      <c r="S207" s="1866">
        <f t="shared" si="4"/>
        <v>0</v>
      </c>
      <c r="T207" s="1587"/>
      <c r="U207" s="1572"/>
      <c r="V207" s="1572"/>
      <c r="W207" s="1578"/>
      <c r="X207" s="581"/>
      <c r="Y207" s="1609"/>
      <c r="Z207" s="1572"/>
      <c r="AA207" s="1572"/>
      <c r="AB207" s="1572"/>
      <c r="AC207" s="1572"/>
      <c r="AD207" s="1572"/>
      <c r="AE207" s="1572"/>
      <c r="AF207" s="1572"/>
      <c r="AG207" s="1572"/>
      <c r="AH207" s="1572"/>
      <c r="AI207" s="1572"/>
      <c r="AJ207" s="1578"/>
    </row>
    <row r="208" spans="2:36" ht="16" customHeight="1" x14ac:dyDescent="0.45">
      <c r="B208" s="1588"/>
      <c r="C208" s="1587"/>
      <c r="D208" s="1570"/>
      <c r="E208" s="1571"/>
      <c r="F208" s="1587"/>
      <c r="G208" s="1571"/>
      <c r="H208" s="1571"/>
      <c r="I208" s="1572"/>
      <c r="J208" s="1572"/>
      <c r="K208" s="1572"/>
      <c r="L208" s="1587"/>
      <c r="M208" s="1572"/>
      <c r="N208" s="1572"/>
      <c r="O208" s="1572"/>
      <c r="P208" s="1570"/>
      <c r="Q208" s="1571"/>
      <c r="R208" s="1587"/>
      <c r="S208" s="1866">
        <f t="shared" si="4"/>
        <v>0</v>
      </c>
      <c r="T208" s="1587"/>
      <c r="U208" s="1572"/>
      <c r="V208" s="1572"/>
      <c r="W208" s="1578"/>
      <c r="X208" s="581"/>
      <c r="Y208" s="1609"/>
      <c r="Z208" s="1572"/>
      <c r="AA208" s="1572"/>
      <c r="AB208" s="1572"/>
      <c r="AC208" s="1572"/>
      <c r="AD208" s="1572"/>
      <c r="AE208" s="1572"/>
      <c r="AF208" s="1572"/>
      <c r="AG208" s="1572"/>
      <c r="AH208" s="1572"/>
      <c r="AI208" s="1572"/>
      <c r="AJ208" s="1578"/>
    </row>
    <row r="209" spans="2:36" ht="16" customHeight="1" x14ac:dyDescent="0.45">
      <c r="B209" s="1588"/>
      <c r="C209" s="1587"/>
      <c r="D209" s="1570"/>
      <c r="E209" s="1571"/>
      <c r="F209" s="1587"/>
      <c r="G209" s="1571"/>
      <c r="H209" s="1571"/>
      <c r="I209" s="1572"/>
      <c r="J209" s="1572"/>
      <c r="K209" s="1572"/>
      <c r="L209" s="1587"/>
      <c r="M209" s="1572"/>
      <c r="N209" s="1572"/>
      <c r="O209" s="1572"/>
      <c r="P209" s="1570"/>
      <c r="Q209" s="1571"/>
      <c r="R209" s="1587"/>
      <c r="S209" s="1866">
        <f t="shared" si="4"/>
        <v>0</v>
      </c>
      <c r="T209" s="1587"/>
      <c r="U209" s="1572"/>
      <c r="V209" s="1572"/>
      <c r="W209" s="1578"/>
      <c r="X209" s="581"/>
      <c r="Y209" s="1609"/>
      <c r="Z209" s="1572"/>
      <c r="AA209" s="1572"/>
      <c r="AB209" s="1572"/>
      <c r="AC209" s="1572"/>
      <c r="AD209" s="1572"/>
      <c r="AE209" s="1572"/>
      <c r="AF209" s="1572"/>
      <c r="AG209" s="1572"/>
      <c r="AH209" s="1572"/>
      <c r="AI209" s="1572"/>
      <c r="AJ209" s="1578"/>
    </row>
    <row r="210" spans="2:36" ht="16" customHeight="1" x14ac:dyDescent="0.45">
      <c r="B210" s="1588"/>
      <c r="C210" s="1587"/>
      <c r="D210" s="1570"/>
      <c r="E210" s="1571"/>
      <c r="F210" s="1587"/>
      <c r="G210" s="1571"/>
      <c r="H210" s="1571"/>
      <c r="I210" s="1572"/>
      <c r="J210" s="1572"/>
      <c r="K210" s="1572"/>
      <c r="L210" s="1587"/>
      <c r="M210" s="1572"/>
      <c r="N210" s="1572"/>
      <c r="O210" s="1572"/>
      <c r="P210" s="1570"/>
      <c r="Q210" s="1571"/>
      <c r="R210" s="1587"/>
      <c r="S210" s="1866">
        <f t="shared" si="4"/>
        <v>0</v>
      </c>
      <c r="T210" s="1587"/>
      <c r="U210" s="1572"/>
      <c r="V210" s="1572"/>
      <c r="W210" s="1578"/>
      <c r="X210" s="581"/>
      <c r="Y210" s="1609"/>
      <c r="Z210" s="1572"/>
      <c r="AA210" s="1572"/>
      <c r="AB210" s="1572"/>
      <c r="AC210" s="1572"/>
      <c r="AD210" s="1572"/>
      <c r="AE210" s="1572"/>
      <c r="AF210" s="1572"/>
      <c r="AG210" s="1572"/>
      <c r="AH210" s="1572"/>
      <c r="AI210" s="1572"/>
      <c r="AJ210" s="1578"/>
    </row>
    <row r="211" spans="2:36" ht="16" customHeight="1" x14ac:dyDescent="0.45">
      <c r="B211" s="1588"/>
      <c r="C211" s="1587"/>
      <c r="D211" s="1570"/>
      <c r="E211" s="1571"/>
      <c r="F211" s="1587"/>
      <c r="G211" s="1571"/>
      <c r="H211" s="1571"/>
      <c r="I211" s="1572"/>
      <c r="J211" s="1572"/>
      <c r="K211" s="1572"/>
      <c r="L211" s="1587"/>
      <c r="M211" s="1572"/>
      <c r="N211" s="1572"/>
      <c r="O211" s="1572"/>
      <c r="P211" s="1570"/>
      <c r="Q211" s="1571"/>
      <c r="R211" s="1587"/>
      <c r="S211" s="1866">
        <f t="shared" si="4"/>
        <v>0</v>
      </c>
      <c r="T211" s="1587"/>
      <c r="U211" s="1572"/>
      <c r="V211" s="1572"/>
      <c r="W211" s="1578"/>
      <c r="X211" s="581"/>
      <c r="Y211" s="1609"/>
      <c r="Z211" s="1572"/>
      <c r="AA211" s="1572"/>
      <c r="AB211" s="1572"/>
      <c r="AC211" s="1572"/>
      <c r="AD211" s="1572"/>
      <c r="AE211" s="1572"/>
      <c r="AF211" s="1572"/>
      <c r="AG211" s="1572"/>
      <c r="AH211" s="1572"/>
      <c r="AI211" s="1572"/>
      <c r="AJ211" s="1578"/>
    </row>
    <row r="212" spans="2:36" ht="16" customHeight="1" x14ac:dyDescent="0.45">
      <c r="B212" s="1588"/>
      <c r="C212" s="1587"/>
      <c r="D212" s="1570"/>
      <c r="E212" s="1571"/>
      <c r="F212" s="1587"/>
      <c r="G212" s="1571"/>
      <c r="H212" s="1571"/>
      <c r="I212" s="1572"/>
      <c r="J212" s="1572"/>
      <c r="K212" s="1572"/>
      <c r="L212" s="1587"/>
      <c r="M212" s="1572"/>
      <c r="N212" s="1572"/>
      <c r="O212" s="1572"/>
      <c r="P212" s="1570"/>
      <c r="Q212" s="1571"/>
      <c r="R212" s="1587"/>
      <c r="S212" s="1866">
        <f t="shared" si="4"/>
        <v>0</v>
      </c>
      <c r="T212" s="1587"/>
      <c r="U212" s="1572"/>
      <c r="V212" s="1572"/>
      <c r="W212" s="1578"/>
      <c r="X212" s="581"/>
      <c r="Y212" s="1609"/>
      <c r="Z212" s="1572"/>
      <c r="AA212" s="1572"/>
      <c r="AB212" s="1572"/>
      <c r="AC212" s="1572"/>
      <c r="AD212" s="1572"/>
      <c r="AE212" s="1572"/>
      <c r="AF212" s="1572"/>
      <c r="AG212" s="1572"/>
      <c r="AH212" s="1572"/>
      <c r="AI212" s="1572"/>
      <c r="AJ212" s="1578"/>
    </row>
    <row r="213" spans="2:36" ht="16" customHeight="1" x14ac:dyDescent="0.45">
      <c r="B213" s="1588"/>
      <c r="C213" s="1587"/>
      <c r="D213" s="1570"/>
      <c r="E213" s="1571"/>
      <c r="F213" s="1587"/>
      <c r="G213" s="1571"/>
      <c r="H213" s="1571"/>
      <c r="I213" s="1572"/>
      <c r="J213" s="1572"/>
      <c r="K213" s="1572"/>
      <c r="L213" s="1587"/>
      <c r="M213" s="1572"/>
      <c r="N213" s="1572"/>
      <c r="O213" s="1572"/>
      <c r="P213" s="1570"/>
      <c r="Q213" s="1571"/>
      <c r="R213" s="1587"/>
      <c r="S213" s="1866">
        <f t="shared" si="4"/>
        <v>0</v>
      </c>
      <c r="T213" s="1587"/>
      <c r="U213" s="1572"/>
      <c r="V213" s="1572"/>
      <c r="W213" s="1578"/>
      <c r="X213" s="581"/>
      <c r="Y213" s="1609"/>
      <c r="Z213" s="1572"/>
      <c r="AA213" s="1572"/>
      <c r="AB213" s="1572"/>
      <c r="AC213" s="1572"/>
      <c r="AD213" s="1572"/>
      <c r="AE213" s="1572"/>
      <c r="AF213" s="1572"/>
      <c r="AG213" s="1572"/>
      <c r="AH213" s="1572"/>
      <c r="AI213" s="1572"/>
      <c r="AJ213" s="1578"/>
    </row>
    <row r="214" spans="2:36" ht="16" customHeight="1" x14ac:dyDescent="0.45">
      <c r="B214" s="1588"/>
      <c r="C214" s="1587"/>
      <c r="D214" s="1570"/>
      <c r="E214" s="1571"/>
      <c r="F214" s="1587"/>
      <c r="G214" s="1571"/>
      <c r="H214" s="1571"/>
      <c r="I214" s="1572"/>
      <c r="J214" s="1572"/>
      <c r="K214" s="1572"/>
      <c r="L214" s="1587"/>
      <c r="M214" s="1572"/>
      <c r="N214" s="1572"/>
      <c r="O214" s="1572"/>
      <c r="P214" s="1570"/>
      <c r="Q214" s="1571"/>
      <c r="R214" s="1587"/>
      <c r="S214" s="1866">
        <f t="shared" si="4"/>
        <v>0</v>
      </c>
      <c r="T214" s="1587"/>
      <c r="U214" s="1572"/>
      <c r="V214" s="1572"/>
      <c r="W214" s="1578"/>
      <c r="X214" s="581"/>
      <c r="Y214" s="1609"/>
      <c r="Z214" s="1572"/>
      <c r="AA214" s="1572"/>
      <c r="AB214" s="1572"/>
      <c r="AC214" s="1572"/>
      <c r="AD214" s="1572"/>
      <c r="AE214" s="1572"/>
      <c r="AF214" s="1572"/>
      <c r="AG214" s="1572"/>
      <c r="AH214" s="1572"/>
      <c r="AI214" s="1572"/>
      <c r="AJ214" s="1578"/>
    </row>
    <row r="215" spans="2:36" ht="16" customHeight="1" x14ac:dyDescent="0.45">
      <c r="B215" s="1588"/>
      <c r="C215" s="1587"/>
      <c r="D215" s="1570"/>
      <c r="E215" s="1571"/>
      <c r="F215" s="1587"/>
      <c r="G215" s="1571"/>
      <c r="H215" s="1571"/>
      <c r="I215" s="1572"/>
      <c r="J215" s="1572"/>
      <c r="K215" s="1572"/>
      <c r="L215" s="1587"/>
      <c r="M215" s="1572"/>
      <c r="N215" s="1572"/>
      <c r="O215" s="1572"/>
      <c r="P215" s="1570"/>
      <c r="Q215" s="1571"/>
      <c r="R215" s="1587"/>
      <c r="S215" s="1866">
        <f t="shared" si="4"/>
        <v>0</v>
      </c>
      <c r="T215" s="1587"/>
      <c r="U215" s="1572"/>
      <c r="V215" s="1572"/>
      <c r="W215" s="1578"/>
      <c r="X215" s="581"/>
      <c r="Y215" s="1609"/>
      <c r="Z215" s="1572"/>
      <c r="AA215" s="1572"/>
      <c r="AB215" s="1572"/>
      <c r="AC215" s="1572"/>
      <c r="AD215" s="1572"/>
      <c r="AE215" s="1572"/>
      <c r="AF215" s="1572"/>
      <c r="AG215" s="1572"/>
      <c r="AH215" s="1572"/>
      <c r="AI215" s="1572"/>
      <c r="AJ215" s="1578"/>
    </row>
    <row r="216" spans="2:36" ht="16" customHeight="1" x14ac:dyDescent="0.45">
      <c r="B216" s="1588"/>
      <c r="C216" s="1587"/>
      <c r="D216" s="1570"/>
      <c r="E216" s="1571"/>
      <c r="F216" s="1587"/>
      <c r="G216" s="1571"/>
      <c r="H216" s="1571"/>
      <c r="I216" s="1572"/>
      <c r="J216" s="1572"/>
      <c r="K216" s="1572"/>
      <c r="L216" s="1587"/>
      <c r="M216" s="1572"/>
      <c r="N216" s="1572"/>
      <c r="O216" s="1572"/>
      <c r="P216" s="1570"/>
      <c r="Q216" s="1571"/>
      <c r="R216" s="1587"/>
      <c r="S216" s="1866">
        <f t="shared" si="4"/>
        <v>0</v>
      </c>
      <c r="T216" s="1587"/>
      <c r="U216" s="1572"/>
      <c r="V216" s="1572"/>
      <c r="W216" s="1578"/>
      <c r="X216" s="581"/>
      <c r="Y216" s="1609"/>
      <c r="Z216" s="1572"/>
      <c r="AA216" s="1572"/>
      <c r="AB216" s="1572"/>
      <c r="AC216" s="1572"/>
      <c r="AD216" s="1572"/>
      <c r="AE216" s="1572"/>
      <c r="AF216" s="1572"/>
      <c r="AG216" s="1572"/>
      <c r="AH216" s="1572"/>
      <c r="AI216" s="1572"/>
      <c r="AJ216" s="1578"/>
    </row>
    <row r="217" spans="2:36" ht="16" customHeight="1" x14ac:dyDescent="0.45">
      <c r="B217" s="1588"/>
      <c r="C217" s="1587"/>
      <c r="D217" s="1570"/>
      <c r="E217" s="1571"/>
      <c r="F217" s="1587"/>
      <c r="G217" s="1571"/>
      <c r="H217" s="1571"/>
      <c r="I217" s="1572"/>
      <c r="J217" s="1572"/>
      <c r="K217" s="1572"/>
      <c r="L217" s="1587"/>
      <c r="M217" s="1572"/>
      <c r="N217" s="1572"/>
      <c r="O217" s="1572"/>
      <c r="P217" s="1570"/>
      <c r="Q217" s="1571"/>
      <c r="R217" s="1587"/>
      <c r="S217" s="1866">
        <f t="shared" si="4"/>
        <v>0</v>
      </c>
      <c r="T217" s="1587"/>
      <c r="U217" s="1572"/>
      <c r="V217" s="1572"/>
      <c r="W217" s="1578"/>
      <c r="X217" s="581"/>
      <c r="Y217" s="1609"/>
      <c r="Z217" s="1572"/>
      <c r="AA217" s="1572"/>
      <c r="AB217" s="1572"/>
      <c r="AC217" s="1572"/>
      <c r="AD217" s="1572"/>
      <c r="AE217" s="1572"/>
      <c r="AF217" s="1572"/>
      <c r="AG217" s="1572"/>
      <c r="AH217" s="1572"/>
      <c r="AI217" s="1572"/>
      <c r="AJ217" s="1578"/>
    </row>
    <row r="218" spans="2:36" ht="16" customHeight="1" x14ac:dyDescent="0.45">
      <c r="B218" s="1588"/>
      <c r="C218" s="1587"/>
      <c r="D218" s="1570"/>
      <c r="E218" s="1571"/>
      <c r="F218" s="1587"/>
      <c r="G218" s="1571"/>
      <c r="H218" s="1571"/>
      <c r="I218" s="1572"/>
      <c r="J218" s="1572"/>
      <c r="K218" s="1572"/>
      <c r="L218" s="1587"/>
      <c r="M218" s="1572"/>
      <c r="N218" s="1572"/>
      <c r="O218" s="1572"/>
      <c r="P218" s="1570"/>
      <c r="Q218" s="1571"/>
      <c r="R218" s="1587"/>
      <c r="S218" s="1866">
        <f t="shared" si="4"/>
        <v>0</v>
      </c>
      <c r="T218" s="1587"/>
      <c r="U218" s="1572"/>
      <c r="V218" s="1572"/>
      <c r="W218" s="1578"/>
      <c r="X218" s="581"/>
      <c r="Y218" s="1609"/>
      <c r="Z218" s="1572"/>
      <c r="AA218" s="1572"/>
      <c r="AB218" s="1572"/>
      <c r="AC218" s="1572"/>
      <c r="AD218" s="1572"/>
      <c r="AE218" s="1572"/>
      <c r="AF218" s="1572"/>
      <c r="AG218" s="1572"/>
      <c r="AH218" s="1572"/>
      <c r="AI218" s="1572"/>
      <c r="AJ218" s="1578"/>
    </row>
    <row r="219" spans="2:36" ht="16" customHeight="1" x14ac:dyDescent="0.45">
      <c r="B219" s="1588"/>
      <c r="C219" s="1587"/>
      <c r="D219" s="1570"/>
      <c r="E219" s="1571"/>
      <c r="F219" s="1587"/>
      <c r="G219" s="1571"/>
      <c r="H219" s="1571"/>
      <c r="I219" s="1572"/>
      <c r="J219" s="1572"/>
      <c r="K219" s="1572"/>
      <c r="L219" s="1587"/>
      <c r="M219" s="1572"/>
      <c r="N219" s="1572"/>
      <c r="O219" s="1572"/>
      <c r="P219" s="1570"/>
      <c r="Q219" s="1571"/>
      <c r="R219" s="1587"/>
      <c r="S219" s="1866">
        <f t="shared" si="4"/>
        <v>0</v>
      </c>
      <c r="T219" s="1587"/>
      <c r="U219" s="1572"/>
      <c r="V219" s="1572"/>
      <c r="W219" s="1578"/>
      <c r="X219" s="581"/>
      <c r="Y219" s="1609"/>
      <c r="Z219" s="1572"/>
      <c r="AA219" s="1572"/>
      <c r="AB219" s="1572"/>
      <c r="AC219" s="1572"/>
      <c r="AD219" s="1572"/>
      <c r="AE219" s="1572"/>
      <c r="AF219" s="1572"/>
      <c r="AG219" s="1572"/>
      <c r="AH219" s="1572"/>
      <c r="AI219" s="1572"/>
      <c r="AJ219" s="1578"/>
    </row>
    <row r="220" spans="2:36" ht="16" customHeight="1" x14ac:dyDescent="0.45">
      <c r="B220" s="1588"/>
      <c r="C220" s="1587"/>
      <c r="D220" s="1570"/>
      <c r="E220" s="1571"/>
      <c r="F220" s="1587"/>
      <c r="G220" s="1571"/>
      <c r="H220" s="1571"/>
      <c r="I220" s="1572"/>
      <c r="J220" s="1572"/>
      <c r="K220" s="1572"/>
      <c r="L220" s="1587"/>
      <c r="M220" s="1572"/>
      <c r="N220" s="1572"/>
      <c r="O220" s="1572"/>
      <c r="P220" s="1570"/>
      <c r="Q220" s="1571"/>
      <c r="R220" s="1587"/>
      <c r="S220" s="1866">
        <f t="shared" si="4"/>
        <v>0</v>
      </c>
      <c r="T220" s="1587"/>
      <c r="U220" s="1572"/>
      <c r="V220" s="1572"/>
      <c r="W220" s="1578"/>
      <c r="X220" s="581"/>
      <c r="Y220" s="1609"/>
      <c r="Z220" s="1572"/>
      <c r="AA220" s="1572"/>
      <c r="AB220" s="1572"/>
      <c r="AC220" s="1572"/>
      <c r="AD220" s="1572"/>
      <c r="AE220" s="1572"/>
      <c r="AF220" s="1572"/>
      <c r="AG220" s="1572"/>
      <c r="AH220" s="1572"/>
      <c r="AI220" s="1572"/>
      <c r="AJ220" s="1578"/>
    </row>
    <row r="221" spans="2:36" ht="16" customHeight="1" x14ac:dyDescent="0.45">
      <c r="B221" s="1588"/>
      <c r="C221" s="1587"/>
      <c r="D221" s="1570"/>
      <c r="E221" s="1571"/>
      <c r="F221" s="1587"/>
      <c r="G221" s="1571"/>
      <c r="H221" s="1571"/>
      <c r="I221" s="1572"/>
      <c r="J221" s="1572"/>
      <c r="K221" s="1572"/>
      <c r="L221" s="1587"/>
      <c r="M221" s="1572"/>
      <c r="N221" s="1572"/>
      <c r="O221" s="1572"/>
      <c r="P221" s="1570"/>
      <c r="Q221" s="1571"/>
      <c r="R221" s="1587"/>
      <c r="S221" s="1866">
        <f t="shared" si="4"/>
        <v>0</v>
      </c>
      <c r="T221" s="1587"/>
      <c r="U221" s="1572"/>
      <c r="V221" s="1572"/>
      <c r="W221" s="1578"/>
      <c r="X221" s="581"/>
      <c r="Y221" s="1609"/>
      <c r="Z221" s="1572"/>
      <c r="AA221" s="1572"/>
      <c r="AB221" s="1572"/>
      <c r="AC221" s="1572"/>
      <c r="AD221" s="1572"/>
      <c r="AE221" s="1572"/>
      <c r="AF221" s="1572"/>
      <c r="AG221" s="1572"/>
      <c r="AH221" s="1572"/>
      <c r="AI221" s="1572"/>
      <c r="AJ221" s="1578"/>
    </row>
    <row r="222" spans="2:36" ht="16" customHeight="1" x14ac:dyDescent="0.45">
      <c r="B222" s="1588"/>
      <c r="C222" s="1587"/>
      <c r="D222" s="1570"/>
      <c r="E222" s="1571"/>
      <c r="F222" s="1587"/>
      <c r="G222" s="1571"/>
      <c r="H222" s="1571"/>
      <c r="I222" s="1572"/>
      <c r="J222" s="1572"/>
      <c r="K222" s="1572"/>
      <c r="L222" s="1587"/>
      <c r="M222" s="1572"/>
      <c r="N222" s="1572"/>
      <c r="O222" s="1572"/>
      <c r="P222" s="1570"/>
      <c r="Q222" s="1571"/>
      <c r="R222" s="1587"/>
      <c r="S222" s="1866">
        <f t="shared" si="4"/>
        <v>0</v>
      </c>
      <c r="T222" s="1587"/>
      <c r="U222" s="1572"/>
      <c r="V222" s="1572"/>
      <c r="W222" s="1578"/>
      <c r="X222" s="581"/>
      <c r="Y222" s="1609"/>
      <c r="Z222" s="1572"/>
      <c r="AA222" s="1572"/>
      <c r="AB222" s="1572"/>
      <c r="AC222" s="1572"/>
      <c r="AD222" s="1572"/>
      <c r="AE222" s="1572"/>
      <c r="AF222" s="1572"/>
      <c r="AG222" s="1572"/>
      <c r="AH222" s="1572"/>
      <c r="AI222" s="1572"/>
      <c r="AJ222" s="1578"/>
    </row>
    <row r="223" spans="2:36" ht="16" customHeight="1" x14ac:dyDescent="0.45">
      <c r="B223" s="1588"/>
      <c r="C223" s="1587"/>
      <c r="D223" s="1570"/>
      <c r="E223" s="1571"/>
      <c r="F223" s="1587"/>
      <c r="G223" s="1571"/>
      <c r="H223" s="1571"/>
      <c r="I223" s="1572"/>
      <c r="J223" s="1572"/>
      <c r="K223" s="1572"/>
      <c r="L223" s="1587"/>
      <c r="M223" s="1572"/>
      <c r="N223" s="1572"/>
      <c r="O223" s="1572"/>
      <c r="P223" s="1570"/>
      <c r="Q223" s="1571"/>
      <c r="R223" s="1587"/>
      <c r="S223" s="1866">
        <f t="shared" si="4"/>
        <v>0</v>
      </c>
      <c r="T223" s="1587"/>
      <c r="U223" s="1572"/>
      <c r="V223" s="1572"/>
      <c r="W223" s="1578"/>
      <c r="X223" s="581"/>
      <c r="Y223" s="1609"/>
      <c r="Z223" s="1572"/>
      <c r="AA223" s="1572"/>
      <c r="AB223" s="1572"/>
      <c r="AC223" s="1572"/>
      <c r="AD223" s="1572"/>
      <c r="AE223" s="1572"/>
      <c r="AF223" s="1572"/>
      <c r="AG223" s="1572"/>
      <c r="AH223" s="1572"/>
      <c r="AI223" s="1572"/>
      <c r="AJ223" s="1578"/>
    </row>
    <row r="224" spans="2:36" ht="16" customHeight="1" x14ac:dyDescent="0.45">
      <c r="B224" s="1588"/>
      <c r="C224" s="1587"/>
      <c r="D224" s="1570"/>
      <c r="E224" s="1571"/>
      <c r="F224" s="1587"/>
      <c r="G224" s="1571"/>
      <c r="H224" s="1571"/>
      <c r="I224" s="1572"/>
      <c r="J224" s="1572"/>
      <c r="K224" s="1572"/>
      <c r="L224" s="1587"/>
      <c r="M224" s="1572"/>
      <c r="N224" s="1572"/>
      <c r="O224" s="1572"/>
      <c r="P224" s="1570"/>
      <c r="Q224" s="1571"/>
      <c r="R224" s="1587"/>
      <c r="S224" s="1866">
        <f t="shared" si="4"/>
        <v>0</v>
      </c>
      <c r="T224" s="1587"/>
      <c r="U224" s="1572"/>
      <c r="V224" s="1572"/>
      <c r="W224" s="1578"/>
      <c r="X224" s="581"/>
      <c r="Y224" s="1609"/>
      <c r="Z224" s="1572"/>
      <c r="AA224" s="1572"/>
      <c r="AB224" s="1572"/>
      <c r="AC224" s="1572"/>
      <c r="AD224" s="1572"/>
      <c r="AE224" s="1572"/>
      <c r="AF224" s="1572"/>
      <c r="AG224" s="1572"/>
      <c r="AH224" s="1572"/>
      <c r="AI224" s="1572"/>
      <c r="AJ224" s="1578"/>
    </row>
    <row r="225" spans="2:36" ht="16" customHeight="1" x14ac:dyDescent="0.45">
      <c r="B225" s="1588"/>
      <c r="C225" s="1587"/>
      <c r="D225" s="1570"/>
      <c r="E225" s="1571"/>
      <c r="F225" s="1587"/>
      <c r="G225" s="1571"/>
      <c r="H225" s="1571"/>
      <c r="I225" s="1572"/>
      <c r="J225" s="1572"/>
      <c r="K225" s="1572"/>
      <c r="L225" s="1587"/>
      <c r="M225" s="1572"/>
      <c r="N225" s="1572"/>
      <c r="O225" s="1572"/>
      <c r="P225" s="1570"/>
      <c r="Q225" s="1571"/>
      <c r="R225" s="1587"/>
      <c r="S225" s="1866">
        <f t="shared" si="4"/>
        <v>0</v>
      </c>
      <c r="T225" s="1587"/>
      <c r="U225" s="1572"/>
      <c r="V225" s="1572"/>
      <c r="W225" s="1578"/>
      <c r="X225" s="581"/>
      <c r="Y225" s="1609"/>
      <c r="Z225" s="1572"/>
      <c r="AA225" s="1572"/>
      <c r="AB225" s="1572"/>
      <c r="AC225" s="1572"/>
      <c r="AD225" s="1572"/>
      <c r="AE225" s="1572"/>
      <c r="AF225" s="1572"/>
      <c r="AG225" s="1572"/>
      <c r="AH225" s="1572"/>
      <c r="AI225" s="1572"/>
      <c r="AJ225" s="1578"/>
    </row>
    <row r="226" spans="2:36" ht="16" customHeight="1" x14ac:dyDescent="0.45">
      <c r="B226" s="1588"/>
      <c r="C226" s="1587"/>
      <c r="D226" s="1570"/>
      <c r="E226" s="1571"/>
      <c r="F226" s="1587"/>
      <c r="G226" s="1571"/>
      <c r="H226" s="1571"/>
      <c r="I226" s="1572"/>
      <c r="J226" s="1572"/>
      <c r="K226" s="1572"/>
      <c r="L226" s="1587"/>
      <c r="M226" s="1572"/>
      <c r="N226" s="1572"/>
      <c r="O226" s="1572"/>
      <c r="P226" s="1570"/>
      <c r="Q226" s="1571"/>
      <c r="R226" s="1587"/>
      <c r="S226" s="1866">
        <f t="shared" si="4"/>
        <v>0</v>
      </c>
      <c r="T226" s="1587"/>
      <c r="U226" s="1572"/>
      <c r="V226" s="1572"/>
      <c r="W226" s="1578"/>
      <c r="X226" s="581"/>
      <c r="Y226" s="1609"/>
      <c r="Z226" s="1572"/>
      <c r="AA226" s="1572"/>
      <c r="AB226" s="1572"/>
      <c r="AC226" s="1572"/>
      <c r="AD226" s="1572"/>
      <c r="AE226" s="1572"/>
      <c r="AF226" s="1572"/>
      <c r="AG226" s="1572"/>
      <c r="AH226" s="1572"/>
      <c r="AI226" s="1572"/>
      <c r="AJ226" s="1578"/>
    </row>
    <row r="227" spans="2:36" ht="16" customHeight="1" x14ac:dyDescent="0.45">
      <c r="B227" s="1588"/>
      <c r="C227" s="1587"/>
      <c r="D227" s="1570"/>
      <c r="E227" s="1571"/>
      <c r="F227" s="1587"/>
      <c r="G227" s="1571"/>
      <c r="H227" s="1571"/>
      <c r="I227" s="1572"/>
      <c r="J227" s="1572"/>
      <c r="K227" s="1572"/>
      <c r="L227" s="1587"/>
      <c r="M227" s="1572"/>
      <c r="N227" s="1572"/>
      <c r="O227" s="1572"/>
      <c r="P227" s="1570"/>
      <c r="Q227" s="1571"/>
      <c r="R227" s="1587"/>
      <c r="S227" s="1866">
        <f t="shared" si="4"/>
        <v>0</v>
      </c>
      <c r="T227" s="1587"/>
      <c r="U227" s="1572"/>
      <c r="V227" s="1572"/>
      <c r="W227" s="1578"/>
      <c r="X227" s="581"/>
      <c r="Y227" s="1609"/>
      <c r="Z227" s="1572"/>
      <c r="AA227" s="1572"/>
      <c r="AB227" s="1572"/>
      <c r="AC227" s="1572"/>
      <c r="AD227" s="1572"/>
      <c r="AE227" s="1572"/>
      <c r="AF227" s="1572"/>
      <c r="AG227" s="1572"/>
      <c r="AH227" s="1572"/>
      <c r="AI227" s="1572"/>
      <c r="AJ227" s="1578"/>
    </row>
    <row r="228" spans="2:36" ht="16" customHeight="1" x14ac:dyDescent="0.45">
      <c r="B228" s="1588"/>
      <c r="C228" s="1587"/>
      <c r="D228" s="1570"/>
      <c r="E228" s="1571"/>
      <c r="F228" s="1587"/>
      <c r="G228" s="1571"/>
      <c r="H228" s="1571"/>
      <c r="I228" s="1572"/>
      <c r="J228" s="1572"/>
      <c r="K228" s="1572"/>
      <c r="L228" s="1587"/>
      <c r="M228" s="1572"/>
      <c r="N228" s="1572"/>
      <c r="O228" s="1572"/>
      <c r="P228" s="1570"/>
      <c r="Q228" s="1571"/>
      <c r="R228" s="1587"/>
      <c r="S228" s="1866">
        <f t="shared" si="4"/>
        <v>0</v>
      </c>
      <c r="T228" s="1587"/>
      <c r="U228" s="1572"/>
      <c r="V228" s="1572"/>
      <c r="W228" s="1578"/>
      <c r="X228" s="581"/>
      <c r="Y228" s="1609"/>
      <c r="Z228" s="1572"/>
      <c r="AA228" s="1572"/>
      <c r="AB228" s="1572"/>
      <c r="AC228" s="1572"/>
      <c r="AD228" s="1572"/>
      <c r="AE228" s="1572"/>
      <c r="AF228" s="1572"/>
      <c r="AG228" s="1572"/>
      <c r="AH228" s="1572"/>
      <c r="AI228" s="1572"/>
      <c r="AJ228" s="1578"/>
    </row>
    <row r="229" spans="2:36" ht="16" customHeight="1" x14ac:dyDescent="0.45">
      <c r="B229" s="1588"/>
      <c r="C229" s="1587"/>
      <c r="D229" s="1570"/>
      <c r="E229" s="1571"/>
      <c r="F229" s="1587"/>
      <c r="G229" s="1571"/>
      <c r="H229" s="1571"/>
      <c r="I229" s="1572"/>
      <c r="J229" s="1572"/>
      <c r="K229" s="1572"/>
      <c r="L229" s="1587"/>
      <c r="M229" s="1572"/>
      <c r="N229" s="1572"/>
      <c r="O229" s="1572"/>
      <c r="P229" s="1570"/>
      <c r="Q229" s="1571"/>
      <c r="R229" s="1587"/>
      <c r="S229" s="1866">
        <f t="shared" si="4"/>
        <v>0</v>
      </c>
      <c r="T229" s="1587"/>
      <c r="U229" s="1572"/>
      <c r="V229" s="1572"/>
      <c r="W229" s="1578"/>
      <c r="X229" s="581"/>
      <c r="Y229" s="1609"/>
      <c r="Z229" s="1572"/>
      <c r="AA229" s="1572"/>
      <c r="AB229" s="1572"/>
      <c r="AC229" s="1572"/>
      <c r="AD229" s="1572"/>
      <c r="AE229" s="1572"/>
      <c r="AF229" s="1572"/>
      <c r="AG229" s="1572"/>
      <c r="AH229" s="1572"/>
      <c r="AI229" s="1572"/>
      <c r="AJ229" s="1578"/>
    </row>
    <row r="230" spans="2:36" ht="16" customHeight="1" x14ac:dyDescent="0.45">
      <c r="B230" s="1588"/>
      <c r="C230" s="1587"/>
      <c r="D230" s="1570"/>
      <c r="E230" s="1571"/>
      <c r="F230" s="1587"/>
      <c r="G230" s="1571"/>
      <c r="H230" s="1571"/>
      <c r="I230" s="1572"/>
      <c r="J230" s="1572"/>
      <c r="K230" s="1572"/>
      <c r="L230" s="1587"/>
      <c r="M230" s="1572"/>
      <c r="N230" s="1572"/>
      <c r="O230" s="1572"/>
      <c r="P230" s="1570"/>
      <c r="Q230" s="1571"/>
      <c r="R230" s="1587"/>
      <c r="S230" s="1866">
        <f t="shared" si="4"/>
        <v>0</v>
      </c>
      <c r="T230" s="1587"/>
      <c r="U230" s="1572"/>
      <c r="V230" s="1572"/>
      <c r="W230" s="1578"/>
      <c r="X230" s="581"/>
      <c r="Y230" s="1609"/>
      <c r="Z230" s="1572"/>
      <c r="AA230" s="1572"/>
      <c r="AB230" s="1572"/>
      <c r="AC230" s="1572"/>
      <c r="AD230" s="1572"/>
      <c r="AE230" s="1572"/>
      <c r="AF230" s="1572"/>
      <c r="AG230" s="1572"/>
      <c r="AH230" s="1572"/>
      <c r="AI230" s="1572"/>
      <c r="AJ230" s="1578"/>
    </row>
    <row r="231" spans="2:36" ht="16" customHeight="1" x14ac:dyDescent="0.45">
      <c r="B231" s="1588"/>
      <c r="C231" s="1587"/>
      <c r="D231" s="1570"/>
      <c r="E231" s="1571"/>
      <c r="F231" s="1587"/>
      <c r="G231" s="1571"/>
      <c r="H231" s="1571"/>
      <c r="I231" s="1572"/>
      <c r="J231" s="1572"/>
      <c r="K231" s="1572"/>
      <c r="L231" s="1587"/>
      <c r="M231" s="1572"/>
      <c r="N231" s="1572"/>
      <c r="O231" s="1572"/>
      <c r="P231" s="1570"/>
      <c r="Q231" s="1571"/>
      <c r="R231" s="1587"/>
      <c r="S231" s="1866">
        <f t="shared" si="4"/>
        <v>0</v>
      </c>
      <c r="T231" s="1587"/>
      <c r="U231" s="1572"/>
      <c r="V231" s="1572"/>
      <c r="W231" s="1578"/>
      <c r="X231" s="581"/>
      <c r="Y231" s="1609"/>
      <c r="Z231" s="1572"/>
      <c r="AA231" s="1572"/>
      <c r="AB231" s="1572"/>
      <c r="AC231" s="1572"/>
      <c r="AD231" s="1572"/>
      <c r="AE231" s="1572"/>
      <c r="AF231" s="1572"/>
      <c r="AG231" s="1572"/>
      <c r="AH231" s="1572"/>
      <c r="AI231" s="1572"/>
      <c r="AJ231" s="1578"/>
    </row>
    <row r="232" spans="2:36" ht="16" customHeight="1" x14ac:dyDescent="0.45">
      <c r="B232" s="1588"/>
      <c r="C232" s="1587"/>
      <c r="D232" s="1570"/>
      <c r="E232" s="1571"/>
      <c r="F232" s="1587"/>
      <c r="G232" s="1571"/>
      <c r="H232" s="1571"/>
      <c r="I232" s="1572"/>
      <c r="J232" s="1572"/>
      <c r="K232" s="1572"/>
      <c r="L232" s="1587"/>
      <c r="M232" s="1572"/>
      <c r="N232" s="1572"/>
      <c r="O232" s="1572"/>
      <c r="P232" s="1570"/>
      <c r="Q232" s="1571"/>
      <c r="R232" s="1587"/>
      <c r="S232" s="1866">
        <f t="shared" si="4"/>
        <v>0</v>
      </c>
      <c r="T232" s="1587"/>
      <c r="U232" s="1572"/>
      <c r="V232" s="1572"/>
      <c r="W232" s="1578"/>
      <c r="X232" s="581"/>
      <c r="Y232" s="1609"/>
      <c r="Z232" s="1572"/>
      <c r="AA232" s="1572"/>
      <c r="AB232" s="1572"/>
      <c r="AC232" s="1572"/>
      <c r="AD232" s="1572"/>
      <c r="AE232" s="1572"/>
      <c r="AF232" s="1572"/>
      <c r="AG232" s="1572"/>
      <c r="AH232" s="1572"/>
      <c r="AI232" s="1572"/>
      <c r="AJ232" s="1578"/>
    </row>
    <row r="233" spans="2:36" ht="16" customHeight="1" x14ac:dyDescent="0.45">
      <c r="B233" s="1588"/>
      <c r="C233" s="1587"/>
      <c r="D233" s="1570"/>
      <c r="E233" s="1571"/>
      <c r="F233" s="1587"/>
      <c r="G233" s="1571"/>
      <c r="H233" s="1571"/>
      <c r="I233" s="1572"/>
      <c r="J233" s="1572"/>
      <c r="K233" s="1572"/>
      <c r="L233" s="1587"/>
      <c r="M233" s="1572"/>
      <c r="N233" s="1572"/>
      <c r="O233" s="1572"/>
      <c r="P233" s="1570"/>
      <c r="Q233" s="1571"/>
      <c r="R233" s="1587"/>
      <c r="S233" s="1866">
        <f t="shared" si="4"/>
        <v>0</v>
      </c>
      <c r="T233" s="1587"/>
      <c r="U233" s="1572"/>
      <c r="V233" s="1572"/>
      <c r="W233" s="1578"/>
      <c r="X233" s="581"/>
      <c r="Y233" s="1609"/>
      <c r="Z233" s="1572"/>
      <c r="AA233" s="1572"/>
      <c r="AB233" s="1572"/>
      <c r="AC233" s="1572"/>
      <c r="AD233" s="1572"/>
      <c r="AE233" s="1572"/>
      <c r="AF233" s="1572"/>
      <c r="AG233" s="1572"/>
      <c r="AH233" s="1572"/>
      <c r="AI233" s="1572"/>
      <c r="AJ233" s="1578"/>
    </row>
    <row r="234" spans="2:36" ht="16" customHeight="1" x14ac:dyDescent="0.45">
      <c r="B234" s="1588"/>
      <c r="C234" s="1587"/>
      <c r="D234" s="1570"/>
      <c r="E234" s="1571"/>
      <c r="F234" s="1587"/>
      <c r="G234" s="1571"/>
      <c r="H234" s="1571"/>
      <c r="I234" s="1572"/>
      <c r="J234" s="1572"/>
      <c r="K234" s="1572"/>
      <c r="L234" s="1587"/>
      <c r="M234" s="1572"/>
      <c r="N234" s="1572"/>
      <c r="O234" s="1572"/>
      <c r="P234" s="1570"/>
      <c r="Q234" s="1571"/>
      <c r="R234" s="1587"/>
      <c r="S234" s="1866">
        <f t="shared" si="4"/>
        <v>0</v>
      </c>
      <c r="T234" s="1587"/>
      <c r="U234" s="1572"/>
      <c r="V234" s="1572"/>
      <c r="W234" s="1578"/>
      <c r="X234" s="581"/>
      <c r="Y234" s="1609"/>
      <c r="Z234" s="1572"/>
      <c r="AA234" s="1572"/>
      <c r="AB234" s="1572"/>
      <c r="AC234" s="1572"/>
      <c r="AD234" s="1572"/>
      <c r="AE234" s="1572"/>
      <c r="AF234" s="1572"/>
      <c r="AG234" s="1572"/>
      <c r="AH234" s="1572"/>
      <c r="AI234" s="1572"/>
      <c r="AJ234" s="1578"/>
    </row>
    <row r="235" spans="2:36" ht="16" customHeight="1" x14ac:dyDescent="0.45">
      <c r="B235" s="1588"/>
      <c r="C235" s="1587"/>
      <c r="D235" s="1570"/>
      <c r="E235" s="1571"/>
      <c r="F235" s="1587"/>
      <c r="G235" s="1571"/>
      <c r="H235" s="1571"/>
      <c r="I235" s="1572"/>
      <c r="J235" s="1572"/>
      <c r="K235" s="1572"/>
      <c r="L235" s="1587"/>
      <c r="M235" s="1572"/>
      <c r="N235" s="1572"/>
      <c r="O235" s="1572"/>
      <c r="P235" s="1570"/>
      <c r="Q235" s="1571"/>
      <c r="R235" s="1587"/>
      <c r="S235" s="1866">
        <f t="shared" si="4"/>
        <v>0</v>
      </c>
      <c r="T235" s="1587"/>
      <c r="U235" s="1572"/>
      <c r="V235" s="1572"/>
      <c r="W235" s="1578"/>
      <c r="X235" s="581"/>
      <c r="Y235" s="1609"/>
      <c r="Z235" s="1572"/>
      <c r="AA235" s="1572"/>
      <c r="AB235" s="1572"/>
      <c r="AC235" s="1572"/>
      <c r="AD235" s="1572"/>
      <c r="AE235" s="1572"/>
      <c r="AF235" s="1572"/>
      <c r="AG235" s="1572"/>
      <c r="AH235" s="1572"/>
      <c r="AI235" s="1572"/>
      <c r="AJ235" s="1578"/>
    </row>
    <row r="236" spans="2:36" ht="16" customHeight="1" x14ac:dyDescent="0.45">
      <c r="B236" s="1588"/>
      <c r="C236" s="1587"/>
      <c r="D236" s="1570"/>
      <c r="E236" s="1571"/>
      <c r="F236" s="1587"/>
      <c r="G236" s="1571"/>
      <c r="H236" s="1571"/>
      <c r="I236" s="1572"/>
      <c r="J236" s="1572"/>
      <c r="K236" s="1572"/>
      <c r="L236" s="1587"/>
      <c r="M236" s="1572"/>
      <c r="N236" s="1572"/>
      <c r="O236" s="1572"/>
      <c r="P236" s="1570"/>
      <c r="Q236" s="1571"/>
      <c r="R236" s="1587"/>
      <c r="S236" s="1866">
        <f t="shared" si="4"/>
        <v>0</v>
      </c>
      <c r="T236" s="1587"/>
      <c r="U236" s="1572"/>
      <c r="V236" s="1572"/>
      <c r="W236" s="1578"/>
      <c r="X236" s="581"/>
      <c r="Y236" s="1609"/>
      <c r="Z236" s="1572"/>
      <c r="AA236" s="1572"/>
      <c r="AB236" s="1572"/>
      <c r="AC236" s="1572"/>
      <c r="AD236" s="1572"/>
      <c r="AE236" s="1572"/>
      <c r="AF236" s="1572"/>
      <c r="AG236" s="1572"/>
      <c r="AH236" s="1572"/>
      <c r="AI236" s="1572"/>
      <c r="AJ236" s="1578"/>
    </row>
    <row r="237" spans="2:36" ht="16" customHeight="1" x14ac:dyDescent="0.45">
      <c r="B237" s="1588"/>
      <c r="C237" s="1587"/>
      <c r="D237" s="1570"/>
      <c r="E237" s="1571"/>
      <c r="F237" s="1587"/>
      <c r="G237" s="1571"/>
      <c r="H237" s="1571"/>
      <c r="I237" s="1572"/>
      <c r="J237" s="1572"/>
      <c r="K237" s="1572"/>
      <c r="L237" s="1587"/>
      <c r="M237" s="1572"/>
      <c r="N237" s="1572"/>
      <c r="O237" s="1572"/>
      <c r="P237" s="1570"/>
      <c r="Q237" s="1571"/>
      <c r="R237" s="1587"/>
      <c r="S237" s="1866">
        <f t="shared" si="4"/>
        <v>0</v>
      </c>
      <c r="T237" s="1587"/>
      <c r="U237" s="1572"/>
      <c r="V237" s="1572"/>
      <c r="W237" s="1578"/>
      <c r="X237" s="581"/>
      <c r="Y237" s="1609"/>
      <c r="Z237" s="1572"/>
      <c r="AA237" s="1572"/>
      <c r="AB237" s="1572"/>
      <c r="AC237" s="1572"/>
      <c r="AD237" s="1572"/>
      <c r="AE237" s="1572"/>
      <c r="AF237" s="1572"/>
      <c r="AG237" s="1572"/>
      <c r="AH237" s="1572"/>
      <c r="AI237" s="1572"/>
      <c r="AJ237" s="1578"/>
    </row>
    <row r="238" spans="2:36" ht="16" customHeight="1" x14ac:dyDescent="0.45">
      <c r="B238" s="1588"/>
      <c r="C238" s="1587"/>
      <c r="D238" s="1570"/>
      <c r="E238" s="1571"/>
      <c r="F238" s="1587"/>
      <c r="G238" s="1571"/>
      <c r="H238" s="1571"/>
      <c r="I238" s="1572"/>
      <c r="J238" s="1572"/>
      <c r="K238" s="1572"/>
      <c r="L238" s="1587"/>
      <c r="M238" s="1572"/>
      <c r="N238" s="1572"/>
      <c r="O238" s="1572"/>
      <c r="P238" s="1570"/>
      <c r="Q238" s="1571"/>
      <c r="R238" s="1587"/>
      <c r="S238" s="1866">
        <f t="shared" si="4"/>
        <v>0</v>
      </c>
      <c r="T238" s="1587"/>
      <c r="U238" s="1572"/>
      <c r="V238" s="1572"/>
      <c r="W238" s="1578"/>
      <c r="X238" s="581"/>
      <c r="Y238" s="1609"/>
      <c r="Z238" s="1572"/>
      <c r="AA238" s="1572"/>
      <c r="AB238" s="1572"/>
      <c r="AC238" s="1572"/>
      <c r="AD238" s="1572"/>
      <c r="AE238" s="1572"/>
      <c r="AF238" s="1572"/>
      <c r="AG238" s="1572"/>
      <c r="AH238" s="1572"/>
      <c r="AI238" s="1572"/>
      <c r="AJ238" s="1578"/>
    </row>
    <row r="239" spans="2:36" ht="16" customHeight="1" x14ac:dyDescent="0.45">
      <c r="B239" s="1588"/>
      <c r="C239" s="1587"/>
      <c r="D239" s="1570"/>
      <c r="E239" s="1571"/>
      <c r="F239" s="1587"/>
      <c r="G239" s="1571"/>
      <c r="H239" s="1571"/>
      <c r="I239" s="1572"/>
      <c r="J239" s="1572"/>
      <c r="K239" s="1572"/>
      <c r="L239" s="1587"/>
      <c r="M239" s="1572"/>
      <c r="N239" s="1572"/>
      <c r="O239" s="1572"/>
      <c r="P239" s="1570"/>
      <c r="Q239" s="1571"/>
      <c r="R239" s="1587"/>
      <c r="S239" s="1866">
        <f t="shared" si="4"/>
        <v>0</v>
      </c>
      <c r="T239" s="1587"/>
      <c r="U239" s="1572"/>
      <c r="V239" s="1572"/>
      <c r="W239" s="1578"/>
      <c r="X239" s="581"/>
      <c r="Y239" s="1609"/>
      <c r="Z239" s="1572"/>
      <c r="AA239" s="1572"/>
      <c r="AB239" s="1572"/>
      <c r="AC239" s="1572"/>
      <c r="AD239" s="1572"/>
      <c r="AE239" s="1572"/>
      <c r="AF239" s="1572"/>
      <c r="AG239" s="1572"/>
      <c r="AH239" s="1572"/>
      <c r="AI239" s="1572"/>
      <c r="AJ239" s="1578"/>
    </row>
    <row r="240" spans="2:36" ht="16" customHeight="1" x14ac:dyDescent="0.45">
      <c r="B240" s="1588"/>
      <c r="C240" s="1587"/>
      <c r="D240" s="1570"/>
      <c r="E240" s="1571"/>
      <c r="F240" s="1587"/>
      <c r="G240" s="1571"/>
      <c r="H240" s="1571"/>
      <c r="I240" s="1572"/>
      <c r="J240" s="1572"/>
      <c r="K240" s="1572"/>
      <c r="L240" s="1587"/>
      <c r="M240" s="1572"/>
      <c r="N240" s="1572"/>
      <c r="O240" s="1572"/>
      <c r="P240" s="1570"/>
      <c r="Q240" s="1571"/>
      <c r="R240" s="1587"/>
      <c r="S240" s="1866">
        <f t="shared" si="4"/>
        <v>0</v>
      </c>
      <c r="T240" s="1587"/>
      <c r="U240" s="1572"/>
      <c r="V240" s="1572"/>
      <c r="W240" s="1578"/>
      <c r="X240" s="581"/>
      <c r="Y240" s="1609"/>
      <c r="Z240" s="1572"/>
      <c r="AA240" s="1572"/>
      <c r="AB240" s="1572"/>
      <c r="AC240" s="1572"/>
      <c r="AD240" s="1572"/>
      <c r="AE240" s="1572"/>
      <c r="AF240" s="1572"/>
      <c r="AG240" s="1572"/>
      <c r="AH240" s="1572"/>
      <c r="AI240" s="1572"/>
      <c r="AJ240" s="1578"/>
    </row>
    <row r="241" spans="2:36" ht="16" customHeight="1" x14ac:dyDescent="0.45">
      <c r="B241" s="1588"/>
      <c r="C241" s="1587"/>
      <c r="D241" s="1570"/>
      <c r="E241" s="1571"/>
      <c r="F241" s="1587"/>
      <c r="G241" s="1571"/>
      <c r="H241" s="1571"/>
      <c r="I241" s="1572"/>
      <c r="J241" s="1572"/>
      <c r="K241" s="1572"/>
      <c r="L241" s="1587"/>
      <c r="M241" s="1572"/>
      <c r="N241" s="1572"/>
      <c r="O241" s="1572"/>
      <c r="P241" s="1570"/>
      <c r="Q241" s="1571"/>
      <c r="R241" s="1587"/>
      <c r="S241" s="1866">
        <f t="shared" si="4"/>
        <v>0</v>
      </c>
      <c r="T241" s="1587"/>
      <c r="U241" s="1572"/>
      <c r="V241" s="1572"/>
      <c r="W241" s="1578"/>
      <c r="X241" s="581"/>
      <c r="Y241" s="1609"/>
      <c r="Z241" s="1572"/>
      <c r="AA241" s="1572"/>
      <c r="AB241" s="1572"/>
      <c r="AC241" s="1572"/>
      <c r="AD241" s="1572"/>
      <c r="AE241" s="1572"/>
      <c r="AF241" s="1572"/>
      <c r="AG241" s="1572"/>
      <c r="AH241" s="1572"/>
      <c r="AI241" s="1572"/>
      <c r="AJ241" s="1578"/>
    </row>
    <row r="242" spans="2:36" ht="16" customHeight="1" x14ac:dyDescent="0.45">
      <c r="B242" s="1588"/>
      <c r="C242" s="1587"/>
      <c r="D242" s="1570"/>
      <c r="E242" s="1571"/>
      <c r="F242" s="1587"/>
      <c r="G242" s="1571"/>
      <c r="H242" s="1571"/>
      <c r="I242" s="1572"/>
      <c r="J242" s="1572"/>
      <c r="K242" s="1572"/>
      <c r="L242" s="1587"/>
      <c r="M242" s="1572"/>
      <c r="N242" s="1572"/>
      <c r="O242" s="1572"/>
      <c r="P242" s="1570"/>
      <c r="Q242" s="1571"/>
      <c r="R242" s="1587"/>
      <c r="S242" s="1866">
        <f t="shared" si="4"/>
        <v>0</v>
      </c>
      <c r="T242" s="1587"/>
      <c r="U242" s="1572"/>
      <c r="V242" s="1572"/>
      <c r="W242" s="1578"/>
      <c r="X242" s="581"/>
      <c r="Y242" s="1609"/>
      <c r="Z242" s="1572"/>
      <c r="AA242" s="1572"/>
      <c r="AB242" s="1572"/>
      <c r="AC242" s="1572"/>
      <c r="AD242" s="1572"/>
      <c r="AE242" s="1572"/>
      <c r="AF242" s="1572"/>
      <c r="AG242" s="1572"/>
      <c r="AH242" s="1572"/>
      <c r="AI242" s="1572"/>
      <c r="AJ242" s="1578"/>
    </row>
    <row r="243" spans="2:36" ht="16" customHeight="1" x14ac:dyDescent="0.45">
      <c r="B243" s="1588"/>
      <c r="C243" s="1587"/>
      <c r="D243" s="1570"/>
      <c r="E243" s="1571"/>
      <c r="F243" s="1587"/>
      <c r="G243" s="1571"/>
      <c r="H243" s="1571"/>
      <c r="I243" s="1572"/>
      <c r="J243" s="1572"/>
      <c r="K243" s="1572"/>
      <c r="L243" s="1587"/>
      <c r="M243" s="1572"/>
      <c r="N243" s="1572"/>
      <c r="O243" s="1572"/>
      <c r="P243" s="1570"/>
      <c r="Q243" s="1571"/>
      <c r="R243" s="1587"/>
      <c r="S243" s="1866">
        <f t="shared" si="4"/>
        <v>0</v>
      </c>
      <c r="T243" s="1587"/>
      <c r="U243" s="1572"/>
      <c r="V243" s="1572"/>
      <c r="W243" s="1578"/>
      <c r="X243" s="581"/>
      <c r="Y243" s="1609"/>
      <c r="Z243" s="1572"/>
      <c r="AA243" s="1572"/>
      <c r="AB243" s="1572"/>
      <c r="AC243" s="1572"/>
      <c r="AD243" s="1572"/>
      <c r="AE243" s="1572"/>
      <c r="AF243" s="1572"/>
      <c r="AG243" s="1572"/>
      <c r="AH243" s="1572"/>
      <c r="AI243" s="1572"/>
      <c r="AJ243" s="1578"/>
    </row>
    <row r="244" spans="2:36" ht="16" customHeight="1" x14ac:dyDescent="0.45">
      <c r="B244" s="1588"/>
      <c r="C244" s="1587"/>
      <c r="D244" s="1570"/>
      <c r="E244" s="1571"/>
      <c r="F244" s="1587"/>
      <c r="G244" s="1571"/>
      <c r="H244" s="1571"/>
      <c r="I244" s="1572"/>
      <c r="J244" s="1572"/>
      <c r="K244" s="1572"/>
      <c r="L244" s="1587"/>
      <c r="M244" s="1572"/>
      <c r="N244" s="1572"/>
      <c r="O244" s="1572"/>
      <c r="P244" s="1570"/>
      <c r="Q244" s="1571"/>
      <c r="R244" s="1587"/>
      <c r="S244" s="1866">
        <f t="shared" si="4"/>
        <v>0</v>
      </c>
      <c r="T244" s="1587"/>
      <c r="U244" s="1572"/>
      <c r="V244" s="1572"/>
      <c r="W244" s="1578"/>
      <c r="X244" s="581"/>
      <c r="Y244" s="1609"/>
      <c r="Z244" s="1572"/>
      <c r="AA244" s="1572"/>
      <c r="AB244" s="1572"/>
      <c r="AC244" s="1572"/>
      <c r="AD244" s="1572"/>
      <c r="AE244" s="1572"/>
      <c r="AF244" s="1572"/>
      <c r="AG244" s="1572"/>
      <c r="AH244" s="1572"/>
      <c r="AI244" s="1572"/>
      <c r="AJ244" s="1578"/>
    </row>
    <row r="245" spans="2:36" ht="16" customHeight="1" x14ac:dyDescent="0.45">
      <c r="B245" s="1588"/>
      <c r="C245" s="1587"/>
      <c r="D245" s="1570"/>
      <c r="E245" s="1571"/>
      <c r="F245" s="1587"/>
      <c r="G245" s="1571"/>
      <c r="H245" s="1571"/>
      <c r="I245" s="1572"/>
      <c r="J245" s="1572"/>
      <c r="K245" s="1572"/>
      <c r="L245" s="1587"/>
      <c r="M245" s="1572"/>
      <c r="N245" s="1572"/>
      <c r="O245" s="1572"/>
      <c r="P245" s="1570"/>
      <c r="Q245" s="1571"/>
      <c r="R245" s="1587"/>
      <c r="S245" s="1866">
        <f t="shared" si="4"/>
        <v>0</v>
      </c>
      <c r="T245" s="1587"/>
      <c r="U245" s="1572"/>
      <c r="V245" s="1572"/>
      <c r="W245" s="1578"/>
      <c r="X245" s="581"/>
      <c r="Y245" s="1609"/>
      <c r="Z245" s="1572"/>
      <c r="AA245" s="1572"/>
      <c r="AB245" s="1572"/>
      <c r="AC245" s="1572"/>
      <c r="AD245" s="1572"/>
      <c r="AE245" s="1572"/>
      <c r="AF245" s="1572"/>
      <c r="AG245" s="1572"/>
      <c r="AH245" s="1572"/>
      <c r="AI245" s="1572"/>
      <c r="AJ245" s="1578"/>
    </row>
    <row r="246" spans="2:36" ht="16" customHeight="1" x14ac:dyDescent="0.45">
      <c r="B246" s="1588"/>
      <c r="C246" s="1587"/>
      <c r="D246" s="1570"/>
      <c r="E246" s="1571"/>
      <c r="F246" s="1587"/>
      <c r="G246" s="1571"/>
      <c r="H246" s="1571"/>
      <c r="I246" s="1572"/>
      <c r="J246" s="1572"/>
      <c r="K246" s="1572"/>
      <c r="L246" s="1587"/>
      <c r="M246" s="1572"/>
      <c r="N246" s="1572"/>
      <c r="O246" s="1572"/>
      <c r="P246" s="1570"/>
      <c r="Q246" s="1571"/>
      <c r="R246" s="1587"/>
      <c r="S246" s="1866">
        <f t="shared" si="4"/>
        <v>0</v>
      </c>
      <c r="T246" s="1587"/>
      <c r="U246" s="1572"/>
      <c r="V246" s="1572"/>
      <c r="W246" s="1578"/>
      <c r="X246" s="581"/>
      <c r="Y246" s="1609"/>
      <c r="Z246" s="1572"/>
      <c r="AA246" s="1572"/>
      <c r="AB246" s="1572"/>
      <c r="AC246" s="1572"/>
      <c r="AD246" s="1572"/>
      <c r="AE246" s="1572"/>
      <c r="AF246" s="1572"/>
      <c r="AG246" s="1572"/>
      <c r="AH246" s="1572"/>
      <c r="AI246" s="1572"/>
      <c r="AJ246" s="1578"/>
    </row>
    <row r="247" spans="2:36" ht="16" customHeight="1" x14ac:dyDescent="0.45">
      <c r="B247" s="1588"/>
      <c r="C247" s="1587"/>
      <c r="D247" s="1570"/>
      <c r="E247" s="1571"/>
      <c r="F247" s="1587"/>
      <c r="G247" s="1571"/>
      <c r="H247" s="1571"/>
      <c r="I247" s="1572"/>
      <c r="J247" s="1572"/>
      <c r="K247" s="1572"/>
      <c r="L247" s="1587"/>
      <c r="M247" s="1572"/>
      <c r="N247" s="1572"/>
      <c r="O247" s="1572"/>
      <c r="P247" s="1570"/>
      <c r="Q247" s="1571"/>
      <c r="R247" s="1587"/>
      <c r="S247" s="1866">
        <f t="shared" si="4"/>
        <v>0</v>
      </c>
      <c r="T247" s="1587"/>
      <c r="U247" s="1572"/>
      <c r="V247" s="1572"/>
      <c r="W247" s="1578"/>
      <c r="X247" s="581"/>
      <c r="Y247" s="1609"/>
      <c r="Z247" s="1572"/>
      <c r="AA247" s="1572"/>
      <c r="AB247" s="1572"/>
      <c r="AC247" s="1572"/>
      <c r="AD247" s="1572"/>
      <c r="AE247" s="1572"/>
      <c r="AF247" s="1572"/>
      <c r="AG247" s="1572"/>
      <c r="AH247" s="1572"/>
      <c r="AI247" s="1572"/>
      <c r="AJ247" s="1578"/>
    </row>
    <row r="248" spans="2:36" ht="16" customHeight="1" x14ac:dyDescent="0.45">
      <c r="B248" s="1588"/>
      <c r="C248" s="1587"/>
      <c r="D248" s="1570"/>
      <c r="E248" s="1571"/>
      <c r="F248" s="1587"/>
      <c r="G248" s="1571"/>
      <c r="H248" s="1571"/>
      <c r="I248" s="1572"/>
      <c r="J248" s="1572"/>
      <c r="K248" s="1572"/>
      <c r="L248" s="1587"/>
      <c r="M248" s="1572"/>
      <c r="N248" s="1572"/>
      <c r="O248" s="1572"/>
      <c r="P248" s="1570"/>
      <c r="Q248" s="1571"/>
      <c r="R248" s="1587"/>
      <c r="S248" s="1866">
        <f t="shared" si="4"/>
        <v>0</v>
      </c>
      <c r="T248" s="1587"/>
      <c r="U248" s="1572"/>
      <c r="V248" s="1572"/>
      <c r="W248" s="1578"/>
      <c r="X248" s="581"/>
      <c r="Y248" s="1609"/>
      <c r="Z248" s="1572"/>
      <c r="AA248" s="1572"/>
      <c r="AB248" s="1572"/>
      <c r="AC248" s="1572"/>
      <c r="AD248" s="1572"/>
      <c r="AE248" s="1572"/>
      <c r="AF248" s="1572"/>
      <c r="AG248" s="1572"/>
      <c r="AH248" s="1572"/>
      <c r="AI248" s="1572"/>
      <c r="AJ248" s="1578"/>
    </row>
    <row r="249" spans="2:36" ht="16" customHeight="1" x14ac:dyDescent="0.45">
      <c r="B249" s="1588"/>
      <c r="C249" s="1587"/>
      <c r="D249" s="1570"/>
      <c r="E249" s="1571"/>
      <c r="F249" s="1587"/>
      <c r="G249" s="1571"/>
      <c r="H249" s="1571"/>
      <c r="I249" s="1572"/>
      <c r="J249" s="1572"/>
      <c r="K249" s="1572"/>
      <c r="L249" s="1587"/>
      <c r="M249" s="1572"/>
      <c r="N249" s="1572"/>
      <c r="O249" s="1572"/>
      <c r="P249" s="1570"/>
      <c r="Q249" s="1571"/>
      <c r="R249" s="1587"/>
      <c r="S249" s="1866">
        <f t="shared" si="4"/>
        <v>0</v>
      </c>
      <c r="T249" s="1587"/>
      <c r="U249" s="1572"/>
      <c r="V249" s="1572"/>
      <c r="W249" s="1578"/>
      <c r="X249" s="581"/>
      <c r="Y249" s="1609"/>
      <c r="Z249" s="1572"/>
      <c r="AA249" s="1572"/>
      <c r="AB249" s="1572"/>
      <c r="AC249" s="1572"/>
      <c r="AD249" s="1572"/>
      <c r="AE249" s="1572"/>
      <c r="AF249" s="1572"/>
      <c r="AG249" s="1572"/>
      <c r="AH249" s="1572"/>
      <c r="AI249" s="1572"/>
      <c r="AJ249" s="1578"/>
    </row>
    <row r="250" spans="2:36" ht="16" customHeight="1" x14ac:dyDescent="0.45">
      <c r="B250" s="1588"/>
      <c r="C250" s="1587"/>
      <c r="D250" s="1570"/>
      <c r="E250" s="1571"/>
      <c r="F250" s="1587"/>
      <c r="G250" s="1571"/>
      <c r="H250" s="1571"/>
      <c r="I250" s="1572"/>
      <c r="J250" s="1572"/>
      <c r="K250" s="1572"/>
      <c r="L250" s="1587"/>
      <c r="M250" s="1572"/>
      <c r="N250" s="1572"/>
      <c r="O250" s="1572"/>
      <c r="P250" s="1570"/>
      <c r="Q250" s="1571"/>
      <c r="R250" s="1587"/>
      <c r="S250" s="1866">
        <f t="shared" si="4"/>
        <v>0</v>
      </c>
      <c r="T250" s="1587"/>
      <c r="U250" s="1572"/>
      <c r="V250" s="1572"/>
      <c r="W250" s="1578"/>
      <c r="X250" s="581"/>
      <c r="Y250" s="1609"/>
      <c r="Z250" s="1572"/>
      <c r="AA250" s="1572"/>
      <c r="AB250" s="1572"/>
      <c r="AC250" s="1572"/>
      <c r="AD250" s="1572"/>
      <c r="AE250" s="1572"/>
      <c r="AF250" s="1572"/>
      <c r="AG250" s="1572"/>
      <c r="AH250" s="1572"/>
      <c r="AI250" s="1572"/>
      <c r="AJ250" s="1578"/>
    </row>
    <row r="251" spans="2:36" ht="16" customHeight="1" x14ac:dyDescent="0.45">
      <c r="B251" s="1588"/>
      <c r="C251" s="1587"/>
      <c r="D251" s="1570"/>
      <c r="E251" s="1571"/>
      <c r="F251" s="1587"/>
      <c r="G251" s="1571"/>
      <c r="H251" s="1571"/>
      <c r="I251" s="1572"/>
      <c r="J251" s="1572"/>
      <c r="K251" s="1572"/>
      <c r="L251" s="1587"/>
      <c r="M251" s="1572"/>
      <c r="N251" s="1572"/>
      <c r="O251" s="1572"/>
      <c r="P251" s="1570"/>
      <c r="Q251" s="1571"/>
      <c r="R251" s="1587"/>
      <c r="S251" s="1866">
        <f t="shared" si="4"/>
        <v>0</v>
      </c>
      <c r="T251" s="1587"/>
      <c r="U251" s="1572"/>
      <c r="V251" s="1572"/>
      <c r="W251" s="1578"/>
      <c r="X251" s="581"/>
      <c r="Y251" s="1609"/>
      <c r="Z251" s="1572"/>
      <c r="AA251" s="1572"/>
      <c r="AB251" s="1572"/>
      <c r="AC251" s="1572"/>
      <c r="AD251" s="1572"/>
      <c r="AE251" s="1572"/>
      <c r="AF251" s="1572"/>
      <c r="AG251" s="1572"/>
      <c r="AH251" s="1572"/>
      <c r="AI251" s="1572"/>
      <c r="AJ251" s="1578"/>
    </row>
    <row r="252" spans="2:36" ht="16" customHeight="1" x14ac:dyDescent="0.45">
      <c r="B252" s="1588"/>
      <c r="C252" s="1587"/>
      <c r="D252" s="1570"/>
      <c r="E252" s="1571"/>
      <c r="F252" s="1587"/>
      <c r="G252" s="1571"/>
      <c r="H252" s="1571"/>
      <c r="I252" s="1572"/>
      <c r="J252" s="1572"/>
      <c r="K252" s="1572"/>
      <c r="L252" s="1587"/>
      <c r="M252" s="1572"/>
      <c r="N252" s="1572"/>
      <c r="O252" s="1572"/>
      <c r="P252" s="1570"/>
      <c r="Q252" s="1571"/>
      <c r="R252" s="1587"/>
      <c r="S252" s="1866">
        <f t="shared" si="4"/>
        <v>0</v>
      </c>
      <c r="T252" s="1587"/>
      <c r="U252" s="1572"/>
      <c r="V252" s="1572"/>
      <c r="W252" s="1578"/>
      <c r="X252" s="581"/>
      <c r="Y252" s="1609"/>
      <c r="Z252" s="1572"/>
      <c r="AA252" s="1572"/>
      <c r="AB252" s="1572"/>
      <c r="AC252" s="1572"/>
      <c r="AD252" s="1572"/>
      <c r="AE252" s="1572"/>
      <c r="AF252" s="1572"/>
      <c r="AG252" s="1572"/>
      <c r="AH252" s="1572"/>
      <c r="AI252" s="1572"/>
      <c r="AJ252" s="1578"/>
    </row>
    <row r="253" spans="2:36" ht="16" customHeight="1" x14ac:dyDescent="0.45">
      <c r="B253" s="1588"/>
      <c r="C253" s="1587"/>
      <c r="D253" s="1570"/>
      <c r="E253" s="1571"/>
      <c r="F253" s="1587"/>
      <c r="G253" s="1571"/>
      <c r="H253" s="1571"/>
      <c r="I253" s="1572"/>
      <c r="J253" s="1572"/>
      <c r="K253" s="1572"/>
      <c r="L253" s="1587"/>
      <c r="M253" s="1572"/>
      <c r="N253" s="1572"/>
      <c r="O253" s="1572"/>
      <c r="P253" s="1570"/>
      <c r="Q253" s="1571"/>
      <c r="R253" s="1587"/>
      <c r="S253" s="1866">
        <f t="shared" si="4"/>
        <v>0</v>
      </c>
      <c r="T253" s="1587"/>
      <c r="U253" s="1572"/>
      <c r="V253" s="1572"/>
      <c r="W253" s="1578"/>
      <c r="X253" s="581"/>
      <c r="Y253" s="1609"/>
      <c r="Z253" s="1572"/>
      <c r="AA253" s="1572"/>
      <c r="AB253" s="1572"/>
      <c r="AC253" s="1572"/>
      <c r="AD253" s="1572"/>
      <c r="AE253" s="1572"/>
      <c r="AF253" s="1572"/>
      <c r="AG253" s="1572"/>
      <c r="AH253" s="1572"/>
      <c r="AI253" s="1572"/>
      <c r="AJ253" s="1578"/>
    </row>
    <row r="254" spans="2:36" ht="16" customHeight="1" x14ac:dyDescent="0.45">
      <c r="B254" s="1588"/>
      <c r="C254" s="1587"/>
      <c r="D254" s="1570"/>
      <c r="E254" s="1571"/>
      <c r="F254" s="1587"/>
      <c r="G254" s="1571"/>
      <c r="H254" s="1571"/>
      <c r="I254" s="1572"/>
      <c r="J254" s="1572"/>
      <c r="K254" s="1572"/>
      <c r="L254" s="1587"/>
      <c r="M254" s="1572"/>
      <c r="N254" s="1572"/>
      <c r="O254" s="1572"/>
      <c r="P254" s="1570"/>
      <c r="Q254" s="1571"/>
      <c r="R254" s="1587"/>
      <c r="S254" s="1866">
        <f t="shared" si="4"/>
        <v>0</v>
      </c>
      <c r="T254" s="1587"/>
      <c r="U254" s="1572"/>
      <c r="V254" s="1572"/>
      <c r="W254" s="1578"/>
      <c r="X254" s="581"/>
      <c r="Y254" s="1609"/>
      <c r="Z254" s="1572"/>
      <c r="AA254" s="1572"/>
      <c r="AB254" s="1572"/>
      <c r="AC254" s="1572"/>
      <c r="AD254" s="1572"/>
      <c r="AE254" s="1572"/>
      <c r="AF254" s="1572"/>
      <c r="AG254" s="1572"/>
      <c r="AH254" s="1572"/>
      <c r="AI254" s="1572"/>
      <c r="AJ254" s="1578"/>
    </row>
    <row r="255" spans="2:36" ht="16" customHeight="1" x14ac:dyDescent="0.45">
      <c r="B255" s="1588"/>
      <c r="C255" s="1587"/>
      <c r="D255" s="1570"/>
      <c r="E255" s="1571"/>
      <c r="F255" s="1587"/>
      <c r="G255" s="1571"/>
      <c r="H255" s="1571"/>
      <c r="I255" s="1572"/>
      <c r="J255" s="1572"/>
      <c r="K255" s="1572"/>
      <c r="L255" s="1587"/>
      <c r="M255" s="1572"/>
      <c r="N255" s="1572"/>
      <c r="O255" s="1572"/>
      <c r="P255" s="1570"/>
      <c r="Q255" s="1571"/>
      <c r="R255" s="1587"/>
      <c r="S255" s="1866">
        <f t="shared" si="4"/>
        <v>0</v>
      </c>
      <c r="T255" s="1587"/>
      <c r="U255" s="1572"/>
      <c r="V255" s="1572"/>
      <c r="W255" s="1578"/>
      <c r="X255" s="581"/>
      <c r="Y255" s="1609"/>
      <c r="Z255" s="1572"/>
      <c r="AA255" s="1572"/>
      <c r="AB255" s="1572"/>
      <c r="AC255" s="1572"/>
      <c r="AD255" s="1572"/>
      <c r="AE255" s="1572"/>
      <c r="AF255" s="1572"/>
      <c r="AG255" s="1572"/>
      <c r="AH255" s="1572"/>
      <c r="AI255" s="1572"/>
      <c r="AJ255" s="1578"/>
    </row>
    <row r="256" spans="2:36" ht="16" customHeight="1" x14ac:dyDescent="0.45">
      <c r="B256" s="1588"/>
      <c r="C256" s="1587"/>
      <c r="D256" s="1570"/>
      <c r="E256" s="1571"/>
      <c r="F256" s="1587"/>
      <c r="G256" s="1571"/>
      <c r="H256" s="1571"/>
      <c r="I256" s="1572"/>
      <c r="J256" s="1572"/>
      <c r="K256" s="1572"/>
      <c r="L256" s="1587"/>
      <c r="M256" s="1572"/>
      <c r="N256" s="1572"/>
      <c r="O256" s="1572"/>
      <c r="P256" s="1570"/>
      <c r="Q256" s="1571"/>
      <c r="R256" s="1587"/>
      <c r="S256" s="1866">
        <f t="shared" si="4"/>
        <v>0</v>
      </c>
      <c r="T256" s="1587"/>
      <c r="U256" s="1572"/>
      <c r="V256" s="1572"/>
      <c r="W256" s="1578"/>
      <c r="X256" s="581"/>
      <c r="Y256" s="1609"/>
      <c r="Z256" s="1572"/>
      <c r="AA256" s="1572"/>
      <c r="AB256" s="1572"/>
      <c r="AC256" s="1572"/>
      <c r="AD256" s="1572"/>
      <c r="AE256" s="1572"/>
      <c r="AF256" s="1572"/>
      <c r="AG256" s="1572"/>
      <c r="AH256" s="1572"/>
      <c r="AI256" s="1572"/>
      <c r="AJ256" s="1578"/>
    </row>
    <row r="257" spans="2:36" ht="16" customHeight="1" x14ac:dyDescent="0.45">
      <c r="B257" s="1588"/>
      <c r="C257" s="1587"/>
      <c r="D257" s="1570"/>
      <c r="E257" s="1571"/>
      <c r="F257" s="1587"/>
      <c r="G257" s="1571"/>
      <c r="H257" s="1571"/>
      <c r="I257" s="1572"/>
      <c r="J257" s="1572"/>
      <c r="K257" s="1572"/>
      <c r="L257" s="1587"/>
      <c r="M257" s="1572"/>
      <c r="N257" s="1572"/>
      <c r="O257" s="1572"/>
      <c r="P257" s="1570"/>
      <c r="Q257" s="1571"/>
      <c r="R257" s="1587"/>
      <c r="S257" s="1866">
        <f t="shared" si="4"/>
        <v>0</v>
      </c>
      <c r="T257" s="1587"/>
      <c r="U257" s="1572"/>
      <c r="V257" s="1572"/>
      <c r="W257" s="1578"/>
      <c r="X257" s="581"/>
      <c r="Y257" s="1609"/>
      <c r="Z257" s="1572"/>
      <c r="AA257" s="1572"/>
      <c r="AB257" s="1572"/>
      <c r="AC257" s="1572"/>
      <c r="AD257" s="1572"/>
      <c r="AE257" s="1572"/>
      <c r="AF257" s="1572"/>
      <c r="AG257" s="1572"/>
      <c r="AH257" s="1572"/>
      <c r="AI257" s="1572"/>
      <c r="AJ257" s="1578"/>
    </row>
    <row r="258" spans="2:36" ht="16" customHeight="1" x14ac:dyDescent="0.45">
      <c r="B258" s="1588"/>
      <c r="C258" s="1587"/>
      <c r="D258" s="1570"/>
      <c r="E258" s="1571"/>
      <c r="F258" s="1587"/>
      <c r="G258" s="1571"/>
      <c r="H258" s="1571"/>
      <c r="I258" s="1572"/>
      <c r="J258" s="1572"/>
      <c r="K258" s="1572"/>
      <c r="L258" s="1587"/>
      <c r="M258" s="1572"/>
      <c r="N258" s="1572"/>
      <c r="O258" s="1572"/>
      <c r="P258" s="1570"/>
      <c r="Q258" s="1571"/>
      <c r="R258" s="1587"/>
      <c r="S258" s="1866">
        <f t="shared" si="4"/>
        <v>0</v>
      </c>
      <c r="T258" s="1587"/>
      <c r="U258" s="1572"/>
      <c r="V258" s="1572"/>
      <c r="W258" s="1578"/>
      <c r="X258" s="581"/>
      <c r="Y258" s="1609"/>
      <c r="Z258" s="1572"/>
      <c r="AA258" s="1572"/>
      <c r="AB258" s="1572"/>
      <c r="AC258" s="1572"/>
      <c r="AD258" s="1572"/>
      <c r="AE258" s="1572"/>
      <c r="AF258" s="1572"/>
      <c r="AG258" s="1572"/>
      <c r="AH258" s="1572"/>
      <c r="AI258" s="1572"/>
      <c r="AJ258" s="1578"/>
    </row>
    <row r="259" spans="2:36" ht="16" customHeight="1" x14ac:dyDescent="0.45">
      <c r="B259" s="1588"/>
      <c r="C259" s="1587"/>
      <c r="D259" s="1570"/>
      <c r="E259" s="1571"/>
      <c r="F259" s="1587"/>
      <c r="G259" s="1571"/>
      <c r="H259" s="1571"/>
      <c r="I259" s="1572"/>
      <c r="J259" s="1572"/>
      <c r="K259" s="1572"/>
      <c r="L259" s="1587"/>
      <c r="M259" s="1572"/>
      <c r="N259" s="1572"/>
      <c r="O259" s="1572"/>
      <c r="P259" s="1570"/>
      <c r="Q259" s="1571"/>
      <c r="R259" s="1587"/>
      <c r="S259" s="1866">
        <f t="shared" si="4"/>
        <v>0</v>
      </c>
      <c r="T259" s="1587"/>
      <c r="U259" s="1572"/>
      <c r="V259" s="1572"/>
      <c r="W259" s="1578"/>
      <c r="X259" s="581"/>
      <c r="Y259" s="1609"/>
      <c r="Z259" s="1572"/>
      <c r="AA259" s="1572"/>
      <c r="AB259" s="1572"/>
      <c r="AC259" s="1572"/>
      <c r="AD259" s="1572"/>
      <c r="AE259" s="1572"/>
      <c r="AF259" s="1572"/>
      <c r="AG259" s="1572"/>
      <c r="AH259" s="1572"/>
      <c r="AI259" s="1572"/>
      <c r="AJ259" s="1578"/>
    </row>
    <row r="260" spans="2:36" ht="16" customHeight="1" x14ac:dyDescent="0.45">
      <c r="B260" s="1588"/>
      <c r="C260" s="1587"/>
      <c r="D260" s="1570"/>
      <c r="E260" s="1571"/>
      <c r="F260" s="1587"/>
      <c r="G260" s="1571"/>
      <c r="H260" s="1571"/>
      <c r="I260" s="1572"/>
      <c r="J260" s="1572"/>
      <c r="K260" s="1572"/>
      <c r="L260" s="1587"/>
      <c r="M260" s="1572"/>
      <c r="N260" s="1572"/>
      <c r="O260" s="1572"/>
      <c r="P260" s="1570"/>
      <c r="Q260" s="1571"/>
      <c r="R260" s="1587"/>
      <c r="S260" s="1866">
        <f t="shared" si="4"/>
        <v>0</v>
      </c>
      <c r="T260" s="1587"/>
      <c r="U260" s="1572"/>
      <c r="V260" s="1572"/>
      <c r="W260" s="1578"/>
      <c r="X260" s="581"/>
      <c r="Y260" s="1609"/>
      <c r="Z260" s="1572"/>
      <c r="AA260" s="1572"/>
      <c r="AB260" s="1572"/>
      <c r="AC260" s="1572"/>
      <c r="AD260" s="1572"/>
      <c r="AE260" s="1572"/>
      <c r="AF260" s="1572"/>
      <c r="AG260" s="1572"/>
      <c r="AH260" s="1572"/>
      <c r="AI260" s="1572"/>
      <c r="AJ260" s="1578"/>
    </row>
    <row r="261" spans="2:36" ht="16" customHeight="1" x14ac:dyDescent="0.45">
      <c r="B261" s="1588"/>
      <c r="C261" s="1587"/>
      <c r="D261" s="1570"/>
      <c r="E261" s="1571"/>
      <c r="F261" s="1587"/>
      <c r="G261" s="1571"/>
      <c r="H261" s="1571"/>
      <c r="I261" s="1572"/>
      <c r="J261" s="1572"/>
      <c r="K261" s="1572"/>
      <c r="L261" s="1587"/>
      <c r="M261" s="1572"/>
      <c r="N261" s="1572"/>
      <c r="O261" s="1572"/>
      <c r="P261" s="1570"/>
      <c r="Q261" s="1571"/>
      <c r="R261" s="1587"/>
      <c r="S261" s="1866">
        <f t="shared" si="4"/>
        <v>0</v>
      </c>
      <c r="T261" s="1587"/>
      <c r="U261" s="1572"/>
      <c r="V261" s="1572"/>
      <c r="W261" s="1578"/>
      <c r="X261" s="581"/>
      <c r="Y261" s="1609"/>
      <c r="Z261" s="1572"/>
      <c r="AA261" s="1572"/>
      <c r="AB261" s="1572"/>
      <c r="AC261" s="1572"/>
      <c r="AD261" s="1572"/>
      <c r="AE261" s="1572"/>
      <c r="AF261" s="1572"/>
      <c r="AG261" s="1572"/>
      <c r="AH261" s="1572"/>
      <c r="AI261" s="1572"/>
      <c r="AJ261" s="1578"/>
    </row>
    <row r="262" spans="2:36" ht="16" customHeight="1" x14ac:dyDescent="0.45">
      <c r="B262" s="1588"/>
      <c r="C262" s="1587"/>
      <c r="D262" s="1570"/>
      <c r="E262" s="1571"/>
      <c r="F262" s="1587"/>
      <c r="G262" s="1571"/>
      <c r="H262" s="1571"/>
      <c r="I262" s="1572"/>
      <c r="J262" s="1572"/>
      <c r="K262" s="1572"/>
      <c r="L262" s="1587"/>
      <c r="M262" s="1572"/>
      <c r="N262" s="1572"/>
      <c r="O262" s="1572"/>
      <c r="P262" s="1570"/>
      <c r="Q262" s="1571"/>
      <c r="R262" s="1587"/>
      <c r="S262" s="1866">
        <f t="shared" si="4"/>
        <v>0</v>
      </c>
      <c r="T262" s="1587"/>
      <c r="U262" s="1572"/>
      <c r="V262" s="1572"/>
      <c r="W262" s="1578"/>
      <c r="X262" s="581"/>
      <c r="Y262" s="1609"/>
      <c r="Z262" s="1572"/>
      <c r="AA262" s="1572"/>
      <c r="AB262" s="1572"/>
      <c r="AC262" s="1572"/>
      <c r="AD262" s="1572"/>
      <c r="AE262" s="1572"/>
      <c r="AF262" s="1572"/>
      <c r="AG262" s="1572"/>
      <c r="AH262" s="1572"/>
      <c r="AI262" s="1572"/>
      <c r="AJ262" s="1578"/>
    </row>
    <row r="263" spans="2:36" ht="16" customHeight="1" x14ac:dyDescent="0.45">
      <c r="B263" s="1588"/>
      <c r="C263" s="1587"/>
      <c r="D263" s="1570"/>
      <c r="E263" s="1571"/>
      <c r="F263" s="1587"/>
      <c r="G263" s="1571"/>
      <c r="H263" s="1571"/>
      <c r="I263" s="1572"/>
      <c r="J263" s="1572"/>
      <c r="K263" s="1572"/>
      <c r="L263" s="1587"/>
      <c r="M263" s="1572"/>
      <c r="N263" s="1572"/>
      <c r="O263" s="1572"/>
      <c r="P263" s="1570"/>
      <c r="Q263" s="1571"/>
      <c r="R263" s="1587"/>
      <c r="S263" s="1866">
        <f t="shared" si="4"/>
        <v>0</v>
      </c>
      <c r="T263" s="1587"/>
      <c r="U263" s="1572"/>
      <c r="V263" s="1572"/>
      <c r="W263" s="1578"/>
      <c r="X263" s="581"/>
      <c r="Y263" s="1609"/>
      <c r="Z263" s="1572"/>
      <c r="AA263" s="1572"/>
      <c r="AB263" s="1572"/>
      <c r="AC263" s="1572"/>
      <c r="AD263" s="1572"/>
      <c r="AE263" s="1572"/>
      <c r="AF263" s="1572"/>
      <c r="AG263" s="1572"/>
      <c r="AH263" s="1572"/>
      <c r="AI263" s="1572"/>
      <c r="AJ263" s="1578"/>
    </row>
    <row r="264" spans="2:36" ht="16" customHeight="1" x14ac:dyDescent="0.45">
      <c r="B264" s="1588"/>
      <c r="C264" s="1587"/>
      <c r="D264" s="1570"/>
      <c r="E264" s="1571"/>
      <c r="F264" s="1587"/>
      <c r="G264" s="1571"/>
      <c r="H264" s="1571"/>
      <c r="I264" s="1572"/>
      <c r="J264" s="1572"/>
      <c r="K264" s="1572"/>
      <c r="L264" s="1587"/>
      <c r="M264" s="1572"/>
      <c r="N264" s="1572"/>
      <c r="O264" s="1572"/>
      <c r="P264" s="1570"/>
      <c r="Q264" s="1571"/>
      <c r="R264" s="1587"/>
      <c r="S264" s="1866">
        <f t="shared" si="4"/>
        <v>0</v>
      </c>
      <c r="T264" s="1587"/>
      <c r="U264" s="1572"/>
      <c r="V264" s="1572"/>
      <c r="W264" s="1578"/>
      <c r="X264" s="581"/>
      <c r="Y264" s="1609"/>
      <c r="Z264" s="1572"/>
      <c r="AA264" s="1572"/>
      <c r="AB264" s="1572"/>
      <c r="AC264" s="1572"/>
      <c r="AD264" s="1572"/>
      <c r="AE264" s="1572"/>
      <c r="AF264" s="1572"/>
      <c r="AG264" s="1572"/>
      <c r="AH264" s="1572"/>
      <c r="AI264" s="1572"/>
      <c r="AJ264" s="1578"/>
    </row>
    <row r="265" spans="2:36" ht="16" customHeight="1" x14ac:dyDescent="0.45">
      <c r="B265" s="1588"/>
      <c r="C265" s="1587"/>
      <c r="D265" s="1570"/>
      <c r="E265" s="1571"/>
      <c r="F265" s="1587"/>
      <c r="G265" s="1571"/>
      <c r="H265" s="1571"/>
      <c r="I265" s="1572"/>
      <c r="J265" s="1572"/>
      <c r="K265" s="1572"/>
      <c r="L265" s="1587"/>
      <c r="M265" s="1572"/>
      <c r="N265" s="1572"/>
      <c r="O265" s="1572"/>
      <c r="P265" s="1570"/>
      <c r="Q265" s="1571"/>
      <c r="R265" s="1587"/>
      <c r="S265" s="1866">
        <f t="shared" ref="S265:S290" si="5">IF($J265="",0,IF($B265="PB",$I265/$J265,$I265/($J265*12)))</f>
        <v>0</v>
      </c>
      <c r="T265" s="1587"/>
      <c r="U265" s="1572"/>
      <c r="V265" s="1572"/>
      <c r="W265" s="1578"/>
      <c r="X265" s="581"/>
      <c r="Y265" s="1609"/>
      <c r="Z265" s="1572"/>
      <c r="AA265" s="1572"/>
      <c r="AB265" s="1572"/>
      <c r="AC265" s="1572"/>
      <c r="AD265" s="1572"/>
      <c r="AE265" s="1572"/>
      <c r="AF265" s="1572"/>
      <c r="AG265" s="1572"/>
      <c r="AH265" s="1572"/>
      <c r="AI265" s="1572"/>
      <c r="AJ265" s="1578"/>
    </row>
    <row r="266" spans="2:36" ht="16" customHeight="1" x14ac:dyDescent="0.45">
      <c r="B266" s="1588"/>
      <c r="C266" s="1587"/>
      <c r="D266" s="1570"/>
      <c r="E266" s="1571"/>
      <c r="F266" s="1587"/>
      <c r="G266" s="1571"/>
      <c r="H266" s="1571"/>
      <c r="I266" s="1572"/>
      <c r="J266" s="1572"/>
      <c r="K266" s="1572"/>
      <c r="L266" s="1587"/>
      <c r="M266" s="1572"/>
      <c r="N266" s="1572"/>
      <c r="O266" s="1572"/>
      <c r="P266" s="1570"/>
      <c r="Q266" s="1571"/>
      <c r="R266" s="1587"/>
      <c r="S266" s="1866">
        <f t="shared" si="5"/>
        <v>0</v>
      </c>
      <c r="T266" s="1587"/>
      <c r="U266" s="1572"/>
      <c r="V266" s="1572"/>
      <c r="W266" s="1578"/>
      <c r="X266" s="581"/>
      <c r="Y266" s="1609"/>
      <c r="Z266" s="1572"/>
      <c r="AA266" s="1572"/>
      <c r="AB266" s="1572"/>
      <c r="AC266" s="1572"/>
      <c r="AD266" s="1572"/>
      <c r="AE266" s="1572"/>
      <c r="AF266" s="1572"/>
      <c r="AG266" s="1572"/>
      <c r="AH266" s="1572"/>
      <c r="AI266" s="1572"/>
      <c r="AJ266" s="1578"/>
    </row>
    <row r="267" spans="2:36" ht="16" customHeight="1" x14ac:dyDescent="0.45">
      <c r="B267" s="1588"/>
      <c r="C267" s="1587"/>
      <c r="D267" s="1570"/>
      <c r="E267" s="1571"/>
      <c r="F267" s="1587"/>
      <c r="G267" s="1571"/>
      <c r="H267" s="1571"/>
      <c r="I267" s="1572"/>
      <c r="J267" s="1572"/>
      <c r="K267" s="1572"/>
      <c r="L267" s="1587"/>
      <c r="M267" s="1572"/>
      <c r="N267" s="1572"/>
      <c r="O267" s="1572"/>
      <c r="P267" s="1570"/>
      <c r="Q267" s="1571"/>
      <c r="R267" s="1587"/>
      <c r="S267" s="1866">
        <f t="shared" si="5"/>
        <v>0</v>
      </c>
      <c r="T267" s="1587"/>
      <c r="U267" s="1572"/>
      <c r="V267" s="1572"/>
      <c r="W267" s="1578"/>
      <c r="X267" s="581"/>
      <c r="Y267" s="1609"/>
      <c r="Z267" s="1572"/>
      <c r="AA267" s="1572"/>
      <c r="AB267" s="1572"/>
      <c r="AC267" s="1572"/>
      <c r="AD267" s="1572"/>
      <c r="AE267" s="1572"/>
      <c r="AF267" s="1572"/>
      <c r="AG267" s="1572"/>
      <c r="AH267" s="1572"/>
      <c r="AI267" s="1572"/>
      <c r="AJ267" s="1578"/>
    </row>
    <row r="268" spans="2:36" ht="16" customHeight="1" x14ac:dyDescent="0.45">
      <c r="B268" s="1588"/>
      <c r="C268" s="1587"/>
      <c r="D268" s="1570"/>
      <c r="E268" s="1571"/>
      <c r="F268" s="1587"/>
      <c r="G268" s="1571"/>
      <c r="H268" s="1571"/>
      <c r="I268" s="1572"/>
      <c r="J268" s="1572"/>
      <c r="K268" s="1572"/>
      <c r="L268" s="1587"/>
      <c r="M268" s="1572"/>
      <c r="N268" s="1572"/>
      <c r="O268" s="1572"/>
      <c r="P268" s="1570"/>
      <c r="Q268" s="1571"/>
      <c r="R268" s="1587"/>
      <c r="S268" s="1866">
        <f t="shared" si="5"/>
        <v>0</v>
      </c>
      <c r="T268" s="1587"/>
      <c r="U268" s="1572"/>
      <c r="V268" s="1572"/>
      <c r="W268" s="1578"/>
      <c r="X268" s="581"/>
      <c r="Y268" s="1609"/>
      <c r="Z268" s="1572"/>
      <c r="AA268" s="1572"/>
      <c r="AB268" s="1572"/>
      <c r="AC268" s="1572"/>
      <c r="AD268" s="1572"/>
      <c r="AE268" s="1572"/>
      <c r="AF268" s="1572"/>
      <c r="AG268" s="1572"/>
      <c r="AH268" s="1572"/>
      <c r="AI268" s="1572"/>
      <c r="AJ268" s="1578"/>
    </row>
    <row r="269" spans="2:36" ht="16" customHeight="1" x14ac:dyDescent="0.45">
      <c r="B269" s="1588"/>
      <c r="C269" s="1587"/>
      <c r="D269" s="1570"/>
      <c r="E269" s="1571"/>
      <c r="F269" s="1587"/>
      <c r="G269" s="1571"/>
      <c r="H269" s="1571"/>
      <c r="I269" s="1572"/>
      <c r="J269" s="1572"/>
      <c r="K269" s="1572"/>
      <c r="L269" s="1587"/>
      <c r="M269" s="1572"/>
      <c r="N269" s="1572"/>
      <c r="O269" s="1572"/>
      <c r="P269" s="1570"/>
      <c r="Q269" s="1571"/>
      <c r="R269" s="1587"/>
      <c r="S269" s="1866">
        <f t="shared" si="5"/>
        <v>0</v>
      </c>
      <c r="T269" s="1587"/>
      <c r="U269" s="1572"/>
      <c r="V269" s="1572"/>
      <c r="W269" s="1578"/>
      <c r="X269" s="581"/>
      <c r="Y269" s="1609"/>
      <c r="Z269" s="1572"/>
      <c r="AA269" s="1572"/>
      <c r="AB269" s="1572"/>
      <c r="AC269" s="1572"/>
      <c r="AD269" s="1572"/>
      <c r="AE269" s="1572"/>
      <c r="AF269" s="1572"/>
      <c r="AG269" s="1572"/>
      <c r="AH269" s="1572"/>
      <c r="AI269" s="1572"/>
      <c r="AJ269" s="1578"/>
    </row>
    <row r="270" spans="2:36" ht="16" customHeight="1" x14ac:dyDescent="0.45">
      <c r="B270" s="1588"/>
      <c r="C270" s="1587"/>
      <c r="D270" s="1570"/>
      <c r="E270" s="1571"/>
      <c r="F270" s="1587"/>
      <c r="G270" s="1571"/>
      <c r="H270" s="1571"/>
      <c r="I270" s="1572"/>
      <c r="J270" s="1572"/>
      <c r="K270" s="1572"/>
      <c r="L270" s="1587"/>
      <c r="M270" s="1572"/>
      <c r="N270" s="1572"/>
      <c r="O270" s="1572"/>
      <c r="P270" s="1570"/>
      <c r="Q270" s="1571"/>
      <c r="R270" s="1587"/>
      <c r="S270" s="1866">
        <f t="shared" si="5"/>
        <v>0</v>
      </c>
      <c r="T270" s="1587"/>
      <c r="U270" s="1572"/>
      <c r="V270" s="1572"/>
      <c r="W270" s="1578"/>
      <c r="X270" s="581"/>
      <c r="Y270" s="1609"/>
      <c r="Z270" s="1572"/>
      <c r="AA270" s="1572"/>
      <c r="AB270" s="1572"/>
      <c r="AC270" s="1572"/>
      <c r="AD270" s="1572"/>
      <c r="AE270" s="1572"/>
      <c r="AF270" s="1572"/>
      <c r="AG270" s="1572"/>
      <c r="AH270" s="1572"/>
      <c r="AI270" s="1572"/>
      <c r="AJ270" s="1578"/>
    </row>
    <row r="271" spans="2:36" ht="16" customHeight="1" x14ac:dyDescent="0.45">
      <c r="B271" s="1588"/>
      <c r="C271" s="1587"/>
      <c r="D271" s="1570"/>
      <c r="E271" s="1571"/>
      <c r="F271" s="1587"/>
      <c r="G271" s="1571"/>
      <c r="H271" s="1571"/>
      <c r="I271" s="1572"/>
      <c r="J271" s="1572"/>
      <c r="K271" s="1572"/>
      <c r="L271" s="1587"/>
      <c r="M271" s="1572"/>
      <c r="N271" s="1572"/>
      <c r="O271" s="1572"/>
      <c r="P271" s="1570"/>
      <c r="Q271" s="1571"/>
      <c r="R271" s="1587"/>
      <c r="S271" s="1866">
        <f t="shared" si="5"/>
        <v>0</v>
      </c>
      <c r="T271" s="1587"/>
      <c r="U271" s="1572"/>
      <c r="V271" s="1572"/>
      <c r="W271" s="1578"/>
      <c r="X271" s="581"/>
      <c r="Y271" s="1609"/>
      <c r="Z271" s="1572"/>
      <c r="AA271" s="1572"/>
      <c r="AB271" s="1572"/>
      <c r="AC271" s="1572"/>
      <c r="AD271" s="1572"/>
      <c r="AE271" s="1572"/>
      <c r="AF271" s="1572"/>
      <c r="AG271" s="1572"/>
      <c r="AH271" s="1572"/>
      <c r="AI271" s="1572"/>
      <c r="AJ271" s="1578"/>
    </row>
    <row r="272" spans="2:36" ht="16" customHeight="1" x14ac:dyDescent="0.45">
      <c r="B272" s="1588"/>
      <c r="C272" s="1587"/>
      <c r="D272" s="1570"/>
      <c r="E272" s="1571"/>
      <c r="F272" s="1587"/>
      <c r="G272" s="1571"/>
      <c r="H272" s="1571"/>
      <c r="I272" s="1572"/>
      <c r="J272" s="1572"/>
      <c r="K272" s="1572"/>
      <c r="L272" s="1587"/>
      <c r="M272" s="1572"/>
      <c r="N272" s="1572"/>
      <c r="O272" s="1572"/>
      <c r="P272" s="1570"/>
      <c r="Q272" s="1571"/>
      <c r="R272" s="1587"/>
      <c r="S272" s="1866">
        <f t="shared" si="5"/>
        <v>0</v>
      </c>
      <c r="T272" s="1587"/>
      <c r="U272" s="1572"/>
      <c r="V272" s="1572"/>
      <c r="W272" s="1578"/>
      <c r="X272" s="581"/>
      <c r="Y272" s="1609"/>
      <c r="Z272" s="1572"/>
      <c r="AA272" s="1572"/>
      <c r="AB272" s="1572"/>
      <c r="AC272" s="1572"/>
      <c r="AD272" s="1572"/>
      <c r="AE272" s="1572"/>
      <c r="AF272" s="1572"/>
      <c r="AG272" s="1572"/>
      <c r="AH272" s="1572"/>
      <c r="AI272" s="1572"/>
      <c r="AJ272" s="1578"/>
    </row>
    <row r="273" spans="2:36" ht="16" customHeight="1" x14ac:dyDescent="0.45">
      <c r="B273" s="1588"/>
      <c r="C273" s="1587"/>
      <c r="D273" s="1570"/>
      <c r="E273" s="1571"/>
      <c r="F273" s="1587"/>
      <c r="G273" s="1571"/>
      <c r="H273" s="1571"/>
      <c r="I273" s="1572"/>
      <c r="J273" s="1572"/>
      <c r="K273" s="1572"/>
      <c r="L273" s="1587"/>
      <c r="M273" s="1572"/>
      <c r="N273" s="1572"/>
      <c r="O273" s="1572"/>
      <c r="P273" s="1570"/>
      <c r="Q273" s="1571"/>
      <c r="R273" s="1587"/>
      <c r="S273" s="1866">
        <f t="shared" si="5"/>
        <v>0</v>
      </c>
      <c r="T273" s="1587"/>
      <c r="U273" s="1572"/>
      <c r="V273" s="1572"/>
      <c r="W273" s="1578"/>
      <c r="X273" s="581"/>
      <c r="Y273" s="1609"/>
      <c r="Z273" s="1572"/>
      <c r="AA273" s="1572"/>
      <c r="AB273" s="1572"/>
      <c r="AC273" s="1572"/>
      <c r="AD273" s="1572"/>
      <c r="AE273" s="1572"/>
      <c r="AF273" s="1572"/>
      <c r="AG273" s="1572"/>
      <c r="AH273" s="1572"/>
      <c r="AI273" s="1572"/>
      <c r="AJ273" s="1578"/>
    </row>
    <row r="274" spans="2:36" ht="16" customHeight="1" x14ac:dyDescent="0.45">
      <c r="B274" s="1588"/>
      <c r="C274" s="1587"/>
      <c r="D274" s="1570"/>
      <c r="E274" s="1571"/>
      <c r="F274" s="1587"/>
      <c r="G274" s="1571"/>
      <c r="H274" s="1571"/>
      <c r="I274" s="1572"/>
      <c r="J274" s="1572"/>
      <c r="K274" s="1572"/>
      <c r="L274" s="1587"/>
      <c r="M274" s="1572"/>
      <c r="N274" s="1572"/>
      <c r="O274" s="1572"/>
      <c r="P274" s="1570"/>
      <c r="Q274" s="1571"/>
      <c r="R274" s="1587"/>
      <c r="S274" s="1866">
        <f t="shared" si="5"/>
        <v>0</v>
      </c>
      <c r="T274" s="1587"/>
      <c r="U274" s="1572"/>
      <c r="V274" s="1572"/>
      <c r="W274" s="1578"/>
      <c r="X274" s="581"/>
      <c r="Y274" s="1609"/>
      <c r="Z274" s="1572"/>
      <c r="AA274" s="1572"/>
      <c r="AB274" s="1572"/>
      <c r="AC274" s="1572"/>
      <c r="AD274" s="1572"/>
      <c r="AE274" s="1572"/>
      <c r="AF274" s="1572"/>
      <c r="AG274" s="1572"/>
      <c r="AH274" s="1572"/>
      <c r="AI274" s="1572"/>
      <c r="AJ274" s="1578"/>
    </row>
    <row r="275" spans="2:36" ht="16" customHeight="1" x14ac:dyDescent="0.45">
      <c r="B275" s="1588"/>
      <c r="C275" s="1587"/>
      <c r="D275" s="1570"/>
      <c r="E275" s="1571"/>
      <c r="F275" s="1587"/>
      <c r="G275" s="1571"/>
      <c r="H275" s="1571"/>
      <c r="I275" s="1572"/>
      <c r="J275" s="1572"/>
      <c r="K275" s="1572"/>
      <c r="L275" s="1587"/>
      <c r="M275" s="1572"/>
      <c r="N275" s="1572"/>
      <c r="O275" s="1572"/>
      <c r="P275" s="1570"/>
      <c r="Q275" s="1571"/>
      <c r="R275" s="1587"/>
      <c r="S275" s="1866">
        <f t="shared" si="5"/>
        <v>0</v>
      </c>
      <c r="T275" s="1587"/>
      <c r="U275" s="1572"/>
      <c r="V275" s="1572"/>
      <c r="W275" s="1578"/>
      <c r="X275" s="581"/>
      <c r="Y275" s="1609"/>
      <c r="Z275" s="1572"/>
      <c r="AA275" s="1572"/>
      <c r="AB275" s="1572"/>
      <c r="AC275" s="1572"/>
      <c r="AD275" s="1572"/>
      <c r="AE275" s="1572"/>
      <c r="AF275" s="1572"/>
      <c r="AG275" s="1572"/>
      <c r="AH275" s="1572"/>
      <c r="AI275" s="1572"/>
      <c r="AJ275" s="1578"/>
    </row>
    <row r="276" spans="2:36" ht="16" customHeight="1" x14ac:dyDescent="0.45">
      <c r="B276" s="1588"/>
      <c r="C276" s="1587"/>
      <c r="D276" s="1570"/>
      <c r="E276" s="1571"/>
      <c r="F276" s="1587"/>
      <c r="G276" s="1571"/>
      <c r="H276" s="1571"/>
      <c r="I276" s="1572"/>
      <c r="J276" s="1572"/>
      <c r="K276" s="1572"/>
      <c r="L276" s="1587"/>
      <c r="M276" s="1572"/>
      <c r="N276" s="1572"/>
      <c r="O276" s="1572"/>
      <c r="P276" s="1570"/>
      <c r="Q276" s="1571"/>
      <c r="R276" s="1587"/>
      <c r="S276" s="1866">
        <f t="shared" si="5"/>
        <v>0</v>
      </c>
      <c r="T276" s="1587"/>
      <c r="U276" s="1572"/>
      <c r="V276" s="1572"/>
      <c r="W276" s="1578"/>
      <c r="X276" s="581"/>
      <c r="Y276" s="1609"/>
      <c r="Z276" s="1572"/>
      <c r="AA276" s="1572"/>
      <c r="AB276" s="1572"/>
      <c r="AC276" s="1572"/>
      <c r="AD276" s="1572"/>
      <c r="AE276" s="1572"/>
      <c r="AF276" s="1572"/>
      <c r="AG276" s="1572"/>
      <c r="AH276" s="1572"/>
      <c r="AI276" s="1572"/>
      <c r="AJ276" s="1578"/>
    </row>
    <row r="277" spans="2:36" ht="16" customHeight="1" x14ac:dyDescent="0.45">
      <c r="B277" s="1588"/>
      <c r="C277" s="1587"/>
      <c r="D277" s="1570"/>
      <c r="E277" s="1571"/>
      <c r="F277" s="1587"/>
      <c r="G277" s="1571"/>
      <c r="H277" s="1571"/>
      <c r="I277" s="1572"/>
      <c r="J277" s="1572"/>
      <c r="K277" s="1572"/>
      <c r="L277" s="1587"/>
      <c r="M277" s="1572"/>
      <c r="N277" s="1572"/>
      <c r="O277" s="1572"/>
      <c r="P277" s="1570"/>
      <c r="Q277" s="1571"/>
      <c r="R277" s="1587"/>
      <c r="S277" s="1866">
        <f t="shared" si="5"/>
        <v>0</v>
      </c>
      <c r="T277" s="1587"/>
      <c r="U277" s="1572"/>
      <c r="V277" s="1572"/>
      <c r="W277" s="1578"/>
      <c r="X277" s="581"/>
      <c r="Y277" s="1609"/>
      <c r="Z277" s="1572"/>
      <c r="AA277" s="1572"/>
      <c r="AB277" s="1572"/>
      <c r="AC277" s="1572"/>
      <c r="AD277" s="1572"/>
      <c r="AE277" s="1572"/>
      <c r="AF277" s="1572"/>
      <c r="AG277" s="1572"/>
      <c r="AH277" s="1572"/>
      <c r="AI277" s="1572"/>
      <c r="AJ277" s="1578"/>
    </row>
    <row r="278" spans="2:36" ht="16" customHeight="1" x14ac:dyDescent="0.45">
      <c r="B278" s="1588"/>
      <c r="C278" s="1587"/>
      <c r="D278" s="1570"/>
      <c r="E278" s="1571"/>
      <c r="F278" s="1587"/>
      <c r="G278" s="1571"/>
      <c r="H278" s="1571"/>
      <c r="I278" s="1572"/>
      <c r="J278" s="1572"/>
      <c r="K278" s="1572"/>
      <c r="L278" s="1587"/>
      <c r="M278" s="1572"/>
      <c r="N278" s="1572"/>
      <c r="O278" s="1572"/>
      <c r="P278" s="1570"/>
      <c r="Q278" s="1571"/>
      <c r="R278" s="1587"/>
      <c r="S278" s="1866">
        <f t="shared" si="5"/>
        <v>0</v>
      </c>
      <c r="T278" s="1587"/>
      <c r="U278" s="1572"/>
      <c r="V278" s="1572"/>
      <c r="W278" s="1578"/>
      <c r="X278" s="581"/>
      <c r="Y278" s="1609"/>
      <c r="Z278" s="1572"/>
      <c r="AA278" s="1572"/>
      <c r="AB278" s="1572"/>
      <c r="AC278" s="1572"/>
      <c r="AD278" s="1572"/>
      <c r="AE278" s="1572"/>
      <c r="AF278" s="1572"/>
      <c r="AG278" s="1572"/>
      <c r="AH278" s="1572"/>
      <c r="AI278" s="1572"/>
      <c r="AJ278" s="1578"/>
    </row>
    <row r="279" spans="2:36" ht="16" customHeight="1" x14ac:dyDescent="0.45">
      <c r="B279" s="1588"/>
      <c r="C279" s="1587"/>
      <c r="D279" s="1570"/>
      <c r="E279" s="1571"/>
      <c r="F279" s="1587"/>
      <c r="G279" s="1571"/>
      <c r="H279" s="1571"/>
      <c r="I279" s="1572"/>
      <c r="J279" s="1572"/>
      <c r="K279" s="1572"/>
      <c r="L279" s="1587"/>
      <c r="M279" s="1572"/>
      <c r="N279" s="1572"/>
      <c r="O279" s="1572"/>
      <c r="P279" s="1570"/>
      <c r="Q279" s="1571"/>
      <c r="R279" s="1587"/>
      <c r="S279" s="1866">
        <f t="shared" si="5"/>
        <v>0</v>
      </c>
      <c r="T279" s="1587"/>
      <c r="U279" s="1572"/>
      <c r="V279" s="1572"/>
      <c r="W279" s="1578"/>
      <c r="X279" s="581"/>
      <c r="Y279" s="1609"/>
      <c r="Z279" s="1572"/>
      <c r="AA279" s="1572"/>
      <c r="AB279" s="1572"/>
      <c r="AC279" s="1572"/>
      <c r="AD279" s="1572"/>
      <c r="AE279" s="1572"/>
      <c r="AF279" s="1572"/>
      <c r="AG279" s="1572"/>
      <c r="AH279" s="1572"/>
      <c r="AI279" s="1572"/>
      <c r="AJ279" s="1578"/>
    </row>
    <row r="280" spans="2:36" ht="16" customHeight="1" x14ac:dyDescent="0.45">
      <c r="B280" s="1588"/>
      <c r="C280" s="1587"/>
      <c r="D280" s="1570"/>
      <c r="E280" s="1571"/>
      <c r="F280" s="1587"/>
      <c r="G280" s="1571"/>
      <c r="H280" s="1571"/>
      <c r="I280" s="1572"/>
      <c r="J280" s="1572"/>
      <c r="K280" s="1572"/>
      <c r="L280" s="1587"/>
      <c r="M280" s="1572"/>
      <c r="N280" s="1572"/>
      <c r="O280" s="1572"/>
      <c r="P280" s="1570"/>
      <c r="Q280" s="1571"/>
      <c r="R280" s="1587"/>
      <c r="S280" s="1866">
        <f t="shared" si="5"/>
        <v>0</v>
      </c>
      <c r="T280" s="1587"/>
      <c r="U280" s="1572"/>
      <c r="V280" s="1572"/>
      <c r="W280" s="1578"/>
      <c r="X280" s="581"/>
      <c r="Y280" s="1609"/>
      <c r="Z280" s="1572"/>
      <c r="AA280" s="1572"/>
      <c r="AB280" s="1572"/>
      <c r="AC280" s="1572"/>
      <c r="AD280" s="1572"/>
      <c r="AE280" s="1572"/>
      <c r="AF280" s="1572"/>
      <c r="AG280" s="1572"/>
      <c r="AH280" s="1572"/>
      <c r="AI280" s="1572"/>
      <c r="AJ280" s="1578"/>
    </row>
    <row r="281" spans="2:36" ht="16" customHeight="1" x14ac:dyDescent="0.45">
      <c r="B281" s="1588"/>
      <c r="C281" s="1587"/>
      <c r="D281" s="1570"/>
      <c r="E281" s="1571"/>
      <c r="F281" s="1587"/>
      <c r="G281" s="1571"/>
      <c r="H281" s="1571"/>
      <c r="I281" s="1572"/>
      <c r="J281" s="1572"/>
      <c r="K281" s="1572"/>
      <c r="L281" s="1587"/>
      <c r="M281" s="1572"/>
      <c r="N281" s="1572"/>
      <c r="O281" s="1572"/>
      <c r="P281" s="1570"/>
      <c r="Q281" s="1571"/>
      <c r="R281" s="1587"/>
      <c r="S281" s="1866">
        <f t="shared" si="5"/>
        <v>0</v>
      </c>
      <c r="T281" s="1587"/>
      <c r="U281" s="1572"/>
      <c r="V281" s="1572"/>
      <c r="W281" s="1578"/>
      <c r="X281" s="581"/>
      <c r="Y281" s="1609"/>
      <c r="Z281" s="1572"/>
      <c r="AA281" s="1572"/>
      <c r="AB281" s="1572"/>
      <c r="AC281" s="1572"/>
      <c r="AD281" s="1572"/>
      <c r="AE281" s="1572"/>
      <c r="AF281" s="1572"/>
      <c r="AG281" s="1572"/>
      <c r="AH281" s="1572"/>
      <c r="AI281" s="1572"/>
      <c r="AJ281" s="1578"/>
    </row>
    <row r="282" spans="2:36" ht="16" customHeight="1" x14ac:dyDescent="0.45">
      <c r="B282" s="1588"/>
      <c r="C282" s="1587"/>
      <c r="D282" s="1570"/>
      <c r="E282" s="1571"/>
      <c r="F282" s="1587"/>
      <c r="G282" s="1571"/>
      <c r="H282" s="1571"/>
      <c r="I282" s="1572"/>
      <c r="J282" s="1572"/>
      <c r="K282" s="1572"/>
      <c r="L282" s="1587"/>
      <c r="M282" s="1572"/>
      <c r="N282" s="1572"/>
      <c r="O282" s="1572"/>
      <c r="P282" s="1570"/>
      <c r="Q282" s="1571"/>
      <c r="R282" s="1587"/>
      <c r="S282" s="1866">
        <f t="shared" si="5"/>
        <v>0</v>
      </c>
      <c r="T282" s="1587"/>
      <c r="U282" s="1572"/>
      <c r="V282" s="1572"/>
      <c r="W282" s="1578"/>
      <c r="X282" s="581"/>
      <c r="Y282" s="1609"/>
      <c r="Z282" s="1572"/>
      <c r="AA282" s="1572"/>
      <c r="AB282" s="1572"/>
      <c r="AC282" s="1572"/>
      <c r="AD282" s="1572"/>
      <c r="AE282" s="1572"/>
      <c r="AF282" s="1572"/>
      <c r="AG282" s="1572"/>
      <c r="AH282" s="1572"/>
      <c r="AI282" s="1572"/>
      <c r="AJ282" s="1578"/>
    </row>
    <row r="283" spans="2:36" ht="16" customHeight="1" x14ac:dyDescent="0.45">
      <c r="B283" s="1588"/>
      <c r="C283" s="1587"/>
      <c r="D283" s="1570"/>
      <c r="E283" s="1571"/>
      <c r="F283" s="1587"/>
      <c r="G283" s="1571"/>
      <c r="H283" s="1571"/>
      <c r="I283" s="1572"/>
      <c r="J283" s="1572"/>
      <c r="K283" s="1572"/>
      <c r="L283" s="1587"/>
      <c r="M283" s="1572"/>
      <c r="N283" s="1572"/>
      <c r="O283" s="1572"/>
      <c r="P283" s="1570"/>
      <c r="Q283" s="1571"/>
      <c r="R283" s="1587"/>
      <c r="S283" s="1866">
        <f t="shared" si="5"/>
        <v>0</v>
      </c>
      <c r="T283" s="1587"/>
      <c r="U283" s="1572"/>
      <c r="V283" s="1572"/>
      <c r="W283" s="1578"/>
      <c r="X283" s="581"/>
      <c r="Y283" s="1609"/>
      <c r="Z283" s="1572"/>
      <c r="AA283" s="1572"/>
      <c r="AB283" s="1572"/>
      <c r="AC283" s="1572"/>
      <c r="AD283" s="1572"/>
      <c r="AE283" s="1572"/>
      <c r="AF283" s="1572"/>
      <c r="AG283" s="1572"/>
      <c r="AH283" s="1572"/>
      <c r="AI283" s="1572"/>
      <c r="AJ283" s="1578"/>
    </row>
    <row r="284" spans="2:36" ht="16" customHeight="1" x14ac:dyDescent="0.45">
      <c r="B284" s="1588"/>
      <c r="C284" s="1587"/>
      <c r="D284" s="1570"/>
      <c r="E284" s="1571"/>
      <c r="F284" s="1587"/>
      <c r="G284" s="1571"/>
      <c r="H284" s="1571"/>
      <c r="I284" s="1572"/>
      <c r="J284" s="1572"/>
      <c r="K284" s="1572"/>
      <c r="L284" s="1587"/>
      <c r="M284" s="1572"/>
      <c r="N284" s="1572"/>
      <c r="O284" s="1572"/>
      <c r="P284" s="1570"/>
      <c r="Q284" s="1571"/>
      <c r="R284" s="1587"/>
      <c r="S284" s="1866">
        <f t="shared" si="5"/>
        <v>0</v>
      </c>
      <c r="T284" s="1587"/>
      <c r="U284" s="1572"/>
      <c r="V284" s="1572"/>
      <c r="W284" s="1578"/>
      <c r="X284" s="581"/>
      <c r="Y284" s="1609"/>
      <c r="Z284" s="1572"/>
      <c r="AA284" s="1572"/>
      <c r="AB284" s="1572"/>
      <c r="AC284" s="1572"/>
      <c r="AD284" s="1572"/>
      <c r="AE284" s="1572"/>
      <c r="AF284" s="1572"/>
      <c r="AG284" s="1572"/>
      <c r="AH284" s="1572"/>
      <c r="AI284" s="1572"/>
      <c r="AJ284" s="1578"/>
    </row>
    <row r="285" spans="2:36" ht="16" customHeight="1" x14ac:dyDescent="0.45">
      <c r="B285" s="1588"/>
      <c r="C285" s="1587"/>
      <c r="D285" s="1570"/>
      <c r="E285" s="1571"/>
      <c r="F285" s="1587"/>
      <c r="G285" s="1571"/>
      <c r="H285" s="1571"/>
      <c r="I285" s="1572"/>
      <c r="J285" s="1572"/>
      <c r="K285" s="1572"/>
      <c r="L285" s="1587"/>
      <c r="M285" s="1572"/>
      <c r="N285" s="1572"/>
      <c r="O285" s="1572"/>
      <c r="P285" s="1570"/>
      <c r="Q285" s="1571"/>
      <c r="R285" s="1587"/>
      <c r="S285" s="1866">
        <f t="shared" si="5"/>
        <v>0</v>
      </c>
      <c r="T285" s="1587"/>
      <c r="U285" s="1572"/>
      <c r="V285" s="1572"/>
      <c r="W285" s="1578"/>
      <c r="X285" s="581"/>
      <c r="Y285" s="1609"/>
      <c r="Z285" s="1572"/>
      <c r="AA285" s="1572"/>
      <c r="AB285" s="1572"/>
      <c r="AC285" s="1572"/>
      <c r="AD285" s="1572"/>
      <c r="AE285" s="1572"/>
      <c r="AF285" s="1572"/>
      <c r="AG285" s="1572"/>
      <c r="AH285" s="1572"/>
      <c r="AI285" s="1572"/>
      <c r="AJ285" s="1578"/>
    </row>
    <row r="286" spans="2:36" ht="16" customHeight="1" x14ac:dyDescent="0.45">
      <c r="B286" s="1588"/>
      <c r="C286" s="1587"/>
      <c r="D286" s="1570"/>
      <c r="E286" s="1571"/>
      <c r="F286" s="1587"/>
      <c r="G286" s="1571"/>
      <c r="H286" s="1571"/>
      <c r="I286" s="1572"/>
      <c r="J286" s="1572"/>
      <c r="K286" s="1572"/>
      <c r="L286" s="1587"/>
      <c r="M286" s="1572"/>
      <c r="N286" s="1572"/>
      <c r="O286" s="1572"/>
      <c r="P286" s="1570"/>
      <c r="Q286" s="1571"/>
      <c r="R286" s="1587"/>
      <c r="S286" s="1866">
        <f t="shared" si="5"/>
        <v>0</v>
      </c>
      <c r="T286" s="1587"/>
      <c r="U286" s="1572"/>
      <c r="V286" s="1572"/>
      <c r="W286" s="1578"/>
      <c r="X286" s="581"/>
      <c r="Y286" s="1609"/>
      <c r="Z286" s="1572"/>
      <c r="AA286" s="1572"/>
      <c r="AB286" s="1572"/>
      <c r="AC286" s="1572"/>
      <c r="AD286" s="1572"/>
      <c r="AE286" s="1572"/>
      <c r="AF286" s="1572"/>
      <c r="AG286" s="1572"/>
      <c r="AH286" s="1572"/>
      <c r="AI286" s="1572"/>
      <c r="AJ286" s="1578"/>
    </row>
    <row r="287" spans="2:36" ht="16" customHeight="1" x14ac:dyDescent="0.45">
      <c r="B287" s="1588"/>
      <c r="C287" s="1587"/>
      <c r="D287" s="1570"/>
      <c r="E287" s="1571"/>
      <c r="F287" s="1587"/>
      <c r="G287" s="1571"/>
      <c r="H287" s="1571"/>
      <c r="I287" s="1572"/>
      <c r="J287" s="1572"/>
      <c r="K287" s="1572"/>
      <c r="L287" s="1587"/>
      <c r="M287" s="1572"/>
      <c r="N287" s="1572"/>
      <c r="O287" s="1572"/>
      <c r="P287" s="1570"/>
      <c r="Q287" s="1571"/>
      <c r="R287" s="1587"/>
      <c r="S287" s="1866">
        <f t="shared" si="5"/>
        <v>0</v>
      </c>
      <c r="T287" s="1587"/>
      <c r="U287" s="1572"/>
      <c r="V287" s="1572"/>
      <c r="W287" s="1578"/>
      <c r="X287" s="581"/>
      <c r="Y287" s="1609"/>
      <c r="Z287" s="1572"/>
      <c r="AA287" s="1572"/>
      <c r="AB287" s="1572"/>
      <c r="AC287" s="1572"/>
      <c r="AD287" s="1572"/>
      <c r="AE287" s="1572"/>
      <c r="AF287" s="1572"/>
      <c r="AG287" s="1572"/>
      <c r="AH287" s="1572"/>
      <c r="AI287" s="1572"/>
      <c r="AJ287" s="1578"/>
    </row>
    <row r="288" spans="2:36" ht="16" customHeight="1" x14ac:dyDescent="0.45">
      <c r="B288" s="1588"/>
      <c r="C288" s="1587"/>
      <c r="D288" s="1570"/>
      <c r="E288" s="1571"/>
      <c r="F288" s="1587"/>
      <c r="G288" s="1571"/>
      <c r="H288" s="1571"/>
      <c r="I288" s="1572"/>
      <c r="J288" s="1572"/>
      <c r="K288" s="1572"/>
      <c r="L288" s="1587"/>
      <c r="M288" s="1572"/>
      <c r="N288" s="1572"/>
      <c r="O288" s="1572"/>
      <c r="P288" s="1570"/>
      <c r="Q288" s="1571"/>
      <c r="R288" s="1587"/>
      <c r="S288" s="1866">
        <f t="shared" si="5"/>
        <v>0</v>
      </c>
      <c r="T288" s="1587"/>
      <c r="U288" s="1572"/>
      <c r="V288" s="1572"/>
      <c r="W288" s="1578"/>
      <c r="X288" s="581"/>
      <c r="Y288" s="1609"/>
      <c r="Z288" s="1572"/>
      <c r="AA288" s="1572"/>
      <c r="AB288" s="1572"/>
      <c r="AC288" s="1572"/>
      <c r="AD288" s="1572"/>
      <c r="AE288" s="1572"/>
      <c r="AF288" s="1572"/>
      <c r="AG288" s="1572"/>
      <c r="AH288" s="1572"/>
      <c r="AI288" s="1572"/>
      <c r="AJ288" s="1578"/>
    </row>
    <row r="289" spans="2:36" ht="16" customHeight="1" x14ac:dyDescent="0.45">
      <c r="B289" s="1588"/>
      <c r="C289" s="1587"/>
      <c r="D289" s="1570"/>
      <c r="E289" s="1571"/>
      <c r="F289" s="1587"/>
      <c r="G289" s="1571"/>
      <c r="H289" s="1571"/>
      <c r="I289" s="1572"/>
      <c r="J289" s="1572"/>
      <c r="K289" s="1572"/>
      <c r="L289" s="1587"/>
      <c r="M289" s="1572"/>
      <c r="N289" s="1572"/>
      <c r="O289" s="1572"/>
      <c r="P289" s="1570"/>
      <c r="Q289" s="1571"/>
      <c r="R289" s="1587"/>
      <c r="S289" s="1866">
        <f t="shared" si="5"/>
        <v>0</v>
      </c>
      <c r="T289" s="1587"/>
      <c r="U289" s="1572"/>
      <c r="V289" s="1572"/>
      <c r="W289" s="1578"/>
      <c r="X289" s="581"/>
      <c r="Y289" s="1609"/>
      <c r="Z289" s="1572"/>
      <c r="AA289" s="1572"/>
      <c r="AB289" s="1572"/>
      <c r="AC289" s="1572"/>
      <c r="AD289" s="1572"/>
      <c r="AE289" s="1572"/>
      <c r="AF289" s="1572"/>
      <c r="AG289" s="1572"/>
      <c r="AH289" s="1572"/>
      <c r="AI289" s="1572"/>
      <c r="AJ289" s="1578"/>
    </row>
    <row r="290" spans="2:36" ht="16" customHeight="1" x14ac:dyDescent="0.45">
      <c r="B290" s="1600"/>
      <c r="C290" s="1601"/>
      <c r="D290" s="1591"/>
      <c r="E290" s="1592"/>
      <c r="F290" s="1601"/>
      <c r="G290" s="1592"/>
      <c r="H290" s="1592"/>
      <c r="I290" s="1593"/>
      <c r="J290" s="1593"/>
      <c r="K290" s="1593"/>
      <c r="L290" s="1601"/>
      <c r="M290" s="1593"/>
      <c r="N290" s="1593"/>
      <c r="O290" s="1593"/>
      <c r="P290" s="1591"/>
      <c r="Q290" s="1592"/>
      <c r="R290" s="1601"/>
      <c r="S290" s="1866">
        <f t="shared" si="5"/>
        <v>0</v>
      </c>
      <c r="T290" s="1601"/>
      <c r="U290" s="1593"/>
      <c r="V290" s="1593"/>
      <c r="W290" s="1599"/>
      <c r="X290" s="581"/>
      <c r="Y290" s="1611"/>
      <c r="Z290" s="1593"/>
      <c r="AA290" s="1593"/>
      <c r="AB290" s="1593"/>
      <c r="AC290" s="1593"/>
      <c r="AD290" s="1593"/>
      <c r="AE290" s="1593"/>
      <c r="AF290" s="1593"/>
      <c r="AG290" s="1593"/>
      <c r="AH290" s="1593"/>
      <c r="AI290" s="1593"/>
      <c r="AJ290" s="1599"/>
    </row>
  </sheetData>
  <customSheetViews>
    <customSheetView guid="{8CC598B7-8EB7-4AE3-BEF6-CBCE0253806D}" scale="90" showGridLines="0" state="veryHidden">
      <selection activeCell="N42" sqref="N42"/>
      <pageMargins left="0.7" right="0.7" top="0.75" bottom="0.75" header="0.3" footer="0.3"/>
      <pageSetup orientation="portrait" horizontalDpi="300" verticalDpi="300" r:id="rId1"/>
    </customSheetView>
  </customSheetViews>
  <mergeCells count="30">
    <mergeCell ref="J6:J7"/>
    <mergeCell ref="K6:K7"/>
    <mergeCell ref="T6:T7"/>
    <mergeCell ref="P6:R6"/>
    <mergeCell ref="S6:S7"/>
    <mergeCell ref="L6:L7"/>
    <mergeCell ref="M6:M7"/>
    <mergeCell ref="N6:N7"/>
    <mergeCell ref="O6:O7"/>
    <mergeCell ref="G6:G7"/>
    <mergeCell ref="H6:H7"/>
    <mergeCell ref="I6:I7"/>
    <mergeCell ref="B6:B7"/>
    <mergeCell ref="C6:C7"/>
    <mergeCell ref="D6:D7"/>
    <mergeCell ref="E6:E7"/>
    <mergeCell ref="F6:F7"/>
    <mergeCell ref="Y6:Y7"/>
    <mergeCell ref="Z6:Z7"/>
    <mergeCell ref="AA6:AA7"/>
    <mergeCell ref="U6:W6"/>
    <mergeCell ref="AB6:AB7"/>
    <mergeCell ref="AC6:AC7"/>
    <mergeCell ref="AI6:AI7"/>
    <mergeCell ref="AJ6:AJ7"/>
    <mergeCell ref="AD6:AD7"/>
    <mergeCell ref="AE6:AE7"/>
    <mergeCell ref="AF6:AF7"/>
    <mergeCell ref="AG6:AG7"/>
    <mergeCell ref="AH6:AH7"/>
  </mergeCells>
  <dataValidations count="2">
    <dataValidation type="list" allowBlank="1" showInputMessage="1" showErrorMessage="1" sqref="M9:O290" xr:uid="{00000000-0002-0000-1300-000000000000}">
      <formula1>Thang</formula1>
    </dataValidation>
    <dataValidation type="list" allowBlank="1" showInputMessage="1" showErrorMessage="1" promptTitle="Chú Thích:" prompt="PB: Phân bổ_x000a_TSCD-HH: TSCĐ hữu hình_x000a_TSCD-VH: TSCĐ vô hình_x000a_TSCD-TTC: TSCĐ thuê tài chính_x000a_TSCD-BDSDT: TSCĐ bất động sản đầu tư_x000a_TSCD-TSSH: Tài sản sinh học" sqref="B9:B290" xr:uid="{CB559B8B-BE86-4D1F-9B1E-B3AB2A4CE8ED}">
      <formula1>"PB,TSCD-HH,TSCD-VH,TSCD-TTC,TSCD-BDSDT,TSCD-TSSH"</formula1>
    </dataValidation>
  </dataValidations>
  <pageMargins left="0.7" right="0.7" top="0.75" bottom="0.75" header="0.3" footer="0.3"/>
  <pageSetup orientation="portrait" horizontalDpi="300" verticalDpi="300" r:id="rId2"/>
  <drawing r:id="rId3"/>
  <legacy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ang_PBo"/>
  <dimension ref="C1:AC30"/>
  <sheetViews>
    <sheetView showGridLines="0" showRowColHeaders="0" zoomScaleNormal="100" workbookViewId="0">
      <pane ySplit="15" topLeftCell="A16" activePane="bottomLeft" state="frozen"/>
      <selection pane="bottomLeft" activeCell="E1" sqref="E1"/>
    </sheetView>
  </sheetViews>
  <sheetFormatPr defaultColWidth="9.26953125" defaultRowHeight="16" x14ac:dyDescent="0.45"/>
  <cols>
    <col min="1" max="1" width="2.453125" style="1018" customWidth="1"/>
    <col min="2" max="2" width="2.7265625" style="1018" customWidth="1"/>
    <col min="3" max="3" width="6.26953125" style="1018" customWidth="1"/>
    <col min="4" max="4" width="7.26953125" style="1018" customWidth="1"/>
    <col min="5" max="5" width="9.26953125" style="1018" customWidth="1"/>
    <col min="6" max="6" width="35.7265625" style="1018" customWidth="1"/>
    <col min="7" max="7" width="8.26953125" style="1018" customWidth="1"/>
    <col min="8" max="8" width="9" style="1018" customWidth="1"/>
    <col min="9" max="9" width="13.7265625" style="1018" customWidth="1"/>
    <col min="10" max="10" width="6.7265625" style="1018" customWidth="1"/>
    <col min="11" max="11" width="5.7265625" style="1018" customWidth="1"/>
    <col min="12" max="12" width="14" style="1018" customWidth="1"/>
    <col min="13" max="13" width="12.453125" style="1018" customWidth="1"/>
    <col min="14" max="15" width="12.54296875" style="1018" customWidth="1"/>
    <col min="16" max="16" width="4.7265625" style="1018" customWidth="1"/>
    <col min="17" max="17" width="3.7265625" style="1018" customWidth="1"/>
    <col min="18" max="19" width="10.1796875" style="1018" bestFit="1" customWidth="1"/>
    <col min="20" max="23" width="10.54296875" style="1018" bestFit="1" customWidth="1"/>
    <col min="24" max="29" width="10.1796875" style="1018" bestFit="1" customWidth="1"/>
    <col min="30" max="16384" width="9.26953125" style="1018"/>
  </cols>
  <sheetData>
    <row r="1" spans="3:29" x14ac:dyDescent="0.45">
      <c r="C1" s="487"/>
      <c r="D1" s="488"/>
      <c r="E1" s="425"/>
      <c r="F1" s="848" t="s">
        <v>686</v>
      </c>
      <c r="G1" s="1823">
        <v>6</v>
      </c>
      <c r="H1" s="1125"/>
      <c r="I1" s="629"/>
      <c r="J1" s="425"/>
      <c r="K1" s="425"/>
      <c r="L1" s="425"/>
      <c r="M1" s="425"/>
      <c r="N1" s="425"/>
      <c r="O1" s="425"/>
      <c r="P1" s="428"/>
      <c r="R1" s="425"/>
      <c r="S1" s="425"/>
      <c r="T1" s="425"/>
      <c r="U1" s="425"/>
      <c r="V1" s="425"/>
      <c r="W1" s="425"/>
      <c r="X1" s="425"/>
      <c r="Y1" s="425"/>
      <c r="Z1" s="425"/>
      <c r="AA1" s="425"/>
      <c r="AB1" s="425"/>
      <c r="AC1" s="425"/>
    </row>
    <row r="2" spans="3:29" x14ac:dyDescent="0.45">
      <c r="C2" s="426"/>
      <c r="D2" s="427"/>
      <c r="E2" s="427"/>
      <c r="F2" s="427"/>
      <c r="G2" s="427"/>
      <c r="H2" s="427"/>
      <c r="I2" s="427"/>
      <c r="J2" s="427"/>
      <c r="K2" s="427"/>
      <c r="L2" s="427"/>
      <c r="M2" s="427"/>
      <c r="N2" s="427"/>
      <c r="O2" s="427"/>
      <c r="P2" s="429"/>
      <c r="R2" s="427"/>
      <c r="S2" s="427"/>
      <c r="T2" s="427"/>
      <c r="U2" s="427"/>
      <c r="V2" s="427"/>
      <c r="W2" s="427"/>
      <c r="X2" s="427"/>
      <c r="Y2" s="427"/>
      <c r="Z2" s="427"/>
      <c r="AA2" s="427"/>
      <c r="AB2" s="427"/>
      <c r="AC2" s="427"/>
    </row>
    <row r="5" spans="3:29" x14ac:dyDescent="0.45">
      <c r="D5" s="1027" t="str">
        <f>"Đơn vị : "&amp;KB_CTy</f>
        <v xml:space="preserve">Đơn vị : </v>
      </c>
    </row>
    <row r="6" spans="3:29" x14ac:dyDescent="0.45">
      <c r="D6" s="1027" t="str">
        <f>"Địa chỉ : "&amp;KB_DC</f>
        <v xml:space="preserve">Địa chỉ : </v>
      </c>
    </row>
    <row r="7" spans="3:29" x14ac:dyDescent="0.45">
      <c r="D7" s="1027" t="str">
        <f>"Mã số thuế : "&amp;KB_MST</f>
        <v xml:space="preserve">Mã số thuế : </v>
      </c>
      <c r="N7" s="1230"/>
      <c r="O7" s="1230"/>
    </row>
    <row r="8" spans="3:29" ht="24" customHeight="1" x14ac:dyDescent="0.45">
      <c r="D8" s="2240" t="s">
        <v>2668</v>
      </c>
      <c r="E8" s="2240"/>
      <c r="F8" s="2240"/>
      <c r="G8" s="2240"/>
      <c r="H8" s="2240"/>
      <c r="I8" s="2240"/>
      <c r="J8" s="2240"/>
      <c r="K8" s="2240"/>
      <c r="L8" s="2240"/>
      <c r="M8" s="2240"/>
      <c r="N8" s="2240"/>
      <c r="O8" s="2240"/>
      <c r="P8" s="2240"/>
      <c r="Q8" s="1150"/>
      <c r="R8" s="1150"/>
      <c r="S8" s="1150"/>
      <c r="T8" s="1150"/>
      <c r="U8" s="1150"/>
      <c r="V8" s="1150"/>
      <c r="W8" s="1150"/>
      <c r="X8" s="1150"/>
      <c r="Y8" s="1150"/>
      <c r="Z8" s="1150"/>
      <c r="AA8" s="1150"/>
      <c r="AB8" s="1150"/>
      <c r="AC8" s="1150"/>
    </row>
    <row r="9" spans="3:29" x14ac:dyDescent="0.45">
      <c r="G9" s="1025" t="s">
        <v>32</v>
      </c>
      <c r="H9" s="1025">
        <v>6</v>
      </c>
    </row>
    <row r="10" spans="3:29" x14ac:dyDescent="0.45">
      <c r="G10" s="1025" t="s">
        <v>244</v>
      </c>
      <c r="H10" s="1025">
        <f>YEAR(KB_Den)</f>
        <v>2026</v>
      </c>
    </row>
    <row r="11" spans="3:29" x14ac:dyDescent="0.45">
      <c r="P11" s="1032" t="s">
        <v>237</v>
      </c>
    </row>
    <row r="12" spans="3:29" x14ac:dyDescent="0.45">
      <c r="C12" s="2234" t="s">
        <v>75</v>
      </c>
      <c r="D12" s="2241" t="s">
        <v>98</v>
      </c>
      <c r="E12" s="2241"/>
      <c r="F12" s="2241" t="s">
        <v>606</v>
      </c>
      <c r="G12" s="2241" t="s">
        <v>364</v>
      </c>
      <c r="H12" s="2241" t="s">
        <v>365</v>
      </c>
      <c r="I12" s="2241" t="s">
        <v>607</v>
      </c>
      <c r="J12" s="2241" t="s">
        <v>368</v>
      </c>
      <c r="K12" s="2241" t="s">
        <v>605</v>
      </c>
      <c r="L12" s="2241" t="s">
        <v>366</v>
      </c>
      <c r="M12" s="2241" t="s">
        <v>367</v>
      </c>
      <c r="N12" s="2241" t="s">
        <v>369</v>
      </c>
      <c r="O12" s="2241" t="s">
        <v>859</v>
      </c>
      <c r="P12" s="2237" t="s">
        <v>22</v>
      </c>
      <c r="R12" s="2234" t="s">
        <v>1866</v>
      </c>
      <c r="S12" s="2241"/>
      <c r="T12" s="2241"/>
      <c r="U12" s="2241"/>
      <c r="V12" s="2241"/>
      <c r="W12" s="2241"/>
      <c r="X12" s="2241"/>
      <c r="Y12" s="2241"/>
      <c r="Z12" s="2241"/>
      <c r="AA12" s="2241"/>
      <c r="AB12" s="2241"/>
      <c r="AC12" s="2237"/>
    </row>
    <row r="13" spans="3:29" x14ac:dyDescent="0.45">
      <c r="C13" s="2235"/>
      <c r="D13" s="2242" t="s">
        <v>362</v>
      </c>
      <c r="E13" s="2242" t="s">
        <v>363</v>
      </c>
      <c r="F13" s="2242"/>
      <c r="G13" s="2242"/>
      <c r="H13" s="2242"/>
      <c r="I13" s="2242"/>
      <c r="J13" s="2242"/>
      <c r="K13" s="2242"/>
      <c r="L13" s="2242"/>
      <c r="M13" s="2242"/>
      <c r="N13" s="2242"/>
      <c r="O13" s="2242"/>
      <c r="P13" s="2238"/>
      <c r="R13" s="2244">
        <v>1</v>
      </c>
      <c r="S13" s="2246">
        <v>2</v>
      </c>
      <c r="T13" s="2246">
        <v>3</v>
      </c>
      <c r="U13" s="2246">
        <v>4</v>
      </c>
      <c r="V13" s="2246">
        <v>5</v>
      </c>
      <c r="W13" s="2246">
        <v>6</v>
      </c>
      <c r="X13" s="2246">
        <v>7</v>
      </c>
      <c r="Y13" s="2246">
        <v>8</v>
      </c>
      <c r="Z13" s="2246">
        <v>9</v>
      </c>
      <c r="AA13" s="2246">
        <v>10</v>
      </c>
      <c r="AB13" s="2246">
        <v>11</v>
      </c>
      <c r="AC13" s="2248">
        <v>12</v>
      </c>
    </row>
    <row r="14" spans="3:29" x14ac:dyDescent="0.45">
      <c r="C14" s="2236"/>
      <c r="D14" s="2243"/>
      <c r="E14" s="2243"/>
      <c r="F14" s="2243"/>
      <c r="G14" s="2243"/>
      <c r="H14" s="2243"/>
      <c r="I14" s="2243"/>
      <c r="J14" s="2243"/>
      <c r="K14" s="2243"/>
      <c r="L14" s="2243"/>
      <c r="M14" s="2243"/>
      <c r="N14" s="2243"/>
      <c r="O14" s="2243"/>
      <c r="P14" s="2239"/>
      <c r="R14" s="2245"/>
      <c r="S14" s="2247"/>
      <c r="T14" s="2247"/>
      <c r="U14" s="2247"/>
      <c r="V14" s="2247"/>
      <c r="W14" s="2247"/>
      <c r="X14" s="2247"/>
      <c r="Y14" s="2247"/>
      <c r="Z14" s="2247"/>
      <c r="AA14" s="2247"/>
      <c r="AB14" s="2247"/>
      <c r="AC14" s="2249"/>
    </row>
    <row r="15" spans="3:29" x14ac:dyDescent="0.45">
      <c r="C15" s="1035" t="s">
        <v>854</v>
      </c>
      <c r="D15" s="1036" t="s">
        <v>27</v>
      </c>
      <c r="E15" s="1036" t="s">
        <v>28</v>
      </c>
      <c r="F15" s="1036" t="s">
        <v>29</v>
      </c>
      <c r="G15" s="1036" t="s">
        <v>53</v>
      </c>
      <c r="H15" s="1036" t="s">
        <v>54</v>
      </c>
      <c r="I15" s="1036" t="s">
        <v>55</v>
      </c>
      <c r="J15" s="1036" t="s">
        <v>56</v>
      </c>
      <c r="K15" s="1036" t="s">
        <v>57</v>
      </c>
      <c r="L15" s="1036" t="s">
        <v>58</v>
      </c>
      <c r="M15" s="1036" t="s">
        <v>59</v>
      </c>
      <c r="N15" s="1036" t="s">
        <v>60</v>
      </c>
      <c r="O15" s="1036" t="s">
        <v>61</v>
      </c>
      <c r="P15" s="1037" t="s">
        <v>62</v>
      </c>
      <c r="R15" s="1035" t="s">
        <v>27</v>
      </c>
      <c r="S15" s="1036" t="s">
        <v>28</v>
      </c>
      <c r="T15" s="1036" t="s">
        <v>29</v>
      </c>
      <c r="U15" s="1036" t="s">
        <v>53</v>
      </c>
      <c r="V15" s="1036" t="s">
        <v>54</v>
      </c>
      <c r="W15" s="1036" t="s">
        <v>55</v>
      </c>
      <c r="X15" s="1036" t="s">
        <v>56</v>
      </c>
      <c r="Y15" s="1036" t="s">
        <v>57</v>
      </c>
      <c r="Z15" s="1036" t="s">
        <v>58</v>
      </c>
      <c r="AA15" s="1036" t="s">
        <v>59</v>
      </c>
      <c r="AB15" s="1036" t="s">
        <v>60</v>
      </c>
      <c r="AC15" s="1037" t="s">
        <v>61</v>
      </c>
    </row>
    <row r="16" spans="3:29" x14ac:dyDescent="0.45">
      <c r="C16" s="1622"/>
      <c r="D16" s="1623"/>
      <c r="E16" s="1624"/>
      <c r="F16" s="1625"/>
      <c r="G16" s="1624"/>
      <c r="H16" s="1624"/>
      <c r="I16" s="1626"/>
      <c r="J16" s="1626"/>
      <c r="K16" s="1626"/>
      <c r="L16" s="1626"/>
      <c r="M16" s="1626"/>
      <c r="N16" s="1626"/>
      <c r="O16" s="1626"/>
      <c r="P16" s="1627"/>
      <c r="R16" s="1634"/>
      <c r="S16" s="1626"/>
      <c r="T16" s="1626"/>
      <c r="U16" s="1626"/>
      <c r="V16" s="1626"/>
      <c r="W16" s="1626"/>
      <c r="X16" s="1626"/>
      <c r="Y16" s="1626"/>
      <c r="Z16" s="1626"/>
      <c r="AA16" s="1626"/>
      <c r="AB16" s="1626"/>
      <c r="AC16" s="1627"/>
    </row>
    <row r="17" spans="3:29" x14ac:dyDescent="0.45">
      <c r="C17" s="1628"/>
      <c r="D17" s="1629"/>
      <c r="E17" s="1630"/>
      <c r="F17" s="1631"/>
      <c r="G17" s="1630"/>
      <c r="H17" s="1630"/>
      <c r="I17" s="1632"/>
      <c r="J17" s="1632"/>
      <c r="K17" s="1632"/>
      <c r="L17" s="1632"/>
      <c r="M17" s="1632"/>
      <c r="N17" s="1632"/>
      <c r="O17" s="1632"/>
      <c r="P17" s="1633"/>
      <c r="R17" s="1635"/>
      <c r="S17" s="1632"/>
      <c r="T17" s="1632"/>
      <c r="U17" s="1632"/>
      <c r="V17" s="1632"/>
      <c r="W17" s="1632"/>
      <c r="X17" s="1632"/>
      <c r="Y17" s="1632"/>
      <c r="Z17" s="1632"/>
      <c r="AA17" s="1632"/>
      <c r="AB17" s="1632"/>
      <c r="AC17" s="1633"/>
    </row>
    <row r="18" spans="3:29" x14ac:dyDescent="0.45">
      <c r="C18" s="1232"/>
      <c r="D18" s="1232"/>
      <c r="E18" s="1232"/>
      <c r="F18" s="1233" t="s">
        <v>82</v>
      </c>
      <c r="G18" s="1232"/>
      <c r="H18" s="1232"/>
      <c r="I18" s="1232"/>
      <c r="J18" s="1232"/>
      <c r="K18" s="1232"/>
      <c r="L18" s="1232"/>
      <c r="M18" s="1232"/>
      <c r="N18" s="1232"/>
      <c r="O18" s="1232"/>
      <c r="P18" s="1232"/>
      <c r="R18" s="1232"/>
      <c r="S18" s="1232"/>
      <c r="T18" s="1232"/>
      <c r="U18" s="1232"/>
      <c r="V18" s="1232"/>
      <c r="W18" s="1232"/>
      <c r="X18" s="1232"/>
      <c r="Y18" s="1232"/>
      <c r="Z18" s="1232"/>
      <c r="AA18" s="1232"/>
      <c r="AB18" s="1232"/>
      <c r="AC18" s="1232"/>
    </row>
    <row r="19" spans="3:29" x14ac:dyDescent="0.45">
      <c r="C19" s="3"/>
      <c r="D19" s="3"/>
      <c r="E19" s="3"/>
      <c r="F19" s="3"/>
      <c r="G19" s="3"/>
      <c r="H19" s="3"/>
      <c r="I19" s="3"/>
      <c r="J19" s="3"/>
      <c r="K19" s="3"/>
      <c r="L19" s="3"/>
      <c r="M19" s="3"/>
      <c r="N19" s="1234"/>
      <c r="O19" s="1234"/>
      <c r="P19" s="3"/>
      <c r="Q19" s="3"/>
      <c r="R19" s="3"/>
      <c r="S19" s="3"/>
      <c r="T19" s="3"/>
      <c r="U19" s="3"/>
      <c r="V19" s="3"/>
      <c r="W19" s="3"/>
      <c r="X19" s="3"/>
      <c r="Y19" s="3"/>
      <c r="Z19" s="3"/>
      <c r="AA19" s="3"/>
      <c r="AB19" s="3"/>
      <c r="AC19" s="3"/>
    </row>
    <row r="20" spans="3:29" x14ac:dyDescent="0.45">
      <c r="C20" s="3"/>
      <c r="D20" s="3"/>
      <c r="E20" s="3"/>
      <c r="F20" s="3"/>
      <c r="G20" s="3"/>
      <c r="H20" s="3"/>
      <c r="I20" s="3"/>
      <c r="J20" s="32"/>
      <c r="K20" s="32"/>
      <c r="L20" s="3"/>
      <c r="M20" s="32" t="s">
        <v>2417</v>
      </c>
      <c r="N20" s="3"/>
      <c r="O20" s="3"/>
      <c r="P20" s="3"/>
      <c r="Q20" s="3"/>
      <c r="R20" s="3"/>
      <c r="S20" s="3"/>
      <c r="T20" s="3"/>
      <c r="U20" s="3"/>
      <c r="V20" s="3"/>
      <c r="W20" s="3"/>
      <c r="X20" s="3"/>
      <c r="Y20" s="3"/>
      <c r="Z20" s="3"/>
      <c r="AA20" s="3"/>
      <c r="AB20" s="3"/>
      <c r="AC20" s="3"/>
    </row>
    <row r="21" spans="3:29" x14ac:dyDescent="0.45">
      <c r="C21" s="3"/>
      <c r="D21" s="3"/>
      <c r="E21" s="8" t="s">
        <v>341</v>
      </c>
      <c r="F21" s="3"/>
      <c r="G21" s="3"/>
      <c r="H21" s="8" t="s">
        <v>8</v>
      </c>
      <c r="I21" s="3"/>
      <c r="J21" s="32"/>
      <c r="K21" s="8"/>
      <c r="L21" s="3"/>
      <c r="M21" s="8" t="s">
        <v>2569</v>
      </c>
      <c r="N21" s="3"/>
      <c r="O21" s="3"/>
      <c r="P21" s="3"/>
      <c r="Q21" s="3"/>
      <c r="R21" s="3"/>
      <c r="S21" s="3"/>
      <c r="T21" s="3"/>
      <c r="U21" s="3"/>
      <c r="V21" s="3"/>
      <c r="W21" s="3"/>
      <c r="X21" s="3"/>
      <c r="Y21" s="3"/>
      <c r="Z21" s="3"/>
      <c r="AA21" s="3"/>
      <c r="AB21" s="3"/>
      <c r="AC21" s="3"/>
    </row>
    <row r="22" spans="3:29" x14ac:dyDescent="0.45">
      <c r="C22" s="3"/>
      <c r="D22" s="3"/>
      <c r="E22" s="32" t="s">
        <v>113</v>
      </c>
      <c r="F22" s="3"/>
      <c r="G22" s="3"/>
      <c r="H22" s="32" t="s">
        <v>113</v>
      </c>
      <c r="I22" s="3"/>
      <c r="J22" s="8"/>
      <c r="K22" s="32"/>
      <c r="L22" s="3"/>
      <c r="M22" s="32" t="s">
        <v>114</v>
      </c>
      <c r="N22" s="3"/>
      <c r="O22" s="3"/>
      <c r="P22" s="3"/>
      <c r="Q22" s="3"/>
      <c r="R22" s="3"/>
      <c r="S22" s="3"/>
      <c r="T22" s="3"/>
      <c r="U22" s="3"/>
      <c r="V22" s="3"/>
      <c r="W22" s="3"/>
      <c r="X22" s="3"/>
      <c r="Y22" s="3"/>
      <c r="Z22" s="3"/>
      <c r="AA22" s="3"/>
      <c r="AB22" s="3"/>
      <c r="AC22" s="3"/>
    </row>
    <row r="23" spans="3:29" x14ac:dyDescent="0.45">
      <c r="C23" s="3"/>
      <c r="D23" s="3"/>
      <c r="E23" s="3"/>
      <c r="F23" s="3"/>
      <c r="G23" s="3"/>
      <c r="H23" s="3"/>
      <c r="I23" s="3"/>
      <c r="J23" s="32"/>
      <c r="K23" s="4"/>
      <c r="L23" s="3"/>
      <c r="M23" s="4"/>
      <c r="N23" s="3"/>
      <c r="O23" s="3"/>
      <c r="P23" s="3"/>
      <c r="Q23" s="3"/>
      <c r="R23" s="3"/>
      <c r="S23" s="3"/>
      <c r="T23" s="3"/>
      <c r="U23" s="3"/>
      <c r="V23" s="3"/>
      <c r="W23" s="3"/>
      <c r="X23" s="3"/>
      <c r="Y23" s="3"/>
      <c r="Z23" s="3"/>
      <c r="AA23" s="3"/>
      <c r="AB23" s="3"/>
      <c r="AC23" s="3"/>
    </row>
    <row r="24" spans="3:29" x14ac:dyDescent="0.45">
      <c r="C24" s="3"/>
      <c r="D24" s="3"/>
      <c r="E24" s="3"/>
      <c r="F24" s="3"/>
      <c r="G24" s="3"/>
      <c r="H24" s="3"/>
      <c r="I24" s="3"/>
      <c r="J24" s="4"/>
      <c r="K24" s="4"/>
      <c r="L24" s="3"/>
      <c r="M24" s="4"/>
      <c r="N24" s="1234"/>
      <c r="O24" s="1234"/>
      <c r="P24" s="3"/>
      <c r="Q24" s="3"/>
      <c r="R24" s="3"/>
      <c r="S24" s="3"/>
      <c r="T24" s="3"/>
      <c r="U24" s="3"/>
      <c r="V24" s="3"/>
      <c r="W24" s="3"/>
      <c r="X24" s="3"/>
      <c r="Y24" s="3"/>
      <c r="Z24" s="3"/>
      <c r="AA24" s="3"/>
      <c r="AB24" s="3"/>
      <c r="AC24" s="3"/>
    </row>
    <row r="25" spans="3:29" x14ac:dyDescent="0.45">
      <c r="C25" s="3"/>
      <c r="D25" s="3"/>
      <c r="E25" s="3"/>
      <c r="F25" s="3"/>
      <c r="G25" s="3"/>
      <c r="H25" s="3"/>
      <c r="I25" s="3"/>
      <c r="J25" s="4"/>
      <c r="K25" s="4"/>
      <c r="L25" s="3"/>
      <c r="M25" s="4"/>
      <c r="N25" s="1234"/>
      <c r="O25" s="1234"/>
      <c r="P25" s="3"/>
      <c r="Q25" s="3"/>
      <c r="R25" s="3"/>
      <c r="S25" s="3"/>
      <c r="T25" s="3"/>
      <c r="U25" s="3"/>
      <c r="V25" s="3"/>
      <c r="W25" s="3"/>
      <c r="X25" s="3"/>
      <c r="Y25" s="3"/>
      <c r="Z25" s="3"/>
      <c r="AA25" s="3"/>
      <c r="AB25" s="3"/>
      <c r="AC25" s="3"/>
    </row>
    <row r="26" spans="3:29" x14ac:dyDescent="0.45">
      <c r="C26" s="3"/>
      <c r="D26" s="3"/>
      <c r="E26" s="3"/>
      <c r="F26" s="3"/>
      <c r="G26" s="3"/>
      <c r="H26" s="3"/>
      <c r="I26" s="3"/>
      <c r="J26" s="4"/>
      <c r="K26" s="4"/>
      <c r="L26" s="3"/>
      <c r="M26" s="4"/>
      <c r="N26" s="1234"/>
      <c r="O26" s="1234"/>
      <c r="P26" s="3"/>
      <c r="Q26" s="3"/>
      <c r="R26" s="3"/>
      <c r="S26" s="3"/>
      <c r="T26" s="3"/>
      <c r="U26" s="3"/>
      <c r="V26" s="3"/>
      <c r="W26" s="3"/>
      <c r="X26" s="3"/>
      <c r="Y26" s="3"/>
      <c r="Z26" s="3"/>
      <c r="AA26" s="3"/>
      <c r="AB26" s="3"/>
      <c r="AC26" s="3"/>
    </row>
    <row r="27" spans="3:29" x14ac:dyDescent="0.45">
      <c r="C27" s="3"/>
      <c r="D27" s="3"/>
      <c r="E27" s="3"/>
      <c r="F27" s="3"/>
      <c r="G27" s="3"/>
      <c r="H27" s="3"/>
      <c r="I27" s="3"/>
      <c r="J27" s="4"/>
      <c r="K27" s="4"/>
      <c r="L27" s="3"/>
      <c r="M27" s="4"/>
      <c r="N27" s="3"/>
      <c r="O27" s="3"/>
      <c r="P27" s="3"/>
      <c r="Q27" s="3"/>
      <c r="R27" s="3"/>
      <c r="S27" s="3"/>
      <c r="T27" s="3"/>
      <c r="U27" s="3"/>
      <c r="V27" s="3"/>
      <c r="W27" s="3"/>
      <c r="X27" s="3"/>
      <c r="Y27" s="3"/>
      <c r="Z27" s="3"/>
      <c r="AA27" s="3"/>
      <c r="AB27" s="3"/>
      <c r="AC27" s="3"/>
    </row>
    <row r="28" spans="3:29" x14ac:dyDescent="0.45">
      <c r="C28" s="3"/>
      <c r="D28" s="3"/>
      <c r="E28" s="4" t="str">
        <f>IF(ISBLANK(KB_TQuy),"",KB_TQuy)</f>
        <v/>
      </c>
      <c r="F28" s="3"/>
      <c r="G28" s="3"/>
      <c r="H28" s="4" t="str">
        <f>IF(ISBLANK(KB_KTT),"",KB_KTT)</f>
        <v/>
      </c>
      <c r="I28" s="3"/>
      <c r="J28" s="4"/>
      <c r="K28" s="8"/>
      <c r="L28" s="3"/>
      <c r="M28" s="8">
        <f>KB_GD</f>
        <v>0</v>
      </c>
      <c r="N28" s="3"/>
      <c r="O28" s="3"/>
      <c r="P28" s="3"/>
      <c r="Q28" s="3"/>
      <c r="R28" s="3"/>
      <c r="S28" s="3"/>
      <c r="T28" s="3"/>
      <c r="U28" s="3"/>
      <c r="V28" s="3"/>
      <c r="W28" s="3"/>
      <c r="X28" s="3"/>
      <c r="Y28" s="3"/>
      <c r="Z28" s="3"/>
      <c r="AA28" s="3"/>
      <c r="AB28" s="3"/>
      <c r="AC28" s="3"/>
    </row>
    <row r="29" spans="3:29" x14ac:dyDescent="0.45">
      <c r="C29" s="3"/>
      <c r="D29" s="3"/>
      <c r="E29" s="3"/>
      <c r="F29" s="3"/>
      <c r="G29" s="3"/>
      <c r="H29" s="3"/>
      <c r="I29" s="3"/>
      <c r="J29" s="8"/>
      <c r="K29" s="3"/>
      <c r="L29" s="3"/>
      <c r="M29" s="3"/>
      <c r="N29" s="3"/>
      <c r="O29" s="3"/>
      <c r="P29" s="3"/>
      <c r="Q29" s="3"/>
      <c r="R29" s="3"/>
      <c r="S29" s="3"/>
      <c r="T29" s="3"/>
      <c r="U29" s="3"/>
      <c r="V29" s="3"/>
      <c r="W29" s="3"/>
      <c r="X29" s="3"/>
      <c r="Y29" s="3"/>
      <c r="Z29" s="3"/>
      <c r="AA29" s="3"/>
      <c r="AB29" s="3"/>
      <c r="AC29" s="3"/>
    </row>
    <row r="30" spans="3:29" x14ac:dyDescent="0.45">
      <c r="C30" s="3"/>
      <c r="D30" s="3"/>
      <c r="E30" s="3"/>
      <c r="F30" s="3"/>
      <c r="G30" s="3"/>
      <c r="H30" s="3"/>
      <c r="I30" s="3"/>
      <c r="J30" s="3"/>
      <c r="K30" s="3"/>
      <c r="L30" s="3"/>
      <c r="M30" s="3"/>
      <c r="N30" s="3"/>
      <c r="O30" s="3"/>
      <c r="P30" s="3"/>
      <c r="Q30" s="3"/>
      <c r="R30" s="3"/>
      <c r="S30" s="3"/>
      <c r="T30" s="3"/>
      <c r="U30" s="3"/>
      <c r="V30" s="3"/>
      <c r="W30" s="3"/>
      <c r="X30" s="3"/>
      <c r="Y30" s="3"/>
      <c r="Z30" s="3"/>
      <c r="AA30" s="3"/>
      <c r="AB30" s="3"/>
      <c r="AC30" s="3"/>
    </row>
  </sheetData>
  <customSheetViews>
    <customSheetView guid="{8CC598B7-8EB7-4AE3-BEF6-CBCE0253806D}" showGridLines="0" state="veryHidden">
      <selection activeCell="M36" sqref="M36"/>
      <pageMargins left="0.23" right="0.23" top="0.52" bottom="0.6" header="0.3" footer="0.3"/>
      <pageSetup paperSize="9" orientation="landscape" r:id="rId1"/>
      <headerFooter>
        <oddFooter>&amp;CBảng PB - &amp;P</oddFooter>
      </headerFooter>
    </customSheetView>
  </customSheetViews>
  <mergeCells count="29">
    <mergeCell ref="R12:AC12"/>
    <mergeCell ref="R13:R14"/>
    <mergeCell ref="S13:S14"/>
    <mergeCell ref="T13:T14"/>
    <mergeCell ref="U13:U14"/>
    <mergeCell ref="V13:V14"/>
    <mergeCell ref="W13:W14"/>
    <mergeCell ref="X13:X14"/>
    <mergeCell ref="Y13:Y14"/>
    <mergeCell ref="Z13:Z14"/>
    <mergeCell ref="AA13:AA14"/>
    <mergeCell ref="AB13:AB14"/>
    <mergeCell ref="AC13:AC14"/>
    <mergeCell ref="C12:C14"/>
    <mergeCell ref="P12:P14"/>
    <mergeCell ref="D8:P8"/>
    <mergeCell ref="H12:H14"/>
    <mergeCell ref="I12:I14"/>
    <mergeCell ref="L12:L14"/>
    <mergeCell ref="M12:M14"/>
    <mergeCell ref="N12:N14"/>
    <mergeCell ref="D12:E12"/>
    <mergeCell ref="D13:D14"/>
    <mergeCell ref="E13:E14"/>
    <mergeCell ref="F12:F14"/>
    <mergeCell ref="G12:G14"/>
    <mergeCell ref="J12:J14"/>
    <mergeCell ref="K12:K14"/>
    <mergeCell ref="O12:O14"/>
  </mergeCells>
  <dataValidations count="1">
    <dataValidation type="list" allowBlank="1" showInputMessage="1" showErrorMessage="1" sqref="G1" xr:uid="{00000000-0002-0000-1600-000000000000}">
      <formula1>Thang</formula1>
    </dataValidation>
  </dataValidations>
  <pageMargins left="0.23" right="0.23" top="0.52" bottom="0.6" header="0.3" footer="0.3"/>
  <pageSetup paperSize="9" orientation="landscape" r:id="rId2"/>
  <headerFooter>
    <oddFooter>&amp;CBảng PB - &amp;P</odd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ang_TSCD"/>
  <dimension ref="A1:AG30"/>
  <sheetViews>
    <sheetView showGridLines="0" showRowColHeaders="0" zoomScaleNormal="100" workbookViewId="0">
      <pane ySplit="15" topLeftCell="A16" activePane="bottomLeft" state="frozen"/>
      <selection pane="bottomLeft" activeCell="E1" sqref="E1"/>
    </sheetView>
  </sheetViews>
  <sheetFormatPr defaultColWidth="9.26953125" defaultRowHeight="16" x14ac:dyDescent="0.45"/>
  <cols>
    <col min="1" max="1" width="9" style="1018" customWidth="1"/>
    <col min="2" max="2" width="7.1796875" style="1018" customWidth="1"/>
    <col min="3" max="3" width="4.7265625" style="1018" customWidth="1"/>
    <col min="4" max="5" width="8.453125" style="1018" customWidth="1"/>
    <col min="6" max="6" width="34.26953125" style="1018" customWidth="1"/>
    <col min="7" max="7" width="5.26953125" style="1018" customWidth="1"/>
    <col min="8" max="8" width="7.7265625" style="1018" customWidth="1"/>
    <col min="9" max="9" width="7.26953125" style="1018" customWidth="1"/>
    <col min="10" max="10" width="15.26953125" style="1018" customWidth="1"/>
    <col min="11" max="11" width="8.26953125" style="1018" customWidth="1"/>
    <col min="12" max="12" width="5" style="1018" customWidth="1"/>
    <col min="13" max="13" width="13.26953125" style="1018" customWidth="1"/>
    <col min="14" max="14" width="14.26953125" style="1018" customWidth="1"/>
    <col min="15" max="15" width="7.7265625" style="1018" customWidth="1"/>
    <col min="16" max="16" width="9" style="1018" customWidth="1"/>
    <col min="17" max="17" width="14.26953125" style="1018" customWidth="1"/>
    <col min="18" max="18" width="15.54296875" style="1018" customWidth="1"/>
    <col min="19" max="19" width="15.7265625" style="1018" customWidth="1"/>
    <col min="20" max="20" width="13.26953125" style="1018" customWidth="1"/>
    <col min="21" max="21" width="4.26953125" style="1018" customWidth="1"/>
    <col min="22" max="16384" width="9.26953125" style="1018"/>
  </cols>
  <sheetData>
    <row r="1" spans="1:33" x14ac:dyDescent="0.45">
      <c r="A1" s="487"/>
      <c r="B1" s="425"/>
      <c r="C1" s="425"/>
      <c r="D1" s="425"/>
      <c r="E1" s="425"/>
      <c r="F1" s="848" t="s">
        <v>361</v>
      </c>
      <c r="G1" s="2254" t="s">
        <v>1443</v>
      </c>
      <c r="H1" s="2254"/>
      <c r="I1" s="2255"/>
      <c r="J1" s="425"/>
      <c r="K1" s="425"/>
      <c r="L1" s="425"/>
      <c r="M1" s="425"/>
      <c r="N1" s="425"/>
      <c r="O1" s="425"/>
      <c r="P1" s="425"/>
      <c r="Q1" s="425"/>
      <c r="R1" s="425"/>
      <c r="S1" s="425"/>
      <c r="T1" s="428"/>
      <c r="V1" s="425"/>
      <c r="W1" s="425"/>
      <c r="X1" s="425"/>
      <c r="Y1" s="425"/>
      <c r="Z1" s="425"/>
      <c r="AA1" s="425"/>
      <c r="AB1" s="425"/>
      <c r="AC1" s="425"/>
      <c r="AD1" s="425"/>
      <c r="AE1" s="425"/>
      <c r="AF1" s="425"/>
      <c r="AG1" s="425"/>
    </row>
    <row r="2" spans="1:33" x14ac:dyDescent="0.45">
      <c r="A2" s="426"/>
      <c r="B2" s="427"/>
      <c r="C2" s="427"/>
      <c r="D2" s="427"/>
      <c r="E2" s="427"/>
      <c r="F2" s="1129" t="s">
        <v>686</v>
      </c>
      <c r="G2" s="2256">
        <v>12</v>
      </c>
      <c r="H2" s="2256"/>
      <c r="I2" s="2257"/>
      <c r="J2" s="427"/>
      <c r="K2" s="427"/>
      <c r="L2" s="427"/>
      <c r="M2" s="427"/>
      <c r="N2" s="427"/>
      <c r="O2" s="427"/>
      <c r="P2" s="427"/>
      <c r="Q2" s="427"/>
      <c r="R2" s="427"/>
      <c r="S2" s="427"/>
      <c r="T2" s="429"/>
      <c r="V2" s="427"/>
      <c r="W2" s="427"/>
      <c r="X2" s="427"/>
      <c r="Y2" s="427"/>
      <c r="Z2" s="427"/>
      <c r="AA2" s="427"/>
      <c r="AB2" s="427"/>
      <c r="AC2" s="427"/>
      <c r="AD2" s="427"/>
      <c r="AE2" s="427"/>
      <c r="AF2" s="427"/>
      <c r="AG2" s="427"/>
    </row>
    <row r="5" spans="1:33" x14ac:dyDescent="0.45">
      <c r="C5" s="1027" t="str">
        <f>"Đơn vị : "&amp;KB_CTy</f>
        <v xml:space="preserve">Đơn vị : </v>
      </c>
      <c r="M5" s="1022"/>
      <c r="N5" s="1023"/>
      <c r="O5" s="1023"/>
      <c r="P5" s="1023"/>
      <c r="Q5" s="1023"/>
    </row>
    <row r="6" spans="1:33" x14ac:dyDescent="0.45">
      <c r="C6" s="1027" t="str">
        <f>"Địa chỉ : "&amp;KB_DC&amp;", "&amp;KB_TTP</f>
        <v xml:space="preserve">Địa chỉ : , </v>
      </c>
      <c r="M6" s="1023"/>
      <c r="N6" s="1023"/>
      <c r="O6" s="1023"/>
      <c r="P6" s="1023"/>
      <c r="Q6" s="1023"/>
    </row>
    <row r="7" spans="1:33" x14ac:dyDescent="0.45">
      <c r="C7" s="1027" t="str">
        <f>"Mã số thuế : "&amp;KB_MST</f>
        <v xml:space="preserve">Mã số thuế : </v>
      </c>
      <c r="M7" s="1023"/>
      <c r="N7" s="1023"/>
      <c r="O7" s="1023"/>
      <c r="P7" s="1023"/>
      <c r="Q7" s="1023"/>
    </row>
    <row r="8" spans="1:33" ht="24" customHeight="1" x14ac:dyDescent="0.45">
      <c r="C8" s="2240" t="str">
        <f>"SỔ THEO DÕI VÀ TRÍCH KHẤU HAO TSCĐ "&amp;IF($G$1="All","",RIGHT($G$1,LEN($G$1)-5)&amp;" ")&amp;"NĂM "&amp;YEAR(KB_Den)</f>
        <v>SỔ THEO DÕI VÀ TRÍCH KHẤU HAO TSCĐ NĂM 2026</v>
      </c>
      <c r="D8" s="2240"/>
      <c r="E8" s="2240"/>
      <c r="F8" s="2240"/>
      <c r="G8" s="2240"/>
      <c r="H8" s="2240"/>
      <c r="I8" s="2240"/>
      <c r="J8" s="2240"/>
      <c r="K8" s="2240"/>
      <c r="L8" s="2240"/>
      <c r="M8" s="2240"/>
      <c r="N8" s="2240"/>
      <c r="O8" s="2240"/>
      <c r="P8" s="2240"/>
      <c r="Q8" s="2240"/>
      <c r="R8" s="1150"/>
      <c r="S8" s="1150"/>
      <c r="T8" s="1150"/>
      <c r="U8" s="1150"/>
      <c r="V8" s="1150"/>
      <c r="W8" s="1150"/>
      <c r="X8" s="1150"/>
      <c r="Y8" s="1150"/>
      <c r="Z8" s="1150"/>
      <c r="AA8" s="1150"/>
      <c r="AB8" s="1150"/>
      <c r="AC8" s="1150"/>
      <c r="AD8" s="1150"/>
      <c r="AE8" s="1150"/>
      <c r="AF8" s="1150"/>
      <c r="AG8" s="1150"/>
    </row>
    <row r="9" spans="1:33" x14ac:dyDescent="0.45">
      <c r="Q9" s="1032" t="s">
        <v>237</v>
      </c>
    </row>
    <row r="10" spans="1:33" x14ac:dyDescent="0.45">
      <c r="A10" s="2234" t="s">
        <v>75</v>
      </c>
      <c r="B10" s="2241" t="s">
        <v>343</v>
      </c>
      <c r="C10" s="2241" t="s">
        <v>344</v>
      </c>
      <c r="D10" s="2241" t="s">
        <v>345</v>
      </c>
      <c r="E10" s="2241"/>
      <c r="F10" s="2241"/>
      <c r="G10" s="2241"/>
      <c r="H10" s="2241"/>
      <c r="I10" s="2241"/>
      <c r="J10" s="2241"/>
      <c r="K10" s="2241" t="s">
        <v>346</v>
      </c>
      <c r="L10" s="2241"/>
      <c r="M10" s="2241"/>
      <c r="N10" s="2241"/>
      <c r="O10" s="2241" t="s">
        <v>347</v>
      </c>
      <c r="P10" s="2241"/>
      <c r="Q10" s="2241"/>
      <c r="R10" s="2241" t="s">
        <v>855</v>
      </c>
      <c r="S10" s="2241"/>
      <c r="T10" s="2237"/>
      <c r="V10" s="2234" t="s">
        <v>1867</v>
      </c>
      <c r="W10" s="2241"/>
      <c r="X10" s="2241"/>
      <c r="Y10" s="2241"/>
      <c r="Z10" s="2241"/>
      <c r="AA10" s="2241"/>
      <c r="AB10" s="2241"/>
      <c r="AC10" s="2241"/>
      <c r="AD10" s="2241"/>
      <c r="AE10" s="2241"/>
      <c r="AF10" s="2241"/>
      <c r="AG10" s="2237"/>
    </row>
    <row r="11" spans="1:33" x14ac:dyDescent="0.45">
      <c r="A11" s="2235"/>
      <c r="B11" s="2242"/>
      <c r="C11" s="2242"/>
      <c r="D11" s="2242" t="s">
        <v>98</v>
      </c>
      <c r="E11" s="2242"/>
      <c r="F11" s="2242" t="s">
        <v>348</v>
      </c>
      <c r="G11" s="2242" t="s">
        <v>349</v>
      </c>
      <c r="H11" s="2242" t="s">
        <v>350</v>
      </c>
      <c r="I11" s="2242" t="s">
        <v>351</v>
      </c>
      <c r="J11" s="2242" t="s">
        <v>352</v>
      </c>
      <c r="K11" s="2242" t="s">
        <v>353</v>
      </c>
      <c r="L11" s="2242"/>
      <c r="M11" s="2242"/>
      <c r="N11" s="2242" t="s">
        <v>354</v>
      </c>
      <c r="O11" s="2242" t="s">
        <v>98</v>
      </c>
      <c r="P11" s="2242"/>
      <c r="Q11" s="2242" t="s">
        <v>355</v>
      </c>
      <c r="R11" s="2250" t="s">
        <v>856</v>
      </c>
      <c r="S11" s="2250" t="s">
        <v>857</v>
      </c>
      <c r="T11" s="2252" t="s">
        <v>858</v>
      </c>
      <c r="V11" s="2244">
        <v>1</v>
      </c>
      <c r="W11" s="2246">
        <v>2</v>
      </c>
      <c r="X11" s="2246">
        <v>3</v>
      </c>
      <c r="Y11" s="2246">
        <v>4</v>
      </c>
      <c r="Z11" s="2246">
        <v>5</v>
      </c>
      <c r="AA11" s="2246">
        <v>6</v>
      </c>
      <c r="AB11" s="2246">
        <v>7</v>
      </c>
      <c r="AC11" s="2246">
        <v>8</v>
      </c>
      <c r="AD11" s="2246">
        <v>9</v>
      </c>
      <c r="AE11" s="2246">
        <v>10</v>
      </c>
      <c r="AF11" s="2246">
        <v>11</v>
      </c>
      <c r="AG11" s="2248">
        <v>12</v>
      </c>
    </row>
    <row r="12" spans="1:33" x14ac:dyDescent="0.45">
      <c r="A12" s="2235"/>
      <c r="B12" s="2242"/>
      <c r="C12" s="2242"/>
      <c r="D12" s="2242" t="s">
        <v>104</v>
      </c>
      <c r="E12" s="2242" t="s">
        <v>105</v>
      </c>
      <c r="F12" s="2242"/>
      <c r="G12" s="2242"/>
      <c r="H12" s="2242"/>
      <c r="I12" s="2242"/>
      <c r="J12" s="2242"/>
      <c r="K12" s="2242" t="s">
        <v>356</v>
      </c>
      <c r="L12" s="2242" t="s">
        <v>357</v>
      </c>
      <c r="M12" s="2242" t="s">
        <v>358</v>
      </c>
      <c r="N12" s="2242"/>
      <c r="O12" s="2242" t="s">
        <v>104</v>
      </c>
      <c r="P12" s="2242" t="s">
        <v>359</v>
      </c>
      <c r="Q12" s="2242"/>
      <c r="R12" s="2250"/>
      <c r="S12" s="2250"/>
      <c r="T12" s="2252"/>
      <c r="V12" s="2244"/>
      <c r="W12" s="2246"/>
      <c r="X12" s="2246"/>
      <c r="Y12" s="2246"/>
      <c r="Z12" s="2246"/>
      <c r="AA12" s="2246"/>
      <c r="AB12" s="2246"/>
      <c r="AC12" s="2246"/>
      <c r="AD12" s="2246"/>
      <c r="AE12" s="2246"/>
      <c r="AF12" s="2246"/>
      <c r="AG12" s="2248"/>
    </row>
    <row r="13" spans="1:33" x14ac:dyDescent="0.45">
      <c r="A13" s="2235"/>
      <c r="B13" s="2242"/>
      <c r="C13" s="2242"/>
      <c r="D13" s="2242"/>
      <c r="E13" s="2242"/>
      <c r="F13" s="2242"/>
      <c r="G13" s="2242"/>
      <c r="H13" s="2242"/>
      <c r="I13" s="2242"/>
      <c r="J13" s="2242"/>
      <c r="K13" s="2242"/>
      <c r="L13" s="2242"/>
      <c r="M13" s="2242"/>
      <c r="N13" s="2242"/>
      <c r="O13" s="2242"/>
      <c r="P13" s="2242"/>
      <c r="Q13" s="2242"/>
      <c r="R13" s="2250"/>
      <c r="S13" s="2250"/>
      <c r="T13" s="2252"/>
      <c r="V13" s="2244"/>
      <c r="W13" s="2246"/>
      <c r="X13" s="2246"/>
      <c r="Y13" s="2246"/>
      <c r="Z13" s="2246"/>
      <c r="AA13" s="2246"/>
      <c r="AB13" s="2246"/>
      <c r="AC13" s="2246"/>
      <c r="AD13" s="2246"/>
      <c r="AE13" s="2246"/>
      <c r="AF13" s="2246"/>
      <c r="AG13" s="2248"/>
    </row>
    <row r="14" spans="1:33" x14ac:dyDescent="0.45">
      <c r="A14" s="2236"/>
      <c r="B14" s="2243"/>
      <c r="C14" s="2243"/>
      <c r="D14" s="2243"/>
      <c r="E14" s="2243"/>
      <c r="F14" s="2243"/>
      <c r="G14" s="2243"/>
      <c r="H14" s="2243"/>
      <c r="I14" s="2243"/>
      <c r="J14" s="2243"/>
      <c r="K14" s="2243"/>
      <c r="L14" s="2243"/>
      <c r="M14" s="2243"/>
      <c r="N14" s="2243"/>
      <c r="O14" s="2243"/>
      <c r="P14" s="2243"/>
      <c r="Q14" s="2243"/>
      <c r="R14" s="2251"/>
      <c r="S14" s="2251"/>
      <c r="T14" s="2253"/>
      <c r="V14" s="2245"/>
      <c r="W14" s="2247"/>
      <c r="X14" s="2247"/>
      <c r="Y14" s="2247"/>
      <c r="Z14" s="2247"/>
      <c r="AA14" s="2247"/>
      <c r="AB14" s="2247"/>
      <c r="AC14" s="2247"/>
      <c r="AD14" s="2247"/>
      <c r="AE14" s="2247"/>
      <c r="AF14" s="2247"/>
      <c r="AG14" s="2249"/>
    </row>
    <row r="15" spans="1:33" x14ac:dyDescent="0.45">
      <c r="A15" s="1035" t="s">
        <v>854</v>
      </c>
      <c r="B15" s="1036" t="s">
        <v>27</v>
      </c>
      <c r="C15" s="1036" t="s">
        <v>28</v>
      </c>
      <c r="D15" s="1036" t="s">
        <v>29</v>
      </c>
      <c r="E15" s="1036" t="s">
        <v>53</v>
      </c>
      <c r="F15" s="1036" t="s">
        <v>54</v>
      </c>
      <c r="G15" s="1036" t="s">
        <v>55</v>
      </c>
      <c r="H15" s="1036" t="s">
        <v>56</v>
      </c>
      <c r="I15" s="1036" t="s">
        <v>57</v>
      </c>
      <c r="J15" s="1036" t="s">
        <v>58</v>
      </c>
      <c r="K15" s="1036" t="s">
        <v>59</v>
      </c>
      <c r="L15" s="1036" t="s">
        <v>60</v>
      </c>
      <c r="M15" s="1036" t="s">
        <v>61</v>
      </c>
      <c r="N15" s="1036" t="s">
        <v>62</v>
      </c>
      <c r="O15" s="1036" t="s">
        <v>76</v>
      </c>
      <c r="P15" s="1036" t="s">
        <v>77</v>
      </c>
      <c r="Q15" s="1036" t="s">
        <v>78</v>
      </c>
      <c r="R15" s="1036" t="s">
        <v>513</v>
      </c>
      <c r="S15" s="1036" t="s">
        <v>514</v>
      </c>
      <c r="T15" s="1037" t="s">
        <v>515</v>
      </c>
      <c r="V15" s="1035" t="s">
        <v>27</v>
      </c>
      <c r="W15" s="1036" t="s">
        <v>28</v>
      </c>
      <c r="X15" s="1036" t="s">
        <v>29</v>
      </c>
      <c r="Y15" s="1036" t="s">
        <v>53</v>
      </c>
      <c r="Z15" s="1036" t="s">
        <v>54</v>
      </c>
      <c r="AA15" s="1036" t="s">
        <v>55</v>
      </c>
      <c r="AB15" s="1036" t="s">
        <v>56</v>
      </c>
      <c r="AC15" s="1036" t="s">
        <v>57</v>
      </c>
      <c r="AD15" s="1036" t="s">
        <v>58</v>
      </c>
      <c r="AE15" s="1036" t="s">
        <v>59</v>
      </c>
      <c r="AF15" s="1036" t="s">
        <v>60</v>
      </c>
      <c r="AG15" s="1037" t="s">
        <v>61</v>
      </c>
    </row>
    <row r="16" spans="1:33" x14ac:dyDescent="0.45">
      <c r="A16" s="1636"/>
      <c r="B16" s="1637"/>
      <c r="C16" s="1625"/>
      <c r="D16" s="1623"/>
      <c r="E16" s="1624"/>
      <c r="F16" s="1625"/>
      <c r="G16" s="1625"/>
      <c r="H16" s="1638"/>
      <c r="I16" s="1625"/>
      <c r="J16" s="1626"/>
      <c r="K16" s="1639"/>
      <c r="L16" s="1626"/>
      <c r="M16" s="1626"/>
      <c r="N16" s="1626"/>
      <c r="O16" s="1623"/>
      <c r="P16" s="1624"/>
      <c r="Q16" s="1625"/>
      <c r="R16" s="1626"/>
      <c r="S16" s="1626"/>
      <c r="T16" s="1627"/>
      <c r="V16" s="1634"/>
      <c r="W16" s="1626"/>
      <c r="X16" s="1626"/>
      <c r="Y16" s="1626"/>
      <c r="Z16" s="1626"/>
      <c r="AA16" s="1626"/>
      <c r="AB16" s="1626"/>
      <c r="AC16" s="1626"/>
      <c r="AD16" s="1626"/>
      <c r="AE16" s="1626"/>
      <c r="AF16" s="1626"/>
      <c r="AG16" s="1627"/>
    </row>
    <row r="17" spans="1:33" x14ac:dyDescent="0.45">
      <c r="A17" s="1640"/>
      <c r="B17" s="1631"/>
      <c r="C17" s="1631"/>
      <c r="D17" s="1631"/>
      <c r="E17" s="1631"/>
      <c r="F17" s="1631"/>
      <c r="G17" s="1631"/>
      <c r="H17" s="1641"/>
      <c r="I17" s="1631"/>
      <c r="J17" s="1632"/>
      <c r="K17" s="1631"/>
      <c r="L17" s="1632"/>
      <c r="M17" s="1632"/>
      <c r="N17" s="1632"/>
      <c r="O17" s="1629"/>
      <c r="P17" s="1631"/>
      <c r="Q17" s="1631"/>
      <c r="R17" s="1632"/>
      <c r="S17" s="1632"/>
      <c r="T17" s="1633"/>
      <c r="V17" s="1635"/>
      <c r="W17" s="1632"/>
      <c r="X17" s="1632"/>
      <c r="Y17" s="1632"/>
      <c r="Z17" s="1632"/>
      <c r="AA17" s="1632"/>
      <c r="AB17" s="1632"/>
      <c r="AC17" s="1632"/>
      <c r="AD17" s="1632"/>
      <c r="AE17" s="1632"/>
      <c r="AF17" s="1632"/>
      <c r="AG17" s="1633"/>
    </row>
    <row r="18" spans="1:33" x14ac:dyDescent="0.45">
      <c r="A18" s="1235"/>
      <c r="B18" s="1235"/>
      <c r="C18" s="1235"/>
      <c r="D18" s="1235"/>
      <c r="E18" s="1235"/>
      <c r="F18" s="1236" t="s">
        <v>360</v>
      </c>
      <c r="G18" s="1235"/>
      <c r="H18" s="1235"/>
      <c r="I18" s="1235"/>
      <c r="J18" s="1232"/>
      <c r="K18" s="1232"/>
      <c r="L18" s="1232"/>
      <c r="M18" s="1232"/>
      <c r="N18" s="1232"/>
      <c r="O18" s="1235"/>
      <c r="P18" s="1235"/>
      <c r="Q18" s="1235"/>
      <c r="R18" s="1232"/>
      <c r="S18" s="1232"/>
      <c r="T18" s="1232"/>
      <c r="V18" s="1232"/>
      <c r="W18" s="1232"/>
      <c r="X18" s="1232"/>
      <c r="Y18" s="1232"/>
      <c r="Z18" s="1232"/>
      <c r="AA18" s="1232"/>
      <c r="AB18" s="1232"/>
      <c r="AC18" s="1232"/>
      <c r="AD18" s="1232"/>
      <c r="AE18" s="1232"/>
      <c r="AF18" s="1232"/>
      <c r="AG18" s="1232"/>
    </row>
    <row r="19" spans="1:33" x14ac:dyDescent="0.4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row>
    <row r="20" spans="1:33" x14ac:dyDescent="0.45">
      <c r="A20" s="3"/>
      <c r="B20" s="3"/>
      <c r="C20" s="3"/>
      <c r="D20" s="3"/>
      <c r="E20" s="3"/>
      <c r="F20" s="3"/>
      <c r="G20" s="3"/>
      <c r="H20" s="3"/>
      <c r="I20" s="3"/>
      <c r="J20" s="3"/>
      <c r="K20" s="3"/>
      <c r="L20" s="3"/>
      <c r="M20" s="3"/>
      <c r="N20" s="32" t="s">
        <v>2367</v>
      </c>
      <c r="O20" s="3"/>
      <c r="P20" s="3"/>
      <c r="Q20" s="3"/>
      <c r="R20" s="3"/>
      <c r="S20" s="3"/>
      <c r="T20" s="1234"/>
      <c r="U20" s="3"/>
      <c r="V20" s="3"/>
      <c r="W20" s="3"/>
      <c r="X20" s="3"/>
      <c r="Y20" s="3"/>
      <c r="Z20" s="3"/>
      <c r="AA20" s="3"/>
      <c r="AB20" s="3"/>
      <c r="AC20" s="3"/>
      <c r="AD20" s="3"/>
      <c r="AE20" s="3"/>
      <c r="AF20" s="3"/>
      <c r="AG20" s="3"/>
    </row>
    <row r="21" spans="1:33" x14ac:dyDescent="0.45">
      <c r="A21" s="3"/>
      <c r="B21" s="3"/>
      <c r="C21" s="3"/>
      <c r="D21" s="3"/>
      <c r="E21" s="8" t="s">
        <v>241</v>
      </c>
      <c r="F21" s="3"/>
      <c r="G21" s="3"/>
      <c r="H21" s="3"/>
      <c r="I21" s="8" t="s">
        <v>8</v>
      </c>
      <c r="J21" s="3"/>
      <c r="K21" s="3"/>
      <c r="L21" s="3"/>
      <c r="M21" s="3"/>
      <c r="N21" s="8" t="s">
        <v>2569</v>
      </c>
      <c r="O21" s="3"/>
      <c r="P21" s="3"/>
      <c r="Q21" s="3"/>
      <c r="R21" s="3"/>
      <c r="S21" s="3"/>
      <c r="T21" s="3"/>
      <c r="U21" s="3"/>
      <c r="V21" s="3"/>
      <c r="W21" s="3"/>
      <c r="X21" s="3"/>
      <c r="Y21" s="3"/>
      <c r="Z21" s="3"/>
      <c r="AA21" s="3"/>
      <c r="AB21" s="3"/>
      <c r="AC21" s="3"/>
      <c r="AD21" s="3"/>
      <c r="AE21" s="3"/>
      <c r="AF21" s="3"/>
      <c r="AG21" s="3"/>
    </row>
    <row r="22" spans="1:33" x14ac:dyDescent="0.45">
      <c r="A22" s="3"/>
      <c r="B22" s="3"/>
      <c r="C22" s="3"/>
      <c r="D22" s="3"/>
      <c r="E22" s="32" t="s">
        <v>113</v>
      </c>
      <c r="F22" s="3"/>
      <c r="G22" s="3"/>
      <c r="H22" s="3"/>
      <c r="I22" s="32" t="s">
        <v>113</v>
      </c>
      <c r="J22" s="3"/>
      <c r="K22" s="3"/>
      <c r="L22" s="3"/>
      <c r="M22" s="3"/>
      <c r="N22" s="32" t="s">
        <v>114</v>
      </c>
      <c r="O22" s="3"/>
      <c r="P22" s="3"/>
      <c r="Q22" s="3"/>
      <c r="R22" s="3"/>
      <c r="S22" s="3"/>
      <c r="T22" s="3"/>
      <c r="U22" s="3"/>
      <c r="V22" s="3"/>
      <c r="W22" s="3"/>
      <c r="X22" s="3"/>
      <c r="Y22" s="3"/>
      <c r="Z22" s="3"/>
      <c r="AA22" s="3"/>
      <c r="AB22" s="3"/>
      <c r="AC22" s="3"/>
      <c r="AD22" s="3"/>
      <c r="AE22" s="3"/>
      <c r="AF22" s="3"/>
      <c r="AG22" s="3"/>
    </row>
    <row r="23" spans="1:33" x14ac:dyDescent="0.45">
      <c r="A23" s="3"/>
      <c r="B23" s="3"/>
      <c r="C23" s="3"/>
      <c r="D23" s="3"/>
      <c r="E23" s="3"/>
      <c r="F23" s="3"/>
      <c r="G23" s="3"/>
      <c r="H23" s="3"/>
      <c r="I23" s="3"/>
      <c r="J23" s="3"/>
      <c r="K23" s="3"/>
      <c r="L23" s="3"/>
      <c r="M23" s="3"/>
      <c r="N23" s="4"/>
      <c r="O23" s="3"/>
      <c r="P23" s="3"/>
      <c r="Q23" s="3"/>
      <c r="R23" s="3"/>
      <c r="S23" s="3"/>
      <c r="T23" s="3"/>
      <c r="U23" s="3"/>
      <c r="V23" s="3"/>
      <c r="W23" s="3"/>
      <c r="X23" s="3"/>
      <c r="Y23" s="3"/>
      <c r="Z23" s="3"/>
      <c r="AA23" s="3"/>
      <c r="AB23" s="3"/>
      <c r="AC23" s="3"/>
      <c r="AD23" s="3"/>
      <c r="AE23" s="3"/>
      <c r="AF23" s="3"/>
      <c r="AG23" s="3"/>
    </row>
    <row r="24" spans="1:33" x14ac:dyDescent="0.45">
      <c r="A24" s="3"/>
      <c r="B24" s="3"/>
      <c r="C24" s="3"/>
      <c r="D24" s="3"/>
      <c r="E24" s="3"/>
      <c r="F24" s="3"/>
      <c r="G24" s="3"/>
      <c r="H24" s="3"/>
      <c r="I24" s="3"/>
      <c r="J24" s="3"/>
      <c r="K24" s="3"/>
      <c r="L24" s="3"/>
      <c r="M24" s="3"/>
      <c r="N24" s="4"/>
      <c r="O24" s="3"/>
      <c r="P24" s="3"/>
      <c r="Q24" s="3"/>
      <c r="R24" s="3"/>
      <c r="S24" s="3"/>
      <c r="T24" s="3"/>
      <c r="U24" s="3"/>
      <c r="V24" s="3"/>
      <c r="W24" s="3"/>
      <c r="X24" s="3"/>
      <c r="Y24" s="3"/>
      <c r="Z24" s="3"/>
      <c r="AA24" s="3"/>
      <c r="AB24" s="3"/>
      <c r="AC24" s="3"/>
      <c r="AD24" s="3"/>
      <c r="AE24" s="3"/>
      <c r="AF24" s="3"/>
      <c r="AG24" s="3"/>
    </row>
    <row r="25" spans="1:33" x14ac:dyDescent="0.45">
      <c r="A25" s="3"/>
      <c r="B25" s="3"/>
      <c r="C25" s="3"/>
      <c r="D25" s="3"/>
      <c r="E25" s="3"/>
      <c r="F25" s="3"/>
      <c r="G25" s="3"/>
      <c r="H25" s="3"/>
      <c r="I25" s="3"/>
      <c r="J25" s="3"/>
      <c r="K25" s="3"/>
      <c r="L25" s="3"/>
      <c r="M25" s="3"/>
      <c r="N25" s="4"/>
      <c r="O25" s="3"/>
      <c r="P25" s="3"/>
      <c r="Q25" s="3"/>
      <c r="R25" s="3"/>
      <c r="S25" s="3"/>
      <c r="T25" s="3"/>
      <c r="U25" s="3"/>
      <c r="V25" s="3"/>
      <c r="W25" s="3"/>
      <c r="X25" s="3"/>
      <c r="Y25" s="3"/>
      <c r="Z25" s="3"/>
      <c r="AA25" s="3"/>
      <c r="AB25" s="3"/>
      <c r="AC25" s="3"/>
      <c r="AD25" s="3"/>
      <c r="AE25" s="3"/>
      <c r="AF25" s="3"/>
      <c r="AG25" s="3"/>
    </row>
    <row r="26" spans="1:33" x14ac:dyDescent="0.45">
      <c r="A26" s="3"/>
      <c r="B26" s="3"/>
      <c r="C26" s="3"/>
      <c r="D26" s="3"/>
      <c r="E26" s="3"/>
      <c r="F26" s="3"/>
      <c r="G26" s="3"/>
      <c r="H26" s="3"/>
      <c r="I26" s="3"/>
      <c r="J26" s="3"/>
      <c r="K26" s="3"/>
      <c r="L26" s="3"/>
      <c r="M26" s="3"/>
      <c r="N26" s="4"/>
      <c r="O26" s="3"/>
      <c r="P26" s="3"/>
      <c r="Q26" s="3"/>
      <c r="R26" s="3"/>
      <c r="S26" s="3"/>
      <c r="T26" s="3"/>
      <c r="U26" s="3"/>
      <c r="V26" s="3"/>
      <c r="W26" s="3"/>
      <c r="X26" s="3"/>
      <c r="Y26" s="3"/>
      <c r="Z26" s="3"/>
      <c r="AA26" s="3"/>
      <c r="AB26" s="3"/>
      <c r="AC26" s="3"/>
      <c r="AD26" s="3"/>
      <c r="AE26" s="3"/>
      <c r="AF26" s="3"/>
      <c r="AG26" s="3"/>
    </row>
    <row r="27" spans="1:33" x14ac:dyDescent="0.45">
      <c r="A27" s="3"/>
      <c r="B27" s="3"/>
      <c r="C27" s="3"/>
      <c r="D27" s="3"/>
      <c r="E27" s="3"/>
      <c r="F27" s="3"/>
      <c r="G27" s="3"/>
      <c r="H27" s="3"/>
      <c r="I27" s="3"/>
      <c r="J27" s="3"/>
      <c r="K27" s="3"/>
      <c r="L27" s="3"/>
      <c r="M27" s="3"/>
      <c r="N27" s="4"/>
      <c r="O27" s="3"/>
      <c r="P27" s="3"/>
      <c r="Q27" s="3"/>
      <c r="R27" s="3"/>
      <c r="S27" s="3"/>
      <c r="T27" s="3"/>
      <c r="U27" s="3"/>
      <c r="V27" s="3"/>
      <c r="W27" s="3"/>
      <c r="X27" s="3"/>
      <c r="Y27" s="3"/>
      <c r="Z27" s="3"/>
      <c r="AA27" s="3"/>
      <c r="AB27" s="3"/>
      <c r="AC27" s="3"/>
      <c r="AD27" s="3"/>
      <c r="AE27" s="3"/>
      <c r="AF27" s="3"/>
      <c r="AG27" s="3"/>
    </row>
    <row r="28" spans="1:33" x14ac:dyDescent="0.45">
      <c r="A28" s="3"/>
      <c r="B28" s="3"/>
      <c r="C28" s="3"/>
      <c r="D28" s="3"/>
      <c r="E28" s="8" t="str">
        <f>IF(ISBLANK(KB_TQuy),"",KB_TQuy)</f>
        <v/>
      </c>
      <c r="F28" s="3"/>
      <c r="G28" s="3"/>
      <c r="H28" s="3"/>
      <c r="I28" s="8" t="str">
        <f>IF(ISBLANK(KB_KTT),"",KB_KTT)</f>
        <v/>
      </c>
      <c r="J28" s="3"/>
      <c r="K28" s="3"/>
      <c r="L28" s="3"/>
      <c r="M28" s="3"/>
      <c r="N28" s="8">
        <f>KB_GD</f>
        <v>0</v>
      </c>
      <c r="O28" s="3"/>
      <c r="P28" s="3"/>
      <c r="Q28" s="3"/>
      <c r="R28" s="3"/>
      <c r="S28" s="3"/>
      <c r="T28" s="3"/>
      <c r="U28" s="3"/>
      <c r="V28" s="3"/>
      <c r="W28" s="3"/>
      <c r="X28" s="3"/>
      <c r="Y28" s="3"/>
      <c r="Z28" s="3"/>
      <c r="AA28" s="3"/>
      <c r="AB28" s="3"/>
      <c r="AC28" s="3"/>
      <c r="AD28" s="3"/>
      <c r="AE28" s="3"/>
      <c r="AF28" s="3"/>
      <c r="AG28" s="3"/>
    </row>
    <row r="29" spans="1:33" x14ac:dyDescent="0.4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row>
    <row r="30" spans="1:33" x14ac:dyDescent="0.4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row>
  </sheetData>
  <customSheetViews>
    <customSheetView guid="{8CC598B7-8EB7-4AE3-BEF6-CBCE0253806D}" showGridLines="0" showRowCol="0" state="veryHidden">
      <selection activeCell="E1" sqref="E1"/>
      <pageMargins left="0.16" right="0.19" top="0.56999999999999995" bottom="0.62" header="0.3" footer="0.3"/>
      <pageSetup paperSize="9" scale="89" orientation="landscape" r:id="rId1"/>
      <headerFooter>
        <oddFooter>&amp;CBảng TSCĐ - &amp;P</oddFooter>
      </headerFooter>
    </customSheetView>
  </customSheetViews>
  <mergeCells count="43">
    <mergeCell ref="V10:AG10"/>
    <mergeCell ref="V11:V14"/>
    <mergeCell ref="W11:W14"/>
    <mergeCell ref="X11:X14"/>
    <mergeCell ref="Y11:Y14"/>
    <mergeCell ref="Z11:Z14"/>
    <mergeCell ref="AA11:AA14"/>
    <mergeCell ref="AB11:AB14"/>
    <mergeCell ref="AC11:AC14"/>
    <mergeCell ref="AD11:AD14"/>
    <mergeCell ref="AE11:AE14"/>
    <mergeCell ref="AF11:AF14"/>
    <mergeCell ref="AG11:AG14"/>
    <mergeCell ref="A10:A14"/>
    <mergeCell ref="F11:F14"/>
    <mergeCell ref="C8:Q8"/>
    <mergeCell ref="G1:I1"/>
    <mergeCell ref="O10:Q10"/>
    <mergeCell ref="O11:P11"/>
    <mergeCell ref="G11:G14"/>
    <mergeCell ref="H11:H14"/>
    <mergeCell ref="I11:I14"/>
    <mergeCell ref="J11:J14"/>
    <mergeCell ref="O12:O14"/>
    <mergeCell ref="P12:P14"/>
    <mergeCell ref="Q11:Q14"/>
    <mergeCell ref="G2:I2"/>
    <mergeCell ref="R10:T10"/>
    <mergeCell ref="R11:R14"/>
    <mergeCell ref="S11:S14"/>
    <mergeCell ref="T11:T14"/>
    <mergeCell ref="B10:B14"/>
    <mergeCell ref="K10:N10"/>
    <mergeCell ref="K11:M11"/>
    <mergeCell ref="K12:K14"/>
    <mergeCell ref="L12:L14"/>
    <mergeCell ref="M12:M14"/>
    <mergeCell ref="N11:N14"/>
    <mergeCell ref="D10:J10"/>
    <mergeCell ref="D11:E11"/>
    <mergeCell ref="D12:D14"/>
    <mergeCell ref="E12:E14"/>
    <mergeCell ref="C10:C14"/>
  </mergeCells>
  <dataValidations count="2">
    <dataValidation type="list" allowBlank="1" showInputMessage="1" showErrorMessage="1" sqref="G2:I2" xr:uid="{00000000-0002-0000-1700-000001000000}">
      <formula1>Thang</formula1>
    </dataValidation>
    <dataValidation type="list" allowBlank="1" showInputMessage="1" showErrorMessage="1" promptTitle="CHÚ THÍCH:" prompt="TSCD-HH: Tài sản cố định hữu hình_x000a_TSCD-VH: Tài sản cố định vô hình_x000a_TSCD-TTC: Tài sản cố định thuê tài chính_x000a_TSCD-BDSDT: Tài sản cố định bất động sản đầu tư_x000a_TSCD-TSSH: Tài sản sinh học_x000a_All: Tất cả tài sản cố định" sqref="G1:I1" xr:uid="{EC2A273C-2C3A-4C29-BE88-68A65CBE370B}">
      <formula1>"TSCD-HH,TSCD-VH,TSCD-TTC,TSCD-TSSH,All"</formula1>
    </dataValidation>
  </dataValidations>
  <pageMargins left="0.16" right="0.19" top="0.56999999999999995" bottom="0.62" header="0.3" footer="0.3"/>
  <pageSetup paperSize="9" scale="89" orientation="landscape" r:id="rId2"/>
  <headerFooter>
    <oddFooter>&amp;CBảng TSCĐ - &amp;P</oddFooter>
  </headerFooter>
  <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DK_HHDV"/>
  <dimension ref="B1:M313"/>
  <sheetViews>
    <sheetView showGridLines="0" zoomScaleNormal="100" workbookViewId="0">
      <pane ySplit="7" topLeftCell="A8" activePane="bottomLeft" state="frozen"/>
      <selection activeCell="G14" sqref="G14"/>
      <selection pane="bottomLeft" activeCell="E1" sqref="E1"/>
    </sheetView>
  </sheetViews>
  <sheetFormatPr defaultColWidth="8.7265625" defaultRowHeight="16" x14ac:dyDescent="0.45"/>
  <cols>
    <col min="1" max="1" width="3.81640625" style="367" customWidth="1"/>
    <col min="2" max="2" width="26.26953125" style="367" customWidth="1"/>
    <col min="3" max="3" width="37.7265625" style="367" customWidth="1"/>
    <col min="4" max="4" width="6.54296875" style="367" customWidth="1"/>
    <col min="5" max="6" width="12.7265625" style="367" customWidth="1"/>
    <col min="7" max="7" width="17" style="367" customWidth="1"/>
    <col min="8" max="8" width="8.26953125" style="367" customWidth="1"/>
    <col min="9" max="9" width="6.453125" style="367" customWidth="1"/>
    <col min="10" max="10" width="2.7265625" style="367" customWidth="1"/>
    <col min="11" max="11" width="13.26953125" style="367" customWidth="1"/>
    <col min="12" max="12" width="25.90625" style="367" customWidth="1"/>
    <col min="13" max="16" width="9.26953125" style="367" customWidth="1"/>
    <col min="17" max="16384" width="8.7265625" style="367"/>
  </cols>
  <sheetData>
    <row r="1" spans="2:13" x14ac:dyDescent="0.45">
      <c r="B1" s="487"/>
      <c r="C1" s="425"/>
      <c r="D1" s="425"/>
      <c r="E1" s="425"/>
      <c r="F1" s="425"/>
      <c r="G1" s="425"/>
      <c r="H1" s="425"/>
      <c r="I1" s="428"/>
      <c r="J1" s="581"/>
      <c r="K1" s="487"/>
      <c r="L1" s="428"/>
    </row>
    <row r="2" spans="2:13" x14ac:dyDescent="0.45">
      <c r="B2" s="426"/>
      <c r="C2" s="427"/>
      <c r="D2" s="427"/>
      <c r="E2" s="427"/>
      <c r="F2" s="427"/>
      <c r="G2" s="427"/>
      <c r="H2" s="427"/>
      <c r="I2" s="429"/>
      <c r="J2" s="581"/>
      <c r="K2" s="426"/>
      <c r="L2" s="429"/>
    </row>
    <row r="3" spans="2:13" x14ac:dyDescent="0.45">
      <c r="J3" s="581"/>
    </row>
    <row r="4" spans="2:13" ht="21" x14ac:dyDescent="0.55000000000000004">
      <c r="B4" s="2095" t="s">
        <v>832</v>
      </c>
      <c r="C4" s="370"/>
      <c r="D4" s="370"/>
      <c r="E4" s="370"/>
      <c r="F4" s="370"/>
      <c r="G4" s="370"/>
      <c r="H4" s="370"/>
      <c r="I4" s="370"/>
      <c r="J4" s="581"/>
      <c r="K4" s="2095" t="s">
        <v>767</v>
      </c>
      <c r="L4" s="370"/>
    </row>
    <row r="5" spans="2:13" x14ac:dyDescent="0.45">
      <c r="B5" s="2200" t="s">
        <v>785</v>
      </c>
      <c r="C5" s="2201" t="s">
        <v>762</v>
      </c>
      <c r="D5" s="2201" t="s">
        <v>229</v>
      </c>
      <c r="E5" s="2201" t="str">
        <f>"TỒN ĐẦU NĂM "&amp;KB_Nam</f>
        <v>TỒN ĐẦU NĂM 2026</v>
      </c>
      <c r="F5" s="2201"/>
      <c r="G5" s="2201"/>
      <c r="H5" s="2201" t="s">
        <v>68</v>
      </c>
      <c r="I5" s="2224" t="s">
        <v>763</v>
      </c>
      <c r="J5" s="741"/>
      <c r="K5" s="2200" t="s">
        <v>343</v>
      </c>
      <c r="L5" s="2224" t="s">
        <v>99</v>
      </c>
    </row>
    <row r="6" spans="2:13" x14ac:dyDescent="0.45">
      <c r="B6" s="2215"/>
      <c r="C6" s="2211"/>
      <c r="D6" s="2211"/>
      <c r="E6" s="474" t="s">
        <v>230</v>
      </c>
      <c r="F6" s="474" t="s">
        <v>231</v>
      </c>
      <c r="G6" s="474" t="s">
        <v>19</v>
      </c>
      <c r="H6" s="2211"/>
      <c r="I6" s="2225"/>
      <c r="J6" s="741"/>
      <c r="K6" s="2215"/>
      <c r="L6" s="2225"/>
    </row>
    <row r="7" spans="2:13" x14ac:dyDescent="0.45">
      <c r="B7" s="386" t="s">
        <v>27</v>
      </c>
      <c r="C7" s="387" t="s">
        <v>28</v>
      </c>
      <c r="D7" s="387" t="s">
        <v>29</v>
      </c>
      <c r="E7" s="387" t="s">
        <v>53</v>
      </c>
      <c r="F7" s="387" t="s">
        <v>54</v>
      </c>
      <c r="G7" s="387" t="s">
        <v>55</v>
      </c>
      <c r="H7" s="387" t="s">
        <v>56</v>
      </c>
      <c r="I7" s="388" t="s">
        <v>57</v>
      </c>
      <c r="J7" s="741"/>
      <c r="K7" s="386" t="s">
        <v>27</v>
      </c>
      <c r="L7" s="388" t="s">
        <v>28</v>
      </c>
      <c r="M7" s="1221" t="s">
        <v>1419</v>
      </c>
    </row>
    <row r="8" spans="2:13" ht="16" customHeight="1" x14ac:dyDescent="0.45">
      <c r="B8" s="1988"/>
      <c r="C8" s="1880"/>
      <c r="D8" s="1880"/>
      <c r="E8" s="1930"/>
      <c r="F8" s="1930"/>
      <c r="G8" s="1930"/>
      <c r="H8" s="1880"/>
      <c r="I8" s="1602"/>
      <c r="J8" s="817"/>
      <c r="K8" s="2011" t="s">
        <v>1443</v>
      </c>
      <c r="L8" s="583" t="s">
        <v>1876</v>
      </c>
      <c r="M8" s="2096" t="s">
        <v>1420</v>
      </c>
    </row>
    <row r="9" spans="2:13" ht="16" customHeight="1" x14ac:dyDescent="0.45">
      <c r="B9" s="1852"/>
      <c r="C9" s="1695"/>
      <c r="D9" s="1695"/>
      <c r="E9" s="1854"/>
      <c r="F9" s="1854"/>
      <c r="G9" s="1854"/>
      <c r="H9" s="1880"/>
      <c r="I9" s="1602"/>
      <c r="J9" s="817"/>
      <c r="K9" s="2010">
        <v>1521</v>
      </c>
      <c r="L9" s="1924" t="s">
        <v>768</v>
      </c>
      <c r="M9" s="2096" t="s">
        <v>1421</v>
      </c>
    </row>
    <row r="10" spans="2:13" ht="16" customHeight="1" x14ac:dyDescent="0.45">
      <c r="B10" s="1588"/>
      <c r="C10" s="1587"/>
      <c r="D10" s="1587"/>
      <c r="E10" s="1572"/>
      <c r="F10" s="1572"/>
      <c r="G10" s="1572"/>
      <c r="H10" s="1880"/>
      <c r="I10" s="1602"/>
      <c r="J10" s="817"/>
      <c r="K10" s="1327">
        <v>154</v>
      </c>
      <c r="L10" s="583" t="s">
        <v>769</v>
      </c>
      <c r="M10" s="2096" t="s">
        <v>1422</v>
      </c>
    </row>
    <row r="11" spans="2:13" ht="16" customHeight="1" x14ac:dyDescent="0.45">
      <c r="B11" s="1588"/>
      <c r="C11" s="1587"/>
      <c r="D11" s="1587"/>
      <c r="E11" s="1572"/>
      <c r="F11" s="1572"/>
      <c r="G11" s="1572"/>
      <c r="H11" s="1880"/>
      <c r="I11" s="1602"/>
      <c r="J11" s="581"/>
      <c r="K11" s="1327">
        <v>155</v>
      </c>
      <c r="L11" s="583" t="s">
        <v>770</v>
      </c>
      <c r="M11" s="2096" t="s">
        <v>1438</v>
      </c>
    </row>
    <row r="12" spans="2:13" ht="16" customHeight="1" x14ac:dyDescent="0.45">
      <c r="B12" s="1588"/>
      <c r="C12" s="1587"/>
      <c r="D12" s="1587"/>
      <c r="E12" s="1572"/>
      <c r="F12" s="1572"/>
      <c r="G12" s="1572"/>
      <c r="H12" s="1880"/>
      <c r="I12" s="1602"/>
      <c r="J12" s="581"/>
      <c r="K12" s="1327">
        <v>1561</v>
      </c>
      <c r="L12" s="583" t="s">
        <v>771</v>
      </c>
      <c r="M12" s="2096" t="s">
        <v>2358</v>
      </c>
    </row>
    <row r="13" spans="2:13" ht="16" customHeight="1" x14ac:dyDescent="0.45">
      <c r="B13" s="1588"/>
      <c r="C13" s="1587"/>
      <c r="D13" s="1587"/>
      <c r="E13" s="1572"/>
      <c r="F13" s="1572"/>
      <c r="G13" s="1572"/>
      <c r="H13" s="1880"/>
      <c r="I13" s="1602"/>
      <c r="J13" s="581"/>
      <c r="K13" s="1327">
        <v>157</v>
      </c>
      <c r="L13" s="583" t="s">
        <v>2385</v>
      </c>
    </row>
    <row r="14" spans="2:13" ht="16" customHeight="1" x14ac:dyDescent="0.45">
      <c r="B14" s="1588"/>
      <c r="C14" s="1587"/>
      <c r="D14" s="1587"/>
      <c r="E14" s="1572"/>
      <c r="F14" s="1572"/>
      <c r="G14" s="1572"/>
      <c r="H14" s="1880"/>
      <c r="I14" s="1602"/>
      <c r="J14" s="581"/>
      <c r="K14" s="1327"/>
      <c r="L14" s="583"/>
    </row>
    <row r="15" spans="2:13" ht="16" customHeight="1" x14ac:dyDescent="0.45">
      <c r="B15" s="1588"/>
      <c r="C15" s="1587"/>
      <c r="D15" s="1587"/>
      <c r="E15" s="1572"/>
      <c r="F15" s="1572"/>
      <c r="G15" s="1572"/>
      <c r="H15" s="1880"/>
      <c r="I15" s="1602"/>
      <c r="J15" s="581"/>
      <c r="K15" s="1327"/>
      <c r="L15" s="583"/>
    </row>
    <row r="16" spans="2:13" ht="16" customHeight="1" x14ac:dyDescent="0.45">
      <c r="B16" s="1588"/>
      <c r="C16" s="1587"/>
      <c r="D16" s="1587"/>
      <c r="E16" s="1572"/>
      <c r="F16" s="1572"/>
      <c r="G16" s="1572"/>
      <c r="H16" s="1880"/>
      <c r="I16" s="1602"/>
      <c r="J16" s="581"/>
      <c r="K16" s="1327"/>
      <c r="L16" s="583"/>
    </row>
    <row r="17" spans="2:13" ht="16" customHeight="1" x14ac:dyDescent="0.45">
      <c r="B17" s="1588"/>
      <c r="C17" s="1587"/>
      <c r="D17" s="1587"/>
      <c r="E17" s="1572"/>
      <c r="F17" s="1572"/>
      <c r="G17" s="1572"/>
      <c r="H17" s="1880"/>
      <c r="I17" s="1602"/>
      <c r="J17" s="581"/>
      <c r="K17" s="1327"/>
      <c r="L17" s="583"/>
    </row>
    <row r="18" spans="2:13" ht="16" customHeight="1" x14ac:dyDescent="0.45">
      <c r="B18" s="1588"/>
      <c r="C18" s="1587"/>
      <c r="D18" s="1587"/>
      <c r="E18" s="1572"/>
      <c r="F18" s="1572"/>
      <c r="G18" s="1572"/>
      <c r="H18" s="1587"/>
      <c r="I18" s="1602"/>
      <c r="J18" s="581"/>
      <c r="K18" s="1327"/>
      <c r="L18" s="583"/>
    </row>
    <row r="19" spans="2:13" ht="16" customHeight="1" x14ac:dyDescent="0.45">
      <c r="B19" s="1588"/>
      <c r="C19" s="1587"/>
      <c r="D19" s="1587"/>
      <c r="E19" s="1572"/>
      <c r="F19" s="1572"/>
      <c r="G19" s="1572"/>
      <c r="H19" s="1587"/>
      <c r="I19" s="1602"/>
      <c r="J19" s="581"/>
      <c r="K19" s="501"/>
      <c r="L19" s="583"/>
    </row>
    <row r="20" spans="2:13" ht="16" customHeight="1" x14ac:dyDescent="0.45">
      <c r="B20" s="1588"/>
      <c r="C20" s="1587"/>
      <c r="D20" s="1587"/>
      <c r="E20" s="1572"/>
      <c r="F20" s="1572"/>
      <c r="G20" s="1572"/>
      <c r="H20" s="1587"/>
      <c r="I20" s="1602"/>
      <c r="J20" s="581"/>
      <c r="K20" s="501"/>
      <c r="L20" s="583"/>
    </row>
    <row r="21" spans="2:13" ht="16" customHeight="1" x14ac:dyDescent="0.45">
      <c r="B21" s="1588"/>
      <c r="C21" s="1587"/>
      <c r="D21" s="1587"/>
      <c r="E21" s="1572"/>
      <c r="F21" s="1572"/>
      <c r="G21" s="1572"/>
      <c r="H21" s="1587"/>
      <c r="I21" s="1602"/>
      <c r="J21" s="581"/>
      <c r="K21" s="501"/>
      <c r="L21" s="583"/>
    </row>
    <row r="22" spans="2:13" ht="16" customHeight="1" x14ac:dyDescent="0.45">
      <c r="B22" s="1588"/>
      <c r="C22" s="1587"/>
      <c r="D22" s="1587"/>
      <c r="E22" s="1572"/>
      <c r="F22" s="1572"/>
      <c r="G22" s="1572"/>
      <c r="H22" s="1587"/>
      <c r="I22" s="1602"/>
      <c r="J22" s="581"/>
      <c r="K22" s="501"/>
      <c r="L22" s="583"/>
    </row>
    <row r="23" spans="2:13" ht="16" customHeight="1" x14ac:dyDescent="0.45">
      <c r="B23" s="1588"/>
      <c r="C23" s="1587"/>
      <c r="D23" s="1587"/>
      <c r="E23" s="1572"/>
      <c r="F23" s="1572"/>
      <c r="G23" s="1572"/>
      <c r="H23" s="1587"/>
      <c r="I23" s="1602"/>
      <c r="J23" s="581"/>
      <c r="K23" s="501"/>
      <c r="L23" s="583"/>
    </row>
    <row r="24" spans="2:13" ht="16" customHeight="1" x14ac:dyDescent="0.45">
      <c r="B24" s="1588"/>
      <c r="C24" s="1587"/>
      <c r="D24" s="1587"/>
      <c r="E24" s="1572"/>
      <c r="F24" s="1572"/>
      <c r="G24" s="1572"/>
      <c r="H24" s="1587"/>
      <c r="I24" s="1602"/>
      <c r="J24" s="581"/>
      <c r="K24" s="501"/>
      <c r="L24" s="583"/>
    </row>
    <row r="25" spans="2:13" ht="16" customHeight="1" x14ac:dyDescent="0.45">
      <c r="B25" s="1588"/>
      <c r="C25" s="1587"/>
      <c r="D25" s="1587"/>
      <c r="E25" s="1572"/>
      <c r="F25" s="1572"/>
      <c r="G25" s="1572"/>
      <c r="H25" s="1587"/>
      <c r="I25" s="1602"/>
      <c r="J25" s="581"/>
      <c r="K25" s="581"/>
      <c r="L25" s="581"/>
      <c r="M25" s="581"/>
    </row>
    <row r="26" spans="2:13" ht="16" customHeight="1" x14ac:dyDescent="0.45">
      <c r="B26" s="1588"/>
      <c r="C26" s="1587"/>
      <c r="D26" s="1587"/>
      <c r="E26" s="1572"/>
      <c r="F26" s="1572"/>
      <c r="G26" s="1572"/>
      <c r="H26" s="1587"/>
      <c r="I26" s="1602"/>
      <c r="J26" s="581"/>
      <c r="K26" s="581"/>
      <c r="L26" s="581"/>
      <c r="M26" s="581"/>
    </row>
    <row r="27" spans="2:13" ht="16" customHeight="1" x14ac:dyDescent="0.45">
      <c r="B27" s="1588"/>
      <c r="C27" s="1587"/>
      <c r="D27" s="1587"/>
      <c r="E27" s="1572"/>
      <c r="F27" s="1572"/>
      <c r="G27" s="1572"/>
      <c r="H27" s="1587"/>
      <c r="I27" s="1602"/>
      <c r="J27" s="581"/>
      <c r="K27" s="581"/>
      <c r="L27" s="581"/>
      <c r="M27" s="581"/>
    </row>
    <row r="28" spans="2:13" ht="16" customHeight="1" x14ac:dyDescent="0.45">
      <c r="B28" s="1588"/>
      <c r="C28" s="1587"/>
      <c r="D28" s="1587"/>
      <c r="E28" s="1572"/>
      <c r="F28" s="1572"/>
      <c r="G28" s="1572"/>
      <c r="H28" s="1587"/>
      <c r="I28" s="1602"/>
      <c r="J28" s="581"/>
      <c r="K28" s="581"/>
      <c r="L28" s="581"/>
    </row>
    <row r="29" spans="2:13" ht="16" customHeight="1" x14ac:dyDescent="0.45">
      <c r="B29" s="1588"/>
      <c r="C29" s="1587"/>
      <c r="D29" s="1587"/>
      <c r="E29" s="1572"/>
      <c r="F29" s="1572"/>
      <c r="G29" s="1572"/>
      <c r="H29" s="1587"/>
      <c r="I29" s="1602"/>
      <c r="J29" s="581"/>
      <c r="K29" s="581"/>
      <c r="L29" s="581"/>
    </row>
    <row r="30" spans="2:13" ht="16" customHeight="1" x14ac:dyDescent="0.45">
      <c r="B30" s="1588"/>
      <c r="C30" s="1587"/>
      <c r="D30" s="1587"/>
      <c r="E30" s="1572"/>
      <c r="F30" s="1572"/>
      <c r="G30" s="1572"/>
      <c r="H30" s="1587"/>
      <c r="I30" s="1602"/>
      <c r="J30" s="581"/>
      <c r="K30" s="581"/>
      <c r="L30" s="581"/>
    </row>
    <row r="31" spans="2:13" ht="16" customHeight="1" x14ac:dyDescent="0.45">
      <c r="B31" s="1588"/>
      <c r="C31" s="1587"/>
      <c r="D31" s="1587"/>
      <c r="E31" s="1572"/>
      <c r="F31" s="1572"/>
      <c r="G31" s="1572"/>
      <c r="H31" s="1587"/>
      <c r="I31" s="1602"/>
      <c r="J31" s="581"/>
      <c r="K31" s="581"/>
      <c r="L31" s="581"/>
    </row>
    <row r="32" spans="2:13" ht="16" customHeight="1" x14ac:dyDescent="0.45">
      <c r="B32" s="1588"/>
      <c r="C32" s="1587"/>
      <c r="D32" s="1587"/>
      <c r="E32" s="1572"/>
      <c r="F32" s="1572"/>
      <c r="G32" s="1572"/>
      <c r="H32" s="1587"/>
      <c r="I32" s="1602"/>
      <c r="J32" s="581"/>
      <c r="K32" s="581"/>
      <c r="L32" s="581"/>
    </row>
    <row r="33" spans="2:12" ht="16" customHeight="1" x14ac:dyDescent="0.45">
      <c r="B33" s="1588"/>
      <c r="C33" s="1587"/>
      <c r="D33" s="1587"/>
      <c r="E33" s="1572"/>
      <c r="F33" s="1572"/>
      <c r="G33" s="1572"/>
      <c r="H33" s="1587"/>
      <c r="I33" s="1602"/>
      <c r="J33" s="581"/>
      <c r="K33" s="581"/>
      <c r="L33" s="581"/>
    </row>
    <row r="34" spans="2:12" ht="16" customHeight="1" x14ac:dyDescent="0.45">
      <c r="B34" s="1588"/>
      <c r="C34" s="1587"/>
      <c r="D34" s="1587"/>
      <c r="E34" s="1572"/>
      <c r="F34" s="1572"/>
      <c r="G34" s="1572"/>
      <c r="H34" s="1587"/>
      <c r="I34" s="1602"/>
      <c r="J34" s="581"/>
      <c r="K34" s="581"/>
      <c r="L34" s="581"/>
    </row>
    <row r="35" spans="2:12" ht="16" customHeight="1" x14ac:dyDescent="0.45">
      <c r="B35" s="1588"/>
      <c r="C35" s="1587"/>
      <c r="D35" s="1587"/>
      <c r="E35" s="1572"/>
      <c r="F35" s="1572"/>
      <c r="G35" s="1572"/>
      <c r="H35" s="1587"/>
      <c r="I35" s="1602"/>
      <c r="J35" s="581"/>
      <c r="K35" s="581"/>
      <c r="L35" s="581"/>
    </row>
    <row r="36" spans="2:12" ht="16" customHeight="1" x14ac:dyDescent="0.45">
      <c r="B36" s="1588"/>
      <c r="C36" s="1587"/>
      <c r="D36" s="1587"/>
      <c r="E36" s="1572"/>
      <c r="F36" s="1572"/>
      <c r="G36" s="1572"/>
      <c r="H36" s="1587"/>
      <c r="I36" s="1602"/>
      <c r="J36" s="581"/>
      <c r="K36" s="581"/>
      <c r="L36" s="581"/>
    </row>
    <row r="37" spans="2:12" ht="16" customHeight="1" x14ac:dyDescent="0.45">
      <c r="B37" s="1588"/>
      <c r="C37" s="1587"/>
      <c r="D37" s="1587"/>
      <c r="E37" s="1572"/>
      <c r="F37" s="1572"/>
      <c r="G37" s="1572"/>
      <c r="H37" s="1587"/>
      <c r="I37" s="1602"/>
      <c r="J37" s="581"/>
      <c r="K37" s="581"/>
      <c r="L37" s="581"/>
    </row>
    <row r="38" spans="2:12" ht="16" customHeight="1" x14ac:dyDescent="0.45">
      <c r="B38" s="1588"/>
      <c r="C38" s="1587"/>
      <c r="D38" s="1587"/>
      <c r="E38" s="1572"/>
      <c r="F38" s="1572"/>
      <c r="G38" s="1572"/>
      <c r="H38" s="1587"/>
      <c r="I38" s="1602"/>
      <c r="J38" s="581"/>
      <c r="K38" s="581"/>
      <c r="L38" s="581"/>
    </row>
    <row r="39" spans="2:12" ht="16" customHeight="1" x14ac:dyDescent="0.45">
      <c r="B39" s="1588"/>
      <c r="C39" s="1587"/>
      <c r="D39" s="1587"/>
      <c r="E39" s="1572"/>
      <c r="F39" s="1572"/>
      <c r="G39" s="1572"/>
      <c r="H39" s="1587"/>
      <c r="I39" s="1602"/>
      <c r="J39" s="581"/>
      <c r="K39" s="581"/>
      <c r="L39" s="581"/>
    </row>
    <row r="40" spans="2:12" ht="16" customHeight="1" x14ac:dyDescent="0.45">
      <c r="B40" s="1588"/>
      <c r="C40" s="1587"/>
      <c r="D40" s="1587"/>
      <c r="E40" s="1572"/>
      <c r="F40" s="1572"/>
      <c r="G40" s="1572"/>
      <c r="H40" s="1587"/>
      <c r="I40" s="1602"/>
      <c r="J40" s="581"/>
      <c r="K40" s="581"/>
      <c r="L40" s="581"/>
    </row>
    <row r="41" spans="2:12" ht="16" customHeight="1" x14ac:dyDescent="0.45">
      <c r="B41" s="1588"/>
      <c r="C41" s="1587"/>
      <c r="D41" s="1587"/>
      <c r="E41" s="1572"/>
      <c r="F41" s="1572"/>
      <c r="G41" s="1572"/>
      <c r="H41" s="1587"/>
      <c r="I41" s="1602"/>
      <c r="J41" s="581"/>
      <c r="K41" s="581"/>
      <c r="L41" s="581"/>
    </row>
    <row r="42" spans="2:12" ht="16" customHeight="1" x14ac:dyDescent="0.45">
      <c r="B42" s="1588"/>
      <c r="C42" s="1587"/>
      <c r="D42" s="1587"/>
      <c r="E42" s="1572"/>
      <c r="F42" s="1572"/>
      <c r="G42" s="1572"/>
      <c r="H42" s="1587"/>
      <c r="I42" s="1602"/>
      <c r="J42" s="581"/>
      <c r="K42" s="581"/>
      <c r="L42" s="581"/>
    </row>
    <row r="43" spans="2:12" ht="16" customHeight="1" x14ac:dyDescent="0.45">
      <c r="B43" s="1588"/>
      <c r="C43" s="1587"/>
      <c r="D43" s="1587"/>
      <c r="E43" s="1572"/>
      <c r="F43" s="1572"/>
      <c r="G43" s="1572"/>
      <c r="H43" s="1587"/>
      <c r="I43" s="1602"/>
      <c r="J43" s="581"/>
      <c r="K43" s="581"/>
      <c r="L43" s="581"/>
    </row>
    <row r="44" spans="2:12" ht="16" customHeight="1" x14ac:dyDescent="0.45">
      <c r="B44" s="1588"/>
      <c r="C44" s="1587"/>
      <c r="D44" s="1587"/>
      <c r="E44" s="1572"/>
      <c r="F44" s="1572"/>
      <c r="G44" s="1572"/>
      <c r="H44" s="1587"/>
      <c r="I44" s="1602"/>
      <c r="J44" s="581"/>
      <c r="K44" s="581"/>
      <c r="L44" s="581"/>
    </row>
    <row r="45" spans="2:12" ht="16" customHeight="1" x14ac:dyDescent="0.45">
      <c r="B45" s="1588"/>
      <c r="C45" s="1587"/>
      <c r="D45" s="1587"/>
      <c r="E45" s="1572"/>
      <c r="F45" s="1572"/>
      <c r="G45" s="1572"/>
      <c r="H45" s="1587"/>
      <c r="I45" s="1602"/>
      <c r="J45" s="581"/>
      <c r="K45" s="581"/>
      <c r="L45" s="581"/>
    </row>
    <row r="46" spans="2:12" ht="16" customHeight="1" x14ac:dyDescent="0.45">
      <c r="B46" s="1588"/>
      <c r="C46" s="1587"/>
      <c r="D46" s="1587"/>
      <c r="E46" s="1572"/>
      <c r="F46" s="1572"/>
      <c r="G46" s="1572"/>
      <c r="H46" s="1587"/>
      <c r="I46" s="1602"/>
      <c r="J46" s="581"/>
      <c r="K46" s="581"/>
      <c r="L46" s="581"/>
    </row>
    <row r="47" spans="2:12" ht="16" customHeight="1" x14ac:dyDescent="0.45">
      <c r="B47" s="1588"/>
      <c r="C47" s="1587"/>
      <c r="D47" s="1587"/>
      <c r="E47" s="1572"/>
      <c r="F47" s="1572"/>
      <c r="G47" s="1572"/>
      <c r="H47" s="1587"/>
      <c r="I47" s="1602"/>
      <c r="J47" s="581"/>
      <c r="K47" s="581"/>
      <c r="L47" s="581"/>
    </row>
    <row r="48" spans="2:12" ht="16" customHeight="1" x14ac:dyDescent="0.45">
      <c r="B48" s="1588"/>
      <c r="C48" s="1587"/>
      <c r="D48" s="1587"/>
      <c r="E48" s="1572"/>
      <c r="F48" s="1572"/>
      <c r="G48" s="1572"/>
      <c r="H48" s="1587"/>
      <c r="I48" s="1602"/>
      <c r="J48" s="581"/>
      <c r="K48" s="581"/>
      <c r="L48" s="581"/>
    </row>
    <row r="49" spans="2:12" ht="16" customHeight="1" x14ac:dyDescent="0.45">
      <c r="B49" s="1588"/>
      <c r="C49" s="1587"/>
      <c r="D49" s="1587"/>
      <c r="E49" s="1572"/>
      <c r="F49" s="1572"/>
      <c r="G49" s="1572"/>
      <c r="H49" s="1587"/>
      <c r="I49" s="1602"/>
      <c r="J49" s="581"/>
      <c r="K49" s="581"/>
      <c r="L49" s="581"/>
    </row>
    <row r="50" spans="2:12" ht="16" customHeight="1" x14ac:dyDescent="0.45">
      <c r="B50" s="1588"/>
      <c r="C50" s="1587"/>
      <c r="D50" s="1587"/>
      <c r="E50" s="1572"/>
      <c r="F50" s="1572"/>
      <c r="G50" s="1572"/>
      <c r="H50" s="1587"/>
      <c r="I50" s="1602"/>
      <c r="J50" s="581"/>
      <c r="K50" s="581"/>
      <c r="L50" s="581"/>
    </row>
    <row r="51" spans="2:12" ht="16" customHeight="1" x14ac:dyDescent="0.45">
      <c r="B51" s="1588"/>
      <c r="C51" s="1587"/>
      <c r="D51" s="1587"/>
      <c r="E51" s="1572"/>
      <c r="F51" s="1572"/>
      <c r="G51" s="1572"/>
      <c r="H51" s="1587"/>
      <c r="I51" s="1602"/>
      <c r="J51" s="581"/>
      <c r="K51" s="581"/>
      <c r="L51" s="581"/>
    </row>
    <row r="52" spans="2:12" ht="16" customHeight="1" x14ac:dyDescent="0.45">
      <c r="B52" s="1588"/>
      <c r="C52" s="1587"/>
      <c r="D52" s="1587"/>
      <c r="E52" s="1572"/>
      <c r="F52" s="1572"/>
      <c r="G52" s="1572"/>
      <c r="H52" s="1587"/>
      <c r="I52" s="1602"/>
      <c r="J52" s="581"/>
      <c r="K52" s="581"/>
      <c r="L52" s="581"/>
    </row>
    <row r="53" spans="2:12" ht="16" customHeight="1" x14ac:dyDescent="0.45">
      <c r="B53" s="1588"/>
      <c r="C53" s="1587"/>
      <c r="D53" s="1587"/>
      <c r="E53" s="1572"/>
      <c r="F53" s="1572"/>
      <c r="G53" s="1572"/>
      <c r="H53" s="1587"/>
      <c r="I53" s="1602"/>
      <c r="J53" s="581"/>
      <c r="K53" s="581"/>
      <c r="L53" s="581"/>
    </row>
    <row r="54" spans="2:12" ht="16" customHeight="1" x14ac:dyDescent="0.45">
      <c r="B54" s="1588"/>
      <c r="C54" s="1587"/>
      <c r="D54" s="1587"/>
      <c r="E54" s="1572"/>
      <c r="F54" s="1572"/>
      <c r="G54" s="1572"/>
      <c r="H54" s="1587"/>
      <c r="I54" s="1602"/>
      <c r="J54" s="581"/>
      <c r="K54" s="581"/>
      <c r="L54" s="581"/>
    </row>
    <row r="55" spans="2:12" ht="16" customHeight="1" x14ac:dyDescent="0.45">
      <c r="B55" s="1588"/>
      <c r="C55" s="1587"/>
      <c r="D55" s="1587"/>
      <c r="E55" s="1572"/>
      <c r="F55" s="1572"/>
      <c r="G55" s="1572"/>
      <c r="H55" s="1587"/>
      <c r="I55" s="1602"/>
      <c r="J55" s="581"/>
      <c r="K55" s="581"/>
      <c r="L55" s="581"/>
    </row>
    <row r="56" spans="2:12" ht="16" customHeight="1" x14ac:dyDescent="0.45">
      <c r="B56" s="1588"/>
      <c r="C56" s="1587"/>
      <c r="D56" s="1587"/>
      <c r="E56" s="1572"/>
      <c r="F56" s="1572"/>
      <c r="G56" s="1572"/>
      <c r="H56" s="1587"/>
      <c r="I56" s="1602"/>
      <c r="J56" s="581"/>
      <c r="K56" s="581"/>
      <c r="L56" s="581"/>
    </row>
    <row r="57" spans="2:12" ht="16" customHeight="1" x14ac:dyDescent="0.45">
      <c r="B57" s="1588"/>
      <c r="C57" s="1587"/>
      <c r="D57" s="1587"/>
      <c r="E57" s="1572"/>
      <c r="F57" s="1572"/>
      <c r="G57" s="1572"/>
      <c r="H57" s="1587"/>
      <c r="I57" s="1602"/>
      <c r="J57" s="581"/>
      <c r="K57" s="581"/>
      <c r="L57" s="581"/>
    </row>
    <row r="58" spans="2:12" ht="16" customHeight="1" x14ac:dyDescent="0.45">
      <c r="B58" s="1588"/>
      <c r="C58" s="1587"/>
      <c r="D58" s="1587"/>
      <c r="E58" s="1572"/>
      <c r="F58" s="1572"/>
      <c r="G58" s="1572"/>
      <c r="H58" s="1587"/>
      <c r="I58" s="1602"/>
      <c r="J58" s="581"/>
      <c r="K58" s="581"/>
      <c r="L58" s="581"/>
    </row>
    <row r="59" spans="2:12" ht="16" customHeight="1" x14ac:dyDescent="0.45">
      <c r="B59" s="1588"/>
      <c r="C59" s="1587"/>
      <c r="D59" s="1587"/>
      <c r="E59" s="1572"/>
      <c r="F59" s="1572"/>
      <c r="G59" s="1572"/>
      <c r="H59" s="1587"/>
      <c r="I59" s="1602"/>
      <c r="J59" s="581"/>
      <c r="K59" s="581"/>
      <c r="L59" s="581"/>
    </row>
    <row r="60" spans="2:12" ht="16" customHeight="1" x14ac:dyDescent="0.45">
      <c r="B60" s="1588"/>
      <c r="C60" s="1587"/>
      <c r="D60" s="1587"/>
      <c r="E60" s="1572"/>
      <c r="F60" s="1572"/>
      <c r="G60" s="1572"/>
      <c r="H60" s="1587"/>
      <c r="I60" s="1602"/>
      <c r="J60" s="581"/>
      <c r="K60" s="581"/>
      <c r="L60" s="581"/>
    </row>
    <row r="61" spans="2:12" ht="16" customHeight="1" x14ac:dyDescent="0.45">
      <c r="B61" s="1588"/>
      <c r="C61" s="1587"/>
      <c r="D61" s="1587"/>
      <c r="E61" s="1572"/>
      <c r="F61" s="1572"/>
      <c r="G61" s="1572"/>
      <c r="H61" s="1587"/>
      <c r="I61" s="1602"/>
      <c r="J61" s="581"/>
      <c r="K61" s="581"/>
      <c r="L61" s="581"/>
    </row>
    <row r="62" spans="2:12" ht="16" customHeight="1" x14ac:dyDescent="0.45">
      <c r="B62" s="1588"/>
      <c r="C62" s="1587"/>
      <c r="D62" s="1587"/>
      <c r="E62" s="1572"/>
      <c r="F62" s="1572"/>
      <c r="G62" s="1572"/>
      <c r="H62" s="1587"/>
      <c r="I62" s="1602"/>
      <c r="J62" s="581"/>
      <c r="K62" s="581"/>
      <c r="L62" s="581"/>
    </row>
    <row r="63" spans="2:12" ht="16" customHeight="1" x14ac:dyDescent="0.45">
      <c r="B63" s="1588"/>
      <c r="C63" s="1587"/>
      <c r="D63" s="1587"/>
      <c r="E63" s="1572"/>
      <c r="F63" s="1572"/>
      <c r="G63" s="1572"/>
      <c r="H63" s="1587"/>
      <c r="I63" s="1602"/>
      <c r="J63" s="581"/>
      <c r="K63" s="581"/>
      <c r="L63" s="581"/>
    </row>
    <row r="64" spans="2:12" ht="16" customHeight="1" x14ac:dyDescent="0.45">
      <c r="B64" s="1588"/>
      <c r="C64" s="1587"/>
      <c r="D64" s="1587"/>
      <c r="E64" s="1572"/>
      <c r="F64" s="1572"/>
      <c r="G64" s="1572"/>
      <c r="H64" s="1587"/>
      <c r="I64" s="1602"/>
      <c r="J64" s="581"/>
      <c r="K64" s="581"/>
      <c r="L64" s="581"/>
    </row>
    <row r="65" spans="2:12" ht="16" customHeight="1" x14ac:dyDescent="0.45">
      <c r="B65" s="1588"/>
      <c r="C65" s="1587"/>
      <c r="D65" s="1587"/>
      <c r="E65" s="1572"/>
      <c r="F65" s="1572"/>
      <c r="G65" s="1572"/>
      <c r="H65" s="1587"/>
      <c r="I65" s="1602"/>
      <c r="J65" s="581"/>
      <c r="K65" s="581"/>
      <c r="L65" s="581"/>
    </row>
    <row r="66" spans="2:12" ht="16" customHeight="1" x14ac:dyDescent="0.45">
      <c r="B66" s="1588"/>
      <c r="C66" s="1587"/>
      <c r="D66" s="1587"/>
      <c r="E66" s="1572"/>
      <c r="F66" s="1572"/>
      <c r="G66" s="1572"/>
      <c r="H66" s="1587"/>
      <c r="I66" s="1602"/>
      <c r="J66" s="581"/>
      <c r="K66" s="581"/>
      <c r="L66" s="581"/>
    </row>
    <row r="67" spans="2:12" ht="16" customHeight="1" x14ac:dyDescent="0.45">
      <c r="B67" s="1588"/>
      <c r="C67" s="1587"/>
      <c r="D67" s="1587"/>
      <c r="E67" s="1572"/>
      <c r="F67" s="1572"/>
      <c r="G67" s="1572"/>
      <c r="H67" s="1587"/>
      <c r="I67" s="1602"/>
      <c r="J67" s="581"/>
      <c r="K67" s="581"/>
      <c r="L67" s="581"/>
    </row>
    <row r="68" spans="2:12" ht="16" customHeight="1" x14ac:dyDescent="0.45">
      <c r="B68" s="1588"/>
      <c r="C68" s="1587"/>
      <c r="D68" s="1587"/>
      <c r="E68" s="1572"/>
      <c r="F68" s="1572"/>
      <c r="G68" s="1572"/>
      <c r="H68" s="1587"/>
      <c r="I68" s="1602"/>
      <c r="J68" s="581"/>
      <c r="K68" s="581"/>
      <c r="L68" s="581"/>
    </row>
    <row r="69" spans="2:12" ht="16" customHeight="1" x14ac:dyDescent="0.45">
      <c r="B69" s="1588"/>
      <c r="C69" s="1587"/>
      <c r="D69" s="1587"/>
      <c r="E69" s="1572"/>
      <c r="F69" s="1572"/>
      <c r="G69" s="1572"/>
      <c r="H69" s="1587"/>
      <c r="I69" s="1602"/>
      <c r="J69" s="581"/>
      <c r="K69" s="581"/>
      <c r="L69" s="581"/>
    </row>
    <row r="70" spans="2:12" ht="16" customHeight="1" x14ac:dyDescent="0.45">
      <c r="B70" s="1588"/>
      <c r="C70" s="1587"/>
      <c r="D70" s="1587"/>
      <c r="E70" s="1572"/>
      <c r="F70" s="1572"/>
      <c r="G70" s="1572"/>
      <c r="H70" s="1587"/>
      <c r="I70" s="1602"/>
      <c r="J70" s="581"/>
      <c r="K70" s="581"/>
      <c r="L70" s="581"/>
    </row>
    <row r="71" spans="2:12" ht="16" customHeight="1" x14ac:dyDescent="0.45">
      <c r="B71" s="1588"/>
      <c r="C71" s="1587"/>
      <c r="D71" s="1587"/>
      <c r="E71" s="1572"/>
      <c r="F71" s="1572"/>
      <c r="G71" s="1572"/>
      <c r="H71" s="1587"/>
      <c r="I71" s="1602"/>
      <c r="J71" s="581"/>
      <c r="K71" s="581"/>
      <c r="L71" s="581"/>
    </row>
    <row r="72" spans="2:12" ht="16" customHeight="1" x14ac:dyDescent="0.45">
      <c r="B72" s="1588"/>
      <c r="C72" s="1587"/>
      <c r="D72" s="1587"/>
      <c r="E72" s="1572"/>
      <c r="F72" s="1572"/>
      <c r="G72" s="1572"/>
      <c r="H72" s="1587"/>
      <c r="I72" s="1602"/>
      <c r="J72" s="581"/>
      <c r="K72" s="581"/>
      <c r="L72" s="581"/>
    </row>
    <row r="73" spans="2:12" ht="16" customHeight="1" x14ac:dyDescent="0.45">
      <c r="B73" s="1588"/>
      <c r="C73" s="1587"/>
      <c r="D73" s="1587"/>
      <c r="E73" s="1572"/>
      <c r="F73" s="1572"/>
      <c r="G73" s="1572"/>
      <c r="H73" s="1587"/>
      <c r="I73" s="1602"/>
      <c r="J73" s="581"/>
      <c r="K73" s="581"/>
      <c r="L73" s="581"/>
    </row>
    <row r="74" spans="2:12" ht="16" customHeight="1" x14ac:dyDescent="0.45">
      <c r="B74" s="1588"/>
      <c r="C74" s="1587"/>
      <c r="D74" s="1587"/>
      <c r="E74" s="1572"/>
      <c r="F74" s="1572"/>
      <c r="G74" s="1572"/>
      <c r="H74" s="1587"/>
      <c r="I74" s="1602"/>
      <c r="J74" s="581"/>
      <c r="K74" s="581"/>
      <c r="L74" s="581"/>
    </row>
    <row r="75" spans="2:12" ht="16" customHeight="1" x14ac:dyDescent="0.45">
      <c r="B75" s="1588"/>
      <c r="C75" s="1587"/>
      <c r="D75" s="1587"/>
      <c r="E75" s="1572"/>
      <c r="F75" s="1572"/>
      <c r="G75" s="1572"/>
      <c r="H75" s="1587"/>
      <c r="I75" s="1602"/>
      <c r="J75" s="581"/>
      <c r="K75" s="581"/>
      <c r="L75" s="581"/>
    </row>
    <row r="76" spans="2:12" ht="16" customHeight="1" x14ac:dyDescent="0.45">
      <c r="B76" s="1588"/>
      <c r="C76" s="1587"/>
      <c r="D76" s="1587"/>
      <c r="E76" s="1572"/>
      <c r="F76" s="1572"/>
      <c r="G76" s="1572"/>
      <c r="H76" s="1587"/>
      <c r="I76" s="1602"/>
      <c r="J76" s="581"/>
      <c r="K76" s="581"/>
      <c r="L76" s="581"/>
    </row>
    <row r="77" spans="2:12" ht="16" customHeight="1" x14ac:dyDescent="0.45">
      <c r="B77" s="1588"/>
      <c r="C77" s="1587"/>
      <c r="D77" s="1587"/>
      <c r="E77" s="1572"/>
      <c r="F77" s="1572"/>
      <c r="G77" s="1572"/>
      <c r="H77" s="1587"/>
      <c r="I77" s="1602"/>
      <c r="J77" s="581"/>
      <c r="K77" s="581"/>
      <c r="L77" s="581"/>
    </row>
    <row r="78" spans="2:12" ht="16" customHeight="1" x14ac:dyDescent="0.45">
      <c r="B78" s="1588"/>
      <c r="C78" s="1587"/>
      <c r="D78" s="1587"/>
      <c r="E78" s="1572"/>
      <c r="F78" s="1572"/>
      <c r="G78" s="1572"/>
      <c r="H78" s="1587"/>
      <c r="I78" s="1602"/>
      <c r="J78" s="581"/>
      <c r="K78" s="581"/>
      <c r="L78" s="581"/>
    </row>
    <row r="79" spans="2:12" ht="16" customHeight="1" x14ac:dyDescent="0.45">
      <c r="B79" s="1588"/>
      <c r="C79" s="1587"/>
      <c r="D79" s="1587"/>
      <c r="E79" s="1572"/>
      <c r="F79" s="1572"/>
      <c r="G79" s="1572"/>
      <c r="H79" s="1587"/>
      <c r="I79" s="1602"/>
      <c r="J79" s="581"/>
      <c r="K79" s="581"/>
      <c r="L79" s="581"/>
    </row>
    <row r="80" spans="2:12" ht="16" customHeight="1" x14ac:dyDescent="0.45">
      <c r="B80" s="1588"/>
      <c r="C80" s="1587"/>
      <c r="D80" s="1587"/>
      <c r="E80" s="1572"/>
      <c r="F80" s="1572"/>
      <c r="G80" s="1572"/>
      <c r="H80" s="1587"/>
      <c r="I80" s="1602"/>
      <c r="J80" s="581"/>
      <c r="K80" s="581"/>
      <c r="L80" s="581"/>
    </row>
    <row r="81" spans="2:12" ht="16" customHeight="1" x14ac:dyDescent="0.45">
      <c r="B81" s="1588"/>
      <c r="C81" s="1587"/>
      <c r="D81" s="1587"/>
      <c r="E81" s="1572"/>
      <c r="F81" s="1572"/>
      <c r="G81" s="1572"/>
      <c r="H81" s="1587"/>
      <c r="I81" s="1602"/>
      <c r="J81" s="581"/>
      <c r="K81" s="581"/>
      <c r="L81" s="581"/>
    </row>
    <row r="82" spans="2:12" ht="16" customHeight="1" x14ac:dyDescent="0.45">
      <c r="B82" s="1588"/>
      <c r="C82" s="1587"/>
      <c r="D82" s="1587"/>
      <c r="E82" s="1572"/>
      <c r="F82" s="1572"/>
      <c r="G82" s="1572"/>
      <c r="H82" s="1587"/>
      <c r="I82" s="1602"/>
      <c r="J82" s="581"/>
      <c r="K82" s="581"/>
      <c r="L82" s="581"/>
    </row>
    <row r="83" spans="2:12" ht="16" customHeight="1" x14ac:dyDescent="0.45">
      <c r="B83" s="1588"/>
      <c r="C83" s="1587"/>
      <c r="D83" s="1587"/>
      <c r="E83" s="1572"/>
      <c r="F83" s="1572"/>
      <c r="G83" s="1572"/>
      <c r="H83" s="1587"/>
      <c r="I83" s="1602"/>
      <c r="J83" s="581"/>
      <c r="K83" s="581"/>
      <c r="L83" s="581"/>
    </row>
    <row r="84" spans="2:12" ht="16" customHeight="1" x14ac:dyDescent="0.45">
      <c r="B84" s="1588"/>
      <c r="C84" s="1587"/>
      <c r="D84" s="1587"/>
      <c r="E84" s="1572"/>
      <c r="F84" s="1572"/>
      <c r="G84" s="1572"/>
      <c r="H84" s="1587"/>
      <c r="I84" s="1602"/>
      <c r="J84" s="581"/>
      <c r="K84" s="581"/>
      <c r="L84" s="581"/>
    </row>
    <row r="85" spans="2:12" ht="16" customHeight="1" x14ac:dyDescent="0.45">
      <c r="B85" s="1588"/>
      <c r="C85" s="1587"/>
      <c r="D85" s="1587"/>
      <c r="E85" s="1572"/>
      <c r="F85" s="1572"/>
      <c r="G85" s="1572"/>
      <c r="H85" s="1587"/>
      <c r="I85" s="1602"/>
      <c r="J85" s="581"/>
      <c r="K85" s="581"/>
      <c r="L85" s="581"/>
    </row>
    <row r="86" spans="2:12" ht="16" customHeight="1" x14ac:dyDescent="0.45">
      <c r="B86" s="1588"/>
      <c r="C86" s="1587"/>
      <c r="D86" s="1587"/>
      <c r="E86" s="1572"/>
      <c r="F86" s="1572"/>
      <c r="G86" s="1572"/>
      <c r="H86" s="1587"/>
      <c r="I86" s="1602"/>
      <c r="J86" s="581"/>
      <c r="K86" s="581"/>
      <c r="L86" s="581"/>
    </row>
    <row r="87" spans="2:12" ht="16" customHeight="1" x14ac:dyDescent="0.45">
      <c r="B87" s="1588"/>
      <c r="C87" s="1587"/>
      <c r="D87" s="1587"/>
      <c r="E87" s="1572"/>
      <c r="F87" s="1572"/>
      <c r="G87" s="1572"/>
      <c r="H87" s="1587"/>
      <c r="I87" s="1602"/>
      <c r="J87" s="581"/>
      <c r="K87" s="581"/>
      <c r="L87" s="581"/>
    </row>
    <row r="88" spans="2:12" ht="16" customHeight="1" x14ac:dyDescent="0.45">
      <c r="B88" s="1588"/>
      <c r="C88" s="1587"/>
      <c r="D88" s="1587"/>
      <c r="E88" s="1572"/>
      <c r="F88" s="1572"/>
      <c r="G88" s="1572"/>
      <c r="H88" s="1587"/>
      <c r="I88" s="1602"/>
      <c r="J88" s="581"/>
      <c r="K88" s="581"/>
      <c r="L88" s="581"/>
    </row>
    <row r="89" spans="2:12" ht="16" customHeight="1" x14ac:dyDescent="0.45">
      <c r="B89" s="1588"/>
      <c r="C89" s="1587"/>
      <c r="D89" s="1587"/>
      <c r="E89" s="1572"/>
      <c r="F89" s="1572"/>
      <c r="G89" s="1572"/>
      <c r="H89" s="1587"/>
      <c r="I89" s="1602"/>
      <c r="J89" s="581"/>
      <c r="K89" s="581"/>
      <c r="L89" s="581"/>
    </row>
    <row r="90" spans="2:12" ht="16" customHeight="1" x14ac:dyDescent="0.45">
      <c r="B90" s="1588"/>
      <c r="C90" s="1587"/>
      <c r="D90" s="1587"/>
      <c r="E90" s="1572"/>
      <c r="F90" s="1572"/>
      <c r="G90" s="1572"/>
      <c r="H90" s="1587"/>
      <c r="I90" s="1602"/>
      <c r="J90" s="581"/>
      <c r="K90" s="581"/>
      <c r="L90" s="581"/>
    </row>
    <row r="91" spans="2:12" ht="16" customHeight="1" x14ac:dyDescent="0.45">
      <c r="B91" s="1588"/>
      <c r="C91" s="1587"/>
      <c r="D91" s="1587"/>
      <c r="E91" s="1572"/>
      <c r="F91" s="1572"/>
      <c r="G91" s="1572"/>
      <c r="H91" s="1587"/>
      <c r="I91" s="1602"/>
      <c r="J91" s="581"/>
      <c r="K91" s="581"/>
      <c r="L91" s="581"/>
    </row>
    <row r="92" spans="2:12" ht="16" customHeight="1" x14ac:dyDescent="0.45">
      <c r="B92" s="1588"/>
      <c r="C92" s="1587"/>
      <c r="D92" s="1587"/>
      <c r="E92" s="1572"/>
      <c r="F92" s="1572"/>
      <c r="G92" s="1572"/>
      <c r="H92" s="1587"/>
      <c r="I92" s="1602"/>
      <c r="J92" s="581"/>
      <c r="K92" s="581"/>
      <c r="L92" s="581"/>
    </row>
    <row r="93" spans="2:12" ht="16" customHeight="1" x14ac:dyDescent="0.45">
      <c r="B93" s="1588"/>
      <c r="C93" s="1587"/>
      <c r="D93" s="1587"/>
      <c r="E93" s="1572"/>
      <c r="F93" s="1572"/>
      <c r="G93" s="1572"/>
      <c r="H93" s="1587"/>
      <c r="I93" s="1602"/>
      <c r="J93" s="581"/>
      <c r="K93" s="581"/>
      <c r="L93" s="581"/>
    </row>
    <row r="94" spans="2:12" ht="16" customHeight="1" x14ac:dyDescent="0.45">
      <c r="B94" s="1588"/>
      <c r="C94" s="1587"/>
      <c r="D94" s="1587"/>
      <c r="E94" s="1572"/>
      <c r="F94" s="1572"/>
      <c r="G94" s="1572"/>
      <c r="H94" s="1587"/>
      <c r="I94" s="1602"/>
      <c r="J94" s="581"/>
      <c r="K94" s="581"/>
      <c r="L94" s="581"/>
    </row>
    <row r="95" spans="2:12" ht="16" customHeight="1" x14ac:dyDescent="0.45">
      <c r="B95" s="1588"/>
      <c r="C95" s="1587"/>
      <c r="D95" s="1587"/>
      <c r="E95" s="1572"/>
      <c r="F95" s="1572"/>
      <c r="G95" s="1572"/>
      <c r="H95" s="1587"/>
      <c r="I95" s="1602"/>
      <c r="J95" s="581"/>
      <c r="K95" s="581"/>
      <c r="L95" s="581"/>
    </row>
    <row r="96" spans="2:12" ht="16" customHeight="1" x14ac:dyDescent="0.45">
      <c r="B96" s="1588"/>
      <c r="C96" s="1587"/>
      <c r="D96" s="1587"/>
      <c r="E96" s="1572"/>
      <c r="F96" s="1572"/>
      <c r="G96" s="1572"/>
      <c r="H96" s="1587"/>
      <c r="I96" s="1602"/>
      <c r="J96" s="581"/>
      <c r="K96" s="581"/>
      <c r="L96" s="581"/>
    </row>
    <row r="97" spans="2:12" ht="16" customHeight="1" x14ac:dyDescent="0.45">
      <c r="B97" s="1588"/>
      <c r="C97" s="1587"/>
      <c r="D97" s="1587"/>
      <c r="E97" s="1572"/>
      <c r="F97" s="1572"/>
      <c r="G97" s="1572"/>
      <c r="H97" s="1587"/>
      <c r="I97" s="1602"/>
      <c r="J97" s="581"/>
      <c r="K97" s="581"/>
      <c r="L97" s="581"/>
    </row>
    <row r="98" spans="2:12" ht="16" customHeight="1" x14ac:dyDescent="0.45">
      <c r="B98" s="1588"/>
      <c r="C98" s="1587"/>
      <c r="D98" s="1587"/>
      <c r="E98" s="1572"/>
      <c r="F98" s="1572"/>
      <c r="G98" s="1572"/>
      <c r="H98" s="1587"/>
      <c r="I98" s="1602"/>
      <c r="J98" s="581"/>
      <c r="K98" s="581"/>
      <c r="L98" s="581"/>
    </row>
    <row r="99" spans="2:12" ht="16" customHeight="1" x14ac:dyDescent="0.45">
      <c r="B99" s="1588"/>
      <c r="C99" s="1587"/>
      <c r="D99" s="1587"/>
      <c r="E99" s="1572"/>
      <c r="F99" s="1572"/>
      <c r="G99" s="1572"/>
      <c r="H99" s="1587"/>
      <c r="I99" s="1602"/>
      <c r="J99" s="581"/>
      <c r="K99" s="581"/>
      <c r="L99" s="581"/>
    </row>
    <row r="100" spans="2:12" ht="16" customHeight="1" x14ac:dyDescent="0.45">
      <c r="B100" s="1588"/>
      <c r="C100" s="1587"/>
      <c r="D100" s="1587"/>
      <c r="E100" s="1572"/>
      <c r="F100" s="1572"/>
      <c r="G100" s="1572"/>
      <c r="H100" s="1587"/>
      <c r="I100" s="1602"/>
      <c r="J100" s="581"/>
      <c r="K100" s="581"/>
      <c r="L100" s="581"/>
    </row>
    <row r="101" spans="2:12" ht="16" customHeight="1" x14ac:dyDescent="0.45">
      <c r="B101" s="1588"/>
      <c r="C101" s="1587"/>
      <c r="D101" s="1587"/>
      <c r="E101" s="1572"/>
      <c r="F101" s="1572"/>
      <c r="G101" s="1572"/>
      <c r="H101" s="1587"/>
      <c r="I101" s="1602"/>
      <c r="J101" s="581"/>
      <c r="K101" s="581"/>
      <c r="L101" s="581"/>
    </row>
    <row r="102" spans="2:12" ht="16" customHeight="1" x14ac:dyDescent="0.45">
      <c r="B102" s="1588"/>
      <c r="C102" s="1587"/>
      <c r="D102" s="1587"/>
      <c r="E102" s="1572"/>
      <c r="F102" s="1572"/>
      <c r="G102" s="1572"/>
      <c r="H102" s="1587"/>
      <c r="I102" s="1602"/>
      <c r="J102" s="581"/>
      <c r="K102" s="581"/>
      <c r="L102" s="581"/>
    </row>
    <row r="103" spans="2:12" ht="16" customHeight="1" x14ac:dyDescent="0.45">
      <c r="B103" s="1588"/>
      <c r="C103" s="1587"/>
      <c r="D103" s="1587"/>
      <c r="E103" s="1572"/>
      <c r="F103" s="1572"/>
      <c r="G103" s="1572"/>
      <c r="H103" s="1587"/>
      <c r="I103" s="1602"/>
      <c r="J103" s="581"/>
      <c r="K103" s="581"/>
      <c r="L103" s="581"/>
    </row>
    <row r="104" spans="2:12" ht="16" customHeight="1" x14ac:dyDescent="0.45">
      <c r="B104" s="1588"/>
      <c r="C104" s="1587"/>
      <c r="D104" s="1587"/>
      <c r="E104" s="1572"/>
      <c r="F104" s="1572"/>
      <c r="G104" s="1572"/>
      <c r="H104" s="1587"/>
      <c r="I104" s="1602"/>
      <c r="J104" s="581"/>
      <c r="K104" s="581"/>
      <c r="L104" s="581"/>
    </row>
    <row r="105" spans="2:12" ht="16" customHeight="1" x14ac:dyDescent="0.45">
      <c r="B105" s="1588"/>
      <c r="C105" s="1587"/>
      <c r="D105" s="1587"/>
      <c r="E105" s="1572"/>
      <c r="F105" s="1572"/>
      <c r="G105" s="1572"/>
      <c r="H105" s="1587"/>
      <c r="I105" s="1602"/>
      <c r="J105" s="581"/>
      <c r="K105" s="581"/>
      <c r="L105" s="581"/>
    </row>
    <row r="106" spans="2:12" ht="16" customHeight="1" x14ac:dyDescent="0.45">
      <c r="B106" s="1588"/>
      <c r="C106" s="1587"/>
      <c r="D106" s="1587"/>
      <c r="E106" s="1572"/>
      <c r="F106" s="1572"/>
      <c r="G106" s="1572"/>
      <c r="H106" s="1587"/>
      <c r="I106" s="1602"/>
      <c r="J106" s="581"/>
      <c r="K106" s="581"/>
      <c r="L106" s="581"/>
    </row>
    <row r="107" spans="2:12" ht="16" customHeight="1" x14ac:dyDescent="0.45">
      <c r="B107" s="1588"/>
      <c r="C107" s="1587"/>
      <c r="D107" s="1587"/>
      <c r="E107" s="1572"/>
      <c r="F107" s="1572"/>
      <c r="G107" s="1572"/>
      <c r="H107" s="1587"/>
      <c r="I107" s="1602"/>
      <c r="J107" s="581"/>
      <c r="K107" s="581"/>
      <c r="L107" s="581"/>
    </row>
    <row r="108" spans="2:12" ht="16" customHeight="1" x14ac:dyDescent="0.45">
      <c r="B108" s="1588"/>
      <c r="C108" s="1587"/>
      <c r="D108" s="1587"/>
      <c r="E108" s="1572"/>
      <c r="F108" s="1572"/>
      <c r="G108" s="1572"/>
      <c r="H108" s="1587"/>
      <c r="I108" s="1602"/>
      <c r="J108" s="581"/>
      <c r="K108" s="581"/>
      <c r="L108" s="581"/>
    </row>
    <row r="109" spans="2:12" ht="16" customHeight="1" x14ac:dyDescent="0.45">
      <c r="B109" s="1588"/>
      <c r="C109" s="1587"/>
      <c r="D109" s="1587"/>
      <c r="E109" s="1572"/>
      <c r="F109" s="1572"/>
      <c r="G109" s="1572"/>
      <c r="H109" s="1587"/>
      <c r="I109" s="1602"/>
      <c r="J109" s="581"/>
      <c r="K109" s="581"/>
      <c r="L109" s="581"/>
    </row>
    <row r="110" spans="2:12" ht="16" customHeight="1" x14ac:dyDescent="0.45">
      <c r="B110" s="1588"/>
      <c r="C110" s="1587"/>
      <c r="D110" s="1587"/>
      <c r="E110" s="1572"/>
      <c r="F110" s="1572"/>
      <c r="G110" s="1572"/>
      <c r="H110" s="1587"/>
      <c r="I110" s="1602"/>
      <c r="J110" s="581"/>
      <c r="K110" s="581"/>
      <c r="L110" s="581"/>
    </row>
    <row r="111" spans="2:12" ht="16" customHeight="1" x14ac:dyDescent="0.45">
      <c r="B111" s="1588"/>
      <c r="C111" s="1587"/>
      <c r="D111" s="1587"/>
      <c r="E111" s="1572"/>
      <c r="F111" s="1572"/>
      <c r="G111" s="1572"/>
      <c r="H111" s="1587"/>
      <c r="I111" s="1602"/>
      <c r="J111" s="581"/>
      <c r="K111" s="581"/>
      <c r="L111" s="581"/>
    </row>
    <row r="112" spans="2:12" ht="16" customHeight="1" x14ac:dyDescent="0.45">
      <c r="B112" s="1588"/>
      <c r="C112" s="1587"/>
      <c r="D112" s="1587"/>
      <c r="E112" s="1572"/>
      <c r="F112" s="1572"/>
      <c r="G112" s="1572"/>
      <c r="H112" s="1587"/>
      <c r="I112" s="1602"/>
      <c r="J112" s="581"/>
      <c r="K112" s="581"/>
      <c r="L112" s="581"/>
    </row>
    <row r="113" spans="2:12" ht="16" customHeight="1" x14ac:dyDescent="0.45">
      <c r="B113" s="1588"/>
      <c r="C113" s="1587"/>
      <c r="D113" s="1587"/>
      <c r="E113" s="1572"/>
      <c r="F113" s="1572"/>
      <c r="G113" s="1572"/>
      <c r="H113" s="1587"/>
      <c r="I113" s="1602"/>
      <c r="J113" s="581"/>
      <c r="K113" s="581"/>
      <c r="L113" s="581"/>
    </row>
    <row r="114" spans="2:12" ht="16" customHeight="1" x14ac:dyDescent="0.45">
      <c r="B114" s="1588"/>
      <c r="C114" s="1587"/>
      <c r="D114" s="1587"/>
      <c r="E114" s="1572"/>
      <c r="F114" s="1572"/>
      <c r="G114" s="1572"/>
      <c r="H114" s="1587"/>
      <c r="I114" s="1602"/>
      <c r="J114" s="581"/>
      <c r="K114" s="581"/>
      <c r="L114" s="581"/>
    </row>
    <row r="115" spans="2:12" ht="16" customHeight="1" x14ac:dyDescent="0.45">
      <c r="B115" s="1588"/>
      <c r="C115" s="1587"/>
      <c r="D115" s="1587"/>
      <c r="E115" s="1572"/>
      <c r="F115" s="1572"/>
      <c r="G115" s="1572"/>
      <c r="H115" s="1587"/>
      <c r="I115" s="1602"/>
      <c r="J115" s="581"/>
      <c r="K115" s="581"/>
      <c r="L115" s="581"/>
    </row>
    <row r="116" spans="2:12" ht="16" customHeight="1" x14ac:dyDescent="0.45">
      <c r="B116" s="1588"/>
      <c r="C116" s="1587"/>
      <c r="D116" s="1587"/>
      <c r="E116" s="1572"/>
      <c r="F116" s="1572"/>
      <c r="G116" s="1572"/>
      <c r="H116" s="1587"/>
      <c r="I116" s="1602"/>
      <c r="J116" s="581"/>
      <c r="K116" s="581"/>
      <c r="L116" s="581"/>
    </row>
    <row r="117" spans="2:12" ht="16" customHeight="1" x14ac:dyDescent="0.45">
      <c r="B117" s="1588"/>
      <c r="C117" s="1587"/>
      <c r="D117" s="1587"/>
      <c r="E117" s="1572"/>
      <c r="F117" s="1572"/>
      <c r="G117" s="1572"/>
      <c r="H117" s="1587"/>
      <c r="I117" s="1602"/>
      <c r="J117" s="581"/>
      <c r="K117" s="581"/>
      <c r="L117" s="581"/>
    </row>
    <row r="118" spans="2:12" ht="16" customHeight="1" x14ac:dyDescent="0.45">
      <c r="B118" s="1588"/>
      <c r="C118" s="1587"/>
      <c r="D118" s="1587"/>
      <c r="E118" s="1572"/>
      <c r="F118" s="1572"/>
      <c r="G118" s="1572"/>
      <c r="H118" s="1587"/>
      <c r="I118" s="1602"/>
      <c r="J118" s="581"/>
      <c r="K118" s="581"/>
      <c r="L118" s="581"/>
    </row>
    <row r="119" spans="2:12" ht="16" customHeight="1" x14ac:dyDescent="0.45">
      <c r="B119" s="1588"/>
      <c r="C119" s="1587"/>
      <c r="D119" s="1587"/>
      <c r="E119" s="1572"/>
      <c r="F119" s="1572"/>
      <c r="G119" s="1572"/>
      <c r="H119" s="1587"/>
      <c r="I119" s="1602"/>
      <c r="J119" s="581"/>
      <c r="K119" s="581"/>
      <c r="L119" s="581"/>
    </row>
    <row r="120" spans="2:12" ht="16" customHeight="1" x14ac:dyDescent="0.45">
      <c r="B120" s="1588"/>
      <c r="C120" s="1587"/>
      <c r="D120" s="1587"/>
      <c r="E120" s="1572"/>
      <c r="F120" s="1572"/>
      <c r="G120" s="1572"/>
      <c r="H120" s="1587"/>
      <c r="I120" s="1602"/>
      <c r="J120" s="581"/>
      <c r="K120" s="581"/>
      <c r="L120" s="581"/>
    </row>
    <row r="121" spans="2:12" ht="16" customHeight="1" x14ac:dyDescent="0.45">
      <c r="B121" s="1588"/>
      <c r="C121" s="1587"/>
      <c r="D121" s="1587"/>
      <c r="E121" s="1572"/>
      <c r="F121" s="1572"/>
      <c r="G121" s="1572"/>
      <c r="H121" s="1587"/>
      <c r="I121" s="1602"/>
      <c r="J121" s="581"/>
      <c r="K121" s="581"/>
      <c r="L121" s="581"/>
    </row>
    <row r="122" spans="2:12" ht="16" customHeight="1" x14ac:dyDescent="0.45">
      <c r="B122" s="1588"/>
      <c r="C122" s="1587"/>
      <c r="D122" s="1587"/>
      <c r="E122" s="1572"/>
      <c r="F122" s="1572"/>
      <c r="G122" s="1572"/>
      <c r="H122" s="1587"/>
      <c r="I122" s="1602"/>
      <c r="J122" s="581"/>
      <c r="K122" s="581"/>
      <c r="L122" s="581"/>
    </row>
    <row r="123" spans="2:12" ht="16" customHeight="1" x14ac:dyDescent="0.45">
      <c r="B123" s="1588"/>
      <c r="C123" s="1587"/>
      <c r="D123" s="1587"/>
      <c r="E123" s="1572"/>
      <c r="F123" s="1572"/>
      <c r="G123" s="1572"/>
      <c r="H123" s="1587"/>
      <c r="I123" s="1602"/>
      <c r="J123" s="581"/>
      <c r="K123" s="581"/>
      <c r="L123" s="581"/>
    </row>
    <row r="124" spans="2:12" ht="16" customHeight="1" x14ac:dyDescent="0.45">
      <c r="B124" s="1588"/>
      <c r="C124" s="1587"/>
      <c r="D124" s="1587"/>
      <c r="E124" s="1572"/>
      <c r="F124" s="1572"/>
      <c r="G124" s="1572"/>
      <c r="H124" s="1587"/>
      <c r="I124" s="1602"/>
      <c r="J124" s="581"/>
      <c r="K124" s="581"/>
      <c r="L124" s="581"/>
    </row>
    <row r="125" spans="2:12" ht="16" customHeight="1" x14ac:dyDescent="0.45">
      <c r="B125" s="1588"/>
      <c r="C125" s="1587"/>
      <c r="D125" s="1587"/>
      <c r="E125" s="1572"/>
      <c r="F125" s="1572"/>
      <c r="G125" s="1572"/>
      <c r="H125" s="1587"/>
      <c r="I125" s="1602"/>
      <c r="J125" s="581"/>
      <c r="K125" s="581"/>
      <c r="L125" s="581"/>
    </row>
    <row r="126" spans="2:12" ht="16" customHeight="1" x14ac:dyDescent="0.45">
      <c r="B126" s="1588"/>
      <c r="C126" s="1587"/>
      <c r="D126" s="1587"/>
      <c r="E126" s="1572"/>
      <c r="F126" s="1572"/>
      <c r="G126" s="1572"/>
      <c r="H126" s="1587"/>
      <c r="I126" s="1602"/>
      <c r="J126" s="581"/>
      <c r="K126" s="581"/>
      <c r="L126" s="581"/>
    </row>
    <row r="127" spans="2:12" ht="16" customHeight="1" x14ac:dyDescent="0.45">
      <c r="B127" s="1588"/>
      <c r="C127" s="1587"/>
      <c r="D127" s="1587"/>
      <c r="E127" s="1572"/>
      <c r="F127" s="1572"/>
      <c r="G127" s="1572"/>
      <c r="H127" s="1587"/>
      <c r="I127" s="1602"/>
      <c r="J127" s="581"/>
      <c r="K127" s="581"/>
      <c r="L127" s="581"/>
    </row>
    <row r="128" spans="2:12" ht="16" customHeight="1" x14ac:dyDescent="0.45">
      <c r="B128" s="1588"/>
      <c r="C128" s="1587"/>
      <c r="D128" s="1587"/>
      <c r="E128" s="1572"/>
      <c r="F128" s="1572"/>
      <c r="G128" s="1572"/>
      <c r="H128" s="1587"/>
      <c r="I128" s="1602"/>
      <c r="J128" s="581"/>
      <c r="K128" s="581"/>
      <c r="L128" s="581"/>
    </row>
    <row r="129" spans="2:12" ht="16" customHeight="1" x14ac:dyDescent="0.45">
      <c r="B129" s="1588"/>
      <c r="C129" s="1587"/>
      <c r="D129" s="1587"/>
      <c r="E129" s="1572"/>
      <c r="F129" s="1572"/>
      <c r="G129" s="1572"/>
      <c r="H129" s="1587"/>
      <c r="I129" s="1602"/>
      <c r="J129" s="581"/>
      <c r="K129" s="581"/>
      <c r="L129" s="581"/>
    </row>
    <row r="130" spans="2:12" ht="16" customHeight="1" x14ac:dyDescent="0.45">
      <c r="B130" s="1588"/>
      <c r="C130" s="1587"/>
      <c r="D130" s="1587"/>
      <c r="E130" s="1572"/>
      <c r="F130" s="1572"/>
      <c r="G130" s="1572"/>
      <c r="H130" s="1587"/>
      <c r="I130" s="1602"/>
      <c r="J130" s="581"/>
      <c r="K130" s="581"/>
      <c r="L130" s="581"/>
    </row>
    <row r="131" spans="2:12" ht="16" customHeight="1" x14ac:dyDescent="0.45">
      <c r="B131" s="1588"/>
      <c r="C131" s="1587"/>
      <c r="D131" s="1587"/>
      <c r="E131" s="1572"/>
      <c r="F131" s="1572"/>
      <c r="G131" s="1572"/>
      <c r="H131" s="1587"/>
      <c r="I131" s="1602"/>
      <c r="J131" s="581"/>
      <c r="K131" s="581"/>
      <c r="L131" s="581"/>
    </row>
    <row r="132" spans="2:12" ht="16" customHeight="1" x14ac:dyDescent="0.45">
      <c r="B132" s="1588"/>
      <c r="C132" s="1587"/>
      <c r="D132" s="1587"/>
      <c r="E132" s="1572"/>
      <c r="F132" s="1572"/>
      <c r="G132" s="1572"/>
      <c r="H132" s="1587"/>
      <c r="I132" s="1602"/>
      <c r="J132" s="581"/>
      <c r="K132" s="581"/>
      <c r="L132" s="581"/>
    </row>
    <row r="133" spans="2:12" ht="16" customHeight="1" x14ac:dyDescent="0.45">
      <c r="B133" s="1588"/>
      <c r="C133" s="1587"/>
      <c r="D133" s="1587"/>
      <c r="E133" s="1572"/>
      <c r="F133" s="1572"/>
      <c r="G133" s="1572"/>
      <c r="H133" s="1587"/>
      <c r="I133" s="1602"/>
      <c r="J133" s="581"/>
      <c r="K133" s="581"/>
      <c r="L133" s="581"/>
    </row>
    <row r="134" spans="2:12" ht="16" customHeight="1" x14ac:dyDescent="0.45">
      <c r="B134" s="1588"/>
      <c r="C134" s="1587"/>
      <c r="D134" s="1587"/>
      <c r="E134" s="1572"/>
      <c r="F134" s="1572"/>
      <c r="G134" s="1572"/>
      <c r="H134" s="1587"/>
      <c r="I134" s="1602"/>
      <c r="J134" s="581"/>
      <c r="K134" s="581"/>
      <c r="L134" s="581"/>
    </row>
    <row r="135" spans="2:12" ht="16" customHeight="1" x14ac:dyDescent="0.45">
      <c r="B135" s="1588"/>
      <c r="C135" s="1587"/>
      <c r="D135" s="1587"/>
      <c r="E135" s="1572"/>
      <c r="F135" s="1572"/>
      <c r="G135" s="1572"/>
      <c r="H135" s="1587"/>
      <c r="I135" s="1602"/>
      <c r="J135" s="581"/>
      <c r="K135" s="581"/>
      <c r="L135" s="581"/>
    </row>
    <row r="136" spans="2:12" ht="16" customHeight="1" x14ac:dyDescent="0.45">
      <c r="B136" s="1588"/>
      <c r="C136" s="1587"/>
      <c r="D136" s="1587"/>
      <c r="E136" s="1572"/>
      <c r="F136" s="1572"/>
      <c r="G136" s="1572"/>
      <c r="H136" s="1587"/>
      <c r="I136" s="1602"/>
      <c r="J136" s="581"/>
      <c r="K136" s="581"/>
      <c r="L136" s="581"/>
    </row>
    <row r="137" spans="2:12" ht="16" customHeight="1" x14ac:dyDescent="0.45">
      <c r="B137" s="1588"/>
      <c r="C137" s="1587"/>
      <c r="D137" s="1587"/>
      <c r="E137" s="1572"/>
      <c r="F137" s="1572"/>
      <c r="G137" s="1572"/>
      <c r="H137" s="1587"/>
      <c r="I137" s="1602"/>
      <c r="J137" s="581"/>
      <c r="K137" s="581"/>
      <c r="L137" s="581"/>
    </row>
    <row r="138" spans="2:12" ht="16" customHeight="1" x14ac:dyDescent="0.45">
      <c r="B138" s="1588"/>
      <c r="C138" s="1587"/>
      <c r="D138" s="1587"/>
      <c r="E138" s="1572"/>
      <c r="F138" s="1572"/>
      <c r="G138" s="1572"/>
      <c r="H138" s="1587"/>
      <c r="I138" s="1602"/>
      <c r="J138" s="581"/>
      <c r="K138" s="581"/>
      <c r="L138" s="581"/>
    </row>
    <row r="139" spans="2:12" ht="16" customHeight="1" x14ac:dyDescent="0.45">
      <c r="B139" s="1588"/>
      <c r="C139" s="1587"/>
      <c r="D139" s="1587"/>
      <c r="E139" s="1572"/>
      <c r="F139" s="1572"/>
      <c r="G139" s="1572"/>
      <c r="H139" s="1587"/>
      <c r="I139" s="1602"/>
      <c r="J139" s="581"/>
      <c r="K139" s="581"/>
      <c r="L139" s="581"/>
    </row>
    <row r="140" spans="2:12" ht="16" customHeight="1" x14ac:dyDescent="0.45">
      <c r="B140" s="1588"/>
      <c r="C140" s="1587"/>
      <c r="D140" s="1587"/>
      <c r="E140" s="1572"/>
      <c r="F140" s="1572"/>
      <c r="G140" s="1572"/>
      <c r="H140" s="1587"/>
      <c r="I140" s="1602"/>
      <c r="J140" s="581"/>
      <c r="K140" s="581"/>
      <c r="L140" s="581"/>
    </row>
    <row r="141" spans="2:12" ht="16" customHeight="1" x14ac:dyDescent="0.45">
      <c r="B141" s="1588"/>
      <c r="C141" s="1587"/>
      <c r="D141" s="1587"/>
      <c r="E141" s="1572"/>
      <c r="F141" s="1572"/>
      <c r="G141" s="1572"/>
      <c r="H141" s="1587"/>
      <c r="I141" s="1602"/>
      <c r="J141" s="581"/>
      <c r="K141" s="581"/>
      <c r="L141" s="581"/>
    </row>
    <row r="142" spans="2:12" ht="16" customHeight="1" x14ac:dyDescent="0.45">
      <c r="B142" s="1588"/>
      <c r="C142" s="1587"/>
      <c r="D142" s="1587"/>
      <c r="E142" s="1572"/>
      <c r="F142" s="1572"/>
      <c r="G142" s="1572"/>
      <c r="H142" s="1587"/>
      <c r="I142" s="1602"/>
      <c r="J142" s="581"/>
      <c r="K142" s="581"/>
      <c r="L142" s="581"/>
    </row>
    <row r="143" spans="2:12" ht="16" customHeight="1" x14ac:dyDescent="0.45">
      <c r="B143" s="1588"/>
      <c r="C143" s="1587"/>
      <c r="D143" s="1587"/>
      <c r="E143" s="1572"/>
      <c r="F143" s="1572"/>
      <c r="G143" s="1572"/>
      <c r="H143" s="1587"/>
      <c r="I143" s="1602"/>
      <c r="J143" s="581"/>
      <c r="K143" s="581"/>
      <c r="L143" s="581"/>
    </row>
    <row r="144" spans="2:12" ht="16" customHeight="1" x14ac:dyDescent="0.45">
      <c r="B144" s="1588"/>
      <c r="C144" s="1587"/>
      <c r="D144" s="1587"/>
      <c r="E144" s="1572"/>
      <c r="F144" s="1572"/>
      <c r="G144" s="1572"/>
      <c r="H144" s="1587"/>
      <c r="I144" s="1602"/>
      <c r="J144" s="581"/>
      <c r="K144" s="581"/>
      <c r="L144" s="581"/>
    </row>
    <row r="145" spans="2:12" ht="16" customHeight="1" x14ac:dyDescent="0.45">
      <c r="B145" s="1588"/>
      <c r="C145" s="1587"/>
      <c r="D145" s="1587"/>
      <c r="E145" s="1572"/>
      <c r="F145" s="1572"/>
      <c r="G145" s="1572"/>
      <c r="H145" s="1587"/>
      <c r="I145" s="1602"/>
      <c r="J145" s="581"/>
      <c r="K145" s="581"/>
      <c r="L145" s="581"/>
    </row>
    <row r="146" spans="2:12" ht="16" customHeight="1" x14ac:dyDescent="0.45">
      <c r="B146" s="1588"/>
      <c r="C146" s="1587"/>
      <c r="D146" s="1587"/>
      <c r="E146" s="1572"/>
      <c r="F146" s="1572"/>
      <c r="G146" s="1572"/>
      <c r="H146" s="1587"/>
      <c r="I146" s="1602"/>
      <c r="J146" s="581"/>
      <c r="K146" s="581"/>
      <c r="L146" s="581"/>
    </row>
    <row r="147" spans="2:12" ht="16" customHeight="1" x14ac:dyDescent="0.45">
      <c r="B147" s="1588"/>
      <c r="C147" s="1587"/>
      <c r="D147" s="1587"/>
      <c r="E147" s="1572"/>
      <c r="F147" s="1572"/>
      <c r="G147" s="1572"/>
      <c r="H147" s="1587"/>
      <c r="I147" s="1602"/>
      <c r="J147" s="581"/>
      <c r="K147" s="581"/>
      <c r="L147" s="581"/>
    </row>
    <row r="148" spans="2:12" ht="16" customHeight="1" x14ac:dyDescent="0.45">
      <c r="B148" s="1588"/>
      <c r="C148" s="1587"/>
      <c r="D148" s="1587"/>
      <c r="E148" s="1572"/>
      <c r="F148" s="1572"/>
      <c r="G148" s="1572"/>
      <c r="H148" s="1587"/>
      <c r="I148" s="1602"/>
      <c r="J148" s="581"/>
      <c r="K148" s="581"/>
      <c r="L148" s="581"/>
    </row>
    <row r="149" spans="2:12" ht="16" customHeight="1" x14ac:dyDescent="0.45">
      <c r="B149" s="1588"/>
      <c r="C149" s="1587"/>
      <c r="D149" s="1587"/>
      <c r="E149" s="1572"/>
      <c r="F149" s="1572"/>
      <c r="G149" s="1572"/>
      <c r="H149" s="1587"/>
      <c r="I149" s="1602"/>
      <c r="J149" s="581"/>
      <c r="K149" s="581"/>
      <c r="L149" s="581"/>
    </row>
    <row r="150" spans="2:12" ht="16" customHeight="1" x14ac:dyDescent="0.45">
      <c r="B150" s="1588"/>
      <c r="C150" s="1587"/>
      <c r="D150" s="1587"/>
      <c r="E150" s="1572"/>
      <c r="F150" s="1572"/>
      <c r="G150" s="1572"/>
      <c r="H150" s="1587"/>
      <c r="I150" s="1602"/>
      <c r="J150" s="581"/>
      <c r="K150" s="581"/>
      <c r="L150" s="581"/>
    </row>
    <row r="151" spans="2:12" ht="16" customHeight="1" x14ac:dyDescent="0.45">
      <c r="B151" s="1588"/>
      <c r="C151" s="1587"/>
      <c r="D151" s="1587"/>
      <c r="E151" s="1572"/>
      <c r="F151" s="1572"/>
      <c r="G151" s="1572"/>
      <c r="H151" s="1587"/>
      <c r="I151" s="1602"/>
      <c r="J151" s="581"/>
      <c r="K151" s="581"/>
      <c r="L151" s="581"/>
    </row>
    <row r="152" spans="2:12" ht="16" customHeight="1" x14ac:dyDescent="0.45">
      <c r="B152" s="1588"/>
      <c r="C152" s="1587"/>
      <c r="D152" s="1587"/>
      <c r="E152" s="1572"/>
      <c r="F152" s="1572"/>
      <c r="G152" s="1572"/>
      <c r="H152" s="1587"/>
      <c r="I152" s="1602"/>
      <c r="J152" s="581"/>
      <c r="K152" s="581"/>
      <c r="L152" s="581"/>
    </row>
    <row r="153" spans="2:12" ht="16" customHeight="1" x14ac:dyDescent="0.45">
      <c r="B153" s="1588"/>
      <c r="C153" s="1587"/>
      <c r="D153" s="1587"/>
      <c r="E153" s="1572"/>
      <c r="F153" s="1572"/>
      <c r="G153" s="1572"/>
      <c r="H153" s="1587"/>
      <c r="I153" s="1602"/>
      <c r="J153" s="581"/>
      <c r="K153" s="581"/>
      <c r="L153" s="581"/>
    </row>
    <row r="154" spans="2:12" ht="16" customHeight="1" x14ac:dyDescent="0.45">
      <c r="B154" s="1588"/>
      <c r="C154" s="1587"/>
      <c r="D154" s="1587"/>
      <c r="E154" s="1572"/>
      <c r="F154" s="1572"/>
      <c r="G154" s="1572"/>
      <c r="H154" s="1587"/>
      <c r="I154" s="1602"/>
      <c r="J154" s="581"/>
      <c r="K154" s="581"/>
      <c r="L154" s="581"/>
    </row>
    <row r="155" spans="2:12" ht="16" customHeight="1" x14ac:dyDescent="0.45">
      <c r="B155" s="1588"/>
      <c r="C155" s="1587"/>
      <c r="D155" s="1587"/>
      <c r="E155" s="1572"/>
      <c r="F155" s="1572"/>
      <c r="G155" s="1572"/>
      <c r="H155" s="1587"/>
      <c r="I155" s="1602"/>
      <c r="J155" s="581"/>
      <c r="K155" s="581"/>
      <c r="L155" s="581"/>
    </row>
    <row r="156" spans="2:12" ht="16" customHeight="1" x14ac:dyDescent="0.45">
      <c r="B156" s="1588"/>
      <c r="C156" s="1587"/>
      <c r="D156" s="1587"/>
      <c r="E156" s="1572"/>
      <c r="F156" s="1572"/>
      <c r="G156" s="1572"/>
      <c r="H156" s="1587"/>
      <c r="I156" s="1602"/>
      <c r="J156" s="581"/>
      <c r="K156" s="581"/>
      <c r="L156" s="581"/>
    </row>
    <row r="157" spans="2:12" ht="16" customHeight="1" x14ac:dyDescent="0.45">
      <c r="B157" s="1588"/>
      <c r="C157" s="1587"/>
      <c r="D157" s="1587"/>
      <c r="E157" s="1572"/>
      <c r="F157" s="1572"/>
      <c r="G157" s="1572"/>
      <c r="H157" s="1587"/>
      <c r="I157" s="1602"/>
      <c r="J157" s="581"/>
      <c r="K157" s="581"/>
      <c r="L157" s="581"/>
    </row>
    <row r="158" spans="2:12" ht="16" customHeight="1" x14ac:dyDescent="0.45">
      <c r="B158" s="1588"/>
      <c r="C158" s="1587"/>
      <c r="D158" s="1587"/>
      <c r="E158" s="1572"/>
      <c r="F158" s="1572"/>
      <c r="G158" s="1572"/>
      <c r="H158" s="1587"/>
      <c r="I158" s="1602"/>
      <c r="J158" s="581"/>
      <c r="K158" s="581"/>
      <c r="L158" s="581"/>
    </row>
    <row r="159" spans="2:12" ht="16" customHeight="1" x14ac:dyDescent="0.45">
      <c r="B159" s="1588"/>
      <c r="C159" s="1587"/>
      <c r="D159" s="1587"/>
      <c r="E159" s="1572"/>
      <c r="F159" s="1572"/>
      <c r="G159" s="1572"/>
      <c r="H159" s="1587"/>
      <c r="I159" s="1602"/>
      <c r="J159" s="581"/>
      <c r="K159" s="581"/>
      <c r="L159" s="581"/>
    </row>
    <row r="160" spans="2:12" ht="16" customHeight="1" x14ac:dyDescent="0.45">
      <c r="B160" s="1588"/>
      <c r="C160" s="1587"/>
      <c r="D160" s="1587"/>
      <c r="E160" s="1572"/>
      <c r="F160" s="1572"/>
      <c r="G160" s="1572"/>
      <c r="H160" s="1587"/>
      <c r="I160" s="1602"/>
      <c r="J160" s="581"/>
      <c r="K160" s="581"/>
      <c r="L160" s="581"/>
    </row>
    <row r="161" spans="2:12" ht="16" customHeight="1" x14ac:dyDescent="0.45">
      <c r="B161" s="1588"/>
      <c r="C161" s="1587"/>
      <c r="D161" s="1587"/>
      <c r="E161" s="1572"/>
      <c r="F161" s="1572"/>
      <c r="G161" s="1572"/>
      <c r="H161" s="1587"/>
      <c r="I161" s="1602"/>
      <c r="J161" s="581"/>
      <c r="K161" s="581"/>
      <c r="L161" s="581"/>
    </row>
    <row r="162" spans="2:12" ht="16" customHeight="1" x14ac:dyDescent="0.45">
      <c r="B162" s="1588"/>
      <c r="C162" s="1587"/>
      <c r="D162" s="1587"/>
      <c r="E162" s="1572"/>
      <c r="F162" s="1572"/>
      <c r="G162" s="1572"/>
      <c r="H162" s="1587"/>
      <c r="I162" s="1602"/>
      <c r="J162" s="581"/>
      <c r="K162" s="581"/>
      <c r="L162" s="581"/>
    </row>
    <row r="163" spans="2:12" ht="16" customHeight="1" x14ac:dyDescent="0.45">
      <c r="B163" s="1588"/>
      <c r="C163" s="1587"/>
      <c r="D163" s="1587"/>
      <c r="E163" s="1572"/>
      <c r="F163" s="1572"/>
      <c r="G163" s="1572"/>
      <c r="H163" s="1587"/>
      <c r="I163" s="1602"/>
      <c r="J163" s="581"/>
      <c r="K163" s="581"/>
      <c r="L163" s="581"/>
    </row>
    <row r="164" spans="2:12" ht="16" customHeight="1" x14ac:dyDescent="0.45">
      <c r="B164" s="1588"/>
      <c r="C164" s="1587"/>
      <c r="D164" s="1587"/>
      <c r="E164" s="1572"/>
      <c r="F164" s="1572"/>
      <c r="G164" s="1572"/>
      <c r="H164" s="1587"/>
      <c r="I164" s="1602"/>
      <c r="J164" s="581"/>
      <c r="K164" s="581"/>
      <c r="L164" s="581"/>
    </row>
    <row r="165" spans="2:12" ht="16" customHeight="1" x14ac:dyDescent="0.45">
      <c r="B165" s="1588"/>
      <c r="C165" s="1587"/>
      <c r="D165" s="1587"/>
      <c r="E165" s="1572"/>
      <c r="F165" s="1572"/>
      <c r="G165" s="1572"/>
      <c r="H165" s="1587"/>
      <c r="I165" s="1602"/>
      <c r="J165" s="581"/>
      <c r="K165" s="581"/>
      <c r="L165" s="581"/>
    </row>
    <row r="166" spans="2:12" ht="16" customHeight="1" x14ac:dyDescent="0.45">
      <c r="B166" s="1588"/>
      <c r="C166" s="1587"/>
      <c r="D166" s="1587"/>
      <c r="E166" s="1572"/>
      <c r="F166" s="1572"/>
      <c r="G166" s="1572"/>
      <c r="H166" s="1587"/>
      <c r="I166" s="1602"/>
      <c r="J166" s="581"/>
      <c r="K166" s="581"/>
      <c r="L166" s="581"/>
    </row>
    <row r="167" spans="2:12" ht="16" customHeight="1" x14ac:dyDescent="0.45">
      <c r="B167" s="1588"/>
      <c r="C167" s="1587"/>
      <c r="D167" s="1587"/>
      <c r="E167" s="1572"/>
      <c r="F167" s="1572"/>
      <c r="G167" s="1572"/>
      <c r="H167" s="1587"/>
      <c r="I167" s="1602"/>
      <c r="J167" s="581"/>
      <c r="K167" s="581"/>
      <c r="L167" s="581"/>
    </row>
    <row r="168" spans="2:12" ht="16" customHeight="1" x14ac:dyDescent="0.45">
      <c r="B168" s="1588"/>
      <c r="C168" s="1587"/>
      <c r="D168" s="1587"/>
      <c r="E168" s="1572"/>
      <c r="F168" s="1572"/>
      <c r="G168" s="1572"/>
      <c r="H168" s="1587"/>
      <c r="I168" s="1602"/>
      <c r="J168" s="581"/>
      <c r="K168" s="581"/>
      <c r="L168" s="581"/>
    </row>
    <row r="169" spans="2:12" ht="16" customHeight="1" x14ac:dyDescent="0.45">
      <c r="B169" s="1588"/>
      <c r="C169" s="1587"/>
      <c r="D169" s="1587"/>
      <c r="E169" s="1572"/>
      <c r="F169" s="1572"/>
      <c r="G169" s="1572"/>
      <c r="H169" s="1587"/>
      <c r="I169" s="1602"/>
      <c r="J169" s="581"/>
      <c r="K169" s="581"/>
      <c r="L169" s="581"/>
    </row>
    <row r="170" spans="2:12" ht="16" customHeight="1" x14ac:dyDescent="0.45">
      <c r="B170" s="1588"/>
      <c r="C170" s="1587"/>
      <c r="D170" s="1587"/>
      <c r="E170" s="1572"/>
      <c r="F170" s="1572"/>
      <c r="G170" s="1572"/>
      <c r="H170" s="1587"/>
      <c r="I170" s="1602"/>
      <c r="J170" s="581"/>
      <c r="K170" s="581"/>
      <c r="L170" s="581"/>
    </row>
    <row r="171" spans="2:12" ht="16" customHeight="1" x14ac:dyDescent="0.45">
      <c r="B171" s="1588"/>
      <c r="C171" s="1587"/>
      <c r="D171" s="1587"/>
      <c r="E171" s="1572"/>
      <c r="F171" s="1572"/>
      <c r="G171" s="1572"/>
      <c r="H171" s="1587"/>
      <c r="I171" s="1602"/>
      <c r="J171" s="581"/>
      <c r="K171" s="581"/>
      <c r="L171" s="581"/>
    </row>
    <row r="172" spans="2:12" ht="16" customHeight="1" x14ac:dyDescent="0.45">
      <c r="B172" s="1588"/>
      <c r="C172" s="1587"/>
      <c r="D172" s="1587"/>
      <c r="E172" s="1572"/>
      <c r="F172" s="1572"/>
      <c r="G172" s="1572"/>
      <c r="H172" s="1587"/>
      <c r="I172" s="1602"/>
      <c r="J172" s="581"/>
      <c r="K172" s="581"/>
      <c r="L172" s="581"/>
    </row>
    <row r="173" spans="2:12" ht="16" customHeight="1" x14ac:dyDescent="0.45">
      <c r="B173" s="1588"/>
      <c r="C173" s="1587"/>
      <c r="D173" s="1587"/>
      <c r="E173" s="1572"/>
      <c r="F173" s="1572"/>
      <c r="G173" s="1572"/>
      <c r="H173" s="1587"/>
      <c r="I173" s="1602"/>
      <c r="J173" s="581"/>
      <c r="K173" s="581"/>
      <c r="L173" s="581"/>
    </row>
    <row r="174" spans="2:12" ht="16" customHeight="1" x14ac:dyDescent="0.45">
      <c r="B174" s="1588"/>
      <c r="C174" s="1587"/>
      <c r="D174" s="1587"/>
      <c r="E174" s="1572"/>
      <c r="F174" s="1572"/>
      <c r="G174" s="1572"/>
      <c r="H174" s="1587"/>
      <c r="I174" s="1602"/>
      <c r="J174" s="581"/>
      <c r="K174" s="581"/>
      <c r="L174" s="581"/>
    </row>
    <row r="175" spans="2:12" ht="16" customHeight="1" x14ac:dyDescent="0.45">
      <c r="B175" s="1588"/>
      <c r="C175" s="1587"/>
      <c r="D175" s="1587"/>
      <c r="E175" s="1572"/>
      <c r="F175" s="1572"/>
      <c r="G175" s="1572"/>
      <c r="H175" s="1587"/>
      <c r="I175" s="1602"/>
      <c r="J175" s="581"/>
      <c r="K175" s="581"/>
      <c r="L175" s="581"/>
    </row>
    <row r="176" spans="2:12" ht="16" customHeight="1" x14ac:dyDescent="0.45">
      <c r="B176" s="1588"/>
      <c r="C176" s="1587"/>
      <c r="D176" s="1587"/>
      <c r="E176" s="1572"/>
      <c r="F176" s="1572"/>
      <c r="G176" s="1572"/>
      <c r="H176" s="1587"/>
      <c r="I176" s="1602"/>
      <c r="J176" s="581"/>
      <c r="K176" s="581"/>
      <c r="L176" s="581"/>
    </row>
    <row r="177" spans="2:12" ht="16" customHeight="1" x14ac:dyDescent="0.45">
      <c r="B177" s="1588"/>
      <c r="C177" s="1587"/>
      <c r="D177" s="1587"/>
      <c r="E177" s="1572"/>
      <c r="F177" s="1572"/>
      <c r="G177" s="1572"/>
      <c r="H177" s="1587"/>
      <c r="I177" s="1602"/>
      <c r="J177" s="581"/>
      <c r="K177" s="581"/>
      <c r="L177" s="581"/>
    </row>
    <row r="178" spans="2:12" ht="16" customHeight="1" x14ac:dyDescent="0.45">
      <c r="B178" s="1588"/>
      <c r="C178" s="1587"/>
      <c r="D178" s="1587"/>
      <c r="E178" s="1572"/>
      <c r="F178" s="1572"/>
      <c r="G178" s="1572"/>
      <c r="H178" s="1587"/>
      <c r="I178" s="1602"/>
      <c r="J178" s="581"/>
      <c r="K178" s="581"/>
      <c r="L178" s="581"/>
    </row>
    <row r="179" spans="2:12" ht="16" customHeight="1" x14ac:dyDescent="0.45">
      <c r="B179" s="1588"/>
      <c r="C179" s="1587"/>
      <c r="D179" s="1587"/>
      <c r="E179" s="1572"/>
      <c r="F179" s="1572"/>
      <c r="G179" s="1572"/>
      <c r="H179" s="1587"/>
      <c r="I179" s="1602"/>
      <c r="J179" s="581"/>
      <c r="K179" s="581"/>
      <c r="L179" s="581"/>
    </row>
    <row r="180" spans="2:12" ht="16" customHeight="1" x14ac:dyDescent="0.45">
      <c r="B180" s="1588"/>
      <c r="C180" s="1587"/>
      <c r="D180" s="1587"/>
      <c r="E180" s="1572"/>
      <c r="F180" s="1572"/>
      <c r="G180" s="1572"/>
      <c r="H180" s="1587"/>
      <c r="I180" s="1602"/>
      <c r="J180" s="581"/>
      <c r="K180" s="581"/>
      <c r="L180" s="581"/>
    </row>
    <row r="181" spans="2:12" ht="16" customHeight="1" x14ac:dyDescent="0.45">
      <c r="B181" s="1588"/>
      <c r="C181" s="1587"/>
      <c r="D181" s="1587"/>
      <c r="E181" s="1572"/>
      <c r="F181" s="1572"/>
      <c r="G181" s="1572"/>
      <c r="H181" s="1587"/>
      <c r="I181" s="1602"/>
      <c r="J181" s="581"/>
      <c r="K181" s="581"/>
      <c r="L181" s="581"/>
    </row>
    <row r="182" spans="2:12" ht="16" customHeight="1" x14ac:dyDescent="0.45">
      <c r="B182" s="1588"/>
      <c r="C182" s="1587"/>
      <c r="D182" s="1587"/>
      <c r="E182" s="1572"/>
      <c r="F182" s="1572"/>
      <c r="G182" s="1572"/>
      <c r="H182" s="1587"/>
      <c r="I182" s="1602"/>
      <c r="J182" s="581"/>
      <c r="K182" s="581"/>
      <c r="L182" s="581"/>
    </row>
    <row r="183" spans="2:12" ht="16" customHeight="1" x14ac:dyDescent="0.45">
      <c r="B183" s="1588"/>
      <c r="C183" s="1587"/>
      <c r="D183" s="1587"/>
      <c r="E183" s="1572"/>
      <c r="F183" s="1572"/>
      <c r="G183" s="1572"/>
      <c r="H183" s="1587"/>
      <c r="I183" s="1602"/>
      <c r="J183" s="581"/>
      <c r="K183" s="581"/>
      <c r="L183" s="581"/>
    </row>
    <row r="184" spans="2:12" ht="16" customHeight="1" x14ac:dyDescent="0.45">
      <c r="B184" s="1588"/>
      <c r="C184" s="1587"/>
      <c r="D184" s="1587"/>
      <c r="E184" s="1572"/>
      <c r="F184" s="1572"/>
      <c r="G184" s="1572"/>
      <c r="H184" s="1587"/>
      <c r="I184" s="1602"/>
      <c r="J184" s="581"/>
      <c r="K184" s="581"/>
      <c r="L184" s="581"/>
    </row>
    <row r="185" spans="2:12" ht="16" customHeight="1" x14ac:dyDescent="0.45">
      <c r="B185" s="1588"/>
      <c r="C185" s="1587"/>
      <c r="D185" s="1587"/>
      <c r="E185" s="1572"/>
      <c r="F185" s="1572"/>
      <c r="G185" s="1572"/>
      <c r="H185" s="1587"/>
      <c r="I185" s="1602"/>
      <c r="J185" s="581"/>
      <c r="K185" s="581"/>
      <c r="L185" s="581"/>
    </row>
    <row r="186" spans="2:12" ht="16" customHeight="1" x14ac:dyDescent="0.45">
      <c r="B186" s="1588"/>
      <c r="C186" s="1587"/>
      <c r="D186" s="1587"/>
      <c r="E186" s="1572"/>
      <c r="F186" s="1572"/>
      <c r="G186" s="1572"/>
      <c r="H186" s="1587"/>
      <c r="I186" s="1602"/>
      <c r="J186" s="581"/>
      <c r="K186" s="581"/>
      <c r="L186" s="581"/>
    </row>
    <row r="187" spans="2:12" ht="16" customHeight="1" x14ac:dyDescent="0.45">
      <c r="B187" s="1588"/>
      <c r="C187" s="1587"/>
      <c r="D187" s="1587"/>
      <c r="E187" s="1572"/>
      <c r="F187" s="1572"/>
      <c r="G187" s="1572"/>
      <c r="H187" s="1587"/>
      <c r="I187" s="1602"/>
      <c r="J187" s="581"/>
      <c r="K187" s="581"/>
      <c r="L187" s="581"/>
    </row>
    <row r="188" spans="2:12" ht="16" customHeight="1" x14ac:dyDescent="0.45">
      <c r="B188" s="1588"/>
      <c r="C188" s="1587"/>
      <c r="D188" s="1587"/>
      <c r="E188" s="1572"/>
      <c r="F188" s="1572"/>
      <c r="G188" s="1572"/>
      <c r="H188" s="1587"/>
      <c r="I188" s="1602"/>
      <c r="J188" s="581"/>
      <c r="K188" s="581"/>
      <c r="L188" s="581"/>
    </row>
    <row r="189" spans="2:12" ht="16" customHeight="1" x14ac:dyDescent="0.45">
      <c r="B189" s="1588"/>
      <c r="C189" s="1587"/>
      <c r="D189" s="1587"/>
      <c r="E189" s="1572"/>
      <c r="F189" s="1572"/>
      <c r="G189" s="1572"/>
      <c r="H189" s="1587"/>
      <c r="I189" s="1602"/>
      <c r="J189" s="581"/>
      <c r="K189" s="581"/>
      <c r="L189" s="581"/>
    </row>
    <row r="190" spans="2:12" ht="16" customHeight="1" x14ac:dyDescent="0.45">
      <c r="B190" s="1588"/>
      <c r="C190" s="1587"/>
      <c r="D190" s="1587"/>
      <c r="E190" s="1572"/>
      <c r="F190" s="1572"/>
      <c r="G190" s="1572"/>
      <c r="H190" s="1587"/>
      <c r="I190" s="1602"/>
      <c r="J190" s="581"/>
      <c r="K190" s="581"/>
      <c r="L190" s="581"/>
    </row>
    <row r="191" spans="2:12" ht="16" customHeight="1" x14ac:dyDescent="0.45">
      <c r="B191" s="1588"/>
      <c r="C191" s="1587"/>
      <c r="D191" s="1587"/>
      <c r="E191" s="1572"/>
      <c r="F191" s="1572"/>
      <c r="G191" s="1572"/>
      <c r="H191" s="1587"/>
      <c r="I191" s="1602"/>
      <c r="J191" s="581"/>
      <c r="K191" s="581"/>
      <c r="L191" s="581"/>
    </row>
    <row r="192" spans="2:12" ht="16" customHeight="1" x14ac:dyDescent="0.45">
      <c r="B192" s="1588"/>
      <c r="C192" s="1587"/>
      <c r="D192" s="1587"/>
      <c r="E192" s="1572"/>
      <c r="F192" s="1572"/>
      <c r="G192" s="1572"/>
      <c r="H192" s="1587"/>
      <c r="I192" s="1602"/>
      <c r="J192" s="581"/>
      <c r="K192" s="581"/>
      <c r="L192" s="581"/>
    </row>
    <row r="193" spans="2:12" ht="16" customHeight="1" x14ac:dyDescent="0.45">
      <c r="B193" s="1588"/>
      <c r="C193" s="1587"/>
      <c r="D193" s="1587"/>
      <c r="E193" s="1572"/>
      <c r="F193" s="1572"/>
      <c r="G193" s="1572"/>
      <c r="H193" s="1587"/>
      <c r="I193" s="1602"/>
      <c r="J193" s="581"/>
      <c r="K193" s="581"/>
      <c r="L193" s="581"/>
    </row>
    <row r="194" spans="2:12" ht="16" customHeight="1" x14ac:dyDescent="0.45">
      <c r="B194" s="1588"/>
      <c r="C194" s="1587"/>
      <c r="D194" s="1587"/>
      <c r="E194" s="1572"/>
      <c r="F194" s="1572"/>
      <c r="G194" s="1572"/>
      <c r="H194" s="1587"/>
      <c r="I194" s="1602"/>
      <c r="J194" s="581"/>
      <c r="K194" s="581"/>
      <c r="L194" s="581"/>
    </row>
    <row r="195" spans="2:12" ht="16" customHeight="1" x14ac:dyDescent="0.45">
      <c r="B195" s="1588"/>
      <c r="C195" s="1587"/>
      <c r="D195" s="1587"/>
      <c r="E195" s="1572"/>
      <c r="F195" s="1572"/>
      <c r="G195" s="1572"/>
      <c r="H195" s="1587"/>
      <c r="I195" s="1602"/>
      <c r="J195" s="581"/>
      <c r="K195" s="581"/>
      <c r="L195" s="581"/>
    </row>
    <row r="196" spans="2:12" ht="16" customHeight="1" x14ac:dyDescent="0.45">
      <c r="B196" s="1588"/>
      <c r="C196" s="1587"/>
      <c r="D196" s="1587"/>
      <c r="E196" s="1572"/>
      <c r="F196" s="1572"/>
      <c r="G196" s="1572"/>
      <c r="H196" s="1587"/>
      <c r="I196" s="1602"/>
      <c r="J196" s="581"/>
      <c r="K196" s="581"/>
      <c r="L196" s="581"/>
    </row>
    <row r="197" spans="2:12" ht="16" customHeight="1" x14ac:dyDescent="0.45">
      <c r="B197" s="1588"/>
      <c r="C197" s="1587"/>
      <c r="D197" s="1587"/>
      <c r="E197" s="1572"/>
      <c r="F197" s="1572"/>
      <c r="G197" s="1572"/>
      <c r="H197" s="1587"/>
      <c r="I197" s="1602"/>
      <c r="J197" s="581"/>
      <c r="K197" s="581"/>
      <c r="L197" s="581"/>
    </row>
    <row r="198" spans="2:12" ht="16" customHeight="1" x14ac:dyDescent="0.45">
      <c r="B198" s="1588"/>
      <c r="C198" s="1587"/>
      <c r="D198" s="1587"/>
      <c r="E198" s="1572"/>
      <c r="F198" s="1572"/>
      <c r="G198" s="1572"/>
      <c r="H198" s="1587"/>
      <c r="I198" s="1602"/>
      <c r="J198" s="581"/>
      <c r="K198" s="581"/>
      <c r="L198" s="581"/>
    </row>
    <row r="199" spans="2:12" ht="16" customHeight="1" x14ac:dyDescent="0.45">
      <c r="B199" s="1588"/>
      <c r="C199" s="1587"/>
      <c r="D199" s="1587"/>
      <c r="E199" s="1572"/>
      <c r="F199" s="1572"/>
      <c r="G199" s="1572"/>
      <c r="H199" s="1587"/>
      <c r="I199" s="1602"/>
      <c r="J199" s="581"/>
      <c r="K199" s="581"/>
      <c r="L199" s="581"/>
    </row>
    <row r="200" spans="2:12" ht="16" customHeight="1" x14ac:dyDescent="0.45">
      <c r="B200" s="1588"/>
      <c r="C200" s="1587"/>
      <c r="D200" s="1587"/>
      <c r="E200" s="1572"/>
      <c r="F200" s="1572"/>
      <c r="G200" s="1572"/>
      <c r="H200" s="1587"/>
      <c r="I200" s="1602"/>
      <c r="J200" s="581"/>
      <c r="K200" s="581"/>
      <c r="L200" s="581"/>
    </row>
    <row r="201" spans="2:12" ht="16" customHeight="1" x14ac:dyDescent="0.45">
      <c r="B201" s="1588"/>
      <c r="C201" s="1587"/>
      <c r="D201" s="1587"/>
      <c r="E201" s="1572"/>
      <c r="F201" s="1572"/>
      <c r="G201" s="1572"/>
      <c r="H201" s="1587"/>
      <c r="I201" s="1602"/>
      <c r="J201" s="581"/>
      <c r="K201" s="581"/>
      <c r="L201" s="581"/>
    </row>
    <row r="202" spans="2:12" ht="16" customHeight="1" x14ac:dyDescent="0.45">
      <c r="B202" s="1588"/>
      <c r="C202" s="1587"/>
      <c r="D202" s="1587"/>
      <c r="E202" s="1572"/>
      <c r="F202" s="1572"/>
      <c r="G202" s="1572"/>
      <c r="H202" s="1587"/>
      <c r="I202" s="1602"/>
      <c r="J202" s="581"/>
      <c r="K202" s="581"/>
      <c r="L202" s="581"/>
    </row>
    <row r="203" spans="2:12" ht="16" customHeight="1" x14ac:dyDescent="0.45">
      <c r="B203" s="1588"/>
      <c r="C203" s="1587"/>
      <c r="D203" s="1587"/>
      <c r="E203" s="1572"/>
      <c r="F203" s="1572"/>
      <c r="G203" s="1572"/>
      <c r="H203" s="1587"/>
      <c r="I203" s="1602"/>
      <c r="J203" s="581"/>
      <c r="K203" s="581"/>
      <c r="L203" s="581"/>
    </row>
    <row r="204" spans="2:12" ht="16" customHeight="1" x14ac:dyDescent="0.45">
      <c r="B204" s="1588"/>
      <c r="C204" s="1587"/>
      <c r="D204" s="1587"/>
      <c r="E204" s="1572"/>
      <c r="F204" s="1572"/>
      <c r="G204" s="1572"/>
      <c r="H204" s="1587"/>
      <c r="I204" s="1602"/>
      <c r="J204" s="581"/>
      <c r="K204" s="581"/>
      <c r="L204" s="581"/>
    </row>
    <row r="205" spans="2:12" ht="16" customHeight="1" x14ac:dyDescent="0.45">
      <c r="B205" s="1588"/>
      <c r="C205" s="1587"/>
      <c r="D205" s="1587"/>
      <c r="E205" s="1572"/>
      <c r="F205" s="1572"/>
      <c r="G205" s="1572"/>
      <c r="H205" s="1587"/>
      <c r="I205" s="1602"/>
      <c r="J205" s="581"/>
      <c r="K205" s="581"/>
      <c r="L205" s="581"/>
    </row>
    <row r="206" spans="2:12" ht="16" customHeight="1" x14ac:dyDescent="0.45">
      <c r="B206" s="1588"/>
      <c r="C206" s="1587"/>
      <c r="D206" s="1587"/>
      <c r="E206" s="1572"/>
      <c r="F206" s="1572"/>
      <c r="G206" s="1572"/>
      <c r="H206" s="1587"/>
      <c r="I206" s="1602"/>
      <c r="J206" s="581"/>
      <c r="K206" s="581"/>
      <c r="L206" s="581"/>
    </row>
    <row r="207" spans="2:12" ht="16" customHeight="1" x14ac:dyDescent="0.45">
      <c r="B207" s="1588"/>
      <c r="C207" s="1587"/>
      <c r="D207" s="1587"/>
      <c r="E207" s="1572"/>
      <c r="F207" s="1572"/>
      <c r="G207" s="1572"/>
      <c r="H207" s="1587"/>
      <c r="I207" s="1602"/>
      <c r="J207" s="581"/>
      <c r="K207" s="581"/>
      <c r="L207" s="581"/>
    </row>
    <row r="208" spans="2:12" ht="16" customHeight="1" x14ac:dyDescent="0.45">
      <c r="B208" s="1588"/>
      <c r="C208" s="1587"/>
      <c r="D208" s="1587"/>
      <c r="E208" s="1572"/>
      <c r="F208" s="1572"/>
      <c r="G208" s="1572"/>
      <c r="H208" s="1587"/>
      <c r="I208" s="1602"/>
      <c r="J208" s="581"/>
      <c r="K208" s="581"/>
      <c r="L208" s="581"/>
    </row>
    <row r="209" spans="2:12" ht="16" customHeight="1" x14ac:dyDescent="0.45">
      <c r="B209" s="1588"/>
      <c r="C209" s="1587"/>
      <c r="D209" s="1587"/>
      <c r="E209" s="1572"/>
      <c r="F209" s="1572"/>
      <c r="G209" s="1572"/>
      <c r="H209" s="1587"/>
      <c r="I209" s="1602"/>
      <c r="J209" s="581"/>
      <c r="K209" s="581"/>
      <c r="L209" s="581"/>
    </row>
    <row r="210" spans="2:12" ht="16" customHeight="1" x14ac:dyDescent="0.45">
      <c r="B210" s="1588"/>
      <c r="C210" s="1587"/>
      <c r="D210" s="1587"/>
      <c r="E210" s="1572"/>
      <c r="F210" s="1572"/>
      <c r="G210" s="1572"/>
      <c r="H210" s="1587"/>
      <c r="I210" s="1602"/>
      <c r="J210" s="581"/>
      <c r="K210" s="581"/>
      <c r="L210" s="581"/>
    </row>
    <row r="211" spans="2:12" ht="16" customHeight="1" x14ac:dyDescent="0.45">
      <c r="B211" s="1588"/>
      <c r="C211" s="1587"/>
      <c r="D211" s="1587"/>
      <c r="E211" s="1572"/>
      <c r="F211" s="1572"/>
      <c r="G211" s="1572"/>
      <c r="H211" s="1587"/>
      <c r="I211" s="1602"/>
      <c r="J211" s="581"/>
      <c r="K211" s="581"/>
      <c r="L211" s="581"/>
    </row>
    <row r="212" spans="2:12" ht="16" customHeight="1" x14ac:dyDescent="0.45">
      <c r="B212" s="1588"/>
      <c r="C212" s="1587"/>
      <c r="D212" s="1587"/>
      <c r="E212" s="1572"/>
      <c r="F212" s="1572"/>
      <c r="G212" s="1572"/>
      <c r="H212" s="1587"/>
      <c r="I212" s="1602"/>
      <c r="J212" s="581"/>
      <c r="K212" s="581"/>
      <c r="L212" s="581"/>
    </row>
    <row r="213" spans="2:12" ht="16" customHeight="1" x14ac:dyDescent="0.45">
      <c r="B213" s="1588"/>
      <c r="C213" s="1587"/>
      <c r="D213" s="1587"/>
      <c r="E213" s="1572"/>
      <c r="F213" s="1572"/>
      <c r="G213" s="1572"/>
      <c r="H213" s="1587"/>
      <c r="I213" s="1602"/>
      <c r="J213" s="581"/>
      <c r="K213" s="581"/>
      <c r="L213" s="581"/>
    </row>
    <row r="214" spans="2:12" ht="16" customHeight="1" x14ac:dyDescent="0.45">
      <c r="B214" s="1588"/>
      <c r="C214" s="1587"/>
      <c r="D214" s="1587"/>
      <c r="E214" s="1572"/>
      <c r="F214" s="1572"/>
      <c r="G214" s="1572"/>
      <c r="H214" s="1587"/>
      <c r="I214" s="1602"/>
      <c r="J214" s="581"/>
      <c r="K214" s="581"/>
      <c r="L214" s="581"/>
    </row>
    <row r="215" spans="2:12" ht="16" customHeight="1" x14ac:dyDescent="0.45">
      <c r="B215" s="1588"/>
      <c r="C215" s="1587"/>
      <c r="D215" s="1587"/>
      <c r="E215" s="1572"/>
      <c r="F215" s="1572"/>
      <c r="G215" s="1572"/>
      <c r="H215" s="1587"/>
      <c r="I215" s="1602"/>
      <c r="J215" s="581"/>
      <c r="K215" s="581"/>
      <c r="L215" s="581"/>
    </row>
    <row r="216" spans="2:12" ht="16" customHeight="1" x14ac:dyDescent="0.45">
      <c r="B216" s="1588"/>
      <c r="C216" s="1587"/>
      <c r="D216" s="1587"/>
      <c r="E216" s="1572"/>
      <c r="F216" s="1572"/>
      <c r="G216" s="1572"/>
      <c r="H216" s="1587"/>
      <c r="I216" s="1602"/>
      <c r="J216" s="581"/>
      <c r="K216" s="581"/>
      <c r="L216" s="581"/>
    </row>
    <row r="217" spans="2:12" ht="16" customHeight="1" x14ac:dyDescent="0.45">
      <c r="B217" s="1588"/>
      <c r="C217" s="1587"/>
      <c r="D217" s="1587"/>
      <c r="E217" s="1572"/>
      <c r="F217" s="1572"/>
      <c r="G217" s="1572"/>
      <c r="H217" s="1587"/>
      <c r="I217" s="1602"/>
      <c r="J217" s="581"/>
      <c r="K217" s="581"/>
      <c r="L217" s="581"/>
    </row>
    <row r="218" spans="2:12" ht="16" customHeight="1" x14ac:dyDescent="0.45">
      <c r="B218" s="1588"/>
      <c r="C218" s="1587"/>
      <c r="D218" s="1587"/>
      <c r="E218" s="1572"/>
      <c r="F218" s="1572"/>
      <c r="G218" s="1572"/>
      <c r="H218" s="1587"/>
      <c r="I218" s="1602"/>
      <c r="J218" s="581"/>
      <c r="K218" s="581"/>
      <c r="L218" s="581"/>
    </row>
    <row r="219" spans="2:12" ht="16" customHeight="1" x14ac:dyDescent="0.45">
      <c r="B219" s="1588"/>
      <c r="C219" s="1587"/>
      <c r="D219" s="1587"/>
      <c r="E219" s="1572"/>
      <c r="F219" s="1572"/>
      <c r="G219" s="1572"/>
      <c r="H219" s="1587"/>
      <c r="I219" s="1602"/>
      <c r="J219" s="581"/>
      <c r="K219" s="581"/>
      <c r="L219" s="581"/>
    </row>
    <row r="220" spans="2:12" ht="16" customHeight="1" x14ac:dyDescent="0.45">
      <c r="B220" s="1588"/>
      <c r="C220" s="1587"/>
      <c r="D220" s="1587"/>
      <c r="E220" s="1572"/>
      <c r="F220" s="1572"/>
      <c r="G220" s="1572"/>
      <c r="H220" s="1587"/>
      <c r="I220" s="1602"/>
      <c r="J220" s="581"/>
      <c r="K220" s="581"/>
      <c r="L220" s="581"/>
    </row>
    <row r="221" spans="2:12" ht="16" customHeight="1" x14ac:dyDescent="0.45">
      <c r="B221" s="1588"/>
      <c r="C221" s="1587"/>
      <c r="D221" s="1587"/>
      <c r="E221" s="1572"/>
      <c r="F221" s="1572"/>
      <c r="G221" s="1572"/>
      <c r="H221" s="1587"/>
      <c r="I221" s="1602"/>
      <c r="J221" s="581"/>
      <c r="K221" s="581"/>
      <c r="L221" s="581"/>
    </row>
    <row r="222" spans="2:12" ht="16" customHeight="1" x14ac:dyDescent="0.45">
      <c r="B222" s="1588"/>
      <c r="C222" s="1587"/>
      <c r="D222" s="1587"/>
      <c r="E222" s="1572"/>
      <c r="F222" s="1572"/>
      <c r="G222" s="1572"/>
      <c r="H222" s="1587"/>
      <c r="I222" s="1602"/>
      <c r="J222" s="581"/>
      <c r="K222" s="581"/>
      <c r="L222" s="581"/>
    </row>
    <row r="223" spans="2:12" ht="16" customHeight="1" x14ac:dyDescent="0.45">
      <c r="B223" s="1588"/>
      <c r="C223" s="1587"/>
      <c r="D223" s="1587"/>
      <c r="E223" s="1572"/>
      <c r="F223" s="1572"/>
      <c r="G223" s="1572"/>
      <c r="H223" s="1587"/>
      <c r="I223" s="1602"/>
      <c r="J223" s="581"/>
      <c r="K223" s="581"/>
      <c r="L223" s="581"/>
    </row>
    <row r="224" spans="2:12" ht="16" customHeight="1" x14ac:dyDescent="0.45">
      <c r="B224" s="1588"/>
      <c r="C224" s="1587"/>
      <c r="D224" s="1587"/>
      <c r="E224" s="1572"/>
      <c r="F224" s="1572"/>
      <c r="G224" s="1572"/>
      <c r="H224" s="1587"/>
      <c r="I224" s="1602"/>
      <c r="J224" s="581"/>
      <c r="K224" s="581"/>
      <c r="L224" s="581"/>
    </row>
    <row r="225" spans="2:12" ht="16" customHeight="1" x14ac:dyDescent="0.45">
      <c r="B225" s="1588"/>
      <c r="C225" s="1587"/>
      <c r="D225" s="1587"/>
      <c r="E225" s="1572"/>
      <c r="F225" s="1572"/>
      <c r="G225" s="1572"/>
      <c r="H225" s="1587"/>
      <c r="I225" s="1602"/>
      <c r="J225" s="581"/>
      <c r="K225" s="581"/>
      <c r="L225" s="581"/>
    </row>
    <row r="226" spans="2:12" ht="16" customHeight="1" x14ac:dyDescent="0.45">
      <c r="B226" s="1588"/>
      <c r="C226" s="1587"/>
      <c r="D226" s="1587"/>
      <c r="E226" s="1572"/>
      <c r="F226" s="1572"/>
      <c r="G226" s="1572"/>
      <c r="H226" s="1587"/>
      <c r="I226" s="1602"/>
      <c r="J226" s="581"/>
      <c r="K226" s="581"/>
      <c r="L226" s="581"/>
    </row>
    <row r="227" spans="2:12" ht="16" customHeight="1" x14ac:dyDescent="0.45">
      <c r="B227" s="1588"/>
      <c r="C227" s="1587"/>
      <c r="D227" s="1587"/>
      <c r="E227" s="1572"/>
      <c r="F227" s="1572"/>
      <c r="G227" s="1572"/>
      <c r="H227" s="1587"/>
      <c r="I227" s="1602"/>
      <c r="J227" s="581"/>
      <c r="K227" s="581"/>
      <c r="L227" s="581"/>
    </row>
    <row r="228" spans="2:12" ht="16" customHeight="1" x14ac:dyDescent="0.45">
      <c r="B228" s="1588"/>
      <c r="C228" s="1587"/>
      <c r="D228" s="1587"/>
      <c r="E228" s="1572"/>
      <c r="F228" s="1572"/>
      <c r="G228" s="1572"/>
      <c r="H228" s="1587"/>
      <c r="I228" s="1602"/>
      <c r="J228" s="581"/>
      <c r="K228" s="581"/>
      <c r="L228" s="581"/>
    </row>
    <row r="229" spans="2:12" ht="16" customHeight="1" x14ac:dyDescent="0.45">
      <c r="B229" s="1588"/>
      <c r="C229" s="1587"/>
      <c r="D229" s="1587"/>
      <c r="E229" s="1572"/>
      <c r="F229" s="1572"/>
      <c r="G229" s="1572"/>
      <c r="H229" s="1587"/>
      <c r="I229" s="1602"/>
      <c r="J229" s="581"/>
      <c r="K229" s="581"/>
      <c r="L229" s="581"/>
    </row>
    <row r="230" spans="2:12" ht="16" customHeight="1" x14ac:dyDescent="0.45">
      <c r="B230" s="1588"/>
      <c r="C230" s="1587"/>
      <c r="D230" s="1587"/>
      <c r="E230" s="1572"/>
      <c r="F230" s="1572"/>
      <c r="G230" s="1572"/>
      <c r="H230" s="1587"/>
      <c r="I230" s="1602"/>
      <c r="J230" s="581"/>
      <c r="K230" s="581"/>
      <c r="L230" s="581"/>
    </row>
    <row r="231" spans="2:12" ht="16" customHeight="1" x14ac:dyDescent="0.45">
      <c r="B231" s="1588"/>
      <c r="C231" s="1587"/>
      <c r="D231" s="1587"/>
      <c r="E231" s="1572"/>
      <c r="F231" s="1572"/>
      <c r="G231" s="1572"/>
      <c r="H231" s="1587"/>
      <c r="I231" s="1602"/>
      <c r="J231" s="581"/>
      <c r="K231" s="581"/>
      <c r="L231" s="581"/>
    </row>
    <row r="232" spans="2:12" ht="16" customHeight="1" x14ac:dyDescent="0.45">
      <c r="B232" s="1588"/>
      <c r="C232" s="1587"/>
      <c r="D232" s="1587"/>
      <c r="E232" s="1572"/>
      <c r="F232" s="1572"/>
      <c r="G232" s="1572"/>
      <c r="H232" s="1587"/>
      <c r="I232" s="1602"/>
      <c r="J232" s="581"/>
      <c r="K232" s="581"/>
      <c r="L232" s="581"/>
    </row>
    <row r="233" spans="2:12" ht="16" customHeight="1" x14ac:dyDescent="0.45">
      <c r="B233" s="1588"/>
      <c r="C233" s="1587"/>
      <c r="D233" s="1587"/>
      <c r="E233" s="1572"/>
      <c r="F233" s="1572"/>
      <c r="G233" s="1572"/>
      <c r="H233" s="1587"/>
      <c r="I233" s="1602"/>
      <c r="J233" s="581"/>
      <c r="K233" s="581"/>
      <c r="L233" s="581"/>
    </row>
    <row r="234" spans="2:12" ht="16" customHeight="1" x14ac:dyDescent="0.45">
      <c r="B234" s="1588"/>
      <c r="C234" s="1587"/>
      <c r="D234" s="1587"/>
      <c r="E234" s="1572"/>
      <c r="F234" s="1572"/>
      <c r="G234" s="1572"/>
      <c r="H234" s="1587"/>
      <c r="I234" s="1602"/>
      <c r="J234" s="581"/>
      <c r="K234" s="581"/>
      <c r="L234" s="581"/>
    </row>
    <row r="235" spans="2:12" ht="16" customHeight="1" x14ac:dyDescent="0.45">
      <c r="B235" s="1588"/>
      <c r="C235" s="1587"/>
      <c r="D235" s="1587"/>
      <c r="E235" s="1572"/>
      <c r="F235" s="1572"/>
      <c r="G235" s="1572"/>
      <c r="H235" s="1587"/>
      <c r="I235" s="1602"/>
      <c r="J235" s="581"/>
      <c r="K235" s="581"/>
      <c r="L235" s="581"/>
    </row>
    <row r="236" spans="2:12" ht="16" customHeight="1" x14ac:dyDescent="0.45">
      <c r="B236" s="1588"/>
      <c r="C236" s="1587"/>
      <c r="D236" s="1587"/>
      <c r="E236" s="1572"/>
      <c r="F236" s="1572"/>
      <c r="G236" s="1572"/>
      <c r="H236" s="1587"/>
      <c r="I236" s="1602"/>
      <c r="J236" s="581"/>
      <c r="K236" s="581"/>
      <c r="L236" s="581"/>
    </row>
    <row r="237" spans="2:12" ht="16" customHeight="1" x14ac:dyDescent="0.45">
      <c r="B237" s="1588"/>
      <c r="C237" s="1587"/>
      <c r="D237" s="1587"/>
      <c r="E237" s="1572"/>
      <c r="F237" s="1572"/>
      <c r="G237" s="1572"/>
      <c r="H237" s="1587"/>
      <c r="I237" s="1602"/>
      <c r="J237" s="581"/>
      <c r="K237" s="581"/>
      <c r="L237" s="581"/>
    </row>
    <row r="238" spans="2:12" ht="16" customHeight="1" x14ac:dyDescent="0.45">
      <c r="B238" s="1588"/>
      <c r="C238" s="1587"/>
      <c r="D238" s="1587"/>
      <c r="E238" s="1572"/>
      <c r="F238" s="1572"/>
      <c r="G238" s="1572"/>
      <c r="H238" s="1587"/>
      <c r="I238" s="1602"/>
      <c r="J238" s="581"/>
      <c r="K238" s="581"/>
      <c r="L238" s="581"/>
    </row>
    <row r="239" spans="2:12" ht="16" customHeight="1" x14ac:dyDescent="0.45">
      <c r="B239" s="1588"/>
      <c r="C239" s="1587"/>
      <c r="D239" s="1587"/>
      <c r="E239" s="1572"/>
      <c r="F239" s="1572"/>
      <c r="G239" s="1572"/>
      <c r="H239" s="1587"/>
      <c r="I239" s="1602"/>
      <c r="J239" s="581"/>
      <c r="K239" s="581"/>
      <c r="L239" s="581"/>
    </row>
    <row r="240" spans="2:12" ht="16" customHeight="1" x14ac:dyDescent="0.45">
      <c r="B240" s="1588"/>
      <c r="C240" s="1587"/>
      <c r="D240" s="1587"/>
      <c r="E240" s="1572"/>
      <c r="F240" s="1572"/>
      <c r="G240" s="1572"/>
      <c r="H240" s="1587"/>
      <c r="I240" s="1602"/>
      <c r="J240" s="581"/>
      <c r="K240" s="581"/>
      <c r="L240" s="581"/>
    </row>
    <row r="241" spans="2:12" ht="16" customHeight="1" x14ac:dyDescent="0.45">
      <c r="B241" s="1588"/>
      <c r="C241" s="1587"/>
      <c r="D241" s="1587"/>
      <c r="E241" s="1572"/>
      <c r="F241" s="1572"/>
      <c r="G241" s="1572"/>
      <c r="H241" s="1587"/>
      <c r="I241" s="1602"/>
      <c r="J241" s="581"/>
      <c r="K241" s="581"/>
      <c r="L241" s="581"/>
    </row>
    <row r="242" spans="2:12" ht="16" customHeight="1" x14ac:dyDescent="0.45">
      <c r="B242" s="1588"/>
      <c r="C242" s="1587"/>
      <c r="D242" s="1587"/>
      <c r="E242" s="1572"/>
      <c r="F242" s="1572"/>
      <c r="G242" s="1572"/>
      <c r="H242" s="1587"/>
      <c r="I242" s="1602"/>
      <c r="J242" s="581"/>
      <c r="K242" s="581"/>
      <c r="L242" s="581"/>
    </row>
    <row r="243" spans="2:12" ht="16" customHeight="1" x14ac:dyDescent="0.45">
      <c r="B243" s="1588"/>
      <c r="C243" s="1587"/>
      <c r="D243" s="1587"/>
      <c r="E243" s="1572"/>
      <c r="F243" s="1572"/>
      <c r="G243" s="1572"/>
      <c r="H243" s="1587"/>
      <c r="I243" s="1602"/>
      <c r="J243" s="581"/>
      <c r="K243" s="581"/>
      <c r="L243" s="581"/>
    </row>
    <row r="244" spans="2:12" ht="16" customHeight="1" x14ac:dyDescent="0.45">
      <c r="B244" s="1588"/>
      <c r="C244" s="1587"/>
      <c r="D244" s="1587"/>
      <c r="E244" s="1572"/>
      <c r="F244" s="1572"/>
      <c r="G244" s="1572"/>
      <c r="H244" s="1587"/>
      <c r="I244" s="1602"/>
      <c r="J244" s="581"/>
      <c r="K244" s="581"/>
      <c r="L244" s="581"/>
    </row>
    <row r="245" spans="2:12" ht="16" customHeight="1" x14ac:dyDescent="0.45">
      <c r="B245" s="1588"/>
      <c r="C245" s="1587"/>
      <c r="D245" s="1587"/>
      <c r="E245" s="1572"/>
      <c r="F245" s="1572"/>
      <c r="G245" s="1572"/>
      <c r="H245" s="1587"/>
      <c r="I245" s="1602"/>
      <c r="J245" s="581"/>
      <c r="K245" s="581"/>
      <c r="L245" s="581"/>
    </row>
    <row r="246" spans="2:12" ht="16" customHeight="1" x14ac:dyDescent="0.45">
      <c r="B246" s="1588"/>
      <c r="C246" s="1587"/>
      <c r="D246" s="1587"/>
      <c r="E246" s="1572"/>
      <c r="F246" s="1572"/>
      <c r="G246" s="1572"/>
      <c r="H246" s="1587"/>
      <c r="I246" s="1602"/>
      <c r="J246" s="581"/>
      <c r="K246" s="581"/>
      <c r="L246" s="581"/>
    </row>
    <row r="247" spans="2:12" ht="16" customHeight="1" x14ac:dyDescent="0.45">
      <c r="B247" s="1588"/>
      <c r="C247" s="1587"/>
      <c r="D247" s="1587"/>
      <c r="E247" s="1572"/>
      <c r="F247" s="1572"/>
      <c r="G247" s="1572"/>
      <c r="H247" s="1587"/>
      <c r="I247" s="1602"/>
      <c r="J247" s="581"/>
      <c r="K247" s="581"/>
      <c r="L247" s="581"/>
    </row>
    <row r="248" spans="2:12" ht="16" customHeight="1" x14ac:dyDescent="0.45">
      <c r="B248" s="1588"/>
      <c r="C248" s="1587"/>
      <c r="D248" s="1587"/>
      <c r="E248" s="1572"/>
      <c r="F248" s="1572"/>
      <c r="G248" s="1572"/>
      <c r="H248" s="1587"/>
      <c r="I248" s="1602"/>
      <c r="J248" s="581"/>
      <c r="K248" s="581"/>
      <c r="L248" s="581"/>
    </row>
    <row r="249" spans="2:12" ht="16" customHeight="1" x14ac:dyDescent="0.45">
      <c r="B249" s="1588"/>
      <c r="C249" s="1587"/>
      <c r="D249" s="1587"/>
      <c r="E249" s="1572"/>
      <c r="F249" s="1572"/>
      <c r="G249" s="1572"/>
      <c r="H249" s="1587"/>
      <c r="I249" s="1602"/>
      <c r="J249" s="581"/>
      <c r="K249" s="581"/>
      <c r="L249" s="581"/>
    </row>
    <row r="250" spans="2:12" ht="16" customHeight="1" x14ac:dyDescent="0.45">
      <c r="B250" s="1588"/>
      <c r="C250" s="1587"/>
      <c r="D250" s="1587"/>
      <c r="E250" s="1572"/>
      <c r="F250" s="1572"/>
      <c r="G250" s="1572"/>
      <c r="H250" s="1587"/>
      <c r="I250" s="1602"/>
      <c r="J250" s="581"/>
      <c r="K250" s="581"/>
      <c r="L250" s="581"/>
    </row>
    <row r="251" spans="2:12" ht="16" customHeight="1" x14ac:dyDescent="0.45">
      <c r="B251" s="1588"/>
      <c r="C251" s="1587"/>
      <c r="D251" s="1587"/>
      <c r="E251" s="1572"/>
      <c r="F251" s="1572"/>
      <c r="G251" s="1572"/>
      <c r="H251" s="1587"/>
      <c r="I251" s="1602"/>
      <c r="J251" s="581"/>
      <c r="K251" s="581"/>
      <c r="L251" s="581"/>
    </row>
    <row r="252" spans="2:12" ht="16" customHeight="1" x14ac:dyDescent="0.45">
      <c r="B252" s="1588"/>
      <c r="C252" s="1587"/>
      <c r="D252" s="1587"/>
      <c r="E252" s="1572"/>
      <c r="F252" s="1572"/>
      <c r="G252" s="1572"/>
      <c r="H252" s="1587"/>
      <c r="I252" s="1602"/>
      <c r="J252" s="581"/>
      <c r="K252" s="581"/>
      <c r="L252" s="581"/>
    </row>
    <row r="253" spans="2:12" ht="16" customHeight="1" x14ac:dyDescent="0.45">
      <c r="B253" s="1588"/>
      <c r="C253" s="1587"/>
      <c r="D253" s="1587"/>
      <c r="E253" s="1572"/>
      <c r="F253" s="1572"/>
      <c r="G253" s="1572"/>
      <c r="H253" s="1587"/>
      <c r="I253" s="1602"/>
      <c r="J253" s="581"/>
      <c r="K253" s="581"/>
      <c r="L253" s="581"/>
    </row>
    <row r="254" spans="2:12" ht="16" customHeight="1" x14ac:dyDescent="0.45">
      <c r="B254" s="1588"/>
      <c r="C254" s="1587"/>
      <c r="D254" s="1587"/>
      <c r="E254" s="1572"/>
      <c r="F254" s="1572"/>
      <c r="G254" s="1572"/>
      <c r="H254" s="1587"/>
      <c r="I254" s="1602"/>
      <c r="J254" s="581"/>
      <c r="K254" s="581"/>
      <c r="L254" s="581"/>
    </row>
    <row r="255" spans="2:12" ht="16" customHeight="1" x14ac:dyDescent="0.45">
      <c r="B255" s="1588"/>
      <c r="C255" s="1587"/>
      <c r="D255" s="1587"/>
      <c r="E255" s="1572"/>
      <c r="F255" s="1572"/>
      <c r="G255" s="1572"/>
      <c r="H255" s="1587"/>
      <c r="I255" s="1602"/>
      <c r="J255" s="581"/>
      <c r="K255" s="581"/>
      <c r="L255" s="581"/>
    </row>
    <row r="256" spans="2:12" ht="16" customHeight="1" x14ac:dyDescent="0.45">
      <c r="B256" s="1588"/>
      <c r="C256" s="1587"/>
      <c r="D256" s="1587"/>
      <c r="E256" s="1572"/>
      <c r="F256" s="1572"/>
      <c r="G256" s="1572"/>
      <c r="H256" s="1587"/>
      <c r="I256" s="1602"/>
      <c r="J256" s="581"/>
      <c r="K256" s="581"/>
      <c r="L256" s="581"/>
    </row>
    <row r="257" spans="2:12" ht="16" customHeight="1" x14ac:dyDescent="0.45">
      <c r="B257" s="1588"/>
      <c r="C257" s="1587"/>
      <c r="D257" s="1587"/>
      <c r="E257" s="1572"/>
      <c r="F257" s="1572"/>
      <c r="G257" s="1572"/>
      <c r="H257" s="1587"/>
      <c r="I257" s="1602"/>
      <c r="J257" s="581"/>
      <c r="K257" s="581"/>
      <c r="L257" s="581"/>
    </row>
    <row r="258" spans="2:12" ht="16" customHeight="1" x14ac:dyDescent="0.45">
      <c r="B258" s="1588"/>
      <c r="C258" s="1587"/>
      <c r="D258" s="1587"/>
      <c r="E258" s="1572"/>
      <c r="F258" s="1572"/>
      <c r="G258" s="1572"/>
      <c r="H258" s="1587"/>
      <c r="I258" s="1602"/>
      <c r="J258" s="581"/>
      <c r="K258" s="581"/>
      <c r="L258" s="581"/>
    </row>
    <row r="259" spans="2:12" ht="16" customHeight="1" x14ac:dyDescent="0.45">
      <c r="B259" s="1588"/>
      <c r="C259" s="1587"/>
      <c r="D259" s="1587"/>
      <c r="E259" s="1572"/>
      <c r="F259" s="1572"/>
      <c r="G259" s="1572"/>
      <c r="H259" s="1587"/>
      <c r="I259" s="1602"/>
      <c r="J259" s="581"/>
      <c r="K259" s="581"/>
      <c r="L259" s="581"/>
    </row>
    <row r="260" spans="2:12" ht="16" customHeight="1" x14ac:dyDescent="0.45">
      <c r="B260" s="1588"/>
      <c r="C260" s="1587"/>
      <c r="D260" s="1587"/>
      <c r="E260" s="1572"/>
      <c r="F260" s="1572"/>
      <c r="G260" s="1572"/>
      <c r="H260" s="1587"/>
      <c r="I260" s="1602"/>
      <c r="J260" s="581"/>
      <c r="K260" s="581"/>
      <c r="L260" s="581"/>
    </row>
    <row r="261" spans="2:12" ht="16" customHeight="1" x14ac:dyDescent="0.45">
      <c r="B261" s="1588"/>
      <c r="C261" s="1587"/>
      <c r="D261" s="1587"/>
      <c r="E261" s="1572"/>
      <c r="F261" s="1572"/>
      <c r="G261" s="1572"/>
      <c r="H261" s="1587"/>
      <c r="I261" s="1602"/>
      <c r="J261" s="581"/>
      <c r="K261" s="581"/>
      <c r="L261" s="581"/>
    </row>
    <row r="262" spans="2:12" ht="16" customHeight="1" x14ac:dyDescent="0.45">
      <c r="B262" s="1588"/>
      <c r="C262" s="1587"/>
      <c r="D262" s="1587"/>
      <c r="E262" s="1572"/>
      <c r="F262" s="1572"/>
      <c r="G262" s="1572"/>
      <c r="H262" s="1587"/>
      <c r="I262" s="1602"/>
      <c r="J262" s="581"/>
      <c r="K262" s="581"/>
      <c r="L262" s="581"/>
    </row>
    <row r="263" spans="2:12" ht="16" customHeight="1" x14ac:dyDescent="0.45">
      <c r="B263" s="1588"/>
      <c r="C263" s="1587"/>
      <c r="D263" s="1587"/>
      <c r="E263" s="1572"/>
      <c r="F263" s="1572"/>
      <c r="G263" s="1572"/>
      <c r="H263" s="1587"/>
      <c r="I263" s="1602"/>
      <c r="J263" s="581"/>
      <c r="K263" s="581"/>
      <c r="L263" s="581"/>
    </row>
    <row r="264" spans="2:12" ht="16" customHeight="1" x14ac:dyDescent="0.45">
      <c r="B264" s="1588"/>
      <c r="C264" s="1587"/>
      <c r="D264" s="1587"/>
      <c r="E264" s="1572"/>
      <c r="F264" s="1572"/>
      <c r="G264" s="1572"/>
      <c r="H264" s="1587"/>
      <c r="I264" s="1602"/>
      <c r="J264" s="581"/>
      <c r="K264" s="581"/>
      <c r="L264" s="581"/>
    </row>
    <row r="265" spans="2:12" ht="16" customHeight="1" x14ac:dyDescent="0.45">
      <c r="B265" s="1588"/>
      <c r="C265" s="1587"/>
      <c r="D265" s="1587"/>
      <c r="E265" s="1572"/>
      <c r="F265" s="1572"/>
      <c r="G265" s="1572"/>
      <c r="H265" s="1587"/>
      <c r="I265" s="1602"/>
      <c r="J265" s="581"/>
      <c r="K265" s="581"/>
      <c r="L265" s="581"/>
    </row>
    <row r="266" spans="2:12" ht="16" customHeight="1" x14ac:dyDescent="0.45">
      <c r="B266" s="1588"/>
      <c r="C266" s="1587"/>
      <c r="D266" s="1587"/>
      <c r="E266" s="1572"/>
      <c r="F266" s="1572"/>
      <c r="G266" s="1572"/>
      <c r="H266" s="1587"/>
      <c r="I266" s="1602"/>
      <c r="J266" s="581"/>
      <c r="K266" s="581"/>
      <c r="L266" s="581"/>
    </row>
    <row r="267" spans="2:12" ht="16" customHeight="1" x14ac:dyDescent="0.45">
      <c r="B267" s="1588"/>
      <c r="C267" s="1587"/>
      <c r="D267" s="1587"/>
      <c r="E267" s="1572"/>
      <c r="F267" s="1572"/>
      <c r="G267" s="1572"/>
      <c r="H267" s="1587"/>
      <c r="I267" s="1602"/>
      <c r="J267" s="581"/>
      <c r="K267" s="581"/>
      <c r="L267" s="581"/>
    </row>
    <row r="268" spans="2:12" ht="16" customHeight="1" x14ac:dyDescent="0.45">
      <c r="B268" s="1588"/>
      <c r="C268" s="1587"/>
      <c r="D268" s="1587"/>
      <c r="E268" s="1572"/>
      <c r="F268" s="1572"/>
      <c r="G268" s="1572"/>
      <c r="H268" s="1587"/>
      <c r="I268" s="1602"/>
      <c r="J268" s="581"/>
      <c r="K268" s="581"/>
      <c r="L268" s="581"/>
    </row>
    <row r="269" spans="2:12" ht="16" customHeight="1" x14ac:dyDescent="0.45">
      <c r="B269" s="1588"/>
      <c r="C269" s="1587"/>
      <c r="D269" s="1587"/>
      <c r="E269" s="1572"/>
      <c r="F269" s="1572"/>
      <c r="G269" s="1572"/>
      <c r="H269" s="1587"/>
      <c r="I269" s="1602"/>
      <c r="J269" s="581"/>
      <c r="K269" s="581"/>
      <c r="L269" s="581"/>
    </row>
    <row r="270" spans="2:12" ht="16" customHeight="1" x14ac:dyDescent="0.45">
      <c r="B270" s="1588"/>
      <c r="C270" s="1587"/>
      <c r="D270" s="1587"/>
      <c r="E270" s="1572"/>
      <c r="F270" s="1572"/>
      <c r="G270" s="1572"/>
      <c r="H270" s="1587"/>
      <c r="I270" s="1602"/>
      <c r="J270" s="581"/>
      <c r="K270" s="581"/>
      <c r="L270" s="581"/>
    </row>
    <row r="271" spans="2:12" ht="16" customHeight="1" x14ac:dyDescent="0.45">
      <c r="B271" s="1588"/>
      <c r="C271" s="1587"/>
      <c r="D271" s="1587"/>
      <c r="E271" s="1572"/>
      <c r="F271" s="1572"/>
      <c r="G271" s="1572"/>
      <c r="H271" s="1587"/>
      <c r="I271" s="1602"/>
      <c r="J271" s="581"/>
      <c r="K271" s="581"/>
      <c r="L271" s="581"/>
    </row>
    <row r="272" spans="2:12" ht="16" customHeight="1" x14ac:dyDescent="0.45">
      <c r="B272" s="1588"/>
      <c r="C272" s="1587"/>
      <c r="D272" s="1587"/>
      <c r="E272" s="1572"/>
      <c r="F272" s="1572"/>
      <c r="G272" s="1572"/>
      <c r="H272" s="1587"/>
      <c r="I272" s="1602"/>
      <c r="J272" s="581"/>
      <c r="K272" s="581"/>
      <c r="L272" s="581"/>
    </row>
    <row r="273" spans="2:12" ht="16" customHeight="1" x14ac:dyDescent="0.45">
      <c r="B273" s="1588"/>
      <c r="C273" s="1587"/>
      <c r="D273" s="1587"/>
      <c r="E273" s="1572"/>
      <c r="F273" s="1572"/>
      <c r="G273" s="1572"/>
      <c r="H273" s="1587"/>
      <c r="I273" s="1602"/>
      <c r="J273" s="581"/>
      <c r="K273" s="581"/>
      <c r="L273" s="581"/>
    </row>
    <row r="274" spans="2:12" ht="16" customHeight="1" x14ac:dyDescent="0.45">
      <c r="B274" s="1588"/>
      <c r="C274" s="1587"/>
      <c r="D274" s="1587"/>
      <c r="E274" s="1572"/>
      <c r="F274" s="1572"/>
      <c r="G274" s="1572"/>
      <c r="H274" s="1587"/>
      <c r="I274" s="1602"/>
      <c r="J274" s="581"/>
      <c r="K274" s="581"/>
      <c r="L274" s="581"/>
    </row>
    <row r="275" spans="2:12" ht="16" customHeight="1" x14ac:dyDescent="0.45">
      <c r="B275" s="1588"/>
      <c r="C275" s="1587"/>
      <c r="D275" s="1587"/>
      <c r="E275" s="1572"/>
      <c r="F275" s="1572"/>
      <c r="G275" s="1572"/>
      <c r="H275" s="1587"/>
      <c r="I275" s="1602"/>
      <c r="J275" s="581"/>
      <c r="K275" s="581"/>
      <c r="L275" s="581"/>
    </row>
    <row r="276" spans="2:12" ht="16" customHeight="1" x14ac:dyDescent="0.45">
      <c r="B276" s="1588"/>
      <c r="C276" s="1587"/>
      <c r="D276" s="1587"/>
      <c r="E276" s="1572"/>
      <c r="F276" s="1572"/>
      <c r="G276" s="1572"/>
      <c r="H276" s="1587"/>
      <c r="I276" s="1602"/>
      <c r="J276" s="581"/>
      <c r="K276" s="581"/>
      <c r="L276" s="581"/>
    </row>
    <row r="277" spans="2:12" ht="16" customHeight="1" x14ac:dyDescent="0.45">
      <c r="B277" s="1588"/>
      <c r="C277" s="1587"/>
      <c r="D277" s="1587"/>
      <c r="E277" s="1572"/>
      <c r="F277" s="1572"/>
      <c r="G277" s="1572"/>
      <c r="H277" s="1587"/>
      <c r="I277" s="1602"/>
      <c r="J277" s="581"/>
      <c r="K277" s="581"/>
      <c r="L277" s="581"/>
    </row>
    <row r="278" spans="2:12" ht="16" customHeight="1" x14ac:dyDescent="0.45">
      <c r="B278" s="1588"/>
      <c r="C278" s="1587"/>
      <c r="D278" s="1587"/>
      <c r="E278" s="1572"/>
      <c r="F278" s="1572"/>
      <c r="G278" s="1572"/>
      <c r="H278" s="1587"/>
      <c r="I278" s="1602"/>
      <c r="J278" s="581"/>
      <c r="K278" s="581"/>
      <c r="L278" s="581"/>
    </row>
    <row r="279" spans="2:12" ht="16" customHeight="1" x14ac:dyDescent="0.45">
      <c r="B279" s="1588"/>
      <c r="C279" s="1587"/>
      <c r="D279" s="1587"/>
      <c r="E279" s="1572"/>
      <c r="F279" s="1572"/>
      <c r="G279" s="1572"/>
      <c r="H279" s="1587"/>
      <c r="I279" s="1602"/>
      <c r="J279" s="581"/>
      <c r="K279" s="581"/>
      <c r="L279" s="581"/>
    </row>
    <row r="280" spans="2:12" ht="16" customHeight="1" x14ac:dyDescent="0.45">
      <c r="B280" s="1588"/>
      <c r="C280" s="1587"/>
      <c r="D280" s="1587"/>
      <c r="E280" s="1572"/>
      <c r="F280" s="1572"/>
      <c r="G280" s="1572"/>
      <c r="H280" s="1587"/>
      <c r="I280" s="1602"/>
      <c r="J280" s="581"/>
      <c r="K280" s="581"/>
      <c r="L280" s="581"/>
    </row>
    <row r="281" spans="2:12" ht="16" customHeight="1" x14ac:dyDescent="0.45">
      <c r="B281" s="1588"/>
      <c r="C281" s="1587"/>
      <c r="D281" s="1587"/>
      <c r="E281" s="1572"/>
      <c r="F281" s="1572"/>
      <c r="G281" s="1572"/>
      <c r="H281" s="1587"/>
      <c r="I281" s="1602"/>
      <c r="J281" s="581"/>
      <c r="K281" s="581"/>
      <c r="L281" s="581"/>
    </row>
    <row r="282" spans="2:12" ht="16" customHeight="1" x14ac:dyDescent="0.45">
      <c r="B282" s="1588"/>
      <c r="C282" s="1587"/>
      <c r="D282" s="1587"/>
      <c r="E282" s="1572"/>
      <c r="F282" s="1572"/>
      <c r="G282" s="1572"/>
      <c r="H282" s="1587"/>
      <c r="I282" s="1602"/>
      <c r="J282" s="581"/>
      <c r="K282" s="581"/>
      <c r="L282" s="581"/>
    </row>
    <row r="283" spans="2:12" ht="16" customHeight="1" x14ac:dyDescent="0.45">
      <c r="B283" s="1588"/>
      <c r="C283" s="1587"/>
      <c r="D283" s="1587"/>
      <c r="E283" s="1572"/>
      <c r="F283" s="1572"/>
      <c r="G283" s="1572"/>
      <c r="H283" s="1587"/>
      <c r="I283" s="1602"/>
      <c r="J283" s="581"/>
      <c r="K283" s="581"/>
      <c r="L283" s="581"/>
    </row>
    <row r="284" spans="2:12" ht="16" customHeight="1" x14ac:dyDescent="0.45">
      <c r="B284" s="1588"/>
      <c r="C284" s="1587"/>
      <c r="D284" s="1587"/>
      <c r="E284" s="1572"/>
      <c r="F284" s="1572"/>
      <c r="G284" s="1572"/>
      <c r="H284" s="1587"/>
      <c r="I284" s="1602"/>
      <c r="J284" s="581"/>
      <c r="K284" s="581"/>
      <c r="L284" s="581"/>
    </row>
    <row r="285" spans="2:12" ht="16" customHeight="1" x14ac:dyDescent="0.45">
      <c r="B285" s="1588"/>
      <c r="C285" s="1587"/>
      <c r="D285" s="1587"/>
      <c r="E285" s="1572"/>
      <c r="F285" s="1572"/>
      <c r="G285" s="1572"/>
      <c r="H285" s="1587"/>
      <c r="I285" s="1602"/>
      <c r="J285" s="581"/>
      <c r="K285" s="581"/>
      <c r="L285" s="581"/>
    </row>
    <row r="286" spans="2:12" ht="16" customHeight="1" x14ac:dyDescent="0.45">
      <c r="B286" s="1588"/>
      <c r="C286" s="1587"/>
      <c r="D286" s="1587"/>
      <c r="E286" s="1572"/>
      <c r="F286" s="1572"/>
      <c r="G286" s="1572"/>
      <c r="H286" s="1587"/>
      <c r="I286" s="1602"/>
      <c r="J286" s="581"/>
      <c r="K286" s="581"/>
      <c r="L286" s="581"/>
    </row>
    <row r="287" spans="2:12" ht="16" customHeight="1" x14ac:dyDescent="0.45">
      <c r="B287" s="1588"/>
      <c r="C287" s="1587"/>
      <c r="D287" s="1587"/>
      <c r="E287" s="1572"/>
      <c r="F287" s="1572"/>
      <c r="G287" s="1572"/>
      <c r="H287" s="1587"/>
      <c r="I287" s="1602"/>
      <c r="J287" s="581"/>
      <c r="K287" s="581"/>
      <c r="L287" s="581"/>
    </row>
    <row r="288" spans="2:12" ht="16" customHeight="1" x14ac:dyDescent="0.45">
      <c r="B288" s="1588"/>
      <c r="C288" s="1587"/>
      <c r="D288" s="1587"/>
      <c r="E288" s="1572"/>
      <c r="F288" s="1572"/>
      <c r="G288" s="1572"/>
      <c r="H288" s="1587"/>
      <c r="I288" s="1602"/>
      <c r="J288" s="581"/>
      <c r="K288" s="581"/>
      <c r="L288" s="581"/>
    </row>
    <row r="289" spans="2:12" ht="16" customHeight="1" x14ac:dyDescent="0.45">
      <c r="B289" s="1588"/>
      <c r="C289" s="1587"/>
      <c r="D289" s="1587"/>
      <c r="E289" s="1572"/>
      <c r="F289" s="1572"/>
      <c r="G289" s="1572"/>
      <c r="H289" s="1587"/>
      <c r="I289" s="1602"/>
      <c r="J289" s="581"/>
      <c r="K289" s="581"/>
      <c r="L289" s="581"/>
    </row>
    <row r="290" spans="2:12" ht="16" customHeight="1" x14ac:dyDescent="0.45">
      <c r="B290" s="1588"/>
      <c r="C290" s="1587"/>
      <c r="D290" s="1587"/>
      <c r="E290" s="1572"/>
      <c r="F290" s="1572"/>
      <c r="G290" s="1572"/>
      <c r="H290" s="1587"/>
      <c r="I290" s="1602"/>
      <c r="J290" s="581"/>
      <c r="K290" s="581"/>
      <c r="L290" s="581"/>
    </row>
    <row r="291" spans="2:12" ht="16" customHeight="1" x14ac:dyDescent="0.45">
      <c r="B291" s="1588"/>
      <c r="C291" s="1587"/>
      <c r="D291" s="1587"/>
      <c r="E291" s="1572"/>
      <c r="F291" s="1572"/>
      <c r="G291" s="1572"/>
      <c r="H291" s="1587"/>
      <c r="I291" s="1602"/>
      <c r="J291" s="581"/>
      <c r="K291" s="581"/>
      <c r="L291" s="581"/>
    </row>
    <row r="292" spans="2:12" ht="16" customHeight="1" x14ac:dyDescent="0.45">
      <c r="B292" s="1588"/>
      <c r="C292" s="1587"/>
      <c r="D292" s="1587"/>
      <c r="E292" s="1572"/>
      <c r="F292" s="1572"/>
      <c r="G292" s="1572"/>
      <c r="H292" s="1587"/>
      <c r="I292" s="1602"/>
      <c r="J292" s="581"/>
      <c r="K292" s="581"/>
      <c r="L292" s="581"/>
    </row>
    <row r="293" spans="2:12" ht="16" customHeight="1" x14ac:dyDescent="0.45">
      <c r="B293" s="1588"/>
      <c r="C293" s="1587"/>
      <c r="D293" s="1587"/>
      <c r="E293" s="1572"/>
      <c r="F293" s="1572"/>
      <c r="G293" s="1572"/>
      <c r="H293" s="1587"/>
      <c r="I293" s="1602"/>
      <c r="J293" s="581"/>
      <c r="K293" s="581"/>
      <c r="L293" s="581"/>
    </row>
    <row r="294" spans="2:12" ht="16" customHeight="1" x14ac:dyDescent="0.45">
      <c r="B294" s="1588"/>
      <c r="C294" s="1587"/>
      <c r="D294" s="1587"/>
      <c r="E294" s="1572"/>
      <c r="F294" s="1572"/>
      <c r="G294" s="1572"/>
      <c r="H294" s="1587"/>
      <c r="I294" s="1602"/>
      <c r="J294" s="581"/>
      <c r="K294" s="581"/>
      <c r="L294" s="581"/>
    </row>
    <row r="295" spans="2:12" ht="16" customHeight="1" x14ac:dyDescent="0.45">
      <c r="B295" s="1588"/>
      <c r="C295" s="1587"/>
      <c r="D295" s="1587"/>
      <c r="E295" s="1572"/>
      <c r="F295" s="1572"/>
      <c r="G295" s="1572"/>
      <c r="H295" s="1587"/>
      <c r="I295" s="1602"/>
      <c r="J295" s="581"/>
      <c r="K295" s="581"/>
      <c r="L295" s="581"/>
    </row>
    <row r="296" spans="2:12" ht="16" customHeight="1" x14ac:dyDescent="0.45">
      <c r="B296" s="1588"/>
      <c r="C296" s="1587"/>
      <c r="D296" s="1587"/>
      <c r="E296" s="1572"/>
      <c r="F296" s="1572"/>
      <c r="G296" s="1572"/>
      <c r="H296" s="1587"/>
      <c r="I296" s="1602"/>
      <c r="J296" s="581"/>
      <c r="K296" s="581"/>
      <c r="L296" s="581"/>
    </row>
    <row r="297" spans="2:12" ht="16" customHeight="1" x14ac:dyDescent="0.45">
      <c r="B297" s="1588"/>
      <c r="C297" s="1587"/>
      <c r="D297" s="1587"/>
      <c r="E297" s="1572"/>
      <c r="F297" s="1572"/>
      <c r="G297" s="1572"/>
      <c r="H297" s="1587"/>
      <c r="I297" s="1602"/>
      <c r="J297" s="581"/>
      <c r="K297" s="581"/>
      <c r="L297" s="581"/>
    </row>
    <row r="298" spans="2:12" ht="16" customHeight="1" x14ac:dyDescent="0.45">
      <c r="B298" s="1588"/>
      <c r="C298" s="1587"/>
      <c r="D298" s="1587"/>
      <c r="E298" s="1572"/>
      <c r="F298" s="1572"/>
      <c r="G298" s="1572"/>
      <c r="H298" s="1587"/>
      <c r="I298" s="1602"/>
      <c r="J298" s="581"/>
      <c r="K298" s="581"/>
      <c r="L298" s="581"/>
    </row>
    <row r="299" spans="2:12" ht="16" customHeight="1" x14ac:dyDescent="0.45">
      <c r="B299" s="1588"/>
      <c r="C299" s="1587"/>
      <c r="D299" s="1587"/>
      <c r="E299" s="1572"/>
      <c r="F299" s="1572"/>
      <c r="G299" s="1572"/>
      <c r="H299" s="1587"/>
      <c r="I299" s="1602"/>
      <c r="J299" s="581"/>
      <c r="K299" s="581"/>
      <c r="L299" s="581"/>
    </row>
    <row r="300" spans="2:12" ht="16" customHeight="1" x14ac:dyDescent="0.45">
      <c r="B300" s="1588"/>
      <c r="C300" s="1587"/>
      <c r="D300" s="1587"/>
      <c r="E300" s="1572"/>
      <c r="F300" s="1572"/>
      <c r="G300" s="1572"/>
      <c r="H300" s="1587"/>
      <c r="I300" s="1602"/>
      <c r="J300" s="581"/>
      <c r="K300" s="581"/>
      <c r="L300" s="581"/>
    </row>
    <row r="301" spans="2:12" ht="16" customHeight="1" x14ac:dyDescent="0.45">
      <c r="B301" s="1588"/>
      <c r="C301" s="1587"/>
      <c r="D301" s="1587"/>
      <c r="E301" s="1572"/>
      <c r="F301" s="1572"/>
      <c r="G301" s="1572"/>
      <c r="H301" s="1587"/>
      <c r="I301" s="1602"/>
      <c r="J301" s="581"/>
      <c r="K301" s="581"/>
      <c r="L301" s="581"/>
    </row>
    <row r="302" spans="2:12" ht="16" customHeight="1" x14ac:dyDescent="0.45">
      <c r="B302" s="1588"/>
      <c r="C302" s="1587"/>
      <c r="D302" s="1587"/>
      <c r="E302" s="1572"/>
      <c r="F302" s="1572"/>
      <c r="G302" s="1572"/>
      <c r="H302" s="1587"/>
      <c r="I302" s="1602"/>
      <c r="J302" s="581"/>
      <c r="K302" s="581"/>
      <c r="L302" s="581"/>
    </row>
    <row r="303" spans="2:12" ht="16" customHeight="1" x14ac:dyDescent="0.45">
      <c r="B303" s="1588"/>
      <c r="C303" s="1587"/>
      <c r="D303" s="1587"/>
      <c r="E303" s="1572"/>
      <c r="F303" s="1572"/>
      <c r="G303" s="1572"/>
      <c r="H303" s="1587"/>
      <c r="I303" s="1602"/>
      <c r="J303" s="581"/>
      <c r="K303" s="581"/>
      <c r="L303" s="581"/>
    </row>
    <row r="304" spans="2:12" ht="16" customHeight="1" x14ac:dyDescent="0.45">
      <c r="B304" s="1588"/>
      <c r="C304" s="1587"/>
      <c r="D304" s="1587"/>
      <c r="E304" s="1572"/>
      <c r="F304" s="1572"/>
      <c r="G304" s="1572"/>
      <c r="H304" s="1587"/>
      <c r="I304" s="1602"/>
      <c r="J304" s="581"/>
      <c r="K304" s="581"/>
      <c r="L304" s="581"/>
    </row>
    <row r="305" spans="2:12" ht="16" customHeight="1" x14ac:dyDescent="0.45">
      <c r="B305" s="1588"/>
      <c r="C305" s="1587"/>
      <c r="D305" s="1587"/>
      <c r="E305" s="1572"/>
      <c r="F305" s="1572"/>
      <c r="G305" s="1572"/>
      <c r="H305" s="1587"/>
      <c r="I305" s="1602"/>
      <c r="J305" s="581"/>
      <c r="K305" s="581"/>
      <c r="L305" s="581"/>
    </row>
    <row r="306" spans="2:12" ht="16" customHeight="1" x14ac:dyDescent="0.45">
      <c r="B306" s="1588"/>
      <c r="C306" s="1587"/>
      <c r="D306" s="1587"/>
      <c r="E306" s="1572"/>
      <c r="F306" s="1572"/>
      <c r="G306" s="1572"/>
      <c r="H306" s="1587"/>
      <c r="I306" s="1602"/>
      <c r="J306" s="581"/>
      <c r="K306" s="581"/>
      <c r="L306" s="581"/>
    </row>
    <row r="307" spans="2:12" ht="16" customHeight="1" x14ac:dyDescent="0.45">
      <c r="B307" s="1588"/>
      <c r="C307" s="1587"/>
      <c r="D307" s="1587"/>
      <c r="E307" s="1572"/>
      <c r="F307" s="1572"/>
      <c r="G307" s="1572"/>
      <c r="H307" s="1587"/>
      <c r="I307" s="1602"/>
      <c r="J307" s="581"/>
      <c r="K307" s="581"/>
      <c r="L307" s="581"/>
    </row>
    <row r="308" spans="2:12" ht="16" customHeight="1" x14ac:dyDescent="0.45">
      <c r="B308" s="1588"/>
      <c r="C308" s="1587"/>
      <c r="D308" s="1587"/>
      <c r="E308" s="1572"/>
      <c r="F308" s="1572"/>
      <c r="G308" s="1572"/>
      <c r="H308" s="1587"/>
      <c r="I308" s="1602"/>
      <c r="J308" s="581"/>
      <c r="K308" s="581"/>
      <c r="L308" s="581"/>
    </row>
    <row r="309" spans="2:12" ht="16" customHeight="1" x14ac:dyDescent="0.45">
      <c r="B309" s="1588"/>
      <c r="C309" s="1587"/>
      <c r="D309" s="1587"/>
      <c r="E309" s="1572"/>
      <c r="F309" s="1572"/>
      <c r="G309" s="1572"/>
      <c r="H309" s="1587"/>
      <c r="I309" s="1602"/>
      <c r="J309" s="581"/>
      <c r="K309" s="581"/>
      <c r="L309" s="581"/>
    </row>
    <row r="310" spans="2:12" ht="16" customHeight="1" x14ac:dyDescent="0.45">
      <c r="B310" s="1588"/>
      <c r="C310" s="1587"/>
      <c r="D310" s="1587"/>
      <c r="E310" s="1572"/>
      <c r="F310" s="1572"/>
      <c r="G310" s="1572"/>
      <c r="H310" s="1587"/>
      <c r="I310" s="1602"/>
      <c r="J310" s="581"/>
      <c r="K310" s="581"/>
      <c r="L310" s="581"/>
    </row>
    <row r="311" spans="2:12" ht="16" customHeight="1" x14ac:dyDescent="0.45">
      <c r="B311" s="1588"/>
      <c r="C311" s="1587"/>
      <c r="D311" s="1587"/>
      <c r="E311" s="1572"/>
      <c r="F311" s="1572"/>
      <c r="G311" s="1572"/>
      <c r="H311" s="1587"/>
      <c r="I311" s="1602"/>
      <c r="J311" s="581"/>
      <c r="K311" s="581"/>
      <c r="L311" s="581"/>
    </row>
    <row r="312" spans="2:12" ht="16" customHeight="1" x14ac:dyDescent="0.45">
      <c r="B312" s="1588"/>
      <c r="C312" s="1587"/>
      <c r="D312" s="1587"/>
      <c r="E312" s="1572"/>
      <c r="F312" s="1572"/>
      <c r="G312" s="1572"/>
      <c r="H312" s="1587"/>
      <c r="I312" s="1602"/>
      <c r="J312" s="581"/>
      <c r="K312" s="581"/>
      <c r="L312" s="581"/>
    </row>
    <row r="313" spans="2:12" ht="16" customHeight="1" x14ac:dyDescent="0.45">
      <c r="B313" s="1600"/>
      <c r="C313" s="1601"/>
      <c r="D313" s="1601"/>
      <c r="E313" s="1593"/>
      <c r="F313" s="1593"/>
      <c r="G313" s="1593"/>
      <c r="H313" s="1601"/>
      <c r="I313" s="1602"/>
      <c r="J313" s="581"/>
      <c r="K313" s="581"/>
      <c r="L313" s="581"/>
    </row>
  </sheetData>
  <customSheetViews>
    <customSheetView guid="{8CC598B7-8EB7-4AE3-BEF6-CBCE0253806D}" showGridLines="0" state="veryHidden">
      <selection activeCell="E1" sqref="E1"/>
      <pageMargins left="0.7" right="0.7" top="0.75" bottom="0.75" header="0.3" footer="0.3"/>
      <pageSetup orientation="portrait" r:id="rId1"/>
    </customSheetView>
  </customSheetViews>
  <mergeCells count="8">
    <mergeCell ref="I5:I6"/>
    <mergeCell ref="K5:K6"/>
    <mergeCell ref="L5:L6"/>
    <mergeCell ref="B5:B6"/>
    <mergeCell ref="C5:C6"/>
    <mergeCell ref="D5:D6"/>
    <mergeCell ref="E5:G5"/>
    <mergeCell ref="H5:H6"/>
  </mergeCells>
  <dataValidations count="1">
    <dataValidation type="list" allowBlank="1" showInputMessage="1" showErrorMessage="1" sqref="H8:H233" xr:uid="{00000000-0002-0000-1B00-000000000000}">
      <formula1>NXT_DK</formula1>
    </dataValidation>
  </dataValidations>
  <pageMargins left="0.7" right="0.7" top="0.75" bottom="0.75" header="0.3" footer="0.3"/>
  <pageSetup orientation="portrait" r:id="rId2"/>
  <drawing r:id="rId3"/>
  <legacy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D413-3CE7-48F2-9DCF-3D77D83DA836}">
  <sheetPr codeName="RAPMA"/>
  <dimension ref="A1:Q1007"/>
  <sheetViews>
    <sheetView showGridLines="0" workbookViewId="0">
      <pane ySplit="7" topLeftCell="A8" activePane="bottomLeft" state="frozen"/>
      <selection pane="bottomLeft" activeCell="E1" sqref="E1"/>
    </sheetView>
  </sheetViews>
  <sheetFormatPr defaultRowHeight="14" x14ac:dyDescent="0.3"/>
  <cols>
    <col min="1" max="1" width="6.26953125" customWidth="1"/>
    <col min="2" max="2" width="9.26953125" customWidth="1"/>
    <col min="3" max="3" width="10.6328125" customWidth="1"/>
    <col min="4" max="4" width="21.90625" style="1884" customWidth="1"/>
    <col min="5" max="5" width="42.6328125" customWidth="1"/>
    <col min="6" max="6" width="8.6328125" customWidth="1"/>
    <col min="7" max="7" width="10.6328125" customWidth="1"/>
    <col min="8" max="8" width="12.26953125" customWidth="1"/>
    <col min="9" max="9" width="14.1796875" style="1920" customWidth="1"/>
    <col min="10" max="10" width="7.90625" customWidth="1"/>
    <col min="11" max="11" width="8.1796875" customWidth="1"/>
    <col min="12" max="12" width="29.26953125" customWidth="1"/>
    <col min="13" max="13" width="33.08984375" customWidth="1"/>
    <col min="14" max="15" width="8.6328125" customWidth="1"/>
    <col min="16" max="16" width="25.90625" customWidth="1"/>
    <col min="17" max="17" width="18.6328125" customWidth="1"/>
  </cols>
  <sheetData>
    <row r="1" spans="1:17" s="367" customFormat="1" ht="16" customHeight="1" x14ac:dyDescent="0.45">
      <c r="A1" s="487"/>
      <c r="B1" s="425"/>
      <c r="C1" s="425"/>
      <c r="D1" s="578"/>
      <c r="E1" s="425"/>
      <c r="F1" s="425"/>
      <c r="G1" s="425"/>
      <c r="H1" s="425"/>
      <c r="I1" s="502"/>
      <c r="J1" s="425"/>
      <c r="K1" s="425"/>
      <c r="L1" s="425"/>
      <c r="M1" s="425"/>
      <c r="N1" s="425"/>
      <c r="O1" s="425"/>
      <c r="P1" s="428"/>
      <c r="Q1" s="428"/>
    </row>
    <row r="2" spans="1:17" ht="16" customHeight="1" x14ac:dyDescent="0.45">
      <c r="A2" s="1914"/>
      <c r="B2" s="1914"/>
      <c r="C2" s="1914"/>
      <c r="D2" s="1917"/>
      <c r="E2" s="1914"/>
      <c r="F2" s="1914"/>
      <c r="G2" s="1914"/>
      <c r="H2" s="1914"/>
      <c r="I2" s="1919"/>
      <c r="J2" s="1914"/>
      <c r="K2" s="1914"/>
      <c r="L2" s="1915"/>
      <c r="M2" s="1915" t="s">
        <v>5776</v>
      </c>
      <c r="N2" s="1823" t="s">
        <v>3516</v>
      </c>
      <c r="O2" s="1914"/>
      <c r="P2" s="1914"/>
      <c r="Q2" s="1914"/>
    </row>
    <row r="3" spans="1:17" ht="16" customHeight="1" x14ac:dyDescent="0.3"/>
    <row r="4" spans="1:17" ht="16" customHeight="1" x14ac:dyDescent="0.35">
      <c r="A4" s="1916" t="s">
        <v>5714</v>
      </c>
      <c r="B4" s="1916"/>
      <c r="C4" s="1916"/>
      <c r="D4" s="1918"/>
      <c r="E4" s="1916"/>
      <c r="F4" s="1916"/>
      <c r="G4" s="1916"/>
      <c r="H4" s="1916"/>
      <c r="I4" s="1921"/>
      <c r="J4" s="1916"/>
      <c r="K4" s="1916"/>
      <c r="L4" s="1916"/>
      <c r="M4" s="1916"/>
      <c r="N4" s="1916"/>
      <c r="O4" s="1916"/>
      <c r="P4" s="1916"/>
      <c r="Q4" s="1916"/>
    </row>
    <row r="5" spans="1:17" s="1908" customFormat="1" ht="16" customHeight="1" x14ac:dyDescent="0.3">
      <c r="A5" s="2264" t="s">
        <v>32</v>
      </c>
      <c r="B5" s="2258" t="s">
        <v>98</v>
      </c>
      <c r="C5" s="2259"/>
      <c r="D5" s="2258" t="s">
        <v>5715</v>
      </c>
      <c r="E5" s="2260"/>
      <c r="F5" s="2260"/>
      <c r="G5" s="2260"/>
      <c r="H5" s="2260"/>
      <c r="I5" s="2259"/>
      <c r="J5" s="2266" t="s">
        <v>68</v>
      </c>
      <c r="K5" s="2266" t="s">
        <v>5717</v>
      </c>
      <c r="L5" s="2261" t="s">
        <v>5716</v>
      </c>
      <c r="M5" s="2262"/>
      <c r="N5" s="2262"/>
      <c r="O5" s="2262"/>
      <c r="P5" s="2262"/>
      <c r="Q5" s="2263"/>
    </row>
    <row r="6" spans="1:17" s="1909" customFormat="1" ht="14" customHeight="1" x14ac:dyDescent="0.3">
      <c r="A6" s="2265"/>
      <c r="B6" s="550" t="s">
        <v>512</v>
      </c>
      <c r="C6" s="474" t="s">
        <v>63</v>
      </c>
      <c r="D6" s="550" t="s">
        <v>5718</v>
      </c>
      <c r="E6" s="474" t="s">
        <v>5719</v>
      </c>
      <c r="F6" s="550" t="s">
        <v>1591</v>
      </c>
      <c r="G6" s="474" t="s">
        <v>230</v>
      </c>
      <c r="H6" s="550" t="s">
        <v>231</v>
      </c>
      <c r="I6" s="497" t="s">
        <v>19</v>
      </c>
      <c r="J6" s="2267"/>
      <c r="K6" s="2267"/>
      <c r="L6" s="2097" t="s">
        <v>5718</v>
      </c>
      <c r="M6" s="2098" t="s">
        <v>5719</v>
      </c>
      <c r="N6" s="2097" t="s">
        <v>1591</v>
      </c>
      <c r="O6" s="2098" t="s">
        <v>5720</v>
      </c>
      <c r="P6" s="2097" t="s">
        <v>5721</v>
      </c>
      <c r="Q6" s="2098" t="s">
        <v>5722</v>
      </c>
    </row>
    <row r="7" spans="1:17" s="1908" customFormat="1" x14ac:dyDescent="0.3">
      <c r="A7" s="556" t="s">
        <v>27</v>
      </c>
      <c r="B7" s="556" t="s">
        <v>28</v>
      </c>
      <c r="C7" s="387" t="s">
        <v>29</v>
      </c>
      <c r="D7" s="556" t="s">
        <v>53</v>
      </c>
      <c r="E7" s="387" t="s">
        <v>54</v>
      </c>
      <c r="F7" s="556" t="s">
        <v>55</v>
      </c>
      <c r="G7" s="387" t="s">
        <v>56</v>
      </c>
      <c r="H7" s="556" t="s">
        <v>57</v>
      </c>
      <c r="I7" s="499" t="s">
        <v>58</v>
      </c>
      <c r="J7" s="556" t="s">
        <v>59</v>
      </c>
      <c r="K7" s="387" t="s">
        <v>60</v>
      </c>
      <c r="L7" s="2099" t="s">
        <v>61</v>
      </c>
      <c r="M7" s="2100" t="s">
        <v>62</v>
      </c>
      <c r="N7" s="2099" t="s">
        <v>76</v>
      </c>
      <c r="O7" s="2100" t="s">
        <v>77</v>
      </c>
      <c r="P7" s="2099" t="s">
        <v>78</v>
      </c>
      <c r="Q7" s="2100" t="s">
        <v>513</v>
      </c>
    </row>
    <row r="8" spans="1:17" ht="16" x14ac:dyDescent="0.3">
      <c r="A8" s="1609"/>
      <c r="B8" s="1570"/>
      <c r="C8" s="1571"/>
      <c r="D8" s="1569"/>
      <c r="E8" s="1587"/>
      <c r="F8" s="1587"/>
      <c r="G8" s="1572"/>
      <c r="H8" s="1572"/>
      <c r="I8" s="1572"/>
      <c r="J8" s="1907"/>
      <c r="K8" s="1587"/>
      <c r="L8" s="2101"/>
      <c r="M8" s="2101"/>
      <c r="N8" s="2101"/>
      <c r="O8" s="2101"/>
      <c r="P8" s="2101"/>
      <c r="Q8" s="2101"/>
    </row>
    <row r="9" spans="1:17" ht="16" x14ac:dyDescent="0.3">
      <c r="A9" s="1609"/>
      <c r="B9" s="1570"/>
      <c r="C9" s="1571"/>
      <c r="D9" s="1569"/>
      <c r="E9" s="1587"/>
      <c r="F9" s="1587"/>
      <c r="G9" s="1572"/>
      <c r="H9" s="1572"/>
      <c r="I9" s="1572"/>
      <c r="J9" s="1907"/>
      <c r="K9" s="1587"/>
      <c r="L9" s="2101"/>
      <c r="M9" s="2101"/>
      <c r="N9" s="2101"/>
      <c r="O9" s="2101"/>
      <c r="P9" s="2101"/>
      <c r="Q9" s="2101"/>
    </row>
    <row r="10" spans="1:17" ht="16" x14ac:dyDescent="0.3">
      <c r="A10" s="1609"/>
      <c r="B10" s="1570"/>
      <c r="C10" s="1571"/>
      <c r="D10" s="1569"/>
      <c r="E10" s="1587"/>
      <c r="F10" s="1587"/>
      <c r="G10" s="1572"/>
      <c r="H10" s="1572"/>
      <c r="I10" s="1572"/>
      <c r="J10" s="1907"/>
      <c r="K10" s="1587"/>
      <c r="L10" s="2101"/>
      <c r="M10" s="2101"/>
      <c r="N10" s="2101"/>
      <c r="O10" s="2101"/>
      <c r="P10" s="2101"/>
      <c r="Q10" s="2101"/>
    </row>
    <row r="11" spans="1:17" ht="16" x14ac:dyDescent="0.3">
      <c r="A11" s="1609"/>
      <c r="B11" s="1570"/>
      <c r="C11" s="1571"/>
      <c r="D11" s="1569"/>
      <c r="E11" s="1587"/>
      <c r="F11" s="1587"/>
      <c r="G11" s="1572"/>
      <c r="H11" s="1572"/>
      <c r="I11" s="1572"/>
      <c r="J11" s="1907"/>
      <c r="K11" s="1587"/>
      <c r="L11" s="2101"/>
      <c r="M11" s="2101"/>
      <c r="N11" s="2101"/>
      <c r="O11" s="2101"/>
      <c r="P11" s="2101"/>
      <c r="Q11" s="2101"/>
    </row>
    <row r="12" spans="1:17" ht="16" x14ac:dyDescent="0.3">
      <c r="A12" s="1609"/>
      <c r="B12" s="1570"/>
      <c r="C12" s="1571"/>
      <c r="D12" s="1569"/>
      <c r="E12" s="1587"/>
      <c r="F12" s="1587"/>
      <c r="G12" s="1572"/>
      <c r="H12" s="1572"/>
      <c r="I12" s="1572"/>
      <c r="J12" s="1907"/>
      <c r="K12" s="1587"/>
      <c r="L12" s="2101"/>
      <c r="M12" s="2101"/>
      <c r="N12" s="2101"/>
      <c r="O12" s="2101"/>
      <c r="P12" s="2101"/>
      <c r="Q12" s="2101"/>
    </row>
    <row r="13" spans="1:17" ht="16" x14ac:dyDescent="0.3">
      <c r="A13" s="1609"/>
      <c r="B13" s="1570"/>
      <c r="C13" s="1571"/>
      <c r="D13" s="1569"/>
      <c r="E13" s="1587"/>
      <c r="F13" s="1587"/>
      <c r="G13" s="1572"/>
      <c r="H13" s="1572"/>
      <c r="I13" s="1572"/>
      <c r="J13" s="1907"/>
      <c r="K13" s="1587"/>
      <c r="L13" s="2101"/>
      <c r="M13" s="2101"/>
      <c r="N13" s="2101"/>
      <c r="O13" s="2101"/>
      <c r="P13" s="2101"/>
      <c r="Q13" s="2101"/>
    </row>
    <row r="14" spans="1:17" ht="16" x14ac:dyDescent="0.3">
      <c r="A14" s="1609"/>
      <c r="B14" s="1570"/>
      <c r="C14" s="1571"/>
      <c r="D14" s="1569"/>
      <c r="E14" s="1587"/>
      <c r="F14" s="1587"/>
      <c r="G14" s="1572"/>
      <c r="H14" s="1572"/>
      <c r="I14" s="1572"/>
      <c r="J14" s="1907"/>
      <c r="K14" s="1587"/>
      <c r="L14" s="2101"/>
      <c r="M14" s="2101"/>
      <c r="N14" s="2101"/>
      <c r="O14" s="2101"/>
      <c r="P14" s="2101"/>
      <c r="Q14" s="2101"/>
    </row>
    <row r="15" spans="1:17" ht="16" x14ac:dyDescent="0.3">
      <c r="A15" s="1609"/>
      <c r="B15" s="1570"/>
      <c r="C15" s="1571"/>
      <c r="D15" s="1569"/>
      <c r="E15" s="1587"/>
      <c r="F15" s="1587"/>
      <c r="G15" s="1572"/>
      <c r="H15" s="1572"/>
      <c r="I15" s="1572"/>
      <c r="J15" s="1907"/>
      <c r="K15" s="1587"/>
      <c r="L15" s="2101"/>
      <c r="M15" s="2101"/>
      <c r="N15" s="2101"/>
      <c r="O15" s="2101"/>
      <c r="P15" s="2101"/>
      <c r="Q15" s="2101"/>
    </row>
    <row r="16" spans="1:17" ht="16" x14ac:dyDescent="0.3">
      <c r="A16" s="1609"/>
      <c r="B16" s="1570"/>
      <c r="C16" s="1571"/>
      <c r="D16" s="1569"/>
      <c r="E16" s="1587"/>
      <c r="F16" s="1587"/>
      <c r="G16" s="1572"/>
      <c r="H16" s="1572"/>
      <c r="I16" s="1572"/>
      <c r="J16" s="1907"/>
      <c r="K16" s="1587"/>
      <c r="L16" s="2101"/>
      <c r="M16" s="2101"/>
      <c r="N16" s="2101"/>
      <c r="O16" s="2101"/>
      <c r="P16" s="2101"/>
      <c r="Q16" s="2101"/>
    </row>
    <row r="17" spans="1:17" ht="16" x14ac:dyDescent="0.3">
      <c r="A17" s="1609"/>
      <c r="B17" s="1570"/>
      <c r="C17" s="1571"/>
      <c r="D17" s="1569"/>
      <c r="E17" s="1587"/>
      <c r="F17" s="1587"/>
      <c r="G17" s="1572"/>
      <c r="H17" s="1572"/>
      <c r="I17" s="1572"/>
      <c r="J17" s="1907"/>
      <c r="K17" s="1587"/>
      <c r="L17" s="2101"/>
      <c r="M17" s="2101"/>
      <c r="N17" s="2101"/>
      <c r="O17" s="2101"/>
      <c r="P17" s="2101"/>
      <c r="Q17" s="2101"/>
    </row>
    <row r="18" spans="1:17" ht="16" x14ac:dyDescent="0.3">
      <c r="A18" s="1609"/>
      <c r="B18" s="1570"/>
      <c r="C18" s="1571"/>
      <c r="D18" s="1569"/>
      <c r="E18" s="1587"/>
      <c r="F18" s="1587"/>
      <c r="G18" s="1572"/>
      <c r="H18" s="1572"/>
      <c r="I18" s="1572"/>
      <c r="J18" s="1907"/>
      <c r="K18" s="1587"/>
      <c r="L18" s="2101"/>
      <c r="M18" s="2101"/>
      <c r="N18" s="2101"/>
      <c r="O18" s="2101"/>
      <c r="P18" s="2101"/>
      <c r="Q18" s="2101"/>
    </row>
    <row r="19" spans="1:17" ht="16" x14ac:dyDescent="0.3">
      <c r="A19" s="1609"/>
      <c r="B19" s="1570"/>
      <c r="C19" s="1571"/>
      <c r="D19" s="1569"/>
      <c r="E19" s="1587"/>
      <c r="F19" s="1587"/>
      <c r="G19" s="1572"/>
      <c r="H19" s="1572"/>
      <c r="I19" s="1572"/>
      <c r="J19" s="1907"/>
      <c r="K19" s="1587"/>
      <c r="L19" s="2101"/>
      <c r="M19" s="2101"/>
      <c r="N19" s="2101"/>
      <c r="O19" s="2101"/>
      <c r="P19" s="2101"/>
      <c r="Q19" s="2101"/>
    </row>
    <row r="20" spans="1:17" ht="16" x14ac:dyDescent="0.3">
      <c r="A20" s="1609"/>
      <c r="B20" s="1570"/>
      <c r="C20" s="1571"/>
      <c r="D20" s="1569"/>
      <c r="E20" s="1587"/>
      <c r="F20" s="1587"/>
      <c r="G20" s="1572"/>
      <c r="H20" s="1572"/>
      <c r="I20" s="1572"/>
      <c r="J20" s="1907"/>
      <c r="K20" s="1587"/>
      <c r="L20" s="2101"/>
      <c r="M20" s="2101"/>
      <c r="N20" s="2101"/>
      <c r="O20" s="2101"/>
      <c r="P20" s="2101"/>
      <c r="Q20" s="2101"/>
    </row>
    <row r="21" spans="1:17" ht="16" x14ac:dyDescent="0.3">
      <c r="A21" s="1609"/>
      <c r="B21" s="1570"/>
      <c r="C21" s="1571"/>
      <c r="D21" s="1569"/>
      <c r="E21" s="1587"/>
      <c r="F21" s="1587"/>
      <c r="G21" s="1572"/>
      <c r="H21" s="1572"/>
      <c r="I21" s="1572"/>
      <c r="J21" s="1907"/>
      <c r="K21" s="1587"/>
      <c r="L21" s="2101"/>
      <c r="M21" s="2101"/>
      <c r="N21" s="2101"/>
      <c r="O21" s="2101"/>
      <c r="P21" s="2101"/>
      <c r="Q21" s="2101"/>
    </row>
    <row r="22" spans="1:17" ht="16" x14ac:dyDescent="0.3">
      <c r="A22" s="1609"/>
      <c r="B22" s="1570"/>
      <c r="C22" s="1571"/>
      <c r="D22" s="1569"/>
      <c r="E22" s="1587"/>
      <c r="F22" s="1587"/>
      <c r="G22" s="1572"/>
      <c r="H22" s="1572"/>
      <c r="I22" s="1572"/>
      <c r="J22" s="1907"/>
      <c r="K22" s="1587"/>
      <c r="L22" s="2101"/>
      <c r="M22" s="2101"/>
      <c r="N22" s="2101"/>
      <c r="O22" s="2101"/>
      <c r="P22" s="2101"/>
      <c r="Q22" s="2101"/>
    </row>
    <row r="23" spans="1:17" ht="16" x14ac:dyDescent="0.3">
      <c r="A23" s="1609"/>
      <c r="B23" s="1570"/>
      <c r="C23" s="1571"/>
      <c r="D23" s="1569"/>
      <c r="E23" s="1587"/>
      <c r="F23" s="1587"/>
      <c r="G23" s="1572"/>
      <c r="H23" s="1572"/>
      <c r="I23" s="1572"/>
      <c r="J23" s="1907"/>
      <c r="K23" s="1587"/>
      <c r="L23" s="2101"/>
      <c r="M23" s="2101"/>
      <c r="N23" s="2101"/>
      <c r="O23" s="2101"/>
      <c r="P23" s="2101"/>
      <c r="Q23" s="2101"/>
    </row>
    <row r="24" spans="1:17" ht="16" x14ac:dyDescent="0.3">
      <c r="A24" s="1609"/>
      <c r="B24" s="1570"/>
      <c r="C24" s="1571"/>
      <c r="D24" s="1569"/>
      <c r="E24" s="1587"/>
      <c r="F24" s="1587"/>
      <c r="G24" s="1572"/>
      <c r="H24" s="1572"/>
      <c r="I24" s="1572"/>
      <c r="J24" s="1907"/>
      <c r="K24" s="1587"/>
      <c r="L24" s="2101"/>
      <c r="M24" s="2101"/>
      <c r="N24" s="2101"/>
      <c r="O24" s="2101"/>
      <c r="P24" s="2101"/>
      <c r="Q24" s="2101"/>
    </row>
    <row r="25" spans="1:17" ht="16" x14ac:dyDescent="0.3">
      <c r="A25" s="1609"/>
      <c r="B25" s="1570"/>
      <c r="C25" s="1571"/>
      <c r="D25" s="1569"/>
      <c r="E25" s="1587"/>
      <c r="F25" s="1587"/>
      <c r="G25" s="1572"/>
      <c r="H25" s="1572"/>
      <c r="I25" s="1572"/>
      <c r="J25" s="1907"/>
      <c r="K25" s="1587"/>
      <c r="L25" s="2101"/>
      <c r="M25" s="2101"/>
      <c r="N25" s="2101"/>
      <c r="O25" s="2101"/>
      <c r="P25" s="2101"/>
      <c r="Q25" s="2101"/>
    </row>
    <row r="26" spans="1:17" ht="16" x14ac:dyDescent="0.3">
      <c r="A26" s="1609"/>
      <c r="B26" s="1570"/>
      <c r="C26" s="1571"/>
      <c r="D26" s="1569"/>
      <c r="E26" s="1587"/>
      <c r="F26" s="1587"/>
      <c r="G26" s="1572"/>
      <c r="H26" s="1572"/>
      <c r="I26" s="1572"/>
      <c r="J26" s="1907"/>
      <c r="K26" s="1587"/>
      <c r="L26" s="2101"/>
      <c r="M26" s="2101"/>
      <c r="N26" s="2101"/>
      <c r="O26" s="2101"/>
      <c r="P26" s="2101"/>
      <c r="Q26" s="2101"/>
    </row>
    <row r="27" spans="1:17" ht="16" x14ac:dyDescent="0.3">
      <c r="A27" s="1609"/>
      <c r="B27" s="1570"/>
      <c r="C27" s="1571"/>
      <c r="D27" s="1569"/>
      <c r="E27" s="1587"/>
      <c r="F27" s="1587"/>
      <c r="G27" s="1572"/>
      <c r="H27" s="1572"/>
      <c r="I27" s="1572"/>
      <c r="J27" s="1907"/>
      <c r="K27" s="1587"/>
      <c r="L27" s="2101"/>
      <c r="M27" s="2101"/>
      <c r="N27" s="2101"/>
      <c r="O27" s="2101"/>
      <c r="P27" s="2101"/>
      <c r="Q27" s="2101"/>
    </row>
    <row r="28" spans="1:17" ht="16" x14ac:dyDescent="0.3">
      <c r="A28" s="1609"/>
      <c r="B28" s="1570"/>
      <c r="C28" s="1571"/>
      <c r="D28" s="1569"/>
      <c r="E28" s="1587"/>
      <c r="F28" s="1587"/>
      <c r="G28" s="1572"/>
      <c r="H28" s="1572"/>
      <c r="I28" s="1572"/>
      <c r="J28" s="1907"/>
      <c r="K28" s="1587"/>
      <c r="L28" s="2101"/>
      <c r="M28" s="2101"/>
      <c r="N28" s="2101"/>
      <c r="O28" s="2101"/>
      <c r="P28" s="2101"/>
      <c r="Q28" s="2101"/>
    </row>
    <row r="29" spans="1:17" ht="16" x14ac:dyDescent="0.3">
      <c r="A29" s="1609"/>
      <c r="B29" s="1570"/>
      <c r="C29" s="1571"/>
      <c r="D29" s="1569"/>
      <c r="E29" s="1587"/>
      <c r="F29" s="1587"/>
      <c r="G29" s="1572"/>
      <c r="H29" s="1572"/>
      <c r="I29" s="1572"/>
      <c r="J29" s="1907"/>
      <c r="K29" s="1587"/>
      <c r="L29" s="2101"/>
      <c r="M29" s="2101"/>
      <c r="N29" s="2101"/>
      <c r="O29" s="2101"/>
      <c r="P29" s="2101"/>
      <c r="Q29" s="2101"/>
    </row>
    <row r="30" spans="1:17" ht="16" x14ac:dyDescent="0.3">
      <c r="A30" s="1609"/>
      <c r="B30" s="1570"/>
      <c r="C30" s="1571"/>
      <c r="D30" s="1569"/>
      <c r="E30" s="1587"/>
      <c r="F30" s="1587"/>
      <c r="G30" s="1572"/>
      <c r="H30" s="1572"/>
      <c r="I30" s="1572"/>
      <c r="J30" s="1907"/>
      <c r="K30" s="1587"/>
      <c r="L30" s="2101"/>
      <c r="M30" s="2101"/>
      <c r="N30" s="2101"/>
      <c r="O30" s="2101"/>
      <c r="P30" s="2101"/>
      <c r="Q30" s="2101"/>
    </row>
    <row r="31" spans="1:17" ht="16" x14ac:dyDescent="0.3">
      <c r="A31" s="1609"/>
      <c r="B31" s="1570"/>
      <c r="C31" s="1571"/>
      <c r="D31" s="1569"/>
      <c r="E31" s="1587"/>
      <c r="F31" s="1587"/>
      <c r="G31" s="1572"/>
      <c r="H31" s="1572"/>
      <c r="I31" s="1572"/>
      <c r="J31" s="1907"/>
      <c r="K31" s="1587"/>
      <c r="L31" s="2101"/>
      <c r="M31" s="2101"/>
      <c r="N31" s="2101"/>
      <c r="O31" s="2101"/>
      <c r="P31" s="2101"/>
      <c r="Q31" s="2101"/>
    </row>
    <row r="32" spans="1:17" ht="16" x14ac:dyDescent="0.3">
      <c r="A32" s="1609"/>
      <c r="B32" s="1570"/>
      <c r="C32" s="1571"/>
      <c r="D32" s="1569"/>
      <c r="E32" s="1587"/>
      <c r="F32" s="1587"/>
      <c r="G32" s="1572"/>
      <c r="H32" s="1572"/>
      <c r="I32" s="1572"/>
      <c r="J32" s="1907"/>
      <c r="K32" s="1587"/>
      <c r="L32" s="2101"/>
      <c r="M32" s="2101"/>
      <c r="N32" s="2101"/>
      <c r="O32" s="2101"/>
      <c r="P32" s="2101"/>
      <c r="Q32" s="2101"/>
    </row>
    <row r="33" spans="1:17" ht="16" x14ac:dyDescent="0.3">
      <c r="A33" s="1609"/>
      <c r="B33" s="1570"/>
      <c r="C33" s="1571"/>
      <c r="D33" s="1569"/>
      <c r="E33" s="1587"/>
      <c r="F33" s="1587"/>
      <c r="G33" s="1572"/>
      <c r="H33" s="1572"/>
      <c r="I33" s="1572"/>
      <c r="J33" s="1907"/>
      <c r="K33" s="1587"/>
      <c r="L33" s="2101"/>
      <c r="M33" s="2101"/>
      <c r="N33" s="2101"/>
      <c r="O33" s="2101"/>
      <c r="P33" s="2101"/>
      <c r="Q33" s="2101"/>
    </row>
    <row r="34" spans="1:17" ht="16" x14ac:dyDescent="0.3">
      <c r="A34" s="1609"/>
      <c r="B34" s="1570"/>
      <c r="C34" s="1571"/>
      <c r="D34" s="1569"/>
      <c r="E34" s="1587"/>
      <c r="F34" s="1587"/>
      <c r="G34" s="1572"/>
      <c r="H34" s="1572"/>
      <c r="I34" s="1572"/>
      <c r="J34" s="1907"/>
      <c r="K34" s="1587"/>
      <c r="L34" s="2101"/>
      <c r="M34" s="2101"/>
      <c r="N34" s="2101"/>
      <c r="O34" s="2101"/>
      <c r="P34" s="2101"/>
      <c r="Q34" s="2101"/>
    </row>
    <row r="35" spans="1:17" ht="16" x14ac:dyDescent="0.3">
      <c r="A35" s="1609"/>
      <c r="B35" s="1570"/>
      <c r="C35" s="1571"/>
      <c r="D35" s="1569"/>
      <c r="E35" s="1587"/>
      <c r="F35" s="1587"/>
      <c r="G35" s="1572"/>
      <c r="H35" s="1572"/>
      <c r="I35" s="1572"/>
      <c r="J35" s="1907"/>
      <c r="K35" s="1587"/>
      <c r="L35" s="2101"/>
      <c r="M35" s="2101"/>
      <c r="N35" s="2101"/>
      <c r="O35" s="2101"/>
      <c r="P35" s="2101"/>
      <c r="Q35" s="2101"/>
    </row>
    <row r="36" spans="1:17" ht="16" x14ac:dyDescent="0.3">
      <c r="A36" s="1609"/>
      <c r="B36" s="1570"/>
      <c r="C36" s="1571"/>
      <c r="D36" s="1569"/>
      <c r="E36" s="1587"/>
      <c r="F36" s="1587"/>
      <c r="G36" s="1572"/>
      <c r="H36" s="1572"/>
      <c r="I36" s="1572"/>
      <c r="J36" s="1907"/>
      <c r="K36" s="1587"/>
      <c r="L36" s="2101"/>
      <c r="M36" s="2101"/>
      <c r="N36" s="2101"/>
      <c r="O36" s="2101"/>
      <c r="P36" s="2101"/>
      <c r="Q36" s="2101"/>
    </row>
    <row r="37" spans="1:17" ht="16" x14ac:dyDescent="0.3">
      <c r="A37" s="1609"/>
      <c r="B37" s="1570"/>
      <c r="C37" s="1571"/>
      <c r="D37" s="1569"/>
      <c r="E37" s="1587"/>
      <c r="F37" s="1587"/>
      <c r="G37" s="1572"/>
      <c r="H37" s="1572"/>
      <c r="I37" s="1572"/>
      <c r="J37" s="1907"/>
      <c r="K37" s="1587"/>
      <c r="L37" s="2101"/>
      <c r="M37" s="2101"/>
      <c r="N37" s="2101"/>
      <c r="O37" s="2101"/>
      <c r="P37" s="2101"/>
      <c r="Q37" s="2101"/>
    </row>
    <row r="38" spans="1:17" ht="16" x14ac:dyDescent="0.3">
      <c r="A38" s="1609"/>
      <c r="B38" s="1570"/>
      <c r="C38" s="1571"/>
      <c r="D38" s="1569"/>
      <c r="E38" s="1587"/>
      <c r="F38" s="1587"/>
      <c r="G38" s="1572"/>
      <c r="H38" s="1572"/>
      <c r="I38" s="1572"/>
      <c r="J38" s="1907"/>
      <c r="K38" s="1587"/>
      <c r="L38" s="2101"/>
      <c r="M38" s="2101"/>
      <c r="N38" s="2101"/>
      <c r="O38" s="2101"/>
      <c r="P38" s="2101"/>
      <c r="Q38" s="2101"/>
    </row>
    <row r="39" spans="1:17" ht="16" x14ac:dyDescent="0.3">
      <c r="A39" s="1609"/>
      <c r="B39" s="1570"/>
      <c r="C39" s="1571"/>
      <c r="D39" s="1569"/>
      <c r="E39" s="1587"/>
      <c r="F39" s="1587"/>
      <c r="G39" s="1572"/>
      <c r="H39" s="1572"/>
      <c r="I39" s="1572"/>
      <c r="J39" s="1907"/>
      <c r="K39" s="1587"/>
      <c r="L39" s="2101"/>
      <c r="M39" s="2101"/>
      <c r="N39" s="2101"/>
      <c r="O39" s="2101"/>
      <c r="P39" s="2101"/>
      <c r="Q39" s="2101"/>
    </row>
    <row r="40" spans="1:17" ht="16" x14ac:dyDescent="0.3">
      <c r="A40" s="1609"/>
      <c r="B40" s="1570"/>
      <c r="C40" s="1571"/>
      <c r="D40" s="1569"/>
      <c r="E40" s="1587"/>
      <c r="F40" s="1587"/>
      <c r="G40" s="1572"/>
      <c r="H40" s="1572"/>
      <c r="I40" s="1572"/>
      <c r="J40" s="1907"/>
      <c r="K40" s="1587"/>
      <c r="L40" s="2101"/>
      <c r="M40" s="2101"/>
      <c r="N40" s="2101"/>
      <c r="O40" s="2101"/>
      <c r="P40" s="2101"/>
      <c r="Q40" s="2101"/>
    </row>
    <row r="41" spans="1:17" ht="16" x14ac:dyDescent="0.3">
      <c r="A41" s="1609"/>
      <c r="B41" s="1570"/>
      <c r="C41" s="1571"/>
      <c r="D41" s="1569"/>
      <c r="E41" s="1587"/>
      <c r="F41" s="1587"/>
      <c r="G41" s="1572"/>
      <c r="H41" s="1572"/>
      <c r="I41" s="1572"/>
      <c r="J41" s="1907"/>
      <c r="K41" s="1587"/>
      <c r="L41" s="2101"/>
      <c r="M41" s="2101"/>
      <c r="N41" s="2101"/>
      <c r="O41" s="2101"/>
      <c r="P41" s="2101"/>
      <c r="Q41" s="2101"/>
    </row>
    <row r="42" spans="1:17" ht="16" x14ac:dyDescent="0.3">
      <c r="A42" s="1609"/>
      <c r="B42" s="1570"/>
      <c r="C42" s="1571"/>
      <c r="D42" s="1569"/>
      <c r="E42" s="1587"/>
      <c r="F42" s="1587"/>
      <c r="G42" s="1572"/>
      <c r="H42" s="1572"/>
      <c r="I42" s="1572"/>
      <c r="J42" s="1907"/>
      <c r="K42" s="1587"/>
      <c r="L42" s="2101"/>
      <c r="M42" s="2101"/>
      <c r="N42" s="2101"/>
      <c r="O42" s="2101"/>
      <c r="P42" s="2101"/>
      <c r="Q42" s="2101"/>
    </row>
    <row r="43" spans="1:17" ht="16" x14ac:dyDescent="0.3">
      <c r="A43" s="1609"/>
      <c r="B43" s="1570"/>
      <c r="C43" s="1571"/>
      <c r="D43" s="1569"/>
      <c r="E43" s="1587"/>
      <c r="F43" s="1587"/>
      <c r="G43" s="1572"/>
      <c r="H43" s="1572"/>
      <c r="I43" s="1572"/>
      <c r="J43" s="1907"/>
      <c r="K43" s="1587"/>
      <c r="L43" s="2101"/>
      <c r="M43" s="2101"/>
      <c r="N43" s="2101"/>
      <c r="O43" s="2101"/>
      <c r="P43" s="2101"/>
      <c r="Q43" s="2101"/>
    </row>
    <row r="44" spans="1:17" ht="16" x14ac:dyDescent="0.3">
      <c r="A44" s="1609"/>
      <c r="B44" s="1570"/>
      <c r="C44" s="1571"/>
      <c r="D44" s="1569"/>
      <c r="E44" s="1587"/>
      <c r="F44" s="1587"/>
      <c r="G44" s="1572"/>
      <c r="H44" s="1572"/>
      <c r="I44" s="1572"/>
      <c r="J44" s="1907"/>
      <c r="K44" s="1587"/>
      <c r="L44" s="2101"/>
      <c r="M44" s="2101"/>
      <c r="N44" s="2101"/>
      <c r="O44" s="2101"/>
      <c r="P44" s="2101"/>
      <c r="Q44" s="2101"/>
    </row>
    <row r="45" spans="1:17" ht="16" x14ac:dyDescent="0.3">
      <c r="A45" s="1609"/>
      <c r="B45" s="1570"/>
      <c r="C45" s="1571"/>
      <c r="D45" s="1569"/>
      <c r="E45" s="1587"/>
      <c r="F45" s="1587"/>
      <c r="G45" s="1572"/>
      <c r="H45" s="1572"/>
      <c r="I45" s="1572"/>
      <c r="J45" s="1907"/>
      <c r="K45" s="1587"/>
      <c r="L45" s="2101"/>
      <c r="M45" s="2101"/>
      <c r="N45" s="2101"/>
      <c r="O45" s="2101"/>
      <c r="P45" s="2101"/>
      <c r="Q45" s="2101"/>
    </row>
    <row r="46" spans="1:17" ht="16" x14ac:dyDescent="0.3">
      <c r="A46" s="1609"/>
      <c r="B46" s="1570"/>
      <c r="C46" s="1571"/>
      <c r="D46" s="1569"/>
      <c r="E46" s="1587"/>
      <c r="F46" s="1587"/>
      <c r="G46" s="1572"/>
      <c r="H46" s="1572"/>
      <c r="I46" s="1572"/>
      <c r="J46" s="1907"/>
      <c r="K46" s="1587"/>
      <c r="L46" s="2101"/>
      <c r="M46" s="2101"/>
      <c r="N46" s="2101"/>
      <c r="O46" s="2101"/>
      <c r="P46" s="2101"/>
      <c r="Q46" s="2101"/>
    </row>
    <row r="47" spans="1:17" ht="16" x14ac:dyDescent="0.3">
      <c r="A47" s="1609"/>
      <c r="B47" s="1570"/>
      <c r="C47" s="1571"/>
      <c r="D47" s="1569"/>
      <c r="E47" s="1587"/>
      <c r="F47" s="1587"/>
      <c r="G47" s="1572"/>
      <c r="H47" s="1572"/>
      <c r="I47" s="1572"/>
      <c r="J47" s="1907"/>
      <c r="K47" s="1587"/>
      <c r="L47" s="2101"/>
      <c r="M47" s="2101"/>
      <c r="N47" s="2101"/>
      <c r="O47" s="2101"/>
      <c r="P47" s="2101"/>
      <c r="Q47" s="2101"/>
    </row>
    <row r="48" spans="1:17" ht="16" x14ac:dyDescent="0.3">
      <c r="A48" s="1609"/>
      <c r="B48" s="1570"/>
      <c r="C48" s="1571"/>
      <c r="D48" s="1569"/>
      <c r="E48" s="1587"/>
      <c r="F48" s="1587"/>
      <c r="G48" s="1572"/>
      <c r="H48" s="1572"/>
      <c r="I48" s="1572"/>
      <c r="J48" s="1907"/>
      <c r="K48" s="1587"/>
      <c r="L48" s="2101"/>
      <c r="M48" s="2101"/>
      <c r="N48" s="2101"/>
      <c r="O48" s="2101"/>
      <c r="P48" s="2101"/>
      <c r="Q48" s="2101"/>
    </row>
    <row r="49" spans="1:17" ht="16" x14ac:dyDescent="0.3">
      <c r="A49" s="1609"/>
      <c r="B49" s="1570"/>
      <c r="C49" s="1571"/>
      <c r="D49" s="1569"/>
      <c r="E49" s="1587"/>
      <c r="F49" s="1587"/>
      <c r="G49" s="1572"/>
      <c r="H49" s="1572"/>
      <c r="I49" s="1572"/>
      <c r="J49" s="1907"/>
      <c r="K49" s="1587"/>
      <c r="L49" s="2101"/>
      <c r="M49" s="2101"/>
      <c r="N49" s="2101"/>
      <c r="O49" s="2101"/>
      <c r="P49" s="2101"/>
      <c r="Q49" s="2101"/>
    </row>
    <row r="50" spans="1:17" ht="16" x14ac:dyDescent="0.3">
      <c r="A50" s="1609"/>
      <c r="B50" s="1570"/>
      <c r="C50" s="1571"/>
      <c r="D50" s="1569"/>
      <c r="E50" s="1587"/>
      <c r="F50" s="1587"/>
      <c r="G50" s="1572"/>
      <c r="H50" s="1572"/>
      <c r="I50" s="1572"/>
      <c r="J50" s="1907"/>
      <c r="K50" s="1587"/>
      <c r="L50" s="2101"/>
      <c r="M50" s="2101"/>
      <c r="N50" s="2101"/>
      <c r="O50" s="2101"/>
      <c r="P50" s="2101"/>
      <c r="Q50" s="2101"/>
    </row>
    <row r="51" spans="1:17" ht="16" x14ac:dyDescent="0.3">
      <c r="A51" s="1609"/>
      <c r="B51" s="1570"/>
      <c r="C51" s="1571"/>
      <c r="D51" s="1569"/>
      <c r="E51" s="1587"/>
      <c r="F51" s="1587"/>
      <c r="G51" s="1572"/>
      <c r="H51" s="1572"/>
      <c r="I51" s="1572"/>
      <c r="J51" s="1907"/>
      <c r="K51" s="1587"/>
      <c r="L51" s="2101"/>
      <c r="M51" s="2101"/>
      <c r="N51" s="2101"/>
      <c r="O51" s="2101"/>
      <c r="P51" s="2101"/>
      <c r="Q51" s="2101"/>
    </row>
    <row r="52" spans="1:17" ht="16" x14ac:dyDescent="0.3">
      <c r="A52" s="1609"/>
      <c r="B52" s="1570"/>
      <c r="C52" s="1571"/>
      <c r="D52" s="1569"/>
      <c r="E52" s="1587"/>
      <c r="F52" s="1587"/>
      <c r="G52" s="1572"/>
      <c r="H52" s="1572"/>
      <c r="I52" s="1572"/>
      <c r="J52" s="1907"/>
      <c r="K52" s="1587"/>
      <c r="L52" s="2101"/>
      <c r="M52" s="2101"/>
      <c r="N52" s="2101"/>
      <c r="O52" s="2101"/>
      <c r="P52" s="2101"/>
      <c r="Q52" s="2101"/>
    </row>
    <row r="53" spans="1:17" ht="16" x14ac:dyDescent="0.3">
      <c r="A53" s="1609"/>
      <c r="B53" s="1570"/>
      <c r="C53" s="1571"/>
      <c r="D53" s="1569"/>
      <c r="E53" s="1587"/>
      <c r="F53" s="1587"/>
      <c r="G53" s="1572"/>
      <c r="H53" s="1572"/>
      <c r="I53" s="1572"/>
      <c r="J53" s="1907"/>
      <c r="K53" s="1587"/>
      <c r="L53" s="2101"/>
      <c r="M53" s="2101"/>
      <c r="N53" s="2101"/>
      <c r="O53" s="2101"/>
      <c r="P53" s="2101"/>
      <c r="Q53" s="2101"/>
    </row>
    <row r="54" spans="1:17" ht="16" x14ac:dyDescent="0.3">
      <c r="A54" s="1609"/>
      <c r="B54" s="1570"/>
      <c r="C54" s="1571"/>
      <c r="D54" s="1569"/>
      <c r="E54" s="1587"/>
      <c r="F54" s="1587"/>
      <c r="G54" s="1572"/>
      <c r="H54" s="1572"/>
      <c r="I54" s="1572"/>
      <c r="J54" s="1907"/>
      <c r="K54" s="1587"/>
      <c r="L54" s="2101"/>
      <c r="M54" s="2101"/>
      <c r="N54" s="2101"/>
      <c r="O54" s="2101"/>
      <c r="P54" s="2101"/>
      <c r="Q54" s="2101"/>
    </row>
    <row r="55" spans="1:17" ht="16" x14ac:dyDescent="0.3">
      <c r="A55" s="1609"/>
      <c r="B55" s="1570"/>
      <c r="C55" s="1571"/>
      <c r="D55" s="1569"/>
      <c r="E55" s="1587"/>
      <c r="F55" s="1587"/>
      <c r="G55" s="1572"/>
      <c r="H55" s="1572"/>
      <c r="I55" s="1572"/>
      <c r="J55" s="1907"/>
      <c r="K55" s="1587"/>
      <c r="L55" s="2101"/>
      <c r="M55" s="2101"/>
      <c r="N55" s="2101"/>
      <c r="O55" s="2101"/>
      <c r="P55" s="2101"/>
      <c r="Q55" s="2101"/>
    </row>
    <row r="56" spans="1:17" ht="16" x14ac:dyDescent="0.3">
      <c r="A56" s="1609"/>
      <c r="B56" s="1570"/>
      <c r="C56" s="1571"/>
      <c r="D56" s="1569"/>
      <c r="E56" s="1587"/>
      <c r="F56" s="1587"/>
      <c r="G56" s="1572"/>
      <c r="H56" s="1572"/>
      <c r="I56" s="1572"/>
      <c r="J56" s="1907"/>
      <c r="K56" s="1587"/>
      <c r="L56" s="2101"/>
      <c r="M56" s="2101"/>
      <c r="N56" s="2101"/>
      <c r="O56" s="2101"/>
      <c r="P56" s="2101"/>
      <c r="Q56" s="2101"/>
    </row>
    <row r="57" spans="1:17" ht="16" x14ac:dyDescent="0.3">
      <c r="A57" s="1609"/>
      <c r="B57" s="1570"/>
      <c r="C57" s="1571"/>
      <c r="D57" s="1569"/>
      <c r="E57" s="1587"/>
      <c r="F57" s="1587"/>
      <c r="G57" s="1572"/>
      <c r="H57" s="1572"/>
      <c r="I57" s="1572"/>
      <c r="J57" s="1907"/>
      <c r="K57" s="1587"/>
      <c r="L57" s="2101"/>
      <c r="M57" s="2101"/>
      <c r="N57" s="2101"/>
      <c r="O57" s="2101"/>
      <c r="P57" s="2101"/>
      <c r="Q57" s="2101"/>
    </row>
    <row r="58" spans="1:17" ht="16" x14ac:dyDescent="0.3">
      <c r="A58" s="1609"/>
      <c r="B58" s="1570"/>
      <c r="C58" s="1571"/>
      <c r="D58" s="1569"/>
      <c r="E58" s="1587"/>
      <c r="F58" s="1587"/>
      <c r="G58" s="1572"/>
      <c r="H58" s="1572"/>
      <c r="I58" s="1572"/>
      <c r="J58" s="1907"/>
      <c r="K58" s="1587"/>
      <c r="L58" s="2101"/>
      <c r="M58" s="2101"/>
      <c r="N58" s="2101"/>
      <c r="O58" s="2101"/>
      <c r="P58" s="2101"/>
      <c r="Q58" s="2101"/>
    </row>
    <row r="59" spans="1:17" ht="16" x14ac:dyDescent="0.3">
      <c r="A59" s="1609"/>
      <c r="B59" s="1570"/>
      <c r="C59" s="1571"/>
      <c r="D59" s="1569"/>
      <c r="E59" s="1587"/>
      <c r="F59" s="1587"/>
      <c r="G59" s="1572"/>
      <c r="H59" s="1572"/>
      <c r="I59" s="1572"/>
      <c r="J59" s="1907"/>
      <c r="K59" s="1587"/>
      <c r="L59" s="2101"/>
      <c r="M59" s="2101"/>
      <c r="N59" s="2101"/>
      <c r="O59" s="2101"/>
      <c r="P59" s="2101"/>
      <c r="Q59" s="2101"/>
    </row>
    <row r="60" spans="1:17" ht="16" x14ac:dyDescent="0.3">
      <c r="A60" s="1609"/>
      <c r="B60" s="1570"/>
      <c r="C60" s="1571"/>
      <c r="D60" s="1569"/>
      <c r="E60" s="1587"/>
      <c r="F60" s="1587"/>
      <c r="G60" s="1572"/>
      <c r="H60" s="1572"/>
      <c r="I60" s="1572"/>
      <c r="J60" s="1907"/>
      <c r="K60" s="1587"/>
      <c r="L60" s="2101"/>
      <c r="M60" s="2101"/>
      <c r="N60" s="2101"/>
      <c r="O60" s="2101"/>
      <c r="P60" s="2101"/>
      <c r="Q60" s="2101"/>
    </row>
    <row r="61" spans="1:17" ht="16" x14ac:dyDescent="0.3">
      <c r="A61" s="1609"/>
      <c r="B61" s="1570"/>
      <c r="C61" s="1571"/>
      <c r="D61" s="1569"/>
      <c r="E61" s="1587"/>
      <c r="F61" s="1587"/>
      <c r="G61" s="1572"/>
      <c r="H61" s="1572"/>
      <c r="I61" s="1572"/>
      <c r="J61" s="1907"/>
      <c r="K61" s="1587"/>
      <c r="L61" s="2101"/>
      <c r="M61" s="2101"/>
      <c r="N61" s="2101"/>
      <c r="O61" s="2101"/>
      <c r="P61" s="2101"/>
      <c r="Q61" s="2101"/>
    </row>
    <row r="62" spans="1:17" ht="16" x14ac:dyDescent="0.3">
      <c r="A62" s="1609"/>
      <c r="B62" s="1570"/>
      <c r="C62" s="1571"/>
      <c r="D62" s="1569"/>
      <c r="E62" s="1587"/>
      <c r="F62" s="1587"/>
      <c r="G62" s="1572"/>
      <c r="H62" s="1572"/>
      <c r="I62" s="1572"/>
      <c r="J62" s="1907"/>
      <c r="K62" s="1587"/>
      <c r="L62" s="2101"/>
      <c r="M62" s="2101"/>
      <c r="N62" s="2101"/>
      <c r="O62" s="2101"/>
      <c r="P62" s="2101"/>
      <c r="Q62" s="2101"/>
    </row>
    <row r="63" spans="1:17" ht="16" x14ac:dyDescent="0.3">
      <c r="A63" s="1609"/>
      <c r="B63" s="1570"/>
      <c r="C63" s="1571"/>
      <c r="D63" s="1569"/>
      <c r="E63" s="1587"/>
      <c r="F63" s="1587"/>
      <c r="G63" s="1572"/>
      <c r="H63" s="1572"/>
      <c r="I63" s="1572"/>
      <c r="J63" s="1907"/>
      <c r="K63" s="1587"/>
      <c r="L63" s="2101"/>
      <c r="M63" s="2101"/>
      <c r="N63" s="2101"/>
      <c r="O63" s="2101"/>
      <c r="P63" s="2101"/>
      <c r="Q63" s="2101"/>
    </row>
    <row r="64" spans="1:17" ht="16" x14ac:dyDescent="0.3">
      <c r="A64" s="1609"/>
      <c r="B64" s="1570"/>
      <c r="C64" s="1571"/>
      <c r="D64" s="1569"/>
      <c r="E64" s="1587"/>
      <c r="F64" s="1587"/>
      <c r="G64" s="1572"/>
      <c r="H64" s="1572"/>
      <c r="I64" s="1572"/>
      <c r="J64" s="1907"/>
      <c r="K64" s="1587"/>
      <c r="L64" s="2101"/>
      <c r="M64" s="2101"/>
      <c r="N64" s="2101"/>
      <c r="O64" s="2101"/>
      <c r="P64" s="2101"/>
      <c r="Q64" s="2101"/>
    </row>
    <row r="65" spans="1:17" ht="16" x14ac:dyDescent="0.3">
      <c r="A65" s="1609"/>
      <c r="B65" s="1570"/>
      <c r="C65" s="1571"/>
      <c r="D65" s="1569"/>
      <c r="E65" s="1587"/>
      <c r="F65" s="1587"/>
      <c r="G65" s="1572"/>
      <c r="H65" s="1572"/>
      <c r="I65" s="1572"/>
      <c r="J65" s="1907"/>
      <c r="K65" s="1587"/>
      <c r="L65" s="2101"/>
      <c r="M65" s="2101"/>
      <c r="N65" s="2101"/>
      <c r="O65" s="2101"/>
      <c r="P65" s="2101"/>
      <c r="Q65" s="2101"/>
    </row>
    <row r="66" spans="1:17" ht="16" x14ac:dyDescent="0.3">
      <c r="A66" s="1609"/>
      <c r="B66" s="1570"/>
      <c r="C66" s="1571"/>
      <c r="D66" s="1569"/>
      <c r="E66" s="1587"/>
      <c r="F66" s="1587"/>
      <c r="G66" s="1572"/>
      <c r="H66" s="1572"/>
      <c r="I66" s="1572"/>
      <c r="J66" s="1907"/>
      <c r="K66" s="1587"/>
      <c r="L66" s="2101"/>
      <c r="M66" s="2101"/>
      <c r="N66" s="2101"/>
      <c r="O66" s="2101"/>
      <c r="P66" s="2101"/>
      <c r="Q66" s="2101"/>
    </row>
    <row r="67" spans="1:17" ht="16" x14ac:dyDescent="0.3">
      <c r="A67" s="1609"/>
      <c r="B67" s="1570"/>
      <c r="C67" s="1571"/>
      <c r="D67" s="1569"/>
      <c r="E67" s="1587"/>
      <c r="F67" s="1587"/>
      <c r="G67" s="1572"/>
      <c r="H67" s="1572"/>
      <c r="I67" s="1572"/>
      <c r="J67" s="1907"/>
      <c r="K67" s="1587"/>
      <c r="L67" s="2101"/>
      <c r="M67" s="2101"/>
      <c r="N67" s="2101"/>
      <c r="O67" s="2101"/>
      <c r="P67" s="2101"/>
      <c r="Q67" s="2101"/>
    </row>
    <row r="68" spans="1:17" ht="16" x14ac:dyDescent="0.3">
      <c r="A68" s="1609"/>
      <c r="B68" s="1570"/>
      <c r="C68" s="1571"/>
      <c r="D68" s="1569"/>
      <c r="E68" s="1587"/>
      <c r="F68" s="1587"/>
      <c r="G68" s="1572"/>
      <c r="H68" s="1572"/>
      <c r="I68" s="1572"/>
      <c r="J68" s="1907"/>
      <c r="K68" s="1587"/>
      <c r="L68" s="2101"/>
      <c r="M68" s="2101"/>
      <c r="N68" s="2101"/>
      <c r="O68" s="2101"/>
      <c r="P68" s="2101"/>
      <c r="Q68" s="2101"/>
    </row>
    <row r="69" spans="1:17" ht="16" x14ac:dyDescent="0.3">
      <c r="A69" s="1609"/>
      <c r="B69" s="1570"/>
      <c r="C69" s="1571"/>
      <c r="D69" s="1569"/>
      <c r="E69" s="1587"/>
      <c r="F69" s="1587"/>
      <c r="G69" s="1572"/>
      <c r="H69" s="1572"/>
      <c r="I69" s="1572"/>
      <c r="J69" s="1907"/>
      <c r="K69" s="1587"/>
      <c r="L69" s="2101"/>
      <c r="M69" s="2101"/>
      <c r="N69" s="2101"/>
      <c r="O69" s="2101"/>
      <c r="P69" s="2101"/>
      <c r="Q69" s="2101"/>
    </row>
    <row r="70" spans="1:17" ht="16" x14ac:dyDescent="0.3">
      <c r="A70" s="1609"/>
      <c r="B70" s="1570"/>
      <c r="C70" s="1571"/>
      <c r="D70" s="1569"/>
      <c r="E70" s="1587"/>
      <c r="F70" s="1587"/>
      <c r="G70" s="1572"/>
      <c r="H70" s="1572"/>
      <c r="I70" s="1572"/>
      <c r="J70" s="1907"/>
      <c r="K70" s="1587"/>
      <c r="L70" s="2101"/>
      <c r="M70" s="2101"/>
      <c r="N70" s="2101"/>
      <c r="O70" s="2101"/>
      <c r="P70" s="2101"/>
      <c r="Q70" s="2101"/>
    </row>
    <row r="71" spans="1:17" ht="16" x14ac:dyDescent="0.3">
      <c r="A71" s="1609"/>
      <c r="B71" s="1570"/>
      <c r="C71" s="1571"/>
      <c r="D71" s="1569"/>
      <c r="E71" s="1587"/>
      <c r="F71" s="1587"/>
      <c r="G71" s="1572"/>
      <c r="H71" s="1572"/>
      <c r="I71" s="1572"/>
      <c r="J71" s="1907"/>
      <c r="K71" s="1587"/>
      <c r="L71" s="2101"/>
      <c r="M71" s="2101"/>
      <c r="N71" s="2101"/>
      <c r="O71" s="2101"/>
      <c r="P71" s="2101"/>
      <c r="Q71" s="2101"/>
    </row>
    <row r="72" spans="1:17" ht="16" x14ac:dyDescent="0.3">
      <c r="A72" s="1609"/>
      <c r="B72" s="1570"/>
      <c r="C72" s="1571"/>
      <c r="D72" s="1569"/>
      <c r="E72" s="1587"/>
      <c r="F72" s="1587"/>
      <c r="G72" s="1572"/>
      <c r="H72" s="1572"/>
      <c r="I72" s="1572"/>
      <c r="J72" s="1907"/>
      <c r="K72" s="1587"/>
      <c r="L72" s="2101"/>
      <c r="M72" s="2101"/>
      <c r="N72" s="2101"/>
      <c r="O72" s="2101"/>
      <c r="P72" s="2101"/>
      <c r="Q72" s="2101"/>
    </row>
    <row r="73" spans="1:17" ht="16" x14ac:dyDescent="0.3">
      <c r="A73" s="1609"/>
      <c r="B73" s="1570"/>
      <c r="C73" s="1571"/>
      <c r="D73" s="1569"/>
      <c r="E73" s="1587"/>
      <c r="F73" s="1587"/>
      <c r="G73" s="1572"/>
      <c r="H73" s="1572"/>
      <c r="I73" s="1572"/>
      <c r="J73" s="1907"/>
      <c r="K73" s="1587"/>
      <c r="L73" s="2101"/>
      <c r="M73" s="2101"/>
      <c r="N73" s="2101"/>
      <c r="O73" s="2101"/>
      <c r="P73" s="2101"/>
      <c r="Q73" s="2101"/>
    </row>
    <row r="74" spans="1:17" ht="16" x14ac:dyDescent="0.3">
      <c r="A74" s="1609"/>
      <c r="B74" s="1570"/>
      <c r="C74" s="1571"/>
      <c r="D74" s="1569"/>
      <c r="E74" s="1587"/>
      <c r="F74" s="1587"/>
      <c r="G74" s="1572"/>
      <c r="H74" s="1572"/>
      <c r="I74" s="1572"/>
      <c r="J74" s="1907"/>
      <c r="K74" s="1587"/>
      <c r="L74" s="2101"/>
      <c r="M74" s="2101"/>
      <c r="N74" s="2101"/>
      <c r="O74" s="2101"/>
      <c r="P74" s="2101"/>
      <c r="Q74" s="2101"/>
    </row>
    <row r="75" spans="1:17" ht="16" x14ac:dyDescent="0.3">
      <c r="A75" s="1609"/>
      <c r="B75" s="1570"/>
      <c r="C75" s="1571"/>
      <c r="D75" s="1569"/>
      <c r="E75" s="1587"/>
      <c r="F75" s="1587"/>
      <c r="G75" s="1572"/>
      <c r="H75" s="1572"/>
      <c r="I75" s="1572"/>
      <c r="J75" s="1907"/>
      <c r="K75" s="1587"/>
      <c r="L75" s="2101"/>
      <c r="M75" s="2101"/>
      <c r="N75" s="2101"/>
      <c r="O75" s="2101"/>
      <c r="P75" s="2101"/>
      <c r="Q75" s="2101"/>
    </row>
    <row r="76" spans="1:17" ht="16" x14ac:dyDescent="0.3">
      <c r="A76" s="1609"/>
      <c r="B76" s="1570"/>
      <c r="C76" s="1571"/>
      <c r="D76" s="1569"/>
      <c r="E76" s="1587"/>
      <c r="F76" s="1587"/>
      <c r="G76" s="1572"/>
      <c r="H76" s="1572"/>
      <c r="I76" s="1572"/>
      <c r="J76" s="1907"/>
      <c r="K76" s="1587"/>
      <c r="L76" s="2101"/>
      <c r="M76" s="2101"/>
      <c r="N76" s="2101"/>
      <c r="O76" s="2101"/>
      <c r="P76" s="2101"/>
      <c r="Q76" s="2101"/>
    </row>
    <row r="77" spans="1:17" ht="16" x14ac:dyDescent="0.3">
      <c r="A77" s="1609"/>
      <c r="B77" s="1570"/>
      <c r="C77" s="1571"/>
      <c r="D77" s="1569"/>
      <c r="E77" s="1587"/>
      <c r="F77" s="1587"/>
      <c r="G77" s="1572"/>
      <c r="H77" s="1572"/>
      <c r="I77" s="1572"/>
      <c r="J77" s="1907"/>
      <c r="K77" s="1587"/>
      <c r="L77" s="2101"/>
      <c r="M77" s="2101"/>
      <c r="N77" s="2101"/>
      <c r="O77" s="2101"/>
      <c r="P77" s="2101"/>
      <c r="Q77" s="2101"/>
    </row>
    <row r="78" spans="1:17" ht="16" x14ac:dyDescent="0.3">
      <c r="A78" s="1609"/>
      <c r="B78" s="1570"/>
      <c r="C78" s="1571"/>
      <c r="D78" s="1569"/>
      <c r="E78" s="1587"/>
      <c r="F78" s="1587"/>
      <c r="G78" s="1572"/>
      <c r="H78" s="1572"/>
      <c r="I78" s="1572"/>
      <c r="J78" s="1907"/>
      <c r="K78" s="1587"/>
      <c r="L78" s="2101"/>
      <c r="M78" s="2101"/>
      <c r="N78" s="2101"/>
      <c r="O78" s="2101"/>
      <c r="P78" s="2101"/>
      <c r="Q78" s="2101"/>
    </row>
    <row r="79" spans="1:17" ht="16" x14ac:dyDescent="0.3">
      <c r="A79" s="1609"/>
      <c r="B79" s="1570"/>
      <c r="C79" s="1571"/>
      <c r="D79" s="1569"/>
      <c r="E79" s="1587"/>
      <c r="F79" s="1587"/>
      <c r="G79" s="1572"/>
      <c r="H79" s="1572"/>
      <c r="I79" s="1572"/>
      <c r="J79" s="1907"/>
      <c r="K79" s="1587"/>
      <c r="L79" s="2101"/>
      <c r="M79" s="2101"/>
      <c r="N79" s="2101"/>
      <c r="O79" s="2101"/>
      <c r="P79" s="2101"/>
      <c r="Q79" s="2101"/>
    </row>
    <row r="80" spans="1:17" ht="16" x14ac:dyDescent="0.3">
      <c r="A80" s="1609"/>
      <c r="B80" s="1570"/>
      <c r="C80" s="1571"/>
      <c r="D80" s="1569"/>
      <c r="E80" s="1587"/>
      <c r="F80" s="1587"/>
      <c r="G80" s="1572"/>
      <c r="H80" s="1572"/>
      <c r="I80" s="1572"/>
      <c r="J80" s="1907"/>
      <c r="K80" s="1587"/>
      <c r="L80" s="2101"/>
      <c r="M80" s="2101"/>
      <c r="N80" s="2101"/>
      <c r="O80" s="2101"/>
      <c r="P80" s="2101"/>
      <c r="Q80" s="2101"/>
    </row>
    <row r="81" spans="1:17" ht="16" x14ac:dyDescent="0.3">
      <c r="A81" s="1609"/>
      <c r="B81" s="1570"/>
      <c r="C81" s="1571"/>
      <c r="D81" s="1569"/>
      <c r="E81" s="1587"/>
      <c r="F81" s="1587"/>
      <c r="G81" s="1572"/>
      <c r="H81" s="1572"/>
      <c r="I81" s="1572"/>
      <c r="J81" s="1907"/>
      <c r="K81" s="1587"/>
      <c r="L81" s="2101"/>
      <c r="M81" s="2101"/>
      <c r="N81" s="2101"/>
      <c r="O81" s="2101"/>
      <c r="P81" s="2101"/>
      <c r="Q81" s="2101"/>
    </row>
    <row r="82" spans="1:17" ht="16" x14ac:dyDescent="0.3">
      <c r="A82" s="1609"/>
      <c r="B82" s="1570"/>
      <c r="C82" s="1571"/>
      <c r="D82" s="1569"/>
      <c r="E82" s="1587"/>
      <c r="F82" s="1587"/>
      <c r="G82" s="1572"/>
      <c r="H82" s="1572"/>
      <c r="I82" s="1572"/>
      <c r="J82" s="1907"/>
      <c r="K82" s="1587"/>
      <c r="L82" s="2101"/>
      <c r="M82" s="2101"/>
      <c r="N82" s="2101"/>
      <c r="O82" s="2101"/>
      <c r="P82" s="2101"/>
      <c r="Q82" s="2101"/>
    </row>
    <row r="83" spans="1:17" ht="16" x14ac:dyDescent="0.3">
      <c r="A83" s="1609"/>
      <c r="B83" s="1570"/>
      <c r="C83" s="1571"/>
      <c r="D83" s="1569"/>
      <c r="E83" s="1587"/>
      <c r="F83" s="1587"/>
      <c r="G83" s="1572"/>
      <c r="H83" s="1572"/>
      <c r="I83" s="1572"/>
      <c r="J83" s="1907"/>
      <c r="K83" s="1587"/>
      <c r="L83" s="2101"/>
      <c r="M83" s="2101"/>
      <c r="N83" s="2101"/>
      <c r="O83" s="2101"/>
      <c r="P83" s="2101"/>
      <c r="Q83" s="2101"/>
    </row>
    <row r="84" spans="1:17" ht="16" x14ac:dyDescent="0.3">
      <c r="A84" s="1609"/>
      <c r="B84" s="1570"/>
      <c r="C84" s="1571"/>
      <c r="D84" s="1569"/>
      <c r="E84" s="1587"/>
      <c r="F84" s="1587"/>
      <c r="G84" s="1572"/>
      <c r="H84" s="1572"/>
      <c r="I84" s="1572"/>
      <c r="J84" s="1907"/>
      <c r="K84" s="1587"/>
      <c r="L84" s="2101"/>
      <c r="M84" s="2101"/>
      <c r="N84" s="2101"/>
      <c r="O84" s="2101"/>
      <c r="P84" s="2101"/>
      <c r="Q84" s="2101"/>
    </row>
    <row r="85" spans="1:17" ht="16" x14ac:dyDescent="0.3">
      <c r="A85" s="1609"/>
      <c r="B85" s="1570"/>
      <c r="C85" s="1571"/>
      <c r="D85" s="1569"/>
      <c r="E85" s="1587"/>
      <c r="F85" s="1587"/>
      <c r="G85" s="1572"/>
      <c r="H85" s="1572"/>
      <c r="I85" s="1572"/>
      <c r="J85" s="1907"/>
      <c r="K85" s="1587"/>
      <c r="L85" s="2101"/>
      <c r="M85" s="2101"/>
      <c r="N85" s="2101"/>
      <c r="O85" s="2101"/>
      <c r="P85" s="2101"/>
      <c r="Q85" s="2101"/>
    </row>
    <row r="86" spans="1:17" ht="16" x14ac:dyDescent="0.3">
      <c r="A86" s="1609"/>
      <c r="B86" s="1570"/>
      <c r="C86" s="1571"/>
      <c r="D86" s="1569"/>
      <c r="E86" s="1587"/>
      <c r="F86" s="1587"/>
      <c r="G86" s="1572"/>
      <c r="H86" s="1572"/>
      <c r="I86" s="1572"/>
      <c r="J86" s="1907"/>
      <c r="K86" s="1587"/>
      <c r="L86" s="2101"/>
      <c r="M86" s="2101"/>
      <c r="N86" s="2101"/>
      <c r="O86" s="2101"/>
      <c r="P86" s="2101"/>
      <c r="Q86" s="2101"/>
    </row>
    <row r="87" spans="1:17" ht="16" x14ac:dyDescent="0.3">
      <c r="A87" s="1609"/>
      <c r="B87" s="1570"/>
      <c r="C87" s="1571"/>
      <c r="D87" s="1569"/>
      <c r="E87" s="1587"/>
      <c r="F87" s="1587"/>
      <c r="G87" s="1572"/>
      <c r="H87" s="1572"/>
      <c r="I87" s="1572"/>
      <c r="J87" s="1907"/>
      <c r="K87" s="1587"/>
      <c r="L87" s="2101"/>
      <c r="M87" s="2101"/>
      <c r="N87" s="2101"/>
      <c r="O87" s="2101"/>
      <c r="P87" s="2101"/>
      <c r="Q87" s="2101"/>
    </row>
    <row r="88" spans="1:17" ht="16" x14ac:dyDescent="0.3">
      <c r="A88" s="1609"/>
      <c r="B88" s="1570"/>
      <c r="C88" s="1571"/>
      <c r="D88" s="1569"/>
      <c r="E88" s="1587"/>
      <c r="F88" s="1587"/>
      <c r="G88" s="1572"/>
      <c r="H88" s="1572"/>
      <c r="I88" s="1572"/>
      <c r="J88" s="1907"/>
      <c r="K88" s="1587"/>
      <c r="L88" s="2101"/>
      <c r="M88" s="2101"/>
      <c r="N88" s="2101"/>
      <c r="O88" s="2101"/>
      <c r="P88" s="2101"/>
      <c r="Q88" s="2101"/>
    </row>
    <row r="89" spans="1:17" ht="16" x14ac:dyDescent="0.3">
      <c r="A89" s="1609"/>
      <c r="B89" s="1570"/>
      <c r="C89" s="1571"/>
      <c r="D89" s="1569"/>
      <c r="E89" s="1587"/>
      <c r="F89" s="1587"/>
      <c r="G89" s="1572"/>
      <c r="H89" s="1572"/>
      <c r="I89" s="1572"/>
      <c r="J89" s="1907"/>
      <c r="K89" s="1587"/>
      <c r="L89" s="2101"/>
      <c r="M89" s="2101"/>
      <c r="N89" s="2101"/>
      <c r="O89" s="2101"/>
      <c r="P89" s="2101"/>
      <c r="Q89" s="2101"/>
    </row>
    <row r="90" spans="1:17" ht="16" x14ac:dyDescent="0.3">
      <c r="A90" s="1609"/>
      <c r="B90" s="1570"/>
      <c r="C90" s="1571"/>
      <c r="D90" s="1569"/>
      <c r="E90" s="1587"/>
      <c r="F90" s="1587"/>
      <c r="G90" s="1572"/>
      <c r="H90" s="1572"/>
      <c r="I90" s="1572"/>
      <c r="J90" s="1907"/>
      <c r="K90" s="1587"/>
      <c r="L90" s="2101"/>
      <c r="M90" s="2101"/>
      <c r="N90" s="2101"/>
      <c r="O90" s="2101"/>
      <c r="P90" s="2101"/>
      <c r="Q90" s="2101"/>
    </row>
    <row r="91" spans="1:17" ht="16" x14ac:dyDescent="0.3">
      <c r="A91" s="1609"/>
      <c r="B91" s="1570"/>
      <c r="C91" s="1571"/>
      <c r="D91" s="1569"/>
      <c r="E91" s="1587"/>
      <c r="F91" s="1587"/>
      <c r="G91" s="1572"/>
      <c r="H91" s="1572"/>
      <c r="I91" s="1572"/>
      <c r="J91" s="1907"/>
      <c r="K91" s="1587"/>
      <c r="L91" s="2101"/>
      <c r="M91" s="2101"/>
      <c r="N91" s="2101"/>
      <c r="O91" s="2101"/>
      <c r="P91" s="2101"/>
      <c r="Q91" s="2101"/>
    </row>
    <row r="92" spans="1:17" ht="16" x14ac:dyDescent="0.3">
      <c r="A92" s="1609"/>
      <c r="B92" s="1570"/>
      <c r="C92" s="1571"/>
      <c r="D92" s="1569"/>
      <c r="E92" s="1587"/>
      <c r="F92" s="1587"/>
      <c r="G92" s="1572"/>
      <c r="H92" s="1572"/>
      <c r="I92" s="1572"/>
      <c r="J92" s="1907"/>
      <c r="K92" s="1587"/>
      <c r="L92" s="2101"/>
      <c r="M92" s="2101"/>
      <c r="N92" s="2101"/>
      <c r="O92" s="2101"/>
      <c r="P92" s="2101"/>
      <c r="Q92" s="2101"/>
    </row>
    <row r="93" spans="1:17" ht="16" x14ac:dyDescent="0.3">
      <c r="A93" s="1609"/>
      <c r="B93" s="1570"/>
      <c r="C93" s="1571"/>
      <c r="D93" s="1569"/>
      <c r="E93" s="1587"/>
      <c r="F93" s="1587"/>
      <c r="G93" s="1572"/>
      <c r="H93" s="1572"/>
      <c r="I93" s="1572"/>
      <c r="J93" s="1907"/>
      <c r="K93" s="1587"/>
      <c r="L93" s="2101"/>
      <c r="M93" s="2101"/>
      <c r="N93" s="2101"/>
      <c r="O93" s="2101"/>
      <c r="P93" s="2101"/>
      <c r="Q93" s="2101"/>
    </row>
    <row r="94" spans="1:17" ht="16" x14ac:dyDescent="0.3">
      <c r="A94" s="1609"/>
      <c r="B94" s="1570"/>
      <c r="C94" s="1571"/>
      <c r="D94" s="1569"/>
      <c r="E94" s="1587"/>
      <c r="F94" s="1587"/>
      <c r="G94" s="1572"/>
      <c r="H94" s="1572"/>
      <c r="I94" s="1572"/>
      <c r="J94" s="1907"/>
      <c r="K94" s="1587"/>
      <c r="L94" s="2101"/>
      <c r="M94" s="2101"/>
      <c r="N94" s="2101"/>
      <c r="O94" s="2101"/>
      <c r="P94" s="2101"/>
      <c r="Q94" s="2101"/>
    </row>
    <row r="95" spans="1:17" ht="16" x14ac:dyDescent="0.3">
      <c r="A95" s="1609"/>
      <c r="B95" s="1570"/>
      <c r="C95" s="1571"/>
      <c r="D95" s="1569"/>
      <c r="E95" s="1587"/>
      <c r="F95" s="1587"/>
      <c r="G95" s="1572"/>
      <c r="H95" s="1572"/>
      <c r="I95" s="1572"/>
      <c r="J95" s="1907"/>
      <c r="K95" s="1587"/>
      <c r="L95" s="2101"/>
      <c r="M95" s="2101"/>
      <c r="N95" s="2101"/>
      <c r="O95" s="2101"/>
      <c r="P95" s="2101"/>
      <c r="Q95" s="2101"/>
    </row>
    <row r="96" spans="1:17" ht="16" x14ac:dyDescent="0.3">
      <c r="A96" s="1609"/>
      <c r="B96" s="1570"/>
      <c r="C96" s="1571"/>
      <c r="D96" s="1569"/>
      <c r="E96" s="1587"/>
      <c r="F96" s="1587"/>
      <c r="G96" s="1572"/>
      <c r="H96" s="1572"/>
      <c r="I96" s="1572"/>
      <c r="J96" s="1907"/>
      <c r="K96" s="1587"/>
      <c r="L96" s="2101"/>
      <c r="M96" s="2101"/>
      <c r="N96" s="2101"/>
      <c r="O96" s="2101"/>
      <c r="P96" s="2101"/>
      <c r="Q96" s="2101"/>
    </row>
    <row r="97" spans="1:17" ht="16" x14ac:dyDescent="0.3">
      <c r="A97" s="1609"/>
      <c r="B97" s="1570"/>
      <c r="C97" s="1571"/>
      <c r="D97" s="1569"/>
      <c r="E97" s="1587"/>
      <c r="F97" s="1587"/>
      <c r="G97" s="1572"/>
      <c r="H97" s="1572"/>
      <c r="I97" s="1572"/>
      <c r="J97" s="1907"/>
      <c r="K97" s="1587"/>
      <c r="L97" s="2101"/>
      <c r="M97" s="2101"/>
      <c r="N97" s="2101"/>
      <c r="O97" s="2101"/>
      <c r="P97" s="2101"/>
      <c r="Q97" s="2101"/>
    </row>
    <row r="98" spans="1:17" ht="16" x14ac:dyDescent="0.3">
      <c r="A98" s="1609"/>
      <c r="B98" s="1570"/>
      <c r="C98" s="1571"/>
      <c r="D98" s="1569"/>
      <c r="E98" s="1587"/>
      <c r="F98" s="1587"/>
      <c r="G98" s="1572"/>
      <c r="H98" s="1572"/>
      <c r="I98" s="1572"/>
      <c r="J98" s="1907"/>
      <c r="K98" s="1587"/>
      <c r="L98" s="2101"/>
      <c r="M98" s="2101"/>
      <c r="N98" s="2101"/>
      <c r="O98" s="2101"/>
      <c r="P98" s="2101"/>
      <c r="Q98" s="2101"/>
    </row>
    <row r="99" spans="1:17" ht="16" x14ac:dyDescent="0.3">
      <c r="A99" s="1609"/>
      <c r="B99" s="1570"/>
      <c r="C99" s="1571"/>
      <c r="D99" s="1569"/>
      <c r="E99" s="1587"/>
      <c r="F99" s="1587"/>
      <c r="G99" s="1572"/>
      <c r="H99" s="1572"/>
      <c r="I99" s="1572"/>
      <c r="J99" s="1907"/>
      <c r="K99" s="1587"/>
      <c r="L99" s="2101"/>
      <c r="M99" s="2101"/>
      <c r="N99" s="2101"/>
      <c r="O99" s="2101"/>
      <c r="P99" s="2101"/>
      <c r="Q99" s="2101"/>
    </row>
    <row r="100" spans="1:17" ht="16" x14ac:dyDescent="0.3">
      <c r="A100" s="1609"/>
      <c r="B100" s="1570"/>
      <c r="C100" s="1571"/>
      <c r="D100" s="1569"/>
      <c r="E100" s="1587"/>
      <c r="F100" s="1587"/>
      <c r="G100" s="1572"/>
      <c r="H100" s="1572"/>
      <c r="I100" s="1572"/>
      <c r="J100" s="1907"/>
      <c r="K100" s="1587"/>
      <c r="L100" s="2101"/>
      <c r="M100" s="2101"/>
      <c r="N100" s="2101"/>
      <c r="O100" s="2101"/>
      <c r="P100" s="2101"/>
      <c r="Q100" s="2101"/>
    </row>
    <row r="101" spans="1:17" ht="16" x14ac:dyDescent="0.3">
      <c r="A101" s="1609"/>
      <c r="B101" s="1570"/>
      <c r="C101" s="1571"/>
      <c r="D101" s="1569"/>
      <c r="E101" s="1587"/>
      <c r="F101" s="1587"/>
      <c r="G101" s="1572"/>
      <c r="H101" s="1572"/>
      <c r="I101" s="1572"/>
      <c r="J101" s="1907"/>
      <c r="K101" s="1587"/>
      <c r="L101" s="2101"/>
      <c r="M101" s="2101"/>
      <c r="N101" s="2101"/>
      <c r="O101" s="2101"/>
      <c r="P101" s="2101"/>
      <c r="Q101" s="2101"/>
    </row>
    <row r="102" spans="1:17" ht="16" x14ac:dyDescent="0.3">
      <c r="A102" s="1609"/>
      <c r="B102" s="1570"/>
      <c r="C102" s="1571"/>
      <c r="D102" s="1569"/>
      <c r="E102" s="1587"/>
      <c r="F102" s="1587"/>
      <c r="G102" s="1572"/>
      <c r="H102" s="1572"/>
      <c r="I102" s="1572"/>
      <c r="J102" s="1907"/>
      <c r="K102" s="1587"/>
      <c r="L102" s="2101"/>
      <c r="M102" s="2101"/>
      <c r="N102" s="2101"/>
      <c r="O102" s="2101"/>
      <c r="P102" s="2101"/>
      <c r="Q102" s="2101"/>
    </row>
    <row r="103" spans="1:17" ht="16" x14ac:dyDescent="0.3">
      <c r="A103" s="1609"/>
      <c r="B103" s="1570"/>
      <c r="C103" s="1571"/>
      <c r="D103" s="1569"/>
      <c r="E103" s="1587"/>
      <c r="F103" s="1587"/>
      <c r="G103" s="1572"/>
      <c r="H103" s="1572"/>
      <c r="I103" s="1572"/>
      <c r="J103" s="1907"/>
      <c r="K103" s="1587"/>
      <c r="L103" s="2101"/>
      <c r="M103" s="2101"/>
      <c r="N103" s="2101"/>
      <c r="O103" s="2101"/>
      <c r="P103" s="2101"/>
      <c r="Q103" s="2101"/>
    </row>
    <row r="104" spans="1:17" ht="16" x14ac:dyDescent="0.3">
      <c r="A104" s="1609"/>
      <c r="B104" s="1570"/>
      <c r="C104" s="1571"/>
      <c r="D104" s="1569"/>
      <c r="E104" s="1587"/>
      <c r="F104" s="1587"/>
      <c r="G104" s="1572"/>
      <c r="H104" s="1572"/>
      <c r="I104" s="1572"/>
      <c r="J104" s="1907"/>
      <c r="K104" s="1587"/>
      <c r="L104" s="2101"/>
      <c r="M104" s="2101"/>
      <c r="N104" s="2101"/>
      <c r="O104" s="2101"/>
      <c r="P104" s="2101"/>
      <c r="Q104" s="2101"/>
    </row>
    <row r="105" spans="1:17" ht="16" x14ac:dyDescent="0.3">
      <c r="A105" s="1609"/>
      <c r="B105" s="1570"/>
      <c r="C105" s="1571"/>
      <c r="D105" s="1569"/>
      <c r="E105" s="1587"/>
      <c r="F105" s="1587"/>
      <c r="G105" s="1572"/>
      <c r="H105" s="1572"/>
      <c r="I105" s="1572"/>
      <c r="J105" s="1907"/>
      <c r="K105" s="1587"/>
      <c r="L105" s="2101"/>
      <c r="M105" s="2101"/>
      <c r="N105" s="2101"/>
      <c r="O105" s="2101"/>
      <c r="P105" s="2101"/>
      <c r="Q105" s="2101"/>
    </row>
    <row r="106" spans="1:17" ht="16" x14ac:dyDescent="0.3">
      <c r="A106" s="1609"/>
      <c r="B106" s="1570"/>
      <c r="C106" s="1571"/>
      <c r="D106" s="1569"/>
      <c r="E106" s="1587"/>
      <c r="F106" s="1587"/>
      <c r="G106" s="1572"/>
      <c r="H106" s="1572"/>
      <c r="I106" s="1572"/>
      <c r="J106" s="1907"/>
      <c r="K106" s="1587"/>
      <c r="L106" s="2101"/>
      <c r="M106" s="2101"/>
      <c r="N106" s="2101"/>
      <c r="O106" s="2101"/>
      <c r="P106" s="2101"/>
      <c r="Q106" s="2101"/>
    </row>
    <row r="107" spans="1:17" ht="16" x14ac:dyDescent="0.3">
      <c r="A107" s="1609"/>
      <c r="B107" s="1570"/>
      <c r="C107" s="1571"/>
      <c r="D107" s="1569"/>
      <c r="E107" s="1587"/>
      <c r="F107" s="1587"/>
      <c r="G107" s="1572"/>
      <c r="H107" s="1572"/>
      <c r="I107" s="1572"/>
      <c r="J107" s="1907"/>
      <c r="K107" s="1587"/>
      <c r="L107" s="2101"/>
      <c r="M107" s="2101"/>
      <c r="N107" s="2101"/>
      <c r="O107" s="2101"/>
      <c r="P107" s="2101"/>
      <c r="Q107" s="2101"/>
    </row>
    <row r="108" spans="1:17" ht="16" x14ac:dyDescent="0.3">
      <c r="A108" s="1609"/>
      <c r="B108" s="1570"/>
      <c r="C108" s="1571"/>
      <c r="D108" s="1569"/>
      <c r="E108" s="1587"/>
      <c r="F108" s="1587"/>
      <c r="G108" s="1572"/>
      <c r="H108" s="1572"/>
      <c r="I108" s="1572"/>
      <c r="J108" s="1907"/>
      <c r="K108" s="1587"/>
      <c r="L108" s="2101"/>
      <c r="M108" s="2101"/>
      <c r="N108" s="2101"/>
      <c r="O108" s="2101"/>
      <c r="P108" s="2101"/>
      <c r="Q108" s="2101"/>
    </row>
    <row r="109" spans="1:17" ht="16" x14ac:dyDescent="0.3">
      <c r="A109" s="1609"/>
      <c r="B109" s="1570"/>
      <c r="C109" s="1571"/>
      <c r="D109" s="1569"/>
      <c r="E109" s="1587"/>
      <c r="F109" s="1587"/>
      <c r="G109" s="1572"/>
      <c r="H109" s="1572"/>
      <c r="I109" s="1572"/>
      <c r="J109" s="1907"/>
      <c r="K109" s="1587"/>
      <c r="L109" s="2101"/>
      <c r="M109" s="2101"/>
      <c r="N109" s="2101"/>
      <c r="O109" s="2101"/>
      <c r="P109" s="2101"/>
      <c r="Q109" s="2101"/>
    </row>
    <row r="110" spans="1:17" ht="16" x14ac:dyDescent="0.3">
      <c r="A110" s="1609"/>
      <c r="B110" s="1570"/>
      <c r="C110" s="1571"/>
      <c r="D110" s="1569"/>
      <c r="E110" s="1587"/>
      <c r="F110" s="1587"/>
      <c r="G110" s="1572"/>
      <c r="H110" s="1572"/>
      <c r="I110" s="1572"/>
      <c r="J110" s="1907"/>
      <c r="K110" s="1587"/>
      <c r="L110" s="2101"/>
      <c r="M110" s="2101"/>
      <c r="N110" s="2101"/>
      <c r="O110" s="2101"/>
      <c r="P110" s="2101"/>
      <c r="Q110" s="2101"/>
    </row>
    <row r="111" spans="1:17" ht="16" x14ac:dyDescent="0.3">
      <c r="A111" s="1609"/>
      <c r="B111" s="1570"/>
      <c r="C111" s="1571"/>
      <c r="D111" s="1569"/>
      <c r="E111" s="1587"/>
      <c r="F111" s="1587"/>
      <c r="G111" s="1572"/>
      <c r="H111" s="1572"/>
      <c r="I111" s="1572"/>
      <c r="J111" s="1907"/>
      <c r="K111" s="1587"/>
      <c r="L111" s="2101"/>
      <c r="M111" s="2101"/>
      <c r="N111" s="2101"/>
      <c r="O111" s="2101"/>
      <c r="P111" s="2101"/>
      <c r="Q111" s="2101"/>
    </row>
    <row r="112" spans="1:17" ht="16" x14ac:dyDescent="0.3">
      <c r="A112" s="1609"/>
      <c r="B112" s="1570"/>
      <c r="C112" s="1571"/>
      <c r="D112" s="1569"/>
      <c r="E112" s="1587"/>
      <c r="F112" s="1587"/>
      <c r="G112" s="1572"/>
      <c r="H112" s="1572"/>
      <c r="I112" s="1572"/>
      <c r="J112" s="1907"/>
      <c r="K112" s="1587"/>
      <c r="L112" s="2101"/>
      <c r="M112" s="2101"/>
      <c r="N112" s="2101"/>
      <c r="O112" s="2101"/>
      <c r="P112" s="2101"/>
      <c r="Q112" s="2101"/>
    </row>
    <row r="113" spans="1:17" ht="16" x14ac:dyDescent="0.3">
      <c r="A113" s="1609"/>
      <c r="B113" s="1570"/>
      <c r="C113" s="1571"/>
      <c r="D113" s="1569"/>
      <c r="E113" s="1587"/>
      <c r="F113" s="1587"/>
      <c r="G113" s="1572"/>
      <c r="H113" s="1572"/>
      <c r="I113" s="1572"/>
      <c r="J113" s="1907"/>
      <c r="K113" s="1587"/>
      <c r="L113" s="2101"/>
      <c r="M113" s="2101"/>
      <c r="N113" s="2101"/>
      <c r="O113" s="2101"/>
      <c r="P113" s="2101"/>
      <c r="Q113" s="2101"/>
    </row>
    <row r="114" spans="1:17" ht="16" x14ac:dyDescent="0.3">
      <c r="A114" s="1609"/>
      <c r="B114" s="1570"/>
      <c r="C114" s="1571"/>
      <c r="D114" s="1569"/>
      <c r="E114" s="1587"/>
      <c r="F114" s="1587"/>
      <c r="G114" s="1572"/>
      <c r="H114" s="1572"/>
      <c r="I114" s="1572"/>
      <c r="J114" s="1907"/>
      <c r="K114" s="1587"/>
      <c r="L114" s="2101"/>
      <c r="M114" s="2101"/>
      <c r="N114" s="2101"/>
      <c r="O114" s="2101"/>
      <c r="P114" s="2101"/>
      <c r="Q114" s="2101"/>
    </row>
    <row r="115" spans="1:17" ht="16" x14ac:dyDescent="0.3">
      <c r="A115" s="1609"/>
      <c r="B115" s="1570"/>
      <c r="C115" s="1571"/>
      <c r="D115" s="1569"/>
      <c r="E115" s="1587"/>
      <c r="F115" s="1587"/>
      <c r="G115" s="1572"/>
      <c r="H115" s="1572"/>
      <c r="I115" s="1572"/>
      <c r="J115" s="1907"/>
      <c r="K115" s="1587"/>
      <c r="L115" s="2101"/>
      <c r="M115" s="2101"/>
      <c r="N115" s="2101"/>
      <c r="O115" s="2101"/>
      <c r="P115" s="2101"/>
      <c r="Q115" s="2101"/>
    </row>
    <row r="116" spans="1:17" ht="16" x14ac:dyDescent="0.3">
      <c r="A116" s="1609"/>
      <c r="B116" s="1570"/>
      <c r="C116" s="1571"/>
      <c r="D116" s="1569"/>
      <c r="E116" s="1587"/>
      <c r="F116" s="1587"/>
      <c r="G116" s="1572"/>
      <c r="H116" s="1572"/>
      <c r="I116" s="1572"/>
      <c r="J116" s="1907"/>
      <c r="K116" s="1587"/>
      <c r="L116" s="2101"/>
      <c r="M116" s="2101"/>
      <c r="N116" s="2101"/>
      <c r="O116" s="2101"/>
      <c r="P116" s="2101"/>
      <c r="Q116" s="2101"/>
    </row>
    <row r="117" spans="1:17" ht="16" x14ac:dyDescent="0.3">
      <c r="A117" s="1609"/>
      <c r="B117" s="1570"/>
      <c r="C117" s="1571"/>
      <c r="D117" s="1569"/>
      <c r="E117" s="1587"/>
      <c r="F117" s="1587"/>
      <c r="G117" s="1572"/>
      <c r="H117" s="1572"/>
      <c r="I117" s="1572"/>
      <c r="J117" s="1907"/>
      <c r="K117" s="1587"/>
      <c r="L117" s="2101"/>
      <c r="M117" s="2101"/>
      <c r="N117" s="2101"/>
      <c r="O117" s="2101"/>
      <c r="P117" s="2101"/>
      <c r="Q117" s="2101"/>
    </row>
    <row r="118" spans="1:17" ht="16" x14ac:dyDescent="0.3">
      <c r="A118" s="1609"/>
      <c r="B118" s="1570"/>
      <c r="C118" s="1571"/>
      <c r="D118" s="1569"/>
      <c r="E118" s="1587"/>
      <c r="F118" s="1587"/>
      <c r="G118" s="1572"/>
      <c r="H118" s="1572"/>
      <c r="I118" s="1572"/>
      <c r="J118" s="1907"/>
      <c r="K118" s="1587"/>
      <c r="L118" s="2101"/>
      <c r="M118" s="2101"/>
      <c r="N118" s="2101"/>
      <c r="O118" s="2101"/>
      <c r="P118" s="2101"/>
      <c r="Q118" s="2101"/>
    </row>
    <row r="119" spans="1:17" ht="16" x14ac:dyDescent="0.3">
      <c r="A119" s="1609"/>
      <c r="B119" s="1570"/>
      <c r="C119" s="1571"/>
      <c r="D119" s="1569"/>
      <c r="E119" s="1587"/>
      <c r="F119" s="1587"/>
      <c r="G119" s="1572"/>
      <c r="H119" s="1572"/>
      <c r="I119" s="1572"/>
      <c r="J119" s="1907"/>
      <c r="K119" s="1587"/>
      <c r="L119" s="2101"/>
      <c r="M119" s="2101"/>
      <c r="N119" s="2101"/>
      <c r="O119" s="2101"/>
      <c r="P119" s="2101"/>
      <c r="Q119" s="2101"/>
    </row>
    <row r="120" spans="1:17" ht="16" x14ac:dyDescent="0.3">
      <c r="A120" s="1609"/>
      <c r="B120" s="1570"/>
      <c r="C120" s="1571"/>
      <c r="D120" s="1569"/>
      <c r="E120" s="1587"/>
      <c r="F120" s="1587"/>
      <c r="G120" s="1572"/>
      <c r="H120" s="1572"/>
      <c r="I120" s="1572"/>
      <c r="J120" s="1907"/>
      <c r="K120" s="1587"/>
      <c r="L120" s="2101"/>
      <c r="M120" s="2101"/>
      <c r="N120" s="2101"/>
      <c r="O120" s="2101"/>
      <c r="P120" s="2101"/>
      <c r="Q120" s="2101"/>
    </row>
    <row r="121" spans="1:17" ht="16" x14ac:dyDescent="0.3">
      <c r="A121" s="1609"/>
      <c r="B121" s="1570"/>
      <c r="C121" s="1571"/>
      <c r="D121" s="1569"/>
      <c r="E121" s="1587"/>
      <c r="F121" s="1587"/>
      <c r="G121" s="1572"/>
      <c r="H121" s="1572"/>
      <c r="I121" s="1572"/>
      <c r="J121" s="1907"/>
      <c r="K121" s="1587"/>
      <c r="L121" s="2101"/>
      <c r="M121" s="2101"/>
      <c r="N121" s="2101"/>
      <c r="O121" s="2101"/>
      <c r="P121" s="2101"/>
      <c r="Q121" s="2101"/>
    </row>
    <row r="122" spans="1:17" ht="16" x14ac:dyDescent="0.3">
      <c r="A122" s="1609"/>
      <c r="B122" s="1570"/>
      <c r="C122" s="1571"/>
      <c r="D122" s="1569"/>
      <c r="E122" s="1587"/>
      <c r="F122" s="1587"/>
      <c r="G122" s="1572"/>
      <c r="H122" s="1572"/>
      <c r="I122" s="1572"/>
      <c r="J122" s="1907"/>
      <c r="K122" s="1587"/>
      <c r="L122" s="2101"/>
      <c r="M122" s="2101"/>
      <c r="N122" s="2101"/>
      <c r="O122" s="2101"/>
      <c r="P122" s="2101"/>
      <c r="Q122" s="2101"/>
    </row>
    <row r="123" spans="1:17" ht="16" x14ac:dyDescent="0.3">
      <c r="A123" s="1609"/>
      <c r="B123" s="1570"/>
      <c r="C123" s="1571"/>
      <c r="D123" s="1569"/>
      <c r="E123" s="1587"/>
      <c r="F123" s="1587"/>
      <c r="G123" s="1572"/>
      <c r="H123" s="1572"/>
      <c r="I123" s="1572"/>
      <c r="J123" s="1907"/>
      <c r="K123" s="1587"/>
      <c r="L123" s="2101"/>
      <c r="M123" s="2101"/>
      <c r="N123" s="2101"/>
      <c r="O123" s="2101"/>
      <c r="P123" s="2101"/>
      <c r="Q123" s="2101"/>
    </row>
    <row r="124" spans="1:17" ht="16" x14ac:dyDescent="0.3">
      <c r="A124" s="1609"/>
      <c r="B124" s="1570"/>
      <c r="C124" s="1571"/>
      <c r="D124" s="1569"/>
      <c r="E124" s="1587"/>
      <c r="F124" s="1587"/>
      <c r="G124" s="1572"/>
      <c r="H124" s="1572"/>
      <c r="I124" s="1572"/>
      <c r="J124" s="1907"/>
      <c r="K124" s="1587"/>
      <c r="L124" s="2101"/>
      <c r="M124" s="2101"/>
      <c r="N124" s="2101"/>
      <c r="O124" s="2101"/>
      <c r="P124" s="2101"/>
      <c r="Q124" s="2101"/>
    </row>
    <row r="125" spans="1:17" ht="16" x14ac:dyDescent="0.3">
      <c r="A125" s="1609"/>
      <c r="B125" s="1570"/>
      <c r="C125" s="1571"/>
      <c r="D125" s="1569"/>
      <c r="E125" s="1587"/>
      <c r="F125" s="1587"/>
      <c r="G125" s="1572"/>
      <c r="H125" s="1572"/>
      <c r="I125" s="1572"/>
      <c r="J125" s="1907"/>
      <c r="K125" s="1587"/>
      <c r="L125" s="2101"/>
      <c r="M125" s="2101"/>
      <c r="N125" s="2101"/>
      <c r="O125" s="2101"/>
      <c r="P125" s="2101"/>
      <c r="Q125" s="2101"/>
    </row>
    <row r="126" spans="1:17" ht="16" x14ac:dyDescent="0.3">
      <c r="A126" s="1609"/>
      <c r="B126" s="1570"/>
      <c r="C126" s="1571"/>
      <c r="D126" s="1569"/>
      <c r="E126" s="1587"/>
      <c r="F126" s="1587"/>
      <c r="G126" s="1572"/>
      <c r="H126" s="1572"/>
      <c r="I126" s="1572"/>
      <c r="J126" s="1907"/>
      <c r="K126" s="1587"/>
      <c r="L126" s="2101"/>
      <c r="M126" s="2101"/>
      <c r="N126" s="2101"/>
      <c r="O126" s="2101"/>
      <c r="P126" s="2101"/>
      <c r="Q126" s="2101"/>
    </row>
    <row r="127" spans="1:17" ht="16" x14ac:dyDescent="0.3">
      <c r="A127" s="1609"/>
      <c r="B127" s="1570"/>
      <c r="C127" s="1571"/>
      <c r="D127" s="1569"/>
      <c r="E127" s="1587"/>
      <c r="F127" s="1587"/>
      <c r="G127" s="1572"/>
      <c r="H127" s="1572"/>
      <c r="I127" s="1572"/>
      <c r="J127" s="1907"/>
      <c r="K127" s="1587"/>
      <c r="L127" s="2101"/>
      <c r="M127" s="2101"/>
      <c r="N127" s="2101"/>
      <c r="O127" s="2101"/>
      <c r="P127" s="2101"/>
      <c r="Q127" s="2101"/>
    </row>
    <row r="128" spans="1:17" ht="16" x14ac:dyDescent="0.3">
      <c r="A128" s="1609"/>
      <c r="B128" s="1570"/>
      <c r="C128" s="1571"/>
      <c r="D128" s="1569"/>
      <c r="E128" s="1587"/>
      <c r="F128" s="1587"/>
      <c r="G128" s="1572"/>
      <c r="H128" s="1572"/>
      <c r="I128" s="1572"/>
      <c r="J128" s="1907"/>
      <c r="K128" s="1587"/>
      <c r="L128" s="2101"/>
      <c r="M128" s="2101"/>
      <c r="N128" s="2101"/>
      <c r="O128" s="2101"/>
      <c r="P128" s="2101"/>
      <c r="Q128" s="2101"/>
    </row>
    <row r="129" spans="1:17" ht="16" x14ac:dyDescent="0.3">
      <c r="A129" s="1609"/>
      <c r="B129" s="1570"/>
      <c r="C129" s="1571"/>
      <c r="D129" s="1569"/>
      <c r="E129" s="1587"/>
      <c r="F129" s="1587"/>
      <c r="G129" s="1572"/>
      <c r="H129" s="1572"/>
      <c r="I129" s="1572"/>
      <c r="J129" s="1907"/>
      <c r="K129" s="1587"/>
      <c r="L129" s="2101"/>
      <c r="M129" s="2101"/>
      <c r="N129" s="2101"/>
      <c r="O129" s="2101"/>
      <c r="P129" s="2101"/>
      <c r="Q129" s="2101"/>
    </row>
    <row r="130" spans="1:17" ht="16" x14ac:dyDescent="0.3">
      <c r="A130" s="1609"/>
      <c r="B130" s="1570"/>
      <c r="C130" s="1571"/>
      <c r="D130" s="1569"/>
      <c r="E130" s="1587"/>
      <c r="F130" s="1587"/>
      <c r="G130" s="1572"/>
      <c r="H130" s="1572"/>
      <c r="I130" s="1572"/>
      <c r="J130" s="1907"/>
      <c r="K130" s="1587"/>
      <c r="L130" s="2101"/>
      <c r="M130" s="2101"/>
      <c r="N130" s="2101"/>
      <c r="O130" s="2101"/>
      <c r="P130" s="2101"/>
      <c r="Q130" s="2101"/>
    </row>
    <row r="131" spans="1:17" ht="16" x14ac:dyDescent="0.3">
      <c r="A131" s="1609"/>
      <c r="B131" s="1570"/>
      <c r="C131" s="1571"/>
      <c r="D131" s="1569"/>
      <c r="E131" s="1587"/>
      <c r="F131" s="1587"/>
      <c r="G131" s="1572"/>
      <c r="H131" s="1572"/>
      <c r="I131" s="1572"/>
      <c r="J131" s="1907"/>
      <c r="K131" s="1587"/>
      <c r="L131" s="2101"/>
      <c r="M131" s="2101"/>
      <c r="N131" s="2101"/>
      <c r="O131" s="2101"/>
      <c r="P131" s="2101"/>
      <c r="Q131" s="2101"/>
    </row>
    <row r="132" spans="1:17" ht="16" x14ac:dyDescent="0.3">
      <c r="A132" s="1609"/>
      <c r="B132" s="1570"/>
      <c r="C132" s="1571"/>
      <c r="D132" s="1569"/>
      <c r="E132" s="1587"/>
      <c r="F132" s="1587"/>
      <c r="G132" s="1572"/>
      <c r="H132" s="1572"/>
      <c r="I132" s="1572"/>
      <c r="J132" s="1907"/>
      <c r="K132" s="1587"/>
      <c r="L132" s="2101"/>
      <c r="M132" s="2101"/>
      <c r="N132" s="2101"/>
      <c r="O132" s="2101"/>
      <c r="P132" s="2101"/>
      <c r="Q132" s="2101"/>
    </row>
    <row r="133" spans="1:17" ht="16" x14ac:dyDescent="0.3">
      <c r="A133" s="1609"/>
      <c r="B133" s="1570"/>
      <c r="C133" s="1571"/>
      <c r="D133" s="1569"/>
      <c r="E133" s="1587"/>
      <c r="F133" s="1587"/>
      <c r="G133" s="1572"/>
      <c r="H133" s="1572"/>
      <c r="I133" s="1572"/>
      <c r="J133" s="1907"/>
      <c r="K133" s="1587"/>
      <c r="L133" s="2101"/>
      <c r="M133" s="2101"/>
      <c r="N133" s="2101"/>
      <c r="O133" s="2101"/>
      <c r="P133" s="2101"/>
      <c r="Q133" s="2101"/>
    </row>
    <row r="134" spans="1:17" ht="16" x14ac:dyDescent="0.3">
      <c r="A134" s="1609"/>
      <c r="B134" s="1570"/>
      <c r="C134" s="1571"/>
      <c r="D134" s="1569"/>
      <c r="E134" s="1587"/>
      <c r="F134" s="1587"/>
      <c r="G134" s="1572"/>
      <c r="H134" s="1572"/>
      <c r="I134" s="1572"/>
      <c r="J134" s="1907"/>
      <c r="K134" s="1587"/>
      <c r="L134" s="2101"/>
      <c r="M134" s="2101"/>
      <c r="N134" s="2101"/>
      <c r="O134" s="2101"/>
      <c r="P134" s="2101"/>
      <c r="Q134" s="2101"/>
    </row>
    <row r="135" spans="1:17" ht="16" x14ac:dyDescent="0.3">
      <c r="A135" s="1609"/>
      <c r="B135" s="1570"/>
      <c r="C135" s="1571"/>
      <c r="D135" s="1569"/>
      <c r="E135" s="1587"/>
      <c r="F135" s="1587"/>
      <c r="G135" s="1572"/>
      <c r="H135" s="1572"/>
      <c r="I135" s="1572"/>
      <c r="J135" s="1907"/>
      <c r="K135" s="1587"/>
      <c r="L135" s="2101"/>
      <c r="M135" s="2101"/>
      <c r="N135" s="2101"/>
      <c r="O135" s="2101"/>
      <c r="P135" s="2101"/>
      <c r="Q135" s="2101"/>
    </row>
    <row r="136" spans="1:17" ht="16" x14ac:dyDescent="0.3">
      <c r="A136" s="1609"/>
      <c r="B136" s="1570"/>
      <c r="C136" s="1571"/>
      <c r="D136" s="1569"/>
      <c r="E136" s="1587"/>
      <c r="F136" s="1587"/>
      <c r="G136" s="1572"/>
      <c r="H136" s="1572"/>
      <c r="I136" s="1572"/>
      <c r="J136" s="1907"/>
      <c r="K136" s="1587"/>
      <c r="L136" s="2101"/>
      <c r="M136" s="2101"/>
      <c r="N136" s="2101"/>
      <c r="O136" s="2101"/>
      <c r="P136" s="2101"/>
      <c r="Q136" s="2101"/>
    </row>
    <row r="137" spans="1:17" ht="16" x14ac:dyDescent="0.3">
      <c r="A137" s="1609"/>
      <c r="B137" s="1570"/>
      <c r="C137" s="1571"/>
      <c r="D137" s="1569"/>
      <c r="E137" s="1587"/>
      <c r="F137" s="1587"/>
      <c r="G137" s="1572"/>
      <c r="H137" s="1572"/>
      <c r="I137" s="1572"/>
      <c r="J137" s="1907"/>
      <c r="K137" s="1587"/>
      <c r="L137" s="2101"/>
      <c r="M137" s="2101"/>
      <c r="N137" s="2101"/>
      <c r="O137" s="2101"/>
      <c r="P137" s="2101"/>
      <c r="Q137" s="2101"/>
    </row>
    <row r="138" spans="1:17" ht="16" x14ac:dyDescent="0.3">
      <c r="A138" s="1609"/>
      <c r="B138" s="1570"/>
      <c r="C138" s="1571"/>
      <c r="D138" s="1569"/>
      <c r="E138" s="1587"/>
      <c r="F138" s="1587"/>
      <c r="G138" s="1572"/>
      <c r="H138" s="1572"/>
      <c r="I138" s="1572"/>
      <c r="J138" s="1907"/>
      <c r="K138" s="1587"/>
      <c r="L138" s="2101"/>
      <c r="M138" s="2101"/>
      <c r="N138" s="2101"/>
      <c r="O138" s="2101"/>
      <c r="P138" s="2101"/>
      <c r="Q138" s="2101"/>
    </row>
    <row r="139" spans="1:17" ht="16" x14ac:dyDescent="0.3">
      <c r="A139" s="1609"/>
      <c r="B139" s="1570"/>
      <c r="C139" s="1571"/>
      <c r="D139" s="1569"/>
      <c r="E139" s="1587"/>
      <c r="F139" s="1587"/>
      <c r="G139" s="1572"/>
      <c r="H139" s="1572"/>
      <c r="I139" s="1572"/>
      <c r="J139" s="1907"/>
      <c r="K139" s="1587"/>
      <c r="L139" s="2101"/>
      <c r="M139" s="2101"/>
      <c r="N139" s="2101"/>
      <c r="O139" s="2101"/>
      <c r="P139" s="2101"/>
      <c r="Q139" s="2101"/>
    </row>
    <row r="140" spans="1:17" ht="16" x14ac:dyDescent="0.3">
      <c r="A140" s="1609"/>
      <c r="B140" s="1570"/>
      <c r="C140" s="1571"/>
      <c r="D140" s="1569"/>
      <c r="E140" s="1587"/>
      <c r="F140" s="1587"/>
      <c r="G140" s="1572"/>
      <c r="H140" s="1572"/>
      <c r="I140" s="1572"/>
      <c r="J140" s="1907"/>
      <c r="K140" s="1587"/>
      <c r="L140" s="2101"/>
      <c r="M140" s="2101"/>
      <c r="N140" s="2101"/>
      <c r="O140" s="2101"/>
      <c r="P140" s="2101"/>
      <c r="Q140" s="2101"/>
    </row>
    <row r="141" spans="1:17" ht="16" x14ac:dyDescent="0.3">
      <c r="A141" s="1609"/>
      <c r="B141" s="1570"/>
      <c r="C141" s="1571"/>
      <c r="D141" s="1569"/>
      <c r="E141" s="1587"/>
      <c r="F141" s="1587"/>
      <c r="G141" s="1572"/>
      <c r="H141" s="1572"/>
      <c r="I141" s="1572"/>
      <c r="J141" s="1907"/>
      <c r="K141" s="1587"/>
      <c r="L141" s="2101"/>
      <c r="M141" s="2101"/>
      <c r="N141" s="2101"/>
      <c r="O141" s="2101"/>
      <c r="P141" s="2101"/>
      <c r="Q141" s="2101"/>
    </row>
    <row r="142" spans="1:17" ht="16" x14ac:dyDescent="0.3">
      <c r="A142" s="1609"/>
      <c r="B142" s="1570"/>
      <c r="C142" s="1571"/>
      <c r="D142" s="1569"/>
      <c r="E142" s="1587"/>
      <c r="F142" s="1587"/>
      <c r="G142" s="1572"/>
      <c r="H142" s="1572"/>
      <c r="I142" s="1572"/>
      <c r="J142" s="1907"/>
      <c r="K142" s="1587"/>
      <c r="L142" s="2101"/>
      <c r="M142" s="2101"/>
      <c r="N142" s="2101"/>
      <c r="O142" s="2101"/>
      <c r="P142" s="2101"/>
      <c r="Q142" s="2101"/>
    </row>
    <row r="143" spans="1:17" ht="16" x14ac:dyDescent="0.3">
      <c r="A143" s="1609"/>
      <c r="B143" s="1570"/>
      <c r="C143" s="1571"/>
      <c r="D143" s="1569"/>
      <c r="E143" s="1587"/>
      <c r="F143" s="1587"/>
      <c r="G143" s="1572"/>
      <c r="H143" s="1572"/>
      <c r="I143" s="1572"/>
      <c r="J143" s="1907"/>
      <c r="K143" s="1587"/>
      <c r="L143" s="2101"/>
      <c r="M143" s="2101"/>
      <c r="N143" s="2101"/>
      <c r="O143" s="2101"/>
      <c r="P143" s="2101"/>
      <c r="Q143" s="2101"/>
    </row>
    <row r="144" spans="1:17" ht="16" x14ac:dyDescent="0.3">
      <c r="A144" s="1609"/>
      <c r="B144" s="1570"/>
      <c r="C144" s="1571"/>
      <c r="D144" s="1569"/>
      <c r="E144" s="1587"/>
      <c r="F144" s="1587"/>
      <c r="G144" s="1572"/>
      <c r="H144" s="1572"/>
      <c r="I144" s="1572"/>
      <c r="J144" s="1907"/>
      <c r="K144" s="1587"/>
      <c r="L144" s="2101"/>
      <c r="M144" s="2101"/>
      <c r="N144" s="2101"/>
      <c r="O144" s="2101"/>
      <c r="P144" s="2101"/>
      <c r="Q144" s="2101"/>
    </row>
    <row r="145" spans="1:17" ht="16" x14ac:dyDescent="0.3">
      <c r="A145" s="1609"/>
      <c r="B145" s="1570"/>
      <c r="C145" s="1571"/>
      <c r="D145" s="1569"/>
      <c r="E145" s="1587"/>
      <c r="F145" s="1587"/>
      <c r="G145" s="1572"/>
      <c r="H145" s="1572"/>
      <c r="I145" s="1572"/>
      <c r="J145" s="1907"/>
      <c r="K145" s="1587"/>
      <c r="L145" s="2101"/>
      <c r="M145" s="2101"/>
      <c r="N145" s="2101"/>
      <c r="O145" s="2101"/>
      <c r="P145" s="2101"/>
      <c r="Q145" s="2101"/>
    </row>
    <row r="146" spans="1:17" ht="16" x14ac:dyDescent="0.3">
      <c r="A146" s="1609"/>
      <c r="B146" s="1570"/>
      <c r="C146" s="1571"/>
      <c r="D146" s="1569"/>
      <c r="E146" s="1587"/>
      <c r="F146" s="1587"/>
      <c r="G146" s="1572"/>
      <c r="H146" s="1572"/>
      <c r="I146" s="1572"/>
      <c r="J146" s="1907"/>
      <c r="K146" s="1587"/>
      <c r="L146" s="2101"/>
      <c r="M146" s="2101"/>
      <c r="N146" s="2101"/>
      <c r="O146" s="2101"/>
      <c r="P146" s="2101"/>
      <c r="Q146" s="2101"/>
    </row>
    <row r="147" spans="1:17" ht="16" x14ac:dyDescent="0.3">
      <c r="A147" s="1609"/>
      <c r="B147" s="1570"/>
      <c r="C147" s="1571"/>
      <c r="D147" s="1569"/>
      <c r="E147" s="1587"/>
      <c r="F147" s="1587"/>
      <c r="G147" s="1572"/>
      <c r="H147" s="1572"/>
      <c r="I147" s="1572"/>
      <c r="J147" s="1907"/>
      <c r="K147" s="1587"/>
      <c r="L147" s="2101"/>
      <c r="M147" s="2101"/>
      <c r="N147" s="2101"/>
      <c r="O147" s="2101"/>
      <c r="P147" s="2101"/>
      <c r="Q147" s="2101"/>
    </row>
    <row r="148" spans="1:17" ht="16" x14ac:dyDescent="0.3">
      <c r="A148" s="1609"/>
      <c r="B148" s="1570"/>
      <c r="C148" s="1571"/>
      <c r="D148" s="1569"/>
      <c r="E148" s="1587"/>
      <c r="F148" s="1587"/>
      <c r="G148" s="1572"/>
      <c r="H148" s="1572"/>
      <c r="I148" s="1572"/>
      <c r="J148" s="1907"/>
      <c r="K148" s="1587"/>
      <c r="L148" s="2101"/>
      <c r="M148" s="2101"/>
      <c r="N148" s="2101"/>
      <c r="O148" s="2101"/>
      <c r="P148" s="2101"/>
      <c r="Q148" s="2101"/>
    </row>
    <row r="149" spans="1:17" ht="16" x14ac:dyDescent="0.3">
      <c r="A149" s="1609"/>
      <c r="B149" s="1570"/>
      <c r="C149" s="1571"/>
      <c r="D149" s="1569"/>
      <c r="E149" s="1587"/>
      <c r="F149" s="1587"/>
      <c r="G149" s="1572"/>
      <c r="H149" s="1572"/>
      <c r="I149" s="1572"/>
      <c r="J149" s="1907"/>
      <c r="K149" s="1587"/>
      <c r="L149" s="2101"/>
      <c r="M149" s="2101"/>
      <c r="N149" s="2101"/>
      <c r="O149" s="2101"/>
      <c r="P149" s="2101"/>
      <c r="Q149" s="2101"/>
    </row>
    <row r="150" spans="1:17" ht="16" x14ac:dyDescent="0.3">
      <c r="A150" s="1609"/>
      <c r="B150" s="1570"/>
      <c r="C150" s="1571"/>
      <c r="D150" s="1569"/>
      <c r="E150" s="1587"/>
      <c r="F150" s="1587"/>
      <c r="G150" s="1572"/>
      <c r="H150" s="1572"/>
      <c r="I150" s="1572"/>
      <c r="J150" s="1907"/>
      <c r="K150" s="1587"/>
      <c r="L150" s="2101"/>
      <c r="M150" s="2101"/>
      <c r="N150" s="2101"/>
      <c r="O150" s="2101"/>
      <c r="P150" s="2101"/>
      <c r="Q150" s="2101"/>
    </row>
    <row r="151" spans="1:17" ht="16" x14ac:dyDescent="0.3">
      <c r="A151" s="1609"/>
      <c r="B151" s="1570"/>
      <c r="C151" s="1571"/>
      <c r="D151" s="1569"/>
      <c r="E151" s="1587"/>
      <c r="F151" s="1587"/>
      <c r="G151" s="1572"/>
      <c r="H151" s="1572"/>
      <c r="I151" s="1572"/>
      <c r="J151" s="1907"/>
      <c r="K151" s="1587"/>
      <c r="L151" s="2101"/>
      <c r="M151" s="2101"/>
      <c r="N151" s="2101"/>
      <c r="O151" s="2101"/>
      <c r="P151" s="2101"/>
      <c r="Q151" s="2101"/>
    </row>
    <row r="152" spans="1:17" ht="16" x14ac:dyDescent="0.3">
      <c r="A152" s="1609"/>
      <c r="B152" s="1570"/>
      <c r="C152" s="1571"/>
      <c r="D152" s="1569"/>
      <c r="E152" s="1587"/>
      <c r="F152" s="1587"/>
      <c r="G152" s="1572"/>
      <c r="H152" s="1572"/>
      <c r="I152" s="1572"/>
      <c r="J152" s="1907"/>
      <c r="K152" s="1587"/>
      <c r="L152" s="2101"/>
      <c r="M152" s="2101"/>
      <c r="N152" s="2101"/>
      <c r="O152" s="2101"/>
      <c r="P152" s="2101"/>
      <c r="Q152" s="2101"/>
    </row>
    <row r="153" spans="1:17" ht="16" x14ac:dyDescent="0.3">
      <c r="A153" s="1609"/>
      <c r="B153" s="1570"/>
      <c r="C153" s="1571"/>
      <c r="D153" s="1569"/>
      <c r="E153" s="1587"/>
      <c r="F153" s="1587"/>
      <c r="G153" s="1572"/>
      <c r="H153" s="1572"/>
      <c r="I153" s="1572"/>
      <c r="J153" s="1907"/>
      <c r="K153" s="1587"/>
      <c r="L153" s="2101"/>
      <c r="M153" s="2101"/>
      <c r="N153" s="2101"/>
      <c r="O153" s="2101"/>
      <c r="P153" s="2101"/>
      <c r="Q153" s="2101"/>
    </row>
    <row r="154" spans="1:17" ht="16" x14ac:dyDescent="0.3">
      <c r="A154" s="1609"/>
      <c r="B154" s="1570"/>
      <c r="C154" s="1571"/>
      <c r="D154" s="1569"/>
      <c r="E154" s="1587"/>
      <c r="F154" s="1587"/>
      <c r="G154" s="1572"/>
      <c r="H154" s="1572"/>
      <c r="I154" s="1572"/>
      <c r="J154" s="1907"/>
      <c r="K154" s="1587"/>
      <c r="L154" s="2101"/>
      <c r="M154" s="2101"/>
      <c r="N154" s="2101"/>
      <c r="O154" s="2101"/>
      <c r="P154" s="2101"/>
      <c r="Q154" s="2101"/>
    </row>
    <row r="155" spans="1:17" ht="16" x14ac:dyDescent="0.3">
      <c r="A155" s="1609"/>
      <c r="B155" s="1570"/>
      <c r="C155" s="1571"/>
      <c r="D155" s="1569"/>
      <c r="E155" s="1587"/>
      <c r="F155" s="1587"/>
      <c r="G155" s="1572"/>
      <c r="H155" s="1572"/>
      <c r="I155" s="1572"/>
      <c r="J155" s="1907"/>
      <c r="K155" s="1587"/>
      <c r="L155" s="2101"/>
      <c r="M155" s="2101"/>
      <c r="N155" s="2101"/>
      <c r="O155" s="2101"/>
      <c r="P155" s="2101"/>
      <c r="Q155" s="2101"/>
    </row>
    <row r="156" spans="1:17" ht="16" x14ac:dyDescent="0.3">
      <c r="A156" s="1609"/>
      <c r="B156" s="1570"/>
      <c r="C156" s="1571"/>
      <c r="D156" s="1569"/>
      <c r="E156" s="1587"/>
      <c r="F156" s="1587"/>
      <c r="G156" s="1572"/>
      <c r="H156" s="1572"/>
      <c r="I156" s="1572"/>
      <c r="J156" s="1907"/>
      <c r="K156" s="1587"/>
      <c r="L156" s="2101"/>
      <c r="M156" s="2101"/>
      <c r="N156" s="2101"/>
      <c r="O156" s="2101"/>
      <c r="P156" s="2101"/>
      <c r="Q156" s="2101"/>
    </row>
    <row r="157" spans="1:17" ht="16" x14ac:dyDescent="0.3">
      <c r="A157" s="1609"/>
      <c r="B157" s="1570"/>
      <c r="C157" s="1571"/>
      <c r="D157" s="1569"/>
      <c r="E157" s="1587"/>
      <c r="F157" s="1587"/>
      <c r="G157" s="1572"/>
      <c r="H157" s="1572"/>
      <c r="I157" s="1572"/>
      <c r="J157" s="1907"/>
      <c r="K157" s="1587"/>
      <c r="L157" s="2101"/>
      <c r="M157" s="2101"/>
      <c r="N157" s="2101"/>
      <c r="O157" s="2101"/>
      <c r="P157" s="2101"/>
      <c r="Q157" s="2101"/>
    </row>
    <row r="158" spans="1:17" ht="16" x14ac:dyDescent="0.3">
      <c r="A158" s="1609"/>
      <c r="B158" s="1570"/>
      <c r="C158" s="1571"/>
      <c r="D158" s="1569"/>
      <c r="E158" s="1587"/>
      <c r="F158" s="1587"/>
      <c r="G158" s="1572"/>
      <c r="H158" s="1572"/>
      <c r="I158" s="1572"/>
      <c r="J158" s="1907"/>
      <c r="K158" s="1587"/>
      <c r="L158" s="2101"/>
      <c r="M158" s="2101"/>
      <c r="N158" s="2101"/>
      <c r="O158" s="2101"/>
      <c r="P158" s="2101"/>
      <c r="Q158" s="2101"/>
    </row>
    <row r="159" spans="1:17" ht="16" x14ac:dyDescent="0.3">
      <c r="A159" s="1609"/>
      <c r="B159" s="1570"/>
      <c r="C159" s="1571"/>
      <c r="D159" s="1569"/>
      <c r="E159" s="1587"/>
      <c r="F159" s="1587"/>
      <c r="G159" s="1572"/>
      <c r="H159" s="1572"/>
      <c r="I159" s="1572"/>
      <c r="J159" s="1907"/>
      <c r="K159" s="1587"/>
      <c r="L159" s="2101"/>
      <c r="M159" s="2101"/>
      <c r="N159" s="2101"/>
      <c r="O159" s="2101"/>
      <c r="P159" s="2101"/>
      <c r="Q159" s="2101"/>
    </row>
    <row r="160" spans="1:17" ht="16" x14ac:dyDescent="0.3">
      <c r="A160" s="1609"/>
      <c r="B160" s="1570"/>
      <c r="C160" s="1571"/>
      <c r="D160" s="1569"/>
      <c r="E160" s="1587"/>
      <c r="F160" s="1587"/>
      <c r="G160" s="1572"/>
      <c r="H160" s="1572"/>
      <c r="I160" s="1572"/>
      <c r="J160" s="1907"/>
      <c r="K160" s="1587"/>
      <c r="L160" s="2101"/>
      <c r="M160" s="2101"/>
      <c r="N160" s="2101"/>
      <c r="O160" s="2101"/>
      <c r="P160" s="2101"/>
      <c r="Q160" s="2101"/>
    </row>
    <row r="161" spans="1:17" ht="16" x14ac:dyDescent="0.3">
      <c r="A161" s="1609"/>
      <c r="B161" s="1570"/>
      <c r="C161" s="1571"/>
      <c r="D161" s="1569"/>
      <c r="E161" s="1587"/>
      <c r="F161" s="1587"/>
      <c r="G161" s="1572"/>
      <c r="H161" s="1572"/>
      <c r="I161" s="1572"/>
      <c r="J161" s="1907"/>
      <c r="K161" s="1587"/>
      <c r="L161" s="2101"/>
      <c r="M161" s="2101"/>
      <c r="N161" s="2101"/>
      <c r="O161" s="2101"/>
      <c r="P161" s="2101"/>
      <c r="Q161" s="2101"/>
    </row>
    <row r="162" spans="1:17" ht="16" x14ac:dyDescent="0.3">
      <c r="A162" s="1609"/>
      <c r="B162" s="1570"/>
      <c r="C162" s="1571"/>
      <c r="D162" s="1569"/>
      <c r="E162" s="1587"/>
      <c r="F162" s="1587"/>
      <c r="G162" s="1572"/>
      <c r="H162" s="1572"/>
      <c r="I162" s="1572"/>
      <c r="J162" s="1907"/>
      <c r="K162" s="1587"/>
      <c r="L162" s="2101"/>
      <c r="M162" s="2101"/>
      <c r="N162" s="2101"/>
      <c r="O162" s="2101"/>
      <c r="P162" s="2101"/>
      <c r="Q162" s="2101"/>
    </row>
    <row r="163" spans="1:17" ht="16" x14ac:dyDescent="0.3">
      <c r="A163" s="1609"/>
      <c r="B163" s="1570"/>
      <c r="C163" s="1571"/>
      <c r="D163" s="1569"/>
      <c r="E163" s="1587"/>
      <c r="F163" s="1587"/>
      <c r="G163" s="1572"/>
      <c r="H163" s="1572"/>
      <c r="I163" s="1572"/>
      <c r="J163" s="1907"/>
      <c r="K163" s="1587"/>
      <c r="L163" s="2101"/>
      <c r="M163" s="2101"/>
      <c r="N163" s="2101"/>
      <c r="O163" s="2101"/>
      <c r="P163" s="2101"/>
      <c r="Q163" s="2101"/>
    </row>
    <row r="164" spans="1:17" ht="16" x14ac:dyDescent="0.3">
      <c r="A164" s="1609"/>
      <c r="B164" s="1570"/>
      <c r="C164" s="1571"/>
      <c r="D164" s="1569"/>
      <c r="E164" s="1587"/>
      <c r="F164" s="1587"/>
      <c r="G164" s="1572"/>
      <c r="H164" s="1572"/>
      <c r="I164" s="1572"/>
      <c r="J164" s="1907"/>
      <c r="K164" s="1587"/>
      <c r="L164" s="2101"/>
      <c r="M164" s="2101"/>
      <c r="N164" s="2101"/>
      <c r="O164" s="2101"/>
      <c r="P164" s="2101"/>
      <c r="Q164" s="2101"/>
    </row>
    <row r="165" spans="1:17" ht="16" x14ac:dyDescent="0.3">
      <c r="A165" s="1609"/>
      <c r="B165" s="1570"/>
      <c r="C165" s="1571"/>
      <c r="D165" s="1569"/>
      <c r="E165" s="1587"/>
      <c r="F165" s="1587"/>
      <c r="G165" s="1572"/>
      <c r="H165" s="1572"/>
      <c r="I165" s="1572"/>
      <c r="J165" s="1907"/>
      <c r="K165" s="1587"/>
      <c r="L165" s="2101"/>
      <c r="M165" s="2101"/>
      <c r="N165" s="2101"/>
      <c r="O165" s="2101"/>
      <c r="P165" s="2101"/>
      <c r="Q165" s="2101"/>
    </row>
    <row r="166" spans="1:17" ht="16" x14ac:dyDescent="0.3">
      <c r="A166" s="1609"/>
      <c r="B166" s="1570"/>
      <c r="C166" s="1571"/>
      <c r="D166" s="1569"/>
      <c r="E166" s="1587"/>
      <c r="F166" s="1587"/>
      <c r="G166" s="1572"/>
      <c r="H166" s="1572"/>
      <c r="I166" s="1572"/>
      <c r="J166" s="1907"/>
      <c r="K166" s="1587"/>
      <c r="L166" s="2101"/>
      <c r="M166" s="2101"/>
      <c r="N166" s="2101"/>
      <c r="O166" s="2101"/>
      <c r="P166" s="2101"/>
      <c r="Q166" s="2101"/>
    </row>
    <row r="167" spans="1:17" ht="16" x14ac:dyDescent="0.3">
      <c r="A167" s="1609"/>
      <c r="B167" s="1570"/>
      <c r="C167" s="1571"/>
      <c r="D167" s="1569"/>
      <c r="E167" s="1587"/>
      <c r="F167" s="1587"/>
      <c r="G167" s="1572"/>
      <c r="H167" s="1572"/>
      <c r="I167" s="1572"/>
      <c r="J167" s="1907"/>
      <c r="K167" s="1587"/>
      <c r="L167" s="2101"/>
      <c r="M167" s="2101"/>
      <c r="N167" s="2101"/>
      <c r="O167" s="2101"/>
      <c r="P167" s="2101"/>
      <c r="Q167" s="2101"/>
    </row>
    <row r="168" spans="1:17" ht="16" x14ac:dyDescent="0.3">
      <c r="A168" s="1609"/>
      <c r="B168" s="1570"/>
      <c r="C168" s="1571"/>
      <c r="D168" s="1569"/>
      <c r="E168" s="1587"/>
      <c r="F168" s="1587"/>
      <c r="G168" s="1572"/>
      <c r="H168" s="1572"/>
      <c r="I168" s="1572"/>
      <c r="J168" s="1907"/>
      <c r="K168" s="1587"/>
      <c r="L168" s="2101"/>
      <c r="M168" s="2101"/>
      <c r="N168" s="2101"/>
      <c r="O168" s="2101"/>
      <c r="P168" s="2101"/>
      <c r="Q168" s="2101"/>
    </row>
    <row r="169" spans="1:17" ht="16" x14ac:dyDescent="0.3">
      <c r="A169" s="1609"/>
      <c r="B169" s="1570"/>
      <c r="C169" s="1571"/>
      <c r="D169" s="1569"/>
      <c r="E169" s="1587"/>
      <c r="F169" s="1587"/>
      <c r="G169" s="1572"/>
      <c r="H169" s="1572"/>
      <c r="I169" s="1572"/>
      <c r="J169" s="1907"/>
      <c r="K169" s="1587"/>
      <c r="L169" s="2101"/>
      <c r="M169" s="2101"/>
      <c r="N169" s="2101"/>
      <c r="O169" s="2101"/>
      <c r="P169" s="2101"/>
      <c r="Q169" s="2101"/>
    </row>
    <row r="170" spans="1:17" ht="16" x14ac:dyDescent="0.3">
      <c r="A170" s="1609"/>
      <c r="B170" s="1570"/>
      <c r="C170" s="1571"/>
      <c r="D170" s="1569"/>
      <c r="E170" s="1587"/>
      <c r="F170" s="1587"/>
      <c r="G170" s="1572"/>
      <c r="H170" s="1572"/>
      <c r="I170" s="1572"/>
      <c r="J170" s="1907"/>
      <c r="K170" s="1587"/>
      <c r="L170" s="2101"/>
      <c r="M170" s="2101"/>
      <c r="N170" s="2101"/>
      <c r="O170" s="2101"/>
      <c r="P170" s="2101"/>
      <c r="Q170" s="2101"/>
    </row>
    <row r="171" spans="1:17" ht="16" x14ac:dyDescent="0.3">
      <c r="A171" s="1609"/>
      <c r="B171" s="1570"/>
      <c r="C171" s="1571"/>
      <c r="D171" s="1569"/>
      <c r="E171" s="1587"/>
      <c r="F171" s="1587"/>
      <c r="G171" s="1572"/>
      <c r="H171" s="1572"/>
      <c r="I171" s="1572"/>
      <c r="J171" s="1907"/>
      <c r="K171" s="1587"/>
      <c r="L171" s="2101"/>
      <c r="M171" s="2101"/>
      <c r="N171" s="2101"/>
      <c r="O171" s="2101"/>
      <c r="P171" s="2101"/>
      <c r="Q171" s="2101"/>
    </row>
    <row r="172" spans="1:17" ht="16" x14ac:dyDescent="0.3">
      <c r="A172" s="1609"/>
      <c r="B172" s="1570"/>
      <c r="C172" s="1571"/>
      <c r="D172" s="1569"/>
      <c r="E172" s="1587"/>
      <c r="F172" s="1587"/>
      <c r="G172" s="1572"/>
      <c r="H172" s="1572"/>
      <c r="I172" s="1572"/>
      <c r="J172" s="1907"/>
      <c r="K172" s="1587"/>
      <c r="L172" s="2101"/>
      <c r="M172" s="2101"/>
      <c r="N172" s="2101"/>
      <c r="O172" s="2101"/>
      <c r="P172" s="2101"/>
      <c r="Q172" s="2101"/>
    </row>
    <row r="173" spans="1:17" ht="16" x14ac:dyDescent="0.3">
      <c r="A173" s="1609"/>
      <c r="B173" s="1570"/>
      <c r="C173" s="1571"/>
      <c r="D173" s="1569"/>
      <c r="E173" s="1587"/>
      <c r="F173" s="1587"/>
      <c r="G173" s="1572"/>
      <c r="H173" s="1572"/>
      <c r="I173" s="1572"/>
      <c r="J173" s="1907"/>
      <c r="K173" s="1587"/>
      <c r="L173" s="2101"/>
      <c r="M173" s="2101"/>
      <c r="N173" s="2101"/>
      <c r="O173" s="2101"/>
      <c r="P173" s="2101"/>
      <c r="Q173" s="2101"/>
    </row>
    <row r="174" spans="1:17" ht="16" x14ac:dyDescent="0.3">
      <c r="A174" s="1609"/>
      <c r="B174" s="1570"/>
      <c r="C174" s="1571"/>
      <c r="D174" s="1569"/>
      <c r="E174" s="1587"/>
      <c r="F174" s="1587"/>
      <c r="G174" s="1572"/>
      <c r="H174" s="1572"/>
      <c r="I174" s="1572"/>
      <c r="J174" s="1907"/>
      <c r="K174" s="1587"/>
      <c r="L174" s="2101"/>
      <c r="M174" s="2101"/>
      <c r="N174" s="2101"/>
      <c r="O174" s="2101"/>
      <c r="P174" s="2101"/>
      <c r="Q174" s="2101"/>
    </row>
    <row r="175" spans="1:17" ht="16" x14ac:dyDescent="0.3">
      <c r="A175" s="1609"/>
      <c r="B175" s="1570"/>
      <c r="C175" s="1571"/>
      <c r="D175" s="1569"/>
      <c r="E175" s="1587"/>
      <c r="F175" s="1587"/>
      <c r="G175" s="1572"/>
      <c r="H175" s="1572"/>
      <c r="I175" s="1572"/>
      <c r="J175" s="1907"/>
      <c r="K175" s="1587"/>
      <c r="L175" s="2101"/>
      <c r="M175" s="2101"/>
      <c r="N175" s="2101"/>
      <c r="O175" s="2101"/>
      <c r="P175" s="2101"/>
      <c r="Q175" s="2101"/>
    </row>
    <row r="176" spans="1:17" ht="16" x14ac:dyDescent="0.3">
      <c r="A176" s="1609"/>
      <c r="B176" s="1570"/>
      <c r="C176" s="1571"/>
      <c r="D176" s="1569"/>
      <c r="E176" s="1587"/>
      <c r="F176" s="1587"/>
      <c r="G176" s="1572"/>
      <c r="H176" s="1572"/>
      <c r="I176" s="1572"/>
      <c r="J176" s="1907"/>
      <c r="K176" s="1587"/>
      <c r="L176" s="2101"/>
      <c r="M176" s="2101"/>
      <c r="N176" s="2101"/>
      <c r="O176" s="2101"/>
      <c r="P176" s="2101"/>
      <c r="Q176" s="2101"/>
    </row>
    <row r="177" spans="1:17" ht="16" x14ac:dyDescent="0.3">
      <c r="A177" s="1609"/>
      <c r="B177" s="1570"/>
      <c r="C177" s="1571"/>
      <c r="D177" s="1569"/>
      <c r="E177" s="1587"/>
      <c r="F177" s="1587"/>
      <c r="G177" s="1572"/>
      <c r="H177" s="1572"/>
      <c r="I177" s="1572"/>
      <c r="J177" s="1907"/>
      <c r="K177" s="1587"/>
      <c r="L177" s="2101"/>
      <c r="M177" s="2101"/>
      <c r="N177" s="2101"/>
      <c r="O177" s="2101"/>
      <c r="P177" s="2101"/>
      <c r="Q177" s="2101"/>
    </row>
    <row r="178" spans="1:17" ht="16" x14ac:dyDescent="0.3">
      <c r="A178" s="1609"/>
      <c r="B178" s="1570"/>
      <c r="C178" s="1571"/>
      <c r="D178" s="1569"/>
      <c r="E178" s="1587"/>
      <c r="F178" s="1587"/>
      <c r="G178" s="1572"/>
      <c r="H178" s="1572"/>
      <c r="I178" s="1572"/>
      <c r="J178" s="1907"/>
      <c r="K178" s="1587"/>
      <c r="L178" s="2101"/>
      <c r="M178" s="2101"/>
      <c r="N178" s="2101"/>
      <c r="O178" s="2101"/>
      <c r="P178" s="2101"/>
      <c r="Q178" s="2101"/>
    </row>
    <row r="179" spans="1:17" ht="16" x14ac:dyDescent="0.3">
      <c r="A179" s="1609"/>
      <c r="B179" s="1570"/>
      <c r="C179" s="1571"/>
      <c r="D179" s="1569"/>
      <c r="E179" s="1587"/>
      <c r="F179" s="1587"/>
      <c r="G179" s="1572"/>
      <c r="H179" s="1572"/>
      <c r="I179" s="1572"/>
      <c r="J179" s="1907"/>
      <c r="K179" s="1587"/>
      <c r="L179" s="2101"/>
      <c r="M179" s="2101"/>
      <c r="N179" s="2101"/>
      <c r="O179" s="2101"/>
      <c r="P179" s="2101"/>
      <c r="Q179" s="2101"/>
    </row>
    <row r="180" spans="1:17" ht="16" x14ac:dyDescent="0.3">
      <c r="A180" s="1609"/>
      <c r="B180" s="1570"/>
      <c r="C180" s="1571"/>
      <c r="D180" s="1569"/>
      <c r="E180" s="1587"/>
      <c r="F180" s="1587"/>
      <c r="G180" s="1572"/>
      <c r="H180" s="1572"/>
      <c r="I180" s="1572"/>
      <c r="J180" s="1907"/>
      <c r="K180" s="1587"/>
      <c r="L180" s="2101"/>
      <c r="M180" s="2101"/>
      <c r="N180" s="2101"/>
      <c r="O180" s="2101"/>
      <c r="P180" s="2101"/>
      <c r="Q180" s="2101"/>
    </row>
    <row r="181" spans="1:17" ht="16" x14ac:dyDescent="0.3">
      <c r="A181" s="1609"/>
      <c r="B181" s="1570"/>
      <c r="C181" s="1571"/>
      <c r="D181" s="1569"/>
      <c r="E181" s="1587"/>
      <c r="F181" s="1587"/>
      <c r="G181" s="1572"/>
      <c r="H181" s="1572"/>
      <c r="I181" s="1572"/>
      <c r="J181" s="1907"/>
      <c r="K181" s="1587"/>
      <c r="L181" s="2101"/>
      <c r="M181" s="2101"/>
      <c r="N181" s="2101"/>
      <c r="O181" s="2101"/>
      <c r="P181" s="2101"/>
      <c r="Q181" s="2101"/>
    </row>
    <row r="182" spans="1:17" ht="16" x14ac:dyDescent="0.3">
      <c r="A182" s="1609"/>
      <c r="B182" s="1570"/>
      <c r="C182" s="1571"/>
      <c r="D182" s="1569"/>
      <c r="E182" s="1587"/>
      <c r="F182" s="1587"/>
      <c r="G182" s="1572"/>
      <c r="H182" s="1572"/>
      <c r="I182" s="1572"/>
      <c r="J182" s="1907"/>
      <c r="K182" s="1587"/>
      <c r="L182" s="2101"/>
      <c r="M182" s="2101"/>
      <c r="N182" s="2101"/>
      <c r="O182" s="2101"/>
      <c r="P182" s="2101"/>
      <c r="Q182" s="2101"/>
    </row>
    <row r="183" spans="1:17" ht="16" x14ac:dyDescent="0.3">
      <c r="A183" s="1609"/>
      <c r="B183" s="1570"/>
      <c r="C183" s="1571"/>
      <c r="D183" s="1569"/>
      <c r="E183" s="1587"/>
      <c r="F183" s="1587"/>
      <c r="G183" s="1572"/>
      <c r="H183" s="1572"/>
      <c r="I183" s="1572"/>
      <c r="J183" s="1907"/>
      <c r="K183" s="1587"/>
      <c r="L183" s="2101"/>
      <c r="M183" s="2101"/>
      <c r="N183" s="2101"/>
      <c r="O183" s="2101"/>
      <c r="P183" s="2101"/>
      <c r="Q183" s="2101"/>
    </row>
    <row r="184" spans="1:17" ht="16" x14ac:dyDescent="0.3">
      <c r="A184" s="1609"/>
      <c r="B184" s="1570"/>
      <c r="C184" s="1571"/>
      <c r="D184" s="1569"/>
      <c r="E184" s="1587"/>
      <c r="F184" s="1587"/>
      <c r="G184" s="1572"/>
      <c r="H184" s="1572"/>
      <c r="I184" s="1572"/>
      <c r="J184" s="1907"/>
      <c r="K184" s="1587"/>
      <c r="L184" s="2101"/>
      <c r="M184" s="2101"/>
      <c r="N184" s="2101"/>
      <c r="O184" s="2101"/>
      <c r="P184" s="2101"/>
      <c r="Q184" s="2101"/>
    </row>
    <row r="185" spans="1:17" ht="16" x14ac:dyDescent="0.3">
      <c r="A185" s="1609"/>
      <c r="B185" s="1570"/>
      <c r="C185" s="1571"/>
      <c r="D185" s="1569"/>
      <c r="E185" s="1587"/>
      <c r="F185" s="1587"/>
      <c r="G185" s="1572"/>
      <c r="H185" s="1572"/>
      <c r="I185" s="1572"/>
      <c r="J185" s="1907"/>
      <c r="K185" s="1587"/>
      <c r="L185" s="2101"/>
      <c r="M185" s="2101"/>
      <c r="N185" s="2101"/>
      <c r="O185" s="2101"/>
      <c r="P185" s="2101"/>
      <c r="Q185" s="2101"/>
    </row>
    <row r="186" spans="1:17" ht="16" x14ac:dyDescent="0.3">
      <c r="A186" s="1609"/>
      <c r="B186" s="1570"/>
      <c r="C186" s="1571"/>
      <c r="D186" s="1569"/>
      <c r="E186" s="1587"/>
      <c r="F186" s="1587"/>
      <c r="G186" s="1572"/>
      <c r="H186" s="1572"/>
      <c r="I186" s="1572"/>
      <c r="J186" s="1907"/>
      <c r="K186" s="1587"/>
      <c r="L186" s="2101"/>
      <c r="M186" s="2101"/>
      <c r="N186" s="2101"/>
      <c r="O186" s="2101"/>
      <c r="P186" s="2101"/>
      <c r="Q186" s="2101"/>
    </row>
    <row r="187" spans="1:17" ht="16" x14ac:dyDescent="0.3">
      <c r="A187" s="1609"/>
      <c r="B187" s="1570"/>
      <c r="C187" s="1571"/>
      <c r="D187" s="1569"/>
      <c r="E187" s="1587"/>
      <c r="F187" s="1587"/>
      <c r="G187" s="1572"/>
      <c r="H187" s="1572"/>
      <c r="I187" s="1572"/>
      <c r="J187" s="1907"/>
      <c r="K187" s="1587"/>
      <c r="L187" s="2101"/>
      <c r="M187" s="2101"/>
      <c r="N187" s="2101"/>
      <c r="O187" s="2101"/>
      <c r="P187" s="2101"/>
      <c r="Q187" s="2101"/>
    </row>
    <row r="188" spans="1:17" ht="16" x14ac:dyDescent="0.3">
      <c r="A188" s="1609"/>
      <c r="B188" s="1570"/>
      <c r="C188" s="1571"/>
      <c r="D188" s="1569"/>
      <c r="E188" s="1587"/>
      <c r="F188" s="1587"/>
      <c r="G188" s="1572"/>
      <c r="H188" s="1572"/>
      <c r="I188" s="1572"/>
      <c r="J188" s="1907"/>
      <c r="K188" s="1587"/>
      <c r="L188" s="2101"/>
      <c r="M188" s="2101"/>
      <c r="N188" s="2101"/>
      <c r="O188" s="2101"/>
      <c r="P188" s="2101"/>
      <c r="Q188" s="2101"/>
    </row>
    <row r="189" spans="1:17" ht="16" x14ac:dyDescent="0.3">
      <c r="A189" s="1609"/>
      <c r="B189" s="1570"/>
      <c r="C189" s="1571"/>
      <c r="D189" s="1569"/>
      <c r="E189" s="1587"/>
      <c r="F189" s="1587"/>
      <c r="G189" s="1572"/>
      <c r="H189" s="1572"/>
      <c r="I189" s="1572"/>
      <c r="J189" s="1907"/>
      <c r="K189" s="1587"/>
      <c r="L189" s="2101"/>
      <c r="M189" s="2101"/>
      <c r="N189" s="2101"/>
      <c r="O189" s="2101"/>
      <c r="P189" s="2101"/>
      <c r="Q189" s="2101"/>
    </row>
    <row r="190" spans="1:17" ht="16" x14ac:dyDescent="0.3">
      <c r="A190" s="1609"/>
      <c r="B190" s="1570"/>
      <c r="C190" s="1571"/>
      <c r="D190" s="1569"/>
      <c r="E190" s="1587"/>
      <c r="F190" s="1587"/>
      <c r="G190" s="1572"/>
      <c r="H190" s="1572"/>
      <c r="I190" s="1572"/>
      <c r="J190" s="1907"/>
      <c r="K190" s="1587"/>
      <c r="L190" s="2101"/>
      <c r="M190" s="2101"/>
      <c r="N190" s="2101"/>
      <c r="O190" s="2101"/>
      <c r="P190" s="2101"/>
      <c r="Q190" s="2101"/>
    </row>
    <row r="191" spans="1:17" ht="16" x14ac:dyDescent="0.3">
      <c r="A191" s="1609"/>
      <c r="B191" s="1570"/>
      <c r="C191" s="1571"/>
      <c r="D191" s="1569"/>
      <c r="E191" s="1587"/>
      <c r="F191" s="1587"/>
      <c r="G191" s="1572"/>
      <c r="H191" s="1572"/>
      <c r="I191" s="1572"/>
      <c r="J191" s="1907"/>
      <c r="K191" s="1587"/>
      <c r="L191" s="2101"/>
      <c r="M191" s="2101"/>
      <c r="N191" s="2101"/>
      <c r="O191" s="2101"/>
      <c r="P191" s="2101"/>
      <c r="Q191" s="2101"/>
    </row>
    <row r="192" spans="1:17" ht="16" x14ac:dyDescent="0.3">
      <c r="A192" s="1609"/>
      <c r="B192" s="1570"/>
      <c r="C192" s="1571"/>
      <c r="D192" s="1569"/>
      <c r="E192" s="1587"/>
      <c r="F192" s="1587"/>
      <c r="G192" s="1572"/>
      <c r="H192" s="1572"/>
      <c r="I192" s="1572"/>
      <c r="J192" s="1907"/>
      <c r="K192" s="1587"/>
      <c r="L192" s="2101"/>
      <c r="M192" s="2101"/>
      <c r="N192" s="2101"/>
      <c r="O192" s="2101"/>
      <c r="P192" s="2101"/>
      <c r="Q192" s="2101"/>
    </row>
    <row r="193" spans="1:17" ht="16" x14ac:dyDescent="0.3">
      <c r="A193" s="1609"/>
      <c r="B193" s="1570"/>
      <c r="C193" s="1571"/>
      <c r="D193" s="1569"/>
      <c r="E193" s="1587"/>
      <c r="F193" s="1587"/>
      <c r="G193" s="1572"/>
      <c r="H193" s="1572"/>
      <c r="I193" s="1572"/>
      <c r="J193" s="1907"/>
      <c r="K193" s="1587"/>
      <c r="L193" s="2101"/>
      <c r="M193" s="2101"/>
      <c r="N193" s="2101"/>
      <c r="O193" s="2101"/>
      <c r="P193" s="2101"/>
      <c r="Q193" s="2101"/>
    </row>
    <row r="194" spans="1:17" ht="16" x14ac:dyDescent="0.3">
      <c r="A194" s="1609"/>
      <c r="B194" s="1570"/>
      <c r="C194" s="1571"/>
      <c r="D194" s="1569"/>
      <c r="E194" s="1587"/>
      <c r="F194" s="1587"/>
      <c r="G194" s="1572"/>
      <c r="H194" s="1572"/>
      <c r="I194" s="1572"/>
      <c r="J194" s="1907"/>
      <c r="K194" s="1587"/>
      <c r="L194" s="2101"/>
      <c r="M194" s="2101"/>
      <c r="N194" s="2101"/>
      <c r="O194" s="2101"/>
      <c r="P194" s="2101"/>
      <c r="Q194" s="2101"/>
    </row>
    <row r="195" spans="1:17" ht="16" x14ac:dyDescent="0.3">
      <c r="A195" s="1609"/>
      <c r="B195" s="1570"/>
      <c r="C195" s="1571"/>
      <c r="D195" s="1569"/>
      <c r="E195" s="1587"/>
      <c r="F195" s="1587"/>
      <c r="G195" s="1572"/>
      <c r="H195" s="1572"/>
      <c r="I195" s="1572"/>
      <c r="J195" s="1907"/>
      <c r="K195" s="1587"/>
      <c r="L195" s="2101"/>
      <c r="M195" s="2101"/>
      <c r="N195" s="2101"/>
      <c r="O195" s="2101"/>
      <c r="P195" s="2101"/>
      <c r="Q195" s="2101"/>
    </row>
    <row r="196" spans="1:17" ht="16" x14ac:dyDescent="0.3">
      <c r="A196" s="1609"/>
      <c r="B196" s="1570"/>
      <c r="C196" s="1571"/>
      <c r="D196" s="1569"/>
      <c r="E196" s="1587"/>
      <c r="F196" s="1587"/>
      <c r="G196" s="1572"/>
      <c r="H196" s="1572"/>
      <c r="I196" s="1572"/>
      <c r="J196" s="1907"/>
      <c r="K196" s="1587"/>
      <c r="L196" s="2101"/>
      <c r="M196" s="2101"/>
      <c r="N196" s="2101"/>
      <c r="O196" s="2101"/>
      <c r="P196" s="2101"/>
      <c r="Q196" s="2101"/>
    </row>
    <row r="197" spans="1:17" ht="16" x14ac:dyDescent="0.3">
      <c r="A197" s="1609"/>
      <c r="B197" s="1570"/>
      <c r="C197" s="1571"/>
      <c r="D197" s="1569"/>
      <c r="E197" s="1587"/>
      <c r="F197" s="1587"/>
      <c r="G197" s="1572"/>
      <c r="H197" s="1572"/>
      <c r="I197" s="1572"/>
      <c r="J197" s="1907"/>
      <c r="K197" s="1587"/>
      <c r="L197" s="2101"/>
      <c r="M197" s="2101"/>
      <c r="N197" s="2101"/>
      <c r="O197" s="2101"/>
      <c r="P197" s="2101"/>
      <c r="Q197" s="2101"/>
    </row>
    <row r="198" spans="1:17" ht="16" x14ac:dyDescent="0.3">
      <c r="A198" s="1609"/>
      <c r="B198" s="1570"/>
      <c r="C198" s="1571"/>
      <c r="D198" s="1569"/>
      <c r="E198" s="1587"/>
      <c r="F198" s="1587"/>
      <c r="G198" s="1572"/>
      <c r="H198" s="1572"/>
      <c r="I198" s="1572"/>
      <c r="J198" s="1907"/>
      <c r="K198" s="1587"/>
      <c r="L198" s="2101"/>
      <c r="M198" s="2101"/>
      <c r="N198" s="2101"/>
      <c r="O198" s="2101"/>
      <c r="P198" s="2101"/>
      <c r="Q198" s="2101"/>
    </row>
    <row r="199" spans="1:17" ht="16" x14ac:dyDescent="0.3">
      <c r="A199" s="1609"/>
      <c r="B199" s="1570"/>
      <c r="C199" s="1571"/>
      <c r="D199" s="1569"/>
      <c r="E199" s="1587"/>
      <c r="F199" s="1587"/>
      <c r="G199" s="1572"/>
      <c r="H199" s="1572"/>
      <c r="I199" s="1572"/>
      <c r="J199" s="1907"/>
      <c r="K199" s="1587"/>
      <c r="L199" s="2101"/>
      <c r="M199" s="2101"/>
      <c r="N199" s="2101"/>
      <c r="O199" s="2101"/>
      <c r="P199" s="2101"/>
      <c r="Q199" s="2101"/>
    </row>
    <row r="200" spans="1:17" ht="16" x14ac:dyDescent="0.3">
      <c r="A200" s="1609"/>
      <c r="B200" s="1570"/>
      <c r="C200" s="1571"/>
      <c r="D200" s="1569"/>
      <c r="E200" s="1587"/>
      <c r="F200" s="1587"/>
      <c r="G200" s="1572"/>
      <c r="H200" s="1572"/>
      <c r="I200" s="1572"/>
      <c r="J200" s="1907"/>
      <c r="K200" s="1587"/>
      <c r="L200" s="2101"/>
      <c r="M200" s="2101"/>
      <c r="N200" s="2101"/>
      <c r="O200" s="2101"/>
      <c r="P200" s="2101"/>
      <c r="Q200" s="2101"/>
    </row>
    <row r="201" spans="1:17" ht="16" x14ac:dyDescent="0.3">
      <c r="A201" s="1609"/>
      <c r="B201" s="1570"/>
      <c r="C201" s="1571"/>
      <c r="D201" s="1569"/>
      <c r="E201" s="1587"/>
      <c r="F201" s="1587"/>
      <c r="G201" s="1572"/>
      <c r="H201" s="1572"/>
      <c r="I201" s="1572"/>
      <c r="J201" s="1907"/>
      <c r="K201" s="1587"/>
      <c r="L201" s="2101"/>
      <c r="M201" s="2101"/>
      <c r="N201" s="2101"/>
      <c r="O201" s="2101"/>
      <c r="P201" s="2101"/>
      <c r="Q201" s="2101"/>
    </row>
    <row r="202" spans="1:17" ht="16" x14ac:dyDescent="0.3">
      <c r="A202" s="1609"/>
      <c r="B202" s="1570"/>
      <c r="C202" s="1571"/>
      <c r="D202" s="1569"/>
      <c r="E202" s="1587"/>
      <c r="F202" s="1587"/>
      <c r="G202" s="1572"/>
      <c r="H202" s="1572"/>
      <c r="I202" s="1572"/>
      <c r="J202" s="1907"/>
      <c r="K202" s="1587"/>
      <c r="L202" s="2101"/>
      <c r="M202" s="2101"/>
      <c r="N202" s="2101"/>
      <c r="O202" s="2101"/>
      <c r="P202" s="2101"/>
      <c r="Q202" s="2101"/>
    </row>
    <row r="203" spans="1:17" ht="16" x14ac:dyDescent="0.3">
      <c r="A203" s="1609"/>
      <c r="B203" s="1570"/>
      <c r="C203" s="1571"/>
      <c r="D203" s="1569"/>
      <c r="E203" s="1587"/>
      <c r="F203" s="1587"/>
      <c r="G203" s="1572"/>
      <c r="H203" s="1572"/>
      <c r="I203" s="1572"/>
      <c r="J203" s="1907"/>
      <c r="K203" s="1587"/>
      <c r="L203" s="2101"/>
      <c r="M203" s="2101"/>
      <c r="N203" s="2101"/>
      <c r="O203" s="2101"/>
      <c r="P203" s="2101"/>
      <c r="Q203" s="2101"/>
    </row>
    <row r="204" spans="1:17" ht="16" x14ac:dyDescent="0.3">
      <c r="A204" s="1609"/>
      <c r="B204" s="1570"/>
      <c r="C204" s="1571"/>
      <c r="D204" s="1569"/>
      <c r="E204" s="1587"/>
      <c r="F204" s="1587"/>
      <c r="G204" s="1572"/>
      <c r="H204" s="1572"/>
      <c r="I204" s="1572"/>
      <c r="J204" s="1907"/>
      <c r="K204" s="1587"/>
      <c r="L204" s="2101"/>
      <c r="M204" s="2101"/>
      <c r="N204" s="2101"/>
      <c r="O204" s="2101"/>
      <c r="P204" s="2101"/>
      <c r="Q204" s="2101"/>
    </row>
    <row r="205" spans="1:17" ht="16" x14ac:dyDescent="0.3">
      <c r="A205" s="1609"/>
      <c r="B205" s="1570"/>
      <c r="C205" s="1571"/>
      <c r="D205" s="1569"/>
      <c r="E205" s="1587"/>
      <c r="F205" s="1587"/>
      <c r="G205" s="1572"/>
      <c r="H205" s="1572"/>
      <c r="I205" s="1572"/>
      <c r="J205" s="1907"/>
      <c r="K205" s="1587"/>
      <c r="L205" s="2101"/>
      <c r="M205" s="2101"/>
      <c r="N205" s="2101"/>
      <c r="O205" s="2101"/>
      <c r="P205" s="2101"/>
      <c r="Q205" s="2101"/>
    </row>
    <row r="206" spans="1:17" ht="16" x14ac:dyDescent="0.3">
      <c r="A206" s="1609"/>
      <c r="B206" s="1570"/>
      <c r="C206" s="1571"/>
      <c r="D206" s="1569"/>
      <c r="E206" s="1587"/>
      <c r="F206" s="1587"/>
      <c r="G206" s="1572"/>
      <c r="H206" s="1572"/>
      <c r="I206" s="1572"/>
      <c r="J206" s="1907"/>
      <c r="K206" s="1587"/>
      <c r="L206" s="2101"/>
      <c r="M206" s="2101"/>
      <c r="N206" s="2101"/>
      <c r="O206" s="2101"/>
      <c r="P206" s="2101"/>
      <c r="Q206" s="2101"/>
    </row>
    <row r="207" spans="1:17" ht="16" x14ac:dyDescent="0.3">
      <c r="A207" s="1609"/>
      <c r="B207" s="1570"/>
      <c r="C207" s="1571"/>
      <c r="D207" s="1569"/>
      <c r="E207" s="1587"/>
      <c r="F207" s="1587"/>
      <c r="G207" s="1572"/>
      <c r="H207" s="1572"/>
      <c r="I207" s="1572"/>
      <c r="J207" s="1907"/>
      <c r="K207" s="1587"/>
      <c r="L207" s="2101"/>
      <c r="M207" s="2101"/>
      <c r="N207" s="2101"/>
      <c r="O207" s="2101"/>
      <c r="P207" s="2101"/>
      <c r="Q207" s="2101"/>
    </row>
    <row r="208" spans="1:17" ht="16" x14ac:dyDescent="0.3">
      <c r="A208" s="1609"/>
      <c r="B208" s="1570"/>
      <c r="C208" s="1571"/>
      <c r="D208" s="1569"/>
      <c r="E208" s="1587"/>
      <c r="F208" s="1587"/>
      <c r="G208" s="1572"/>
      <c r="H208" s="1572"/>
      <c r="I208" s="1572"/>
      <c r="J208" s="1907"/>
      <c r="K208" s="1587"/>
      <c r="L208" s="2101"/>
      <c r="M208" s="2101"/>
      <c r="N208" s="2101"/>
      <c r="O208" s="2101"/>
      <c r="P208" s="2101"/>
      <c r="Q208" s="2101"/>
    </row>
    <row r="209" spans="1:17" ht="16" x14ac:dyDescent="0.3">
      <c r="A209" s="1609"/>
      <c r="B209" s="1570"/>
      <c r="C209" s="1571"/>
      <c r="D209" s="1569"/>
      <c r="E209" s="1587"/>
      <c r="F209" s="1587"/>
      <c r="G209" s="1572"/>
      <c r="H209" s="1572"/>
      <c r="I209" s="1572"/>
      <c r="J209" s="1907"/>
      <c r="K209" s="1587"/>
      <c r="L209" s="2101"/>
      <c r="M209" s="2101"/>
      <c r="N209" s="2101"/>
      <c r="O209" s="2101"/>
      <c r="P209" s="2101"/>
      <c r="Q209" s="2101"/>
    </row>
    <row r="210" spans="1:17" ht="16" x14ac:dyDescent="0.3">
      <c r="A210" s="1609"/>
      <c r="B210" s="1570"/>
      <c r="C210" s="1571"/>
      <c r="D210" s="1569"/>
      <c r="E210" s="1587"/>
      <c r="F210" s="1587"/>
      <c r="G210" s="1572"/>
      <c r="H210" s="1572"/>
      <c r="I210" s="1572"/>
      <c r="J210" s="1907"/>
      <c r="K210" s="1587"/>
      <c r="L210" s="2101"/>
      <c r="M210" s="2101"/>
      <c r="N210" s="2101"/>
      <c r="O210" s="2101"/>
      <c r="P210" s="2101"/>
      <c r="Q210" s="2101"/>
    </row>
    <row r="211" spans="1:17" ht="16" x14ac:dyDescent="0.3">
      <c r="A211" s="1609"/>
      <c r="B211" s="1570"/>
      <c r="C211" s="1571"/>
      <c r="D211" s="1569"/>
      <c r="E211" s="1587"/>
      <c r="F211" s="1587"/>
      <c r="G211" s="1572"/>
      <c r="H211" s="1572"/>
      <c r="I211" s="1572"/>
      <c r="J211" s="1907"/>
      <c r="K211" s="1587"/>
      <c r="L211" s="2101"/>
      <c r="M211" s="2101"/>
      <c r="N211" s="2101"/>
      <c r="O211" s="2101"/>
      <c r="P211" s="2101"/>
      <c r="Q211" s="2101"/>
    </row>
    <row r="212" spans="1:17" ht="16" x14ac:dyDescent="0.3">
      <c r="A212" s="1609"/>
      <c r="B212" s="1570"/>
      <c r="C212" s="1571"/>
      <c r="D212" s="1569"/>
      <c r="E212" s="1587"/>
      <c r="F212" s="1587"/>
      <c r="G212" s="1572"/>
      <c r="H212" s="1572"/>
      <c r="I212" s="1572"/>
      <c r="J212" s="1907"/>
      <c r="K212" s="1587"/>
      <c r="L212" s="2101"/>
      <c r="M212" s="2101"/>
      <c r="N212" s="2101"/>
      <c r="O212" s="2101"/>
      <c r="P212" s="2101"/>
      <c r="Q212" s="2101"/>
    </row>
    <row r="213" spans="1:17" ht="16" x14ac:dyDescent="0.3">
      <c r="A213" s="1609"/>
      <c r="B213" s="1570"/>
      <c r="C213" s="1571"/>
      <c r="D213" s="1569"/>
      <c r="E213" s="1587"/>
      <c r="F213" s="1587"/>
      <c r="G213" s="1572"/>
      <c r="H213" s="1572"/>
      <c r="I213" s="1572"/>
      <c r="J213" s="1907"/>
      <c r="K213" s="1587"/>
      <c r="L213" s="2101"/>
      <c r="M213" s="2101"/>
      <c r="N213" s="2101"/>
      <c r="O213" s="2101"/>
      <c r="P213" s="2101"/>
      <c r="Q213" s="2101"/>
    </row>
    <row r="214" spans="1:17" ht="16" x14ac:dyDescent="0.3">
      <c r="A214" s="1609"/>
      <c r="B214" s="1570"/>
      <c r="C214" s="1571"/>
      <c r="D214" s="1569"/>
      <c r="E214" s="1587"/>
      <c r="F214" s="1587"/>
      <c r="G214" s="1572"/>
      <c r="H214" s="1572"/>
      <c r="I214" s="1572"/>
      <c r="J214" s="1907"/>
      <c r="K214" s="1587"/>
      <c r="L214" s="2101"/>
      <c r="M214" s="2101"/>
      <c r="N214" s="2101"/>
      <c r="O214" s="2101"/>
      <c r="P214" s="2101"/>
      <c r="Q214" s="2101"/>
    </row>
    <row r="215" spans="1:17" ht="16" x14ac:dyDescent="0.3">
      <c r="A215" s="1609"/>
      <c r="B215" s="1570"/>
      <c r="C215" s="1571"/>
      <c r="D215" s="1569"/>
      <c r="E215" s="1587"/>
      <c r="F215" s="1587"/>
      <c r="G215" s="1572"/>
      <c r="H215" s="1572"/>
      <c r="I215" s="1572"/>
      <c r="J215" s="1907"/>
      <c r="K215" s="1587"/>
      <c r="L215" s="2101"/>
      <c r="M215" s="2101"/>
      <c r="N215" s="2101"/>
      <c r="O215" s="2101"/>
      <c r="P215" s="2101"/>
      <c r="Q215" s="2101"/>
    </row>
    <row r="216" spans="1:17" ht="16" x14ac:dyDescent="0.3">
      <c r="A216" s="1609"/>
      <c r="B216" s="1570"/>
      <c r="C216" s="1571"/>
      <c r="D216" s="1569"/>
      <c r="E216" s="1587"/>
      <c r="F216" s="1587"/>
      <c r="G216" s="1572"/>
      <c r="H216" s="1572"/>
      <c r="I216" s="1572"/>
      <c r="J216" s="1907"/>
      <c r="K216" s="1587"/>
      <c r="L216" s="2101"/>
      <c r="M216" s="2101"/>
      <c r="N216" s="2101"/>
      <c r="O216" s="2101"/>
      <c r="P216" s="2101"/>
      <c r="Q216" s="2101"/>
    </row>
    <row r="217" spans="1:17" ht="16" x14ac:dyDescent="0.3">
      <c r="A217" s="1609"/>
      <c r="B217" s="1570"/>
      <c r="C217" s="1571"/>
      <c r="D217" s="1569"/>
      <c r="E217" s="1587"/>
      <c r="F217" s="1587"/>
      <c r="G217" s="1572"/>
      <c r="H217" s="1572"/>
      <c r="I217" s="1572"/>
      <c r="J217" s="1907"/>
      <c r="K217" s="1587"/>
      <c r="L217" s="2101"/>
      <c r="M217" s="2101"/>
      <c r="N217" s="2101"/>
      <c r="O217" s="2101"/>
      <c r="P217" s="2101"/>
      <c r="Q217" s="2101"/>
    </row>
    <row r="218" spans="1:17" ht="16" x14ac:dyDescent="0.3">
      <c r="A218" s="1609"/>
      <c r="B218" s="1570"/>
      <c r="C218" s="1571"/>
      <c r="D218" s="1569"/>
      <c r="E218" s="1587"/>
      <c r="F218" s="1587"/>
      <c r="G218" s="1572"/>
      <c r="H218" s="1572"/>
      <c r="I218" s="1572"/>
      <c r="J218" s="1907"/>
      <c r="K218" s="1587"/>
      <c r="L218" s="2101"/>
      <c r="M218" s="2101"/>
      <c r="N218" s="2101"/>
      <c r="O218" s="2101"/>
      <c r="P218" s="2101"/>
      <c r="Q218" s="2101"/>
    </row>
    <row r="219" spans="1:17" ht="16" x14ac:dyDescent="0.3">
      <c r="A219" s="1609"/>
      <c r="B219" s="1570"/>
      <c r="C219" s="1571"/>
      <c r="D219" s="1569"/>
      <c r="E219" s="1587"/>
      <c r="F219" s="1587"/>
      <c r="G219" s="1572"/>
      <c r="H219" s="1572"/>
      <c r="I219" s="1572"/>
      <c r="J219" s="1907"/>
      <c r="K219" s="1587"/>
      <c r="L219" s="2101"/>
      <c r="M219" s="2101"/>
      <c r="N219" s="2101"/>
      <c r="O219" s="2101"/>
      <c r="P219" s="2101"/>
      <c r="Q219" s="2101"/>
    </row>
    <row r="220" spans="1:17" ht="16" x14ac:dyDescent="0.3">
      <c r="A220" s="1609"/>
      <c r="B220" s="1570"/>
      <c r="C220" s="1571"/>
      <c r="D220" s="1569"/>
      <c r="E220" s="1587"/>
      <c r="F220" s="1587"/>
      <c r="G220" s="1572"/>
      <c r="H220" s="1572"/>
      <c r="I220" s="1572"/>
      <c r="J220" s="1907"/>
      <c r="K220" s="1587"/>
      <c r="L220" s="2101"/>
      <c r="M220" s="2101"/>
      <c r="N220" s="2101"/>
      <c r="O220" s="2101"/>
      <c r="P220" s="2101"/>
      <c r="Q220" s="2101"/>
    </row>
    <row r="221" spans="1:17" ht="16" x14ac:dyDescent="0.3">
      <c r="A221" s="1609"/>
      <c r="B221" s="1570"/>
      <c r="C221" s="1571"/>
      <c r="D221" s="1569"/>
      <c r="E221" s="1587"/>
      <c r="F221" s="1587"/>
      <c r="G221" s="1572"/>
      <c r="H221" s="1572"/>
      <c r="I221" s="1572"/>
      <c r="J221" s="1907"/>
      <c r="K221" s="1587"/>
      <c r="L221" s="2101"/>
      <c r="M221" s="2101"/>
      <c r="N221" s="2101"/>
      <c r="O221" s="2101"/>
      <c r="P221" s="2101"/>
      <c r="Q221" s="2101"/>
    </row>
    <row r="222" spans="1:17" ht="16" x14ac:dyDescent="0.3">
      <c r="A222" s="1609"/>
      <c r="B222" s="1570"/>
      <c r="C222" s="1571"/>
      <c r="D222" s="1569"/>
      <c r="E222" s="1587"/>
      <c r="F222" s="1587"/>
      <c r="G222" s="1572"/>
      <c r="H222" s="1572"/>
      <c r="I222" s="1572"/>
      <c r="J222" s="1907"/>
      <c r="K222" s="1587"/>
      <c r="L222" s="2101"/>
      <c r="M222" s="2101"/>
      <c r="N222" s="2101"/>
      <c r="O222" s="2101"/>
      <c r="P222" s="2101"/>
      <c r="Q222" s="2101"/>
    </row>
    <row r="223" spans="1:17" ht="16" x14ac:dyDescent="0.3">
      <c r="A223" s="1609"/>
      <c r="B223" s="1570"/>
      <c r="C223" s="1571"/>
      <c r="D223" s="1569"/>
      <c r="E223" s="1587"/>
      <c r="F223" s="1587"/>
      <c r="G223" s="1572"/>
      <c r="H223" s="1572"/>
      <c r="I223" s="1572"/>
      <c r="J223" s="1907"/>
      <c r="K223" s="1587"/>
      <c r="L223" s="2101"/>
      <c r="M223" s="2101"/>
      <c r="N223" s="2101"/>
      <c r="O223" s="2101"/>
      <c r="P223" s="2101"/>
      <c r="Q223" s="2101"/>
    </row>
    <row r="224" spans="1:17" ht="16" x14ac:dyDescent="0.3">
      <c r="A224" s="1609"/>
      <c r="B224" s="1570"/>
      <c r="C224" s="1571"/>
      <c r="D224" s="1569"/>
      <c r="E224" s="1587"/>
      <c r="F224" s="1587"/>
      <c r="G224" s="1572"/>
      <c r="H224" s="1572"/>
      <c r="I224" s="1572"/>
      <c r="J224" s="1907"/>
      <c r="K224" s="1587"/>
      <c r="L224" s="2101"/>
      <c r="M224" s="2101"/>
      <c r="N224" s="2101"/>
      <c r="O224" s="2101"/>
      <c r="P224" s="2101"/>
      <c r="Q224" s="2101"/>
    </row>
    <row r="225" spans="1:17" ht="16" x14ac:dyDescent="0.3">
      <c r="A225" s="1609"/>
      <c r="B225" s="1570"/>
      <c r="C225" s="1571"/>
      <c r="D225" s="1569"/>
      <c r="E225" s="1587"/>
      <c r="F225" s="1587"/>
      <c r="G225" s="1572"/>
      <c r="H225" s="1572"/>
      <c r="I225" s="1572"/>
      <c r="J225" s="1907"/>
      <c r="K225" s="1587"/>
      <c r="L225" s="2101"/>
      <c r="M225" s="2101"/>
      <c r="N225" s="2101"/>
      <c r="O225" s="2101"/>
      <c r="P225" s="2101"/>
      <c r="Q225" s="2101"/>
    </row>
    <row r="226" spans="1:17" ht="16" x14ac:dyDescent="0.3">
      <c r="A226" s="1609"/>
      <c r="B226" s="1570"/>
      <c r="C226" s="1571"/>
      <c r="D226" s="1569"/>
      <c r="E226" s="1587"/>
      <c r="F226" s="1587"/>
      <c r="G226" s="1572"/>
      <c r="H226" s="1572"/>
      <c r="I226" s="1572"/>
      <c r="J226" s="1907"/>
      <c r="K226" s="1587"/>
      <c r="L226" s="2101"/>
      <c r="M226" s="2101"/>
      <c r="N226" s="2101"/>
      <c r="O226" s="2101"/>
      <c r="P226" s="2101"/>
      <c r="Q226" s="2101"/>
    </row>
    <row r="227" spans="1:17" ht="16" x14ac:dyDescent="0.3">
      <c r="A227" s="1609"/>
      <c r="B227" s="1570"/>
      <c r="C227" s="1571"/>
      <c r="D227" s="1569"/>
      <c r="E227" s="1587"/>
      <c r="F227" s="1587"/>
      <c r="G227" s="1572"/>
      <c r="H227" s="1572"/>
      <c r="I227" s="1572"/>
      <c r="J227" s="1907"/>
      <c r="K227" s="1587"/>
      <c r="L227" s="2101"/>
      <c r="M227" s="2101"/>
      <c r="N227" s="2101"/>
      <c r="O227" s="2101"/>
      <c r="P227" s="2101"/>
      <c r="Q227" s="2101"/>
    </row>
    <row r="228" spans="1:17" ht="16" x14ac:dyDescent="0.3">
      <c r="A228" s="1609"/>
      <c r="B228" s="1570"/>
      <c r="C228" s="1571"/>
      <c r="D228" s="1569"/>
      <c r="E228" s="1587"/>
      <c r="F228" s="1587"/>
      <c r="G228" s="1572"/>
      <c r="H228" s="1572"/>
      <c r="I228" s="1572"/>
      <c r="J228" s="1907"/>
      <c r="K228" s="1587"/>
      <c r="L228" s="2101"/>
      <c r="M228" s="2101"/>
      <c r="N228" s="2101"/>
      <c r="O228" s="2101"/>
      <c r="P228" s="2101"/>
      <c r="Q228" s="2101"/>
    </row>
    <row r="229" spans="1:17" ht="16" x14ac:dyDescent="0.3">
      <c r="A229" s="1609"/>
      <c r="B229" s="1570"/>
      <c r="C229" s="1571"/>
      <c r="D229" s="1569"/>
      <c r="E229" s="1587"/>
      <c r="F229" s="1587"/>
      <c r="G229" s="1572"/>
      <c r="H229" s="1572"/>
      <c r="I229" s="1572"/>
      <c r="J229" s="1907"/>
      <c r="K229" s="1587"/>
      <c r="L229" s="2101"/>
      <c r="M229" s="2101"/>
      <c r="N229" s="2101"/>
      <c r="O229" s="2101"/>
      <c r="P229" s="2101"/>
      <c r="Q229" s="2101"/>
    </row>
    <row r="230" spans="1:17" ht="16" x14ac:dyDescent="0.3">
      <c r="A230" s="1609"/>
      <c r="B230" s="1570"/>
      <c r="C230" s="1571"/>
      <c r="D230" s="1569"/>
      <c r="E230" s="1587"/>
      <c r="F230" s="1587"/>
      <c r="G230" s="1572"/>
      <c r="H230" s="1572"/>
      <c r="I230" s="1572"/>
      <c r="J230" s="1907"/>
      <c r="K230" s="1587"/>
      <c r="L230" s="2101"/>
      <c r="M230" s="2101"/>
      <c r="N230" s="2101"/>
      <c r="O230" s="2101"/>
      <c r="P230" s="2101"/>
      <c r="Q230" s="2101"/>
    </row>
    <row r="231" spans="1:17" ht="16" x14ac:dyDescent="0.3">
      <c r="A231" s="1609"/>
      <c r="B231" s="1570"/>
      <c r="C231" s="1571"/>
      <c r="D231" s="1569"/>
      <c r="E231" s="1587"/>
      <c r="F231" s="1587"/>
      <c r="G231" s="1572"/>
      <c r="H231" s="1572"/>
      <c r="I231" s="1572"/>
      <c r="J231" s="1907"/>
      <c r="K231" s="1587"/>
      <c r="L231" s="2101"/>
      <c r="M231" s="2101"/>
      <c r="N231" s="2101"/>
      <c r="O231" s="2101"/>
      <c r="P231" s="2101"/>
      <c r="Q231" s="2101"/>
    </row>
    <row r="232" spans="1:17" ht="16" x14ac:dyDescent="0.3">
      <c r="A232" s="1609"/>
      <c r="B232" s="1570"/>
      <c r="C232" s="1571"/>
      <c r="D232" s="1569"/>
      <c r="E232" s="1587"/>
      <c r="F232" s="1587"/>
      <c r="G232" s="1572"/>
      <c r="H232" s="1572"/>
      <c r="I232" s="1572"/>
      <c r="J232" s="1907"/>
      <c r="K232" s="1587"/>
      <c r="L232" s="2101"/>
      <c r="M232" s="2101"/>
      <c r="N232" s="2101"/>
      <c r="O232" s="2101"/>
      <c r="P232" s="2101"/>
      <c r="Q232" s="2101"/>
    </row>
    <row r="233" spans="1:17" ht="16" x14ac:dyDescent="0.3">
      <c r="A233" s="1609"/>
      <c r="B233" s="1570"/>
      <c r="C233" s="1571"/>
      <c r="D233" s="1569"/>
      <c r="E233" s="1587"/>
      <c r="F233" s="1587"/>
      <c r="G233" s="1572"/>
      <c r="H233" s="1572"/>
      <c r="I233" s="1572"/>
      <c r="J233" s="1907"/>
      <c r="K233" s="1587"/>
      <c r="L233" s="2101"/>
      <c r="M233" s="2101"/>
      <c r="N233" s="2101"/>
      <c r="O233" s="2101"/>
      <c r="P233" s="2101"/>
      <c r="Q233" s="2101"/>
    </row>
    <row r="234" spans="1:17" ht="16" x14ac:dyDescent="0.3">
      <c r="A234" s="1609"/>
      <c r="B234" s="1570"/>
      <c r="C234" s="1571"/>
      <c r="D234" s="1569"/>
      <c r="E234" s="1587"/>
      <c r="F234" s="1587"/>
      <c r="G234" s="1572"/>
      <c r="H234" s="1572"/>
      <c r="I234" s="1572"/>
      <c r="J234" s="1907"/>
      <c r="K234" s="1587"/>
      <c r="L234" s="2101"/>
      <c r="M234" s="2101"/>
      <c r="N234" s="2101"/>
      <c r="O234" s="2101"/>
      <c r="P234" s="2101"/>
      <c r="Q234" s="2101"/>
    </row>
    <row r="235" spans="1:17" ht="16" x14ac:dyDescent="0.3">
      <c r="A235" s="1609"/>
      <c r="B235" s="1570"/>
      <c r="C235" s="1571"/>
      <c r="D235" s="1569"/>
      <c r="E235" s="1587"/>
      <c r="F235" s="1587"/>
      <c r="G235" s="1572"/>
      <c r="H235" s="1572"/>
      <c r="I235" s="1572"/>
      <c r="J235" s="1907"/>
      <c r="K235" s="1587"/>
      <c r="L235" s="2101"/>
      <c r="M235" s="2101"/>
      <c r="N235" s="2101"/>
      <c r="O235" s="2101"/>
      <c r="P235" s="2101"/>
      <c r="Q235" s="2101"/>
    </row>
    <row r="236" spans="1:17" ht="16" x14ac:dyDescent="0.3">
      <c r="A236" s="1609"/>
      <c r="B236" s="1570"/>
      <c r="C236" s="1571"/>
      <c r="D236" s="1569"/>
      <c r="E236" s="1587"/>
      <c r="F236" s="1587"/>
      <c r="G236" s="1572"/>
      <c r="H236" s="1572"/>
      <c r="I236" s="1572"/>
      <c r="J236" s="1907"/>
      <c r="K236" s="1587"/>
      <c r="L236" s="2101"/>
      <c r="M236" s="2101"/>
      <c r="N236" s="2101"/>
      <c r="O236" s="2101"/>
      <c r="P236" s="2101"/>
      <c r="Q236" s="2101"/>
    </row>
    <row r="237" spans="1:17" ht="16" x14ac:dyDescent="0.3">
      <c r="A237" s="1609"/>
      <c r="B237" s="1570"/>
      <c r="C237" s="1571"/>
      <c r="D237" s="1569"/>
      <c r="E237" s="1587"/>
      <c r="F237" s="1587"/>
      <c r="G237" s="1572"/>
      <c r="H237" s="1572"/>
      <c r="I237" s="1572"/>
      <c r="J237" s="1907"/>
      <c r="K237" s="1587"/>
      <c r="L237" s="2101"/>
      <c r="M237" s="2101"/>
      <c r="N237" s="2101"/>
      <c r="O237" s="2101"/>
      <c r="P237" s="2101"/>
      <c r="Q237" s="2101"/>
    </row>
    <row r="238" spans="1:17" ht="16" x14ac:dyDescent="0.3">
      <c r="A238" s="1609"/>
      <c r="B238" s="1570"/>
      <c r="C238" s="1571"/>
      <c r="D238" s="1569"/>
      <c r="E238" s="1587"/>
      <c r="F238" s="1587"/>
      <c r="G238" s="1572"/>
      <c r="H238" s="1572"/>
      <c r="I238" s="1572"/>
      <c r="J238" s="1907"/>
      <c r="K238" s="1587"/>
      <c r="L238" s="2101"/>
      <c r="M238" s="2101"/>
      <c r="N238" s="2101"/>
      <c r="O238" s="2101"/>
      <c r="P238" s="2101"/>
      <c r="Q238" s="2101"/>
    </row>
    <row r="239" spans="1:17" ht="16" x14ac:dyDescent="0.3">
      <c r="A239" s="1609"/>
      <c r="B239" s="1570"/>
      <c r="C239" s="1571"/>
      <c r="D239" s="1569"/>
      <c r="E239" s="1587"/>
      <c r="F239" s="1587"/>
      <c r="G239" s="1572"/>
      <c r="H239" s="1572"/>
      <c r="I239" s="1572"/>
      <c r="J239" s="1907"/>
      <c r="K239" s="1587"/>
      <c r="L239" s="2101"/>
      <c r="M239" s="2101"/>
      <c r="N239" s="2101"/>
      <c r="O239" s="2101"/>
      <c r="P239" s="2101"/>
      <c r="Q239" s="2101"/>
    </row>
    <row r="240" spans="1:17" ht="16" x14ac:dyDescent="0.3">
      <c r="A240" s="1609"/>
      <c r="B240" s="1570"/>
      <c r="C240" s="1571"/>
      <c r="D240" s="1569"/>
      <c r="E240" s="1587"/>
      <c r="F240" s="1587"/>
      <c r="G240" s="1572"/>
      <c r="H240" s="1572"/>
      <c r="I240" s="1572"/>
      <c r="J240" s="1907"/>
      <c r="K240" s="1587"/>
      <c r="L240" s="2101"/>
      <c r="M240" s="2101"/>
      <c r="N240" s="2101"/>
      <c r="O240" s="2101"/>
      <c r="P240" s="2101"/>
      <c r="Q240" s="2101"/>
    </row>
    <row r="241" spans="1:17" ht="16" x14ac:dyDescent="0.3">
      <c r="A241" s="1609"/>
      <c r="B241" s="1570"/>
      <c r="C241" s="1571"/>
      <c r="D241" s="1569"/>
      <c r="E241" s="1587"/>
      <c r="F241" s="1587"/>
      <c r="G241" s="1572"/>
      <c r="H241" s="1572"/>
      <c r="I241" s="1572"/>
      <c r="J241" s="1907"/>
      <c r="K241" s="1587"/>
      <c r="L241" s="2101"/>
      <c r="M241" s="2101"/>
      <c r="N241" s="2101"/>
      <c r="O241" s="2101"/>
      <c r="P241" s="2101"/>
      <c r="Q241" s="2101"/>
    </row>
    <row r="242" spans="1:17" ht="16" x14ac:dyDescent="0.3">
      <c r="A242" s="1609"/>
      <c r="B242" s="1570"/>
      <c r="C242" s="1571"/>
      <c r="D242" s="1569"/>
      <c r="E242" s="1587"/>
      <c r="F242" s="1587"/>
      <c r="G242" s="1572"/>
      <c r="H242" s="1572"/>
      <c r="I242" s="1572"/>
      <c r="J242" s="1907"/>
      <c r="K242" s="1587"/>
      <c r="L242" s="2101"/>
      <c r="M242" s="2101"/>
      <c r="N242" s="2101"/>
      <c r="O242" s="2101"/>
      <c r="P242" s="2101"/>
      <c r="Q242" s="2101"/>
    </row>
    <row r="243" spans="1:17" ht="16" x14ac:dyDescent="0.3">
      <c r="A243" s="1609"/>
      <c r="B243" s="1570"/>
      <c r="C243" s="1571"/>
      <c r="D243" s="1569"/>
      <c r="E243" s="1587"/>
      <c r="F243" s="1587"/>
      <c r="G243" s="1572"/>
      <c r="H243" s="1572"/>
      <c r="I243" s="1572"/>
      <c r="J243" s="1907"/>
      <c r="K243" s="1587"/>
      <c r="L243" s="2101"/>
      <c r="M243" s="2101"/>
      <c r="N243" s="2101"/>
      <c r="O243" s="2101"/>
      <c r="P243" s="2101"/>
      <c r="Q243" s="2101"/>
    </row>
    <row r="244" spans="1:17" ht="16" x14ac:dyDescent="0.3">
      <c r="A244" s="1609"/>
      <c r="B244" s="1570"/>
      <c r="C244" s="1571"/>
      <c r="D244" s="1569"/>
      <c r="E244" s="1587"/>
      <c r="F244" s="1587"/>
      <c r="G244" s="1572"/>
      <c r="H244" s="1572"/>
      <c r="I244" s="1572"/>
      <c r="J244" s="1907"/>
      <c r="K244" s="1587"/>
      <c r="L244" s="2101"/>
      <c r="M244" s="2101"/>
      <c r="N244" s="2101"/>
      <c r="O244" s="2101"/>
      <c r="P244" s="2101"/>
      <c r="Q244" s="2101"/>
    </row>
    <row r="245" spans="1:17" ht="16" x14ac:dyDescent="0.3">
      <c r="A245" s="1609"/>
      <c r="B245" s="1570"/>
      <c r="C245" s="1571"/>
      <c r="D245" s="1569"/>
      <c r="E245" s="1587"/>
      <c r="F245" s="1587"/>
      <c r="G245" s="1572"/>
      <c r="H245" s="1572"/>
      <c r="I245" s="1572"/>
      <c r="J245" s="1907"/>
      <c r="K245" s="1587"/>
      <c r="L245" s="2101"/>
      <c r="M245" s="2101"/>
      <c r="N245" s="2101"/>
      <c r="O245" s="2101"/>
      <c r="P245" s="2101"/>
      <c r="Q245" s="2101"/>
    </row>
    <row r="246" spans="1:17" ht="16" x14ac:dyDescent="0.3">
      <c r="A246" s="1609"/>
      <c r="B246" s="1570"/>
      <c r="C246" s="1571"/>
      <c r="D246" s="1569"/>
      <c r="E246" s="1587"/>
      <c r="F246" s="1587"/>
      <c r="G246" s="1572"/>
      <c r="H246" s="1572"/>
      <c r="I246" s="1572"/>
      <c r="J246" s="1907"/>
      <c r="K246" s="1587"/>
      <c r="L246" s="2101"/>
      <c r="M246" s="2101"/>
      <c r="N246" s="2101"/>
      <c r="O246" s="2101"/>
      <c r="P246" s="2101"/>
      <c r="Q246" s="2101"/>
    </row>
    <row r="247" spans="1:17" ht="16" x14ac:dyDescent="0.3">
      <c r="A247" s="1609"/>
      <c r="B247" s="1570"/>
      <c r="C247" s="1571"/>
      <c r="D247" s="1569"/>
      <c r="E247" s="1587"/>
      <c r="F247" s="1587"/>
      <c r="G247" s="1572"/>
      <c r="H247" s="1572"/>
      <c r="I247" s="1572"/>
      <c r="J247" s="1907"/>
      <c r="K247" s="1587"/>
      <c r="L247" s="2101"/>
      <c r="M247" s="2101"/>
      <c r="N247" s="2101"/>
      <c r="O247" s="2101"/>
      <c r="P247" s="2101"/>
      <c r="Q247" s="2101"/>
    </row>
    <row r="248" spans="1:17" ht="16" x14ac:dyDescent="0.3">
      <c r="A248" s="1609"/>
      <c r="B248" s="1570"/>
      <c r="C248" s="1571"/>
      <c r="D248" s="1569"/>
      <c r="E248" s="1587"/>
      <c r="F248" s="1587"/>
      <c r="G248" s="1572"/>
      <c r="H248" s="1572"/>
      <c r="I248" s="1572"/>
      <c r="J248" s="1907"/>
      <c r="K248" s="1587"/>
      <c r="L248" s="2101"/>
      <c r="M248" s="2101"/>
      <c r="N248" s="2101"/>
      <c r="O248" s="2101"/>
      <c r="P248" s="2101"/>
      <c r="Q248" s="2101"/>
    </row>
    <row r="249" spans="1:17" ht="16" x14ac:dyDescent="0.3">
      <c r="A249" s="1609"/>
      <c r="B249" s="1570"/>
      <c r="C249" s="1571"/>
      <c r="D249" s="1569"/>
      <c r="E249" s="1587"/>
      <c r="F249" s="1587"/>
      <c r="G249" s="1572"/>
      <c r="H249" s="1572"/>
      <c r="I249" s="1572"/>
      <c r="J249" s="1907"/>
      <c r="K249" s="1587"/>
      <c r="L249" s="2101"/>
      <c r="M249" s="2101"/>
      <c r="N249" s="2101"/>
      <c r="O249" s="2101"/>
      <c r="P249" s="2101"/>
      <c r="Q249" s="2101"/>
    </row>
    <row r="250" spans="1:17" ht="16" x14ac:dyDescent="0.3">
      <c r="A250" s="1609"/>
      <c r="B250" s="1570"/>
      <c r="C250" s="1571"/>
      <c r="D250" s="1569"/>
      <c r="E250" s="1587"/>
      <c r="F250" s="1587"/>
      <c r="G250" s="1572"/>
      <c r="H250" s="1572"/>
      <c r="I250" s="1572"/>
      <c r="J250" s="1907"/>
      <c r="K250" s="1587"/>
      <c r="L250" s="2101"/>
      <c r="M250" s="2101"/>
      <c r="N250" s="2101"/>
      <c r="O250" s="2101"/>
      <c r="P250" s="2101"/>
      <c r="Q250" s="2101"/>
    </row>
    <row r="251" spans="1:17" ht="16" x14ac:dyDescent="0.3">
      <c r="A251" s="1609"/>
      <c r="B251" s="1570"/>
      <c r="C251" s="1571"/>
      <c r="D251" s="1569"/>
      <c r="E251" s="1587"/>
      <c r="F251" s="1587"/>
      <c r="G251" s="1572"/>
      <c r="H251" s="1572"/>
      <c r="I251" s="1572"/>
      <c r="J251" s="1907"/>
      <c r="K251" s="1587"/>
      <c r="L251" s="2101"/>
      <c r="M251" s="2101"/>
      <c r="N251" s="2101"/>
      <c r="O251" s="2101"/>
      <c r="P251" s="2101"/>
      <c r="Q251" s="2101"/>
    </row>
    <row r="252" spans="1:17" ht="16" x14ac:dyDescent="0.3">
      <c r="A252" s="1609"/>
      <c r="B252" s="1570"/>
      <c r="C252" s="1571"/>
      <c r="D252" s="1569"/>
      <c r="E252" s="1587"/>
      <c r="F252" s="1587"/>
      <c r="G252" s="1572"/>
      <c r="H252" s="1572"/>
      <c r="I252" s="1572"/>
      <c r="J252" s="1907"/>
      <c r="K252" s="1587"/>
      <c r="L252" s="2101"/>
      <c r="M252" s="2101"/>
      <c r="N252" s="2101"/>
      <c r="O252" s="2101"/>
      <c r="P252" s="2101"/>
      <c r="Q252" s="2101"/>
    </row>
    <row r="253" spans="1:17" ht="16" x14ac:dyDescent="0.3">
      <c r="A253" s="1609"/>
      <c r="B253" s="1570"/>
      <c r="C253" s="1571"/>
      <c r="D253" s="1569"/>
      <c r="E253" s="1587"/>
      <c r="F253" s="1587"/>
      <c r="G253" s="1572"/>
      <c r="H253" s="1572"/>
      <c r="I253" s="1572"/>
      <c r="J253" s="1907"/>
      <c r="K253" s="1587"/>
      <c r="L253" s="2101"/>
      <c r="M253" s="2101"/>
      <c r="N253" s="2101"/>
      <c r="O253" s="2101"/>
      <c r="P253" s="2101"/>
      <c r="Q253" s="2101"/>
    </row>
    <row r="254" spans="1:17" ht="16" x14ac:dyDescent="0.3">
      <c r="A254" s="1609"/>
      <c r="B254" s="1570"/>
      <c r="C254" s="1571"/>
      <c r="D254" s="1569"/>
      <c r="E254" s="1587"/>
      <c r="F254" s="1587"/>
      <c r="G254" s="1572"/>
      <c r="H254" s="1572"/>
      <c r="I254" s="1572"/>
      <c r="J254" s="1907"/>
      <c r="K254" s="1587"/>
      <c r="L254" s="2101"/>
      <c r="M254" s="2101"/>
      <c r="N254" s="2101"/>
      <c r="O254" s="2101"/>
      <c r="P254" s="2101"/>
      <c r="Q254" s="2101"/>
    </row>
    <row r="255" spans="1:17" ht="16" x14ac:dyDescent="0.3">
      <c r="A255" s="1609"/>
      <c r="B255" s="1570"/>
      <c r="C255" s="1571"/>
      <c r="D255" s="1569"/>
      <c r="E255" s="1587"/>
      <c r="F255" s="1587"/>
      <c r="G255" s="1572"/>
      <c r="H255" s="1572"/>
      <c r="I255" s="1572"/>
      <c r="J255" s="1907"/>
      <c r="K255" s="1587"/>
      <c r="L255" s="2101"/>
      <c r="M255" s="2101"/>
      <c r="N255" s="2101"/>
      <c r="O255" s="2101"/>
      <c r="P255" s="2101"/>
      <c r="Q255" s="2101"/>
    </row>
    <row r="256" spans="1:17" ht="16" x14ac:dyDescent="0.3">
      <c r="A256" s="1609"/>
      <c r="B256" s="1570"/>
      <c r="C256" s="1571"/>
      <c r="D256" s="1569"/>
      <c r="E256" s="1587"/>
      <c r="F256" s="1587"/>
      <c r="G256" s="1572"/>
      <c r="H256" s="1572"/>
      <c r="I256" s="1572"/>
      <c r="J256" s="1907"/>
      <c r="K256" s="1587"/>
      <c r="L256" s="2101"/>
      <c r="M256" s="2101"/>
      <c r="N256" s="2101"/>
      <c r="O256" s="2101"/>
      <c r="P256" s="2101"/>
      <c r="Q256" s="2101"/>
    </row>
    <row r="257" spans="1:17" ht="16" x14ac:dyDescent="0.3">
      <c r="A257" s="1609"/>
      <c r="B257" s="1570"/>
      <c r="C257" s="1571"/>
      <c r="D257" s="1569"/>
      <c r="E257" s="1587"/>
      <c r="F257" s="1587"/>
      <c r="G257" s="1572"/>
      <c r="H257" s="1572"/>
      <c r="I257" s="1572"/>
      <c r="J257" s="1907"/>
      <c r="K257" s="1587"/>
      <c r="L257" s="2101"/>
      <c r="M257" s="2101"/>
      <c r="N257" s="2101"/>
      <c r="O257" s="2101"/>
      <c r="P257" s="2101"/>
      <c r="Q257" s="2101"/>
    </row>
    <row r="258" spans="1:17" ht="16" x14ac:dyDescent="0.3">
      <c r="A258" s="1609"/>
      <c r="B258" s="1570"/>
      <c r="C258" s="1571"/>
      <c r="D258" s="1569"/>
      <c r="E258" s="1587"/>
      <c r="F258" s="1587"/>
      <c r="G258" s="1572"/>
      <c r="H258" s="1572"/>
      <c r="I258" s="1572"/>
      <c r="J258" s="1907"/>
      <c r="K258" s="1587"/>
      <c r="L258" s="2101"/>
      <c r="M258" s="2101"/>
      <c r="N258" s="2101"/>
      <c r="O258" s="2101"/>
      <c r="P258" s="2101"/>
      <c r="Q258" s="2101"/>
    </row>
    <row r="259" spans="1:17" ht="16" x14ac:dyDescent="0.3">
      <c r="A259" s="1609"/>
      <c r="B259" s="1570"/>
      <c r="C259" s="1571"/>
      <c r="D259" s="1569"/>
      <c r="E259" s="1587"/>
      <c r="F259" s="1587"/>
      <c r="G259" s="1572"/>
      <c r="H259" s="1572"/>
      <c r="I259" s="1572"/>
      <c r="J259" s="1907"/>
      <c r="K259" s="1587"/>
      <c r="L259" s="2101"/>
      <c r="M259" s="2101"/>
      <c r="N259" s="2101"/>
      <c r="O259" s="2101"/>
      <c r="P259" s="2101"/>
      <c r="Q259" s="2101"/>
    </row>
    <row r="260" spans="1:17" ht="16" x14ac:dyDescent="0.3">
      <c r="A260" s="1609"/>
      <c r="B260" s="1570"/>
      <c r="C260" s="1571"/>
      <c r="D260" s="1569"/>
      <c r="E260" s="1587"/>
      <c r="F260" s="1587"/>
      <c r="G260" s="1572"/>
      <c r="H260" s="1572"/>
      <c r="I260" s="1572"/>
      <c r="J260" s="1907"/>
      <c r="K260" s="1587"/>
      <c r="L260" s="2101"/>
      <c r="M260" s="2101"/>
      <c r="N260" s="2101"/>
      <c r="O260" s="2101"/>
      <c r="P260" s="2101"/>
      <c r="Q260" s="2101"/>
    </row>
    <row r="261" spans="1:17" ht="16" x14ac:dyDescent="0.3">
      <c r="A261" s="1609"/>
      <c r="B261" s="1570"/>
      <c r="C261" s="1571"/>
      <c r="D261" s="1569"/>
      <c r="E261" s="1587"/>
      <c r="F261" s="1587"/>
      <c r="G261" s="1572"/>
      <c r="H261" s="1572"/>
      <c r="I261" s="1572"/>
      <c r="J261" s="1907"/>
      <c r="K261" s="1587"/>
      <c r="L261" s="2101"/>
      <c r="M261" s="2101"/>
      <c r="N261" s="2101"/>
      <c r="O261" s="2101"/>
      <c r="P261" s="2101"/>
      <c r="Q261" s="2101"/>
    </row>
    <row r="262" spans="1:17" ht="16" x14ac:dyDescent="0.3">
      <c r="A262" s="1609"/>
      <c r="B262" s="1570"/>
      <c r="C262" s="1571"/>
      <c r="D262" s="1569"/>
      <c r="E262" s="1587"/>
      <c r="F262" s="1587"/>
      <c r="G262" s="1572"/>
      <c r="H262" s="1572"/>
      <c r="I262" s="1572"/>
      <c r="J262" s="1907"/>
      <c r="K262" s="1587"/>
      <c r="L262" s="2101"/>
      <c r="M262" s="2101"/>
      <c r="N262" s="2101"/>
      <c r="O262" s="2101"/>
      <c r="P262" s="2101"/>
      <c r="Q262" s="2101"/>
    </row>
    <row r="263" spans="1:17" ht="16" x14ac:dyDescent="0.3">
      <c r="A263" s="1609"/>
      <c r="B263" s="1570"/>
      <c r="C263" s="1571"/>
      <c r="D263" s="1569"/>
      <c r="E263" s="1587"/>
      <c r="F263" s="1587"/>
      <c r="G263" s="1572"/>
      <c r="H263" s="1572"/>
      <c r="I263" s="1572"/>
      <c r="J263" s="1907"/>
      <c r="K263" s="1587"/>
      <c r="L263" s="2101"/>
      <c r="M263" s="2101"/>
      <c r="N263" s="2101"/>
      <c r="O263" s="2101"/>
      <c r="P263" s="2101"/>
      <c r="Q263" s="2101"/>
    </row>
    <row r="264" spans="1:17" ht="16" x14ac:dyDescent="0.3">
      <c r="A264" s="1609"/>
      <c r="B264" s="1570"/>
      <c r="C264" s="1571"/>
      <c r="D264" s="1569"/>
      <c r="E264" s="1587"/>
      <c r="F264" s="1587"/>
      <c r="G264" s="1572"/>
      <c r="H264" s="1572"/>
      <c r="I264" s="1572"/>
      <c r="J264" s="1907"/>
      <c r="K264" s="1587"/>
      <c r="L264" s="2101"/>
      <c r="M264" s="2101"/>
      <c r="N264" s="2101"/>
      <c r="O264" s="2101"/>
      <c r="P264" s="2101"/>
      <c r="Q264" s="2101"/>
    </row>
    <row r="265" spans="1:17" ht="16" x14ac:dyDescent="0.3">
      <c r="A265" s="1609"/>
      <c r="B265" s="1570"/>
      <c r="C265" s="1571"/>
      <c r="D265" s="1569"/>
      <c r="E265" s="1587"/>
      <c r="F265" s="1587"/>
      <c r="G265" s="1572"/>
      <c r="H265" s="1572"/>
      <c r="I265" s="1572"/>
      <c r="J265" s="1907"/>
      <c r="K265" s="1587"/>
      <c r="L265" s="2101"/>
      <c r="M265" s="2101"/>
      <c r="N265" s="2101"/>
      <c r="O265" s="2101"/>
      <c r="P265" s="2101"/>
      <c r="Q265" s="2101"/>
    </row>
    <row r="266" spans="1:17" ht="16" x14ac:dyDescent="0.3">
      <c r="A266" s="1609"/>
      <c r="B266" s="1570"/>
      <c r="C266" s="1571"/>
      <c r="D266" s="1569"/>
      <c r="E266" s="1587"/>
      <c r="F266" s="1587"/>
      <c r="G266" s="1572"/>
      <c r="H266" s="1572"/>
      <c r="I266" s="1572"/>
      <c r="J266" s="1907"/>
      <c r="K266" s="1587"/>
      <c r="L266" s="2101"/>
      <c r="M266" s="2101"/>
      <c r="N266" s="2101"/>
      <c r="O266" s="2101"/>
      <c r="P266" s="2101"/>
      <c r="Q266" s="2101"/>
    </row>
    <row r="267" spans="1:17" ht="16" x14ac:dyDescent="0.3">
      <c r="A267" s="1609"/>
      <c r="B267" s="1570"/>
      <c r="C267" s="1571"/>
      <c r="D267" s="1569"/>
      <c r="E267" s="1587"/>
      <c r="F267" s="1587"/>
      <c r="G267" s="1572"/>
      <c r="H267" s="1572"/>
      <c r="I267" s="1572"/>
      <c r="J267" s="1907"/>
      <c r="K267" s="1587"/>
      <c r="L267" s="2101"/>
      <c r="M267" s="2101"/>
      <c r="N267" s="2101"/>
      <c r="O267" s="2101"/>
      <c r="P267" s="2101"/>
      <c r="Q267" s="2101"/>
    </row>
    <row r="268" spans="1:17" ht="16" x14ac:dyDescent="0.3">
      <c r="A268" s="1609"/>
      <c r="B268" s="1570"/>
      <c r="C268" s="1571"/>
      <c r="D268" s="1569"/>
      <c r="E268" s="1587"/>
      <c r="F268" s="1587"/>
      <c r="G268" s="1572"/>
      <c r="H268" s="1572"/>
      <c r="I268" s="1572"/>
      <c r="J268" s="1907"/>
      <c r="K268" s="1587"/>
      <c r="L268" s="2101"/>
      <c r="M268" s="2101"/>
      <c r="N268" s="2101"/>
      <c r="O268" s="2101"/>
      <c r="P268" s="2101"/>
      <c r="Q268" s="2101"/>
    </row>
    <row r="269" spans="1:17" ht="16" x14ac:dyDescent="0.3">
      <c r="A269" s="1609"/>
      <c r="B269" s="1570"/>
      <c r="C269" s="1571"/>
      <c r="D269" s="1569"/>
      <c r="E269" s="1587"/>
      <c r="F269" s="1587"/>
      <c r="G269" s="1572"/>
      <c r="H269" s="1572"/>
      <c r="I269" s="1572"/>
      <c r="J269" s="1907"/>
      <c r="K269" s="1587"/>
      <c r="L269" s="2101"/>
      <c r="M269" s="2101"/>
      <c r="N269" s="2101"/>
      <c r="O269" s="2101"/>
      <c r="P269" s="2101"/>
      <c r="Q269" s="2101"/>
    </row>
    <row r="270" spans="1:17" ht="16" x14ac:dyDescent="0.3">
      <c r="A270" s="1609"/>
      <c r="B270" s="1570"/>
      <c r="C270" s="1571"/>
      <c r="D270" s="1569"/>
      <c r="E270" s="1587"/>
      <c r="F270" s="1587"/>
      <c r="G270" s="1572"/>
      <c r="H270" s="1572"/>
      <c r="I270" s="1572"/>
      <c r="J270" s="1907"/>
      <c r="K270" s="1587"/>
      <c r="L270" s="2101"/>
      <c r="M270" s="2101"/>
      <c r="N270" s="2101"/>
      <c r="O270" s="2101"/>
      <c r="P270" s="2101"/>
      <c r="Q270" s="2101"/>
    </row>
    <row r="271" spans="1:17" ht="16" x14ac:dyDescent="0.3">
      <c r="A271" s="1609"/>
      <c r="B271" s="1570"/>
      <c r="C271" s="1571"/>
      <c r="D271" s="1569"/>
      <c r="E271" s="1587"/>
      <c r="F271" s="1587"/>
      <c r="G271" s="1572"/>
      <c r="H271" s="1572"/>
      <c r="I271" s="1572"/>
      <c r="J271" s="1907"/>
      <c r="K271" s="1587"/>
      <c r="L271" s="2101"/>
      <c r="M271" s="2101"/>
      <c r="N271" s="2101"/>
      <c r="O271" s="2101"/>
      <c r="P271" s="2101"/>
      <c r="Q271" s="2101"/>
    </row>
    <row r="272" spans="1:17" ht="16" x14ac:dyDescent="0.3">
      <c r="A272" s="1609"/>
      <c r="B272" s="1570"/>
      <c r="C272" s="1571"/>
      <c r="D272" s="1569"/>
      <c r="E272" s="1587"/>
      <c r="F272" s="1587"/>
      <c r="G272" s="1572"/>
      <c r="H272" s="1572"/>
      <c r="I272" s="1572"/>
      <c r="J272" s="1907"/>
      <c r="K272" s="1587"/>
      <c r="L272" s="2101"/>
      <c r="M272" s="2101"/>
      <c r="N272" s="2101"/>
      <c r="O272" s="2101"/>
      <c r="P272" s="2101"/>
      <c r="Q272" s="2101"/>
    </row>
    <row r="273" spans="1:17" ht="16" x14ac:dyDescent="0.3">
      <c r="A273" s="1609"/>
      <c r="B273" s="1570"/>
      <c r="C273" s="1571"/>
      <c r="D273" s="1569"/>
      <c r="E273" s="1587"/>
      <c r="F273" s="1587"/>
      <c r="G273" s="1572"/>
      <c r="H273" s="1572"/>
      <c r="I273" s="1572"/>
      <c r="J273" s="1907"/>
      <c r="K273" s="1587"/>
      <c r="L273" s="2101"/>
      <c r="M273" s="2101"/>
      <c r="N273" s="2101"/>
      <c r="O273" s="2101"/>
      <c r="P273" s="2101"/>
      <c r="Q273" s="2101"/>
    </row>
    <row r="274" spans="1:17" ht="16" x14ac:dyDescent="0.3">
      <c r="A274" s="1609"/>
      <c r="B274" s="1570"/>
      <c r="C274" s="1571"/>
      <c r="D274" s="1569"/>
      <c r="E274" s="1587"/>
      <c r="F274" s="1587"/>
      <c r="G274" s="1572"/>
      <c r="H274" s="1572"/>
      <c r="I274" s="1572"/>
      <c r="J274" s="1907"/>
      <c r="K274" s="1587"/>
      <c r="L274" s="2101"/>
      <c r="M274" s="2101"/>
      <c r="N274" s="2101"/>
      <c r="O274" s="2101"/>
      <c r="P274" s="2101"/>
      <c r="Q274" s="2101"/>
    </row>
    <row r="275" spans="1:17" ht="16" x14ac:dyDescent="0.3">
      <c r="A275" s="1609"/>
      <c r="B275" s="1570"/>
      <c r="C275" s="1571"/>
      <c r="D275" s="1569"/>
      <c r="E275" s="1587"/>
      <c r="F275" s="1587"/>
      <c r="G275" s="1572"/>
      <c r="H275" s="1572"/>
      <c r="I275" s="1572"/>
      <c r="J275" s="1907"/>
      <c r="K275" s="1587"/>
      <c r="L275" s="2101"/>
      <c r="M275" s="2101"/>
      <c r="N275" s="2101"/>
      <c r="O275" s="2101"/>
      <c r="P275" s="2101"/>
      <c r="Q275" s="2101"/>
    </row>
    <row r="276" spans="1:17" ht="16" x14ac:dyDescent="0.3">
      <c r="A276" s="1609"/>
      <c r="B276" s="1570"/>
      <c r="C276" s="1571"/>
      <c r="D276" s="1569"/>
      <c r="E276" s="1587"/>
      <c r="F276" s="1587"/>
      <c r="G276" s="1572"/>
      <c r="H276" s="1572"/>
      <c r="I276" s="1572"/>
      <c r="J276" s="1907"/>
      <c r="K276" s="1587"/>
      <c r="L276" s="2101"/>
      <c r="M276" s="2101"/>
      <c r="N276" s="2101"/>
      <c r="O276" s="2101"/>
      <c r="P276" s="2101"/>
      <c r="Q276" s="2101"/>
    </row>
    <row r="277" spans="1:17" ht="16" x14ac:dyDescent="0.3">
      <c r="A277" s="1609"/>
      <c r="B277" s="1570"/>
      <c r="C277" s="1571"/>
      <c r="D277" s="1569"/>
      <c r="E277" s="1587"/>
      <c r="F277" s="1587"/>
      <c r="G277" s="1572"/>
      <c r="H277" s="1572"/>
      <c r="I277" s="1572"/>
      <c r="J277" s="1907"/>
      <c r="K277" s="1587"/>
      <c r="L277" s="2101"/>
      <c r="M277" s="2101"/>
      <c r="N277" s="2101"/>
      <c r="O277" s="2101"/>
      <c r="P277" s="2101"/>
      <c r="Q277" s="2101"/>
    </row>
    <row r="278" spans="1:17" ht="16" x14ac:dyDescent="0.3">
      <c r="A278" s="1609"/>
      <c r="B278" s="1570"/>
      <c r="C278" s="1571"/>
      <c r="D278" s="1569"/>
      <c r="E278" s="1587"/>
      <c r="F278" s="1587"/>
      <c r="G278" s="1572"/>
      <c r="H278" s="1572"/>
      <c r="I278" s="1572"/>
      <c r="J278" s="1907"/>
      <c r="K278" s="1587"/>
      <c r="L278" s="2101"/>
      <c r="M278" s="2101"/>
      <c r="N278" s="2101"/>
      <c r="O278" s="2101"/>
      <c r="P278" s="2101"/>
      <c r="Q278" s="2101"/>
    </row>
    <row r="279" spans="1:17" ht="16" x14ac:dyDescent="0.3">
      <c r="A279" s="1609"/>
      <c r="B279" s="1570"/>
      <c r="C279" s="1571"/>
      <c r="D279" s="1569"/>
      <c r="E279" s="1587"/>
      <c r="F279" s="1587"/>
      <c r="G279" s="1572"/>
      <c r="H279" s="1572"/>
      <c r="I279" s="1572"/>
      <c r="J279" s="1907"/>
      <c r="K279" s="1587"/>
      <c r="L279" s="2101"/>
      <c r="M279" s="2101"/>
      <c r="N279" s="2101"/>
      <c r="O279" s="2101"/>
      <c r="P279" s="2101"/>
      <c r="Q279" s="2101"/>
    </row>
    <row r="280" spans="1:17" ht="16" x14ac:dyDescent="0.3">
      <c r="A280" s="1609"/>
      <c r="B280" s="1570"/>
      <c r="C280" s="1571"/>
      <c r="D280" s="1569"/>
      <c r="E280" s="1587"/>
      <c r="F280" s="1587"/>
      <c r="G280" s="1572"/>
      <c r="H280" s="1572"/>
      <c r="I280" s="1572"/>
      <c r="J280" s="1907"/>
      <c r="K280" s="1587"/>
      <c r="L280" s="2101"/>
      <c r="M280" s="2101"/>
      <c r="N280" s="2101"/>
      <c r="O280" s="2101"/>
      <c r="P280" s="2101"/>
      <c r="Q280" s="2101"/>
    </row>
    <row r="281" spans="1:17" ht="16" x14ac:dyDescent="0.3">
      <c r="A281" s="1609"/>
      <c r="B281" s="1570"/>
      <c r="C281" s="1571"/>
      <c r="D281" s="1569"/>
      <c r="E281" s="1587"/>
      <c r="F281" s="1587"/>
      <c r="G281" s="1572"/>
      <c r="H281" s="1572"/>
      <c r="I281" s="1572"/>
      <c r="J281" s="1907"/>
      <c r="K281" s="1587"/>
      <c r="L281" s="2101"/>
      <c r="M281" s="2101"/>
      <c r="N281" s="2101"/>
      <c r="O281" s="2101"/>
      <c r="P281" s="2101"/>
      <c r="Q281" s="2101"/>
    </row>
    <row r="282" spans="1:17" ht="16" x14ac:dyDescent="0.3">
      <c r="A282" s="1609"/>
      <c r="B282" s="1570"/>
      <c r="C282" s="1571"/>
      <c r="D282" s="1569"/>
      <c r="E282" s="1587"/>
      <c r="F282" s="1587"/>
      <c r="G282" s="1572"/>
      <c r="H282" s="1572"/>
      <c r="I282" s="1572"/>
      <c r="J282" s="1907"/>
      <c r="K282" s="1587"/>
      <c r="L282" s="2101"/>
      <c r="M282" s="2101"/>
      <c r="N282" s="2101"/>
      <c r="O282" s="2101"/>
      <c r="P282" s="2101"/>
      <c r="Q282" s="2101"/>
    </row>
    <row r="283" spans="1:17" ht="16" x14ac:dyDescent="0.3">
      <c r="A283" s="1609"/>
      <c r="B283" s="1570"/>
      <c r="C283" s="1571"/>
      <c r="D283" s="1569"/>
      <c r="E283" s="1587"/>
      <c r="F283" s="1587"/>
      <c r="G283" s="1572"/>
      <c r="H283" s="1572"/>
      <c r="I283" s="1572"/>
      <c r="J283" s="1907"/>
      <c r="K283" s="1587"/>
      <c r="L283" s="2101"/>
      <c r="M283" s="2101"/>
      <c r="N283" s="2101"/>
      <c r="O283" s="2101"/>
      <c r="P283" s="2101"/>
      <c r="Q283" s="2101"/>
    </row>
    <row r="284" spans="1:17" ht="16" x14ac:dyDescent="0.3">
      <c r="A284" s="1609"/>
      <c r="B284" s="1570"/>
      <c r="C284" s="1571"/>
      <c r="D284" s="1569"/>
      <c r="E284" s="1587"/>
      <c r="F284" s="1587"/>
      <c r="G284" s="1572"/>
      <c r="H284" s="1572"/>
      <c r="I284" s="1572"/>
      <c r="J284" s="1907"/>
      <c r="K284" s="1587"/>
      <c r="L284" s="2101"/>
      <c r="M284" s="2101"/>
      <c r="N284" s="2101"/>
      <c r="O284" s="2101"/>
      <c r="P284" s="2101"/>
      <c r="Q284" s="2101"/>
    </row>
    <row r="285" spans="1:17" ht="16" x14ac:dyDescent="0.3">
      <c r="A285" s="1609"/>
      <c r="B285" s="1570"/>
      <c r="C285" s="1571"/>
      <c r="D285" s="1569"/>
      <c r="E285" s="1587"/>
      <c r="F285" s="1587"/>
      <c r="G285" s="1572"/>
      <c r="H285" s="1572"/>
      <c r="I285" s="1572"/>
      <c r="J285" s="1907"/>
      <c r="K285" s="1587"/>
      <c r="L285" s="2101"/>
      <c r="M285" s="2101"/>
      <c r="N285" s="2101"/>
      <c r="O285" s="2101"/>
      <c r="P285" s="2101"/>
      <c r="Q285" s="2101"/>
    </row>
    <row r="286" spans="1:17" ht="16" x14ac:dyDescent="0.3">
      <c r="A286" s="1609"/>
      <c r="B286" s="1570"/>
      <c r="C286" s="1571"/>
      <c r="D286" s="1569"/>
      <c r="E286" s="1587"/>
      <c r="F286" s="1587"/>
      <c r="G286" s="1572"/>
      <c r="H286" s="1572"/>
      <c r="I286" s="1572"/>
      <c r="J286" s="1907"/>
      <c r="K286" s="1587"/>
      <c r="L286" s="2101"/>
      <c r="M286" s="2101"/>
      <c r="N286" s="2101"/>
      <c r="O286" s="2101"/>
      <c r="P286" s="2101"/>
      <c r="Q286" s="2101"/>
    </row>
    <row r="287" spans="1:17" ht="16" x14ac:dyDescent="0.3">
      <c r="A287" s="1609"/>
      <c r="B287" s="1570"/>
      <c r="C287" s="1571"/>
      <c r="D287" s="1569"/>
      <c r="E287" s="1587"/>
      <c r="F287" s="1587"/>
      <c r="G287" s="1572"/>
      <c r="H287" s="1572"/>
      <c r="I287" s="1572"/>
      <c r="J287" s="1907"/>
      <c r="K287" s="1587"/>
      <c r="L287" s="2101"/>
      <c r="M287" s="2101"/>
      <c r="N287" s="2101"/>
      <c r="O287" s="2101"/>
      <c r="P287" s="2101"/>
      <c r="Q287" s="2101"/>
    </row>
    <row r="288" spans="1:17" ht="16" x14ac:dyDescent="0.3">
      <c r="A288" s="1609"/>
      <c r="B288" s="1570"/>
      <c r="C288" s="1571"/>
      <c r="D288" s="1569"/>
      <c r="E288" s="1587"/>
      <c r="F288" s="1587"/>
      <c r="G288" s="1572"/>
      <c r="H288" s="1572"/>
      <c r="I288" s="1572"/>
      <c r="J288" s="1907"/>
      <c r="K288" s="1587"/>
      <c r="L288" s="2101"/>
      <c r="M288" s="2101"/>
      <c r="N288" s="2101"/>
      <c r="O288" s="2101"/>
      <c r="P288" s="2101"/>
      <c r="Q288" s="2101"/>
    </row>
    <row r="289" spans="1:17" ht="16" x14ac:dyDescent="0.3">
      <c r="A289" s="1609"/>
      <c r="B289" s="1570"/>
      <c r="C289" s="1571"/>
      <c r="D289" s="1569"/>
      <c r="E289" s="1587"/>
      <c r="F289" s="1587"/>
      <c r="G289" s="1572"/>
      <c r="H289" s="1572"/>
      <c r="I289" s="1572"/>
      <c r="J289" s="1907"/>
      <c r="K289" s="1587"/>
      <c r="L289" s="2101"/>
      <c r="M289" s="2101"/>
      <c r="N289" s="2101"/>
      <c r="O289" s="2101"/>
      <c r="P289" s="2101"/>
      <c r="Q289" s="2101"/>
    </row>
    <row r="290" spans="1:17" ht="16" x14ac:dyDescent="0.3">
      <c r="A290" s="1609"/>
      <c r="B290" s="1570"/>
      <c r="C290" s="1571"/>
      <c r="D290" s="1569"/>
      <c r="E290" s="1587"/>
      <c r="F290" s="1587"/>
      <c r="G290" s="1572"/>
      <c r="H290" s="1572"/>
      <c r="I290" s="1572"/>
      <c r="J290" s="1907"/>
      <c r="K290" s="1587"/>
      <c r="L290" s="2101"/>
      <c r="M290" s="2101"/>
      <c r="N290" s="2101"/>
      <c r="O290" s="2101"/>
      <c r="P290" s="2101"/>
      <c r="Q290" s="2101"/>
    </row>
    <row r="291" spans="1:17" ht="16" x14ac:dyDescent="0.3">
      <c r="A291" s="1609"/>
      <c r="B291" s="1570"/>
      <c r="C291" s="1571"/>
      <c r="D291" s="1569"/>
      <c r="E291" s="1587"/>
      <c r="F291" s="1587"/>
      <c r="G291" s="1572"/>
      <c r="H291" s="1572"/>
      <c r="I291" s="1572"/>
      <c r="J291" s="1907"/>
      <c r="K291" s="1587"/>
      <c r="L291" s="2101"/>
      <c r="M291" s="2101"/>
      <c r="N291" s="2101"/>
      <c r="O291" s="2101"/>
      <c r="P291" s="2101"/>
      <c r="Q291" s="2101"/>
    </row>
    <row r="292" spans="1:17" ht="16" x14ac:dyDescent="0.3">
      <c r="A292" s="1609"/>
      <c r="B292" s="1570"/>
      <c r="C292" s="1571"/>
      <c r="D292" s="1569"/>
      <c r="E292" s="1587"/>
      <c r="F292" s="1587"/>
      <c r="G292" s="1572"/>
      <c r="H292" s="1572"/>
      <c r="I292" s="1572"/>
      <c r="J292" s="1907"/>
      <c r="K292" s="1587"/>
      <c r="L292" s="2101"/>
      <c r="M292" s="2101"/>
      <c r="N292" s="2101"/>
      <c r="O292" s="2101"/>
      <c r="P292" s="2101"/>
      <c r="Q292" s="2101"/>
    </row>
    <row r="293" spans="1:17" ht="16" x14ac:dyDescent="0.3">
      <c r="A293" s="1609"/>
      <c r="B293" s="1570"/>
      <c r="C293" s="1571"/>
      <c r="D293" s="1569"/>
      <c r="E293" s="1587"/>
      <c r="F293" s="1587"/>
      <c r="G293" s="1572"/>
      <c r="H293" s="1572"/>
      <c r="I293" s="1572"/>
      <c r="J293" s="1907"/>
      <c r="K293" s="1587"/>
      <c r="L293" s="2101"/>
      <c r="M293" s="2101"/>
      <c r="N293" s="2101"/>
      <c r="O293" s="2101"/>
      <c r="P293" s="2101"/>
      <c r="Q293" s="2101"/>
    </row>
    <row r="294" spans="1:17" ht="16" x14ac:dyDescent="0.3">
      <c r="A294" s="1609"/>
      <c r="B294" s="1570"/>
      <c r="C294" s="1571"/>
      <c r="D294" s="1569"/>
      <c r="E294" s="1587"/>
      <c r="F294" s="1587"/>
      <c r="G294" s="1572"/>
      <c r="H294" s="1572"/>
      <c r="I294" s="1572"/>
      <c r="J294" s="1907"/>
      <c r="K294" s="1587"/>
      <c r="L294" s="2101"/>
      <c r="M294" s="2101"/>
      <c r="N294" s="2101"/>
      <c r="O294" s="2101"/>
      <c r="P294" s="2101"/>
      <c r="Q294" s="2101"/>
    </row>
    <row r="295" spans="1:17" ht="16" x14ac:dyDescent="0.3">
      <c r="A295" s="1609"/>
      <c r="B295" s="1570"/>
      <c r="C295" s="1571"/>
      <c r="D295" s="1569"/>
      <c r="E295" s="1587"/>
      <c r="F295" s="1587"/>
      <c r="G295" s="1572"/>
      <c r="H295" s="1572"/>
      <c r="I295" s="1572"/>
      <c r="J295" s="1907"/>
      <c r="K295" s="1587"/>
      <c r="L295" s="2101"/>
      <c r="M295" s="2101"/>
      <c r="N295" s="2101"/>
      <c r="O295" s="2101"/>
      <c r="P295" s="2101"/>
      <c r="Q295" s="2101"/>
    </row>
    <row r="296" spans="1:17" ht="16" x14ac:dyDescent="0.3">
      <c r="A296" s="1609"/>
      <c r="B296" s="1570"/>
      <c r="C296" s="1571"/>
      <c r="D296" s="1569"/>
      <c r="E296" s="1587"/>
      <c r="F296" s="1587"/>
      <c r="G296" s="1572"/>
      <c r="H296" s="1572"/>
      <c r="I296" s="1572"/>
      <c r="J296" s="1907"/>
      <c r="K296" s="1587"/>
      <c r="L296" s="2101"/>
      <c r="M296" s="2101"/>
      <c r="N296" s="2101"/>
      <c r="O296" s="2101"/>
      <c r="P296" s="2101"/>
      <c r="Q296" s="2101"/>
    </row>
    <row r="297" spans="1:17" ht="16" x14ac:dyDescent="0.3">
      <c r="A297" s="1609"/>
      <c r="B297" s="1570"/>
      <c r="C297" s="1571"/>
      <c r="D297" s="1569"/>
      <c r="E297" s="1587"/>
      <c r="F297" s="1587"/>
      <c r="G297" s="1572"/>
      <c r="H297" s="1572"/>
      <c r="I297" s="1572"/>
      <c r="J297" s="1907"/>
      <c r="K297" s="1587"/>
      <c r="L297" s="2101"/>
      <c r="M297" s="2101"/>
      <c r="N297" s="2101"/>
      <c r="O297" s="2101"/>
      <c r="P297" s="2101"/>
      <c r="Q297" s="2101"/>
    </row>
    <row r="298" spans="1:17" ht="16" x14ac:dyDescent="0.3">
      <c r="A298" s="1609"/>
      <c r="B298" s="1570"/>
      <c r="C298" s="1571"/>
      <c r="D298" s="1569"/>
      <c r="E298" s="1587"/>
      <c r="F298" s="1587"/>
      <c r="G298" s="1572"/>
      <c r="H298" s="1572"/>
      <c r="I298" s="1572"/>
      <c r="J298" s="1907"/>
      <c r="K298" s="1587"/>
      <c r="L298" s="2101"/>
      <c r="M298" s="2101"/>
      <c r="N298" s="2101"/>
      <c r="O298" s="2101"/>
      <c r="P298" s="2101"/>
      <c r="Q298" s="2101"/>
    </row>
    <row r="299" spans="1:17" ht="16" x14ac:dyDescent="0.3">
      <c r="A299" s="1609"/>
      <c r="B299" s="1570"/>
      <c r="C299" s="1571"/>
      <c r="D299" s="1569"/>
      <c r="E299" s="1587"/>
      <c r="F299" s="1587"/>
      <c r="G299" s="1572"/>
      <c r="H299" s="1572"/>
      <c r="I299" s="1572"/>
      <c r="J299" s="1907"/>
      <c r="K299" s="1587"/>
      <c r="L299" s="2101"/>
      <c r="M299" s="2101"/>
      <c r="N299" s="2101"/>
      <c r="O299" s="2101"/>
      <c r="P299" s="2101"/>
      <c r="Q299" s="2101"/>
    </row>
    <row r="300" spans="1:17" ht="16" x14ac:dyDescent="0.3">
      <c r="A300" s="1609"/>
      <c r="B300" s="1570"/>
      <c r="C300" s="1571"/>
      <c r="D300" s="1569"/>
      <c r="E300" s="1587"/>
      <c r="F300" s="1587"/>
      <c r="G300" s="1572"/>
      <c r="H300" s="1572"/>
      <c r="I300" s="1572"/>
      <c r="J300" s="1907"/>
      <c r="K300" s="1587"/>
      <c r="L300" s="2101"/>
      <c r="M300" s="2101"/>
      <c r="N300" s="2101"/>
      <c r="O300" s="2101"/>
      <c r="P300" s="2101"/>
      <c r="Q300" s="2101"/>
    </row>
    <row r="301" spans="1:17" ht="16" x14ac:dyDescent="0.3">
      <c r="A301" s="1609"/>
      <c r="B301" s="1570"/>
      <c r="C301" s="1571"/>
      <c r="D301" s="1569"/>
      <c r="E301" s="1587"/>
      <c r="F301" s="1587"/>
      <c r="G301" s="1572"/>
      <c r="H301" s="1572"/>
      <c r="I301" s="1572"/>
      <c r="J301" s="1907"/>
      <c r="K301" s="1587"/>
      <c r="L301" s="2101"/>
      <c r="M301" s="2101"/>
      <c r="N301" s="2101"/>
      <c r="O301" s="2101"/>
      <c r="P301" s="2101"/>
      <c r="Q301" s="2101"/>
    </row>
    <row r="302" spans="1:17" ht="16" x14ac:dyDescent="0.3">
      <c r="A302" s="1609"/>
      <c r="B302" s="1570"/>
      <c r="C302" s="1571"/>
      <c r="D302" s="1569"/>
      <c r="E302" s="1587"/>
      <c r="F302" s="1587"/>
      <c r="G302" s="1572"/>
      <c r="H302" s="1572"/>
      <c r="I302" s="1572"/>
      <c r="J302" s="1907"/>
      <c r="K302" s="1587"/>
      <c r="L302" s="2101"/>
      <c r="M302" s="2101"/>
      <c r="N302" s="2101"/>
      <c r="O302" s="2101"/>
      <c r="P302" s="2101"/>
      <c r="Q302" s="2101"/>
    </row>
    <row r="303" spans="1:17" ht="16" x14ac:dyDescent="0.3">
      <c r="A303" s="1609"/>
      <c r="B303" s="1570"/>
      <c r="C303" s="1571"/>
      <c r="D303" s="1569"/>
      <c r="E303" s="1587"/>
      <c r="F303" s="1587"/>
      <c r="G303" s="1572"/>
      <c r="H303" s="1572"/>
      <c r="I303" s="1572"/>
      <c r="J303" s="1907"/>
      <c r="K303" s="1587"/>
      <c r="L303" s="2101"/>
      <c r="M303" s="2101"/>
      <c r="N303" s="2101"/>
      <c r="O303" s="2101"/>
      <c r="P303" s="2101"/>
      <c r="Q303" s="2101"/>
    </row>
    <row r="304" spans="1:17" ht="16" x14ac:dyDescent="0.3">
      <c r="A304" s="1609"/>
      <c r="B304" s="1570"/>
      <c r="C304" s="1571"/>
      <c r="D304" s="1569"/>
      <c r="E304" s="1587"/>
      <c r="F304" s="1587"/>
      <c r="G304" s="1572"/>
      <c r="H304" s="1572"/>
      <c r="I304" s="1572"/>
      <c r="J304" s="1907"/>
      <c r="K304" s="1587"/>
      <c r="L304" s="2101"/>
      <c r="M304" s="2101"/>
      <c r="N304" s="2101"/>
      <c r="O304" s="2101"/>
      <c r="P304" s="2101"/>
      <c r="Q304" s="2101"/>
    </row>
    <row r="305" spans="1:17" ht="16" x14ac:dyDescent="0.3">
      <c r="A305" s="1609"/>
      <c r="B305" s="1570"/>
      <c r="C305" s="1571"/>
      <c r="D305" s="1569"/>
      <c r="E305" s="1587"/>
      <c r="F305" s="1587"/>
      <c r="G305" s="1572"/>
      <c r="H305" s="1572"/>
      <c r="I305" s="1572"/>
      <c r="J305" s="1907"/>
      <c r="K305" s="1587"/>
      <c r="L305" s="2101"/>
      <c r="M305" s="2101"/>
      <c r="N305" s="2101"/>
      <c r="O305" s="2101"/>
      <c r="P305" s="2101"/>
      <c r="Q305" s="2101"/>
    </row>
    <row r="306" spans="1:17" ht="16" x14ac:dyDescent="0.3">
      <c r="A306" s="1609"/>
      <c r="B306" s="1570"/>
      <c r="C306" s="1571"/>
      <c r="D306" s="1569"/>
      <c r="E306" s="1587"/>
      <c r="F306" s="1587"/>
      <c r="G306" s="1572"/>
      <c r="H306" s="1572"/>
      <c r="I306" s="1572"/>
      <c r="J306" s="1907"/>
      <c r="K306" s="1587"/>
      <c r="L306" s="2101"/>
      <c r="M306" s="2101"/>
      <c r="N306" s="2101"/>
      <c r="O306" s="2101"/>
      <c r="P306" s="2101"/>
      <c r="Q306" s="2101"/>
    </row>
    <row r="307" spans="1:17" ht="16" x14ac:dyDescent="0.3">
      <c r="A307" s="1609"/>
      <c r="B307" s="1570"/>
      <c r="C307" s="1571"/>
      <c r="D307" s="1569"/>
      <c r="E307" s="1587"/>
      <c r="F307" s="1587"/>
      <c r="G307" s="1572"/>
      <c r="H307" s="1572"/>
      <c r="I307" s="1572"/>
      <c r="J307" s="1907"/>
      <c r="K307" s="1587"/>
      <c r="L307" s="2101"/>
      <c r="M307" s="2101"/>
      <c r="N307" s="2101"/>
      <c r="O307" s="2101"/>
      <c r="P307" s="2101"/>
      <c r="Q307" s="2101"/>
    </row>
    <row r="308" spans="1:17" ht="16" x14ac:dyDescent="0.3">
      <c r="A308" s="1609"/>
      <c r="B308" s="1570"/>
      <c r="C308" s="1571"/>
      <c r="D308" s="1569"/>
      <c r="E308" s="1587"/>
      <c r="F308" s="1587"/>
      <c r="G308" s="1572"/>
      <c r="H308" s="1572"/>
      <c r="I308" s="1572"/>
      <c r="J308" s="1907"/>
      <c r="K308" s="1587"/>
      <c r="L308" s="2101"/>
      <c r="M308" s="2101"/>
      <c r="N308" s="2101"/>
      <c r="O308" s="2101"/>
      <c r="P308" s="2101"/>
      <c r="Q308" s="2101"/>
    </row>
    <row r="309" spans="1:17" ht="16" x14ac:dyDescent="0.3">
      <c r="A309" s="1609"/>
      <c r="B309" s="1570"/>
      <c r="C309" s="1571"/>
      <c r="D309" s="1569"/>
      <c r="E309" s="1587"/>
      <c r="F309" s="1587"/>
      <c r="G309" s="1572"/>
      <c r="H309" s="1572"/>
      <c r="I309" s="1572"/>
      <c r="J309" s="1907"/>
      <c r="K309" s="1587"/>
      <c r="L309" s="2101"/>
      <c r="M309" s="2101"/>
      <c r="N309" s="2101"/>
      <c r="O309" s="2101"/>
      <c r="P309" s="2101"/>
      <c r="Q309" s="2101"/>
    </row>
    <row r="310" spans="1:17" ht="16" x14ac:dyDescent="0.3">
      <c r="A310" s="1609"/>
      <c r="B310" s="1570"/>
      <c r="C310" s="1571"/>
      <c r="D310" s="1569"/>
      <c r="E310" s="1587"/>
      <c r="F310" s="1587"/>
      <c r="G310" s="1572"/>
      <c r="H310" s="1572"/>
      <c r="I310" s="1572"/>
      <c r="J310" s="1907"/>
      <c r="K310" s="1587"/>
      <c r="L310" s="2101"/>
      <c r="M310" s="2101"/>
      <c r="N310" s="2101"/>
      <c r="O310" s="2101"/>
      <c r="P310" s="2101"/>
      <c r="Q310" s="2101"/>
    </row>
    <row r="311" spans="1:17" ht="16" x14ac:dyDescent="0.3">
      <c r="A311" s="1609"/>
      <c r="B311" s="1570"/>
      <c r="C311" s="1571"/>
      <c r="D311" s="1569"/>
      <c r="E311" s="1587"/>
      <c r="F311" s="1587"/>
      <c r="G311" s="1572"/>
      <c r="H311" s="1572"/>
      <c r="I311" s="1572"/>
      <c r="J311" s="1907"/>
      <c r="K311" s="1587"/>
      <c r="L311" s="2101"/>
      <c r="M311" s="2101"/>
      <c r="N311" s="2101"/>
      <c r="O311" s="2101"/>
      <c r="P311" s="2101"/>
      <c r="Q311" s="2101"/>
    </row>
    <row r="312" spans="1:17" ht="16" x14ac:dyDescent="0.3">
      <c r="A312" s="1609"/>
      <c r="B312" s="1570"/>
      <c r="C312" s="1571"/>
      <c r="D312" s="1569"/>
      <c r="E312" s="1587"/>
      <c r="F312" s="1587"/>
      <c r="G312" s="1572"/>
      <c r="H312" s="1572"/>
      <c r="I312" s="1572"/>
      <c r="J312" s="1907"/>
      <c r="K312" s="1587"/>
      <c r="L312" s="2101"/>
      <c r="M312" s="2101"/>
      <c r="N312" s="2101"/>
      <c r="O312" s="2101"/>
      <c r="P312" s="2101"/>
      <c r="Q312" s="2101"/>
    </row>
    <row r="313" spans="1:17" ht="16" x14ac:dyDescent="0.3">
      <c r="A313" s="1609"/>
      <c r="B313" s="1570"/>
      <c r="C313" s="1571"/>
      <c r="D313" s="1569"/>
      <c r="E313" s="1587"/>
      <c r="F313" s="1587"/>
      <c r="G313" s="1572"/>
      <c r="H313" s="1572"/>
      <c r="I313" s="1572"/>
      <c r="J313" s="1907"/>
      <c r="K313" s="1587"/>
      <c r="L313" s="2101"/>
      <c r="M313" s="2101"/>
      <c r="N313" s="2101"/>
      <c r="O313" s="2101"/>
      <c r="P313" s="2101"/>
      <c r="Q313" s="2101"/>
    </row>
    <row r="314" spans="1:17" ht="16" x14ac:dyDescent="0.3">
      <c r="A314" s="1609"/>
      <c r="B314" s="1570"/>
      <c r="C314" s="1571"/>
      <c r="D314" s="1569"/>
      <c r="E314" s="1587"/>
      <c r="F314" s="1587"/>
      <c r="G314" s="1572"/>
      <c r="H314" s="1572"/>
      <c r="I314" s="1572"/>
      <c r="J314" s="1907"/>
      <c r="K314" s="1587"/>
      <c r="L314" s="2101"/>
      <c r="M314" s="2101"/>
      <c r="N314" s="2101"/>
      <c r="O314" s="2101"/>
      <c r="P314" s="2101"/>
      <c r="Q314" s="2101"/>
    </row>
    <row r="315" spans="1:17" ht="16" x14ac:dyDescent="0.3">
      <c r="A315" s="1609"/>
      <c r="B315" s="1570"/>
      <c r="C315" s="1571"/>
      <c r="D315" s="1569"/>
      <c r="E315" s="1587"/>
      <c r="F315" s="1587"/>
      <c r="G315" s="1572"/>
      <c r="H315" s="1572"/>
      <c r="I315" s="1572"/>
      <c r="J315" s="1907"/>
      <c r="K315" s="1587"/>
      <c r="L315" s="2101"/>
      <c r="M315" s="2101"/>
      <c r="N315" s="2101"/>
      <c r="O315" s="2101"/>
      <c r="P315" s="2101"/>
      <c r="Q315" s="2101"/>
    </row>
    <row r="316" spans="1:17" ht="16" x14ac:dyDescent="0.3">
      <c r="A316" s="1609"/>
      <c r="B316" s="1570"/>
      <c r="C316" s="1571"/>
      <c r="D316" s="1569"/>
      <c r="E316" s="1587"/>
      <c r="F316" s="1587"/>
      <c r="G316" s="1572"/>
      <c r="H316" s="1572"/>
      <c r="I316" s="1572"/>
      <c r="J316" s="1907"/>
      <c r="K316" s="1587"/>
      <c r="L316" s="2101"/>
      <c r="M316" s="2101"/>
      <c r="N316" s="2101"/>
      <c r="O316" s="2101"/>
      <c r="P316" s="2101"/>
      <c r="Q316" s="2101"/>
    </row>
    <row r="317" spans="1:17" ht="16" x14ac:dyDescent="0.3">
      <c r="A317" s="1609"/>
      <c r="B317" s="1570"/>
      <c r="C317" s="1571"/>
      <c r="D317" s="1569"/>
      <c r="E317" s="1587"/>
      <c r="F317" s="1587"/>
      <c r="G317" s="1572"/>
      <c r="H317" s="1572"/>
      <c r="I317" s="1572"/>
      <c r="J317" s="1907"/>
      <c r="K317" s="1587"/>
      <c r="L317" s="2101"/>
      <c r="M317" s="2101"/>
      <c r="N317" s="2101"/>
      <c r="O317" s="2101"/>
      <c r="P317" s="2101"/>
      <c r="Q317" s="2101"/>
    </row>
    <row r="318" spans="1:17" ht="16" x14ac:dyDescent="0.3">
      <c r="A318" s="1609"/>
      <c r="B318" s="1570"/>
      <c r="C318" s="1571"/>
      <c r="D318" s="1569"/>
      <c r="E318" s="1587"/>
      <c r="F318" s="1587"/>
      <c r="G318" s="1572"/>
      <c r="H318" s="1572"/>
      <c r="I318" s="1572"/>
      <c r="J318" s="1907"/>
      <c r="K318" s="1587"/>
      <c r="L318" s="2101"/>
      <c r="M318" s="2101"/>
      <c r="N318" s="2101"/>
      <c r="O318" s="2101"/>
      <c r="P318" s="2101"/>
      <c r="Q318" s="2101"/>
    </row>
    <row r="319" spans="1:17" ht="16" x14ac:dyDescent="0.3">
      <c r="A319" s="1609"/>
      <c r="B319" s="1570"/>
      <c r="C319" s="1571"/>
      <c r="D319" s="1569"/>
      <c r="E319" s="1587"/>
      <c r="F319" s="1587"/>
      <c r="G319" s="1572"/>
      <c r="H319" s="1572"/>
      <c r="I319" s="1572"/>
      <c r="J319" s="1907"/>
      <c r="K319" s="1587"/>
      <c r="L319" s="2101"/>
      <c r="M319" s="2101"/>
      <c r="N319" s="2101"/>
      <c r="O319" s="2101"/>
      <c r="P319" s="2101"/>
      <c r="Q319" s="2101"/>
    </row>
    <row r="320" spans="1:17" ht="16" x14ac:dyDescent="0.3">
      <c r="A320" s="1609"/>
      <c r="B320" s="1570"/>
      <c r="C320" s="1571"/>
      <c r="D320" s="1569"/>
      <c r="E320" s="1587"/>
      <c r="F320" s="1587"/>
      <c r="G320" s="1572"/>
      <c r="H320" s="1572"/>
      <c r="I320" s="1572"/>
      <c r="J320" s="1907"/>
      <c r="K320" s="1587"/>
      <c r="L320" s="2101"/>
      <c r="M320" s="2101"/>
      <c r="N320" s="2101"/>
      <c r="O320" s="2101"/>
      <c r="P320" s="2101"/>
      <c r="Q320" s="2101"/>
    </row>
    <row r="321" spans="1:17" ht="16" x14ac:dyDescent="0.3">
      <c r="A321" s="1609"/>
      <c r="B321" s="1570"/>
      <c r="C321" s="1571"/>
      <c r="D321" s="1569"/>
      <c r="E321" s="1587"/>
      <c r="F321" s="1587"/>
      <c r="G321" s="1572"/>
      <c r="H321" s="1572"/>
      <c r="I321" s="1572"/>
      <c r="J321" s="1907"/>
      <c r="K321" s="1587"/>
      <c r="L321" s="2101"/>
      <c r="M321" s="2101"/>
      <c r="N321" s="2101"/>
      <c r="O321" s="2101"/>
      <c r="P321" s="2101"/>
      <c r="Q321" s="2101"/>
    </row>
    <row r="322" spans="1:17" ht="16" x14ac:dyDescent="0.3">
      <c r="A322" s="1609"/>
      <c r="B322" s="1570"/>
      <c r="C322" s="1571"/>
      <c r="D322" s="1569"/>
      <c r="E322" s="1587"/>
      <c r="F322" s="1587"/>
      <c r="G322" s="1572"/>
      <c r="H322" s="1572"/>
      <c r="I322" s="1572"/>
      <c r="J322" s="1907"/>
      <c r="K322" s="1587"/>
      <c r="L322" s="2101"/>
      <c r="M322" s="2101"/>
      <c r="N322" s="2101"/>
      <c r="O322" s="2101"/>
      <c r="P322" s="2101"/>
      <c r="Q322" s="2101"/>
    </row>
    <row r="323" spans="1:17" ht="16" x14ac:dyDescent="0.3">
      <c r="A323" s="1609"/>
      <c r="B323" s="1570"/>
      <c r="C323" s="1571"/>
      <c r="D323" s="1569"/>
      <c r="E323" s="1587"/>
      <c r="F323" s="1587"/>
      <c r="G323" s="1572"/>
      <c r="H323" s="1572"/>
      <c r="I323" s="1572"/>
      <c r="J323" s="1907"/>
      <c r="K323" s="1587"/>
      <c r="L323" s="2101"/>
      <c r="M323" s="2101"/>
      <c r="N323" s="2101"/>
      <c r="O323" s="2101"/>
      <c r="P323" s="2101"/>
      <c r="Q323" s="2101"/>
    </row>
    <row r="324" spans="1:17" ht="16" x14ac:dyDescent="0.3">
      <c r="A324" s="1609"/>
      <c r="B324" s="1570"/>
      <c r="C324" s="1571"/>
      <c r="D324" s="1569"/>
      <c r="E324" s="1587"/>
      <c r="F324" s="1587"/>
      <c r="G324" s="1572"/>
      <c r="H324" s="1572"/>
      <c r="I324" s="1572"/>
      <c r="J324" s="1907"/>
      <c r="K324" s="1587"/>
      <c r="L324" s="2101"/>
      <c r="M324" s="2101"/>
      <c r="N324" s="2101"/>
      <c r="O324" s="2101"/>
      <c r="P324" s="2101"/>
      <c r="Q324" s="2101"/>
    </row>
    <row r="325" spans="1:17" ht="16" x14ac:dyDescent="0.3">
      <c r="A325" s="1609"/>
      <c r="B325" s="1570"/>
      <c r="C325" s="1571"/>
      <c r="D325" s="1569"/>
      <c r="E325" s="1587"/>
      <c r="F325" s="1587"/>
      <c r="G325" s="1572"/>
      <c r="H325" s="1572"/>
      <c r="I325" s="1572"/>
      <c r="J325" s="1907"/>
      <c r="K325" s="1587"/>
      <c r="L325" s="2101"/>
      <c r="M325" s="2101"/>
      <c r="N325" s="2101"/>
      <c r="O325" s="2101"/>
      <c r="P325" s="2101"/>
      <c r="Q325" s="2101"/>
    </row>
    <row r="326" spans="1:17" ht="16" x14ac:dyDescent="0.3">
      <c r="A326" s="1609"/>
      <c r="B326" s="1570"/>
      <c r="C326" s="1571"/>
      <c r="D326" s="1569"/>
      <c r="E326" s="1587"/>
      <c r="F326" s="1587"/>
      <c r="G326" s="1572"/>
      <c r="H326" s="1572"/>
      <c r="I326" s="1572"/>
      <c r="J326" s="1907"/>
      <c r="K326" s="1587"/>
      <c r="L326" s="2101"/>
      <c r="M326" s="2101"/>
      <c r="N326" s="2101"/>
      <c r="O326" s="2101"/>
      <c r="P326" s="2101"/>
      <c r="Q326" s="2101"/>
    </row>
    <row r="327" spans="1:17" ht="16" x14ac:dyDescent="0.3">
      <c r="A327" s="1609"/>
      <c r="B327" s="1570"/>
      <c r="C327" s="1571"/>
      <c r="D327" s="1569"/>
      <c r="E327" s="1587"/>
      <c r="F327" s="1587"/>
      <c r="G327" s="1572"/>
      <c r="H327" s="1572"/>
      <c r="I327" s="1572"/>
      <c r="J327" s="1907"/>
      <c r="K327" s="1587"/>
      <c r="L327" s="2101"/>
      <c r="M327" s="2101"/>
      <c r="N327" s="2101"/>
      <c r="O327" s="2101"/>
      <c r="P327" s="2101"/>
      <c r="Q327" s="2101"/>
    </row>
    <row r="328" spans="1:17" ht="16" x14ac:dyDescent="0.3">
      <c r="A328" s="1609"/>
      <c r="B328" s="1570"/>
      <c r="C328" s="1571"/>
      <c r="D328" s="1569"/>
      <c r="E328" s="1587"/>
      <c r="F328" s="1587"/>
      <c r="G328" s="1572"/>
      <c r="H328" s="1572"/>
      <c r="I328" s="1572"/>
      <c r="J328" s="1907"/>
      <c r="K328" s="1587"/>
      <c r="L328" s="2101"/>
      <c r="M328" s="2101"/>
      <c r="N328" s="2101"/>
      <c r="O328" s="2101"/>
      <c r="P328" s="2101"/>
      <c r="Q328" s="2101"/>
    </row>
    <row r="329" spans="1:17" ht="16" x14ac:dyDescent="0.3">
      <c r="A329" s="1609"/>
      <c r="B329" s="1570"/>
      <c r="C329" s="1571"/>
      <c r="D329" s="1569"/>
      <c r="E329" s="1587"/>
      <c r="F329" s="1587"/>
      <c r="G329" s="1572"/>
      <c r="H329" s="1572"/>
      <c r="I329" s="1572"/>
      <c r="J329" s="1907"/>
      <c r="K329" s="1587"/>
      <c r="L329" s="2101"/>
      <c r="M329" s="2101"/>
      <c r="N329" s="2101"/>
      <c r="O329" s="2101"/>
      <c r="P329" s="2101"/>
      <c r="Q329" s="2101"/>
    </row>
    <row r="330" spans="1:17" ht="16" x14ac:dyDescent="0.3">
      <c r="A330" s="1609"/>
      <c r="B330" s="1570"/>
      <c r="C330" s="1571"/>
      <c r="D330" s="1569"/>
      <c r="E330" s="1587"/>
      <c r="F330" s="1587"/>
      <c r="G330" s="1572"/>
      <c r="H330" s="1572"/>
      <c r="I330" s="1572"/>
      <c r="J330" s="1907"/>
      <c r="K330" s="1587"/>
      <c r="L330" s="2101"/>
      <c r="M330" s="2101"/>
      <c r="N330" s="2101"/>
      <c r="O330" s="2101"/>
      <c r="P330" s="2101"/>
      <c r="Q330" s="2101"/>
    </row>
    <row r="331" spans="1:17" ht="16" x14ac:dyDescent="0.3">
      <c r="A331" s="1609"/>
      <c r="B331" s="1570"/>
      <c r="C331" s="1571"/>
      <c r="D331" s="1569"/>
      <c r="E331" s="1587"/>
      <c r="F331" s="1587"/>
      <c r="G331" s="1572"/>
      <c r="H331" s="1572"/>
      <c r="I331" s="1572"/>
      <c r="J331" s="1907"/>
      <c r="K331" s="1587"/>
      <c r="L331" s="2101"/>
      <c r="M331" s="2101"/>
      <c r="N331" s="2101"/>
      <c r="O331" s="2101"/>
      <c r="P331" s="2101"/>
      <c r="Q331" s="2101"/>
    </row>
    <row r="332" spans="1:17" ht="16" x14ac:dyDescent="0.3">
      <c r="A332" s="1609"/>
      <c r="B332" s="1570"/>
      <c r="C332" s="1571"/>
      <c r="D332" s="1569"/>
      <c r="E332" s="1587"/>
      <c r="F332" s="1587"/>
      <c r="G332" s="1572"/>
      <c r="H332" s="1572"/>
      <c r="I332" s="1572"/>
      <c r="J332" s="1907"/>
      <c r="K332" s="1587"/>
      <c r="L332" s="2101"/>
      <c r="M332" s="2101"/>
      <c r="N332" s="2101"/>
      <c r="O332" s="2101"/>
      <c r="P332" s="2101"/>
      <c r="Q332" s="2101"/>
    </row>
    <row r="333" spans="1:17" ht="16" x14ac:dyDescent="0.3">
      <c r="A333" s="1609"/>
      <c r="B333" s="1570"/>
      <c r="C333" s="1571"/>
      <c r="D333" s="1569"/>
      <c r="E333" s="1587"/>
      <c r="F333" s="1587"/>
      <c r="G333" s="1572"/>
      <c r="H333" s="1572"/>
      <c r="I333" s="1572"/>
      <c r="J333" s="1907"/>
      <c r="K333" s="1587"/>
      <c r="L333" s="2101"/>
      <c r="M333" s="2101"/>
      <c r="N333" s="2101"/>
      <c r="O333" s="2101"/>
      <c r="P333" s="2101"/>
      <c r="Q333" s="2101"/>
    </row>
    <row r="334" spans="1:17" ht="16" x14ac:dyDescent="0.3">
      <c r="A334" s="1609"/>
      <c r="B334" s="1570"/>
      <c r="C334" s="1571"/>
      <c r="D334" s="1569"/>
      <c r="E334" s="1587"/>
      <c r="F334" s="1587"/>
      <c r="G334" s="1572"/>
      <c r="H334" s="1572"/>
      <c r="I334" s="1572"/>
      <c r="J334" s="1907"/>
      <c r="K334" s="1587"/>
      <c r="L334" s="2101"/>
      <c r="M334" s="2101"/>
      <c r="N334" s="2101"/>
      <c r="O334" s="2101"/>
      <c r="P334" s="2101"/>
      <c r="Q334" s="2101"/>
    </row>
    <row r="335" spans="1:17" ht="16" x14ac:dyDescent="0.3">
      <c r="A335" s="1609"/>
      <c r="B335" s="1570"/>
      <c r="C335" s="1571"/>
      <c r="D335" s="1569"/>
      <c r="E335" s="1587"/>
      <c r="F335" s="1587"/>
      <c r="G335" s="1572"/>
      <c r="H335" s="1572"/>
      <c r="I335" s="1572"/>
      <c r="J335" s="1907"/>
      <c r="K335" s="1587"/>
      <c r="L335" s="2101"/>
      <c r="M335" s="2101"/>
      <c r="N335" s="2101"/>
      <c r="O335" s="2101"/>
      <c r="P335" s="2101"/>
      <c r="Q335" s="2101"/>
    </row>
    <row r="336" spans="1:17" ht="16" x14ac:dyDescent="0.3">
      <c r="A336" s="1609"/>
      <c r="B336" s="1570"/>
      <c r="C336" s="1571"/>
      <c r="D336" s="1569"/>
      <c r="E336" s="1587"/>
      <c r="F336" s="1587"/>
      <c r="G336" s="1572"/>
      <c r="H336" s="1572"/>
      <c r="I336" s="1572"/>
      <c r="J336" s="1907"/>
      <c r="K336" s="1587"/>
      <c r="L336" s="2101"/>
      <c r="M336" s="2101"/>
      <c r="N336" s="2101"/>
      <c r="O336" s="2101"/>
      <c r="P336" s="2101"/>
      <c r="Q336" s="2101"/>
    </row>
    <row r="337" spans="1:17" ht="16" x14ac:dyDescent="0.3">
      <c r="A337" s="1609"/>
      <c r="B337" s="1570"/>
      <c r="C337" s="1571"/>
      <c r="D337" s="1569"/>
      <c r="E337" s="1587"/>
      <c r="F337" s="1587"/>
      <c r="G337" s="1572"/>
      <c r="H337" s="1572"/>
      <c r="I337" s="1572"/>
      <c r="J337" s="1907"/>
      <c r="K337" s="1587"/>
      <c r="L337" s="2101"/>
      <c r="M337" s="2101"/>
      <c r="N337" s="2101"/>
      <c r="O337" s="2101"/>
      <c r="P337" s="2101"/>
      <c r="Q337" s="2101"/>
    </row>
    <row r="338" spans="1:17" ht="16" x14ac:dyDescent="0.3">
      <c r="A338" s="1609"/>
      <c r="B338" s="1570"/>
      <c r="C338" s="1571"/>
      <c r="D338" s="1569"/>
      <c r="E338" s="1587"/>
      <c r="F338" s="1587"/>
      <c r="G338" s="1572"/>
      <c r="H338" s="1572"/>
      <c r="I338" s="1572"/>
      <c r="J338" s="1907"/>
      <c r="K338" s="1587"/>
      <c r="L338" s="2101"/>
      <c r="M338" s="2101"/>
      <c r="N338" s="2101"/>
      <c r="O338" s="2101"/>
      <c r="P338" s="2101"/>
      <c r="Q338" s="2101"/>
    </row>
    <row r="339" spans="1:17" ht="16" x14ac:dyDescent="0.3">
      <c r="A339" s="1609"/>
      <c r="B339" s="1570"/>
      <c r="C339" s="1571"/>
      <c r="D339" s="1569"/>
      <c r="E339" s="1587"/>
      <c r="F339" s="1587"/>
      <c r="G339" s="1572"/>
      <c r="H339" s="1572"/>
      <c r="I339" s="1572"/>
      <c r="J339" s="1907"/>
      <c r="K339" s="1587"/>
      <c r="L339" s="2101"/>
      <c r="M339" s="2101"/>
      <c r="N339" s="2101"/>
      <c r="O339" s="2101"/>
      <c r="P339" s="2101"/>
      <c r="Q339" s="2101"/>
    </row>
    <row r="340" spans="1:17" ht="16" x14ac:dyDescent="0.3">
      <c r="A340" s="1609"/>
      <c r="B340" s="1570"/>
      <c r="C340" s="1571"/>
      <c r="D340" s="1569"/>
      <c r="E340" s="1587"/>
      <c r="F340" s="1587"/>
      <c r="G340" s="1572"/>
      <c r="H340" s="1572"/>
      <c r="I340" s="1572"/>
      <c r="J340" s="1907"/>
      <c r="K340" s="1587"/>
      <c r="L340" s="2101"/>
      <c r="M340" s="2101"/>
      <c r="N340" s="2101"/>
      <c r="O340" s="2101"/>
      <c r="P340" s="2101"/>
      <c r="Q340" s="2101"/>
    </row>
    <row r="341" spans="1:17" ht="16" x14ac:dyDescent="0.3">
      <c r="A341" s="1609"/>
      <c r="B341" s="1570"/>
      <c r="C341" s="1571"/>
      <c r="D341" s="1569"/>
      <c r="E341" s="1587"/>
      <c r="F341" s="1587"/>
      <c r="G341" s="1572"/>
      <c r="H341" s="1572"/>
      <c r="I341" s="1572"/>
      <c r="J341" s="1907"/>
      <c r="K341" s="1587"/>
      <c r="L341" s="2101"/>
      <c r="M341" s="2101"/>
      <c r="N341" s="2101"/>
      <c r="O341" s="2101"/>
      <c r="P341" s="2101"/>
      <c r="Q341" s="2101"/>
    </row>
    <row r="342" spans="1:17" ht="16" x14ac:dyDescent="0.3">
      <c r="A342" s="1609"/>
      <c r="B342" s="1570"/>
      <c r="C342" s="1571"/>
      <c r="D342" s="1569"/>
      <c r="E342" s="1587"/>
      <c r="F342" s="1587"/>
      <c r="G342" s="1572"/>
      <c r="H342" s="1572"/>
      <c r="I342" s="1572"/>
      <c r="J342" s="1907"/>
      <c r="K342" s="1587"/>
      <c r="L342" s="2101"/>
      <c r="M342" s="2101"/>
      <c r="N342" s="2101"/>
      <c r="O342" s="2101"/>
      <c r="P342" s="2101"/>
      <c r="Q342" s="2101"/>
    </row>
    <row r="343" spans="1:17" ht="16" x14ac:dyDescent="0.3">
      <c r="A343" s="1609"/>
      <c r="B343" s="1570"/>
      <c r="C343" s="1571"/>
      <c r="D343" s="1569"/>
      <c r="E343" s="1587"/>
      <c r="F343" s="1587"/>
      <c r="G343" s="1572"/>
      <c r="H343" s="1572"/>
      <c r="I343" s="1572"/>
      <c r="J343" s="1907"/>
      <c r="K343" s="1587"/>
      <c r="L343" s="2101"/>
      <c r="M343" s="2101"/>
      <c r="N343" s="2101"/>
      <c r="O343" s="2101"/>
      <c r="P343" s="2101"/>
      <c r="Q343" s="2101"/>
    </row>
    <row r="344" spans="1:17" ht="16" x14ac:dyDescent="0.3">
      <c r="A344" s="1609"/>
      <c r="B344" s="1570"/>
      <c r="C344" s="1571"/>
      <c r="D344" s="1569"/>
      <c r="E344" s="1587"/>
      <c r="F344" s="1587"/>
      <c r="G344" s="1572"/>
      <c r="H344" s="1572"/>
      <c r="I344" s="1572"/>
      <c r="J344" s="1907"/>
      <c r="K344" s="1587"/>
      <c r="L344" s="2101"/>
      <c r="M344" s="2101"/>
      <c r="N344" s="2101"/>
      <c r="O344" s="2101"/>
      <c r="P344" s="2101"/>
      <c r="Q344" s="2101"/>
    </row>
    <row r="345" spans="1:17" ht="16" x14ac:dyDescent="0.3">
      <c r="A345" s="1609"/>
      <c r="B345" s="1570"/>
      <c r="C345" s="1571"/>
      <c r="D345" s="1569"/>
      <c r="E345" s="1587"/>
      <c r="F345" s="1587"/>
      <c r="G345" s="1572"/>
      <c r="H345" s="1572"/>
      <c r="I345" s="1572"/>
      <c r="J345" s="1907"/>
      <c r="K345" s="1587"/>
      <c r="L345" s="2101"/>
      <c r="M345" s="2101"/>
      <c r="N345" s="2101"/>
      <c r="O345" s="2101"/>
      <c r="P345" s="2101"/>
      <c r="Q345" s="2101"/>
    </row>
    <row r="346" spans="1:17" ht="16" x14ac:dyDescent="0.3">
      <c r="A346" s="1609"/>
      <c r="B346" s="1570"/>
      <c r="C346" s="1571"/>
      <c r="D346" s="1569"/>
      <c r="E346" s="1587"/>
      <c r="F346" s="1587"/>
      <c r="G346" s="1572"/>
      <c r="H346" s="1572"/>
      <c r="I346" s="1572"/>
      <c r="J346" s="1907"/>
      <c r="K346" s="1587"/>
      <c r="L346" s="2101"/>
      <c r="M346" s="2101"/>
      <c r="N346" s="2101"/>
      <c r="O346" s="2101"/>
      <c r="P346" s="2101"/>
      <c r="Q346" s="2101"/>
    </row>
    <row r="347" spans="1:17" ht="16" x14ac:dyDescent="0.3">
      <c r="A347" s="1609"/>
      <c r="B347" s="1570"/>
      <c r="C347" s="1571"/>
      <c r="D347" s="1569"/>
      <c r="E347" s="1587"/>
      <c r="F347" s="1587"/>
      <c r="G347" s="1572"/>
      <c r="H347" s="1572"/>
      <c r="I347" s="1572"/>
      <c r="J347" s="1907"/>
      <c r="K347" s="1587"/>
      <c r="L347" s="2101"/>
      <c r="M347" s="2101"/>
      <c r="N347" s="2101"/>
      <c r="O347" s="2101"/>
      <c r="P347" s="2101"/>
      <c r="Q347" s="2101"/>
    </row>
    <row r="348" spans="1:17" ht="16" x14ac:dyDescent="0.3">
      <c r="A348" s="1609"/>
      <c r="B348" s="1570"/>
      <c r="C348" s="1571"/>
      <c r="D348" s="1569"/>
      <c r="E348" s="1587"/>
      <c r="F348" s="1587"/>
      <c r="G348" s="1572"/>
      <c r="H348" s="1572"/>
      <c r="I348" s="1572"/>
      <c r="J348" s="1907"/>
      <c r="K348" s="1587"/>
      <c r="L348" s="2101"/>
      <c r="M348" s="2101"/>
      <c r="N348" s="2101"/>
      <c r="O348" s="2101"/>
      <c r="P348" s="2101"/>
      <c r="Q348" s="2101"/>
    </row>
    <row r="349" spans="1:17" ht="16" x14ac:dyDescent="0.3">
      <c r="A349" s="1609"/>
      <c r="B349" s="1570"/>
      <c r="C349" s="1571"/>
      <c r="D349" s="1569"/>
      <c r="E349" s="1587"/>
      <c r="F349" s="1587"/>
      <c r="G349" s="1572"/>
      <c r="H349" s="1572"/>
      <c r="I349" s="1572"/>
      <c r="J349" s="1907"/>
      <c r="K349" s="1587"/>
      <c r="L349" s="2101"/>
      <c r="M349" s="2101"/>
      <c r="N349" s="2101"/>
      <c r="O349" s="2101"/>
      <c r="P349" s="2101"/>
      <c r="Q349" s="2101"/>
    </row>
    <row r="350" spans="1:17" ht="16" x14ac:dyDescent="0.3">
      <c r="A350" s="1609"/>
      <c r="B350" s="1570"/>
      <c r="C350" s="1571"/>
      <c r="D350" s="1569"/>
      <c r="E350" s="1587"/>
      <c r="F350" s="1587"/>
      <c r="G350" s="1572"/>
      <c r="H350" s="1572"/>
      <c r="I350" s="1572"/>
      <c r="J350" s="1907"/>
      <c r="K350" s="1587"/>
      <c r="L350" s="2101"/>
      <c r="M350" s="2101"/>
      <c r="N350" s="2101"/>
      <c r="O350" s="2101"/>
      <c r="P350" s="2101"/>
      <c r="Q350" s="2101"/>
    </row>
    <row r="351" spans="1:17" ht="16" x14ac:dyDescent="0.3">
      <c r="A351" s="1609"/>
      <c r="B351" s="1570"/>
      <c r="C351" s="1571"/>
      <c r="D351" s="1569"/>
      <c r="E351" s="1587"/>
      <c r="F351" s="1587"/>
      <c r="G351" s="1572"/>
      <c r="H351" s="1572"/>
      <c r="I351" s="1572"/>
      <c r="J351" s="1907"/>
      <c r="K351" s="1587"/>
      <c r="L351" s="2101"/>
      <c r="M351" s="2101"/>
      <c r="N351" s="2101"/>
      <c r="O351" s="2101"/>
      <c r="P351" s="2101"/>
      <c r="Q351" s="2101"/>
    </row>
    <row r="352" spans="1:17" ht="16" x14ac:dyDescent="0.3">
      <c r="A352" s="1609"/>
      <c r="B352" s="1570"/>
      <c r="C352" s="1571"/>
      <c r="D352" s="1569"/>
      <c r="E352" s="1587"/>
      <c r="F352" s="1587"/>
      <c r="G352" s="1572"/>
      <c r="H352" s="1572"/>
      <c r="I352" s="1572"/>
      <c r="J352" s="1907"/>
      <c r="K352" s="1587"/>
      <c r="L352" s="2101"/>
      <c r="M352" s="2101"/>
      <c r="N352" s="2101"/>
      <c r="O352" s="2101"/>
      <c r="P352" s="2101"/>
      <c r="Q352" s="2101"/>
    </row>
    <row r="353" spans="1:17" ht="16" x14ac:dyDescent="0.3">
      <c r="A353" s="1609"/>
      <c r="B353" s="1570"/>
      <c r="C353" s="1571"/>
      <c r="D353" s="1569"/>
      <c r="E353" s="1587"/>
      <c r="F353" s="1587"/>
      <c r="G353" s="1572"/>
      <c r="H353" s="1572"/>
      <c r="I353" s="1572"/>
      <c r="J353" s="1907"/>
      <c r="K353" s="1587"/>
      <c r="L353" s="2101"/>
      <c r="M353" s="2101"/>
      <c r="N353" s="2101"/>
      <c r="O353" s="2101"/>
      <c r="P353" s="2101"/>
      <c r="Q353" s="2101"/>
    </row>
    <row r="354" spans="1:17" ht="16" x14ac:dyDescent="0.3">
      <c r="A354" s="1609"/>
      <c r="B354" s="1570"/>
      <c r="C354" s="1571"/>
      <c r="D354" s="1569"/>
      <c r="E354" s="1587"/>
      <c r="F354" s="1587"/>
      <c r="G354" s="1572"/>
      <c r="H354" s="1572"/>
      <c r="I354" s="1572"/>
      <c r="J354" s="1907"/>
      <c r="K354" s="1587"/>
      <c r="L354" s="2101"/>
      <c r="M354" s="2101"/>
      <c r="N354" s="2101"/>
      <c r="O354" s="2101"/>
      <c r="P354" s="2101"/>
      <c r="Q354" s="2101"/>
    </row>
    <row r="355" spans="1:17" ht="16" x14ac:dyDescent="0.3">
      <c r="A355" s="1609"/>
      <c r="B355" s="1570"/>
      <c r="C355" s="1571"/>
      <c r="D355" s="1569"/>
      <c r="E355" s="1587"/>
      <c r="F355" s="1587"/>
      <c r="G355" s="1572"/>
      <c r="H355" s="1572"/>
      <c r="I355" s="1572"/>
      <c r="J355" s="1907"/>
      <c r="K355" s="1587"/>
      <c r="L355" s="2101"/>
      <c r="M355" s="2101"/>
      <c r="N355" s="2101"/>
      <c r="O355" s="2101"/>
      <c r="P355" s="2101"/>
      <c r="Q355" s="2101"/>
    </row>
    <row r="356" spans="1:17" ht="16" x14ac:dyDescent="0.3">
      <c r="A356" s="1609"/>
      <c r="B356" s="1570"/>
      <c r="C356" s="1571"/>
      <c r="D356" s="1569"/>
      <c r="E356" s="1587"/>
      <c r="F356" s="1587"/>
      <c r="G356" s="1572"/>
      <c r="H356" s="1572"/>
      <c r="I356" s="1572"/>
      <c r="J356" s="1907"/>
      <c r="K356" s="1587"/>
      <c r="L356" s="2101"/>
      <c r="M356" s="2101"/>
      <c r="N356" s="2101"/>
      <c r="O356" s="2101"/>
      <c r="P356" s="2101"/>
      <c r="Q356" s="2101"/>
    </row>
    <row r="357" spans="1:17" ht="16" x14ac:dyDescent="0.3">
      <c r="A357" s="1609"/>
      <c r="B357" s="1570"/>
      <c r="C357" s="1571"/>
      <c r="D357" s="1569"/>
      <c r="E357" s="1587"/>
      <c r="F357" s="1587"/>
      <c r="G357" s="1572"/>
      <c r="H357" s="1572"/>
      <c r="I357" s="1572"/>
      <c r="J357" s="1907"/>
      <c r="K357" s="1587"/>
      <c r="L357" s="2101"/>
      <c r="M357" s="2101"/>
      <c r="N357" s="2101"/>
      <c r="O357" s="2101"/>
      <c r="P357" s="2101"/>
      <c r="Q357" s="2101"/>
    </row>
    <row r="358" spans="1:17" ht="16" x14ac:dyDescent="0.3">
      <c r="A358" s="1609"/>
      <c r="B358" s="1570"/>
      <c r="C358" s="1571"/>
      <c r="D358" s="1569"/>
      <c r="E358" s="1587"/>
      <c r="F358" s="1587"/>
      <c r="G358" s="1572"/>
      <c r="H358" s="1572"/>
      <c r="I358" s="1572"/>
      <c r="J358" s="1907"/>
      <c r="K358" s="1587"/>
      <c r="L358" s="2101"/>
      <c r="M358" s="2101"/>
      <c r="N358" s="2101"/>
      <c r="O358" s="2101"/>
      <c r="P358" s="2101"/>
      <c r="Q358" s="2101"/>
    </row>
    <row r="359" spans="1:17" ht="16" x14ac:dyDescent="0.3">
      <c r="A359" s="1609"/>
      <c r="B359" s="1570"/>
      <c r="C359" s="1571"/>
      <c r="D359" s="1569"/>
      <c r="E359" s="1587"/>
      <c r="F359" s="1587"/>
      <c r="G359" s="1572"/>
      <c r="H359" s="1572"/>
      <c r="I359" s="1572"/>
      <c r="J359" s="1907"/>
      <c r="K359" s="1587"/>
      <c r="L359" s="2101"/>
      <c r="M359" s="2101"/>
      <c r="N359" s="2101"/>
      <c r="O359" s="2101"/>
      <c r="P359" s="2101"/>
      <c r="Q359" s="2101"/>
    </row>
    <row r="360" spans="1:17" ht="16" x14ac:dyDescent="0.3">
      <c r="A360" s="1609"/>
      <c r="B360" s="1570"/>
      <c r="C360" s="1571"/>
      <c r="D360" s="1569"/>
      <c r="E360" s="1587"/>
      <c r="F360" s="1587"/>
      <c r="G360" s="1572"/>
      <c r="H360" s="1572"/>
      <c r="I360" s="1572"/>
      <c r="J360" s="1907"/>
      <c r="K360" s="1587"/>
      <c r="L360" s="2101"/>
      <c r="M360" s="2101"/>
      <c r="N360" s="2101"/>
      <c r="O360" s="2101"/>
      <c r="P360" s="2101"/>
      <c r="Q360" s="2101"/>
    </row>
    <row r="361" spans="1:17" ht="16" x14ac:dyDescent="0.3">
      <c r="A361" s="1609"/>
      <c r="B361" s="1570"/>
      <c r="C361" s="1571"/>
      <c r="D361" s="1569"/>
      <c r="E361" s="1587"/>
      <c r="F361" s="1587"/>
      <c r="G361" s="1572"/>
      <c r="H361" s="1572"/>
      <c r="I361" s="1572"/>
      <c r="J361" s="1907"/>
      <c r="K361" s="1587"/>
      <c r="L361" s="2101"/>
      <c r="M361" s="2101"/>
      <c r="N361" s="2101"/>
      <c r="O361" s="2101"/>
      <c r="P361" s="2101"/>
      <c r="Q361" s="2101"/>
    </row>
    <row r="362" spans="1:17" ht="16" x14ac:dyDescent="0.3">
      <c r="A362" s="1609"/>
      <c r="B362" s="1570"/>
      <c r="C362" s="1571"/>
      <c r="D362" s="1569"/>
      <c r="E362" s="1587"/>
      <c r="F362" s="1587"/>
      <c r="G362" s="1572"/>
      <c r="H362" s="1572"/>
      <c r="I362" s="1572"/>
      <c r="J362" s="1907"/>
      <c r="K362" s="1587"/>
      <c r="L362" s="2101"/>
      <c r="M362" s="2101"/>
      <c r="N362" s="2101"/>
      <c r="O362" s="2101"/>
      <c r="P362" s="2101"/>
      <c r="Q362" s="2101"/>
    </row>
    <row r="363" spans="1:17" ht="16" x14ac:dyDescent="0.3">
      <c r="A363" s="1609"/>
      <c r="B363" s="1570"/>
      <c r="C363" s="1571"/>
      <c r="D363" s="1569"/>
      <c r="E363" s="1587"/>
      <c r="F363" s="1587"/>
      <c r="G363" s="1572"/>
      <c r="H363" s="1572"/>
      <c r="I363" s="1572"/>
      <c r="J363" s="1907"/>
      <c r="K363" s="1587"/>
      <c r="L363" s="2101"/>
      <c r="M363" s="2101"/>
      <c r="N363" s="2101"/>
      <c r="O363" s="2101"/>
      <c r="P363" s="2101"/>
      <c r="Q363" s="2101"/>
    </row>
    <row r="364" spans="1:17" ht="16" x14ac:dyDescent="0.3">
      <c r="A364" s="1609"/>
      <c r="B364" s="1570"/>
      <c r="C364" s="1571"/>
      <c r="D364" s="1569"/>
      <c r="E364" s="1587"/>
      <c r="F364" s="1587"/>
      <c r="G364" s="1572"/>
      <c r="H364" s="1572"/>
      <c r="I364" s="1572"/>
      <c r="J364" s="1907"/>
      <c r="K364" s="1587"/>
      <c r="L364" s="2101"/>
      <c r="M364" s="2101"/>
      <c r="N364" s="2101"/>
      <c r="O364" s="2101"/>
      <c r="P364" s="2101"/>
      <c r="Q364" s="2101"/>
    </row>
    <row r="365" spans="1:17" ht="16" x14ac:dyDescent="0.3">
      <c r="A365" s="1609"/>
      <c r="B365" s="1570"/>
      <c r="C365" s="1571"/>
      <c r="D365" s="1569"/>
      <c r="E365" s="1587"/>
      <c r="F365" s="1587"/>
      <c r="G365" s="1572"/>
      <c r="H365" s="1572"/>
      <c r="I365" s="1572"/>
      <c r="J365" s="1907"/>
      <c r="K365" s="1587"/>
      <c r="L365" s="2101"/>
      <c r="M365" s="2101"/>
      <c r="N365" s="2101"/>
      <c r="O365" s="2101"/>
      <c r="P365" s="2101"/>
      <c r="Q365" s="2101"/>
    </row>
    <row r="366" spans="1:17" ht="16" x14ac:dyDescent="0.3">
      <c r="A366" s="1609"/>
      <c r="B366" s="1570"/>
      <c r="C366" s="1571"/>
      <c r="D366" s="1569"/>
      <c r="E366" s="1587"/>
      <c r="F366" s="1587"/>
      <c r="G366" s="1572"/>
      <c r="H366" s="1572"/>
      <c r="I366" s="1572"/>
      <c r="J366" s="1907"/>
      <c r="K366" s="1587"/>
      <c r="L366" s="2101"/>
      <c r="M366" s="2101"/>
      <c r="N366" s="2101"/>
      <c r="O366" s="2101"/>
      <c r="P366" s="2101"/>
      <c r="Q366" s="2101"/>
    </row>
    <row r="367" spans="1:17" ht="16" x14ac:dyDescent="0.3">
      <c r="A367" s="1609"/>
      <c r="B367" s="1570"/>
      <c r="C367" s="1571"/>
      <c r="D367" s="1569"/>
      <c r="E367" s="1587"/>
      <c r="F367" s="1587"/>
      <c r="G367" s="1572"/>
      <c r="H367" s="1572"/>
      <c r="I367" s="1572"/>
      <c r="J367" s="1907"/>
      <c r="K367" s="1587"/>
      <c r="L367" s="2101"/>
      <c r="M367" s="2101"/>
      <c r="N367" s="2101"/>
      <c r="O367" s="2101"/>
      <c r="P367" s="2101"/>
      <c r="Q367" s="2101"/>
    </row>
    <row r="368" spans="1:17" ht="16" x14ac:dyDescent="0.3">
      <c r="A368" s="1609"/>
      <c r="B368" s="1570"/>
      <c r="C368" s="1571"/>
      <c r="D368" s="1569"/>
      <c r="E368" s="1587"/>
      <c r="F368" s="1587"/>
      <c r="G368" s="1572"/>
      <c r="H368" s="1572"/>
      <c r="I368" s="1572"/>
      <c r="J368" s="1907"/>
      <c r="K368" s="1587"/>
      <c r="L368" s="2101"/>
      <c r="M368" s="2101"/>
      <c r="N368" s="2101"/>
      <c r="O368" s="2101"/>
      <c r="P368" s="2101"/>
      <c r="Q368" s="2101"/>
    </row>
    <row r="369" spans="1:17" ht="16" x14ac:dyDescent="0.3">
      <c r="A369" s="1609"/>
      <c r="B369" s="1570"/>
      <c r="C369" s="1571"/>
      <c r="D369" s="1569"/>
      <c r="E369" s="1587"/>
      <c r="F369" s="1587"/>
      <c r="G369" s="1572"/>
      <c r="H369" s="1572"/>
      <c r="I369" s="1572"/>
      <c r="J369" s="1907"/>
      <c r="K369" s="1587"/>
      <c r="L369" s="2101"/>
      <c r="M369" s="2101"/>
      <c r="N369" s="2101"/>
      <c r="O369" s="2101"/>
      <c r="P369" s="2101"/>
      <c r="Q369" s="2101"/>
    </row>
    <row r="370" spans="1:17" ht="16" x14ac:dyDescent="0.3">
      <c r="A370" s="1609"/>
      <c r="B370" s="1570"/>
      <c r="C370" s="1571"/>
      <c r="D370" s="1569"/>
      <c r="E370" s="1587"/>
      <c r="F370" s="1587"/>
      <c r="G370" s="1572"/>
      <c r="H370" s="1572"/>
      <c r="I370" s="1572"/>
      <c r="J370" s="1907"/>
      <c r="K370" s="1587"/>
      <c r="L370" s="2101"/>
      <c r="M370" s="2101"/>
      <c r="N370" s="2101"/>
      <c r="O370" s="2101"/>
      <c r="P370" s="2101"/>
      <c r="Q370" s="2101"/>
    </row>
    <row r="371" spans="1:17" ht="16" x14ac:dyDescent="0.3">
      <c r="A371" s="1609"/>
      <c r="B371" s="1570"/>
      <c r="C371" s="1571"/>
      <c r="D371" s="1569"/>
      <c r="E371" s="1587"/>
      <c r="F371" s="1587"/>
      <c r="G371" s="1572"/>
      <c r="H371" s="1572"/>
      <c r="I371" s="1572"/>
      <c r="J371" s="1907"/>
      <c r="K371" s="1587"/>
      <c r="L371" s="2101"/>
      <c r="M371" s="2101"/>
      <c r="N371" s="2101"/>
      <c r="O371" s="2101"/>
      <c r="P371" s="2101"/>
      <c r="Q371" s="2101"/>
    </row>
    <row r="372" spans="1:17" ht="16" x14ac:dyDescent="0.3">
      <c r="A372" s="1609"/>
      <c r="B372" s="1570"/>
      <c r="C372" s="1571"/>
      <c r="D372" s="1569"/>
      <c r="E372" s="1587"/>
      <c r="F372" s="1587"/>
      <c r="G372" s="1572"/>
      <c r="H372" s="1572"/>
      <c r="I372" s="1572"/>
      <c r="J372" s="1907"/>
      <c r="K372" s="1587"/>
      <c r="L372" s="2101"/>
      <c r="M372" s="2101"/>
      <c r="N372" s="2101"/>
      <c r="O372" s="2101"/>
      <c r="P372" s="2101"/>
      <c r="Q372" s="2101"/>
    </row>
    <row r="373" spans="1:17" ht="16" x14ac:dyDescent="0.3">
      <c r="A373" s="1609"/>
      <c r="B373" s="1570"/>
      <c r="C373" s="1571"/>
      <c r="D373" s="1569"/>
      <c r="E373" s="1587"/>
      <c r="F373" s="1587"/>
      <c r="G373" s="1572"/>
      <c r="H373" s="1572"/>
      <c r="I373" s="1572"/>
      <c r="J373" s="1907"/>
      <c r="K373" s="1587"/>
      <c r="L373" s="2101"/>
      <c r="M373" s="2101"/>
      <c r="N373" s="2101"/>
      <c r="O373" s="2101"/>
      <c r="P373" s="2101"/>
      <c r="Q373" s="2101"/>
    </row>
    <row r="374" spans="1:17" ht="16" x14ac:dyDescent="0.3">
      <c r="A374" s="1609"/>
      <c r="B374" s="1570"/>
      <c r="C374" s="1571"/>
      <c r="D374" s="1569"/>
      <c r="E374" s="1587"/>
      <c r="F374" s="1587"/>
      <c r="G374" s="1572"/>
      <c r="H374" s="1572"/>
      <c r="I374" s="1572"/>
      <c r="J374" s="1907"/>
      <c r="K374" s="1587"/>
      <c r="L374" s="2101"/>
      <c r="M374" s="2101"/>
      <c r="N374" s="2101"/>
      <c r="O374" s="2101"/>
      <c r="P374" s="2101"/>
      <c r="Q374" s="2101"/>
    </row>
    <row r="375" spans="1:17" ht="16" x14ac:dyDescent="0.3">
      <c r="A375" s="1609"/>
      <c r="B375" s="1570"/>
      <c r="C375" s="1571"/>
      <c r="D375" s="1569"/>
      <c r="E375" s="1587"/>
      <c r="F375" s="1587"/>
      <c r="G375" s="1572"/>
      <c r="H375" s="1572"/>
      <c r="I375" s="1572"/>
      <c r="J375" s="1907"/>
      <c r="K375" s="1587"/>
      <c r="L375" s="2101"/>
      <c r="M375" s="2101"/>
      <c r="N375" s="2101"/>
      <c r="O375" s="2101"/>
      <c r="P375" s="2101"/>
      <c r="Q375" s="2101"/>
    </row>
    <row r="376" spans="1:17" ht="16" x14ac:dyDescent="0.3">
      <c r="A376" s="1609"/>
      <c r="B376" s="1570"/>
      <c r="C376" s="1571"/>
      <c r="D376" s="1569"/>
      <c r="E376" s="1587"/>
      <c r="F376" s="1587"/>
      <c r="G376" s="1572"/>
      <c r="H376" s="1572"/>
      <c r="I376" s="1572"/>
      <c r="J376" s="1907"/>
      <c r="K376" s="1587"/>
      <c r="L376" s="2101"/>
      <c r="M376" s="2101"/>
      <c r="N376" s="2101"/>
      <c r="O376" s="2101"/>
      <c r="P376" s="2101"/>
      <c r="Q376" s="2101"/>
    </row>
    <row r="377" spans="1:17" ht="16" x14ac:dyDescent="0.3">
      <c r="A377" s="1609"/>
      <c r="B377" s="1570"/>
      <c r="C377" s="1571"/>
      <c r="D377" s="1569"/>
      <c r="E377" s="1587"/>
      <c r="F377" s="1587"/>
      <c r="G377" s="1572"/>
      <c r="H377" s="1572"/>
      <c r="I377" s="1572"/>
      <c r="J377" s="1907"/>
      <c r="K377" s="1587"/>
      <c r="L377" s="2101"/>
      <c r="M377" s="2101"/>
      <c r="N377" s="2101"/>
      <c r="O377" s="2101"/>
      <c r="P377" s="2101"/>
      <c r="Q377" s="2101"/>
    </row>
    <row r="378" spans="1:17" ht="16" x14ac:dyDescent="0.3">
      <c r="A378" s="1609"/>
      <c r="B378" s="1570"/>
      <c r="C378" s="1571"/>
      <c r="D378" s="1569"/>
      <c r="E378" s="1587"/>
      <c r="F378" s="1587"/>
      <c r="G378" s="1572"/>
      <c r="H378" s="1572"/>
      <c r="I378" s="1572"/>
      <c r="J378" s="1907"/>
      <c r="K378" s="1587"/>
      <c r="L378" s="2101"/>
      <c r="M378" s="2101"/>
      <c r="N378" s="2101"/>
      <c r="O378" s="2101"/>
      <c r="P378" s="2101"/>
      <c r="Q378" s="2101"/>
    </row>
    <row r="379" spans="1:17" ht="16" x14ac:dyDescent="0.3">
      <c r="A379" s="1609"/>
      <c r="B379" s="1570"/>
      <c r="C379" s="1571"/>
      <c r="D379" s="1569"/>
      <c r="E379" s="1587"/>
      <c r="F379" s="1587"/>
      <c r="G379" s="1572"/>
      <c r="H379" s="1572"/>
      <c r="I379" s="1572"/>
      <c r="J379" s="1907"/>
      <c r="K379" s="1587"/>
      <c r="L379" s="2101"/>
      <c r="M379" s="2101"/>
      <c r="N379" s="2101"/>
      <c r="O379" s="2101"/>
      <c r="P379" s="2101"/>
      <c r="Q379" s="2101"/>
    </row>
    <row r="380" spans="1:17" ht="16" x14ac:dyDescent="0.3">
      <c r="A380" s="1609"/>
      <c r="B380" s="1570"/>
      <c r="C380" s="1571"/>
      <c r="D380" s="1569"/>
      <c r="E380" s="1587"/>
      <c r="F380" s="1587"/>
      <c r="G380" s="1572"/>
      <c r="H380" s="1572"/>
      <c r="I380" s="1572"/>
      <c r="J380" s="1907"/>
      <c r="K380" s="1587"/>
      <c r="L380" s="2101"/>
      <c r="M380" s="2101"/>
      <c r="N380" s="2101"/>
      <c r="O380" s="2101"/>
      <c r="P380" s="2101"/>
      <c r="Q380" s="2101"/>
    </row>
    <row r="381" spans="1:17" ht="16" x14ac:dyDescent="0.3">
      <c r="A381" s="1609"/>
      <c r="B381" s="1570"/>
      <c r="C381" s="1571"/>
      <c r="D381" s="1569"/>
      <c r="E381" s="1587"/>
      <c r="F381" s="1587"/>
      <c r="G381" s="1572"/>
      <c r="H381" s="1572"/>
      <c r="I381" s="1572"/>
      <c r="J381" s="1907"/>
      <c r="K381" s="1587"/>
      <c r="L381" s="2101"/>
      <c r="M381" s="2101"/>
      <c r="N381" s="2101"/>
      <c r="O381" s="2101"/>
      <c r="P381" s="2101"/>
      <c r="Q381" s="2101"/>
    </row>
    <row r="382" spans="1:17" ht="16" x14ac:dyDescent="0.3">
      <c r="A382" s="1609"/>
      <c r="B382" s="1570"/>
      <c r="C382" s="1571"/>
      <c r="D382" s="1569"/>
      <c r="E382" s="1587"/>
      <c r="F382" s="1587"/>
      <c r="G382" s="1572"/>
      <c r="H382" s="1572"/>
      <c r="I382" s="1572"/>
      <c r="J382" s="1907"/>
      <c r="K382" s="1587"/>
      <c r="L382" s="2101"/>
      <c r="M382" s="2101"/>
      <c r="N382" s="2101"/>
      <c r="O382" s="2101"/>
      <c r="P382" s="2101"/>
      <c r="Q382" s="2101"/>
    </row>
    <row r="383" spans="1:17" ht="16" x14ac:dyDescent="0.3">
      <c r="A383" s="1609"/>
      <c r="B383" s="1570"/>
      <c r="C383" s="1571"/>
      <c r="D383" s="1569"/>
      <c r="E383" s="1587"/>
      <c r="F383" s="1587"/>
      <c r="G383" s="1572"/>
      <c r="H383" s="1572"/>
      <c r="I383" s="1572"/>
      <c r="J383" s="1907"/>
      <c r="K383" s="1587"/>
      <c r="L383" s="2101"/>
      <c r="M383" s="2101"/>
      <c r="N383" s="2101"/>
      <c r="O383" s="2101"/>
      <c r="P383" s="2101"/>
      <c r="Q383" s="2101"/>
    </row>
    <row r="384" spans="1:17" ht="16" x14ac:dyDescent="0.3">
      <c r="A384" s="1609"/>
      <c r="B384" s="1570"/>
      <c r="C384" s="1571"/>
      <c r="D384" s="1569"/>
      <c r="E384" s="1587"/>
      <c r="F384" s="1587"/>
      <c r="G384" s="1572"/>
      <c r="H384" s="1572"/>
      <c r="I384" s="1572"/>
      <c r="J384" s="1907"/>
      <c r="K384" s="1587"/>
      <c r="L384" s="2101"/>
      <c r="M384" s="2101"/>
      <c r="N384" s="2101"/>
      <c r="O384" s="2101"/>
      <c r="P384" s="2101"/>
      <c r="Q384" s="2101"/>
    </row>
    <row r="385" spans="1:17" ht="16" x14ac:dyDescent="0.3">
      <c r="A385" s="1609"/>
      <c r="B385" s="1570"/>
      <c r="C385" s="1571"/>
      <c r="D385" s="1569"/>
      <c r="E385" s="1587"/>
      <c r="F385" s="1587"/>
      <c r="G385" s="1572"/>
      <c r="H385" s="1572"/>
      <c r="I385" s="1572"/>
      <c r="J385" s="1907"/>
      <c r="K385" s="1587"/>
      <c r="L385" s="2101"/>
      <c r="M385" s="2101"/>
      <c r="N385" s="2101"/>
      <c r="O385" s="2101"/>
      <c r="P385" s="2101"/>
      <c r="Q385" s="2101"/>
    </row>
    <row r="386" spans="1:17" ht="16" x14ac:dyDescent="0.3">
      <c r="A386" s="1609"/>
      <c r="B386" s="1570"/>
      <c r="C386" s="1571"/>
      <c r="D386" s="1569"/>
      <c r="E386" s="1587"/>
      <c r="F386" s="1587"/>
      <c r="G386" s="1572"/>
      <c r="H386" s="1572"/>
      <c r="I386" s="1572"/>
      <c r="J386" s="1907"/>
      <c r="K386" s="1587"/>
      <c r="L386" s="2101"/>
      <c r="M386" s="2101"/>
      <c r="N386" s="2101"/>
      <c r="O386" s="2101"/>
      <c r="P386" s="2101"/>
      <c r="Q386" s="2101"/>
    </row>
    <row r="387" spans="1:17" ht="16" x14ac:dyDescent="0.3">
      <c r="A387" s="1609"/>
      <c r="B387" s="1570"/>
      <c r="C387" s="1571"/>
      <c r="D387" s="1569"/>
      <c r="E387" s="1587"/>
      <c r="F387" s="1587"/>
      <c r="G387" s="1572"/>
      <c r="H387" s="1572"/>
      <c r="I387" s="1572"/>
      <c r="J387" s="1907"/>
      <c r="K387" s="1587"/>
      <c r="L387" s="2101"/>
      <c r="M387" s="2101"/>
      <c r="N387" s="2101"/>
      <c r="O387" s="2101"/>
      <c r="P387" s="2101"/>
      <c r="Q387" s="2101"/>
    </row>
    <row r="388" spans="1:17" ht="16" x14ac:dyDescent="0.3">
      <c r="A388" s="1609"/>
      <c r="B388" s="1570"/>
      <c r="C388" s="1571"/>
      <c r="D388" s="1569"/>
      <c r="E388" s="1587"/>
      <c r="F388" s="1587"/>
      <c r="G388" s="1572"/>
      <c r="H388" s="1572"/>
      <c r="I388" s="1572"/>
      <c r="J388" s="1907"/>
      <c r="K388" s="1587"/>
      <c r="L388" s="2101"/>
      <c r="M388" s="2101"/>
      <c r="N388" s="2101"/>
      <c r="O388" s="2101"/>
      <c r="P388" s="2101"/>
      <c r="Q388" s="2101"/>
    </row>
    <row r="389" spans="1:17" ht="16" x14ac:dyDescent="0.3">
      <c r="A389" s="1609"/>
      <c r="B389" s="1570"/>
      <c r="C389" s="1571"/>
      <c r="D389" s="1569"/>
      <c r="E389" s="1587"/>
      <c r="F389" s="1587"/>
      <c r="G389" s="1572"/>
      <c r="H389" s="1572"/>
      <c r="I389" s="1572"/>
      <c r="J389" s="1907"/>
      <c r="K389" s="1587"/>
      <c r="L389" s="2101"/>
      <c r="M389" s="2101"/>
      <c r="N389" s="2101"/>
      <c r="O389" s="2101"/>
      <c r="P389" s="2101"/>
      <c r="Q389" s="2101"/>
    </row>
    <row r="390" spans="1:17" ht="16" x14ac:dyDescent="0.3">
      <c r="A390" s="1609"/>
      <c r="B390" s="1570"/>
      <c r="C390" s="1571"/>
      <c r="D390" s="1569"/>
      <c r="E390" s="1587"/>
      <c r="F390" s="1587"/>
      <c r="G390" s="1572"/>
      <c r="H390" s="1572"/>
      <c r="I390" s="1572"/>
      <c r="J390" s="1907"/>
      <c r="K390" s="1587"/>
      <c r="L390" s="2101"/>
      <c r="M390" s="2101"/>
      <c r="N390" s="2101"/>
      <c r="O390" s="2101"/>
      <c r="P390" s="2101"/>
      <c r="Q390" s="2101"/>
    </row>
    <row r="391" spans="1:17" ht="16" x14ac:dyDescent="0.3">
      <c r="A391" s="1609"/>
      <c r="B391" s="1570"/>
      <c r="C391" s="1571"/>
      <c r="D391" s="1569"/>
      <c r="E391" s="1587"/>
      <c r="F391" s="1587"/>
      <c r="G391" s="1572"/>
      <c r="H391" s="1572"/>
      <c r="I391" s="1572"/>
      <c r="J391" s="1907"/>
      <c r="K391" s="1587"/>
      <c r="L391" s="2101"/>
      <c r="M391" s="2101"/>
      <c r="N391" s="2101"/>
      <c r="O391" s="2101"/>
      <c r="P391" s="2101"/>
      <c r="Q391" s="2101"/>
    </row>
    <row r="392" spans="1:17" ht="16" x14ac:dyDescent="0.3">
      <c r="A392" s="1609"/>
      <c r="B392" s="1570"/>
      <c r="C392" s="1571"/>
      <c r="D392" s="1569"/>
      <c r="E392" s="1587"/>
      <c r="F392" s="1587"/>
      <c r="G392" s="1572"/>
      <c r="H392" s="1572"/>
      <c r="I392" s="1572"/>
      <c r="J392" s="1907"/>
      <c r="K392" s="1587"/>
      <c r="L392" s="2101"/>
      <c r="M392" s="2101"/>
      <c r="N392" s="2101"/>
      <c r="O392" s="2101"/>
      <c r="P392" s="2101"/>
      <c r="Q392" s="2101"/>
    </row>
    <row r="393" spans="1:17" ht="16" x14ac:dyDescent="0.3">
      <c r="A393" s="1609"/>
      <c r="B393" s="1570"/>
      <c r="C393" s="1571"/>
      <c r="D393" s="1569"/>
      <c r="E393" s="1587"/>
      <c r="F393" s="1587"/>
      <c r="G393" s="1572"/>
      <c r="H393" s="1572"/>
      <c r="I393" s="1572"/>
      <c r="J393" s="1907"/>
      <c r="K393" s="1587"/>
      <c r="L393" s="2101"/>
      <c r="M393" s="2101"/>
      <c r="N393" s="2101"/>
      <c r="O393" s="2101"/>
      <c r="P393" s="2101"/>
      <c r="Q393" s="2101"/>
    </row>
    <row r="394" spans="1:17" ht="16" x14ac:dyDescent="0.3">
      <c r="A394" s="1609"/>
      <c r="B394" s="1570"/>
      <c r="C394" s="1571"/>
      <c r="D394" s="1569"/>
      <c r="E394" s="1587"/>
      <c r="F394" s="1587"/>
      <c r="G394" s="1572"/>
      <c r="H394" s="1572"/>
      <c r="I394" s="1572"/>
      <c r="J394" s="1907"/>
      <c r="K394" s="1587"/>
      <c r="L394" s="2101"/>
      <c r="M394" s="2101"/>
      <c r="N394" s="2101"/>
      <c r="O394" s="2101"/>
      <c r="P394" s="2101"/>
      <c r="Q394" s="2101"/>
    </row>
    <row r="395" spans="1:17" ht="16" x14ac:dyDescent="0.3">
      <c r="A395" s="1609"/>
      <c r="B395" s="1570"/>
      <c r="C395" s="1571"/>
      <c r="D395" s="1569"/>
      <c r="E395" s="1587"/>
      <c r="F395" s="1587"/>
      <c r="G395" s="1572"/>
      <c r="H395" s="1572"/>
      <c r="I395" s="1572"/>
      <c r="J395" s="1907"/>
      <c r="K395" s="1587"/>
      <c r="L395" s="2101"/>
      <c r="M395" s="2101"/>
      <c r="N395" s="2101"/>
      <c r="O395" s="2101"/>
      <c r="P395" s="2101"/>
      <c r="Q395" s="2101"/>
    </row>
    <row r="396" spans="1:17" ht="16" x14ac:dyDescent="0.3">
      <c r="A396" s="1609"/>
      <c r="B396" s="1570"/>
      <c r="C396" s="1571"/>
      <c r="D396" s="1569"/>
      <c r="E396" s="1587"/>
      <c r="F396" s="1587"/>
      <c r="G396" s="1572"/>
      <c r="H396" s="1572"/>
      <c r="I396" s="1572"/>
      <c r="J396" s="1907"/>
      <c r="K396" s="1587"/>
      <c r="L396" s="2101"/>
      <c r="M396" s="2101"/>
      <c r="N396" s="2101"/>
      <c r="O396" s="2101"/>
      <c r="P396" s="2101"/>
      <c r="Q396" s="2101"/>
    </row>
    <row r="397" spans="1:17" ht="16" x14ac:dyDescent="0.3">
      <c r="A397" s="1609"/>
      <c r="B397" s="1570"/>
      <c r="C397" s="1571"/>
      <c r="D397" s="1569"/>
      <c r="E397" s="1587"/>
      <c r="F397" s="1587"/>
      <c r="G397" s="1572"/>
      <c r="H397" s="1572"/>
      <c r="I397" s="1572"/>
      <c r="J397" s="1907"/>
      <c r="K397" s="1587"/>
      <c r="L397" s="2101"/>
      <c r="M397" s="2101"/>
      <c r="N397" s="2101"/>
      <c r="O397" s="2101"/>
      <c r="P397" s="2101"/>
      <c r="Q397" s="2101"/>
    </row>
    <row r="398" spans="1:17" ht="16" x14ac:dyDescent="0.3">
      <c r="A398" s="1609"/>
      <c r="B398" s="1570"/>
      <c r="C398" s="1571"/>
      <c r="D398" s="1569"/>
      <c r="E398" s="1587"/>
      <c r="F398" s="1587"/>
      <c r="G398" s="1572"/>
      <c r="H398" s="1572"/>
      <c r="I398" s="1572"/>
      <c r="J398" s="1907"/>
      <c r="K398" s="1587"/>
      <c r="L398" s="2101"/>
      <c r="M398" s="2101"/>
      <c r="N398" s="2101"/>
      <c r="O398" s="2101"/>
      <c r="P398" s="2101"/>
      <c r="Q398" s="2101"/>
    </row>
    <row r="399" spans="1:17" ht="16" x14ac:dyDescent="0.3">
      <c r="A399" s="1609"/>
      <c r="B399" s="1570"/>
      <c r="C399" s="1571"/>
      <c r="D399" s="1569"/>
      <c r="E399" s="1587"/>
      <c r="F399" s="1587"/>
      <c r="G399" s="1572"/>
      <c r="H399" s="1572"/>
      <c r="I399" s="1572"/>
      <c r="J399" s="1907"/>
      <c r="K399" s="1587"/>
      <c r="L399" s="2101"/>
      <c r="M399" s="2101"/>
      <c r="N399" s="2101"/>
      <c r="O399" s="2101"/>
      <c r="P399" s="2101"/>
      <c r="Q399" s="2101"/>
    </row>
    <row r="400" spans="1:17" ht="16" x14ac:dyDescent="0.3">
      <c r="A400" s="1609"/>
      <c r="B400" s="1570"/>
      <c r="C400" s="1571"/>
      <c r="D400" s="1569"/>
      <c r="E400" s="1587"/>
      <c r="F400" s="1587"/>
      <c r="G400" s="1572"/>
      <c r="H400" s="1572"/>
      <c r="I400" s="1572"/>
      <c r="J400" s="1907"/>
      <c r="K400" s="1587"/>
      <c r="L400" s="2101"/>
      <c r="M400" s="2101"/>
      <c r="N400" s="2101"/>
      <c r="O400" s="2101"/>
      <c r="P400" s="2101"/>
      <c r="Q400" s="2101"/>
    </row>
    <row r="401" spans="1:17" ht="16" x14ac:dyDescent="0.3">
      <c r="A401" s="1609"/>
      <c r="B401" s="1570"/>
      <c r="C401" s="1571"/>
      <c r="D401" s="1569"/>
      <c r="E401" s="1587"/>
      <c r="F401" s="1587"/>
      <c r="G401" s="1572"/>
      <c r="H401" s="1572"/>
      <c r="I401" s="1572"/>
      <c r="J401" s="1907"/>
      <c r="K401" s="1587"/>
      <c r="L401" s="2101"/>
      <c r="M401" s="2101"/>
      <c r="N401" s="2101"/>
      <c r="O401" s="2101"/>
      <c r="P401" s="2101"/>
      <c r="Q401" s="2101"/>
    </row>
    <row r="402" spans="1:17" ht="16" x14ac:dyDescent="0.3">
      <c r="A402" s="1609"/>
      <c r="B402" s="1570"/>
      <c r="C402" s="1571"/>
      <c r="D402" s="1569"/>
      <c r="E402" s="1587"/>
      <c r="F402" s="1587"/>
      <c r="G402" s="1572"/>
      <c r="H402" s="1572"/>
      <c r="I402" s="1572"/>
      <c r="J402" s="1907"/>
      <c r="K402" s="1587"/>
      <c r="L402" s="2101"/>
      <c r="M402" s="2101"/>
      <c r="N402" s="2101"/>
      <c r="O402" s="2101"/>
      <c r="P402" s="2101"/>
      <c r="Q402" s="2101"/>
    </row>
    <row r="403" spans="1:17" ht="16" x14ac:dyDescent="0.3">
      <c r="A403" s="1609"/>
      <c r="B403" s="1570"/>
      <c r="C403" s="1571"/>
      <c r="D403" s="1569"/>
      <c r="E403" s="1587"/>
      <c r="F403" s="1587"/>
      <c r="G403" s="1572"/>
      <c r="H403" s="1572"/>
      <c r="I403" s="1572"/>
      <c r="J403" s="1907"/>
      <c r="K403" s="1587"/>
      <c r="L403" s="2101"/>
      <c r="M403" s="2101"/>
      <c r="N403" s="2101"/>
      <c r="O403" s="2101"/>
      <c r="P403" s="2101"/>
      <c r="Q403" s="2101"/>
    </row>
    <row r="404" spans="1:17" ht="16" x14ac:dyDescent="0.3">
      <c r="A404" s="1609"/>
      <c r="B404" s="1570"/>
      <c r="C404" s="1571"/>
      <c r="D404" s="1569"/>
      <c r="E404" s="1587"/>
      <c r="F404" s="1587"/>
      <c r="G404" s="1572"/>
      <c r="H404" s="1572"/>
      <c r="I404" s="1572"/>
      <c r="J404" s="1907"/>
      <c r="K404" s="1587"/>
      <c r="L404" s="2101"/>
      <c r="M404" s="2101"/>
      <c r="N404" s="2101"/>
      <c r="O404" s="2101"/>
      <c r="P404" s="2101"/>
      <c r="Q404" s="2101"/>
    </row>
    <row r="405" spans="1:17" ht="16" x14ac:dyDescent="0.3">
      <c r="A405" s="1609"/>
      <c r="B405" s="1570"/>
      <c r="C405" s="1571"/>
      <c r="D405" s="1569"/>
      <c r="E405" s="1587"/>
      <c r="F405" s="1587"/>
      <c r="G405" s="1572"/>
      <c r="H405" s="1572"/>
      <c r="I405" s="1572"/>
      <c r="J405" s="1907"/>
      <c r="K405" s="1587"/>
      <c r="L405" s="2101"/>
      <c r="M405" s="2101"/>
      <c r="N405" s="2101"/>
      <c r="O405" s="2101"/>
      <c r="P405" s="2101"/>
      <c r="Q405" s="2101"/>
    </row>
    <row r="406" spans="1:17" ht="16" x14ac:dyDescent="0.3">
      <c r="A406" s="1609"/>
      <c r="B406" s="1570"/>
      <c r="C406" s="1571"/>
      <c r="D406" s="1569"/>
      <c r="E406" s="1587"/>
      <c r="F406" s="1587"/>
      <c r="G406" s="1572"/>
      <c r="H406" s="1572"/>
      <c r="I406" s="1572"/>
      <c r="J406" s="1907"/>
      <c r="K406" s="1587"/>
      <c r="L406" s="2101"/>
      <c r="M406" s="2101"/>
      <c r="N406" s="2101"/>
      <c r="O406" s="2101"/>
      <c r="P406" s="2101"/>
      <c r="Q406" s="2101"/>
    </row>
    <row r="407" spans="1:17" ht="16" x14ac:dyDescent="0.3">
      <c r="A407" s="1609"/>
      <c r="B407" s="1570"/>
      <c r="C407" s="1571"/>
      <c r="D407" s="1569"/>
      <c r="E407" s="1587"/>
      <c r="F407" s="1587"/>
      <c r="G407" s="1572"/>
      <c r="H407" s="1572"/>
      <c r="I407" s="1572"/>
      <c r="J407" s="1907"/>
      <c r="K407" s="1587"/>
      <c r="L407" s="2101"/>
      <c r="M407" s="2101"/>
      <c r="N407" s="2101"/>
      <c r="O407" s="2101"/>
      <c r="P407" s="2101"/>
      <c r="Q407" s="2101"/>
    </row>
    <row r="408" spans="1:17" ht="16" x14ac:dyDescent="0.3">
      <c r="A408" s="1609"/>
      <c r="B408" s="1570"/>
      <c r="C408" s="1571"/>
      <c r="D408" s="1569"/>
      <c r="E408" s="1587"/>
      <c r="F408" s="1587"/>
      <c r="G408" s="1572"/>
      <c r="H408" s="1572"/>
      <c r="I408" s="1572"/>
      <c r="J408" s="1907"/>
      <c r="K408" s="1587"/>
      <c r="L408" s="2101"/>
      <c r="M408" s="2101"/>
      <c r="N408" s="2101"/>
      <c r="O408" s="2101"/>
      <c r="P408" s="2101"/>
      <c r="Q408" s="2101"/>
    </row>
    <row r="409" spans="1:17" ht="16" x14ac:dyDescent="0.3">
      <c r="A409" s="1609"/>
      <c r="B409" s="1570"/>
      <c r="C409" s="1571"/>
      <c r="D409" s="1569"/>
      <c r="E409" s="1587"/>
      <c r="F409" s="1587"/>
      <c r="G409" s="1572"/>
      <c r="H409" s="1572"/>
      <c r="I409" s="1572"/>
      <c r="J409" s="1907"/>
      <c r="K409" s="1587"/>
      <c r="L409" s="2101"/>
      <c r="M409" s="2101"/>
      <c r="N409" s="2101"/>
      <c r="O409" s="2101"/>
      <c r="P409" s="2101"/>
      <c r="Q409" s="2101"/>
    </row>
    <row r="410" spans="1:17" ht="16" x14ac:dyDescent="0.3">
      <c r="A410" s="1609"/>
      <c r="B410" s="1570"/>
      <c r="C410" s="1571"/>
      <c r="D410" s="1569"/>
      <c r="E410" s="1587"/>
      <c r="F410" s="1587"/>
      <c r="G410" s="1572"/>
      <c r="H410" s="1572"/>
      <c r="I410" s="1572"/>
      <c r="J410" s="1907"/>
      <c r="K410" s="1587"/>
      <c r="L410" s="2101"/>
      <c r="M410" s="2101"/>
      <c r="N410" s="2101"/>
      <c r="O410" s="2101"/>
      <c r="P410" s="2101"/>
      <c r="Q410" s="2101"/>
    </row>
    <row r="411" spans="1:17" ht="16" x14ac:dyDescent="0.3">
      <c r="A411" s="1609"/>
      <c r="B411" s="1570"/>
      <c r="C411" s="1571"/>
      <c r="D411" s="1569"/>
      <c r="E411" s="1587"/>
      <c r="F411" s="1587"/>
      <c r="G411" s="1572"/>
      <c r="H411" s="1572"/>
      <c r="I411" s="1572"/>
      <c r="J411" s="1907"/>
      <c r="K411" s="1587"/>
      <c r="L411" s="2101"/>
      <c r="M411" s="2101"/>
      <c r="N411" s="2101"/>
      <c r="O411" s="2101"/>
      <c r="P411" s="2101"/>
      <c r="Q411" s="2101"/>
    </row>
    <row r="412" spans="1:17" ht="16" x14ac:dyDescent="0.3">
      <c r="A412" s="1609"/>
      <c r="B412" s="1570"/>
      <c r="C412" s="1571"/>
      <c r="D412" s="1569"/>
      <c r="E412" s="1587"/>
      <c r="F412" s="1587"/>
      <c r="G412" s="1572"/>
      <c r="H412" s="1572"/>
      <c r="I412" s="1572"/>
      <c r="J412" s="1907"/>
      <c r="K412" s="1587"/>
      <c r="L412" s="2101"/>
      <c r="M412" s="2101"/>
      <c r="N412" s="2101"/>
      <c r="O412" s="2101"/>
      <c r="P412" s="2101"/>
      <c r="Q412" s="2101"/>
    </row>
    <row r="413" spans="1:17" ht="16" x14ac:dyDescent="0.3">
      <c r="A413" s="1609"/>
      <c r="B413" s="1570"/>
      <c r="C413" s="1571"/>
      <c r="D413" s="1569"/>
      <c r="E413" s="1587"/>
      <c r="F413" s="1587"/>
      <c r="G413" s="1572"/>
      <c r="H413" s="1572"/>
      <c r="I413" s="1572"/>
      <c r="J413" s="1907"/>
      <c r="K413" s="1587"/>
      <c r="L413" s="2101"/>
      <c r="M413" s="2101"/>
      <c r="N413" s="2101"/>
      <c r="O413" s="2101"/>
      <c r="P413" s="2101"/>
      <c r="Q413" s="2101"/>
    </row>
    <row r="414" spans="1:17" ht="16" x14ac:dyDescent="0.3">
      <c r="A414" s="1609"/>
      <c r="B414" s="1570"/>
      <c r="C414" s="1571"/>
      <c r="D414" s="1569"/>
      <c r="E414" s="1587"/>
      <c r="F414" s="1587"/>
      <c r="G414" s="1572"/>
      <c r="H414" s="1572"/>
      <c r="I414" s="1572"/>
      <c r="J414" s="1907"/>
      <c r="K414" s="1587"/>
      <c r="L414" s="2101"/>
      <c r="M414" s="2101"/>
      <c r="N414" s="2101"/>
      <c r="O414" s="2101"/>
      <c r="P414" s="2101"/>
      <c r="Q414" s="2101"/>
    </row>
    <row r="415" spans="1:17" ht="16" x14ac:dyDescent="0.3">
      <c r="A415" s="1609"/>
      <c r="B415" s="1570"/>
      <c r="C415" s="1571"/>
      <c r="D415" s="1569"/>
      <c r="E415" s="1587"/>
      <c r="F415" s="1587"/>
      <c r="G415" s="1572"/>
      <c r="H415" s="1572"/>
      <c r="I415" s="1572"/>
      <c r="J415" s="1907"/>
      <c r="K415" s="1587"/>
      <c r="L415" s="2101"/>
      <c r="M415" s="2101"/>
      <c r="N415" s="2101"/>
      <c r="O415" s="2101"/>
      <c r="P415" s="2101"/>
      <c r="Q415" s="2101"/>
    </row>
    <row r="416" spans="1:17" ht="16" x14ac:dyDescent="0.3">
      <c r="A416" s="1609"/>
      <c r="B416" s="1570"/>
      <c r="C416" s="1571"/>
      <c r="D416" s="1569"/>
      <c r="E416" s="1587"/>
      <c r="F416" s="1587"/>
      <c r="G416" s="1572"/>
      <c r="H416" s="1572"/>
      <c r="I416" s="1572"/>
      <c r="J416" s="1907"/>
      <c r="K416" s="1587"/>
      <c r="L416" s="2101"/>
      <c r="M416" s="2101"/>
      <c r="N416" s="2101"/>
      <c r="O416" s="2101"/>
      <c r="P416" s="2101"/>
      <c r="Q416" s="2101"/>
    </row>
    <row r="417" spans="1:17" ht="16" x14ac:dyDescent="0.3">
      <c r="A417" s="1609"/>
      <c r="B417" s="1570"/>
      <c r="C417" s="1571"/>
      <c r="D417" s="1569"/>
      <c r="E417" s="1587"/>
      <c r="F417" s="1587"/>
      <c r="G417" s="1572"/>
      <c r="H417" s="1572"/>
      <c r="I417" s="1572"/>
      <c r="J417" s="1907"/>
      <c r="K417" s="1587"/>
      <c r="L417" s="2101"/>
      <c r="M417" s="2101"/>
      <c r="N417" s="2101"/>
      <c r="O417" s="2101"/>
      <c r="P417" s="2101"/>
      <c r="Q417" s="2101"/>
    </row>
    <row r="418" spans="1:17" ht="16" x14ac:dyDescent="0.3">
      <c r="A418" s="1609"/>
      <c r="B418" s="1570"/>
      <c r="C418" s="1571"/>
      <c r="D418" s="1569"/>
      <c r="E418" s="1587"/>
      <c r="F418" s="1587"/>
      <c r="G418" s="1572"/>
      <c r="H418" s="1572"/>
      <c r="I418" s="1572"/>
      <c r="J418" s="1907"/>
      <c r="K418" s="1587"/>
      <c r="L418" s="2101"/>
      <c r="M418" s="2101"/>
      <c r="N418" s="2101"/>
      <c r="O418" s="2101"/>
      <c r="P418" s="2101"/>
      <c r="Q418" s="2101"/>
    </row>
    <row r="419" spans="1:17" ht="16" x14ac:dyDescent="0.3">
      <c r="A419" s="1609"/>
      <c r="B419" s="1570"/>
      <c r="C419" s="1571"/>
      <c r="D419" s="1569"/>
      <c r="E419" s="1587"/>
      <c r="F419" s="1587"/>
      <c r="G419" s="1572"/>
      <c r="H419" s="1572"/>
      <c r="I419" s="1572"/>
      <c r="J419" s="1907"/>
      <c r="K419" s="1587"/>
      <c r="L419" s="2101"/>
      <c r="M419" s="2101"/>
      <c r="N419" s="2101"/>
      <c r="O419" s="2101"/>
      <c r="P419" s="2101"/>
      <c r="Q419" s="2101"/>
    </row>
    <row r="420" spans="1:17" ht="16" x14ac:dyDescent="0.3">
      <c r="A420" s="1609"/>
      <c r="B420" s="1570"/>
      <c r="C420" s="1571"/>
      <c r="D420" s="1569"/>
      <c r="E420" s="1587"/>
      <c r="F420" s="1587"/>
      <c r="G420" s="1572"/>
      <c r="H420" s="1572"/>
      <c r="I420" s="1572"/>
      <c r="J420" s="1907"/>
      <c r="K420" s="1587"/>
      <c r="L420" s="2101"/>
      <c r="M420" s="2101"/>
      <c r="N420" s="2101"/>
      <c r="O420" s="2101"/>
      <c r="P420" s="2101"/>
      <c r="Q420" s="2101"/>
    </row>
    <row r="421" spans="1:17" ht="16" x14ac:dyDescent="0.3">
      <c r="A421" s="1609"/>
      <c r="B421" s="1570"/>
      <c r="C421" s="1571"/>
      <c r="D421" s="1569"/>
      <c r="E421" s="1587"/>
      <c r="F421" s="1587"/>
      <c r="G421" s="1572"/>
      <c r="H421" s="1572"/>
      <c r="I421" s="1572"/>
      <c r="J421" s="1907"/>
      <c r="K421" s="1587"/>
      <c r="L421" s="2101"/>
      <c r="M421" s="2101"/>
      <c r="N421" s="2101"/>
      <c r="O421" s="2101"/>
      <c r="P421" s="2101"/>
      <c r="Q421" s="2101"/>
    </row>
    <row r="422" spans="1:17" ht="16" x14ac:dyDescent="0.3">
      <c r="A422" s="1609"/>
      <c r="B422" s="1570"/>
      <c r="C422" s="1571"/>
      <c r="D422" s="1569"/>
      <c r="E422" s="1587"/>
      <c r="F422" s="1587"/>
      <c r="G422" s="1572"/>
      <c r="H422" s="1572"/>
      <c r="I422" s="1572"/>
      <c r="J422" s="1907"/>
      <c r="K422" s="1587"/>
      <c r="L422" s="2101"/>
      <c r="M422" s="2101"/>
      <c r="N422" s="2101"/>
      <c r="O422" s="2101"/>
      <c r="P422" s="2101"/>
      <c r="Q422" s="2101"/>
    </row>
    <row r="423" spans="1:17" ht="16" x14ac:dyDescent="0.3">
      <c r="A423" s="1609"/>
      <c r="B423" s="1570"/>
      <c r="C423" s="1571"/>
      <c r="D423" s="1569"/>
      <c r="E423" s="1587"/>
      <c r="F423" s="1587"/>
      <c r="G423" s="1572"/>
      <c r="H423" s="1572"/>
      <c r="I423" s="1572"/>
      <c r="J423" s="1907"/>
      <c r="K423" s="1587"/>
      <c r="L423" s="2101"/>
      <c r="M423" s="2101"/>
      <c r="N423" s="2101"/>
      <c r="O423" s="2101"/>
      <c r="P423" s="2101"/>
      <c r="Q423" s="2101"/>
    </row>
    <row r="424" spans="1:17" ht="16" x14ac:dyDescent="0.3">
      <c r="A424" s="1609"/>
      <c r="B424" s="1570"/>
      <c r="C424" s="1571"/>
      <c r="D424" s="1569"/>
      <c r="E424" s="1587"/>
      <c r="F424" s="1587"/>
      <c r="G424" s="1572"/>
      <c r="H424" s="1572"/>
      <c r="I424" s="1572"/>
      <c r="J424" s="1907"/>
      <c r="K424" s="1587"/>
      <c r="L424" s="2101"/>
      <c r="M424" s="2101"/>
      <c r="N424" s="2101"/>
      <c r="O424" s="2101"/>
      <c r="P424" s="2101"/>
      <c r="Q424" s="2101"/>
    </row>
    <row r="425" spans="1:17" ht="16" x14ac:dyDescent="0.3">
      <c r="A425" s="1609"/>
      <c r="B425" s="1570"/>
      <c r="C425" s="1571"/>
      <c r="D425" s="1569"/>
      <c r="E425" s="1587"/>
      <c r="F425" s="1587"/>
      <c r="G425" s="1572"/>
      <c r="H425" s="1572"/>
      <c r="I425" s="1572"/>
      <c r="J425" s="1907"/>
      <c r="K425" s="1587"/>
      <c r="L425" s="2101"/>
      <c r="M425" s="2101"/>
      <c r="N425" s="2101"/>
      <c r="O425" s="2101"/>
      <c r="P425" s="2101"/>
      <c r="Q425" s="2101"/>
    </row>
    <row r="426" spans="1:17" ht="16" x14ac:dyDescent="0.3">
      <c r="A426" s="1609"/>
      <c r="B426" s="1570"/>
      <c r="C426" s="1571"/>
      <c r="D426" s="1569"/>
      <c r="E426" s="1587"/>
      <c r="F426" s="1587"/>
      <c r="G426" s="1572"/>
      <c r="H426" s="1572"/>
      <c r="I426" s="1572"/>
      <c r="J426" s="1907"/>
      <c r="K426" s="1587"/>
      <c r="L426" s="2101"/>
      <c r="M426" s="2101"/>
      <c r="N426" s="2101"/>
      <c r="O426" s="2101"/>
      <c r="P426" s="2101"/>
      <c r="Q426" s="2101"/>
    </row>
    <row r="427" spans="1:17" ht="16" x14ac:dyDescent="0.3">
      <c r="A427" s="1609"/>
      <c r="B427" s="1570"/>
      <c r="C427" s="1571"/>
      <c r="D427" s="1569"/>
      <c r="E427" s="1587"/>
      <c r="F427" s="1587"/>
      <c r="G427" s="1572"/>
      <c r="H427" s="1572"/>
      <c r="I427" s="1572"/>
      <c r="J427" s="1907"/>
      <c r="K427" s="1587"/>
      <c r="L427" s="2101"/>
      <c r="M427" s="2101"/>
      <c r="N427" s="2101"/>
      <c r="O427" s="2101"/>
      <c r="P427" s="2101"/>
      <c r="Q427" s="2101"/>
    </row>
    <row r="428" spans="1:17" ht="16" x14ac:dyDescent="0.3">
      <c r="A428" s="1609"/>
      <c r="B428" s="1570"/>
      <c r="C428" s="1571"/>
      <c r="D428" s="1569"/>
      <c r="E428" s="1587"/>
      <c r="F428" s="1587"/>
      <c r="G428" s="1572"/>
      <c r="H428" s="1572"/>
      <c r="I428" s="1572"/>
      <c r="J428" s="1907"/>
      <c r="K428" s="1587"/>
      <c r="L428" s="2101"/>
      <c r="M428" s="2101"/>
      <c r="N428" s="2101"/>
      <c r="O428" s="2101"/>
      <c r="P428" s="2101"/>
      <c r="Q428" s="2101"/>
    </row>
    <row r="429" spans="1:17" ht="16" x14ac:dyDescent="0.3">
      <c r="A429" s="1609"/>
      <c r="B429" s="1570"/>
      <c r="C429" s="1571"/>
      <c r="D429" s="1569"/>
      <c r="E429" s="1587"/>
      <c r="F429" s="1587"/>
      <c r="G429" s="1572"/>
      <c r="H429" s="1572"/>
      <c r="I429" s="1572"/>
      <c r="J429" s="1907"/>
      <c r="K429" s="1587"/>
      <c r="L429" s="2101"/>
      <c r="M429" s="2101"/>
      <c r="N429" s="2101"/>
      <c r="O429" s="2101"/>
      <c r="P429" s="2101"/>
      <c r="Q429" s="2101"/>
    </row>
    <row r="430" spans="1:17" ht="16" x14ac:dyDescent="0.3">
      <c r="A430" s="1609"/>
      <c r="B430" s="1570"/>
      <c r="C430" s="1571"/>
      <c r="D430" s="1569"/>
      <c r="E430" s="1587"/>
      <c r="F430" s="1587"/>
      <c r="G430" s="1572"/>
      <c r="H430" s="1572"/>
      <c r="I430" s="1572"/>
      <c r="J430" s="1907"/>
      <c r="K430" s="1587"/>
      <c r="L430" s="2101"/>
      <c r="M430" s="2101"/>
      <c r="N430" s="2101"/>
      <c r="O430" s="2101"/>
      <c r="P430" s="2101"/>
      <c r="Q430" s="2101"/>
    </row>
    <row r="431" spans="1:17" ht="16" x14ac:dyDescent="0.3">
      <c r="A431" s="1609"/>
      <c r="B431" s="1570"/>
      <c r="C431" s="1571"/>
      <c r="D431" s="1569"/>
      <c r="E431" s="1587"/>
      <c r="F431" s="1587"/>
      <c r="G431" s="1572"/>
      <c r="H431" s="1572"/>
      <c r="I431" s="1572"/>
      <c r="J431" s="1907"/>
      <c r="K431" s="1587"/>
      <c r="L431" s="2101"/>
      <c r="M431" s="2101"/>
      <c r="N431" s="2101"/>
      <c r="O431" s="2101"/>
      <c r="P431" s="2101"/>
      <c r="Q431" s="2101"/>
    </row>
    <row r="432" spans="1:17" ht="16" x14ac:dyDescent="0.3">
      <c r="A432" s="1609"/>
      <c r="B432" s="1570"/>
      <c r="C432" s="1571"/>
      <c r="D432" s="1569"/>
      <c r="E432" s="1587"/>
      <c r="F432" s="1587"/>
      <c r="G432" s="1572"/>
      <c r="H432" s="1572"/>
      <c r="I432" s="1572"/>
      <c r="J432" s="1907"/>
      <c r="K432" s="1587"/>
      <c r="L432" s="2101"/>
      <c r="M432" s="2101"/>
      <c r="N432" s="2101"/>
      <c r="O432" s="2101"/>
      <c r="P432" s="2101"/>
      <c r="Q432" s="2101"/>
    </row>
    <row r="433" spans="1:17" ht="16" x14ac:dyDescent="0.3">
      <c r="A433" s="1609"/>
      <c r="B433" s="1570"/>
      <c r="C433" s="1571"/>
      <c r="D433" s="1569"/>
      <c r="E433" s="1587"/>
      <c r="F433" s="1587"/>
      <c r="G433" s="1572"/>
      <c r="H433" s="1572"/>
      <c r="I433" s="1572"/>
      <c r="J433" s="1907"/>
      <c r="K433" s="1587"/>
      <c r="L433" s="2101"/>
      <c r="M433" s="2101"/>
      <c r="N433" s="2101"/>
      <c r="O433" s="2101"/>
      <c r="P433" s="2101"/>
      <c r="Q433" s="2101"/>
    </row>
    <row r="434" spans="1:17" ht="16" x14ac:dyDescent="0.3">
      <c r="A434" s="1609"/>
      <c r="B434" s="1570"/>
      <c r="C434" s="1571"/>
      <c r="D434" s="1569"/>
      <c r="E434" s="1587"/>
      <c r="F434" s="1587"/>
      <c r="G434" s="1572"/>
      <c r="H434" s="1572"/>
      <c r="I434" s="1572"/>
      <c r="J434" s="1907"/>
      <c r="K434" s="1587"/>
      <c r="L434" s="2101"/>
      <c r="M434" s="2101"/>
      <c r="N434" s="2101"/>
      <c r="O434" s="2101"/>
      <c r="P434" s="2101"/>
      <c r="Q434" s="2101"/>
    </row>
    <row r="435" spans="1:17" ht="16" x14ac:dyDescent="0.3">
      <c r="A435" s="1609"/>
      <c r="B435" s="1570"/>
      <c r="C435" s="1571"/>
      <c r="D435" s="1569"/>
      <c r="E435" s="1587"/>
      <c r="F435" s="1587"/>
      <c r="G435" s="1572"/>
      <c r="H435" s="1572"/>
      <c r="I435" s="1572"/>
      <c r="J435" s="1907"/>
      <c r="K435" s="1587"/>
      <c r="L435" s="2101"/>
      <c r="M435" s="2101"/>
      <c r="N435" s="2101"/>
      <c r="O435" s="2101"/>
      <c r="P435" s="2101"/>
      <c r="Q435" s="2101"/>
    </row>
    <row r="436" spans="1:17" ht="16" x14ac:dyDescent="0.3">
      <c r="A436" s="1609"/>
      <c r="B436" s="1570"/>
      <c r="C436" s="1571"/>
      <c r="D436" s="1569"/>
      <c r="E436" s="1587"/>
      <c r="F436" s="1587"/>
      <c r="G436" s="1572"/>
      <c r="H436" s="1572"/>
      <c r="I436" s="1572"/>
      <c r="J436" s="1907"/>
      <c r="K436" s="1587"/>
      <c r="L436" s="2101"/>
      <c r="M436" s="2101"/>
      <c r="N436" s="2101"/>
      <c r="O436" s="2101"/>
      <c r="P436" s="2101"/>
      <c r="Q436" s="2101"/>
    </row>
    <row r="437" spans="1:17" ht="16" x14ac:dyDescent="0.3">
      <c r="A437" s="1609"/>
      <c r="B437" s="1570"/>
      <c r="C437" s="1571"/>
      <c r="D437" s="1569"/>
      <c r="E437" s="1587"/>
      <c r="F437" s="1587"/>
      <c r="G437" s="1572"/>
      <c r="H437" s="1572"/>
      <c r="I437" s="1572"/>
      <c r="J437" s="1907"/>
      <c r="K437" s="1587"/>
      <c r="L437" s="2101"/>
      <c r="M437" s="2101"/>
      <c r="N437" s="2101"/>
      <c r="O437" s="2101"/>
      <c r="P437" s="2101"/>
      <c r="Q437" s="2101"/>
    </row>
    <row r="438" spans="1:17" ht="16" x14ac:dyDescent="0.3">
      <c r="A438" s="1609"/>
      <c r="B438" s="1570"/>
      <c r="C438" s="1571"/>
      <c r="D438" s="1569"/>
      <c r="E438" s="1587"/>
      <c r="F438" s="1587"/>
      <c r="G438" s="1572"/>
      <c r="H438" s="1572"/>
      <c r="I438" s="1572"/>
      <c r="J438" s="1907"/>
      <c r="K438" s="1587"/>
      <c r="L438" s="2101"/>
      <c r="M438" s="2101"/>
      <c r="N438" s="2101"/>
      <c r="O438" s="2101"/>
      <c r="P438" s="2101"/>
      <c r="Q438" s="2101"/>
    </row>
    <row r="439" spans="1:17" ht="16" x14ac:dyDescent="0.3">
      <c r="A439" s="1609"/>
      <c r="B439" s="1570"/>
      <c r="C439" s="1571"/>
      <c r="D439" s="1569"/>
      <c r="E439" s="1587"/>
      <c r="F439" s="1587"/>
      <c r="G439" s="1572"/>
      <c r="H439" s="1572"/>
      <c r="I439" s="1572"/>
      <c r="J439" s="1907"/>
      <c r="K439" s="1587"/>
      <c r="L439" s="2101"/>
      <c r="M439" s="2101"/>
      <c r="N439" s="2101"/>
      <c r="O439" s="2101"/>
      <c r="P439" s="2101"/>
      <c r="Q439" s="2101"/>
    </row>
    <row r="440" spans="1:17" ht="16" x14ac:dyDescent="0.3">
      <c r="A440" s="1609"/>
      <c r="B440" s="1570"/>
      <c r="C440" s="1571"/>
      <c r="D440" s="1569"/>
      <c r="E440" s="1587"/>
      <c r="F440" s="1587"/>
      <c r="G440" s="1572"/>
      <c r="H440" s="1572"/>
      <c r="I440" s="1572"/>
      <c r="J440" s="1907"/>
      <c r="K440" s="1587"/>
      <c r="L440" s="2101"/>
      <c r="M440" s="2101"/>
      <c r="N440" s="2101"/>
      <c r="O440" s="2101"/>
      <c r="P440" s="2101"/>
      <c r="Q440" s="2101"/>
    </row>
    <row r="441" spans="1:17" ht="16" x14ac:dyDescent="0.3">
      <c r="A441" s="1609"/>
      <c r="B441" s="1570"/>
      <c r="C441" s="1571"/>
      <c r="D441" s="1569"/>
      <c r="E441" s="1587"/>
      <c r="F441" s="1587"/>
      <c r="G441" s="1572"/>
      <c r="H441" s="1572"/>
      <c r="I441" s="1572"/>
      <c r="J441" s="1907"/>
      <c r="K441" s="1587"/>
      <c r="L441" s="2101"/>
      <c r="M441" s="2101"/>
      <c r="N441" s="2101"/>
      <c r="O441" s="2101"/>
      <c r="P441" s="2101"/>
      <c r="Q441" s="2101"/>
    </row>
    <row r="442" spans="1:17" ht="16" x14ac:dyDescent="0.3">
      <c r="A442" s="1609"/>
      <c r="B442" s="1570"/>
      <c r="C442" s="1571"/>
      <c r="D442" s="1569"/>
      <c r="E442" s="1587"/>
      <c r="F442" s="1587"/>
      <c r="G442" s="1572"/>
      <c r="H442" s="1572"/>
      <c r="I442" s="1572"/>
      <c r="J442" s="1907"/>
      <c r="K442" s="1587"/>
      <c r="L442" s="2101"/>
      <c r="M442" s="2101"/>
      <c r="N442" s="2101"/>
      <c r="O442" s="2101"/>
      <c r="P442" s="2101"/>
      <c r="Q442" s="2101"/>
    </row>
    <row r="443" spans="1:17" ht="16" x14ac:dyDescent="0.3">
      <c r="A443" s="1609"/>
      <c r="B443" s="1570"/>
      <c r="C443" s="1571"/>
      <c r="D443" s="1569"/>
      <c r="E443" s="1587"/>
      <c r="F443" s="1587"/>
      <c r="G443" s="1572"/>
      <c r="H443" s="1572"/>
      <c r="I443" s="1572"/>
      <c r="J443" s="1907"/>
      <c r="K443" s="1587"/>
      <c r="L443" s="2101"/>
      <c r="M443" s="2101"/>
      <c r="N443" s="2101"/>
      <c r="O443" s="2101"/>
      <c r="P443" s="2101"/>
      <c r="Q443" s="2101"/>
    </row>
    <row r="444" spans="1:17" ht="16" x14ac:dyDescent="0.3">
      <c r="A444" s="1609"/>
      <c r="B444" s="1570"/>
      <c r="C444" s="1571"/>
      <c r="D444" s="1569"/>
      <c r="E444" s="1587"/>
      <c r="F444" s="1587"/>
      <c r="G444" s="1572"/>
      <c r="H444" s="1572"/>
      <c r="I444" s="1572"/>
      <c r="J444" s="1907"/>
      <c r="K444" s="1587"/>
      <c r="L444" s="2101"/>
      <c r="M444" s="2101"/>
      <c r="N444" s="2101"/>
      <c r="O444" s="2101"/>
      <c r="P444" s="2101"/>
      <c r="Q444" s="2101"/>
    </row>
    <row r="445" spans="1:17" ht="16" x14ac:dyDescent="0.3">
      <c r="A445" s="1609"/>
      <c r="B445" s="1570"/>
      <c r="C445" s="1571"/>
      <c r="D445" s="1569"/>
      <c r="E445" s="1587"/>
      <c r="F445" s="1587"/>
      <c r="G445" s="1572"/>
      <c r="H445" s="1572"/>
      <c r="I445" s="1572"/>
      <c r="J445" s="1907"/>
      <c r="K445" s="1587"/>
      <c r="L445" s="2101"/>
      <c r="M445" s="2101"/>
      <c r="N445" s="2101"/>
      <c r="O445" s="2101"/>
      <c r="P445" s="2101"/>
      <c r="Q445" s="2101"/>
    </row>
    <row r="446" spans="1:17" ht="16" x14ac:dyDescent="0.3">
      <c r="A446" s="1609"/>
      <c r="B446" s="1570"/>
      <c r="C446" s="1571"/>
      <c r="D446" s="1569"/>
      <c r="E446" s="1587"/>
      <c r="F446" s="1587"/>
      <c r="G446" s="1572"/>
      <c r="H446" s="1572"/>
      <c r="I446" s="1572"/>
      <c r="J446" s="1907"/>
      <c r="K446" s="1587"/>
      <c r="L446" s="2101"/>
      <c r="M446" s="2101"/>
      <c r="N446" s="2101"/>
      <c r="O446" s="2101"/>
      <c r="P446" s="2101"/>
      <c r="Q446" s="2101"/>
    </row>
    <row r="447" spans="1:17" ht="16" x14ac:dyDescent="0.3">
      <c r="A447" s="1609"/>
      <c r="B447" s="1570"/>
      <c r="C447" s="1571"/>
      <c r="D447" s="1569"/>
      <c r="E447" s="1587"/>
      <c r="F447" s="1587"/>
      <c r="G447" s="1572"/>
      <c r="H447" s="1572"/>
      <c r="I447" s="1572"/>
      <c r="J447" s="1907"/>
      <c r="K447" s="1587"/>
      <c r="L447" s="2101"/>
      <c r="M447" s="2101"/>
      <c r="N447" s="2101"/>
      <c r="O447" s="2101"/>
      <c r="P447" s="2101"/>
      <c r="Q447" s="2101"/>
    </row>
    <row r="448" spans="1:17" ht="16" x14ac:dyDescent="0.3">
      <c r="A448" s="1609"/>
      <c r="B448" s="1570"/>
      <c r="C448" s="1571"/>
      <c r="D448" s="1569"/>
      <c r="E448" s="1587"/>
      <c r="F448" s="1587"/>
      <c r="G448" s="1572"/>
      <c r="H448" s="1572"/>
      <c r="I448" s="1572"/>
      <c r="J448" s="1907"/>
      <c r="K448" s="1587"/>
      <c r="L448" s="2101"/>
      <c r="M448" s="2101"/>
      <c r="N448" s="2101"/>
      <c r="O448" s="2101"/>
      <c r="P448" s="2101"/>
      <c r="Q448" s="2101"/>
    </row>
    <row r="449" spans="1:17" ht="16" x14ac:dyDescent="0.3">
      <c r="A449" s="1609"/>
      <c r="B449" s="1570"/>
      <c r="C449" s="1571"/>
      <c r="D449" s="1569"/>
      <c r="E449" s="1587"/>
      <c r="F449" s="1587"/>
      <c r="G449" s="1572"/>
      <c r="H449" s="1572"/>
      <c r="I449" s="1572"/>
      <c r="J449" s="1907"/>
      <c r="K449" s="1587"/>
      <c r="L449" s="2101"/>
      <c r="M449" s="2101"/>
      <c r="N449" s="2101"/>
      <c r="O449" s="2101"/>
      <c r="P449" s="2101"/>
      <c r="Q449" s="2101"/>
    </row>
    <row r="450" spans="1:17" ht="16" x14ac:dyDescent="0.3">
      <c r="A450" s="1609"/>
      <c r="B450" s="1570"/>
      <c r="C450" s="1571"/>
      <c r="D450" s="1569"/>
      <c r="E450" s="1587"/>
      <c r="F450" s="1587"/>
      <c r="G450" s="1572"/>
      <c r="H450" s="1572"/>
      <c r="I450" s="1572"/>
      <c r="J450" s="1907"/>
      <c r="K450" s="1587"/>
      <c r="L450" s="2101"/>
      <c r="M450" s="2101"/>
      <c r="N450" s="2101"/>
      <c r="O450" s="2101"/>
      <c r="P450" s="2101"/>
      <c r="Q450" s="2101"/>
    </row>
    <row r="451" spans="1:17" ht="16" x14ac:dyDescent="0.3">
      <c r="A451" s="1609"/>
      <c r="B451" s="1570"/>
      <c r="C451" s="1571"/>
      <c r="D451" s="1569"/>
      <c r="E451" s="1587"/>
      <c r="F451" s="1587"/>
      <c r="G451" s="1572"/>
      <c r="H451" s="1572"/>
      <c r="I451" s="1572"/>
      <c r="J451" s="1907"/>
      <c r="K451" s="1587"/>
      <c r="L451" s="2101"/>
      <c r="M451" s="2101"/>
      <c r="N451" s="2101"/>
      <c r="O451" s="2101"/>
      <c r="P451" s="2101"/>
      <c r="Q451" s="2101"/>
    </row>
    <row r="452" spans="1:17" ht="16" x14ac:dyDescent="0.3">
      <c r="A452" s="1609"/>
      <c r="B452" s="1570"/>
      <c r="C452" s="1571"/>
      <c r="D452" s="1569"/>
      <c r="E452" s="1587"/>
      <c r="F452" s="1587"/>
      <c r="G452" s="1572"/>
      <c r="H452" s="1572"/>
      <c r="I452" s="1572"/>
      <c r="J452" s="1907"/>
      <c r="K452" s="1587"/>
      <c r="L452" s="2101"/>
      <c r="M452" s="2101"/>
      <c r="N452" s="2101"/>
      <c r="O452" s="2101"/>
      <c r="P452" s="2101"/>
      <c r="Q452" s="2101"/>
    </row>
    <row r="453" spans="1:17" ht="16" x14ac:dyDescent="0.3">
      <c r="A453" s="1609"/>
      <c r="B453" s="1570"/>
      <c r="C453" s="1571"/>
      <c r="D453" s="1569"/>
      <c r="E453" s="1587"/>
      <c r="F453" s="1587"/>
      <c r="G453" s="1572"/>
      <c r="H453" s="1572"/>
      <c r="I453" s="1572"/>
      <c r="J453" s="1907"/>
      <c r="K453" s="1587"/>
      <c r="L453" s="2101"/>
      <c r="M453" s="2101"/>
      <c r="N453" s="2101"/>
      <c r="O453" s="2101"/>
      <c r="P453" s="2101"/>
      <c r="Q453" s="2101"/>
    </row>
    <row r="454" spans="1:17" ht="16" x14ac:dyDescent="0.3">
      <c r="A454" s="1609"/>
      <c r="B454" s="1570"/>
      <c r="C454" s="1571"/>
      <c r="D454" s="1569"/>
      <c r="E454" s="1587"/>
      <c r="F454" s="1587"/>
      <c r="G454" s="1572"/>
      <c r="H454" s="1572"/>
      <c r="I454" s="1572"/>
      <c r="J454" s="1907"/>
      <c r="K454" s="1587"/>
      <c r="L454" s="2101"/>
      <c r="M454" s="2101"/>
      <c r="N454" s="2101"/>
      <c r="O454" s="2101"/>
      <c r="P454" s="2101"/>
      <c r="Q454" s="2101"/>
    </row>
    <row r="455" spans="1:17" ht="16" x14ac:dyDescent="0.3">
      <c r="A455" s="1609"/>
      <c r="B455" s="1570"/>
      <c r="C455" s="1571"/>
      <c r="D455" s="1569"/>
      <c r="E455" s="1587"/>
      <c r="F455" s="1587"/>
      <c r="G455" s="1572"/>
      <c r="H455" s="1572"/>
      <c r="I455" s="1572"/>
      <c r="J455" s="1907"/>
      <c r="K455" s="1587"/>
      <c r="L455" s="2101"/>
      <c r="M455" s="2101"/>
      <c r="N455" s="2101"/>
      <c r="O455" s="2101"/>
      <c r="P455" s="2101"/>
      <c r="Q455" s="2101"/>
    </row>
    <row r="456" spans="1:17" ht="16" x14ac:dyDescent="0.3">
      <c r="A456" s="1609"/>
      <c r="B456" s="1570"/>
      <c r="C456" s="1571"/>
      <c r="D456" s="1569"/>
      <c r="E456" s="1587"/>
      <c r="F456" s="1587"/>
      <c r="G456" s="1572"/>
      <c r="H456" s="1572"/>
      <c r="I456" s="1572"/>
      <c r="J456" s="1907"/>
      <c r="K456" s="1587"/>
      <c r="L456" s="2101"/>
      <c r="M456" s="2101"/>
      <c r="N456" s="2101"/>
      <c r="O456" s="2101"/>
      <c r="P456" s="2101"/>
      <c r="Q456" s="2101"/>
    </row>
    <row r="457" spans="1:17" ht="16" x14ac:dyDescent="0.3">
      <c r="A457" s="1609"/>
      <c r="B457" s="1570"/>
      <c r="C457" s="1571"/>
      <c r="D457" s="1569"/>
      <c r="E457" s="1587"/>
      <c r="F457" s="1587"/>
      <c r="G457" s="1572"/>
      <c r="H457" s="1572"/>
      <c r="I457" s="1572"/>
      <c r="J457" s="1907"/>
      <c r="K457" s="1587"/>
      <c r="L457" s="2101"/>
      <c r="M457" s="2101"/>
      <c r="N457" s="2101"/>
      <c r="O457" s="2101"/>
      <c r="P457" s="2101"/>
      <c r="Q457" s="2101"/>
    </row>
    <row r="458" spans="1:17" ht="16" x14ac:dyDescent="0.3">
      <c r="A458" s="1609"/>
      <c r="B458" s="1570"/>
      <c r="C458" s="1571"/>
      <c r="D458" s="1569"/>
      <c r="E458" s="1587"/>
      <c r="F458" s="1587"/>
      <c r="G458" s="1572"/>
      <c r="H458" s="1572"/>
      <c r="I458" s="1572"/>
      <c r="J458" s="1907"/>
      <c r="K458" s="1587"/>
      <c r="L458" s="2101"/>
      <c r="M458" s="2101"/>
      <c r="N458" s="2101"/>
      <c r="O458" s="2101"/>
      <c r="P458" s="2101"/>
      <c r="Q458" s="2101"/>
    </row>
    <row r="459" spans="1:17" ht="16" x14ac:dyDescent="0.3">
      <c r="A459" s="1609"/>
      <c r="B459" s="1570"/>
      <c r="C459" s="1571"/>
      <c r="D459" s="1569"/>
      <c r="E459" s="1587"/>
      <c r="F459" s="1587"/>
      <c r="G459" s="1572"/>
      <c r="H459" s="1572"/>
      <c r="I459" s="1572"/>
      <c r="J459" s="1907"/>
      <c r="K459" s="1587"/>
      <c r="L459" s="2101"/>
      <c r="M459" s="2101"/>
      <c r="N459" s="2101"/>
      <c r="O459" s="2101"/>
      <c r="P459" s="2101"/>
      <c r="Q459" s="2101"/>
    </row>
    <row r="460" spans="1:17" ht="16" x14ac:dyDescent="0.3">
      <c r="A460" s="1609"/>
      <c r="B460" s="1570"/>
      <c r="C460" s="1571"/>
      <c r="D460" s="1569"/>
      <c r="E460" s="1587"/>
      <c r="F460" s="1587"/>
      <c r="G460" s="1572"/>
      <c r="H460" s="1572"/>
      <c r="I460" s="1572"/>
      <c r="J460" s="1907"/>
      <c r="K460" s="1587"/>
      <c r="L460" s="2101"/>
      <c r="M460" s="2101"/>
      <c r="N460" s="2101"/>
      <c r="O460" s="2101"/>
      <c r="P460" s="2101"/>
      <c r="Q460" s="2101"/>
    </row>
    <row r="461" spans="1:17" ht="16" x14ac:dyDescent="0.3">
      <c r="A461" s="1609"/>
      <c r="B461" s="1570"/>
      <c r="C461" s="1571"/>
      <c r="D461" s="1569"/>
      <c r="E461" s="1587"/>
      <c r="F461" s="1587"/>
      <c r="G461" s="1572"/>
      <c r="H461" s="1572"/>
      <c r="I461" s="1572"/>
      <c r="J461" s="1907"/>
      <c r="K461" s="1587"/>
      <c r="L461" s="2101"/>
      <c r="M461" s="2101"/>
      <c r="N461" s="2101"/>
      <c r="O461" s="2101"/>
      <c r="P461" s="2101"/>
      <c r="Q461" s="2101"/>
    </row>
    <row r="462" spans="1:17" ht="16" x14ac:dyDescent="0.3">
      <c r="A462" s="1609"/>
      <c r="B462" s="1570"/>
      <c r="C462" s="1571"/>
      <c r="D462" s="1569"/>
      <c r="E462" s="1587"/>
      <c r="F462" s="1587"/>
      <c r="G462" s="1572"/>
      <c r="H462" s="1572"/>
      <c r="I462" s="1572"/>
      <c r="J462" s="1907"/>
      <c r="K462" s="1587"/>
      <c r="L462" s="2101"/>
      <c r="M462" s="2101"/>
      <c r="N462" s="2101"/>
      <c r="O462" s="2101"/>
      <c r="P462" s="2101"/>
      <c r="Q462" s="2101"/>
    </row>
    <row r="463" spans="1:17" ht="16" x14ac:dyDescent="0.3">
      <c r="A463" s="1609"/>
      <c r="B463" s="1570"/>
      <c r="C463" s="1571"/>
      <c r="D463" s="1569"/>
      <c r="E463" s="1587"/>
      <c r="F463" s="1587"/>
      <c r="G463" s="1572"/>
      <c r="H463" s="1572"/>
      <c r="I463" s="1572"/>
      <c r="J463" s="1907"/>
      <c r="K463" s="1587"/>
      <c r="L463" s="2101"/>
      <c r="M463" s="2101"/>
      <c r="N463" s="2101"/>
      <c r="O463" s="2101"/>
      <c r="P463" s="2101"/>
      <c r="Q463" s="2101"/>
    </row>
    <row r="464" spans="1:17" ht="16" x14ac:dyDescent="0.3">
      <c r="A464" s="1609"/>
      <c r="B464" s="1570"/>
      <c r="C464" s="1571"/>
      <c r="D464" s="1569"/>
      <c r="E464" s="1587"/>
      <c r="F464" s="1587"/>
      <c r="G464" s="1572"/>
      <c r="H464" s="1572"/>
      <c r="I464" s="1572"/>
      <c r="J464" s="1907"/>
      <c r="K464" s="1587"/>
      <c r="L464" s="2101"/>
      <c r="M464" s="2101"/>
      <c r="N464" s="2101"/>
      <c r="O464" s="2101"/>
      <c r="P464" s="2101"/>
      <c r="Q464" s="2101"/>
    </row>
    <row r="465" spans="1:17" ht="16" x14ac:dyDescent="0.3">
      <c r="A465" s="1609"/>
      <c r="B465" s="1570"/>
      <c r="C465" s="1571"/>
      <c r="D465" s="1569"/>
      <c r="E465" s="1587"/>
      <c r="F465" s="1587"/>
      <c r="G465" s="1572"/>
      <c r="H465" s="1572"/>
      <c r="I465" s="1572"/>
      <c r="J465" s="1907"/>
      <c r="K465" s="1587"/>
      <c r="L465" s="2101"/>
      <c r="M465" s="2101"/>
      <c r="N465" s="2101"/>
      <c r="O465" s="2101"/>
      <c r="P465" s="2101"/>
      <c r="Q465" s="2101"/>
    </row>
    <row r="466" spans="1:17" ht="16" x14ac:dyDescent="0.3">
      <c r="A466" s="1609"/>
      <c r="B466" s="1570"/>
      <c r="C466" s="1571"/>
      <c r="D466" s="1569"/>
      <c r="E466" s="1587"/>
      <c r="F466" s="1587"/>
      <c r="G466" s="1572"/>
      <c r="H466" s="1572"/>
      <c r="I466" s="1572"/>
      <c r="J466" s="1907"/>
      <c r="K466" s="1587"/>
      <c r="L466" s="2101"/>
      <c r="M466" s="2101"/>
      <c r="N466" s="2101"/>
      <c r="O466" s="2101"/>
      <c r="P466" s="2101"/>
      <c r="Q466" s="2101"/>
    </row>
    <row r="467" spans="1:17" ht="16" x14ac:dyDescent="0.3">
      <c r="A467" s="1609"/>
      <c r="B467" s="1570"/>
      <c r="C467" s="1571"/>
      <c r="D467" s="1569"/>
      <c r="E467" s="1587"/>
      <c r="F467" s="1587"/>
      <c r="G467" s="1572"/>
      <c r="H467" s="1572"/>
      <c r="I467" s="1572"/>
      <c r="J467" s="1907"/>
      <c r="K467" s="1587"/>
      <c r="L467" s="2101"/>
      <c r="M467" s="2101"/>
      <c r="N467" s="2101"/>
      <c r="O467" s="2101"/>
      <c r="P467" s="2101"/>
      <c r="Q467" s="2101"/>
    </row>
    <row r="468" spans="1:17" ht="16" x14ac:dyDescent="0.3">
      <c r="A468" s="1609"/>
      <c r="B468" s="1570"/>
      <c r="C468" s="1571"/>
      <c r="D468" s="1569"/>
      <c r="E468" s="1587"/>
      <c r="F468" s="1587"/>
      <c r="G468" s="1572"/>
      <c r="H468" s="1572"/>
      <c r="I468" s="1572"/>
      <c r="J468" s="1907"/>
      <c r="K468" s="1587"/>
      <c r="L468" s="2101"/>
      <c r="M468" s="2101"/>
      <c r="N468" s="2101"/>
      <c r="O468" s="2101"/>
      <c r="P468" s="2101"/>
      <c r="Q468" s="2101"/>
    </row>
    <row r="469" spans="1:17" ht="16" x14ac:dyDescent="0.3">
      <c r="A469" s="1609"/>
      <c r="B469" s="1570"/>
      <c r="C469" s="1571"/>
      <c r="D469" s="1569"/>
      <c r="E469" s="1587"/>
      <c r="F469" s="1587"/>
      <c r="G469" s="1572"/>
      <c r="H469" s="1572"/>
      <c r="I469" s="1572"/>
      <c r="J469" s="1907"/>
      <c r="K469" s="1587"/>
      <c r="L469" s="2101"/>
      <c r="M469" s="2101"/>
      <c r="N469" s="2101"/>
      <c r="O469" s="2101"/>
      <c r="P469" s="2101"/>
      <c r="Q469" s="2101"/>
    </row>
    <row r="470" spans="1:17" ht="16" x14ac:dyDescent="0.3">
      <c r="A470" s="1609"/>
      <c r="B470" s="1570"/>
      <c r="C470" s="1571"/>
      <c r="D470" s="1569"/>
      <c r="E470" s="1587"/>
      <c r="F470" s="1587"/>
      <c r="G470" s="1572"/>
      <c r="H470" s="1572"/>
      <c r="I470" s="1572"/>
      <c r="J470" s="1907"/>
      <c r="K470" s="1587"/>
      <c r="L470" s="2101"/>
      <c r="M470" s="2101"/>
      <c r="N470" s="2101"/>
      <c r="O470" s="2101"/>
      <c r="P470" s="2101"/>
      <c r="Q470" s="2101"/>
    </row>
    <row r="471" spans="1:17" ht="16" x14ac:dyDescent="0.3">
      <c r="A471" s="1609"/>
      <c r="B471" s="1570"/>
      <c r="C471" s="1571"/>
      <c r="D471" s="1569"/>
      <c r="E471" s="1587"/>
      <c r="F471" s="1587"/>
      <c r="G471" s="1572"/>
      <c r="H471" s="1572"/>
      <c r="I471" s="1572"/>
      <c r="J471" s="1907"/>
      <c r="K471" s="1587"/>
      <c r="L471" s="2101"/>
      <c r="M471" s="2101"/>
      <c r="N471" s="2101"/>
      <c r="O471" s="2101"/>
      <c r="P471" s="2101"/>
      <c r="Q471" s="2101"/>
    </row>
    <row r="472" spans="1:17" ht="16" x14ac:dyDescent="0.3">
      <c r="A472" s="1609"/>
      <c r="B472" s="1570"/>
      <c r="C472" s="1571"/>
      <c r="D472" s="1569"/>
      <c r="E472" s="1587"/>
      <c r="F472" s="1587"/>
      <c r="G472" s="1572"/>
      <c r="H472" s="1572"/>
      <c r="I472" s="1572"/>
      <c r="J472" s="1907"/>
      <c r="K472" s="1587"/>
      <c r="L472" s="2101"/>
      <c r="M472" s="2101"/>
      <c r="N472" s="2101"/>
      <c r="O472" s="2101"/>
      <c r="P472" s="2101"/>
      <c r="Q472" s="2101"/>
    </row>
    <row r="473" spans="1:17" ht="16" x14ac:dyDescent="0.3">
      <c r="A473" s="1609"/>
      <c r="B473" s="1570"/>
      <c r="C473" s="1571"/>
      <c r="D473" s="1569"/>
      <c r="E473" s="1587"/>
      <c r="F473" s="1587"/>
      <c r="G473" s="1572"/>
      <c r="H473" s="1572"/>
      <c r="I473" s="1572"/>
      <c r="J473" s="1907"/>
      <c r="K473" s="1587"/>
      <c r="L473" s="2101"/>
      <c r="M473" s="2101"/>
      <c r="N473" s="2101"/>
      <c r="O473" s="2101"/>
      <c r="P473" s="2101"/>
      <c r="Q473" s="2101"/>
    </row>
    <row r="474" spans="1:17" ht="16" x14ac:dyDescent="0.3">
      <c r="A474" s="1609"/>
      <c r="B474" s="1570"/>
      <c r="C474" s="1571"/>
      <c r="D474" s="1569"/>
      <c r="E474" s="1587"/>
      <c r="F474" s="1587"/>
      <c r="G474" s="1572"/>
      <c r="H474" s="1572"/>
      <c r="I474" s="1572"/>
      <c r="J474" s="1907"/>
      <c r="K474" s="1587"/>
      <c r="L474" s="2101"/>
      <c r="M474" s="2101"/>
      <c r="N474" s="2101"/>
      <c r="O474" s="2101"/>
      <c r="P474" s="2101"/>
      <c r="Q474" s="2101"/>
    </row>
    <row r="475" spans="1:17" ht="16" x14ac:dyDescent="0.3">
      <c r="A475" s="1609"/>
      <c r="B475" s="1570"/>
      <c r="C475" s="1571"/>
      <c r="D475" s="1569"/>
      <c r="E475" s="1587"/>
      <c r="F475" s="1587"/>
      <c r="G475" s="1572"/>
      <c r="H475" s="1572"/>
      <c r="I475" s="1572"/>
      <c r="J475" s="1907"/>
      <c r="K475" s="1587"/>
      <c r="L475" s="2101"/>
      <c r="M475" s="2101"/>
      <c r="N475" s="2101"/>
      <c r="O475" s="2101"/>
      <c r="P475" s="2101"/>
      <c r="Q475" s="2101"/>
    </row>
    <row r="476" spans="1:17" ht="16" x14ac:dyDescent="0.3">
      <c r="A476" s="1609"/>
      <c r="B476" s="1570"/>
      <c r="C476" s="1571"/>
      <c r="D476" s="1569"/>
      <c r="E476" s="1587"/>
      <c r="F476" s="1587"/>
      <c r="G476" s="1572"/>
      <c r="H476" s="1572"/>
      <c r="I476" s="1572"/>
      <c r="J476" s="1907"/>
      <c r="K476" s="1587"/>
      <c r="L476" s="2101"/>
      <c r="M476" s="2101"/>
      <c r="N476" s="2101"/>
      <c r="O476" s="2101"/>
      <c r="P476" s="2101"/>
      <c r="Q476" s="2101"/>
    </row>
    <row r="477" spans="1:17" ht="16" x14ac:dyDescent="0.3">
      <c r="A477" s="1609"/>
      <c r="B477" s="1570"/>
      <c r="C477" s="1571"/>
      <c r="D477" s="1569"/>
      <c r="E477" s="1587"/>
      <c r="F477" s="1587"/>
      <c r="G477" s="1572"/>
      <c r="H477" s="1572"/>
      <c r="I477" s="1572"/>
      <c r="J477" s="1907"/>
      <c r="K477" s="1587"/>
      <c r="L477" s="2101"/>
      <c r="M477" s="2101"/>
      <c r="N477" s="2101"/>
      <c r="O477" s="2101"/>
      <c r="P477" s="2101"/>
      <c r="Q477" s="2101"/>
    </row>
    <row r="478" spans="1:17" ht="16" x14ac:dyDescent="0.3">
      <c r="A478" s="1609"/>
      <c r="B478" s="1570"/>
      <c r="C478" s="1571"/>
      <c r="D478" s="1569"/>
      <c r="E478" s="1587"/>
      <c r="F478" s="1587"/>
      <c r="G478" s="1572"/>
      <c r="H478" s="1572"/>
      <c r="I478" s="1572"/>
      <c r="J478" s="1907"/>
      <c r="K478" s="1587"/>
      <c r="L478" s="2101"/>
      <c r="M478" s="2101"/>
      <c r="N478" s="2101"/>
      <c r="O478" s="2101"/>
      <c r="P478" s="2101"/>
      <c r="Q478" s="2101"/>
    </row>
    <row r="479" spans="1:17" ht="16" x14ac:dyDescent="0.3">
      <c r="A479" s="1609"/>
      <c r="B479" s="1570"/>
      <c r="C479" s="1571"/>
      <c r="D479" s="1569"/>
      <c r="E479" s="1587"/>
      <c r="F479" s="1587"/>
      <c r="G479" s="1572"/>
      <c r="H479" s="1572"/>
      <c r="I479" s="1572"/>
      <c r="J479" s="1907"/>
      <c r="K479" s="1587"/>
      <c r="L479" s="2101"/>
      <c r="M479" s="2101"/>
      <c r="N479" s="2101"/>
      <c r="O479" s="2101"/>
      <c r="P479" s="2101"/>
      <c r="Q479" s="2101"/>
    </row>
    <row r="480" spans="1:17" ht="16" x14ac:dyDescent="0.3">
      <c r="A480" s="1609"/>
      <c r="B480" s="1570"/>
      <c r="C480" s="1571"/>
      <c r="D480" s="1569"/>
      <c r="E480" s="1587"/>
      <c r="F480" s="1587"/>
      <c r="G480" s="1572"/>
      <c r="H480" s="1572"/>
      <c r="I480" s="1572"/>
      <c r="J480" s="1907"/>
      <c r="K480" s="1587"/>
      <c r="L480" s="2101"/>
      <c r="M480" s="2101"/>
      <c r="N480" s="2101"/>
      <c r="O480" s="2101"/>
      <c r="P480" s="2101"/>
      <c r="Q480" s="2101"/>
    </row>
    <row r="481" spans="1:17" ht="16" x14ac:dyDescent="0.3">
      <c r="A481" s="1609"/>
      <c r="B481" s="1570"/>
      <c r="C481" s="1571"/>
      <c r="D481" s="1569"/>
      <c r="E481" s="1587"/>
      <c r="F481" s="1587"/>
      <c r="G481" s="1572"/>
      <c r="H481" s="1572"/>
      <c r="I481" s="1572"/>
      <c r="J481" s="1907"/>
      <c r="K481" s="1587"/>
      <c r="L481" s="2101"/>
      <c r="M481" s="2101"/>
      <c r="N481" s="2101"/>
      <c r="O481" s="2101"/>
      <c r="P481" s="2101"/>
      <c r="Q481" s="2101"/>
    </row>
    <row r="482" spans="1:17" ht="16" x14ac:dyDescent="0.3">
      <c r="A482" s="1609"/>
      <c r="B482" s="1570"/>
      <c r="C482" s="1571"/>
      <c r="D482" s="1569"/>
      <c r="E482" s="1587"/>
      <c r="F482" s="1587"/>
      <c r="G482" s="1572"/>
      <c r="H482" s="1572"/>
      <c r="I482" s="1572"/>
      <c r="J482" s="1907"/>
      <c r="K482" s="1587"/>
      <c r="L482" s="2101"/>
      <c r="M482" s="2101"/>
      <c r="N482" s="2101"/>
      <c r="O482" s="2101"/>
      <c r="P482" s="2101"/>
      <c r="Q482" s="2101"/>
    </row>
    <row r="483" spans="1:17" ht="16" x14ac:dyDescent="0.3">
      <c r="A483" s="1609"/>
      <c r="B483" s="1570"/>
      <c r="C483" s="1571"/>
      <c r="D483" s="1569"/>
      <c r="E483" s="1587"/>
      <c r="F483" s="1587"/>
      <c r="G483" s="1572"/>
      <c r="H483" s="1572"/>
      <c r="I483" s="1572"/>
      <c r="J483" s="1907"/>
      <c r="K483" s="1587"/>
      <c r="L483" s="2101"/>
      <c r="M483" s="2101"/>
      <c r="N483" s="2101"/>
      <c r="O483" s="2101"/>
      <c r="P483" s="2101"/>
      <c r="Q483" s="2101"/>
    </row>
    <row r="484" spans="1:17" ht="16" x14ac:dyDescent="0.3">
      <c r="A484" s="1609"/>
      <c r="B484" s="1570"/>
      <c r="C484" s="1571"/>
      <c r="D484" s="1569"/>
      <c r="E484" s="1587"/>
      <c r="F484" s="1587"/>
      <c r="G484" s="1572"/>
      <c r="H484" s="1572"/>
      <c r="I484" s="1572"/>
      <c r="J484" s="1907"/>
      <c r="K484" s="1587"/>
      <c r="L484" s="2101"/>
      <c r="M484" s="2101"/>
      <c r="N484" s="2101"/>
      <c r="O484" s="2101"/>
      <c r="P484" s="2101"/>
      <c r="Q484" s="2101"/>
    </row>
    <row r="485" spans="1:17" ht="16" x14ac:dyDescent="0.3">
      <c r="A485" s="1609"/>
      <c r="B485" s="1570"/>
      <c r="C485" s="1571"/>
      <c r="D485" s="1569"/>
      <c r="E485" s="1587"/>
      <c r="F485" s="1587"/>
      <c r="G485" s="1572"/>
      <c r="H485" s="1572"/>
      <c r="I485" s="1572"/>
      <c r="J485" s="1907"/>
      <c r="K485" s="1587"/>
      <c r="L485" s="2101"/>
      <c r="M485" s="2101"/>
      <c r="N485" s="2101"/>
      <c r="O485" s="2101"/>
      <c r="P485" s="2101"/>
      <c r="Q485" s="2101"/>
    </row>
    <row r="486" spans="1:17" ht="16" x14ac:dyDescent="0.3">
      <c r="A486" s="1609"/>
      <c r="B486" s="1570"/>
      <c r="C486" s="1571"/>
      <c r="D486" s="1569"/>
      <c r="E486" s="1587"/>
      <c r="F486" s="1587"/>
      <c r="G486" s="1572"/>
      <c r="H486" s="1572"/>
      <c r="I486" s="1572"/>
      <c r="J486" s="1907"/>
      <c r="K486" s="1587"/>
      <c r="L486" s="2101"/>
      <c r="M486" s="2101"/>
      <c r="N486" s="2101"/>
      <c r="O486" s="2101"/>
      <c r="P486" s="2101"/>
      <c r="Q486" s="2101"/>
    </row>
    <row r="487" spans="1:17" ht="16" x14ac:dyDescent="0.3">
      <c r="A487" s="1609"/>
      <c r="B487" s="1570"/>
      <c r="C487" s="1571"/>
      <c r="D487" s="1569"/>
      <c r="E487" s="1587"/>
      <c r="F487" s="1587"/>
      <c r="G487" s="1572"/>
      <c r="H487" s="1572"/>
      <c r="I487" s="1572"/>
      <c r="J487" s="1907"/>
      <c r="K487" s="1587"/>
      <c r="L487" s="2101"/>
      <c r="M487" s="2101"/>
      <c r="N487" s="2101"/>
      <c r="O487" s="2101"/>
      <c r="P487" s="2101"/>
      <c r="Q487" s="2101"/>
    </row>
    <row r="488" spans="1:17" ht="16" x14ac:dyDescent="0.3">
      <c r="A488" s="1609"/>
      <c r="B488" s="1570"/>
      <c r="C488" s="1571"/>
      <c r="D488" s="1569"/>
      <c r="E488" s="1587"/>
      <c r="F488" s="1587"/>
      <c r="G488" s="1572"/>
      <c r="H488" s="1572"/>
      <c r="I488" s="1572"/>
      <c r="J488" s="1907"/>
      <c r="K488" s="1587"/>
      <c r="L488" s="2101"/>
      <c r="M488" s="2101"/>
      <c r="N488" s="2101"/>
      <c r="O488" s="2101"/>
      <c r="P488" s="2101"/>
      <c r="Q488" s="2101"/>
    </row>
    <row r="489" spans="1:17" ht="16" x14ac:dyDescent="0.3">
      <c r="A489" s="1609"/>
      <c r="B489" s="1570"/>
      <c r="C489" s="1571"/>
      <c r="D489" s="1569"/>
      <c r="E489" s="1587"/>
      <c r="F489" s="1587"/>
      <c r="G489" s="1572"/>
      <c r="H489" s="1572"/>
      <c r="I489" s="1572"/>
      <c r="J489" s="1907"/>
      <c r="K489" s="1587"/>
      <c r="L489" s="2101"/>
      <c r="M489" s="2101"/>
      <c r="N489" s="2101"/>
      <c r="O489" s="2101"/>
      <c r="P489" s="2101"/>
      <c r="Q489" s="2101"/>
    </row>
    <row r="490" spans="1:17" ht="16" x14ac:dyDescent="0.3">
      <c r="A490" s="1609"/>
      <c r="B490" s="1570"/>
      <c r="C490" s="1571"/>
      <c r="D490" s="1569"/>
      <c r="E490" s="1587"/>
      <c r="F490" s="1587"/>
      <c r="G490" s="1572"/>
      <c r="H490" s="1572"/>
      <c r="I490" s="1572"/>
      <c r="J490" s="1907"/>
      <c r="K490" s="1587"/>
      <c r="L490" s="2101"/>
      <c r="M490" s="2101"/>
      <c r="N490" s="2101"/>
      <c r="O490" s="2101"/>
      <c r="P490" s="2101"/>
      <c r="Q490" s="2101"/>
    </row>
    <row r="491" spans="1:17" ht="16" x14ac:dyDescent="0.3">
      <c r="A491" s="1609"/>
      <c r="B491" s="1570"/>
      <c r="C491" s="1571"/>
      <c r="D491" s="1569"/>
      <c r="E491" s="1587"/>
      <c r="F491" s="1587"/>
      <c r="G491" s="1572"/>
      <c r="H491" s="1572"/>
      <c r="I491" s="1572"/>
      <c r="J491" s="1907"/>
      <c r="K491" s="1587"/>
      <c r="L491" s="2101"/>
      <c r="M491" s="2101"/>
      <c r="N491" s="2101"/>
      <c r="O491" s="2101"/>
      <c r="P491" s="2101"/>
      <c r="Q491" s="2101"/>
    </row>
    <row r="492" spans="1:17" ht="16" x14ac:dyDescent="0.3">
      <c r="A492" s="1609"/>
      <c r="B492" s="1570"/>
      <c r="C492" s="1571"/>
      <c r="D492" s="1569"/>
      <c r="E492" s="1587"/>
      <c r="F492" s="1587"/>
      <c r="G492" s="1572"/>
      <c r="H492" s="1572"/>
      <c r="I492" s="1572"/>
      <c r="J492" s="1907"/>
      <c r="K492" s="1587"/>
      <c r="L492" s="2101"/>
      <c r="M492" s="2101"/>
      <c r="N492" s="2101"/>
      <c r="O492" s="2101"/>
      <c r="P492" s="2101"/>
      <c r="Q492" s="2101"/>
    </row>
    <row r="493" spans="1:17" ht="16" x14ac:dyDescent="0.3">
      <c r="A493" s="1609"/>
      <c r="B493" s="1570"/>
      <c r="C493" s="1571"/>
      <c r="D493" s="1569"/>
      <c r="E493" s="1587"/>
      <c r="F493" s="1587"/>
      <c r="G493" s="1572"/>
      <c r="H493" s="1572"/>
      <c r="I493" s="1572"/>
      <c r="J493" s="1907"/>
      <c r="K493" s="1587"/>
      <c r="L493" s="2101"/>
      <c r="M493" s="2101"/>
      <c r="N493" s="2101"/>
      <c r="O493" s="2101"/>
      <c r="P493" s="2101"/>
      <c r="Q493" s="2101"/>
    </row>
    <row r="494" spans="1:17" ht="16" x14ac:dyDescent="0.3">
      <c r="A494" s="1609"/>
      <c r="B494" s="1570"/>
      <c r="C494" s="1571"/>
      <c r="D494" s="1569"/>
      <c r="E494" s="1587"/>
      <c r="F494" s="1587"/>
      <c r="G494" s="1572"/>
      <c r="H494" s="1572"/>
      <c r="I494" s="1572"/>
      <c r="J494" s="1907"/>
      <c r="K494" s="1587"/>
      <c r="L494" s="2101"/>
      <c r="M494" s="2101"/>
      <c r="N494" s="2101"/>
      <c r="O494" s="2101"/>
      <c r="P494" s="2101"/>
      <c r="Q494" s="2101"/>
    </row>
    <row r="495" spans="1:17" ht="16" x14ac:dyDescent="0.3">
      <c r="A495" s="1609"/>
      <c r="B495" s="1570"/>
      <c r="C495" s="1571"/>
      <c r="D495" s="1569"/>
      <c r="E495" s="1587"/>
      <c r="F495" s="1587"/>
      <c r="G495" s="1572"/>
      <c r="H495" s="1572"/>
      <c r="I495" s="1572"/>
      <c r="J495" s="1907"/>
      <c r="K495" s="1587"/>
      <c r="L495" s="2101"/>
      <c r="M495" s="2101"/>
      <c r="N495" s="2101"/>
      <c r="O495" s="2101"/>
      <c r="P495" s="2101"/>
      <c r="Q495" s="2101"/>
    </row>
    <row r="496" spans="1:17" ht="16" x14ac:dyDescent="0.3">
      <c r="A496" s="1609"/>
      <c r="B496" s="1570"/>
      <c r="C496" s="1571"/>
      <c r="D496" s="1569"/>
      <c r="E496" s="1587"/>
      <c r="F496" s="1587"/>
      <c r="G496" s="1572"/>
      <c r="H496" s="1572"/>
      <c r="I496" s="1572"/>
      <c r="J496" s="1907"/>
      <c r="K496" s="1587"/>
      <c r="L496" s="2101"/>
      <c r="M496" s="2101"/>
      <c r="N496" s="2101"/>
      <c r="O496" s="2101"/>
      <c r="P496" s="2101"/>
      <c r="Q496" s="2101"/>
    </row>
    <row r="497" spans="1:17" ht="16" x14ac:dyDescent="0.3">
      <c r="A497" s="1609"/>
      <c r="B497" s="1570"/>
      <c r="C497" s="1571"/>
      <c r="D497" s="1569"/>
      <c r="E497" s="1587"/>
      <c r="F497" s="1587"/>
      <c r="G497" s="1572"/>
      <c r="H497" s="1572"/>
      <c r="I497" s="1572"/>
      <c r="J497" s="1907"/>
      <c r="K497" s="1587"/>
      <c r="L497" s="2101"/>
      <c r="M497" s="2101"/>
      <c r="N497" s="2101"/>
      <c r="O497" s="2101"/>
      <c r="P497" s="2101"/>
      <c r="Q497" s="2101"/>
    </row>
    <row r="498" spans="1:17" ht="16" x14ac:dyDescent="0.3">
      <c r="A498" s="1609"/>
      <c r="B498" s="1570"/>
      <c r="C498" s="1571"/>
      <c r="D498" s="1569"/>
      <c r="E498" s="1587"/>
      <c r="F498" s="1587"/>
      <c r="G498" s="1572"/>
      <c r="H498" s="1572"/>
      <c r="I498" s="1572"/>
      <c r="J498" s="1907"/>
      <c r="K498" s="1587"/>
      <c r="L498" s="2101"/>
      <c r="M498" s="2101"/>
      <c r="N498" s="2101"/>
      <c r="O498" s="2101"/>
      <c r="P498" s="2101"/>
      <c r="Q498" s="2101"/>
    </row>
    <row r="499" spans="1:17" ht="16" x14ac:dyDescent="0.3">
      <c r="A499" s="1609"/>
      <c r="B499" s="1570"/>
      <c r="C499" s="1571"/>
      <c r="D499" s="1569"/>
      <c r="E499" s="1587"/>
      <c r="F499" s="1587"/>
      <c r="G499" s="1572"/>
      <c r="H499" s="1572"/>
      <c r="I499" s="1572"/>
      <c r="J499" s="1907"/>
      <c r="K499" s="1587"/>
      <c r="L499" s="2101"/>
      <c r="M499" s="2101"/>
      <c r="N499" s="2101"/>
      <c r="O499" s="2101"/>
      <c r="P499" s="2101"/>
      <c r="Q499" s="2101"/>
    </row>
    <row r="500" spans="1:17" ht="16" x14ac:dyDescent="0.3">
      <c r="A500" s="1609"/>
      <c r="B500" s="1570"/>
      <c r="C500" s="1571"/>
      <c r="D500" s="1569"/>
      <c r="E500" s="1587"/>
      <c r="F500" s="1587"/>
      <c r="G500" s="1572"/>
      <c r="H500" s="1572"/>
      <c r="I500" s="1572"/>
      <c r="J500" s="1907"/>
      <c r="K500" s="1587"/>
      <c r="L500" s="2101"/>
      <c r="M500" s="2101"/>
      <c r="N500" s="2101"/>
      <c r="O500" s="2101"/>
      <c r="P500" s="2101"/>
      <c r="Q500" s="2101"/>
    </row>
    <row r="501" spans="1:17" ht="16" x14ac:dyDescent="0.3">
      <c r="A501" s="1609"/>
      <c r="B501" s="1570"/>
      <c r="C501" s="1571"/>
      <c r="D501" s="1569"/>
      <c r="E501" s="1587"/>
      <c r="F501" s="1587"/>
      <c r="G501" s="1572"/>
      <c r="H501" s="1572"/>
      <c r="I501" s="1572"/>
      <c r="J501" s="1907"/>
      <c r="K501" s="1587"/>
      <c r="L501" s="2101"/>
      <c r="M501" s="2101"/>
      <c r="N501" s="2101"/>
      <c r="O501" s="2101"/>
      <c r="P501" s="2101"/>
      <c r="Q501" s="2101"/>
    </row>
    <row r="502" spans="1:17" ht="16" x14ac:dyDescent="0.3">
      <c r="A502" s="1609"/>
      <c r="B502" s="1570"/>
      <c r="C502" s="1571"/>
      <c r="D502" s="1569"/>
      <c r="E502" s="1587"/>
      <c r="F502" s="1587"/>
      <c r="G502" s="1572"/>
      <c r="H502" s="1572"/>
      <c r="I502" s="1572"/>
      <c r="J502" s="1907"/>
      <c r="K502" s="1587"/>
      <c r="L502" s="2101"/>
      <c r="M502" s="2101"/>
      <c r="N502" s="2101"/>
      <c r="O502" s="2101"/>
      <c r="P502" s="2101"/>
      <c r="Q502" s="2101"/>
    </row>
    <row r="503" spans="1:17" ht="16" x14ac:dyDescent="0.3">
      <c r="A503" s="1609"/>
      <c r="B503" s="1570"/>
      <c r="C503" s="1571"/>
      <c r="D503" s="1569"/>
      <c r="E503" s="1587"/>
      <c r="F503" s="1587"/>
      <c r="G503" s="1572"/>
      <c r="H503" s="1572"/>
      <c r="I503" s="1572"/>
      <c r="J503" s="1907"/>
      <c r="K503" s="1587"/>
      <c r="L503" s="2101"/>
      <c r="M503" s="2101"/>
      <c r="N503" s="2101"/>
      <c r="O503" s="2101"/>
      <c r="P503" s="2101"/>
      <c r="Q503" s="2101"/>
    </row>
    <row r="504" spans="1:17" ht="16" x14ac:dyDescent="0.3">
      <c r="A504" s="1609"/>
      <c r="B504" s="1570"/>
      <c r="C504" s="1571"/>
      <c r="D504" s="1569"/>
      <c r="E504" s="1587"/>
      <c r="F504" s="1587"/>
      <c r="G504" s="1572"/>
      <c r="H504" s="1572"/>
      <c r="I504" s="1572"/>
      <c r="J504" s="1907"/>
      <c r="K504" s="1587"/>
      <c r="L504" s="2101"/>
      <c r="M504" s="2101"/>
      <c r="N504" s="2101"/>
      <c r="O504" s="2101"/>
      <c r="P504" s="2101"/>
      <c r="Q504" s="2101"/>
    </row>
    <row r="505" spans="1:17" ht="16" x14ac:dyDescent="0.3">
      <c r="A505" s="1609"/>
      <c r="B505" s="1570"/>
      <c r="C505" s="1571"/>
      <c r="D505" s="1569"/>
      <c r="E505" s="1587"/>
      <c r="F505" s="1587"/>
      <c r="G505" s="1572"/>
      <c r="H505" s="1572"/>
      <c r="I505" s="1572"/>
      <c r="J505" s="1907"/>
      <c r="K505" s="1587"/>
      <c r="L505" s="2101"/>
      <c r="M505" s="2101"/>
      <c r="N505" s="2101"/>
      <c r="O505" s="2101"/>
      <c r="P505" s="2101"/>
      <c r="Q505" s="2101"/>
    </row>
    <row r="506" spans="1:17" ht="16" x14ac:dyDescent="0.3">
      <c r="A506" s="1609"/>
      <c r="B506" s="1570"/>
      <c r="C506" s="1571"/>
      <c r="D506" s="1569"/>
      <c r="E506" s="1587"/>
      <c r="F506" s="1587"/>
      <c r="G506" s="1572"/>
      <c r="H506" s="1572"/>
      <c r="I506" s="1572"/>
      <c r="J506" s="1907"/>
      <c r="K506" s="1587"/>
      <c r="L506" s="2101"/>
      <c r="M506" s="2101"/>
      <c r="N506" s="2101"/>
      <c r="O506" s="2101"/>
      <c r="P506" s="2101"/>
      <c r="Q506" s="2101"/>
    </row>
    <row r="507" spans="1:17" ht="16" x14ac:dyDescent="0.3">
      <c r="A507" s="1609"/>
      <c r="B507" s="1570"/>
      <c r="C507" s="1571"/>
      <c r="D507" s="1569"/>
      <c r="E507" s="1587"/>
      <c r="F507" s="1587"/>
      <c r="G507" s="1572"/>
      <c r="H507" s="1572"/>
      <c r="I507" s="1572"/>
      <c r="J507" s="1907"/>
      <c r="K507" s="1587"/>
      <c r="L507" s="2101"/>
      <c r="M507" s="2101"/>
      <c r="N507" s="2101"/>
      <c r="O507" s="2101"/>
      <c r="P507" s="2101"/>
      <c r="Q507" s="2101"/>
    </row>
    <row r="508" spans="1:17" ht="16" x14ac:dyDescent="0.3">
      <c r="A508" s="1609"/>
      <c r="B508" s="1570"/>
      <c r="C508" s="1571"/>
      <c r="D508" s="1569"/>
      <c r="E508" s="1587"/>
      <c r="F508" s="1587"/>
      <c r="G508" s="1572"/>
      <c r="H508" s="1572"/>
      <c r="I508" s="1572"/>
      <c r="J508" s="1907"/>
      <c r="K508" s="1587"/>
      <c r="L508" s="2101"/>
      <c r="M508" s="2101"/>
      <c r="N508" s="2101"/>
      <c r="O508" s="2101"/>
      <c r="P508" s="2101"/>
      <c r="Q508" s="2101"/>
    </row>
    <row r="509" spans="1:17" ht="16" x14ac:dyDescent="0.3">
      <c r="A509" s="1609"/>
      <c r="B509" s="1570"/>
      <c r="C509" s="1571"/>
      <c r="D509" s="1569"/>
      <c r="E509" s="1587"/>
      <c r="F509" s="1587"/>
      <c r="G509" s="1572"/>
      <c r="H509" s="1572"/>
      <c r="I509" s="1572"/>
      <c r="J509" s="1907"/>
      <c r="K509" s="1587"/>
      <c r="L509" s="2101"/>
      <c r="M509" s="2101"/>
      <c r="N509" s="2101"/>
      <c r="O509" s="2101"/>
      <c r="P509" s="2101"/>
      <c r="Q509" s="2101"/>
    </row>
    <row r="510" spans="1:17" ht="16" x14ac:dyDescent="0.3">
      <c r="A510" s="1609"/>
      <c r="B510" s="1570"/>
      <c r="C510" s="1571"/>
      <c r="D510" s="1569"/>
      <c r="E510" s="1587"/>
      <c r="F510" s="1587"/>
      <c r="G510" s="1572"/>
      <c r="H510" s="1572"/>
      <c r="I510" s="1572"/>
      <c r="J510" s="1907"/>
      <c r="K510" s="1587"/>
      <c r="L510" s="2101"/>
      <c r="M510" s="2101"/>
      <c r="N510" s="2101"/>
      <c r="O510" s="2101"/>
      <c r="P510" s="2101"/>
      <c r="Q510" s="2101"/>
    </row>
    <row r="511" spans="1:17" ht="16" x14ac:dyDescent="0.3">
      <c r="A511" s="1609"/>
      <c r="B511" s="1570"/>
      <c r="C511" s="1571"/>
      <c r="D511" s="1569"/>
      <c r="E511" s="1587"/>
      <c r="F511" s="1587"/>
      <c r="G511" s="1572"/>
      <c r="H511" s="1572"/>
      <c r="I511" s="1572"/>
      <c r="J511" s="1907"/>
      <c r="K511" s="1587"/>
      <c r="L511" s="2101"/>
      <c r="M511" s="2101"/>
      <c r="N511" s="2101"/>
      <c r="O511" s="2101"/>
      <c r="P511" s="2101"/>
      <c r="Q511" s="2101"/>
    </row>
    <row r="512" spans="1:17" ht="16" x14ac:dyDescent="0.3">
      <c r="A512" s="1609"/>
      <c r="B512" s="1570"/>
      <c r="C512" s="1571"/>
      <c r="D512" s="1569"/>
      <c r="E512" s="1587"/>
      <c r="F512" s="1587"/>
      <c r="G512" s="1572"/>
      <c r="H512" s="1572"/>
      <c r="I512" s="1572"/>
      <c r="J512" s="1907"/>
      <c r="K512" s="1587"/>
      <c r="L512" s="2101"/>
      <c r="M512" s="2101"/>
      <c r="N512" s="2101"/>
      <c r="O512" s="2101"/>
      <c r="P512" s="2101"/>
      <c r="Q512" s="2101"/>
    </row>
    <row r="513" spans="1:17" ht="16" x14ac:dyDescent="0.3">
      <c r="A513" s="1609"/>
      <c r="B513" s="1570"/>
      <c r="C513" s="1571"/>
      <c r="D513" s="1569"/>
      <c r="E513" s="1587"/>
      <c r="F513" s="1587"/>
      <c r="G513" s="1572"/>
      <c r="H513" s="1572"/>
      <c r="I513" s="1572"/>
      <c r="J513" s="1907"/>
      <c r="K513" s="1587"/>
      <c r="L513" s="2101"/>
      <c r="M513" s="2101"/>
      <c r="N513" s="2101"/>
      <c r="O513" s="2101"/>
      <c r="P513" s="2101"/>
      <c r="Q513" s="2101"/>
    </row>
    <row r="514" spans="1:17" ht="16" x14ac:dyDescent="0.3">
      <c r="A514" s="1609"/>
      <c r="B514" s="1570"/>
      <c r="C514" s="1571"/>
      <c r="D514" s="1569"/>
      <c r="E514" s="1587"/>
      <c r="F514" s="1587"/>
      <c r="G514" s="1572"/>
      <c r="H514" s="1572"/>
      <c r="I514" s="1572"/>
      <c r="J514" s="1907"/>
      <c r="K514" s="1587"/>
      <c r="L514" s="2101"/>
      <c r="M514" s="2101"/>
      <c r="N514" s="2101"/>
      <c r="O514" s="2101"/>
      <c r="P514" s="2101"/>
      <c r="Q514" s="2101"/>
    </row>
    <row r="515" spans="1:17" ht="16" x14ac:dyDescent="0.3">
      <c r="A515" s="1609"/>
      <c r="B515" s="1570"/>
      <c r="C515" s="1571"/>
      <c r="D515" s="1569"/>
      <c r="E515" s="1587"/>
      <c r="F515" s="1587"/>
      <c r="G515" s="1572"/>
      <c r="H515" s="1572"/>
      <c r="I515" s="1572"/>
      <c r="J515" s="1907"/>
      <c r="K515" s="1587"/>
      <c r="L515" s="2101"/>
      <c r="M515" s="2101"/>
      <c r="N515" s="2101"/>
      <c r="O515" s="2101"/>
      <c r="P515" s="2101"/>
      <c r="Q515" s="2101"/>
    </row>
    <row r="516" spans="1:17" ht="16" x14ac:dyDescent="0.3">
      <c r="A516" s="1609"/>
      <c r="B516" s="1570"/>
      <c r="C516" s="1571"/>
      <c r="D516" s="1569"/>
      <c r="E516" s="1587"/>
      <c r="F516" s="1587"/>
      <c r="G516" s="1572"/>
      <c r="H516" s="1572"/>
      <c r="I516" s="1572"/>
      <c r="J516" s="1907"/>
      <c r="K516" s="1587"/>
      <c r="L516" s="2101"/>
      <c r="M516" s="2101"/>
      <c r="N516" s="2101"/>
      <c r="O516" s="2101"/>
      <c r="P516" s="2101"/>
      <c r="Q516" s="2101"/>
    </row>
    <row r="517" spans="1:17" ht="16" x14ac:dyDescent="0.3">
      <c r="A517" s="1609"/>
      <c r="B517" s="1570"/>
      <c r="C517" s="1571"/>
      <c r="D517" s="1569"/>
      <c r="E517" s="1587"/>
      <c r="F517" s="1587"/>
      <c r="G517" s="1572"/>
      <c r="H517" s="1572"/>
      <c r="I517" s="1572"/>
      <c r="J517" s="1907"/>
      <c r="K517" s="1587"/>
      <c r="L517" s="2101"/>
      <c r="M517" s="2101"/>
      <c r="N517" s="2101"/>
      <c r="O517" s="2101"/>
      <c r="P517" s="2101"/>
      <c r="Q517" s="2101"/>
    </row>
    <row r="518" spans="1:17" ht="16" x14ac:dyDescent="0.3">
      <c r="A518" s="1609"/>
      <c r="B518" s="1570"/>
      <c r="C518" s="1571"/>
      <c r="D518" s="1569"/>
      <c r="E518" s="1587"/>
      <c r="F518" s="1587"/>
      <c r="G518" s="1572"/>
      <c r="H518" s="1572"/>
      <c r="I518" s="1572"/>
      <c r="J518" s="1907"/>
      <c r="K518" s="1587"/>
      <c r="L518" s="2101"/>
      <c r="M518" s="2101"/>
      <c r="N518" s="2101"/>
      <c r="O518" s="2101"/>
      <c r="P518" s="2101"/>
      <c r="Q518" s="2101"/>
    </row>
    <row r="519" spans="1:17" ht="16" x14ac:dyDescent="0.3">
      <c r="A519" s="1609"/>
      <c r="B519" s="1570"/>
      <c r="C519" s="1571"/>
      <c r="D519" s="1569"/>
      <c r="E519" s="1587"/>
      <c r="F519" s="1587"/>
      <c r="G519" s="1572"/>
      <c r="H519" s="1572"/>
      <c r="I519" s="1572"/>
      <c r="J519" s="1907"/>
      <c r="K519" s="1587"/>
      <c r="L519" s="2101"/>
      <c r="M519" s="2101"/>
      <c r="N519" s="2101"/>
      <c r="O519" s="2101"/>
      <c r="P519" s="2101"/>
      <c r="Q519" s="2101"/>
    </row>
    <row r="520" spans="1:17" ht="16" x14ac:dyDescent="0.3">
      <c r="A520" s="1609"/>
      <c r="B520" s="1570"/>
      <c r="C520" s="1571"/>
      <c r="D520" s="1569"/>
      <c r="E520" s="1587"/>
      <c r="F520" s="1587"/>
      <c r="G520" s="1572"/>
      <c r="H520" s="1572"/>
      <c r="I520" s="1572"/>
      <c r="J520" s="1907"/>
      <c r="K520" s="1587"/>
      <c r="L520" s="2101"/>
      <c r="M520" s="2101"/>
      <c r="N520" s="2101"/>
      <c r="O520" s="2101"/>
      <c r="P520" s="2101"/>
      <c r="Q520" s="2101"/>
    </row>
    <row r="521" spans="1:17" ht="16" x14ac:dyDescent="0.3">
      <c r="A521" s="1609"/>
      <c r="B521" s="1570"/>
      <c r="C521" s="1571"/>
      <c r="D521" s="1569"/>
      <c r="E521" s="1587"/>
      <c r="F521" s="1587"/>
      <c r="G521" s="1572"/>
      <c r="H521" s="1572"/>
      <c r="I521" s="1572"/>
      <c r="J521" s="1907"/>
      <c r="K521" s="1587"/>
      <c r="L521" s="2101"/>
      <c r="M521" s="2101"/>
      <c r="N521" s="2101"/>
      <c r="O521" s="2101"/>
      <c r="P521" s="2101"/>
      <c r="Q521" s="2101"/>
    </row>
    <row r="522" spans="1:17" ht="16" x14ac:dyDescent="0.3">
      <c r="A522" s="1609"/>
      <c r="B522" s="1570"/>
      <c r="C522" s="1571"/>
      <c r="D522" s="1569"/>
      <c r="E522" s="1587"/>
      <c r="F522" s="1587"/>
      <c r="G522" s="1572"/>
      <c r="H522" s="1572"/>
      <c r="I522" s="1572"/>
      <c r="J522" s="1907"/>
      <c r="K522" s="1587"/>
      <c r="L522" s="2101"/>
      <c r="M522" s="2101"/>
      <c r="N522" s="2101"/>
      <c r="O522" s="2101"/>
      <c r="P522" s="2101"/>
      <c r="Q522" s="2101"/>
    </row>
    <row r="523" spans="1:17" ht="16" x14ac:dyDescent="0.3">
      <c r="A523" s="1609"/>
      <c r="B523" s="1570"/>
      <c r="C523" s="1571"/>
      <c r="D523" s="1569"/>
      <c r="E523" s="1587"/>
      <c r="F523" s="1587"/>
      <c r="G523" s="1572"/>
      <c r="H523" s="1572"/>
      <c r="I523" s="1572"/>
      <c r="J523" s="1907"/>
      <c r="K523" s="1587"/>
      <c r="L523" s="2101"/>
      <c r="M523" s="2101"/>
      <c r="N523" s="2101"/>
      <c r="O523" s="2101"/>
      <c r="P523" s="2101"/>
      <c r="Q523" s="2101"/>
    </row>
    <row r="524" spans="1:17" ht="16" x14ac:dyDescent="0.3">
      <c r="A524" s="1609"/>
      <c r="B524" s="1570"/>
      <c r="C524" s="1571"/>
      <c r="D524" s="1569"/>
      <c r="E524" s="1587"/>
      <c r="F524" s="1587"/>
      <c r="G524" s="1572"/>
      <c r="H524" s="1572"/>
      <c r="I524" s="1572"/>
      <c r="J524" s="1907"/>
      <c r="K524" s="1587"/>
      <c r="L524" s="2101"/>
      <c r="M524" s="2101"/>
      <c r="N524" s="2101"/>
      <c r="O524" s="2101"/>
      <c r="P524" s="2101"/>
      <c r="Q524" s="2101"/>
    </row>
    <row r="525" spans="1:17" ht="16" x14ac:dyDescent="0.3">
      <c r="A525" s="1609"/>
      <c r="B525" s="1570"/>
      <c r="C525" s="1571"/>
      <c r="D525" s="1569"/>
      <c r="E525" s="1587"/>
      <c r="F525" s="1587"/>
      <c r="G525" s="1572"/>
      <c r="H525" s="1572"/>
      <c r="I525" s="1572"/>
      <c r="J525" s="1907"/>
      <c r="K525" s="1587"/>
      <c r="L525" s="2101"/>
      <c r="M525" s="2101"/>
      <c r="N525" s="2101"/>
      <c r="O525" s="2101"/>
      <c r="P525" s="2101"/>
      <c r="Q525" s="2101"/>
    </row>
    <row r="526" spans="1:17" ht="16" x14ac:dyDescent="0.3">
      <c r="A526" s="1609"/>
      <c r="B526" s="1570"/>
      <c r="C526" s="1571"/>
      <c r="D526" s="1569"/>
      <c r="E526" s="1587"/>
      <c r="F526" s="1587"/>
      <c r="G526" s="1572"/>
      <c r="H526" s="1572"/>
      <c r="I526" s="1572"/>
      <c r="J526" s="1907"/>
      <c r="K526" s="1587"/>
      <c r="L526" s="2101"/>
      <c r="M526" s="2101"/>
      <c r="N526" s="2101"/>
      <c r="O526" s="2101"/>
      <c r="P526" s="2101"/>
      <c r="Q526" s="2101"/>
    </row>
    <row r="527" spans="1:17" ht="16" x14ac:dyDescent="0.3">
      <c r="A527" s="1609"/>
      <c r="B527" s="1570"/>
      <c r="C527" s="1571"/>
      <c r="D527" s="1569"/>
      <c r="E527" s="1587"/>
      <c r="F527" s="1587"/>
      <c r="G527" s="1572"/>
      <c r="H527" s="1572"/>
      <c r="I527" s="1572"/>
      <c r="J527" s="1907"/>
      <c r="K527" s="1587"/>
      <c r="L527" s="2101"/>
      <c r="M527" s="2101"/>
      <c r="N527" s="2101"/>
      <c r="O527" s="2101"/>
      <c r="P527" s="2101"/>
      <c r="Q527" s="2101"/>
    </row>
    <row r="528" spans="1:17" ht="16" x14ac:dyDescent="0.3">
      <c r="A528" s="1609"/>
      <c r="B528" s="1570"/>
      <c r="C528" s="1571"/>
      <c r="D528" s="1569"/>
      <c r="E528" s="1587"/>
      <c r="F528" s="1587"/>
      <c r="G528" s="1572"/>
      <c r="H528" s="1572"/>
      <c r="I528" s="1572"/>
      <c r="J528" s="1907"/>
      <c r="K528" s="1587"/>
      <c r="L528" s="2101"/>
      <c r="M528" s="2101"/>
      <c r="N528" s="2101"/>
      <c r="O528" s="2101"/>
      <c r="P528" s="2101"/>
      <c r="Q528" s="2101"/>
    </row>
    <row r="529" spans="1:17" ht="16" x14ac:dyDescent="0.3">
      <c r="A529" s="1609"/>
      <c r="B529" s="1570"/>
      <c r="C529" s="1571"/>
      <c r="D529" s="1569"/>
      <c r="E529" s="1587"/>
      <c r="F529" s="1587"/>
      <c r="G529" s="1572"/>
      <c r="H529" s="1572"/>
      <c r="I529" s="1572"/>
      <c r="J529" s="1907"/>
      <c r="K529" s="1587"/>
      <c r="L529" s="2101"/>
      <c r="M529" s="2101"/>
      <c r="N529" s="2101"/>
      <c r="O529" s="2101"/>
      <c r="P529" s="2101"/>
      <c r="Q529" s="2101"/>
    </row>
    <row r="530" spans="1:17" ht="16" x14ac:dyDescent="0.3">
      <c r="A530" s="1609"/>
      <c r="B530" s="1570"/>
      <c r="C530" s="1571"/>
      <c r="D530" s="1569"/>
      <c r="E530" s="1587"/>
      <c r="F530" s="1587"/>
      <c r="G530" s="1572"/>
      <c r="H530" s="1572"/>
      <c r="I530" s="1572"/>
      <c r="J530" s="1907"/>
      <c r="K530" s="1587"/>
      <c r="L530" s="2101"/>
      <c r="M530" s="2101"/>
      <c r="N530" s="2101"/>
      <c r="O530" s="2101"/>
      <c r="P530" s="2101"/>
      <c r="Q530" s="2101"/>
    </row>
    <row r="531" spans="1:17" ht="16" x14ac:dyDescent="0.3">
      <c r="A531" s="1609"/>
      <c r="B531" s="1570"/>
      <c r="C531" s="1571"/>
      <c r="D531" s="1569"/>
      <c r="E531" s="1587"/>
      <c r="F531" s="1587"/>
      <c r="G531" s="1572"/>
      <c r="H531" s="1572"/>
      <c r="I531" s="1572"/>
      <c r="J531" s="1907"/>
      <c r="K531" s="1587"/>
      <c r="L531" s="2101"/>
      <c r="M531" s="2101"/>
      <c r="N531" s="2101"/>
      <c r="O531" s="2101"/>
      <c r="P531" s="2101"/>
      <c r="Q531" s="2101"/>
    </row>
    <row r="532" spans="1:17" ht="16" x14ac:dyDescent="0.3">
      <c r="A532" s="1609"/>
      <c r="B532" s="1570"/>
      <c r="C532" s="1571"/>
      <c r="D532" s="1569"/>
      <c r="E532" s="1587"/>
      <c r="F532" s="1587"/>
      <c r="G532" s="1572"/>
      <c r="H532" s="1572"/>
      <c r="I532" s="1572"/>
      <c r="J532" s="1907"/>
      <c r="K532" s="1587"/>
      <c r="L532" s="2101"/>
      <c r="M532" s="2101"/>
      <c r="N532" s="2101"/>
      <c r="O532" s="2101"/>
      <c r="P532" s="2101"/>
      <c r="Q532" s="2101"/>
    </row>
    <row r="533" spans="1:17" ht="16" x14ac:dyDescent="0.3">
      <c r="A533" s="1609"/>
      <c r="B533" s="1570"/>
      <c r="C533" s="1571"/>
      <c r="D533" s="1569"/>
      <c r="E533" s="1587"/>
      <c r="F533" s="1587"/>
      <c r="G533" s="1572"/>
      <c r="H533" s="1572"/>
      <c r="I533" s="1572"/>
      <c r="J533" s="1907"/>
      <c r="K533" s="1587"/>
      <c r="L533" s="2101"/>
      <c r="M533" s="2101"/>
      <c r="N533" s="2101"/>
      <c r="O533" s="2101"/>
      <c r="P533" s="2101"/>
      <c r="Q533" s="2101"/>
    </row>
    <row r="534" spans="1:17" ht="16" x14ac:dyDescent="0.3">
      <c r="A534" s="1609"/>
      <c r="B534" s="1570"/>
      <c r="C534" s="1571"/>
      <c r="D534" s="1569"/>
      <c r="E534" s="1587"/>
      <c r="F534" s="1587"/>
      <c r="G534" s="1572"/>
      <c r="H534" s="1572"/>
      <c r="I534" s="1572"/>
      <c r="J534" s="1907"/>
      <c r="K534" s="1587"/>
      <c r="L534" s="2101"/>
      <c r="M534" s="2101"/>
      <c r="N534" s="2101"/>
      <c r="O534" s="2101"/>
      <c r="P534" s="2101"/>
      <c r="Q534" s="2101"/>
    </row>
    <row r="535" spans="1:17" ht="16" x14ac:dyDescent="0.3">
      <c r="A535" s="1609"/>
      <c r="B535" s="1570"/>
      <c r="C535" s="1571"/>
      <c r="D535" s="1569"/>
      <c r="E535" s="1587"/>
      <c r="F535" s="1587"/>
      <c r="G535" s="1572"/>
      <c r="H535" s="1572"/>
      <c r="I535" s="1572"/>
      <c r="J535" s="1907"/>
      <c r="K535" s="1587"/>
      <c r="L535" s="2101"/>
      <c r="M535" s="2101"/>
      <c r="N535" s="2101"/>
      <c r="O535" s="2101"/>
      <c r="P535" s="2101"/>
      <c r="Q535" s="2101"/>
    </row>
    <row r="536" spans="1:17" ht="16" x14ac:dyDescent="0.3">
      <c r="A536" s="1609"/>
      <c r="B536" s="1570"/>
      <c r="C536" s="1571"/>
      <c r="D536" s="1569"/>
      <c r="E536" s="1587"/>
      <c r="F536" s="1587"/>
      <c r="G536" s="1572"/>
      <c r="H536" s="1572"/>
      <c r="I536" s="1572"/>
      <c r="J536" s="1907"/>
      <c r="K536" s="1587"/>
      <c r="L536" s="2101"/>
      <c r="M536" s="2101"/>
      <c r="N536" s="2101"/>
      <c r="O536" s="2101"/>
      <c r="P536" s="2101"/>
      <c r="Q536" s="2101"/>
    </row>
    <row r="537" spans="1:17" ht="16" x14ac:dyDescent="0.3">
      <c r="A537" s="1609"/>
      <c r="B537" s="1570"/>
      <c r="C537" s="1571"/>
      <c r="D537" s="1569"/>
      <c r="E537" s="1587"/>
      <c r="F537" s="1587"/>
      <c r="G537" s="1572"/>
      <c r="H537" s="1572"/>
      <c r="I537" s="1572"/>
      <c r="J537" s="1907"/>
      <c r="K537" s="1587"/>
      <c r="L537" s="2101"/>
      <c r="M537" s="2101"/>
      <c r="N537" s="2101"/>
      <c r="O537" s="2101"/>
      <c r="P537" s="2101"/>
      <c r="Q537" s="2101"/>
    </row>
    <row r="538" spans="1:17" ht="16" x14ac:dyDescent="0.3">
      <c r="A538" s="1609"/>
      <c r="B538" s="1570"/>
      <c r="C538" s="1571"/>
      <c r="D538" s="1569"/>
      <c r="E538" s="1587"/>
      <c r="F538" s="1587"/>
      <c r="G538" s="1572"/>
      <c r="H538" s="1572"/>
      <c r="I538" s="1572"/>
      <c r="J538" s="1907"/>
      <c r="K538" s="1587"/>
      <c r="L538" s="2101"/>
      <c r="M538" s="2101"/>
      <c r="N538" s="2101"/>
      <c r="O538" s="2101"/>
      <c r="P538" s="2101"/>
      <c r="Q538" s="2101"/>
    </row>
    <row r="539" spans="1:17" ht="16" x14ac:dyDescent="0.3">
      <c r="A539" s="1609"/>
      <c r="B539" s="1570"/>
      <c r="C539" s="1571"/>
      <c r="D539" s="1569"/>
      <c r="E539" s="1587"/>
      <c r="F539" s="1587"/>
      <c r="G539" s="1572"/>
      <c r="H539" s="1572"/>
      <c r="I539" s="1572"/>
      <c r="J539" s="1907"/>
      <c r="K539" s="1587"/>
      <c r="L539" s="2101"/>
      <c r="M539" s="2101"/>
      <c r="N539" s="2101"/>
      <c r="O539" s="2101"/>
      <c r="P539" s="2101"/>
      <c r="Q539" s="2101"/>
    </row>
    <row r="540" spans="1:17" ht="16" x14ac:dyDescent="0.3">
      <c r="A540" s="1609"/>
      <c r="B540" s="1570"/>
      <c r="C540" s="1571"/>
      <c r="D540" s="1569"/>
      <c r="E540" s="1587"/>
      <c r="F540" s="1587"/>
      <c r="G540" s="1572"/>
      <c r="H540" s="1572"/>
      <c r="I540" s="1572"/>
      <c r="J540" s="1907"/>
      <c r="K540" s="1587"/>
      <c r="L540" s="2101"/>
      <c r="M540" s="2101"/>
      <c r="N540" s="2101"/>
      <c r="O540" s="2101"/>
      <c r="P540" s="2101"/>
      <c r="Q540" s="2101"/>
    </row>
    <row r="541" spans="1:17" ht="16" x14ac:dyDescent="0.3">
      <c r="A541" s="1609"/>
      <c r="B541" s="1570"/>
      <c r="C541" s="1571"/>
      <c r="D541" s="1569"/>
      <c r="E541" s="1587"/>
      <c r="F541" s="1587"/>
      <c r="G541" s="1572"/>
      <c r="H541" s="1572"/>
      <c r="I541" s="1572"/>
      <c r="J541" s="1907"/>
      <c r="K541" s="1587"/>
      <c r="L541" s="2101"/>
      <c r="M541" s="2101"/>
      <c r="N541" s="2101"/>
      <c r="O541" s="2101"/>
      <c r="P541" s="2101"/>
      <c r="Q541" s="2101"/>
    </row>
    <row r="542" spans="1:17" ht="16" x14ac:dyDescent="0.3">
      <c r="A542" s="1609"/>
      <c r="B542" s="1570"/>
      <c r="C542" s="1571"/>
      <c r="D542" s="1569"/>
      <c r="E542" s="1587"/>
      <c r="F542" s="1587"/>
      <c r="G542" s="1572"/>
      <c r="H542" s="1572"/>
      <c r="I542" s="1572"/>
      <c r="J542" s="1907"/>
      <c r="K542" s="1587"/>
      <c r="L542" s="2101"/>
      <c r="M542" s="2101"/>
      <c r="N542" s="2101"/>
      <c r="O542" s="2101"/>
      <c r="P542" s="2101"/>
      <c r="Q542" s="2101"/>
    </row>
    <row r="543" spans="1:17" ht="16" x14ac:dyDescent="0.3">
      <c r="A543" s="1609"/>
      <c r="B543" s="1570"/>
      <c r="C543" s="1571"/>
      <c r="D543" s="1569"/>
      <c r="E543" s="1587"/>
      <c r="F543" s="1587"/>
      <c r="G543" s="1572"/>
      <c r="H543" s="1572"/>
      <c r="I543" s="1572"/>
      <c r="J543" s="1907"/>
      <c r="K543" s="1587"/>
      <c r="L543" s="2101"/>
      <c r="M543" s="2101"/>
      <c r="N543" s="2101"/>
      <c r="O543" s="2101"/>
      <c r="P543" s="2101"/>
      <c r="Q543" s="2101"/>
    </row>
    <row r="544" spans="1:17" ht="16" x14ac:dyDescent="0.3">
      <c r="A544" s="1609"/>
      <c r="B544" s="1570"/>
      <c r="C544" s="1571"/>
      <c r="D544" s="1569"/>
      <c r="E544" s="1587"/>
      <c r="F544" s="1587"/>
      <c r="G544" s="1572"/>
      <c r="H544" s="1572"/>
      <c r="I544" s="1572"/>
      <c r="J544" s="1907"/>
      <c r="K544" s="1587"/>
      <c r="L544" s="2101"/>
      <c r="M544" s="2101"/>
      <c r="N544" s="2101"/>
      <c r="O544" s="2101"/>
      <c r="P544" s="2101"/>
      <c r="Q544" s="2101"/>
    </row>
    <row r="545" spans="1:17" ht="16" x14ac:dyDescent="0.3">
      <c r="A545" s="1609"/>
      <c r="B545" s="1570"/>
      <c r="C545" s="1571"/>
      <c r="D545" s="1569"/>
      <c r="E545" s="1587"/>
      <c r="F545" s="1587"/>
      <c r="G545" s="1572"/>
      <c r="H545" s="1572"/>
      <c r="I545" s="1572"/>
      <c r="J545" s="1907"/>
      <c r="K545" s="1587"/>
      <c r="L545" s="2101"/>
      <c r="M545" s="2101"/>
      <c r="N545" s="2101"/>
      <c r="O545" s="2101"/>
      <c r="P545" s="2101"/>
      <c r="Q545" s="2101"/>
    </row>
    <row r="546" spans="1:17" ht="16" x14ac:dyDescent="0.3">
      <c r="A546" s="1609"/>
      <c r="B546" s="1570"/>
      <c r="C546" s="1571"/>
      <c r="D546" s="1569"/>
      <c r="E546" s="1587"/>
      <c r="F546" s="1587"/>
      <c r="G546" s="1572"/>
      <c r="H546" s="1572"/>
      <c r="I546" s="1572"/>
      <c r="J546" s="1907"/>
      <c r="K546" s="1587"/>
      <c r="L546" s="2101"/>
      <c r="M546" s="2101"/>
      <c r="N546" s="2101"/>
      <c r="O546" s="2101"/>
      <c r="P546" s="2101"/>
      <c r="Q546" s="2101"/>
    </row>
    <row r="547" spans="1:17" ht="16" x14ac:dyDescent="0.3">
      <c r="A547" s="1609"/>
      <c r="B547" s="1570"/>
      <c r="C547" s="1571"/>
      <c r="D547" s="1569"/>
      <c r="E547" s="1587"/>
      <c r="F547" s="1587"/>
      <c r="G547" s="1572"/>
      <c r="H547" s="1572"/>
      <c r="I547" s="1572"/>
      <c r="J547" s="1907"/>
      <c r="K547" s="1587"/>
      <c r="L547" s="2101"/>
      <c r="M547" s="2101"/>
      <c r="N547" s="2101"/>
      <c r="O547" s="2101"/>
      <c r="P547" s="2101"/>
      <c r="Q547" s="2101"/>
    </row>
    <row r="548" spans="1:17" ht="16" x14ac:dyDescent="0.3">
      <c r="A548" s="1609"/>
      <c r="B548" s="1570"/>
      <c r="C548" s="1571"/>
      <c r="D548" s="1569"/>
      <c r="E548" s="1587"/>
      <c r="F548" s="1587"/>
      <c r="G548" s="1572"/>
      <c r="H548" s="1572"/>
      <c r="I548" s="1572"/>
      <c r="J548" s="1907"/>
      <c r="K548" s="1587"/>
      <c r="L548" s="2101"/>
      <c r="M548" s="2101"/>
      <c r="N548" s="2101"/>
      <c r="O548" s="2101"/>
      <c r="P548" s="2101"/>
      <c r="Q548" s="2101"/>
    </row>
    <row r="549" spans="1:17" ht="16" x14ac:dyDescent="0.3">
      <c r="A549" s="1609"/>
      <c r="B549" s="1570"/>
      <c r="C549" s="1571"/>
      <c r="D549" s="1569"/>
      <c r="E549" s="1587"/>
      <c r="F549" s="1587"/>
      <c r="G549" s="1572"/>
      <c r="H549" s="1572"/>
      <c r="I549" s="1572"/>
      <c r="J549" s="1907"/>
      <c r="K549" s="1587"/>
      <c r="L549" s="2101"/>
      <c r="M549" s="2101"/>
      <c r="N549" s="2101"/>
      <c r="O549" s="2101"/>
      <c r="P549" s="2101"/>
      <c r="Q549" s="2101"/>
    </row>
    <row r="550" spans="1:17" ht="16" x14ac:dyDescent="0.3">
      <c r="A550" s="1609"/>
      <c r="B550" s="1570"/>
      <c r="C550" s="1571"/>
      <c r="D550" s="1569"/>
      <c r="E550" s="1587"/>
      <c r="F550" s="1587"/>
      <c r="G550" s="1572"/>
      <c r="H550" s="1572"/>
      <c r="I550" s="1572"/>
      <c r="J550" s="1907"/>
      <c r="K550" s="1587"/>
      <c r="L550" s="2101"/>
      <c r="M550" s="2101"/>
      <c r="N550" s="2101"/>
      <c r="O550" s="2101"/>
      <c r="P550" s="2101"/>
      <c r="Q550" s="2101"/>
    </row>
    <row r="551" spans="1:17" ht="16" x14ac:dyDescent="0.3">
      <c r="A551" s="1609"/>
      <c r="B551" s="1570"/>
      <c r="C551" s="1571"/>
      <c r="D551" s="1569"/>
      <c r="E551" s="1587"/>
      <c r="F551" s="1587"/>
      <c r="G551" s="1572"/>
      <c r="H551" s="1572"/>
      <c r="I551" s="1572"/>
      <c r="J551" s="1907"/>
      <c r="K551" s="1587"/>
      <c r="L551" s="2101"/>
      <c r="M551" s="2101"/>
      <c r="N551" s="2101"/>
      <c r="O551" s="2101"/>
      <c r="P551" s="2101"/>
      <c r="Q551" s="2101"/>
    </row>
    <row r="552" spans="1:17" ht="16" x14ac:dyDescent="0.3">
      <c r="A552" s="1609"/>
      <c r="B552" s="1570"/>
      <c r="C552" s="1571"/>
      <c r="D552" s="1569"/>
      <c r="E552" s="1587"/>
      <c r="F552" s="1587"/>
      <c r="G552" s="1572"/>
      <c r="H552" s="1572"/>
      <c r="I552" s="1572"/>
      <c r="J552" s="1907"/>
      <c r="K552" s="1587"/>
      <c r="L552" s="2101"/>
      <c r="M552" s="2101"/>
      <c r="N552" s="2101"/>
      <c r="O552" s="2101"/>
      <c r="P552" s="2101"/>
      <c r="Q552" s="2101"/>
    </row>
    <row r="553" spans="1:17" ht="16" x14ac:dyDescent="0.3">
      <c r="A553" s="1609"/>
      <c r="B553" s="1570"/>
      <c r="C553" s="1571"/>
      <c r="D553" s="1569"/>
      <c r="E553" s="1587"/>
      <c r="F553" s="1587"/>
      <c r="G553" s="1572"/>
      <c r="H553" s="1572"/>
      <c r="I553" s="1572"/>
      <c r="J553" s="1907"/>
      <c r="K553" s="1587"/>
      <c r="L553" s="2101"/>
      <c r="M553" s="2101"/>
      <c r="N553" s="2101"/>
      <c r="O553" s="2101"/>
      <c r="P553" s="2101"/>
      <c r="Q553" s="2101"/>
    </row>
    <row r="554" spans="1:17" ht="16" x14ac:dyDescent="0.3">
      <c r="A554" s="1609"/>
      <c r="B554" s="1570"/>
      <c r="C554" s="1571"/>
      <c r="D554" s="1569"/>
      <c r="E554" s="1587"/>
      <c r="F554" s="1587"/>
      <c r="G554" s="1572"/>
      <c r="H554" s="1572"/>
      <c r="I554" s="1572"/>
      <c r="J554" s="1907"/>
      <c r="K554" s="1587"/>
      <c r="L554" s="2101"/>
      <c r="M554" s="2101"/>
      <c r="N554" s="2101"/>
      <c r="O554" s="2101"/>
      <c r="P554" s="2101"/>
      <c r="Q554" s="2101"/>
    </row>
    <row r="555" spans="1:17" ht="16" x14ac:dyDescent="0.3">
      <c r="A555" s="1609"/>
      <c r="B555" s="1570"/>
      <c r="C555" s="1571"/>
      <c r="D555" s="1569"/>
      <c r="E555" s="1587"/>
      <c r="F555" s="1587"/>
      <c r="G555" s="1572"/>
      <c r="H555" s="1572"/>
      <c r="I555" s="1572"/>
      <c r="J555" s="1907"/>
      <c r="K555" s="1587"/>
      <c r="L555" s="2101"/>
      <c r="M555" s="2101"/>
      <c r="N555" s="2101"/>
      <c r="O555" s="2101"/>
      <c r="P555" s="2101"/>
      <c r="Q555" s="2101"/>
    </row>
    <row r="556" spans="1:17" ht="16" x14ac:dyDescent="0.3">
      <c r="A556" s="1609"/>
      <c r="B556" s="1570"/>
      <c r="C556" s="1571"/>
      <c r="D556" s="1569"/>
      <c r="E556" s="1587"/>
      <c r="F556" s="1587"/>
      <c r="G556" s="1572"/>
      <c r="H556" s="1572"/>
      <c r="I556" s="1572"/>
      <c r="J556" s="1907"/>
      <c r="K556" s="1587"/>
      <c r="L556" s="2101"/>
      <c r="M556" s="2101"/>
      <c r="N556" s="2101"/>
      <c r="O556" s="2101"/>
      <c r="P556" s="2101"/>
      <c r="Q556" s="2101"/>
    </row>
    <row r="557" spans="1:17" ht="16" x14ac:dyDescent="0.3">
      <c r="A557" s="1609"/>
      <c r="B557" s="1570"/>
      <c r="C557" s="1571"/>
      <c r="D557" s="1569"/>
      <c r="E557" s="1587"/>
      <c r="F557" s="1587"/>
      <c r="G557" s="1572"/>
      <c r="H557" s="1572"/>
      <c r="I557" s="1572"/>
      <c r="J557" s="1907"/>
      <c r="K557" s="1587"/>
      <c r="L557" s="2101"/>
      <c r="M557" s="2101"/>
      <c r="N557" s="2101"/>
      <c r="O557" s="2101"/>
      <c r="P557" s="2101"/>
      <c r="Q557" s="2101"/>
    </row>
    <row r="558" spans="1:17" ht="16" x14ac:dyDescent="0.3">
      <c r="A558" s="1609"/>
      <c r="B558" s="1570"/>
      <c r="C558" s="1571"/>
      <c r="D558" s="1569"/>
      <c r="E558" s="1587"/>
      <c r="F558" s="1587"/>
      <c r="G558" s="1572"/>
      <c r="H558" s="1572"/>
      <c r="I558" s="1572"/>
      <c r="J558" s="1907"/>
      <c r="K558" s="1587"/>
      <c r="L558" s="2101"/>
      <c r="M558" s="2101"/>
      <c r="N558" s="2101"/>
      <c r="O558" s="2101"/>
      <c r="P558" s="2101"/>
      <c r="Q558" s="2101"/>
    </row>
    <row r="559" spans="1:17" ht="16" x14ac:dyDescent="0.3">
      <c r="A559" s="1609"/>
      <c r="B559" s="1570"/>
      <c r="C559" s="1571"/>
      <c r="D559" s="1569"/>
      <c r="E559" s="1587"/>
      <c r="F559" s="1587"/>
      <c r="G559" s="1572"/>
      <c r="H559" s="1572"/>
      <c r="I559" s="1572"/>
      <c r="J559" s="1907"/>
      <c r="K559" s="1587"/>
      <c r="L559" s="2101"/>
      <c r="M559" s="2101"/>
      <c r="N559" s="2101"/>
      <c r="O559" s="2101"/>
      <c r="P559" s="2101"/>
      <c r="Q559" s="2101"/>
    </row>
    <row r="560" spans="1:17" ht="16" x14ac:dyDescent="0.3">
      <c r="A560" s="1609"/>
      <c r="B560" s="1570"/>
      <c r="C560" s="1571"/>
      <c r="D560" s="1569"/>
      <c r="E560" s="1587"/>
      <c r="F560" s="1587"/>
      <c r="G560" s="1572"/>
      <c r="H560" s="1572"/>
      <c r="I560" s="1572"/>
      <c r="J560" s="1907"/>
      <c r="K560" s="1587"/>
      <c r="L560" s="2101"/>
      <c r="M560" s="2101"/>
      <c r="N560" s="2101"/>
      <c r="O560" s="2101"/>
      <c r="P560" s="2101"/>
      <c r="Q560" s="2101"/>
    </row>
    <row r="561" spans="1:17" ht="16" x14ac:dyDescent="0.3">
      <c r="A561" s="1609"/>
      <c r="B561" s="1570"/>
      <c r="C561" s="1571"/>
      <c r="D561" s="1569"/>
      <c r="E561" s="1587"/>
      <c r="F561" s="1587"/>
      <c r="G561" s="1572"/>
      <c r="H561" s="1572"/>
      <c r="I561" s="1572"/>
      <c r="J561" s="1907"/>
      <c r="K561" s="1587"/>
      <c r="L561" s="2101"/>
      <c r="M561" s="2101"/>
      <c r="N561" s="2101"/>
      <c r="O561" s="2101"/>
      <c r="P561" s="2101"/>
      <c r="Q561" s="2101"/>
    </row>
    <row r="562" spans="1:17" ht="16" x14ac:dyDescent="0.3">
      <c r="A562" s="1609"/>
      <c r="B562" s="1570"/>
      <c r="C562" s="1571"/>
      <c r="D562" s="1569"/>
      <c r="E562" s="1587"/>
      <c r="F562" s="1587"/>
      <c r="G562" s="1572"/>
      <c r="H562" s="1572"/>
      <c r="I562" s="1572"/>
      <c r="J562" s="1907"/>
      <c r="K562" s="1587"/>
      <c r="L562" s="2101"/>
      <c r="M562" s="2101"/>
      <c r="N562" s="2101"/>
      <c r="O562" s="2101"/>
      <c r="P562" s="2101"/>
      <c r="Q562" s="2101"/>
    </row>
    <row r="563" spans="1:17" ht="16" x14ac:dyDescent="0.3">
      <c r="A563" s="1609"/>
      <c r="B563" s="1570"/>
      <c r="C563" s="1571"/>
      <c r="D563" s="1569"/>
      <c r="E563" s="1587"/>
      <c r="F563" s="1587"/>
      <c r="G563" s="1572"/>
      <c r="H563" s="1572"/>
      <c r="I563" s="1572"/>
      <c r="J563" s="1907"/>
      <c r="K563" s="1587"/>
      <c r="L563" s="2101"/>
      <c r="M563" s="2101"/>
      <c r="N563" s="2101"/>
      <c r="O563" s="2101"/>
      <c r="P563" s="2101"/>
      <c r="Q563" s="2101"/>
    </row>
    <row r="564" spans="1:17" ht="16" x14ac:dyDescent="0.3">
      <c r="A564" s="1609"/>
      <c r="B564" s="1570"/>
      <c r="C564" s="1571"/>
      <c r="D564" s="1569"/>
      <c r="E564" s="1587"/>
      <c r="F564" s="1587"/>
      <c r="G564" s="1572"/>
      <c r="H564" s="1572"/>
      <c r="I564" s="1572"/>
      <c r="J564" s="1907"/>
      <c r="K564" s="1587"/>
      <c r="L564" s="2101"/>
      <c r="M564" s="2101"/>
      <c r="N564" s="2101"/>
      <c r="O564" s="2101"/>
      <c r="P564" s="2101"/>
      <c r="Q564" s="2101"/>
    </row>
    <row r="565" spans="1:17" ht="16" x14ac:dyDescent="0.3">
      <c r="A565" s="1609"/>
      <c r="B565" s="1570"/>
      <c r="C565" s="1571"/>
      <c r="D565" s="1569"/>
      <c r="E565" s="1587"/>
      <c r="F565" s="1587"/>
      <c r="G565" s="1572"/>
      <c r="H565" s="1572"/>
      <c r="I565" s="1572"/>
      <c r="J565" s="1907"/>
      <c r="K565" s="1587"/>
      <c r="L565" s="2101"/>
      <c r="M565" s="2101"/>
      <c r="N565" s="2101"/>
      <c r="O565" s="2101"/>
      <c r="P565" s="2101"/>
      <c r="Q565" s="2101"/>
    </row>
    <row r="566" spans="1:17" ht="16" x14ac:dyDescent="0.3">
      <c r="A566" s="1609"/>
      <c r="B566" s="1570"/>
      <c r="C566" s="1571"/>
      <c r="D566" s="1569"/>
      <c r="E566" s="1587"/>
      <c r="F566" s="1587"/>
      <c r="G566" s="1572"/>
      <c r="H566" s="1572"/>
      <c r="I566" s="1572"/>
      <c r="J566" s="1907"/>
      <c r="K566" s="1587"/>
      <c r="L566" s="2101"/>
      <c r="M566" s="2101"/>
      <c r="N566" s="2101"/>
      <c r="O566" s="2101"/>
      <c r="P566" s="2101"/>
      <c r="Q566" s="2101"/>
    </row>
    <row r="567" spans="1:17" ht="16" x14ac:dyDescent="0.3">
      <c r="A567" s="1609"/>
      <c r="B567" s="1570"/>
      <c r="C567" s="1571"/>
      <c r="D567" s="1569"/>
      <c r="E567" s="1587"/>
      <c r="F567" s="1587"/>
      <c r="G567" s="1572"/>
      <c r="H567" s="1572"/>
      <c r="I567" s="1572"/>
      <c r="J567" s="1907"/>
      <c r="K567" s="1587"/>
      <c r="L567" s="2101"/>
      <c r="M567" s="2101"/>
      <c r="N567" s="2101"/>
      <c r="O567" s="2101"/>
      <c r="P567" s="2101"/>
      <c r="Q567" s="2101"/>
    </row>
    <row r="568" spans="1:17" ht="16" x14ac:dyDescent="0.3">
      <c r="A568" s="1609"/>
      <c r="B568" s="1570"/>
      <c r="C568" s="1571"/>
      <c r="D568" s="1569"/>
      <c r="E568" s="1587"/>
      <c r="F568" s="1587"/>
      <c r="G568" s="1572"/>
      <c r="H568" s="1572"/>
      <c r="I568" s="1572"/>
      <c r="J568" s="1907"/>
      <c r="K568" s="1587"/>
      <c r="L568" s="2101"/>
      <c r="M568" s="2101"/>
      <c r="N568" s="2101"/>
      <c r="O568" s="2101"/>
      <c r="P568" s="2101"/>
      <c r="Q568" s="2101"/>
    </row>
    <row r="569" spans="1:17" ht="16" x14ac:dyDescent="0.3">
      <c r="A569" s="1609"/>
      <c r="B569" s="1570"/>
      <c r="C569" s="1571"/>
      <c r="D569" s="1569"/>
      <c r="E569" s="1587"/>
      <c r="F569" s="1587"/>
      <c r="G569" s="1572"/>
      <c r="H569" s="1572"/>
      <c r="I569" s="1572"/>
      <c r="J569" s="1907"/>
      <c r="K569" s="1587"/>
      <c r="L569" s="2101"/>
      <c r="M569" s="2101"/>
      <c r="N569" s="2101"/>
      <c r="O569" s="2101"/>
      <c r="P569" s="2101"/>
      <c r="Q569" s="2101"/>
    </row>
    <row r="570" spans="1:17" ht="16" x14ac:dyDescent="0.3">
      <c r="A570" s="1609"/>
      <c r="B570" s="1570"/>
      <c r="C570" s="1571"/>
      <c r="D570" s="1569"/>
      <c r="E570" s="1587"/>
      <c r="F570" s="1587"/>
      <c r="G570" s="1572"/>
      <c r="H570" s="1572"/>
      <c r="I570" s="1572"/>
      <c r="J570" s="1907"/>
      <c r="K570" s="1587"/>
      <c r="L570" s="2101"/>
      <c r="M570" s="2101"/>
      <c r="N570" s="2101"/>
      <c r="O570" s="2101"/>
      <c r="P570" s="2101"/>
      <c r="Q570" s="2101"/>
    </row>
    <row r="571" spans="1:17" ht="16" x14ac:dyDescent="0.3">
      <c r="A571" s="1609"/>
      <c r="B571" s="1570"/>
      <c r="C571" s="1571"/>
      <c r="D571" s="1569"/>
      <c r="E571" s="1587"/>
      <c r="F571" s="1587"/>
      <c r="G571" s="1572"/>
      <c r="H571" s="1572"/>
      <c r="I571" s="1572"/>
      <c r="J571" s="1907"/>
      <c r="K571" s="1587"/>
      <c r="L571" s="2101"/>
      <c r="M571" s="2101"/>
      <c r="N571" s="2101"/>
      <c r="O571" s="2101"/>
      <c r="P571" s="2101"/>
      <c r="Q571" s="2101"/>
    </row>
    <row r="572" spans="1:17" ht="16" x14ac:dyDescent="0.3">
      <c r="A572" s="1609"/>
      <c r="B572" s="1570"/>
      <c r="C572" s="1571"/>
      <c r="D572" s="1569"/>
      <c r="E572" s="1587"/>
      <c r="F572" s="1587"/>
      <c r="G572" s="1572"/>
      <c r="H572" s="1572"/>
      <c r="I572" s="1572"/>
      <c r="J572" s="1907"/>
      <c r="K572" s="1587"/>
      <c r="L572" s="2101"/>
      <c r="M572" s="2101"/>
      <c r="N572" s="2101"/>
      <c r="O572" s="2101"/>
      <c r="P572" s="2101"/>
      <c r="Q572" s="2101"/>
    </row>
    <row r="573" spans="1:17" ht="16" x14ac:dyDescent="0.3">
      <c r="A573" s="1609"/>
      <c r="B573" s="1570"/>
      <c r="C573" s="1571"/>
      <c r="D573" s="1569"/>
      <c r="E573" s="1587"/>
      <c r="F573" s="1587"/>
      <c r="G573" s="1572"/>
      <c r="H573" s="1572"/>
      <c r="I573" s="1572"/>
      <c r="J573" s="1907"/>
      <c r="K573" s="1587"/>
      <c r="L573" s="2101"/>
      <c r="M573" s="2101"/>
      <c r="N573" s="2101"/>
      <c r="O573" s="2101"/>
      <c r="P573" s="2101"/>
      <c r="Q573" s="2101"/>
    </row>
    <row r="574" spans="1:17" ht="16" x14ac:dyDescent="0.3">
      <c r="A574" s="1609"/>
      <c r="B574" s="1570"/>
      <c r="C574" s="1571"/>
      <c r="D574" s="1569"/>
      <c r="E574" s="1587"/>
      <c r="F574" s="1587"/>
      <c r="G574" s="1572"/>
      <c r="H574" s="1572"/>
      <c r="I574" s="1572"/>
      <c r="J574" s="1907"/>
      <c r="K574" s="1587"/>
      <c r="L574" s="2101"/>
      <c r="M574" s="2101"/>
      <c r="N574" s="2101"/>
      <c r="O574" s="2101"/>
      <c r="P574" s="2101"/>
      <c r="Q574" s="2101"/>
    </row>
    <row r="575" spans="1:17" ht="16" x14ac:dyDescent="0.3">
      <c r="A575" s="1609"/>
      <c r="B575" s="1570"/>
      <c r="C575" s="1571"/>
      <c r="D575" s="1569"/>
      <c r="E575" s="1587"/>
      <c r="F575" s="1587"/>
      <c r="G575" s="1572"/>
      <c r="H575" s="1572"/>
      <c r="I575" s="1572"/>
      <c r="J575" s="1907"/>
      <c r="K575" s="1587"/>
      <c r="L575" s="2101"/>
      <c r="M575" s="2101"/>
      <c r="N575" s="2101"/>
      <c r="O575" s="2101"/>
      <c r="P575" s="2101"/>
      <c r="Q575" s="2101"/>
    </row>
    <row r="576" spans="1:17" ht="16" x14ac:dyDescent="0.3">
      <c r="A576" s="1609"/>
      <c r="B576" s="1570"/>
      <c r="C576" s="1571"/>
      <c r="D576" s="1569"/>
      <c r="E576" s="1587"/>
      <c r="F576" s="1587"/>
      <c r="G576" s="1572"/>
      <c r="H576" s="1572"/>
      <c r="I576" s="1572"/>
      <c r="J576" s="1907"/>
      <c r="K576" s="1587"/>
      <c r="L576" s="2101"/>
      <c r="M576" s="2101"/>
      <c r="N576" s="2101"/>
      <c r="O576" s="2101"/>
      <c r="P576" s="2101"/>
      <c r="Q576" s="2101"/>
    </row>
    <row r="577" spans="1:17" ht="16" x14ac:dyDescent="0.3">
      <c r="A577" s="1609"/>
      <c r="B577" s="1570"/>
      <c r="C577" s="1571"/>
      <c r="D577" s="1569"/>
      <c r="E577" s="1587"/>
      <c r="F577" s="1587"/>
      <c r="G577" s="1572"/>
      <c r="H577" s="1572"/>
      <c r="I577" s="1572"/>
      <c r="J577" s="1907"/>
      <c r="K577" s="1587"/>
      <c r="L577" s="2101"/>
      <c r="M577" s="2101"/>
      <c r="N577" s="2101"/>
      <c r="O577" s="2101"/>
      <c r="P577" s="2101"/>
      <c r="Q577" s="2101"/>
    </row>
    <row r="578" spans="1:17" ht="16" x14ac:dyDescent="0.3">
      <c r="A578" s="1609"/>
      <c r="B578" s="1570"/>
      <c r="C578" s="1571"/>
      <c r="D578" s="1569"/>
      <c r="E578" s="1587"/>
      <c r="F578" s="1587"/>
      <c r="G578" s="1572"/>
      <c r="H578" s="1572"/>
      <c r="I578" s="1572"/>
      <c r="J578" s="1907"/>
      <c r="K578" s="1587"/>
      <c r="L578" s="2101"/>
      <c r="M578" s="2101"/>
      <c r="N578" s="2101"/>
      <c r="O578" s="2101"/>
      <c r="P578" s="2101"/>
      <c r="Q578" s="2101"/>
    </row>
    <row r="579" spans="1:17" ht="16" x14ac:dyDescent="0.3">
      <c r="A579" s="1609"/>
      <c r="B579" s="1570"/>
      <c r="C579" s="1571"/>
      <c r="D579" s="1569"/>
      <c r="E579" s="1587"/>
      <c r="F579" s="1587"/>
      <c r="G579" s="1572"/>
      <c r="H579" s="1572"/>
      <c r="I579" s="1572"/>
      <c r="J579" s="1907"/>
      <c r="K579" s="1587"/>
      <c r="L579" s="2101"/>
      <c r="M579" s="2101"/>
      <c r="N579" s="2101"/>
      <c r="O579" s="2101"/>
      <c r="P579" s="2101"/>
      <c r="Q579" s="2101"/>
    </row>
    <row r="580" spans="1:17" ht="16" x14ac:dyDescent="0.3">
      <c r="A580" s="1609"/>
      <c r="B580" s="1570"/>
      <c r="C580" s="1571"/>
      <c r="D580" s="1569"/>
      <c r="E580" s="1587"/>
      <c r="F580" s="1587"/>
      <c r="G580" s="1572"/>
      <c r="H580" s="1572"/>
      <c r="I580" s="1572"/>
      <c r="J580" s="1907"/>
      <c r="K580" s="1587"/>
      <c r="L580" s="2101"/>
      <c r="M580" s="2101"/>
      <c r="N580" s="2101"/>
      <c r="O580" s="2101"/>
      <c r="P580" s="2101"/>
      <c r="Q580" s="2101"/>
    </row>
    <row r="581" spans="1:17" ht="16" x14ac:dyDescent="0.3">
      <c r="A581" s="1609"/>
      <c r="B581" s="1570"/>
      <c r="C581" s="1571"/>
      <c r="D581" s="1569"/>
      <c r="E581" s="1587"/>
      <c r="F581" s="1587"/>
      <c r="G581" s="1572"/>
      <c r="H581" s="1572"/>
      <c r="I581" s="1572"/>
      <c r="J581" s="1907"/>
      <c r="K581" s="1587"/>
      <c r="L581" s="2101"/>
      <c r="M581" s="2101"/>
      <c r="N581" s="2101"/>
      <c r="O581" s="2101"/>
      <c r="P581" s="2101"/>
      <c r="Q581" s="2101"/>
    </row>
    <row r="582" spans="1:17" ht="16" x14ac:dyDescent="0.3">
      <c r="A582" s="1609"/>
      <c r="B582" s="1570"/>
      <c r="C582" s="1571"/>
      <c r="D582" s="1569"/>
      <c r="E582" s="1587"/>
      <c r="F582" s="1587"/>
      <c r="G582" s="1572"/>
      <c r="H582" s="1572"/>
      <c r="I582" s="1572"/>
      <c r="J582" s="1907"/>
      <c r="K582" s="1587"/>
      <c r="L582" s="2101"/>
      <c r="M582" s="2101"/>
      <c r="N582" s="2101"/>
      <c r="O582" s="2101"/>
      <c r="P582" s="2101"/>
      <c r="Q582" s="2101"/>
    </row>
    <row r="583" spans="1:17" ht="16" x14ac:dyDescent="0.3">
      <c r="A583" s="1609"/>
      <c r="B583" s="1570"/>
      <c r="C583" s="1571"/>
      <c r="D583" s="1569"/>
      <c r="E583" s="1587"/>
      <c r="F583" s="1587"/>
      <c r="G583" s="1572"/>
      <c r="H583" s="1572"/>
      <c r="I583" s="1572"/>
      <c r="J583" s="1907"/>
      <c r="K583" s="1587"/>
      <c r="L583" s="2101"/>
      <c r="M583" s="2101"/>
      <c r="N583" s="2101"/>
      <c r="O583" s="2101"/>
      <c r="P583" s="2101"/>
      <c r="Q583" s="2101"/>
    </row>
    <row r="584" spans="1:17" ht="16" x14ac:dyDescent="0.3">
      <c r="A584" s="1609"/>
      <c r="B584" s="1570"/>
      <c r="C584" s="1571"/>
      <c r="D584" s="1569"/>
      <c r="E584" s="1587"/>
      <c r="F584" s="1587"/>
      <c r="G584" s="1572"/>
      <c r="H584" s="1572"/>
      <c r="I584" s="1572"/>
      <c r="J584" s="1907"/>
      <c r="K584" s="1587"/>
      <c r="L584" s="2101"/>
      <c r="M584" s="2101"/>
      <c r="N584" s="2101"/>
      <c r="O584" s="2101"/>
      <c r="P584" s="2101"/>
      <c r="Q584" s="2101"/>
    </row>
    <row r="585" spans="1:17" ht="16" x14ac:dyDescent="0.3">
      <c r="A585" s="1609"/>
      <c r="B585" s="1570"/>
      <c r="C585" s="1571"/>
      <c r="D585" s="1569"/>
      <c r="E585" s="1587"/>
      <c r="F585" s="1587"/>
      <c r="G585" s="1572"/>
      <c r="H585" s="1572"/>
      <c r="I585" s="1572"/>
      <c r="J585" s="1907"/>
      <c r="K585" s="1587"/>
      <c r="L585" s="2101"/>
      <c r="M585" s="2101"/>
      <c r="N585" s="2101"/>
      <c r="O585" s="2101"/>
      <c r="P585" s="2101"/>
      <c r="Q585" s="2101"/>
    </row>
    <row r="586" spans="1:17" ht="16" x14ac:dyDescent="0.3">
      <c r="A586" s="1609"/>
      <c r="B586" s="1570"/>
      <c r="C586" s="1571"/>
      <c r="D586" s="1569"/>
      <c r="E586" s="1587"/>
      <c r="F586" s="1587"/>
      <c r="G586" s="1572"/>
      <c r="H586" s="1572"/>
      <c r="I586" s="1572"/>
      <c r="J586" s="1907"/>
      <c r="K586" s="1587"/>
      <c r="L586" s="2101"/>
      <c r="M586" s="2101"/>
      <c r="N586" s="2101"/>
      <c r="O586" s="2101"/>
      <c r="P586" s="2101"/>
      <c r="Q586" s="2101"/>
    </row>
    <row r="587" spans="1:17" ht="16" x14ac:dyDescent="0.3">
      <c r="A587" s="1609"/>
      <c r="B587" s="1570"/>
      <c r="C587" s="1571"/>
      <c r="D587" s="1569"/>
      <c r="E587" s="1587"/>
      <c r="F587" s="1587"/>
      <c r="G587" s="1572"/>
      <c r="H587" s="1572"/>
      <c r="I587" s="1572"/>
      <c r="J587" s="1907"/>
      <c r="K587" s="1587"/>
      <c r="L587" s="2101"/>
      <c r="M587" s="2101"/>
      <c r="N587" s="2101"/>
      <c r="O587" s="2101"/>
      <c r="P587" s="2101"/>
      <c r="Q587" s="2101"/>
    </row>
    <row r="588" spans="1:17" ht="16" x14ac:dyDescent="0.3">
      <c r="A588" s="1609"/>
      <c r="B588" s="1570"/>
      <c r="C588" s="1571"/>
      <c r="D588" s="1569"/>
      <c r="E588" s="1587"/>
      <c r="F588" s="1587"/>
      <c r="G588" s="1572"/>
      <c r="H588" s="1572"/>
      <c r="I588" s="1572"/>
      <c r="J588" s="1907"/>
      <c r="K588" s="1587"/>
      <c r="L588" s="2101"/>
      <c r="M588" s="2101"/>
      <c r="N588" s="2101"/>
      <c r="O588" s="2101"/>
      <c r="P588" s="2101"/>
      <c r="Q588" s="2101"/>
    </row>
    <row r="589" spans="1:17" ht="16" x14ac:dyDescent="0.3">
      <c r="A589" s="1609"/>
      <c r="B589" s="1570"/>
      <c r="C589" s="1571"/>
      <c r="D589" s="1569"/>
      <c r="E589" s="1587"/>
      <c r="F589" s="1587"/>
      <c r="G589" s="1572"/>
      <c r="H589" s="1572"/>
      <c r="I589" s="1572"/>
      <c r="J589" s="1907"/>
      <c r="K589" s="1587"/>
      <c r="L589" s="2101"/>
      <c r="M589" s="2101"/>
      <c r="N589" s="2101"/>
      <c r="O589" s="2101"/>
      <c r="P589" s="2101"/>
      <c r="Q589" s="2101"/>
    </row>
    <row r="590" spans="1:17" ht="16" x14ac:dyDescent="0.3">
      <c r="A590" s="1609"/>
      <c r="B590" s="1570"/>
      <c r="C590" s="1571"/>
      <c r="D590" s="1569"/>
      <c r="E590" s="1587"/>
      <c r="F590" s="1587"/>
      <c r="G590" s="1572"/>
      <c r="H590" s="1572"/>
      <c r="I590" s="1572"/>
      <c r="J590" s="1907"/>
      <c r="K590" s="1587"/>
      <c r="L590" s="2101"/>
      <c r="M590" s="2101"/>
      <c r="N590" s="2101"/>
      <c r="O590" s="2101"/>
      <c r="P590" s="2101"/>
      <c r="Q590" s="2101"/>
    </row>
    <row r="591" spans="1:17" ht="16" x14ac:dyDescent="0.3">
      <c r="A591" s="1609"/>
      <c r="B591" s="1570"/>
      <c r="C591" s="1571"/>
      <c r="D591" s="1569"/>
      <c r="E591" s="1587"/>
      <c r="F591" s="1587"/>
      <c r="G591" s="1572"/>
      <c r="H591" s="1572"/>
      <c r="I591" s="1572"/>
      <c r="J591" s="1907"/>
      <c r="K591" s="1587"/>
      <c r="L591" s="2101"/>
      <c r="M591" s="2101"/>
      <c r="N591" s="2101"/>
      <c r="O591" s="2101"/>
      <c r="P591" s="2101"/>
      <c r="Q591" s="2101"/>
    </row>
    <row r="592" spans="1:17" ht="16" x14ac:dyDescent="0.3">
      <c r="A592" s="1609"/>
      <c r="B592" s="1570"/>
      <c r="C592" s="1571"/>
      <c r="D592" s="1569"/>
      <c r="E592" s="1587"/>
      <c r="F592" s="1587"/>
      <c r="G592" s="1572"/>
      <c r="H592" s="1572"/>
      <c r="I592" s="1572"/>
      <c r="J592" s="1907"/>
      <c r="K592" s="1587"/>
      <c r="L592" s="2101"/>
      <c r="M592" s="2101"/>
      <c r="N592" s="2101"/>
      <c r="O592" s="2101"/>
      <c r="P592" s="2101"/>
      <c r="Q592" s="2101"/>
    </row>
    <row r="593" spans="1:17" ht="16" x14ac:dyDescent="0.3">
      <c r="A593" s="1609"/>
      <c r="B593" s="1570"/>
      <c r="C593" s="1571"/>
      <c r="D593" s="1569"/>
      <c r="E593" s="1587"/>
      <c r="F593" s="1587"/>
      <c r="G593" s="1572"/>
      <c r="H593" s="1572"/>
      <c r="I593" s="1572"/>
      <c r="J593" s="1907"/>
      <c r="K593" s="1587"/>
      <c r="L593" s="2101"/>
      <c r="M593" s="2101"/>
      <c r="N593" s="2101"/>
      <c r="O593" s="2101"/>
      <c r="P593" s="2101"/>
      <c r="Q593" s="2101"/>
    </row>
    <row r="594" spans="1:17" ht="16" x14ac:dyDescent="0.3">
      <c r="A594" s="1609"/>
      <c r="B594" s="1570"/>
      <c r="C594" s="1571"/>
      <c r="D594" s="1569"/>
      <c r="E594" s="1587"/>
      <c r="F594" s="1587"/>
      <c r="G594" s="1572"/>
      <c r="H594" s="1572"/>
      <c r="I594" s="1572"/>
      <c r="J594" s="1907"/>
      <c r="K594" s="1587"/>
      <c r="L594" s="2101"/>
      <c r="M594" s="2101"/>
      <c r="N594" s="2101"/>
      <c r="O594" s="2101"/>
      <c r="P594" s="2101"/>
      <c r="Q594" s="2101"/>
    </row>
    <row r="595" spans="1:17" ht="16" x14ac:dyDescent="0.3">
      <c r="A595" s="1609"/>
      <c r="B595" s="1570"/>
      <c r="C595" s="1571"/>
      <c r="D595" s="1569"/>
      <c r="E595" s="1587"/>
      <c r="F595" s="1587"/>
      <c r="G595" s="1572"/>
      <c r="H595" s="1572"/>
      <c r="I595" s="1572"/>
      <c r="J595" s="1907"/>
      <c r="K595" s="1587"/>
      <c r="L595" s="2101"/>
      <c r="M595" s="2101"/>
      <c r="N595" s="2101"/>
      <c r="O595" s="2101"/>
      <c r="P595" s="2101"/>
      <c r="Q595" s="2101"/>
    </row>
    <row r="596" spans="1:17" ht="16" x14ac:dyDescent="0.3">
      <c r="A596" s="1609"/>
      <c r="B596" s="1570"/>
      <c r="C596" s="1571"/>
      <c r="D596" s="1569"/>
      <c r="E596" s="1587"/>
      <c r="F596" s="1587"/>
      <c r="G596" s="1572"/>
      <c r="H596" s="1572"/>
      <c r="I596" s="1572"/>
      <c r="J596" s="1907"/>
      <c r="K596" s="1587"/>
      <c r="L596" s="2101"/>
      <c r="M596" s="2101"/>
      <c r="N596" s="2101"/>
      <c r="O596" s="2101"/>
      <c r="P596" s="2101"/>
      <c r="Q596" s="2101"/>
    </row>
    <row r="597" spans="1:17" ht="16" x14ac:dyDescent="0.3">
      <c r="A597" s="1609"/>
      <c r="B597" s="1570"/>
      <c r="C597" s="1571"/>
      <c r="D597" s="1569"/>
      <c r="E597" s="1587"/>
      <c r="F597" s="1587"/>
      <c r="G597" s="1572"/>
      <c r="H597" s="1572"/>
      <c r="I597" s="1572"/>
      <c r="J597" s="1907"/>
      <c r="K597" s="1587"/>
      <c r="L597" s="2101"/>
      <c r="M597" s="2101"/>
      <c r="N597" s="2101"/>
      <c r="O597" s="2101"/>
      <c r="P597" s="2101"/>
      <c r="Q597" s="2101"/>
    </row>
    <row r="598" spans="1:17" ht="16" x14ac:dyDescent="0.3">
      <c r="A598" s="1609"/>
      <c r="B598" s="1570"/>
      <c r="C598" s="1571"/>
      <c r="D598" s="1569"/>
      <c r="E598" s="1587"/>
      <c r="F598" s="1587"/>
      <c r="G598" s="1572"/>
      <c r="H598" s="1572"/>
      <c r="I598" s="1572"/>
      <c r="J598" s="1907"/>
      <c r="K598" s="1587"/>
      <c r="L598" s="2101"/>
      <c r="M598" s="2101"/>
      <c r="N598" s="2101"/>
      <c r="O598" s="2101"/>
      <c r="P598" s="2101"/>
      <c r="Q598" s="2101"/>
    </row>
    <row r="599" spans="1:17" ht="16" x14ac:dyDescent="0.3">
      <c r="A599" s="1609"/>
      <c r="B599" s="1570"/>
      <c r="C599" s="1571"/>
      <c r="D599" s="1569"/>
      <c r="E599" s="1587"/>
      <c r="F599" s="1587"/>
      <c r="G599" s="1572"/>
      <c r="H599" s="1572"/>
      <c r="I599" s="1572"/>
      <c r="J599" s="1907"/>
      <c r="K599" s="1587"/>
      <c r="L599" s="2101"/>
      <c r="M599" s="2101"/>
      <c r="N599" s="2101"/>
      <c r="O599" s="2101"/>
      <c r="P599" s="2101"/>
      <c r="Q599" s="2101"/>
    </row>
    <row r="600" spans="1:17" ht="16" x14ac:dyDescent="0.3">
      <c r="A600" s="1609"/>
      <c r="B600" s="1570"/>
      <c r="C600" s="1571"/>
      <c r="D600" s="1569"/>
      <c r="E600" s="1587"/>
      <c r="F600" s="1587"/>
      <c r="G600" s="1572"/>
      <c r="H600" s="1572"/>
      <c r="I600" s="1572"/>
      <c r="J600" s="1907"/>
      <c r="K600" s="1587"/>
      <c r="L600" s="2101"/>
      <c r="M600" s="2101"/>
      <c r="N600" s="2101"/>
      <c r="O600" s="2101"/>
      <c r="P600" s="2101"/>
      <c r="Q600" s="2101"/>
    </row>
    <row r="601" spans="1:17" ht="16" x14ac:dyDescent="0.3">
      <c r="A601" s="1609"/>
      <c r="B601" s="1570"/>
      <c r="C601" s="1571"/>
      <c r="D601" s="1569"/>
      <c r="E601" s="1587"/>
      <c r="F601" s="1587"/>
      <c r="G601" s="1572"/>
      <c r="H601" s="1572"/>
      <c r="I601" s="1572"/>
      <c r="J601" s="1907"/>
      <c r="K601" s="1587"/>
      <c r="L601" s="2101"/>
      <c r="M601" s="2101"/>
      <c r="N601" s="2101"/>
      <c r="O601" s="2101"/>
      <c r="P601" s="2101"/>
      <c r="Q601" s="2101"/>
    </row>
    <row r="602" spans="1:17" ht="16" x14ac:dyDescent="0.3">
      <c r="A602" s="1609"/>
      <c r="B602" s="1570"/>
      <c r="C602" s="1571"/>
      <c r="D602" s="1569"/>
      <c r="E602" s="1587"/>
      <c r="F602" s="1587"/>
      <c r="G602" s="1572"/>
      <c r="H602" s="1572"/>
      <c r="I602" s="1572"/>
      <c r="J602" s="1907"/>
      <c r="K602" s="1587"/>
      <c r="L602" s="2101"/>
      <c r="M602" s="2101"/>
      <c r="N602" s="2101"/>
      <c r="O602" s="2101"/>
      <c r="P602" s="2101"/>
      <c r="Q602" s="2101"/>
    </row>
    <row r="603" spans="1:17" ht="16" x14ac:dyDescent="0.3">
      <c r="A603" s="1609"/>
      <c r="B603" s="1570"/>
      <c r="C603" s="1571"/>
      <c r="D603" s="1569"/>
      <c r="E603" s="1587"/>
      <c r="F603" s="1587"/>
      <c r="G603" s="1572"/>
      <c r="H603" s="1572"/>
      <c r="I603" s="1572"/>
      <c r="J603" s="1907"/>
      <c r="K603" s="1587"/>
      <c r="L603" s="2101"/>
      <c r="M603" s="2101"/>
      <c r="N603" s="2101"/>
      <c r="O603" s="2101"/>
      <c r="P603" s="2101"/>
      <c r="Q603" s="2101"/>
    </row>
    <row r="604" spans="1:17" ht="16" x14ac:dyDescent="0.3">
      <c r="A604" s="1609"/>
      <c r="B604" s="1570"/>
      <c r="C604" s="1571"/>
      <c r="D604" s="1569"/>
      <c r="E604" s="1587"/>
      <c r="F604" s="1587"/>
      <c r="G604" s="1572"/>
      <c r="H604" s="1572"/>
      <c r="I604" s="1572"/>
      <c r="J604" s="1907"/>
      <c r="K604" s="1587"/>
      <c r="L604" s="2101"/>
      <c r="M604" s="2101"/>
      <c r="N604" s="2101"/>
      <c r="O604" s="2101"/>
      <c r="P604" s="2101"/>
      <c r="Q604" s="2101"/>
    </row>
    <row r="605" spans="1:17" ht="16" x14ac:dyDescent="0.3">
      <c r="A605" s="1609"/>
      <c r="B605" s="1570"/>
      <c r="C605" s="1571"/>
      <c r="D605" s="1569"/>
      <c r="E605" s="1587"/>
      <c r="F605" s="1587"/>
      <c r="G605" s="1572"/>
      <c r="H605" s="1572"/>
      <c r="I605" s="1572"/>
      <c r="J605" s="1907"/>
      <c r="K605" s="1587"/>
      <c r="L605" s="2101"/>
      <c r="M605" s="2101"/>
      <c r="N605" s="2101"/>
      <c r="O605" s="2101"/>
      <c r="P605" s="2101"/>
      <c r="Q605" s="2101"/>
    </row>
    <row r="606" spans="1:17" ht="16" x14ac:dyDescent="0.3">
      <c r="A606" s="1609"/>
      <c r="B606" s="1570"/>
      <c r="C606" s="1571"/>
      <c r="D606" s="1569"/>
      <c r="E606" s="1587"/>
      <c r="F606" s="1587"/>
      <c r="G606" s="1572"/>
      <c r="H606" s="1572"/>
      <c r="I606" s="1572"/>
      <c r="J606" s="1907"/>
      <c r="K606" s="1587"/>
      <c r="L606" s="2101"/>
      <c r="M606" s="2101"/>
      <c r="N606" s="2101"/>
      <c r="O606" s="2101"/>
      <c r="P606" s="2101"/>
      <c r="Q606" s="2101"/>
    </row>
    <row r="607" spans="1:17" ht="16" x14ac:dyDescent="0.3">
      <c r="A607" s="1609"/>
      <c r="B607" s="1570"/>
      <c r="C607" s="1571"/>
      <c r="D607" s="1569"/>
      <c r="E607" s="1587"/>
      <c r="F607" s="1587"/>
      <c r="G607" s="1572"/>
      <c r="H607" s="1572"/>
      <c r="I607" s="1572"/>
      <c r="J607" s="1907"/>
      <c r="K607" s="1587"/>
      <c r="L607" s="2101"/>
      <c r="M607" s="2101"/>
      <c r="N607" s="2101"/>
      <c r="O607" s="2101"/>
      <c r="P607" s="2101"/>
      <c r="Q607" s="2101"/>
    </row>
    <row r="608" spans="1:17" ht="16" x14ac:dyDescent="0.3">
      <c r="A608" s="1609"/>
      <c r="B608" s="1570"/>
      <c r="C608" s="1571"/>
      <c r="D608" s="1569"/>
      <c r="E608" s="1587"/>
      <c r="F608" s="1587"/>
      <c r="G608" s="1572"/>
      <c r="H608" s="1572"/>
      <c r="I608" s="1572"/>
      <c r="J608" s="1907"/>
      <c r="K608" s="1587"/>
      <c r="L608" s="2101"/>
      <c r="M608" s="2101"/>
      <c r="N608" s="2101"/>
      <c r="O608" s="2101"/>
      <c r="P608" s="2101"/>
      <c r="Q608" s="2101"/>
    </row>
    <row r="609" spans="1:17" ht="16" x14ac:dyDescent="0.3">
      <c r="A609" s="1609"/>
      <c r="B609" s="1570"/>
      <c r="C609" s="1571"/>
      <c r="D609" s="1569"/>
      <c r="E609" s="1587"/>
      <c r="F609" s="1587"/>
      <c r="G609" s="1572"/>
      <c r="H609" s="1572"/>
      <c r="I609" s="1572"/>
      <c r="J609" s="1907"/>
      <c r="K609" s="1587"/>
      <c r="L609" s="2101"/>
      <c r="M609" s="2101"/>
      <c r="N609" s="2101"/>
      <c r="O609" s="2101"/>
      <c r="P609" s="2101"/>
      <c r="Q609" s="2101"/>
    </row>
    <row r="610" spans="1:17" ht="16" x14ac:dyDescent="0.3">
      <c r="A610" s="1609"/>
      <c r="B610" s="1570"/>
      <c r="C610" s="1571"/>
      <c r="D610" s="1569"/>
      <c r="E610" s="1587"/>
      <c r="F610" s="1587"/>
      <c r="G610" s="1572"/>
      <c r="H610" s="1572"/>
      <c r="I610" s="1572"/>
      <c r="J610" s="1907"/>
      <c r="K610" s="1587"/>
      <c r="L610" s="2101"/>
      <c r="M610" s="2101"/>
      <c r="N610" s="2101"/>
      <c r="O610" s="2101"/>
      <c r="P610" s="2101"/>
      <c r="Q610" s="2101"/>
    </row>
    <row r="611" spans="1:17" ht="16" x14ac:dyDescent="0.3">
      <c r="A611" s="1609"/>
      <c r="B611" s="1570"/>
      <c r="C611" s="1571"/>
      <c r="D611" s="1569"/>
      <c r="E611" s="1587"/>
      <c r="F611" s="1587"/>
      <c r="G611" s="1572"/>
      <c r="H611" s="1572"/>
      <c r="I611" s="1572"/>
      <c r="J611" s="1907"/>
      <c r="K611" s="1587"/>
      <c r="L611" s="2101"/>
      <c r="M611" s="2101"/>
      <c r="N611" s="2101"/>
      <c r="O611" s="2101"/>
      <c r="P611" s="2101"/>
      <c r="Q611" s="2101"/>
    </row>
    <row r="612" spans="1:17" ht="16" x14ac:dyDescent="0.3">
      <c r="A612" s="1609"/>
      <c r="B612" s="1570"/>
      <c r="C612" s="1571"/>
      <c r="D612" s="1569"/>
      <c r="E612" s="1587"/>
      <c r="F612" s="1587"/>
      <c r="G612" s="1572"/>
      <c r="H612" s="1572"/>
      <c r="I612" s="1572"/>
      <c r="J612" s="1907"/>
      <c r="K612" s="1587"/>
      <c r="L612" s="2101"/>
      <c r="M612" s="2101"/>
      <c r="N612" s="2101"/>
      <c r="O612" s="2101"/>
      <c r="P612" s="2101"/>
      <c r="Q612" s="2101"/>
    </row>
    <row r="613" spans="1:17" ht="16" x14ac:dyDescent="0.3">
      <c r="A613" s="1609"/>
      <c r="B613" s="1570"/>
      <c r="C613" s="1571"/>
      <c r="D613" s="1569"/>
      <c r="E613" s="1587"/>
      <c r="F613" s="1587"/>
      <c r="G613" s="1572"/>
      <c r="H613" s="1572"/>
      <c r="I613" s="1572"/>
      <c r="J613" s="1907"/>
      <c r="K613" s="1587"/>
      <c r="L613" s="2101"/>
      <c r="M613" s="2101"/>
      <c r="N613" s="2101"/>
      <c r="O613" s="2101"/>
      <c r="P613" s="2101"/>
      <c r="Q613" s="2101"/>
    </row>
    <row r="614" spans="1:17" ht="16" x14ac:dyDescent="0.3">
      <c r="A614" s="1609"/>
      <c r="B614" s="1570"/>
      <c r="C614" s="1571"/>
      <c r="D614" s="1569"/>
      <c r="E614" s="1587"/>
      <c r="F614" s="1587"/>
      <c r="G614" s="1572"/>
      <c r="H614" s="1572"/>
      <c r="I614" s="1572"/>
      <c r="J614" s="1907"/>
      <c r="K614" s="1587"/>
      <c r="L614" s="2101"/>
      <c r="M614" s="2101"/>
      <c r="N614" s="2101"/>
      <c r="O614" s="2101"/>
      <c r="P614" s="2101"/>
      <c r="Q614" s="2101"/>
    </row>
    <row r="615" spans="1:17" ht="16" x14ac:dyDescent="0.3">
      <c r="A615" s="1609"/>
      <c r="B615" s="1570"/>
      <c r="C615" s="1571"/>
      <c r="D615" s="1569"/>
      <c r="E615" s="1587"/>
      <c r="F615" s="1587"/>
      <c r="G615" s="1572"/>
      <c r="H615" s="1572"/>
      <c r="I615" s="1572"/>
      <c r="J615" s="1907"/>
      <c r="K615" s="1587"/>
      <c r="L615" s="2101"/>
      <c r="M615" s="2101"/>
      <c r="N615" s="2101"/>
      <c r="O615" s="2101"/>
      <c r="P615" s="2101"/>
      <c r="Q615" s="2101"/>
    </row>
    <row r="616" spans="1:17" ht="16" x14ac:dyDescent="0.3">
      <c r="A616" s="1609"/>
      <c r="B616" s="1570"/>
      <c r="C616" s="1571"/>
      <c r="D616" s="1569"/>
      <c r="E616" s="1587"/>
      <c r="F616" s="1587"/>
      <c r="G616" s="1572"/>
      <c r="H616" s="1572"/>
      <c r="I616" s="1572"/>
      <c r="J616" s="1907"/>
      <c r="K616" s="1587"/>
      <c r="L616" s="2101"/>
      <c r="M616" s="2101"/>
      <c r="N616" s="2101"/>
      <c r="O616" s="2101"/>
      <c r="P616" s="2101"/>
      <c r="Q616" s="2101"/>
    </row>
    <row r="617" spans="1:17" ht="16" x14ac:dyDescent="0.3">
      <c r="A617" s="1609"/>
      <c r="B617" s="1570"/>
      <c r="C617" s="1571"/>
      <c r="D617" s="1569"/>
      <c r="E617" s="1587"/>
      <c r="F617" s="1587"/>
      <c r="G617" s="1572"/>
      <c r="H617" s="1572"/>
      <c r="I617" s="1572"/>
      <c r="J617" s="1907"/>
      <c r="K617" s="1587"/>
      <c r="L617" s="2101"/>
      <c r="M617" s="2101"/>
      <c r="N617" s="2101"/>
      <c r="O617" s="2101"/>
      <c r="P617" s="2101"/>
      <c r="Q617" s="2101"/>
    </row>
    <row r="618" spans="1:17" ht="16" x14ac:dyDescent="0.3">
      <c r="A618" s="1609"/>
      <c r="B618" s="1570"/>
      <c r="C618" s="1571"/>
      <c r="D618" s="1569"/>
      <c r="E618" s="1587"/>
      <c r="F618" s="1587"/>
      <c r="G618" s="1572"/>
      <c r="H618" s="1572"/>
      <c r="I618" s="1572"/>
      <c r="J618" s="1907"/>
      <c r="K618" s="1587"/>
      <c r="L618" s="2101"/>
      <c r="M618" s="2101"/>
      <c r="N618" s="2101"/>
      <c r="O618" s="2101"/>
      <c r="P618" s="2101"/>
      <c r="Q618" s="2101"/>
    </row>
    <row r="619" spans="1:17" ht="16" x14ac:dyDescent="0.3">
      <c r="A619" s="1609"/>
      <c r="B619" s="1570"/>
      <c r="C619" s="1571"/>
      <c r="D619" s="1569"/>
      <c r="E619" s="1587"/>
      <c r="F619" s="1587"/>
      <c r="G619" s="1572"/>
      <c r="H619" s="1572"/>
      <c r="I619" s="1572"/>
      <c r="J619" s="1907"/>
      <c r="K619" s="1587"/>
      <c r="L619" s="2101"/>
      <c r="M619" s="2101"/>
      <c r="N619" s="2101"/>
      <c r="O619" s="2101"/>
      <c r="P619" s="2101"/>
      <c r="Q619" s="2101"/>
    </row>
    <row r="620" spans="1:17" ht="16" x14ac:dyDescent="0.3">
      <c r="A620" s="1609"/>
      <c r="B620" s="1570"/>
      <c r="C620" s="1571"/>
      <c r="D620" s="1569"/>
      <c r="E620" s="1587"/>
      <c r="F620" s="1587"/>
      <c r="G620" s="1572"/>
      <c r="H620" s="1572"/>
      <c r="I620" s="1572"/>
      <c r="J620" s="1907"/>
      <c r="K620" s="1587"/>
      <c r="L620" s="2101"/>
      <c r="M620" s="2101"/>
      <c r="N620" s="2101"/>
      <c r="O620" s="2101"/>
      <c r="P620" s="2101"/>
      <c r="Q620" s="2101"/>
    </row>
    <row r="621" spans="1:17" ht="16" x14ac:dyDescent="0.3">
      <c r="A621" s="1609"/>
      <c r="B621" s="1570"/>
      <c r="C621" s="1571"/>
      <c r="D621" s="1569"/>
      <c r="E621" s="1587"/>
      <c r="F621" s="1587"/>
      <c r="G621" s="1572"/>
      <c r="H621" s="1572"/>
      <c r="I621" s="1572"/>
      <c r="J621" s="1907"/>
      <c r="K621" s="1587"/>
      <c r="L621" s="2101"/>
      <c r="M621" s="2101"/>
      <c r="N621" s="2101"/>
      <c r="O621" s="2101"/>
      <c r="P621" s="2101"/>
      <c r="Q621" s="2101"/>
    </row>
    <row r="622" spans="1:17" ht="16" x14ac:dyDescent="0.3">
      <c r="A622" s="1609"/>
      <c r="B622" s="1570"/>
      <c r="C622" s="1571"/>
      <c r="D622" s="1569"/>
      <c r="E622" s="1587"/>
      <c r="F622" s="1587"/>
      <c r="G622" s="1572"/>
      <c r="H622" s="1572"/>
      <c r="I622" s="1572"/>
      <c r="J622" s="1907"/>
      <c r="K622" s="1587"/>
      <c r="L622" s="2101"/>
      <c r="M622" s="2101"/>
      <c r="N622" s="2101"/>
      <c r="O622" s="2101"/>
      <c r="P622" s="2101"/>
      <c r="Q622" s="2101"/>
    </row>
    <row r="623" spans="1:17" ht="16" x14ac:dyDescent="0.3">
      <c r="A623" s="1609"/>
      <c r="B623" s="1570"/>
      <c r="C623" s="1571"/>
      <c r="D623" s="1569"/>
      <c r="E623" s="1587"/>
      <c r="F623" s="1587"/>
      <c r="G623" s="1572"/>
      <c r="H623" s="1572"/>
      <c r="I623" s="1572"/>
      <c r="J623" s="1907"/>
      <c r="K623" s="1587"/>
      <c r="L623" s="2101"/>
      <c r="M623" s="2101"/>
      <c r="N623" s="2101"/>
      <c r="O623" s="2101"/>
      <c r="P623" s="2101"/>
      <c r="Q623" s="2101"/>
    </row>
    <row r="624" spans="1:17" ht="16" x14ac:dyDescent="0.3">
      <c r="A624" s="1609"/>
      <c r="B624" s="1570"/>
      <c r="C624" s="1571"/>
      <c r="D624" s="1569"/>
      <c r="E624" s="1587"/>
      <c r="F624" s="1587"/>
      <c r="G624" s="1572"/>
      <c r="H624" s="1572"/>
      <c r="I624" s="1572"/>
      <c r="J624" s="1907"/>
      <c r="K624" s="1587"/>
      <c r="L624" s="2101"/>
      <c r="M624" s="2101"/>
      <c r="N624" s="2101"/>
      <c r="O624" s="2101"/>
      <c r="P624" s="2101"/>
      <c r="Q624" s="2101"/>
    </row>
    <row r="625" spans="1:17" ht="16" x14ac:dyDescent="0.3">
      <c r="A625" s="1609"/>
      <c r="B625" s="1570"/>
      <c r="C625" s="1571"/>
      <c r="D625" s="1569"/>
      <c r="E625" s="1587"/>
      <c r="F625" s="1587"/>
      <c r="G625" s="1572"/>
      <c r="H625" s="1572"/>
      <c r="I625" s="1572"/>
      <c r="J625" s="1907"/>
      <c r="K625" s="1587"/>
      <c r="L625" s="2101"/>
      <c r="M625" s="2101"/>
      <c r="N625" s="2101"/>
      <c r="O625" s="2101"/>
      <c r="P625" s="2101"/>
      <c r="Q625" s="2101"/>
    </row>
    <row r="626" spans="1:17" ht="16" x14ac:dyDescent="0.3">
      <c r="A626" s="1609"/>
      <c r="B626" s="1570"/>
      <c r="C626" s="1571"/>
      <c r="D626" s="1569"/>
      <c r="E626" s="1587"/>
      <c r="F626" s="1587"/>
      <c r="G626" s="1572"/>
      <c r="H626" s="1572"/>
      <c r="I626" s="1572"/>
      <c r="J626" s="1907"/>
      <c r="K626" s="1587"/>
      <c r="L626" s="2101"/>
      <c r="M626" s="2101"/>
      <c r="N626" s="2101"/>
      <c r="O626" s="2101"/>
      <c r="P626" s="2101"/>
      <c r="Q626" s="2101"/>
    </row>
    <row r="627" spans="1:17" ht="16" x14ac:dyDescent="0.3">
      <c r="A627" s="1609"/>
      <c r="B627" s="1570"/>
      <c r="C627" s="1571"/>
      <c r="D627" s="1569"/>
      <c r="E627" s="1587"/>
      <c r="F627" s="1587"/>
      <c r="G627" s="1572"/>
      <c r="H627" s="1572"/>
      <c r="I627" s="1572"/>
      <c r="J627" s="1907"/>
      <c r="K627" s="1587"/>
      <c r="L627" s="2101"/>
      <c r="M627" s="2101"/>
      <c r="N627" s="2101"/>
      <c r="O627" s="2101"/>
      <c r="P627" s="2101"/>
      <c r="Q627" s="2101"/>
    </row>
    <row r="628" spans="1:17" ht="16" x14ac:dyDescent="0.3">
      <c r="A628" s="1609"/>
      <c r="B628" s="1570"/>
      <c r="C628" s="1571"/>
      <c r="D628" s="1569"/>
      <c r="E628" s="1587"/>
      <c r="F628" s="1587"/>
      <c r="G628" s="1572"/>
      <c r="H628" s="1572"/>
      <c r="I628" s="1572"/>
      <c r="J628" s="1907"/>
      <c r="K628" s="1587"/>
      <c r="L628" s="2101"/>
      <c r="M628" s="2101"/>
      <c r="N628" s="2101"/>
      <c r="O628" s="2101"/>
      <c r="P628" s="2101"/>
      <c r="Q628" s="2101"/>
    </row>
    <row r="629" spans="1:17" ht="16" x14ac:dyDescent="0.3">
      <c r="A629" s="1609"/>
      <c r="B629" s="1570"/>
      <c r="C629" s="1571"/>
      <c r="D629" s="1569"/>
      <c r="E629" s="1587"/>
      <c r="F629" s="1587"/>
      <c r="G629" s="1572"/>
      <c r="H629" s="1572"/>
      <c r="I629" s="1572"/>
      <c r="J629" s="1907"/>
      <c r="K629" s="1587"/>
      <c r="L629" s="2101"/>
      <c r="M629" s="2101"/>
      <c r="N629" s="2101"/>
      <c r="O629" s="2101"/>
      <c r="P629" s="2101"/>
      <c r="Q629" s="2101"/>
    </row>
    <row r="630" spans="1:17" ht="16" x14ac:dyDescent="0.3">
      <c r="A630" s="1609"/>
      <c r="B630" s="1570"/>
      <c r="C630" s="1571"/>
      <c r="D630" s="1569"/>
      <c r="E630" s="1587"/>
      <c r="F630" s="1587"/>
      <c r="G630" s="1572"/>
      <c r="H630" s="1572"/>
      <c r="I630" s="1572"/>
      <c r="J630" s="1907"/>
      <c r="K630" s="1587"/>
      <c r="L630" s="2101"/>
      <c r="M630" s="2101"/>
      <c r="N630" s="2101"/>
      <c r="O630" s="2101"/>
      <c r="P630" s="2101"/>
      <c r="Q630" s="2101"/>
    </row>
    <row r="631" spans="1:17" ht="16" x14ac:dyDescent="0.3">
      <c r="A631" s="1609"/>
      <c r="B631" s="1570"/>
      <c r="C631" s="1571"/>
      <c r="D631" s="1569"/>
      <c r="E631" s="1587"/>
      <c r="F631" s="1587"/>
      <c r="G631" s="1572"/>
      <c r="H631" s="1572"/>
      <c r="I631" s="1572"/>
      <c r="J631" s="1907"/>
      <c r="K631" s="1587"/>
      <c r="L631" s="2101"/>
      <c r="M631" s="2101"/>
      <c r="N631" s="2101"/>
      <c r="O631" s="2101"/>
      <c r="P631" s="2101"/>
      <c r="Q631" s="2101"/>
    </row>
    <row r="632" spans="1:17" ht="16" x14ac:dyDescent="0.3">
      <c r="A632" s="1609"/>
      <c r="B632" s="1570"/>
      <c r="C632" s="1571"/>
      <c r="D632" s="1569"/>
      <c r="E632" s="1587"/>
      <c r="F632" s="1587"/>
      <c r="G632" s="1572"/>
      <c r="H632" s="1572"/>
      <c r="I632" s="1572"/>
      <c r="J632" s="1907"/>
      <c r="K632" s="1587"/>
      <c r="L632" s="2101"/>
      <c r="M632" s="2101"/>
      <c r="N632" s="2101"/>
      <c r="O632" s="2101"/>
      <c r="P632" s="2101"/>
      <c r="Q632" s="2101"/>
    </row>
    <row r="633" spans="1:17" ht="16" x14ac:dyDescent="0.3">
      <c r="A633" s="1609"/>
      <c r="B633" s="1570"/>
      <c r="C633" s="1571"/>
      <c r="D633" s="1569"/>
      <c r="E633" s="1587"/>
      <c r="F633" s="1587"/>
      <c r="G633" s="1572"/>
      <c r="H633" s="1572"/>
      <c r="I633" s="1572"/>
      <c r="J633" s="1907"/>
      <c r="K633" s="1587"/>
      <c r="L633" s="2101"/>
      <c r="M633" s="2101"/>
      <c r="N633" s="2101"/>
      <c r="O633" s="2101"/>
      <c r="P633" s="2101"/>
      <c r="Q633" s="2101"/>
    </row>
    <row r="634" spans="1:17" ht="16" x14ac:dyDescent="0.3">
      <c r="A634" s="1609"/>
      <c r="B634" s="1570"/>
      <c r="C634" s="1571"/>
      <c r="D634" s="1569"/>
      <c r="E634" s="1587"/>
      <c r="F634" s="1587"/>
      <c r="G634" s="1572"/>
      <c r="H634" s="1572"/>
      <c r="I634" s="1572"/>
      <c r="J634" s="1907"/>
      <c r="K634" s="1587"/>
      <c r="L634" s="2101"/>
      <c r="M634" s="2101"/>
      <c r="N634" s="2101"/>
      <c r="O634" s="2101"/>
      <c r="P634" s="2101"/>
      <c r="Q634" s="2101"/>
    </row>
    <row r="635" spans="1:17" ht="16" x14ac:dyDescent="0.3">
      <c r="A635" s="1609"/>
      <c r="B635" s="1570"/>
      <c r="C635" s="1571"/>
      <c r="D635" s="1569"/>
      <c r="E635" s="1587"/>
      <c r="F635" s="1587"/>
      <c r="G635" s="1572"/>
      <c r="H635" s="1572"/>
      <c r="I635" s="1572"/>
      <c r="J635" s="1907"/>
      <c r="K635" s="1587"/>
      <c r="L635" s="2101"/>
      <c r="M635" s="2101"/>
      <c r="N635" s="2101"/>
      <c r="O635" s="2101"/>
      <c r="P635" s="2101"/>
      <c r="Q635" s="2101"/>
    </row>
    <row r="636" spans="1:17" ht="16" x14ac:dyDescent="0.3">
      <c r="A636" s="1609"/>
      <c r="B636" s="1570"/>
      <c r="C636" s="1571"/>
      <c r="D636" s="1569"/>
      <c r="E636" s="1587"/>
      <c r="F636" s="1587"/>
      <c r="G636" s="1572"/>
      <c r="H636" s="1572"/>
      <c r="I636" s="1572"/>
      <c r="J636" s="1907"/>
      <c r="K636" s="1587"/>
      <c r="L636" s="2101"/>
      <c r="M636" s="2101"/>
      <c r="N636" s="2101"/>
      <c r="O636" s="2101"/>
      <c r="P636" s="2101"/>
      <c r="Q636" s="2101"/>
    </row>
    <row r="637" spans="1:17" ht="16" x14ac:dyDescent="0.3">
      <c r="A637" s="1609"/>
      <c r="B637" s="1570"/>
      <c r="C637" s="1571"/>
      <c r="D637" s="1569"/>
      <c r="E637" s="1587"/>
      <c r="F637" s="1587"/>
      <c r="G637" s="1572"/>
      <c r="H637" s="1572"/>
      <c r="I637" s="1572"/>
      <c r="J637" s="1907"/>
      <c r="K637" s="1587"/>
      <c r="L637" s="2101"/>
      <c r="M637" s="2101"/>
      <c r="N637" s="2101"/>
      <c r="O637" s="2101"/>
      <c r="P637" s="2101"/>
      <c r="Q637" s="2101"/>
    </row>
    <row r="638" spans="1:17" ht="16" x14ac:dyDescent="0.3">
      <c r="A638" s="1609"/>
      <c r="B638" s="1570"/>
      <c r="C638" s="1571"/>
      <c r="D638" s="1569"/>
      <c r="E638" s="1587"/>
      <c r="F638" s="1587"/>
      <c r="G638" s="1572"/>
      <c r="H638" s="1572"/>
      <c r="I638" s="1572"/>
      <c r="J638" s="1907"/>
      <c r="K638" s="1587"/>
      <c r="L638" s="2101"/>
      <c r="M638" s="2101"/>
      <c r="N638" s="2101"/>
      <c r="O638" s="2101"/>
      <c r="P638" s="2101"/>
      <c r="Q638" s="2101"/>
    </row>
    <row r="639" spans="1:17" ht="16" x14ac:dyDescent="0.3">
      <c r="A639" s="1609"/>
      <c r="B639" s="1570"/>
      <c r="C639" s="1571"/>
      <c r="D639" s="1569"/>
      <c r="E639" s="1587"/>
      <c r="F639" s="1587"/>
      <c r="G639" s="1572"/>
      <c r="H639" s="1572"/>
      <c r="I639" s="1572"/>
      <c r="J639" s="1907"/>
      <c r="K639" s="1587"/>
      <c r="L639" s="2101"/>
      <c r="M639" s="2101"/>
      <c r="N639" s="2101"/>
      <c r="O639" s="2101"/>
      <c r="P639" s="2101"/>
      <c r="Q639" s="2101"/>
    </row>
    <row r="640" spans="1:17" ht="16" x14ac:dyDescent="0.3">
      <c r="A640" s="1609"/>
      <c r="B640" s="1570"/>
      <c r="C640" s="1571"/>
      <c r="D640" s="1569"/>
      <c r="E640" s="1587"/>
      <c r="F640" s="1587"/>
      <c r="G640" s="1572"/>
      <c r="H640" s="1572"/>
      <c r="I640" s="1572"/>
      <c r="J640" s="1907"/>
      <c r="K640" s="1587"/>
      <c r="L640" s="2101"/>
      <c r="M640" s="2101"/>
      <c r="N640" s="2101"/>
      <c r="O640" s="2101"/>
      <c r="P640" s="2101"/>
      <c r="Q640" s="2101"/>
    </row>
    <row r="641" spans="1:17" ht="16" x14ac:dyDescent="0.3">
      <c r="A641" s="1609"/>
      <c r="B641" s="1570"/>
      <c r="C641" s="1571"/>
      <c r="D641" s="1569"/>
      <c r="E641" s="1587"/>
      <c r="F641" s="1587"/>
      <c r="G641" s="1572"/>
      <c r="H641" s="1572"/>
      <c r="I641" s="1572"/>
      <c r="J641" s="1907"/>
      <c r="K641" s="1587"/>
      <c r="L641" s="2101"/>
      <c r="M641" s="2101"/>
      <c r="N641" s="2101"/>
      <c r="O641" s="2101"/>
      <c r="P641" s="2101"/>
      <c r="Q641" s="2101"/>
    </row>
    <row r="642" spans="1:17" ht="16" x14ac:dyDescent="0.3">
      <c r="A642" s="1609"/>
      <c r="B642" s="1570"/>
      <c r="C642" s="1571"/>
      <c r="D642" s="1569"/>
      <c r="E642" s="1587"/>
      <c r="F642" s="1587"/>
      <c r="G642" s="1572"/>
      <c r="H642" s="1572"/>
      <c r="I642" s="1572"/>
      <c r="J642" s="1907"/>
      <c r="K642" s="1587"/>
      <c r="L642" s="2101"/>
      <c r="M642" s="2101"/>
      <c r="N642" s="2101"/>
      <c r="O642" s="2101"/>
      <c r="P642" s="2101"/>
      <c r="Q642" s="2101"/>
    </row>
    <row r="643" spans="1:17" ht="16" x14ac:dyDescent="0.3">
      <c r="A643" s="1609"/>
      <c r="B643" s="1570"/>
      <c r="C643" s="1571"/>
      <c r="D643" s="1569"/>
      <c r="E643" s="1587"/>
      <c r="F643" s="1587"/>
      <c r="G643" s="1572"/>
      <c r="H643" s="1572"/>
      <c r="I643" s="1572"/>
      <c r="J643" s="1907"/>
      <c r="K643" s="1587"/>
      <c r="L643" s="2101"/>
      <c r="M643" s="2101"/>
      <c r="N643" s="2101"/>
      <c r="O643" s="2101"/>
      <c r="P643" s="2101"/>
      <c r="Q643" s="2101"/>
    </row>
    <row r="644" spans="1:17" ht="16" x14ac:dyDescent="0.3">
      <c r="A644" s="1609"/>
      <c r="B644" s="1570"/>
      <c r="C644" s="1571"/>
      <c r="D644" s="1569"/>
      <c r="E644" s="1587"/>
      <c r="F644" s="1587"/>
      <c r="G644" s="1572"/>
      <c r="H644" s="1572"/>
      <c r="I644" s="1572"/>
      <c r="J644" s="1907"/>
      <c r="K644" s="1587"/>
      <c r="L644" s="2101"/>
      <c r="M644" s="2101"/>
      <c r="N644" s="2101"/>
      <c r="O644" s="2101"/>
      <c r="P644" s="2101"/>
      <c r="Q644" s="2101"/>
    </row>
    <row r="645" spans="1:17" ht="16" x14ac:dyDescent="0.3">
      <c r="A645" s="1609"/>
      <c r="B645" s="1570"/>
      <c r="C645" s="1571"/>
      <c r="D645" s="1569"/>
      <c r="E645" s="1587"/>
      <c r="F645" s="1587"/>
      <c r="G645" s="1572"/>
      <c r="H645" s="1572"/>
      <c r="I645" s="1572"/>
      <c r="J645" s="1907"/>
      <c r="K645" s="1587"/>
      <c r="L645" s="2101"/>
      <c r="M645" s="2101"/>
      <c r="N645" s="2101"/>
      <c r="O645" s="2101"/>
      <c r="P645" s="2101"/>
      <c r="Q645" s="2101"/>
    </row>
    <row r="646" spans="1:17" ht="16" x14ac:dyDescent="0.3">
      <c r="A646" s="1609"/>
      <c r="B646" s="1570"/>
      <c r="C646" s="1571"/>
      <c r="D646" s="1569"/>
      <c r="E646" s="1587"/>
      <c r="F646" s="1587"/>
      <c r="G646" s="1572"/>
      <c r="H646" s="1572"/>
      <c r="I646" s="1572"/>
      <c r="J646" s="1907"/>
      <c r="K646" s="1587"/>
      <c r="L646" s="2101"/>
      <c r="M646" s="2101"/>
      <c r="N646" s="2101"/>
      <c r="O646" s="2101"/>
      <c r="P646" s="2101"/>
      <c r="Q646" s="2101"/>
    </row>
    <row r="647" spans="1:17" ht="16" x14ac:dyDescent="0.3">
      <c r="A647" s="1609"/>
      <c r="B647" s="1570"/>
      <c r="C647" s="1571"/>
      <c r="D647" s="1569"/>
      <c r="E647" s="1587"/>
      <c r="F647" s="1587"/>
      <c r="G647" s="1572"/>
      <c r="H647" s="1572"/>
      <c r="I647" s="1572"/>
      <c r="J647" s="1907"/>
      <c r="K647" s="1587"/>
      <c r="L647" s="2101"/>
      <c r="M647" s="2101"/>
      <c r="N647" s="2101"/>
      <c r="O647" s="2101"/>
      <c r="P647" s="2101"/>
      <c r="Q647" s="2101"/>
    </row>
    <row r="648" spans="1:17" ht="16" x14ac:dyDescent="0.3">
      <c r="A648" s="1609"/>
      <c r="B648" s="1570"/>
      <c r="C648" s="1571"/>
      <c r="D648" s="1569"/>
      <c r="E648" s="1587"/>
      <c r="F648" s="1587"/>
      <c r="G648" s="1572"/>
      <c r="H648" s="1572"/>
      <c r="I648" s="1572"/>
      <c r="J648" s="1907"/>
      <c r="K648" s="1587"/>
      <c r="L648" s="2101"/>
      <c r="M648" s="2101"/>
      <c r="N648" s="2101"/>
      <c r="O648" s="2101"/>
      <c r="P648" s="2101"/>
      <c r="Q648" s="2101"/>
    </row>
    <row r="649" spans="1:17" ht="16" x14ac:dyDescent="0.3">
      <c r="A649" s="1609"/>
      <c r="B649" s="1570"/>
      <c r="C649" s="1571"/>
      <c r="D649" s="1569"/>
      <c r="E649" s="1587"/>
      <c r="F649" s="1587"/>
      <c r="G649" s="1572"/>
      <c r="H649" s="1572"/>
      <c r="I649" s="1572"/>
      <c r="J649" s="1907"/>
      <c r="K649" s="1587"/>
      <c r="L649" s="2101"/>
      <c r="M649" s="2101"/>
      <c r="N649" s="2101"/>
      <c r="O649" s="2101"/>
      <c r="P649" s="2101"/>
      <c r="Q649" s="2101"/>
    </row>
    <row r="650" spans="1:17" ht="16" x14ac:dyDescent="0.3">
      <c r="A650" s="1609"/>
      <c r="B650" s="1570"/>
      <c r="C650" s="1571"/>
      <c r="D650" s="1569"/>
      <c r="E650" s="1587"/>
      <c r="F650" s="1587"/>
      <c r="G650" s="1572"/>
      <c r="H650" s="1572"/>
      <c r="I650" s="1572"/>
      <c r="J650" s="1907"/>
      <c r="K650" s="1587"/>
      <c r="L650" s="2101"/>
      <c r="M650" s="2101"/>
      <c r="N650" s="2101"/>
      <c r="O650" s="2101"/>
      <c r="P650" s="2101"/>
      <c r="Q650" s="2101"/>
    </row>
    <row r="651" spans="1:17" ht="16" x14ac:dyDescent="0.3">
      <c r="A651" s="1609"/>
      <c r="B651" s="1570"/>
      <c r="C651" s="1571"/>
      <c r="D651" s="1569"/>
      <c r="E651" s="1587"/>
      <c r="F651" s="1587"/>
      <c r="G651" s="1572"/>
      <c r="H651" s="1572"/>
      <c r="I651" s="1572"/>
      <c r="J651" s="1907"/>
      <c r="K651" s="1587"/>
      <c r="L651" s="2101"/>
      <c r="M651" s="2101"/>
      <c r="N651" s="2101"/>
      <c r="O651" s="2101"/>
      <c r="P651" s="2101"/>
      <c r="Q651" s="2101"/>
    </row>
    <row r="652" spans="1:17" ht="16" x14ac:dyDescent="0.3">
      <c r="A652" s="1609"/>
      <c r="B652" s="1570"/>
      <c r="C652" s="1571"/>
      <c r="D652" s="1569"/>
      <c r="E652" s="1587"/>
      <c r="F652" s="1587"/>
      <c r="G652" s="1572"/>
      <c r="H652" s="1572"/>
      <c r="I652" s="1572"/>
      <c r="J652" s="1907"/>
      <c r="K652" s="1587"/>
      <c r="L652" s="2101"/>
      <c r="M652" s="2101"/>
      <c r="N652" s="2101"/>
      <c r="O652" s="2101"/>
      <c r="P652" s="2101"/>
      <c r="Q652" s="2101"/>
    </row>
    <row r="653" spans="1:17" ht="16" x14ac:dyDescent="0.3">
      <c r="A653" s="1609"/>
      <c r="B653" s="1570"/>
      <c r="C653" s="1571"/>
      <c r="D653" s="1569"/>
      <c r="E653" s="1587"/>
      <c r="F653" s="1587"/>
      <c r="G653" s="1572"/>
      <c r="H653" s="1572"/>
      <c r="I653" s="1572"/>
      <c r="J653" s="1907"/>
      <c r="K653" s="1587"/>
      <c r="L653" s="2101"/>
      <c r="M653" s="2101"/>
      <c r="N653" s="2101"/>
      <c r="O653" s="2101"/>
      <c r="P653" s="2101"/>
      <c r="Q653" s="2101"/>
    </row>
    <row r="654" spans="1:17" ht="16" x14ac:dyDescent="0.3">
      <c r="A654" s="1609"/>
      <c r="B654" s="1570"/>
      <c r="C654" s="1571"/>
      <c r="D654" s="1569"/>
      <c r="E654" s="1587"/>
      <c r="F654" s="1587"/>
      <c r="G654" s="1572"/>
      <c r="H654" s="1572"/>
      <c r="I654" s="1572"/>
      <c r="J654" s="1907"/>
      <c r="K654" s="1587"/>
      <c r="L654" s="2101"/>
      <c r="M654" s="2101"/>
      <c r="N654" s="2101"/>
      <c r="O654" s="2101"/>
      <c r="P654" s="2101"/>
      <c r="Q654" s="2101"/>
    </row>
    <row r="655" spans="1:17" ht="16" x14ac:dyDescent="0.3">
      <c r="A655" s="1609"/>
      <c r="B655" s="1570"/>
      <c r="C655" s="1571"/>
      <c r="D655" s="1569"/>
      <c r="E655" s="1587"/>
      <c r="F655" s="1587"/>
      <c r="G655" s="1572"/>
      <c r="H655" s="1572"/>
      <c r="I655" s="1572"/>
      <c r="J655" s="1907"/>
      <c r="K655" s="1587"/>
      <c r="L655" s="2101"/>
      <c r="M655" s="2101"/>
      <c r="N655" s="2101"/>
      <c r="O655" s="2101"/>
      <c r="P655" s="2101"/>
      <c r="Q655" s="2101"/>
    </row>
    <row r="656" spans="1:17" ht="16" x14ac:dyDescent="0.3">
      <c r="A656" s="1609"/>
      <c r="B656" s="1570"/>
      <c r="C656" s="1571"/>
      <c r="D656" s="1569"/>
      <c r="E656" s="1587"/>
      <c r="F656" s="1587"/>
      <c r="G656" s="1572"/>
      <c r="H656" s="1572"/>
      <c r="I656" s="1572"/>
      <c r="J656" s="1907"/>
      <c r="K656" s="1587"/>
      <c r="L656" s="2101"/>
      <c r="M656" s="2101"/>
      <c r="N656" s="2101"/>
      <c r="O656" s="2101"/>
      <c r="P656" s="2101"/>
      <c r="Q656" s="2101"/>
    </row>
    <row r="657" spans="1:17" ht="16" x14ac:dyDescent="0.3">
      <c r="A657" s="1609"/>
      <c r="B657" s="1570"/>
      <c r="C657" s="1571"/>
      <c r="D657" s="1569"/>
      <c r="E657" s="1587"/>
      <c r="F657" s="1587"/>
      <c r="G657" s="1572"/>
      <c r="H657" s="1572"/>
      <c r="I657" s="1572"/>
      <c r="J657" s="1907"/>
      <c r="K657" s="1587"/>
      <c r="L657" s="2101"/>
      <c r="M657" s="2101"/>
      <c r="N657" s="2101"/>
      <c r="O657" s="2101"/>
      <c r="P657" s="2101"/>
      <c r="Q657" s="2101"/>
    </row>
    <row r="658" spans="1:17" ht="16" x14ac:dyDescent="0.3">
      <c r="A658" s="1609"/>
      <c r="B658" s="1570"/>
      <c r="C658" s="1571"/>
      <c r="D658" s="1569"/>
      <c r="E658" s="1587"/>
      <c r="F658" s="1587"/>
      <c r="G658" s="1572"/>
      <c r="H658" s="1572"/>
      <c r="I658" s="1572"/>
      <c r="J658" s="1907"/>
      <c r="K658" s="1587"/>
      <c r="L658" s="2101"/>
      <c r="M658" s="2101"/>
      <c r="N658" s="2101"/>
      <c r="O658" s="2101"/>
      <c r="P658" s="2101"/>
      <c r="Q658" s="2101"/>
    </row>
    <row r="659" spans="1:17" ht="16" x14ac:dyDescent="0.3">
      <c r="A659" s="1609"/>
      <c r="B659" s="1570"/>
      <c r="C659" s="1571"/>
      <c r="D659" s="1569"/>
      <c r="E659" s="1587"/>
      <c r="F659" s="1587"/>
      <c r="G659" s="1572"/>
      <c r="H659" s="1572"/>
      <c r="I659" s="1572"/>
      <c r="J659" s="1907"/>
      <c r="K659" s="1587"/>
      <c r="L659" s="2101"/>
      <c r="M659" s="2101"/>
      <c r="N659" s="2101"/>
      <c r="O659" s="2101"/>
      <c r="P659" s="2101"/>
      <c r="Q659" s="2101"/>
    </row>
    <row r="660" spans="1:17" ht="16" x14ac:dyDescent="0.3">
      <c r="A660" s="1609"/>
      <c r="B660" s="1570"/>
      <c r="C660" s="1571"/>
      <c r="D660" s="1569"/>
      <c r="E660" s="1587"/>
      <c r="F660" s="1587"/>
      <c r="G660" s="1572"/>
      <c r="H660" s="1572"/>
      <c r="I660" s="1572"/>
      <c r="J660" s="1907"/>
      <c r="K660" s="1587"/>
      <c r="L660" s="2101"/>
      <c r="M660" s="2101"/>
      <c r="N660" s="2101"/>
      <c r="O660" s="2101"/>
      <c r="P660" s="2101"/>
      <c r="Q660" s="2101"/>
    </row>
    <row r="661" spans="1:17" ht="16" x14ac:dyDescent="0.3">
      <c r="A661" s="1609"/>
      <c r="B661" s="1570"/>
      <c r="C661" s="1571"/>
      <c r="D661" s="1569"/>
      <c r="E661" s="1587"/>
      <c r="F661" s="1587"/>
      <c r="G661" s="1572"/>
      <c r="H661" s="1572"/>
      <c r="I661" s="1572"/>
      <c r="J661" s="1907"/>
      <c r="K661" s="1587"/>
      <c r="L661" s="2101"/>
      <c r="M661" s="2101"/>
      <c r="N661" s="2101"/>
      <c r="O661" s="2101"/>
      <c r="P661" s="2101"/>
      <c r="Q661" s="2101"/>
    </row>
    <row r="662" spans="1:17" ht="16" x14ac:dyDescent="0.3">
      <c r="A662" s="1609"/>
      <c r="B662" s="1570"/>
      <c r="C662" s="1571"/>
      <c r="D662" s="1569"/>
      <c r="E662" s="1587"/>
      <c r="F662" s="1587"/>
      <c r="G662" s="1572"/>
      <c r="H662" s="1572"/>
      <c r="I662" s="1572"/>
      <c r="J662" s="1907"/>
      <c r="K662" s="1587"/>
      <c r="L662" s="2101"/>
      <c r="M662" s="2101"/>
      <c r="N662" s="2101"/>
      <c r="O662" s="2101"/>
      <c r="P662" s="2101"/>
      <c r="Q662" s="2101"/>
    </row>
    <row r="663" spans="1:17" ht="16" x14ac:dyDescent="0.3">
      <c r="A663" s="1609"/>
      <c r="B663" s="1570"/>
      <c r="C663" s="1571"/>
      <c r="D663" s="1569"/>
      <c r="E663" s="1587"/>
      <c r="F663" s="1587"/>
      <c r="G663" s="1572"/>
      <c r="H663" s="1572"/>
      <c r="I663" s="1572"/>
      <c r="J663" s="1907"/>
      <c r="K663" s="1587"/>
      <c r="L663" s="2101"/>
      <c r="M663" s="2101"/>
      <c r="N663" s="2101"/>
      <c r="O663" s="2101"/>
      <c r="P663" s="2101"/>
      <c r="Q663" s="2101"/>
    </row>
    <row r="664" spans="1:17" ht="16" x14ac:dyDescent="0.3">
      <c r="A664" s="1609"/>
      <c r="B664" s="1570"/>
      <c r="C664" s="1571"/>
      <c r="D664" s="1569"/>
      <c r="E664" s="1587"/>
      <c r="F664" s="1587"/>
      <c r="G664" s="1572"/>
      <c r="H664" s="1572"/>
      <c r="I664" s="1572"/>
      <c r="J664" s="1907"/>
      <c r="K664" s="1587"/>
      <c r="L664" s="2101"/>
      <c r="M664" s="2101"/>
      <c r="N664" s="2101"/>
      <c r="O664" s="2101"/>
      <c r="P664" s="2101"/>
      <c r="Q664" s="2101"/>
    </row>
    <row r="665" spans="1:17" ht="16" x14ac:dyDescent="0.3">
      <c r="A665" s="1609"/>
      <c r="B665" s="1570"/>
      <c r="C665" s="1571"/>
      <c r="D665" s="1569"/>
      <c r="E665" s="1587"/>
      <c r="F665" s="1587"/>
      <c r="G665" s="1572"/>
      <c r="H665" s="1572"/>
      <c r="I665" s="1572"/>
      <c r="J665" s="1907"/>
      <c r="K665" s="1587"/>
      <c r="L665" s="2101"/>
      <c r="M665" s="2101"/>
      <c r="N665" s="2101"/>
      <c r="O665" s="2101"/>
      <c r="P665" s="2101"/>
      <c r="Q665" s="2101"/>
    </row>
    <row r="666" spans="1:17" ht="16" x14ac:dyDescent="0.3">
      <c r="A666" s="1609"/>
      <c r="B666" s="1570"/>
      <c r="C666" s="1571"/>
      <c r="D666" s="1569"/>
      <c r="E666" s="1587"/>
      <c r="F666" s="1587"/>
      <c r="G666" s="1572"/>
      <c r="H666" s="1572"/>
      <c r="I666" s="1572"/>
      <c r="J666" s="1907"/>
      <c r="K666" s="1587"/>
      <c r="L666" s="2101"/>
      <c r="M666" s="2101"/>
      <c r="N666" s="2101"/>
      <c r="O666" s="2101"/>
      <c r="P666" s="2101"/>
      <c r="Q666" s="2101"/>
    </row>
    <row r="667" spans="1:17" ht="16" x14ac:dyDescent="0.3">
      <c r="A667" s="1609"/>
      <c r="B667" s="1570"/>
      <c r="C667" s="1571"/>
      <c r="D667" s="1569"/>
      <c r="E667" s="1587"/>
      <c r="F667" s="1587"/>
      <c r="G667" s="1572"/>
      <c r="H667" s="1572"/>
      <c r="I667" s="1572"/>
      <c r="J667" s="1907"/>
      <c r="K667" s="1587"/>
      <c r="L667" s="2101"/>
      <c r="M667" s="2101"/>
      <c r="N667" s="2101"/>
      <c r="O667" s="2101"/>
      <c r="P667" s="2101"/>
      <c r="Q667" s="2101"/>
    </row>
    <row r="668" spans="1:17" ht="16" x14ac:dyDescent="0.3">
      <c r="A668" s="1609"/>
      <c r="B668" s="1570"/>
      <c r="C668" s="1571"/>
      <c r="D668" s="1569"/>
      <c r="E668" s="1587"/>
      <c r="F668" s="1587"/>
      <c r="G668" s="1572"/>
      <c r="H668" s="1572"/>
      <c r="I668" s="1572"/>
      <c r="J668" s="1907"/>
      <c r="K668" s="1587"/>
      <c r="L668" s="2101"/>
      <c r="M668" s="2101"/>
      <c r="N668" s="2101"/>
      <c r="O668" s="2101"/>
      <c r="P668" s="2101"/>
      <c r="Q668" s="2101"/>
    </row>
    <row r="669" spans="1:17" ht="16" x14ac:dyDescent="0.3">
      <c r="A669" s="1609"/>
      <c r="B669" s="1570"/>
      <c r="C669" s="1571"/>
      <c r="D669" s="1569"/>
      <c r="E669" s="1587"/>
      <c r="F669" s="1587"/>
      <c r="G669" s="1572"/>
      <c r="H669" s="1572"/>
      <c r="I669" s="1572"/>
      <c r="J669" s="1907"/>
      <c r="K669" s="1587"/>
      <c r="L669" s="2101"/>
      <c r="M669" s="2101"/>
      <c r="N669" s="2101"/>
      <c r="O669" s="2101"/>
      <c r="P669" s="2101"/>
      <c r="Q669" s="2101"/>
    </row>
    <row r="670" spans="1:17" ht="16" x14ac:dyDescent="0.3">
      <c r="A670" s="1609"/>
      <c r="B670" s="1570"/>
      <c r="C670" s="1571"/>
      <c r="D670" s="1569"/>
      <c r="E670" s="1587"/>
      <c r="F670" s="1587"/>
      <c r="G670" s="1572"/>
      <c r="H670" s="1572"/>
      <c r="I670" s="1572"/>
      <c r="J670" s="1907"/>
      <c r="K670" s="1587"/>
      <c r="L670" s="2101"/>
      <c r="M670" s="2101"/>
      <c r="N670" s="2101"/>
      <c r="O670" s="2101"/>
      <c r="P670" s="2101"/>
      <c r="Q670" s="2101"/>
    </row>
    <row r="671" spans="1:17" ht="16" x14ac:dyDescent="0.3">
      <c r="A671" s="1609"/>
      <c r="B671" s="1570"/>
      <c r="C671" s="1571"/>
      <c r="D671" s="1569"/>
      <c r="E671" s="1587"/>
      <c r="F671" s="1587"/>
      <c r="G671" s="1572"/>
      <c r="H671" s="1572"/>
      <c r="I671" s="1572"/>
      <c r="J671" s="1907"/>
      <c r="K671" s="1587"/>
      <c r="L671" s="2101"/>
      <c r="M671" s="2101"/>
      <c r="N671" s="2101"/>
      <c r="O671" s="2101"/>
      <c r="P671" s="2101"/>
      <c r="Q671" s="2101"/>
    </row>
    <row r="672" spans="1:17" ht="16" x14ac:dyDescent="0.3">
      <c r="A672" s="1609"/>
      <c r="B672" s="1570"/>
      <c r="C672" s="1571"/>
      <c r="D672" s="1569"/>
      <c r="E672" s="1587"/>
      <c r="F672" s="1587"/>
      <c r="G672" s="1572"/>
      <c r="H672" s="1572"/>
      <c r="I672" s="1572"/>
      <c r="J672" s="1907"/>
      <c r="K672" s="1587"/>
      <c r="L672" s="2101"/>
      <c r="M672" s="2101"/>
      <c r="N672" s="2101"/>
      <c r="O672" s="2101"/>
      <c r="P672" s="2101"/>
      <c r="Q672" s="2101"/>
    </row>
    <row r="673" spans="1:17" ht="16" x14ac:dyDescent="0.3">
      <c r="A673" s="1609"/>
      <c r="B673" s="1570"/>
      <c r="C673" s="1571"/>
      <c r="D673" s="1569"/>
      <c r="E673" s="1587"/>
      <c r="F673" s="1587"/>
      <c r="G673" s="1572"/>
      <c r="H673" s="1572"/>
      <c r="I673" s="1572"/>
      <c r="J673" s="1907"/>
      <c r="K673" s="1587"/>
      <c r="L673" s="2101"/>
      <c r="M673" s="2101"/>
      <c r="N673" s="2101"/>
      <c r="O673" s="2101"/>
      <c r="P673" s="2101"/>
      <c r="Q673" s="2101"/>
    </row>
    <row r="674" spans="1:17" ht="16" x14ac:dyDescent="0.3">
      <c r="A674" s="1609"/>
      <c r="B674" s="1570"/>
      <c r="C674" s="1571"/>
      <c r="D674" s="1569"/>
      <c r="E674" s="1587"/>
      <c r="F674" s="1587"/>
      <c r="G674" s="1572"/>
      <c r="H674" s="1572"/>
      <c r="I674" s="1572"/>
      <c r="J674" s="1907"/>
      <c r="K674" s="1587"/>
      <c r="L674" s="2101"/>
      <c r="M674" s="2101"/>
      <c r="N674" s="2101"/>
      <c r="O674" s="2101"/>
      <c r="P674" s="2101"/>
      <c r="Q674" s="2101"/>
    </row>
    <row r="675" spans="1:17" ht="16" x14ac:dyDescent="0.3">
      <c r="A675" s="1609"/>
      <c r="B675" s="1570"/>
      <c r="C675" s="1571"/>
      <c r="D675" s="1569"/>
      <c r="E675" s="1587"/>
      <c r="F675" s="1587"/>
      <c r="G675" s="1572"/>
      <c r="H675" s="1572"/>
      <c r="I675" s="1572"/>
      <c r="J675" s="1907"/>
      <c r="K675" s="1587"/>
      <c r="L675" s="2101"/>
      <c r="M675" s="2101"/>
      <c r="N675" s="2101"/>
      <c r="O675" s="2101"/>
      <c r="P675" s="2101"/>
      <c r="Q675" s="2101"/>
    </row>
    <row r="676" spans="1:17" ht="16" x14ac:dyDescent="0.3">
      <c r="A676" s="1609"/>
      <c r="B676" s="1570"/>
      <c r="C676" s="1571"/>
      <c r="D676" s="1569"/>
      <c r="E676" s="1587"/>
      <c r="F676" s="1587"/>
      <c r="G676" s="1572"/>
      <c r="H676" s="1572"/>
      <c r="I676" s="1572"/>
      <c r="J676" s="1907"/>
      <c r="K676" s="1587"/>
      <c r="L676" s="2101"/>
      <c r="M676" s="2101"/>
      <c r="N676" s="2101"/>
      <c r="O676" s="2101"/>
      <c r="P676" s="2101"/>
      <c r="Q676" s="2101"/>
    </row>
    <row r="677" spans="1:17" ht="16" x14ac:dyDescent="0.3">
      <c r="A677" s="1609"/>
      <c r="B677" s="1570"/>
      <c r="C677" s="1571"/>
      <c r="D677" s="1569"/>
      <c r="E677" s="1587"/>
      <c r="F677" s="1587"/>
      <c r="G677" s="1572"/>
      <c r="H677" s="1572"/>
      <c r="I677" s="1572"/>
      <c r="J677" s="1907"/>
      <c r="K677" s="1587"/>
      <c r="L677" s="2101"/>
      <c r="M677" s="2101"/>
      <c r="N677" s="2101"/>
      <c r="O677" s="2101"/>
      <c r="P677" s="2101"/>
      <c r="Q677" s="2101"/>
    </row>
    <row r="678" spans="1:17" ht="16" x14ac:dyDescent="0.3">
      <c r="A678" s="1609"/>
      <c r="B678" s="1570"/>
      <c r="C678" s="1571"/>
      <c r="D678" s="1569"/>
      <c r="E678" s="1587"/>
      <c r="F678" s="1587"/>
      <c r="G678" s="1572"/>
      <c r="H678" s="1572"/>
      <c r="I678" s="1572"/>
      <c r="J678" s="1907"/>
      <c r="K678" s="1587"/>
      <c r="L678" s="2101"/>
      <c r="M678" s="2101"/>
      <c r="N678" s="2101"/>
      <c r="O678" s="2101"/>
      <c r="P678" s="2101"/>
      <c r="Q678" s="2101"/>
    </row>
    <row r="679" spans="1:17" ht="16" x14ac:dyDescent="0.3">
      <c r="A679" s="1609"/>
      <c r="B679" s="1570"/>
      <c r="C679" s="1571"/>
      <c r="D679" s="1569"/>
      <c r="E679" s="1587"/>
      <c r="F679" s="1587"/>
      <c r="G679" s="1572"/>
      <c r="H679" s="1572"/>
      <c r="I679" s="1572"/>
      <c r="J679" s="1907"/>
      <c r="K679" s="1587"/>
      <c r="L679" s="2101"/>
      <c r="M679" s="2101"/>
      <c r="N679" s="2101"/>
      <c r="O679" s="2101"/>
      <c r="P679" s="2101"/>
      <c r="Q679" s="2101"/>
    </row>
    <row r="680" spans="1:17" ht="16" x14ac:dyDescent="0.3">
      <c r="A680" s="1609"/>
      <c r="B680" s="1570"/>
      <c r="C680" s="1571"/>
      <c r="D680" s="1569"/>
      <c r="E680" s="1587"/>
      <c r="F680" s="1587"/>
      <c r="G680" s="1572"/>
      <c r="H680" s="1572"/>
      <c r="I680" s="1572"/>
      <c r="J680" s="1907"/>
      <c r="K680" s="1587"/>
      <c r="L680" s="2101"/>
      <c r="M680" s="2101"/>
      <c r="N680" s="2101"/>
      <c r="O680" s="2101"/>
      <c r="P680" s="2101"/>
      <c r="Q680" s="2101"/>
    </row>
    <row r="681" spans="1:17" ht="16" x14ac:dyDescent="0.3">
      <c r="A681" s="1609"/>
      <c r="B681" s="1570"/>
      <c r="C681" s="1571"/>
      <c r="D681" s="1569"/>
      <c r="E681" s="1587"/>
      <c r="F681" s="1587"/>
      <c r="G681" s="1572"/>
      <c r="H681" s="1572"/>
      <c r="I681" s="1572"/>
      <c r="J681" s="1907"/>
      <c r="K681" s="1587"/>
      <c r="L681" s="2101"/>
      <c r="M681" s="2101"/>
      <c r="N681" s="2101"/>
      <c r="O681" s="2101"/>
      <c r="P681" s="2101"/>
      <c r="Q681" s="2101"/>
    </row>
    <row r="682" spans="1:17" ht="16" x14ac:dyDescent="0.3">
      <c r="A682" s="1609"/>
      <c r="B682" s="1570"/>
      <c r="C682" s="1571"/>
      <c r="D682" s="1569"/>
      <c r="E682" s="1587"/>
      <c r="F682" s="1587"/>
      <c r="G682" s="1572"/>
      <c r="H682" s="1572"/>
      <c r="I682" s="1572"/>
      <c r="J682" s="1907"/>
      <c r="K682" s="1587"/>
      <c r="L682" s="2101"/>
      <c r="M682" s="2101"/>
      <c r="N682" s="2101"/>
      <c r="O682" s="2101"/>
      <c r="P682" s="2101"/>
      <c r="Q682" s="2101"/>
    </row>
    <row r="683" spans="1:17" ht="16" x14ac:dyDescent="0.3">
      <c r="A683" s="1609"/>
      <c r="B683" s="1570"/>
      <c r="C683" s="1571"/>
      <c r="D683" s="1569"/>
      <c r="E683" s="1587"/>
      <c r="F683" s="1587"/>
      <c r="G683" s="1572"/>
      <c r="H683" s="1572"/>
      <c r="I683" s="1572"/>
      <c r="J683" s="1907"/>
      <c r="K683" s="1587"/>
      <c r="L683" s="2101"/>
      <c r="M683" s="2101"/>
      <c r="N683" s="2101"/>
      <c r="O683" s="2101"/>
      <c r="P683" s="2101"/>
      <c r="Q683" s="2101"/>
    </row>
    <row r="684" spans="1:17" ht="16" x14ac:dyDescent="0.3">
      <c r="A684" s="1609"/>
      <c r="B684" s="1570"/>
      <c r="C684" s="1571"/>
      <c r="D684" s="1569"/>
      <c r="E684" s="1587"/>
      <c r="F684" s="1587"/>
      <c r="G684" s="1572"/>
      <c r="H684" s="1572"/>
      <c r="I684" s="1572"/>
      <c r="J684" s="1907"/>
      <c r="K684" s="1587"/>
      <c r="L684" s="2101"/>
      <c r="M684" s="2101"/>
      <c r="N684" s="2101"/>
      <c r="O684" s="2101"/>
      <c r="P684" s="2101"/>
      <c r="Q684" s="2101"/>
    </row>
    <row r="685" spans="1:17" ht="16" x14ac:dyDescent="0.3">
      <c r="A685" s="1609"/>
      <c r="B685" s="1570"/>
      <c r="C685" s="1571"/>
      <c r="D685" s="1569"/>
      <c r="E685" s="1587"/>
      <c r="F685" s="1587"/>
      <c r="G685" s="1572"/>
      <c r="H685" s="1572"/>
      <c r="I685" s="1572"/>
      <c r="J685" s="1907"/>
      <c r="K685" s="1587"/>
      <c r="L685" s="2101"/>
      <c r="M685" s="2101"/>
      <c r="N685" s="2101"/>
      <c r="O685" s="2101"/>
      <c r="P685" s="2101"/>
      <c r="Q685" s="2101"/>
    </row>
    <row r="686" spans="1:17" ht="16" x14ac:dyDescent="0.3">
      <c r="A686" s="1609"/>
      <c r="B686" s="1570"/>
      <c r="C686" s="1571"/>
      <c r="D686" s="1569"/>
      <c r="E686" s="1587"/>
      <c r="F686" s="1587"/>
      <c r="G686" s="1572"/>
      <c r="H686" s="1572"/>
      <c r="I686" s="1572"/>
      <c r="J686" s="1907"/>
      <c r="K686" s="1587"/>
      <c r="L686" s="2101"/>
      <c r="M686" s="2101"/>
      <c r="N686" s="2101"/>
      <c r="O686" s="2101"/>
      <c r="P686" s="2101"/>
      <c r="Q686" s="2101"/>
    </row>
    <row r="687" spans="1:17" ht="16" x14ac:dyDescent="0.3">
      <c r="A687" s="1609"/>
      <c r="B687" s="1570"/>
      <c r="C687" s="1571"/>
      <c r="D687" s="1569"/>
      <c r="E687" s="1587"/>
      <c r="F687" s="1587"/>
      <c r="G687" s="1572"/>
      <c r="H687" s="1572"/>
      <c r="I687" s="1572"/>
      <c r="J687" s="1907"/>
      <c r="K687" s="1587"/>
      <c r="L687" s="2101"/>
      <c r="M687" s="2101"/>
      <c r="N687" s="2101"/>
      <c r="O687" s="2101"/>
      <c r="P687" s="2101"/>
      <c r="Q687" s="2101"/>
    </row>
    <row r="688" spans="1:17" ht="16" x14ac:dyDescent="0.3">
      <c r="A688" s="1609"/>
      <c r="B688" s="1570"/>
      <c r="C688" s="1571"/>
      <c r="D688" s="1569"/>
      <c r="E688" s="1587"/>
      <c r="F688" s="1587"/>
      <c r="G688" s="1572"/>
      <c r="H688" s="1572"/>
      <c r="I688" s="1572"/>
      <c r="J688" s="1907"/>
      <c r="K688" s="1587"/>
      <c r="L688" s="2101"/>
      <c r="M688" s="2101"/>
      <c r="N688" s="2101"/>
      <c r="O688" s="2101"/>
      <c r="P688" s="2101"/>
      <c r="Q688" s="2101"/>
    </row>
    <row r="689" spans="1:17" ht="16" x14ac:dyDescent="0.3">
      <c r="A689" s="1609"/>
      <c r="B689" s="1570"/>
      <c r="C689" s="1571"/>
      <c r="D689" s="1569"/>
      <c r="E689" s="1587"/>
      <c r="F689" s="1587"/>
      <c r="G689" s="1572"/>
      <c r="H689" s="1572"/>
      <c r="I689" s="1572"/>
      <c r="J689" s="1907"/>
      <c r="K689" s="1587"/>
      <c r="L689" s="2101"/>
      <c r="M689" s="2101"/>
      <c r="N689" s="2101"/>
      <c r="O689" s="2101"/>
      <c r="P689" s="2101"/>
      <c r="Q689" s="2101"/>
    </row>
    <row r="690" spans="1:17" ht="16" x14ac:dyDescent="0.3">
      <c r="A690" s="1609"/>
      <c r="B690" s="1570"/>
      <c r="C690" s="1571"/>
      <c r="D690" s="1569"/>
      <c r="E690" s="1587"/>
      <c r="F690" s="1587"/>
      <c r="G690" s="1572"/>
      <c r="H690" s="1572"/>
      <c r="I690" s="1572"/>
      <c r="J690" s="1907"/>
      <c r="K690" s="1587"/>
      <c r="L690" s="2101"/>
      <c r="M690" s="2101"/>
      <c r="N690" s="2101"/>
      <c r="O690" s="2101"/>
      <c r="P690" s="2101"/>
      <c r="Q690" s="2101"/>
    </row>
    <row r="691" spans="1:17" ht="16" x14ac:dyDescent="0.3">
      <c r="A691" s="1609"/>
      <c r="B691" s="1570"/>
      <c r="C691" s="1571"/>
      <c r="D691" s="1569"/>
      <c r="E691" s="1587"/>
      <c r="F691" s="1587"/>
      <c r="G691" s="1572"/>
      <c r="H691" s="1572"/>
      <c r="I691" s="1572"/>
      <c r="J691" s="1907"/>
      <c r="K691" s="1587"/>
      <c r="L691" s="2101"/>
      <c r="M691" s="2101"/>
      <c r="N691" s="2101"/>
      <c r="O691" s="2101"/>
      <c r="P691" s="2101"/>
      <c r="Q691" s="2101"/>
    </row>
    <row r="692" spans="1:17" ht="16" x14ac:dyDescent="0.3">
      <c r="A692" s="1609"/>
      <c r="B692" s="1570"/>
      <c r="C692" s="1571"/>
      <c r="D692" s="1569"/>
      <c r="E692" s="1587"/>
      <c r="F692" s="1587"/>
      <c r="G692" s="1572"/>
      <c r="H692" s="1572"/>
      <c r="I692" s="1572"/>
      <c r="J692" s="1907"/>
      <c r="K692" s="1587"/>
      <c r="L692" s="2101"/>
      <c r="M692" s="2101"/>
      <c r="N692" s="2101"/>
      <c r="O692" s="2101"/>
      <c r="P692" s="2101"/>
      <c r="Q692" s="2101"/>
    </row>
    <row r="693" spans="1:17" ht="16" x14ac:dyDescent="0.3">
      <c r="A693" s="1609"/>
      <c r="B693" s="1570"/>
      <c r="C693" s="1571"/>
      <c r="D693" s="1569"/>
      <c r="E693" s="1587"/>
      <c r="F693" s="1587"/>
      <c r="G693" s="1572"/>
      <c r="H693" s="1572"/>
      <c r="I693" s="1572"/>
      <c r="J693" s="1907"/>
      <c r="K693" s="1587"/>
      <c r="L693" s="2101"/>
      <c r="M693" s="2101"/>
      <c r="N693" s="2101"/>
      <c r="O693" s="2101"/>
      <c r="P693" s="2101"/>
      <c r="Q693" s="2101"/>
    </row>
    <row r="694" spans="1:17" ht="16" x14ac:dyDescent="0.3">
      <c r="A694" s="1609"/>
      <c r="B694" s="1570"/>
      <c r="C694" s="1571"/>
      <c r="D694" s="1569"/>
      <c r="E694" s="1587"/>
      <c r="F694" s="1587"/>
      <c r="G694" s="1572"/>
      <c r="H694" s="1572"/>
      <c r="I694" s="1572"/>
      <c r="J694" s="1907"/>
      <c r="K694" s="1587"/>
      <c r="L694" s="2101"/>
      <c r="M694" s="2101"/>
      <c r="N694" s="2101"/>
      <c r="O694" s="2101"/>
      <c r="P694" s="2101"/>
      <c r="Q694" s="2101"/>
    </row>
    <row r="695" spans="1:17" ht="16" x14ac:dyDescent="0.3">
      <c r="A695" s="1609"/>
      <c r="B695" s="1570"/>
      <c r="C695" s="1571"/>
      <c r="D695" s="1569"/>
      <c r="E695" s="1587"/>
      <c r="F695" s="1587"/>
      <c r="G695" s="1572"/>
      <c r="H695" s="1572"/>
      <c r="I695" s="1572"/>
      <c r="J695" s="1907"/>
      <c r="K695" s="1587"/>
      <c r="L695" s="2101"/>
      <c r="M695" s="2101"/>
      <c r="N695" s="2101"/>
      <c r="O695" s="2101"/>
      <c r="P695" s="2101"/>
      <c r="Q695" s="2101"/>
    </row>
    <row r="696" spans="1:17" ht="16" x14ac:dyDescent="0.3">
      <c r="A696" s="1609"/>
      <c r="B696" s="1570"/>
      <c r="C696" s="1571"/>
      <c r="D696" s="1569"/>
      <c r="E696" s="1587"/>
      <c r="F696" s="1587"/>
      <c r="G696" s="1572"/>
      <c r="H696" s="1572"/>
      <c r="I696" s="1572"/>
      <c r="J696" s="1907"/>
      <c r="K696" s="1587"/>
      <c r="L696" s="2101"/>
      <c r="M696" s="2101"/>
      <c r="N696" s="2101"/>
      <c r="O696" s="2101"/>
      <c r="P696" s="2101"/>
      <c r="Q696" s="2101"/>
    </row>
    <row r="697" spans="1:17" ht="16" x14ac:dyDescent="0.3">
      <c r="A697" s="1609"/>
      <c r="B697" s="1570"/>
      <c r="C697" s="1571"/>
      <c r="D697" s="1569"/>
      <c r="E697" s="1587"/>
      <c r="F697" s="1587"/>
      <c r="G697" s="1572"/>
      <c r="H697" s="1572"/>
      <c r="I697" s="1572"/>
      <c r="J697" s="1907"/>
      <c r="K697" s="1587"/>
      <c r="L697" s="2101"/>
      <c r="M697" s="2101"/>
      <c r="N697" s="2101"/>
      <c r="O697" s="2101"/>
      <c r="P697" s="2101"/>
      <c r="Q697" s="2101"/>
    </row>
    <row r="698" spans="1:17" ht="16" x14ac:dyDescent="0.3">
      <c r="A698" s="1609"/>
      <c r="B698" s="1570"/>
      <c r="C698" s="1571"/>
      <c r="D698" s="1569"/>
      <c r="E698" s="1587"/>
      <c r="F698" s="1587"/>
      <c r="G698" s="1572"/>
      <c r="H698" s="1572"/>
      <c r="I698" s="1572"/>
      <c r="J698" s="1907"/>
      <c r="K698" s="1587"/>
      <c r="L698" s="2101"/>
      <c r="M698" s="2101"/>
      <c r="N698" s="2101"/>
      <c r="O698" s="2101"/>
      <c r="P698" s="2101"/>
      <c r="Q698" s="2101"/>
    </row>
    <row r="699" spans="1:17" ht="16" x14ac:dyDescent="0.3">
      <c r="A699" s="1609"/>
      <c r="B699" s="1570"/>
      <c r="C699" s="1571"/>
      <c r="D699" s="1569"/>
      <c r="E699" s="1587"/>
      <c r="F699" s="1587"/>
      <c r="G699" s="1572"/>
      <c r="H699" s="1572"/>
      <c r="I699" s="1572"/>
      <c r="J699" s="1907"/>
      <c r="K699" s="1587"/>
      <c r="L699" s="2101"/>
      <c r="M699" s="2101"/>
      <c r="N699" s="2101"/>
      <c r="O699" s="2101"/>
      <c r="P699" s="2101"/>
      <c r="Q699" s="2101"/>
    </row>
    <row r="700" spans="1:17" ht="16" x14ac:dyDescent="0.3">
      <c r="A700" s="1609"/>
      <c r="B700" s="1570"/>
      <c r="C700" s="1571"/>
      <c r="D700" s="1569"/>
      <c r="E700" s="1587"/>
      <c r="F700" s="1587"/>
      <c r="G700" s="1572"/>
      <c r="H700" s="1572"/>
      <c r="I700" s="1572"/>
      <c r="J700" s="1907"/>
      <c r="K700" s="1587"/>
      <c r="L700" s="2101"/>
      <c r="M700" s="2101"/>
      <c r="N700" s="2101"/>
      <c r="O700" s="2101"/>
      <c r="P700" s="2101"/>
      <c r="Q700" s="2101"/>
    </row>
    <row r="701" spans="1:17" ht="16" x14ac:dyDescent="0.3">
      <c r="A701" s="1609"/>
      <c r="B701" s="1570"/>
      <c r="C701" s="1571"/>
      <c r="D701" s="1569"/>
      <c r="E701" s="1587"/>
      <c r="F701" s="1587"/>
      <c r="G701" s="1572"/>
      <c r="H701" s="1572"/>
      <c r="I701" s="1572"/>
      <c r="J701" s="1907"/>
      <c r="K701" s="1587"/>
      <c r="L701" s="2101"/>
      <c r="M701" s="2101"/>
      <c r="N701" s="2101"/>
      <c r="O701" s="2101"/>
      <c r="P701" s="2101"/>
      <c r="Q701" s="2101"/>
    </row>
    <row r="702" spans="1:17" ht="16" x14ac:dyDescent="0.3">
      <c r="A702" s="1609"/>
      <c r="B702" s="1570"/>
      <c r="C702" s="1571"/>
      <c r="D702" s="1569"/>
      <c r="E702" s="1587"/>
      <c r="F702" s="1587"/>
      <c r="G702" s="1572"/>
      <c r="H702" s="1572"/>
      <c r="I702" s="1572"/>
      <c r="J702" s="1907"/>
      <c r="K702" s="1587"/>
      <c r="L702" s="2101"/>
      <c r="M702" s="2101"/>
      <c r="N702" s="2101"/>
      <c r="O702" s="2101"/>
      <c r="P702" s="2101"/>
      <c r="Q702" s="2101"/>
    </row>
    <row r="703" spans="1:17" ht="16" x14ac:dyDescent="0.3">
      <c r="A703" s="1609"/>
      <c r="B703" s="1570"/>
      <c r="C703" s="1571"/>
      <c r="D703" s="1569"/>
      <c r="E703" s="1587"/>
      <c r="F703" s="1587"/>
      <c r="G703" s="1572"/>
      <c r="H703" s="1572"/>
      <c r="I703" s="1572"/>
      <c r="J703" s="1907"/>
      <c r="K703" s="1587"/>
      <c r="L703" s="2101"/>
      <c r="M703" s="2101"/>
      <c r="N703" s="2101"/>
      <c r="O703" s="2101"/>
      <c r="P703" s="2101"/>
      <c r="Q703" s="2101"/>
    </row>
    <row r="704" spans="1:17" ht="16" x14ac:dyDescent="0.3">
      <c r="A704" s="1609"/>
      <c r="B704" s="1570"/>
      <c r="C704" s="1571"/>
      <c r="D704" s="1569"/>
      <c r="E704" s="1587"/>
      <c r="F704" s="1587"/>
      <c r="G704" s="1572"/>
      <c r="H704" s="1572"/>
      <c r="I704" s="1572"/>
      <c r="J704" s="1907"/>
      <c r="K704" s="1587"/>
      <c r="L704" s="2101"/>
      <c r="M704" s="2101"/>
      <c r="N704" s="2101"/>
      <c r="O704" s="2101"/>
      <c r="P704" s="2101"/>
      <c r="Q704" s="2101"/>
    </row>
    <row r="705" spans="1:17" ht="16" x14ac:dyDescent="0.3">
      <c r="A705" s="1609"/>
      <c r="B705" s="1570"/>
      <c r="C705" s="1571"/>
      <c r="D705" s="1569"/>
      <c r="E705" s="1587"/>
      <c r="F705" s="1587"/>
      <c r="G705" s="1572"/>
      <c r="H705" s="1572"/>
      <c r="I705" s="1572"/>
      <c r="J705" s="1907"/>
      <c r="K705" s="1587"/>
      <c r="L705" s="2101"/>
      <c r="M705" s="2101"/>
      <c r="N705" s="2101"/>
      <c r="O705" s="2101"/>
      <c r="P705" s="2101"/>
      <c r="Q705" s="2101"/>
    </row>
    <row r="706" spans="1:17" ht="16" x14ac:dyDescent="0.3">
      <c r="A706" s="1609"/>
      <c r="B706" s="1570"/>
      <c r="C706" s="1571"/>
      <c r="D706" s="1569"/>
      <c r="E706" s="1587"/>
      <c r="F706" s="1587"/>
      <c r="G706" s="1572"/>
      <c r="H706" s="1572"/>
      <c r="I706" s="1572"/>
      <c r="J706" s="1907"/>
      <c r="K706" s="1587"/>
      <c r="L706" s="2101"/>
      <c r="M706" s="2101"/>
      <c r="N706" s="2101"/>
      <c r="O706" s="2101"/>
      <c r="P706" s="2101"/>
      <c r="Q706" s="2101"/>
    </row>
    <row r="707" spans="1:17" ht="16" x14ac:dyDescent="0.3">
      <c r="A707" s="1609"/>
      <c r="B707" s="1570"/>
      <c r="C707" s="1571"/>
      <c r="D707" s="1569"/>
      <c r="E707" s="1587"/>
      <c r="F707" s="1587"/>
      <c r="G707" s="1572"/>
      <c r="H707" s="1572"/>
      <c r="I707" s="1572"/>
      <c r="J707" s="1907"/>
      <c r="K707" s="1587"/>
      <c r="L707" s="2101"/>
      <c r="M707" s="2101"/>
      <c r="N707" s="2101"/>
      <c r="O707" s="2101"/>
      <c r="P707" s="2101"/>
      <c r="Q707" s="2101"/>
    </row>
    <row r="708" spans="1:17" ht="16" x14ac:dyDescent="0.3">
      <c r="A708" s="1609"/>
      <c r="B708" s="1570"/>
      <c r="C708" s="1571"/>
      <c r="D708" s="1569"/>
      <c r="E708" s="1587"/>
      <c r="F708" s="1587"/>
      <c r="G708" s="1572"/>
      <c r="H708" s="1572"/>
      <c r="I708" s="1572"/>
      <c r="J708" s="1907"/>
      <c r="K708" s="1587"/>
      <c r="L708" s="2101"/>
      <c r="M708" s="2101"/>
      <c r="N708" s="2101"/>
      <c r="O708" s="2101"/>
      <c r="P708" s="2101"/>
      <c r="Q708" s="2101"/>
    </row>
    <row r="709" spans="1:17" ht="16" x14ac:dyDescent="0.3">
      <c r="A709" s="1609"/>
      <c r="B709" s="1570"/>
      <c r="C709" s="1571"/>
      <c r="D709" s="1569"/>
      <c r="E709" s="1587"/>
      <c r="F709" s="1587"/>
      <c r="G709" s="1572"/>
      <c r="H709" s="1572"/>
      <c r="I709" s="1572"/>
      <c r="J709" s="1907"/>
      <c r="K709" s="1587"/>
      <c r="L709" s="2101"/>
      <c r="M709" s="2101"/>
      <c r="N709" s="2101"/>
      <c r="O709" s="2101"/>
      <c r="P709" s="2101"/>
      <c r="Q709" s="2101"/>
    </row>
    <row r="710" spans="1:17" ht="16" x14ac:dyDescent="0.3">
      <c r="A710" s="1609"/>
      <c r="B710" s="1570"/>
      <c r="C710" s="1571"/>
      <c r="D710" s="1569"/>
      <c r="E710" s="1587"/>
      <c r="F710" s="1587"/>
      <c r="G710" s="1572"/>
      <c r="H710" s="1572"/>
      <c r="I710" s="1572"/>
      <c r="J710" s="1907"/>
      <c r="K710" s="1587"/>
      <c r="L710" s="2101"/>
      <c r="M710" s="2101"/>
      <c r="N710" s="2101"/>
      <c r="O710" s="2101"/>
      <c r="P710" s="2101"/>
      <c r="Q710" s="2101"/>
    </row>
    <row r="711" spans="1:17" ht="16" x14ac:dyDescent="0.3">
      <c r="A711" s="1609"/>
      <c r="B711" s="1570"/>
      <c r="C711" s="1571"/>
      <c r="D711" s="1569"/>
      <c r="E711" s="1587"/>
      <c r="F711" s="1587"/>
      <c r="G711" s="1572"/>
      <c r="H711" s="1572"/>
      <c r="I711" s="1572"/>
      <c r="J711" s="1907"/>
      <c r="K711" s="1587"/>
      <c r="L711" s="2101"/>
      <c r="M711" s="2101"/>
      <c r="N711" s="2101"/>
      <c r="O711" s="2101"/>
      <c r="P711" s="2101"/>
      <c r="Q711" s="2101"/>
    </row>
    <row r="712" spans="1:17" ht="16" x14ac:dyDescent="0.3">
      <c r="A712" s="1609"/>
      <c r="B712" s="1570"/>
      <c r="C712" s="1571"/>
      <c r="D712" s="1569"/>
      <c r="E712" s="1587"/>
      <c r="F712" s="1587"/>
      <c r="G712" s="1572"/>
      <c r="H712" s="1572"/>
      <c r="I712" s="1572"/>
      <c r="J712" s="1907"/>
      <c r="K712" s="1587"/>
      <c r="L712" s="2101"/>
      <c r="M712" s="2101"/>
      <c r="N712" s="2101"/>
      <c r="O712" s="2101"/>
      <c r="P712" s="2101"/>
      <c r="Q712" s="2101"/>
    </row>
    <row r="713" spans="1:17" ht="16" x14ac:dyDescent="0.3">
      <c r="A713" s="1609"/>
      <c r="B713" s="1570"/>
      <c r="C713" s="1571"/>
      <c r="D713" s="1569"/>
      <c r="E713" s="1587"/>
      <c r="F713" s="1587"/>
      <c r="G713" s="1572"/>
      <c r="H713" s="1572"/>
      <c r="I713" s="1572"/>
      <c r="J713" s="1907"/>
      <c r="K713" s="1587"/>
      <c r="L713" s="2101"/>
      <c r="M713" s="2101"/>
      <c r="N713" s="2101"/>
      <c r="O713" s="2101"/>
      <c r="P713" s="2101"/>
      <c r="Q713" s="2101"/>
    </row>
    <row r="714" spans="1:17" ht="16" x14ac:dyDescent="0.3">
      <c r="A714" s="1609"/>
      <c r="B714" s="1570"/>
      <c r="C714" s="1571"/>
      <c r="D714" s="1569"/>
      <c r="E714" s="1587"/>
      <c r="F714" s="1587"/>
      <c r="G714" s="1572"/>
      <c r="H714" s="1572"/>
      <c r="I714" s="1572"/>
      <c r="J714" s="1907"/>
      <c r="K714" s="1587"/>
      <c r="L714" s="2101"/>
      <c r="M714" s="2101"/>
      <c r="N714" s="2101"/>
      <c r="O714" s="2101"/>
      <c r="P714" s="2101"/>
      <c r="Q714" s="2101"/>
    </row>
    <row r="715" spans="1:17" ht="16" x14ac:dyDescent="0.3">
      <c r="A715" s="1609"/>
      <c r="B715" s="1570"/>
      <c r="C715" s="1571"/>
      <c r="D715" s="1569"/>
      <c r="E715" s="1587"/>
      <c r="F715" s="1587"/>
      <c r="G715" s="1572"/>
      <c r="H715" s="1572"/>
      <c r="I715" s="1572"/>
      <c r="J715" s="1907"/>
      <c r="K715" s="1587"/>
      <c r="L715" s="2101"/>
      <c r="M715" s="2101"/>
      <c r="N715" s="2101"/>
      <c r="O715" s="2101"/>
      <c r="P715" s="2101"/>
      <c r="Q715" s="2101"/>
    </row>
    <row r="716" spans="1:17" ht="16" x14ac:dyDescent="0.3">
      <c r="A716" s="1609"/>
      <c r="B716" s="1570"/>
      <c r="C716" s="1571"/>
      <c r="D716" s="1569"/>
      <c r="E716" s="1587"/>
      <c r="F716" s="1587"/>
      <c r="G716" s="1572"/>
      <c r="H716" s="1572"/>
      <c r="I716" s="1572"/>
      <c r="J716" s="1907"/>
      <c r="K716" s="1587"/>
      <c r="L716" s="2101"/>
      <c r="M716" s="2101"/>
      <c r="N716" s="2101"/>
      <c r="O716" s="2101"/>
      <c r="P716" s="2101"/>
      <c r="Q716" s="2101"/>
    </row>
    <row r="717" spans="1:17" ht="16" x14ac:dyDescent="0.3">
      <c r="A717" s="1609"/>
      <c r="B717" s="1570"/>
      <c r="C717" s="1571"/>
      <c r="D717" s="1569"/>
      <c r="E717" s="1587"/>
      <c r="F717" s="1587"/>
      <c r="G717" s="1572"/>
      <c r="H717" s="1572"/>
      <c r="I717" s="1572"/>
      <c r="J717" s="1907"/>
      <c r="K717" s="1587"/>
      <c r="L717" s="2101"/>
      <c r="M717" s="2101"/>
      <c r="N717" s="2101"/>
      <c r="O717" s="2101"/>
      <c r="P717" s="2101"/>
      <c r="Q717" s="2101"/>
    </row>
    <row r="718" spans="1:17" ht="16" x14ac:dyDescent="0.3">
      <c r="A718" s="1609"/>
      <c r="B718" s="1570"/>
      <c r="C718" s="1571"/>
      <c r="D718" s="1569"/>
      <c r="E718" s="1587"/>
      <c r="F718" s="1587"/>
      <c r="G718" s="1572"/>
      <c r="H718" s="1572"/>
      <c r="I718" s="1572"/>
      <c r="J718" s="1907"/>
      <c r="K718" s="1587"/>
      <c r="L718" s="2101"/>
      <c r="M718" s="2101"/>
      <c r="N718" s="2101"/>
      <c r="O718" s="2101"/>
      <c r="P718" s="2101"/>
      <c r="Q718" s="2101"/>
    </row>
    <row r="719" spans="1:17" ht="16" x14ac:dyDescent="0.3">
      <c r="A719" s="1609"/>
      <c r="B719" s="1570"/>
      <c r="C719" s="1571"/>
      <c r="D719" s="1569"/>
      <c r="E719" s="1587"/>
      <c r="F719" s="1587"/>
      <c r="G719" s="1572"/>
      <c r="H719" s="1572"/>
      <c r="I719" s="1572"/>
      <c r="J719" s="1907"/>
      <c r="K719" s="1587"/>
      <c r="L719" s="2101"/>
      <c r="M719" s="2101"/>
      <c r="N719" s="2101"/>
      <c r="O719" s="2101"/>
      <c r="P719" s="2101"/>
      <c r="Q719" s="2101"/>
    </row>
    <row r="720" spans="1:17" ht="16" x14ac:dyDescent="0.3">
      <c r="A720" s="1609"/>
      <c r="B720" s="1570"/>
      <c r="C720" s="1571"/>
      <c r="D720" s="1569"/>
      <c r="E720" s="1587"/>
      <c r="F720" s="1587"/>
      <c r="G720" s="1572"/>
      <c r="H720" s="1572"/>
      <c r="I720" s="1572"/>
      <c r="J720" s="1907"/>
      <c r="K720" s="1587"/>
      <c r="L720" s="2101"/>
      <c r="M720" s="2101"/>
      <c r="N720" s="2101"/>
      <c r="O720" s="2101"/>
      <c r="P720" s="2101"/>
      <c r="Q720" s="2101"/>
    </row>
    <row r="721" spans="1:17" ht="16" x14ac:dyDescent="0.3">
      <c r="A721" s="1609"/>
      <c r="B721" s="1570"/>
      <c r="C721" s="1571"/>
      <c r="D721" s="1569"/>
      <c r="E721" s="1587"/>
      <c r="F721" s="1587"/>
      <c r="G721" s="1572"/>
      <c r="H721" s="1572"/>
      <c r="I721" s="1572"/>
      <c r="J721" s="1907"/>
      <c r="K721" s="1587"/>
      <c r="L721" s="2101"/>
      <c r="M721" s="2101"/>
      <c r="N721" s="2101"/>
      <c r="O721" s="2101"/>
      <c r="P721" s="2101"/>
      <c r="Q721" s="2101"/>
    </row>
    <row r="722" spans="1:17" ht="16" x14ac:dyDescent="0.3">
      <c r="A722" s="1609"/>
      <c r="B722" s="1570"/>
      <c r="C722" s="1571"/>
      <c r="D722" s="1569"/>
      <c r="E722" s="1587"/>
      <c r="F722" s="1587"/>
      <c r="G722" s="1572"/>
      <c r="H722" s="1572"/>
      <c r="I722" s="1572"/>
      <c r="J722" s="1907"/>
      <c r="K722" s="1587"/>
      <c r="L722" s="2101"/>
      <c r="M722" s="2101"/>
      <c r="N722" s="2101"/>
      <c r="O722" s="2101"/>
      <c r="P722" s="2101"/>
      <c r="Q722" s="2101"/>
    </row>
    <row r="723" spans="1:17" ht="16" x14ac:dyDescent="0.3">
      <c r="A723" s="1609"/>
      <c r="B723" s="1570"/>
      <c r="C723" s="1571"/>
      <c r="D723" s="1569"/>
      <c r="E723" s="1587"/>
      <c r="F723" s="1587"/>
      <c r="G723" s="1572"/>
      <c r="H723" s="1572"/>
      <c r="I723" s="1572"/>
      <c r="J723" s="1907"/>
      <c r="K723" s="1587"/>
      <c r="L723" s="2101"/>
      <c r="M723" s="2101"/>
      <c r="N723" s="2101"/>
      <c r="O723" s="2101"/>
      <c r="P723" s="2101"/>
      <c r="Q723" s="2101"/>
    </row>
    <row r="724" spans="1:17" ht="16" x14ac:dyDescent="0.3">
      <c r="A724" s="1609"/>
      <c r="B724" s="1570"/>
      <c r="C724" s="1571"/>
      <c r="D724" s="1569"/>
      <c r="E724" s="1587"/>
      <c r="F724" s="1587"/>
      <c r="G724" s="1572"/>
      <c r="H724" s="1572"/>
      <c r="I724" s="1572"/>
      <c r="J724" s="1907"/>
      <c r="K724" s="1587"/>
      <c r="L724" s="2101"/>
      <c r="M724" s="2101"/>
      <c r="N724" s="2101"/>
      <c r="O724" s="2101"/>
      <c r="P724" s="2101"/>
      <c r="Q724" s="2101"/>
    </row>
    <row r="725" spans="1:17" ht="16" x14ac:dyDescent="0.3">
      <c r="A725" s="1609"/>
      <c r="B725" s="1570"/>
      <c r="C725" s="1571"/>
      <c r="D725" s="1569"/>
      <c r="E725" s="1587"/>
      <c r="F725" s="1587"/>
      <c r="G725" s="1572"/>
      <c r="H725" s="1572"/>
      <c r="I725" s="1572"/>
      <c r="J725" s="1907"/>
      <c r="K725" s="1587"/>
      <c r="L725" s="2101"/>
      <c r="M725" s="2101"/>
      <c r="N725" s="2101"/>
      <c r="O725" s="2101"/>
      <c r="P725" s="2101"/>
      <c r="Q725" s="2101"/>
    </row>
    <row r="726" spans="1:17" ht="16" x14ac:dyDescent="0.3">
      <c r="A726" s="1609"/>
      <c r="B726" s="1570"/>
      <c r="C726" s="1571"/>
      <c r="D726" s="1569"/>
      <c r="E726" s="1587"/>
      <c r="F726" s="1587"/>
      <c r="G726" s="1572"/>
      <c r="H726" s="1572"/>
      <c r="I726" s="1572"/>
      <c r="J726" s="1907"/>
      <c r="K726" s="1587"/>
      <c r="L726" s="2101"/>
      <c r="M726" s="2101"/>
      <c r="N726" s="2101"/>
      <c r="O726" s="2101"/>
      <c r="P726" s="2101"/>
      <c r="Q726" s="2101"/>
    </row>
    <row r="727" spans="1:17" ht="16" x14ac:dyDescent="0.3">
      <c r="A727" s="1609"/>
      <c r="B727" s="1570"/>
      <c r="C727" s="1571"/>
      <c r="D727" s="1569"/>
      <c r="E727" s="1587"/>
      <c r="F727" s="1587"/>
      <c r="G727" s="1572"/>
      <c r="H727" s="1572"/>
      <c r="I727" s="1572"/>
      <c r="J727" s="1907"/>
      <c r="K727" s="1587"/>
      <c r="L727" s="2101"/>
      <c r="M727" s="2101"/>
      <c r="N727" s="2101"/>
      <c r="O727" s="2101"/>
      <c r="P727" s="2101"/>
      <c r="Q727" s="2101"/>
    </row>
    <row r="728" spans="1:17" ht="16" x14ac:dyDescent="0.3">
      <c r="A728" s="1609"/>
      <c r="B728" s="1570"/>
      <c r="C728" s="1571"/>
      <c r="D728" s="1569"/>
      <c r="E728" s="1587"/>
      <c r="F728" s="1587"/>
      <c r="G728" s="1572"/>
      <c r="H728" s="1572"/>
      <c r="I728" s="1572"/>
      <c r="J728" s="1907"/>
      <c r="K728" s="1587"/>
      <c r="L728" s="2101"/>
      <c r="M728" s="2101"/>
      <c r="N728" s="2101"/>
      <c r="O728" s="2101"/>
      <c r="P728" s="2101"/>
      <c r="Q728" s="2101"/>
    </row>
    <row r="729" spans="1:17" ht="16" x14ac:dyDescent="0.3">
      <c r="A729" s="1609"/>
      <c r="B729" s="1570"/>
      <c r="C729" s="1571"/>
      <c r="D729" s="1569"/>
      <c r="E729" s="1587"/>
      <c r="F729" s="1587"/>
      <c r="G729" s="1572"/>
      <c r="H729" s="1572"/>
      <c r="I729" s="1572"/>
      <c r="J729" s="1907"/>
      <c r="K729" s="1587"/>
      <c r="L729" s="2101"/>
      <c r="M729" s="2101"/>
      <c r="N729" s="2101"/>
      <c r="O729" s="2101"/>
      <c r="P729" s="2101"/>
      <c r="Q729" s="2101"/>
    </row>
    <row r="730" spans="1:17" ht="16" x14ac:dyDescent="0.3">
      <c r="A730" s="1609"/>
      <c r="B730" s="1570"/>
      <c r="C730" s="1571"/>
      <c r="D730" s="1569"/>
      <c r="E730" s="1587"/>
      <c r="F730" s="1587"/>
      <c r="G730" s="1572"/>
      <c r="H730" s="1572"/>
      <c r="I730" s="1572"/>
      <c r="J730" s="1907"/>
      <c r="K730" s="1587"/>
      <c r="L730" s="2101"/>
      <c r="M730" s="2101"/>
      <c r="N730" s="2101"/>
      <c r="O730" s="2101"/>
      <c r="P730" s="2101"/>
      <c r="Q730" s="2101"/>
    </row>
    <row r="731" spans="1:17" ht="16" x14ac:dyDescent="0.3">
      <c r="A731" s="1609"/>
      <c r="B731" s="1570"/>
      <c r="C731" s="1571"/>
      <c r="D731" s="1569"/>
      <c r="E731" s="1587"/>
      <c r="F731" s="1587"/>
      <c r="G731" s="1572"/>
      <c r="H731" s="1572"/>
      <c r="I731" s="1572"/>
      <c r="J731" s="1907"/>
      <c r="K731" s="1587"/>
      <c r="L731" s="2101"/>
      <c r="M731" s="2101"/>
      <c r="N731" s="2101"/>
      <c r="O731" s="2101"/>
      <c r="P731" s="2101"/>
      <c r="Q731" s="2101"/>
    </row>
    <row r="732" spans="1:17" ht="16" x14ac:dyDescent="0.3">
      <c r="A732" s="1609"/>
      <c r="B732" s="1570"/>
      <c r="C732" s="1571"/>
      <c r="D732" s="1569"/>
      <c r="E732" s="1587"/>
      <c r="F732" s="1587"/>
      <c r="G732" s="1572"/>
      <c r="H732" s="1572"/>
      <c r="I732" s="1572"/>
      <c r="J732" s="1907"/>
      <c r="K732" s="1587"/>
      <c r="L732" s="2101"/>
      <c r="M732" s="2101"/>
      <c r="N732" s="2101"/>
      <c r="O732" s="2101"/>
      <c r="P732" s="2101"/>
      <c r="Q732" s="2101"/>
    </row>
    <row r="733" spans="1:17" ht="16" x14ac:dyDescent="0.3">
      <c r="A733" s="1609"/>
      <c r="B733" s="1570"/>
      <c r="C733" s="1571"/>
      <c r="D733" s="1569"/>
      <c r="E733" s="1587"/>
      <c r="F733" s="1587"/>
      <c r="G733" s="1572"/>
      <c r="H733" s="1572"/>
      <c r="I733" s="1572"/>
      <c r="J733" s="1907"/>
      <c r="K733" s="1587"/>
      <c r="L733" s="2101"/>
      <c r="M733" s="2101"/>
      <c r="N733" s="2101"/>
      <c r="O733" s="2101"/>
      <c r="P733" s="2101"/>
      <c r="Q733" s="2101"/>
    </row>
    <row r="734" spans="1:17" ht="16" x14ac:dyDescent="0.3">
      <c r="A734" s="1609"/>
      <c r="B734" s="1570"/>
      <c r="C734" s="1571"/>
      <c r="D734" s="1569"/>
      <c r="E734" s="1587"/>
      <c r="F734" s="1587"/>
      <c r="G734" s="1572"/>
      <c r="H734" s="1572"/>
      <c r="I734" s="1572"/>
      <c r="J734" s="1907"/>
      <c r="K734" s="1587"/>
      <c r="L734" s="2101"/>
      <c r="M734" s="2101"/>
      <c r="N734" s="2101"/>
      <c r="O734" s="2101"/>
      <c r="P734" s="2101"/>
      <c r="Q734" s="2101"/>
    </row>
    <row r="735" spans="1:17" ht="16" x14ac:dyDescent="0.3">
      <c r="A735" s="1609"/>
      <c r="B735" s="1570"/>
      <c r="C735" s="1571"/>
      <c r="D735" s="1569"/>
      <c r="E735" s="1587"/>
      <c r="F735" s="1587"/>
      <c r="G735" s="1572"/>
      <c r="H735" s="1572"/>
      <c r="I735" s="1572"/>
      <c r="J735" s="1907"/>
      <c r="K735" s="1587"/>
      <c r="L735" s="2101"/>
      <c r="M735" s="2101"/>
      <c r="N735" s="2101"/>
      <c r="O735" s="2101"/>
      <c r="P735" s="2101"/>
      <c r="Q735" s="2101"/>
    </row>
    <row r="736" spans="1:17" ht="16" x14ac:dyDescent="0.3">
      <c r="A736" s="1609"/>
      <c r="B736" s="1570"/>
      <c r="C736" s="1571"/>
      <c r="D736" s="1569"/>
      <c r="E736" s="1587"/>
      <c r="F736" s="1587"/>
      <c r="G736" s="1572"/>
      <c r="H736" s="1572"/>
      <c r="I736" s="1572"/>
      <c r="J736" s="1907"/>
      <c r="K736" s="1587"/>
      <c r="L736" s="2101"/>
      <c r="M736" s="2101"/>
      <c r="N736" s="2101"/>
      <c r="O736" s="2101"/>
      <c r="P736" s="2101"/>
      <c r="Q736" s="2101"/>
    </row>
    <row r="737" spans="1:17" ht="16" x14ac:dyDescent="0.3">
      <c r="A737" s="1609"/>
      <c r="B737" s="1570"/>
      <c r="C737" s="1571"/>
      <c r="D737" s="1569"/>
      <c r="E737" s="1587"/>
      <c r="F737" s="1587"/>
      <c r="G737" s="1572"/>
      <c r="H737" s="1572"/>
      <c r="I737" s="1572"/>
      <c r="J737" s="1907"/>
      <c r="K737" s="1587"/>
      <c r="L737" s="2101"/>
      <c r="M737" s="2101"/>
      <c r="N737" s="2101"/>
      <c r="O737" s="2101"/>
      <c r="P737" s="2101"/>
      <c r="Q737" s="2101"/>
    </row>
    <row r="738" spans="1:17" ht="16" x14ac:dyDescent="0.3">
      <c r="A738" s="1609"/>
      <c r="B738" s="1570"/>
      <c r="C738" s="1571"/>
      <c r="D738" s="1569"/>
      <c r="E738" s="1587"/>
      <c r="F738" s="1587"/>
      <c r="G738" s="1572"/>
      <c r="H738" s="1572"/>
      <c r="I738" s="1572"/>
      <c r="J738" s="1907"/>
      <c r="K738" s="1587"/>
      <c r="L738" s="2101"/>
      <c r="M738" s="2101"/>
      <c r="N738" s="2101"/>
      <c r="O738" s="2101"/>
      <c r="P738" s="2101"/>
      <c r="Q738" s="2101"/>
    </row>
    <row r="739" spans="1:17" ht="16" x14ac:dyDescent="0.3">
      <c r="A739" s="1609"/>
      <c r="B739" s="1570"/>
      <c r="C739" s="1571"/>
      <c r="D739" s="1569"/>
      <c r="E739" s="1587"/>
      <c r="F739" s="1587"/>
      <c r="G739" s="1572"/>
      <c r="H739" s="1572"/>
      <c r="I739" s="1572"/>
      <c r="J739" s="1907"/>
      <c r="K739" s="1587"/>
      <c r="L739" s="2101"/>
      <c r="M739" s="2101"/>
      <c r="N739" s="2101"/>
      <c r="O739" s="2101"/>
      <c r="P739" s="2101"/>
      <c r="Q739" s="2101"/>
    </row>
    <row r="740" spans="1:17" ht="16" x14ac:dyDescent="0.3">
      <c r="A740" s="1609"/>
      <c r="B740" s="1570"/>
      <c r="C740" s="1571"/>
      <c r="D740" s="1569"/>
      <c r="E740" s="1587"/>
      <c r="F740" s="1587"/>
      <c r="G740" s="1572"/>
      <c r="H740" s="1572"/>
      <c r="I740" s="1572"/>
      <c r="J740" s="1907"/>
      <c r="K740" s="1587"/>
      <c r="L740" s="2101"/>
      <c r="M740" s="2101"/>
      <c r="N740" s="2101"/>
      <c r="O740" s="2101"/>
      <c r="P740" s="2101"/>
      <c r="Q740" s="2101"/>
    </row>
    <row r="741" spans="1:17" ht="16" x14ac:dyDescent="0.3">
      <c r="A741" s="1609"/>
      <c r="B741" s="1570"/>
      <c r="C741" s="1571"/>
      <c r="D741" s="1569"/>
      <c r="E741" s="1587"/>
      <c r="F741" s="1587"/>
      <c r="G741" s="1572"/>
      <c r="H741" s="1572"/>
      <c r="I741" s="1572"/>
      <c r="J741" s="1907"/>
      <c r="K741" s="1587"/>
      <c r="L741" s="2101"/>
      <c r="M741" s="2101"/>
      <c r="N741" s="2101"/>
      <c r="O741" s="2101"/>
      <c r="P741" s="2101"/>
      <c r="Q741" s="2101"/>
    </row>
    <row r="742" spans="1:17" ht="16" x14ac:dyDescent="0.3">
      <c r="A742" s="1609"/>
      <c r="B742" s="1570"/>
      <c r="C742" s="1571"/>
      <c r="D742" s="1569"/>
      <c r="E742" s="1587"/>
      <c r="F742" s="1587"/>
      <c r="G742" s="1572"/>
      <c r="H742" s="1572"/>
      <c r="I742" s="1572"/>
      <c r="J742" s="1907"/>
      <c r="K742" s="1587"/>
      <c r="L742" s="2101"/>
      <c r="M742" s="2101"/>
      <c r="N742" s="2101"/>
      <c r="O742" s="2101"/>
      <c r="P742" s="2101"/>
      <c r="Q742" s="2101"/>
    </row>
    <row r="743" spans="1:17" ht="16" x14ac:dyDescent="0.3">
      <c r="A743" s="1609"/>
      <c r="B743" s="1570"/>
      <c r="C743" s="1571"/>
      <c r="D743" s="1569"/>
      <c r="E743" s="1587"/>
      <c r="F743" s="1587"/>
      <c r="G743" s="1572"/>
      <c r="H743" s="1572"/>
      <c r="I743" s="1572"/>
      <c r="J743" s="1907"/>
      <c r="K743" s="1587"/>
      <c r="L743" s="2101"/>
      <c r="M743" s="2101"/>
      <c r="N743" s="2101"/>
      <c r="O743" s="2101"/>
      <c r="P743" s="2101"/>
      <c r="Q743" s="2101"/>
    </row>
    <row r="744" spans="1:17" ht="16" x14ac:dyDescent="0.3">
      <c r="A744" s="1609"/>
      <c r="B744" s="1570"/>
      <c r="C744" s="1571"/>
      <c r="D744" s="1569"/>
      <c r="E744" s="1587"/>
      <c r="F744" s="1587"/>
      <c r="G744" s="1572"/>
      <c r="H744" s="1572"/>
      <c r="I744" s="1572"/>
      <c r="J744" s="1907"/>
      <c r="K744" s="1587"/>
      <c r="L744" s="2101"/>
      <c r="M744" s="2101"/>
      <c r="N744" s="2101"/>
      <c r="O744" s="2101"/>
      <c r="P744" s="2101"/>
      <c r="Q744" s="2101"/>
    </row>
    <row r="745" spans="1:17" ht="16" x14ac:dyDescent="0.3">
      <c r="A745" s="1609"/>
      <c r="B745" s="1570"/>
      <c r="C745" s="1571"/>
      <c r="D745" s="1569"/>
      <c r="E745" s="1587"/>
      <c r="F745" s="1587"/>
      <c r="G745" s="1572"/>
      <c r="H745" s="1572"/>
      <c r="I745" s="1572"/>
      <c r="J745" s="1907"/>
      <c r="K745" s="1587"/>
      <c r="L745" s="2101"/>
      <c r="M745" s="2101"/>
      <c r="N745" s="2101"/>
      <c r="O745" s="2101"/>
      <c r="P745" s="2101"/>
      <c r="Q745" s="2101"/>
    </row>
    <row r="746" spans="1:17" ht="16" x14ac:dyDescent="0.3">
      <c r="A746" s="1609"/>
      <c r="B746" s="1570"/>
      <c r="C746" s="1571"/>
      <c r="D746" s="1569"/>
      <c r="E746" s="1587"/>
      <c r="F746" s="1587"/>
      <c r="G746" s="1572"/>
      <c r="H746" s="1572"/>
      <c r="I746" s="1572"/>
      <c r="J746" s="1907"/>
      <c r="K746" s="1587"/>
      <c r="L746" s="2101"/>
      <c r="M746" s="2101"/>
      <c r="N746" s="2101"/>
      <c r="O746" s="2101"/>
      <c r="P746" s="2101"/>
      <c r="Q746" s="2101"/>
    </row>
    <row r="747" spans="1:17" ht="16" x14ac:dyDescent="0.3">
      <c r="A747" s="1609"/>
      <c r="B747" s="1570"/>
      <c r="C747" s="1571"/>
      <c r="D747" s="1569"/>
      <c r="E747" s="1587"/>
      <c r="F747" s="1587"/>
      <c r="G747" s="1572"/>
      <c r="H747" s="1572"/>
      <c r="I747" s="1572"/>
      <c r="J747" s="1907"/>
      <c r="K747" s="1587"/>
      <c r="L747" s="2101"/>
      <c r="M747" s="2101"/>
      <c r="N747" s="2101"/>
      <c r="O747" s="2101"/>
      <c r="P747" s="2101"/>
      <c r="Q747" s="2101"/>
    </row>
    <row r="748" spans="1:17" ht="16" x14ac:dyDescent="0.3">
      <c r="A748" s="1609"/>
      <c r="B748" s="1570"/>
      <c r="C748" s="1571"/>
      <c r="D748" s="1569"/>
      <c r="E748" s="1587"/>
      <c r="F748" s="1587"/>
      <c r="G748" s="1572"/>
      <c r="H748" s="1572"/>
      <c r="I748" s="1572"/>
      <c r="J748" s="1907"/>
      <c r="K748" s="1587"/>
      <c r="L748" s="2101"/>
      <c r="M748" s="2101"/>
      <c r="N748" s="2101"/>
      <c r="O748" s="2101"/>
      <c r="P748" s="2101"/>
      <c r="Q748" s="2101"/>
    </row>
    <row r="749" spans="1:17" ht="16" x14ac:dyDescent="0.3">
      <c r="A749" s="1609"/>
      <c r="B749" s="1570"/>
      <c r="C749" s="1571"/>
      <c r="D749" s="1569"/>
      <c r="E749" s="1587"/>
      <c r="F749" s="1587"/>
      <c r="G749" s="1572"/>
      <c r="H749" s="1572"/>
      <c r="I749" s="1572"/>
      <c r="J749" s="1907"/>
      <c r="K749" s="1587"/>
      <c r="L749" s="2101"/>
      <c r="M749" s="2101"/>
      <c r="N749" s="2101"/>
      <c r="O749" s="2101"/>
      <c r="P749" s="2101"/>
      <c r="Q749" s="2101"/>
    </row>
    <row r="750" spans="1:17" ht="16" x14ac:dyDescent="0.3">
      <c r="A750" s="1609"/>
      <c r="B750" s="1570"/>
      <c r="C750" s="1571"/>
      <c r="D750" s="1569"/>
      <c r="E750" s="1587"/>
      <c r="F750" s="1587"/>
      <c r="G750" s="1572"/>
      <c r="H750" s="1572"/>
      <c r="I750" s="1572"/>
      <c r="J750" s="1907"/>
      <c r="K750" s="1587"/>
      <c r="L750" s="2101"/>
      <c r="M750" s="2101"/>
      <c r="N750" s="2101"/>
      <c r="O750" s="2101"/>
      <c r="P750" s="2101"/>
      <c r="Q750" s="2101"/>
    </row>
    <row r="751" spans="1:17" ht="16" x14ac:dyDescent="0.3">
      <c r="A751" s="1609"/>
      <c r="B751" s="1570"/>
      <c r="C751" s="1571"/>
      <c r="D751" s="1569"/>
      <c r="E751" s="1587"/>
      <c r="F751" s="1587"/>
      <c r="G751" s="1572"/>
      <c r="H751" s="1572"/>
      <c r="I751" s="1572"/>
      <c r="J751" s="1907"/>
      <c r="K751" s="1587"/>
      <c r="L751" s="2101"/>
      <c r="M751" s="2101"/>
      <c r="N751" s="2101"/>
      <c r="O751" s="2101"/>
      <c r="P751" s="2101"/>
      <c r="Q751" s="2101"/>
    </row>
    <row r="752" spans="1:17" ht="16" x14ac:dyDescent="0.3">
      <c r="A752" s="1609"/>
      <c r="B752" s="1570"/>
      <c r="C752" s="1571"/>
      <c r="D752" s="1569"/>
      <c r="E752" s="1587"/>
      <c r="F752" s="1587"/>
      <c r="G752" s="1572"/>
      <c r="H752" s="1572"/>
      <c r="I752" s="1572"/>
      <c r="J752" s="1907"/>
      <c r="K752" s="1587"/>
      <c r="L752" s="2101"/>
      <c r="M752" s="2101"/>
      <c r="N752" s="2101"/>
      <c r="O752" s="2101"/>
      <c r="P752" s="2101"/>
      <c r="Q752" s="2101"/>
    </row>
    <row r="753" spans="1:17" ht="16" x14ac:dyDescent="0.3">
      <c r="A753" s="1609"/>
      <c r="B753" s="1570"/>
      <c r="C753" s="1571"/>
      <c r="D753" s="1569"/>
      <c r="E753" s="1587"/>
      <c r="F753" s="1587"/>
      <c r="G753" s="1572"/>
      <c r="H753" s="1572"/>
      <c r="I753" s="1572"/>
      <c r="J753" s="1907"/>
      <c r="K753" s="1587"/>
      <c r="L753" s="2101"/>
      <c r="M753" s="2101"/>
      <c r="N753" s="2101"/>
      <c r="O753" s="2101"/>
      <c r="P753" s="2101"/>
      <c r="Q753" s="2101"/>
    </row>
    <row r="754" spans="1:17" ht="16" x14ac:dyDescent="0.3">
      <c r="A754" s="1609"/>
      <c r="B754" s="1570"/>
      <c r="C754" s="1571"/>
      <c r="D754" s="1569"/>
      <c r="E754" s="1587"/>
      <c r="F754" s="1587"/>
      <c r="G754" s="1572"/>
      <c r="H754" s="1572"/>
      <c r="I754" s="1572"/>
      <c r="J754" s="1907"/>
      <c r="K754" s="1587"/>
      <c r="L754" s="2101"/>
      <c r="M754" s="2101"/>
      <c r="N754" s="2101"/>
      <c r="O754" s="2101"/>
      <c r="P754" s="2101"/>
      <c r="Q754" s="2101"/>
    </row>
    <row r="755" spans="1:17" ht="16" x14ac:dyDescent="0.3">
      <c r="A755" s="1609"/>
      <c r="B755" s="1570"/>
      <c r="C755" s="1571"/>
      <c r="D755" s="1569"/>
      <c r="E755" s="1587"/>
      <c r="F755" s="1587"/>
      <c r="G755" s="1572"/>
      <c r="H755" s="1572"/>
      <c r="I755" s="1572"/>
      <c r="J755" s="1907"/>
      <c r="K755" s="1587"/>
      <c r="L755" s="2101"/>
      <c r="M755" s="2101"/>
      <c r="N755" s="2101"/>
      <c r="O755" s="2101"/>
      <c r="P755" s="2101"/>
      <c r="Q755" s="2101"/>
    </row>
    <row r="756" spans="1:17" ht="16" x14ac:dyDescent="0.3">
      <c r="A756" s="1609"/>
      <c r="B756" s="1570"/>
      <c r="C756" s="1571"/>
      <c r="D756" s="1569"/>
      <c r="E756" s="1587"/>
      <c r="F756" s="1587"/>
      <c r="G756" s="1572"/>
      <c r="H756" s="1572"/>
      <c r="I756" s="1572"/>
      <c r="J756" s="1907"/>
      <c r="K756" s="1587"/>
      <c r="L756" s="2101"/>
      <c r="M756" s="2101"/>
      <c r="N756" s="2101"/>
      <c r="O756" s="2101"/>
      <c r="P756" s="2101"/>
      <c r="Q756" s="2101"/>
    </row>
    <row r="757" spans="1:17" ht="16" x14ac:dyDescent="0.3">
      <c r="A757" s="1609"/>
      <c r="B757" s="1570"/>
      <c r="C757" s="1571"/>
      <c r="D757" s="1569"/>
      <c r="E757" s="1587"/>
      <c r="F757" s="1587"/>
      <c r="G757" s="1572"/>
      <c r="H757" s="1572"/>
      <c r="I757" s="1572"/>
      <c r="J757" s="1907"/>
      <c r="K757" s="1587"/>
      <c r="L757" s="2101"/>
      <c r="M757" s="2101"/>
      <c r="N757" s="2101"/>
      <c r="O757" s="2101"/>
      <c r="P757" s="2101"/>
      <c r="Q757" s="2101"/>
    </row>
    <row r="758" spans="1:17" ht="16" x14ac:dyDescent="0.3">
      <c r="A758" s="1609"/>
      <c r="B758" s="1570"/>
      <c r="C758" s="1571"/>
      <c r="D758" s="1569"/>
      <c r="E758" s="1587"/>
      <c r="F758" s="1587"/>
      <c r="G758" s="1572"/>
      <c r="H758" s="1572"/>
      <c r="I758" s="1572"/>
      <c r="J758" s="1907"/>
      <c r="K758" s="1587"/>
      <c r="L758" s="2101"/>
      <c r="M758" s="2101"/>
      <c r="N758" s="2101"/>
      <c r="O758" s="2101"/>
      <c r="P758" s="2101"/>
      <c r="Q758" s="2101"/>
    </row>
    <row r="759" spans="1:17" ht="16" x14ac:dyDescent="0.3">
      <c r="A759" s="1609"/>
      <c r="B759" s="1570"/>
      <c r="C759" s="1571"/>
      <c r="D759" s="1569"/>
      <c r="E759" s="1587"/>
      <c r="F759" s="1587"/>
      <c r="G759" s="1572"/>
      <c r="H759" s="1572"/>
      <c r="I759" s="1572"/>
      <c r="J759" s="1907"/>
      <c r="K759" s="1587"/>
      <c r="L759" s="2101"/>
      <c r="M759" s="2101"/>
      <c r="N759" s="2101"/>
      <c r="O759" s="2101"/>
      <c r="P759" s="2101"/>
      <c r="Q759" s="2101"/>
    </row>
    <row r="760" spans="1:17" ht="16" x14ac:dyDescent="0.3">
      <c r="A760" s="1609"/>
      <c r="B760" s="1570"/>
      <c r="C760" s="1571"/>
      <c r="D760" s="1569"/>
      <c r="E760" s="1587"/>
      <c r="F760" s="1587"/>
      <c r="G760" s="1572"/>
      <c r="H760" s="1572"/>
      <c r="I760" s="1572"/>
      <c r="J760" s="1907"/>
      <c r="K760" s="1587"/>
      <c r="L760" s="2101"/>
      <c r="M760" s="2101"/>
      <c r="N760" s="2101"/>
      <c r="O760" s="2101"/>
      <c r="P760" s="2101"/>
      <c r="Q760" s="2101"/>
    </row>
    <row r="761" spans="1:17" ht="16" x14ac:dyDescent="0.3">
      <c r="A761" s="1609"/>
      <c r="B761" s="1570"/>
      <c r="C761" s="1571"/>
      <c r="D761" s="1569"/>
      <c r="E761" s="1587"/>
      <c r="F761" s="1587"/>
      <c r="G761" s="1572"/>
      <c r="H761" s="1572"/>
      <c r="I761" s="1572"/>
      <c r="J761" s="1907"/>
      <c r="K761" s="1587"/>
      <c r="L761" s="2101"/>
      <c r="M761" s="2101"/>
      <c r="N761" s="2101"/>
      <c r="O761" s="2101"/>
      <c r="P761" s="2101"/>
      <c r="Q761" s="2101"/>
    </row>
    <row r="762" spans="1:17" ht="16" x14ac:dyDescent="0.3">
      <c r="A762" s="1609"/>
      <c r="B762" s="1570"/>
      <c r="C762" s="1571"/>
      <c r="D762" s="1569"/>
      <c r="E762" s="1587"/>
      <c r="F762" s="1587"/>
      <c r="G762" s="1572"/>
      <c r="H762" s="1572"/>
      <c r="I762" s="1572"/>
      <c r="J762" s="1907"/>
      <c r="K762" s="1587"/>
      <c r="L762" s="2101"/>
      <c r="M762" s="2101"/>
      <c r="N762" s="2101"/>
      <c r="O762" s="2101"/>
      <c r="P762" s="2101"/>
      <c r="Q762" s="2101"/>
    </row>
    <row r="763" spans="1:17" ht="16" x14ac:dyDescent="0.3">
      <c r="A763" s="1609"/>
      <c r="B763" s="1570"/>
      <c r="C763" s="1571"/>
      <c r="D763" s="1569"/>
      <c r="E763" s="1587"/>
      <c r="F763" s="1587"/>
      <c r="G763" s="1572"/>
      <c r="H763" s="1572"/>
      <c r="I763" s="1572"/>
      <c r="J763" s="1907"/>
      <c r="K763" s="1587"/>
      <c r="L763" s="2101"/>
      <c r="M763" s="2101"/>
      <c r="N763" s="2101"/>
      <c r="O763" s="2101"/>
      <c r="P763" s="2101"/>
      <c r="Q763" s="2101"/>
    </row>
    <row r="764" spans="1:17" ht="16" x14ac:dyDescent="0.3">
      <c r="A764" s="1609"/>
      <c r="B764" s="1570"/>
      <c r="C764" s="1571"/>
      <c r="D764" s="1569"/>
      <c r="E764" s="1587"/>
      <c r="F764" s="1587"/>
      <c r="G764" s="1572"/>
      <c r="H764" s="1572"/>
      <c r="I764" s="1572"/>
      <c r="J764" s="1907"/>
      <c r="K764" s="1587"/>
      <c r="L764" s="2101"/>
      <c r="M764" s="2101"/>
      <c r="N764" s="2101"/>
      <c r="O764" s="2101"/>
      <c r="P764" s="2101"/>
      <c r="Q764" s="2101"/>
    </row>
    <row r="765" spans="1:17" ht="16" x14ac:dyDescent="0.3">
      <c r="A765" s="1609"/>
      <c r="B765" s="1570"/>
      <c r="C765" s="1571"/>
      <c r="D765" s="1569"/>
      <c r="E765" s="1587"/>
      <c r="F765" s="1587"/>
      <c r="G765" s="1572"/>
      <c r="H765" s="1572"/>
      <c r="I765" s="1572"/>
      <c r="J765" s="1907"/>
      <c r="K765" s="1587"/>
      <c r="L765" s="2101"/>
      <c r="M765" s="2101"/>
      <c r="N765" s="2101"/>
      <c r="O765" s="2101"/>
      <c r="P765" s="2101"/>
      <c r="Q765" s="2101"/>
    </row>
    <row r="766" spans="1:17" ht="16" x14ac:dyDescent="0.3">
      <c r="A766" s="1609"/>
      <c r="B766" s="1570"/>
      <c r="C766" s="1571"/>
      <c r="D766" s="1569"/>
      <c r="E766" s="1587"/>
      <c r="F766" s="1587"/>
      <c r="G766" s="1572"/>
      <c r="H766" s="1572"/>
      <c r="I766" s="1572"/>
      <c r="J766" s="1907"/>
      <c r="K766" s="1587"/>
      <c r="L766" s="2101"/>
      <c r="M766" s="2101"/>
      <c r="N766" s="2101"/>
      <c r="O766" s="2101"/>
      <c r="P766" s="2101"/>
      <c r="Q766" s="2101"/>
    </row>
    <row r="767" spans="1:17" ht="16" x14ac:dyDescent="0.3">
      <c r="A767" s="1609"/>
      <c r="B767" s="1570"/>
      <c r="C767" s="1571"/>
      <c r="D767" s="1569"/>
      <c r="E767" s="1587"/>
      <c r="F767" s="1587"/>
      <c r="G767" s="1572"/>
      <c r="H767" s="1572"/>
      <c r="I767" s="1572"/>
      <c r="J767" s="1907"/>
      <c r="K767" s="1587"/>
      <c r="L767" s="2101"/>
      <c r="M767" s="2101"/>
      <c r="N767" s="2101"/>
      <c r="O767" s="2101"/>
      <c r="P767" s="2101"/>
      <c r="Q767" s="2101"/>
    </row>
    <row r="768" spans="1:17" ht="16" x14ac:dyDescent="0.3">
      <c r="A768" s="1609"/>
      <c r="B768" s="1570"/>
      <c r="C768" s="1571"/>
      <c r="D768" s="1569"/>
      <c r="E768" s="1587"/>
      <c r="F768" s="1587"/>
      <c r="G768" s="1572"/>
      <c r="H768" s="1572"/>
      <c r="I768" s="1572"/>
      <c r="J768" s="1907"/>
      <c r="K768" s="1587"/>
      <c r="L768" s="2101"/>
      <c r="M768" s="2101"/>
      <c r="N768" s="2101"/>
      <c r="O768" s="2101"/>
      <c r="P768" s="2101"/>
      <c r="Q768" s="2101"/>
    </row>
    <row r="769" spans="1:17" ht="16" x14ac:dyDescent="0.3">
      <c r="A769" s="1609"/>
      <c r="B769" s="1570"/>
      <c r="C769" s="1571"/>
      <c r="D769" s="1569"/>
      <c r="E769" s="1587"/>
      <c r="F769" s="1587"/>
      <c r="G769" s="1572"/>
      <c r="H769" s="1572"/>
      <c r="I769" s="1572"/>
      <c r="J769" s="1907"/>
      <c r="K769" s="1587"/>
      <c r="L769" s="2101"/>
      <c r="M769" s="2101"/>
      <c r="N769" s="2101"/>
      <c r="O769" s="2101"/>
      <c r="P769" s="2101"/>
      <c r="Q769" s="2101"/>
    </row>
    <row r="770" spans="1:17" ht="16" x14ac:dyDescent="0.3">
      <c r="A770" s="1609"/>
      <c r="B770" s="1570"/>
      <c r="C770" s="1571"/>
      <c r="D770" s="1569"/>
      <c r="E770" s="1587"/>
      <c r="F770" s="1587"/>
      <c r="G770" s="1572"/>
      <c r="H770" s="1572"/>
      <c r="I770" s="1572"/>
      <c r="J770" s="1907"/>
      <c r="K770" s="1587"/>
      <c r="L770" s="2101"/>
      <c r="M770" s="2101"/>
      <c r="N770" s="2101"/>
      <c r="O770" s="2101"/>
      <c r="P770" s="2101"/>
      <c r="Q770" s="2101"/>
    </row>
    <row r="771" spans="1:17" ht="16" x14ac:dyDescent="0.3">
      <c r="A771" s="1609"/>
      <c r="B771" s="1570"/>
      <c r="C771" s="1571"/>
      <c r="D771" s="1569"/>
      <c r="E771" s="1587"/>
      <c r="F771" s="1587"/>
      <c r="G771" s="1572"/>
      <c r="H771" s="1572"/>
      <c r="I771" s="1572"/>
      <c r="J771" s="1907"/>
      <c r="K771" s="1587"/>
      <c r="L771" s="2101"/>
      <c r="M771" s="2101"/>
      <c r="N771" s="2101"/>
      <c r="O771" s="2101"/>
      <c r="P771" s="2101"/>
      <c r="Q771" s="2101"/>
    </row>
    <row r="772" spans="1:17" ht="16" x14ac:dyDescent="0.3">
      <c r="A772" s="1609"/>
      <c r="B772" s="1570"/>
      <c r="C772" s="1571"/>
      <c r="D772" s="1569"/>
      <c r="E772" s="1587"/>
      <c r="F772" s="1587"/>
      <c r="G772" s="1572"/>
      <c r="H772" s="1572"/>
      <c r="I772" s="1572"/>
      <c r="J772" s="1907"/>
      <c r="K772" s="1587"/>
      <c r="L772" s="2101"/>
      <c r="M772" s="2101"/>
      <c r="N772" s="2101"/>
      <c r="O772" s="2101"/>
      <c r="P772" s="2101"/>
      <c r="Q772" s="2101"/>
    </row>
    <row r="773" spans="1:17" ht="16" x14ac:dyDescent="0.3">
      <c r="A773" s="1609"/>
      <c r="B773" s="1570"/>
      <c r="C773" s="1571"/>
      <c r="D773" s="1569"/>
      <c r="E773" s="1587"/>
      <c r="F773" s="1587"/>
      <c r="G773" s="1572"/>
      <c r="H773" s="1572"/>
      <c r="I773" s="1572"/>
      <c r="J773" s="1907"/>
      <c r="K773" s="1587"/>
      <c r="L773" s="2101"/>
      <c r="M773" s="2101"/>
      <c r="N773" s="2101"/>
      <c r="O773" s="2101"/>
      <c r="P773" s="2101"/>
      <c r="Q773" s="2101"/>
    </row>
    <row r="774" spans="1:17" ht="16" x14ac:dyDescent="0.3">
      <c r="A774" s="1609"/>
      <c r="B774" s="1570"/>
      <c r="C774" s="1571"/>
      <c r="D774" s="1569"/>
      <c r="E774" s="1587"/>
      <c r="F774" s="1587"/>
      <c r="G774" s="1572"/>
      <c r="H774" s="1572"/>
      <c r="I774" s="1572"/>
      <c r="J774" s="1907"/>
      <c r="K774" s="1587"/>
      <c r="L774" s="2101"/>
      <c r="M774" s="2101"/>
      <c r="N774" s="2101"/>
      <c r="O774" s="2101"/>
      <c r="P774" s="2101"/>
      <c r="Q774" s="2101"/>
    </row>
    <row r="775" spans="1:17" ht="16" x14ac:dyDescent="0.3">
      <c r="A775" s="1609"/>
      <c r="B775" s="1570"/>
      <c r="C775" s="1571"/>
      <c r="D775" s="1569"/>
      <c r="E775" s="1587"/>
      <c r="F775" s="1587"/>
      <c r="G775" s="1572"/>
      <c r="H775" s="1572"/>
      <c r="I775" s="1572"/>
      <c r="J775" s="1907"/>
      <c r="K775" s="1587"/>
      <c r="L775" s="2101"/>
      <c r="M775" s="2101"/>
      <c r="N775" s="2101"/>
      <c r="O775" s="2101"/>
      <c r="P775" s="2101"/>
      <c r="Q775" s="2101"/>
    </row>
    <row r="776" spans="1:17" ht="16" x14ac:dyDescent="0.3">
      <c r="A776" s="1609"/>
      <c r="B776" s="1570"/>
      <c r="C776" s="1571"/>
      <c r="D776" s="1569"/>
      <c r="E776" s="1587"/>
      <c r="F776" s="1587"/>
      <c r="G776" s="1572"/>
      <c r="H776" s="1572"/>
      <c r="I776" s="1572"/>
      <c r="J776" s="1907"/>
      <c r="K776" s="1587"/>
      <c r="L776" s="2101"/>
      <c r="M776" s="2101"/>
      <c r="N776" s="2101"/>
      <c r="O776" s="2101"/>
      <c r="P776" s="2101"/>
      <c r="Q776" s="2101"/>
    </row>
    <row r="777" spans="1:17" ht="16" x14ac:dyDescent="0.3">
      <c r="A777" s="1609"/>
      <c r="B777" s="1570"/>
      <c r="C777" s="1571"/>
      <c r="D777" s="1569"/>
      <c r="E777" s="1587"/>
      <c r="F777" s="1587"/>
      <c r="G777" s="1572"/>
      <c r="H777" s="1572"/>
      <c r="I777" s="1572"/>
      <c r="J777" s="1907"/>
      <c r="K777" s="1587"/>
      <c r="L777" s="2101"/>
      <c r="M777" s="2101"/>
      <c r="N777" s="2101"/>
      <c r="O777" s="2101"/>
      <c r="P777" s="2101"/>
      <c r="Q777" s="2101"/>
    </row>
    <row r="778" spans="1:17" ht="16" x14ac:dyDescent="0.3">
      <c r="A778" s="1609"/>
      <c r="B778" s="1570"/>
      <c r="C778" s="1571"/>
      <c r="D778" s="1569"/>
      <c r="E778" s="1587"/>
      <c r="F778" s="1587"/>
      <c r="G778" s="1572"/>
      <c r="H778" s="1572"/>
      <c r="I778" s="1572"/>
      <c r="J778" s="1907"/>
      <c r="K778" s="1587"/>
      <c r="L778" s="2101"/>
      <c r="M778" s="2101"/>
      <c r="N778" s="2101"/>
      <c r="O778" s="2101"/>
      <c r="P778" s="2101"/>
      <c r="Q778" s="2101"/>
    </row>
    <row r="779" spans="1:17" ht="16" x14ac:dyDescent="0.3">
      <c r="A779" s="1609"/>
      <c r="B779" s="1570"/>
      <c r="C779" s="1571"/>
      <c r="D779" s="1569"/>
      <c r="E779" s="1587"/>
      <c r="F779" s="1587"/>
      <c r="G779" s="1572"/>
      <c r="H779" s="1572"/>
      <c r="I779" s="1572"/>
      <c r="J779" s="1907"/>
      <c r="K779" s="1587"/>
      <c r="L779" s="2101"/>
      <c r="M779" s="2101"/>
      <c r="N779" s="2101"/>
      <c r="O779" s="2101"/>
      <c r="P779" s="2101"/>
      <c r="Q779" s="2101"/>
    </row>
    <row r="780" spans="1:17" ht="16" x14ac:dyDescent="0.3">
      <c r="A780" s="1609"/>
      <c r="B780" s="1570"/>
      <c r="C780" s="1571"/>
      <c r="D780" s="1569"/>
      <c r="E780" s="1587"/>
      <c r="F780" s="1587"/>
      <c r="G780" s="1572"/>
      <c r="H780" s="1572"/>
      <c r="I780" s="1572"/>
      <c r="J780" s="1907"/>
      <c r="K780" s="1587"/>
      <c r="L780" s="2101"/>
      <c r="M780" s="2101"/>
      <c r="N780" s="2101"/>
      <c r="O780" s="2101"/>
      <c r="P780" s="2101"/>
      <c r="Q780" s="2101"/>
    </row>
    <row r="781" spans="1:17" ht="16" x14ac:dyDescent="0.3">
      <c r="A781" s="1609"/>
      <c r="B781" s="1570"/>
      <c r="C781" s="1571"/>
      <c r="D781" s="1569"/>
      <c r="E781" s="1587"/>
      <c r="F781" s="1587"/>
      <c r="G781" s="1572"/>
      <c r="H781" s="1572"/>
      <c r="I781" s="1572"/>
      <c r="J781" s="1907"/>
      <c r="K781" s="1587"/>
      <c r="L781" s="2101"/>
      <c r="M781" s="2101"/>
      <c r="N781" s="2101"/>
      <c r="O781" s="2101"/>
      <c r="P781" s="2101"/>
      <c r="Q781" s="2101"/>
    </row>
    <row r="782" spans="1:17" ht="16" x14ac:dyDescent="0.3">
      <c r="A782" s="1609"/>
      <c r="B782" s="1570"/>
      <c r="C782" s="1571"/>
      <c r="D782" s="1569"/>
      <c r="E782" s="1587"/>
      <c r="F782" s="1587"/>
      <c r="G782" s="1572"/>
      <c r="H782" s="1572"/>
      <c r="I782" s="1572"/>
      <c r="J782" s="1907"/>
      <c r="K782" s="1587"/>
      <c r="L782" s="2101"/>
      <c r="M782" s="2101"/>
      <c r="N782" s="2101"/>
      <c r="O782" s="2101"/>
      <c r="P782" s="2101"/>
      <c r="Q782" s="2101"/>
    </row>
    <row r="783" spans="1:17" ht="16" x14ac:dyDescent="0.3">
      <c r="A783" s="1609"/>
      <c r="B783" s="1570"/>
      <c r="C783" s="1571"/>
      <c r="D783" s="1569"/>
      <c r="E783" s="1587"/>
      <c r="F783" s="1587"/>
      <c r="G783" s="1572"/>
      <c r="H783" s="1572"/>
      <c r="I783" s="1572"/>
      <c r="J783" s="1907"/>
      <c r="K783" s="1587"/>
      <c r="L783" s="2101"/>
      <c r="M783" s="2101"/>
      <c r="N783" s="2101"/>
      <c r="O783" s="2101"/>
      <c r="P783" s="2101"/>
      <c r="Q783" s="2101"/>
    </row>
    <row r="784" spans="1:17" ht="16" x14ac:dyDescent="0.3">
      <c r="A784" s="1609"/>
      <c r="B784" s="1570"/>
      <c r="C784" s="1571"/>
      <c r="D784" s="1569"/>
      <c r="E784" s="1587"/>
      <c r="F784" s="1587"/>
      <c r="G784" s="1572"/>
      <c r="H784" s="1572"/>
      <c r="I784" s="1572"/>
      <c r="J784" s="1907"/>
      <c r="K784" s="1587"/>
      <c r="L784" s="2101"/>
      <c r="M784" s="2101"/>
      <c r="N784" s="2101"/>
      <c r="O784" s="2101"/>
      <c r="P784" s="2101"/>
      <c r="Q784" s="2101"/>
    </row>
    <row r="785" spans="1:17" ht="16" x14ac:dyDescent="0.3">
      <c r="A785" s="1609"/>
      <c r="B785" s="1570"/>
      <c r="C785" s="1571"/>
      <c r="D785" s="1569"/>
      <c r="E785" s="1587"/>
      <c r="F785" s="1587"/>
      <c r="G785" s="1572"/>
      <c r="H785" s="1572"/>
      <c r="I785" s="1572"/>
      <c r="J785" s="1907"/>
      <c r="K785" s="1587"/>
      <c r="L785" s="2101"/>
      <c r="M785" s="2101"/>
      <c r="N785" s="2101"/>
      <c r="O785" s="2101"/>
      <c r="P785" s="2101"/>
      <c r="Q785" s="2101"/>
    </row>
    <row r="786" spans="1:17" ht="16" x14ac:dyDescent="0.3">
      <c r="A786" s="1609"/>
      <c r="B786" s="1570"/>
      <c r="C786" s="1571"/>
      <c r="D786" s="1569"/>
      <c r="E786" s="1587"/>
      <c r="F786" s="1587"/>
      <c r="G786" s="1572"/>
      <c r="H786" s="1572"/>
      <c r="I786" s="1572"/>
      <c r="J786" s="1907"/>
      <c r="K786" s="1587"/>
      <c r="L786" s="2101"/>
      <c r="M786" s="2101"/>
      <c r="N786" s="2101"/>
      <c r="O786" s="2101"/>
      <c r="P786" s="2101"/>
      <c r="Q786" s="2101"/>
    </row>
    <row r="787" spans="1:17" ht="16" x14ac:dyDescent="0.3">
      <c r="A787" s="1609"/>
      <c r="B787" s="1570"/>
      <c r="C787" s="1571"/>
      <c r="D787" s="1569"/>
      <c r="E787" s="1587"/>
      <c r="F787" s="1587"/>
      <c r="G787" s="1572"/>
      <c r="H787" s="1572"/>
      <c r="I787" s="1572"/>
      <c r="J787" s="1907"/>
      <c r="K787" s="1587"/>
      <c r="L787" s="2101"/>
      <c r="M787" s="2101"/>
      <c r="N787" s="2101"/>
      <c r="O787" s="2101"/>
      <c r="P787" s="2101"/>
      <c r="Q787" s="2101"/>
    </row>
    <row r="788" spans="1:17" ht="16" x14ac:dyDescent="0.3">
      <c r="A788" s="1609"/>
      <c r="B788" s="1570"/>
      <c r="C788" s="1571"/>
      <c r="D788" s="1569"/>
      <c r="E788" s="1587"/>
      <c r="F788" s="1587"/>
      <c r="G788" s="1572"/>
      <c r="H788" s="1572"/>
      <c r="I788" s="1572"/>
      <c r="J788" s="1907"/>
      <c r="K788" s="1587"/>
      <c r="L788" s="2101"/>
      <c r="M788" s="2101"/>
      <c r="N788" s="2101"/>
      <c r="O788" s="2101"/>
      <c r="P788" s="2101"/>
      <c r="Q788" s="2101"/>
    </row>
    <row r="789" spans="1:17" ht="16" x14ac:dyDescent="0.3">
      <c r="A789" s="1609"/>
      <c r="B789" s="1570"/>
      <c r="C789" s="1571"/>
      <c r="D789" s="1569"/>
      <c r="E789" s="1587"/>
      <c r="F789" s="1587"/>
      <c r="G789" s="1572"/>
      <c r="H789" s="1572"/>
      <c r="I789" s="1572"/>
      <c r="J789" s="1907"/>
      <c r="K789" s="1587"/>
      <c r="L789" s="2101"/>
      <c r="M789" s="2101"/>
      <c r="N789" s="2101"/>
      <c r="O789" s="2101"/>
      <c r="P789" s="2101"/>
      <c r="Q789" s="2101"/>
    </row>
    <row r="790" spans="1:17" ht="16" x14ac:dyDescent="0.3">
      <c r="A790" s="1609"/>
      <c r="B790" s="1570"/>
      <c r="C790" s="1571"/>
      <c r="D790" s="1569"/>
      <c r="E790" s="1587"/>
      <c r="F790" s="1587"/>
      <c r="G790" s="1572"/>
      <c r="H790" s="1572"/>
      <c r="I790" s="1572"/>
      <c r="J790" s="1907"/>
      <c r="K790" s="1587"/>
      <c r="L790" s="2101"/>
      <c r="M790" s="2101"/>
      <c r="N790" s="2101"/>
      <c r="O790" s="2101"/>
      <c r="P790" s="2101"/>
      <c r="Q790" s="2101"/>
    </row>
    <row r="791" spans="1:17" ht="16" x14ac:dyDescent="0.3">
      <c r="A791" s="1609"/>
      <c r="B791" s="1570"/>
      <c r="C791" s="1571"/>
      <c r="D791" s="1569"/>
      <c r="E791" s="1587"/>
      <c r="F791" s="1587"/>
      <c r="G791" s="1572"/>
      <c r="H791" s="1572"/>
      <c r="I791" s="1572"/>
      <c r="J791" s="1907"/>
      <c r="K791" s="1587"/>
      <c r="L791" s="2101"/>
      <c r="M791" s="2101"/>
      <c r="N791" s="2101"/>
      <c r="O791" s="2101"/>
      <c r="P791" s="2101"/>
      <c r="Q791" s="2101"/>
    </row>
    <row r="792" spans="1:17" ht="16" x14ac:dyDescent="0.3">
      <c r="A792" s="1609"/>
      <c r="B792" s="1570"/>
      <c r="C792" s="1571"/>
      <c r="D792" s="1569"/>
      <c r="E792" s="1587"/>
      <c r="F792" s="1587"/>
      <c r="G792" s="1572"/>
      <c r="H792" s="1572"/>
      <c r="I792" s="1572"/>
      <c r="J792" s="1907"/>
      <c r="K792" s="1587"/>
      <c r="L792" s="2101"/>
      <c r="M792" s="2101"/>
      <c r="N792" s="2101"/>
      <c r="O792" s="2101"/>
      <c r="P792" s="2101"/>
      <c r="Q792" s="2101"/>
    </row>
    <row r="793" spans="1:17" ht="16" x14ac:dyDescent="0.3">
      <c r="A793" s="1609"/>
      <c r="B793" s="1570"/>
      <c r="C793" s="1571"/>
      <c r="D793" s="1569"/>
      <c r="E793" s="1587"/>
      <c r="F793" s="1587"/>
      <c r="G793" s="1572"/>
      <c r="H793" s="1572"/>
      <c r="I793" s="1572"/>
      <c r="J793" s="1907"/>
      <c r="K793" s="1587"/>
      <c r="L793" s="2101"/>
      <c r="M793" s="2101"/>
      <c r="N793" s="2101"/>
      <c r="O793" s="2101"/>
      <c r="P793" s="2101"/>
      <c r="Q793" s="2101"/>
    </row>
    <row r="794" spans="1:17" ht="16" x14ac:dyDescent="0.3">
      <c r="A794" s="1609"/>
      <c r="B794" s="1570"/>
      <c r="C794" s="1571"/>
      <c r="D794" s="1569"/>
      <c r="E794" s="1587"/>
      <c r="F794" s="1587"/>
      <c r="G794" s="1572"/>
      <c r="H794" s="1572"/>
      <c r="I794" s="1572"/>
      <c r="J794" s="1907"/>
      <c r="K794" s="1587"/>
      <c r="L794" s="2101"/>
      <c r="M794" s="2101"/>
      <c r="N794" s="2101"/>
      <c r="O794" s="2101"/>
      <c r="P794" s="2101"/>
      <c r="Q794" s="2101"/>
    </row>
    <row r="795" spans="1:17" ht="16" x14ac:dyDescent="0.3">
      <c r="A795" s="1609"/>
      <c r="B795" s="1570"/>
      <c r="C795" s="1571"/>
      <c r="D795" s="1569"/>
      <c r="E795" s="1587"/>
      <c r="F795" s="1587"/>
      <c r="G795" s="1572"/>
      <c r="H795" s="1572"/>
      <c r="I795" s="1572"/>
      <c r="J795" s="1907"/>
      <c r="K795" s="1587"/>
      <c r="L795" s="2101"/>
      <c r="M795" s="2101"/>
      <c r="N795" s="2101"/>
      <c r="O795" s="2101"/>
      <c r="P795" s="2101"/>
      <c r="Q795" s="2101"/>
    </row>
    <row r="796" spans="1:17" ht="16" x14ac:dyDescent="0.3">
      <c r="A796" s="1609"/>
      <c r="B796" s="1570"/>
      <c r="C796" s="1571"/>
      <c r="D796" s="1569"/>
      <c r="E796" s="1587"/>
      <c r="F796" s="1587"/>
      <c r="G796" s="1572"/>
      <c r="H796" s="1572"/>
      <c r="I796" s="1572"/>
      <c r="J796" s="1907"/>
      <c r="K796" s="1587"/>
      <c r="L796" s="2101"/>
      <c r="M796" s="2101"/>
      <c r="N796" s="2101"/>
      <c r="O796" s="2101"/>
      <c r="P796" s="2101"/>
      <c r="Q796" s="2101"/>
    </row>
    <row r="797" spans="1:17" ht="16" x14ac:dyDescent="0.3">
      <c r="A797" s="1609"/>
      <c r="B797" s="1570"/>
      <c r="C797" s="1571"/>
      <c r="D797" s="1569"/>
      <c r="E797" s="1587"/>
      <c r="F797" s="1587"/>
      <c r="G797" s="1572"/>
      <c r="H797" s="1572"/>
      <c r="I797" s="1572"/>
      <c r="J797" s="1907"/>
      <c r="K797" s="1587"/>
      <c r="L797" s="2101"/>
      <c r="M797" s="2101"/>
      <c r="N797" s="2101"/>
      <c r="O797" s="2101"/>
      <c r="P797" s="2101"/>
      <c r="Q797" s="2101"/>
    </row>
    <row r="798" spans="1:17" ht="16" x14ac:dyDescent="0.3">
      <c r="A798" s="1609"/>
      <c r="B798" s="1570"/>
      <c r="C798" s="1571"/>
      <c r="D798" s="1569"/>
      <c r="E798" s="1587"/>
      <c r="F798" s="1587"/>
      <c r="G798" s="1572"/>
      <c r="H798" s="1572"/>
      <c r="I798" s="1572"/>
      <c r="J798" s="1907"/>
      <c r="K798" s="1587"/>
      <c r="L798" s="2101"/>
      <c r="M798" s="2101"/>
      <c r="N798" s="2101"/>
      <c r="O798" s="2101"/>
      <c r="P798" s="2101"/>
      <c r="Q798" s="2101"/>
    </row>
    <row r="799" spans="1:17" ht="16" x14ac:dyDescent="0.3">
      <c r="A799" s="1609"/>
      <c r="B799" s="1570"/>
      <c r="C799" s="1571"/>
      <c r="D799" s="1569"/>
      <c r="E799" s="1587"/>
      <c r="F799" s="1587"/>
      <c r="G799" s="1572"/>
      <c r="H799" s="1572"/>
      <c r="I799" s="1572"/>
      <c r="J799" s="1907"/>
      <c r="K799" s="1587"/>
      <c r="L799" s="2101"/>
      <c r="M799" s="2101"/>
      <c r="N799" s="2101"/>
      <c r="O799" s="2101"/>
      <c r="P799" s="2101"/>
      <c r="Q799" s="2101"/>
    </row>
    <row r="800" spans="1:17" ht="16" x14ac:dyDescent="0.3">
      <c r="A800" s="1609"/>
      <c r="B800" s="1570"/>
      <c r="C800" s="1571"/>
      <c r="D800" s="1569"/>
      <c r="E800" s="1587"/>
      <c r="F800" s="1587"/>
      <c r="G800" s="1572"/>
      <c r="H800" s="1572"/>
      <c r="I800" s="1572"/>
      <c r="J800" s="1907"/>
      <c r="K800" s="1587"/>
      <c r="L800" s="2101"/>
      <c r="M800" s="2101"/>
      <c r="N800" s="2101"/>
      <c r="O800" s="2101"/>
      <c r="P800" s="2101"/>
      <c r="Q800" s="2101"/>
    </row>
    <row r="801" spans="1:17" ht="16" x14ac:dyDescent="0.3">
      <c r="A801" s="1609"/>
      <c r="B801" s="1570"/>
      <c r="C801" s="1571"/>
      <c r="D801" s="1569"/>
      <c r="E801" s="1587"/>
      <c r="F801" s="1587"/>
      <c r="G801" s="1572"/>
      <c r="H801" s="1572"/>
      <c r="I801" s="1572"/>
      <c r="J801" s="1907"/>
      <c r="K801" s="1587"/>
      <c r="L801" s="2101"/>
      <c r="M801" s="2101"/>
      <c r="N801" s="2101"/>
      <c r="O801" s="2101"/>
      <c r="P801" s="2101"/>
      <c r="Q801" s="2101"/>
    </row>
    <row r="802" spans="1:17" ht="16" x14ac:dyDescent="0.3">
      <c r="A802" s="1609"/>
      <c r="B802" s="1570"/>
      <c r="C802" s="1571"/>
      <c r="D802" s="1569"/>
      <c r="E802" s="1587"/>
      <c r="F802" s="1587"/>
      <c r="G802" s="1572"/>
      <c r="H802" s="1572"/>
      <c r="I802" s="1572"/>
      <c r="J802" s="1907"/>
      <c r="K802" s="1587"/>
      <c r="L802" s="2101"/>
      <c r="M802" s="2101"/>
      <c r="N802" s="2101"/>
      <c r="O802" s="2101"/>
      <c r="P802" s="2101"/>
      <c r="Q802" s="2101"/>
    </row>
    <row r="803" spans="1:17" ht="16" x14ac:dyDescent="0.3">
      <c r="A803" s="1609"/>
      <c r="B803" s="1570"/>
      <c r="C803" s="1571"/>
      <c r="D803" s="1569"/>
      <c r="E803" s="1587"/>
      <c r="F803" s="1587"/>
      <c r="G803" s="1572"/>
      <c r="H803" s="1572"/>
      <c r="I803" s="1572"/>
      <c r="J803" s="1907"/>
      <c r="K803" s="1587"/>
      <c r="L803" s="2101"/>
      <c r="M803" s="2101"/>
      <c r="N803" s="2101"/>
      <c r="O803" s="2101"/>
      <c r="P803" s="2101"/>
      <c r="Q803" s="2101"/>
    </row>
    <row r="804" spans="1:17" ht="16" x14ac:dyDescent="0.3">
      <c r="A804" s="1609"/>
      <c r="B804" s="1570"/>
      <c r="C804" s="1571"/>
      <c r="D804" s="1569"/>
      <c r="E804" s="1587"/>
      <c r="F804" s="1587"/>
      <c r="G804" s="1572"/>
      <c r="H804" s="1572"/>
      <c r="I804" s="1572"/>
      <c r="J804" s="1907"/>
      <c r="K804" s="1587"/>
      <c r="L804" s="2101"/>
      <c r="M804" s="2101"/>
      <c r="N804" s="2101"/>
      <c r="O804" s="2101"/>
      <c r="P804" s="2101"/>
      <c r="Q804" s="2101"/>
    </row>
    <row r="805" spans="1:17" ht="16" x14ac:dyDescent="0.3">
      <c r="A805" s="1609"/>
      <c r="B805" s="1570"/>
      <c r="C805" s="1571"/>
      <c r="D805" s="1569"/>
      <c r="E805" s="1587"/>
      <c r="F805" s="1587"/>
      <c r="G805" s="1572"/>
      <c r="H805" s="1572"/>
      <c r="I805" s="1572"/>
      <c r="J805" s="1907"/>
      <c r="K805" s="1587"/>
      <c r="L805" s="2101"/>
      <c r="M805" s="2101"/>
      <c r="N805" s="2101"/>
      <c r="O805" s="2101"/>
      <c r="P805" s="2101"/>
      <c r="Q805" s="2101"/>
    </row>
    <row r="806" spans="1:17" ht="16" x14ac:dyDescent="0.3">
      <c r="A806" s="1609"/>
      <c r="B806" s="1570"/>
      <c r="C806" s="1571"/>
      <c r="D806" s="1569"/>
      <c r="E806" s="1587"/>
      <c r="F806" s="1587"/>
      <c r="G806" s="1572"/>
      <c r="H806" s="1572"/>
      <c r="I806" s="1572"/>
      <c r="J806" s="1907"/>
      <c r="K806" s="1587"/>
      <c r="L806" s="2101"/>
      <c r="M806" s="2101"/>
      <c r="N806" s="2101"/>
      <c r="O806" s="2101"/>
      <c r="P806" s="2101"/>
      <c r="Q806" s="2101"/>
    </row>
    <row r="807" spans="1:17" ht="16" x14ac:dyDescent="0.3">
      <c r="A807" s="1609"/>
      <c r="B807" s="1570"/>
      <c r="C807" s="1571"/>
      <c r="D807" s="1569"/>
      <c r="E807" s="1587"/>
      <c r="F807" s="1587"/>
      <c r="G807" s="1572"/>
      <c r="H807" s="1572"/>
      <c r="I807" s="1572"/>
      <c r="J807" s="1907"/>
      <c r="K807" s="1587"/>
      <c r="L807" s="2101"/>
      <c r="M807" s="2101"/>
      <c r="N807" s="2101"/>
      <c r="O807" s="2101"/>
      <c r="P807" s="2101"/>
      <c r="Q807" s="2101"/>
    </row>
    <row r="808" spans="1:17" ht="16" x14ac:dyDescent="0.3">
      <c r="A808" s="1609"/>
      <c r="B808" s="1570"/>
      <c r="C808" s="1571"/>
      <c r="D808" s="1569"/>
      <c r="E808" s="1587"/>
      <c r="F808" s="1587"/>
      <c r="G808" s="1572"/>
      <c r="H808" s="1572"/>
      <c r="I808" s="1572"/>
      <c r="J808" s="1907"/>
      <c r="K808" s="1587"/>
      <c r="L808" s="2101"/>
      <c r="M808" s="2101"/>
      <c r="N808" s="2101"/>
      <c r="O808" s="2101"/>
      <c r="P808" s="2101"/>
      <c r="Q808" s="2101"/>
    </row>
    <row r="809" spans="1:17" ht="16" x14ac:dyDescent="0.3">
      <c r="A809" s="1609"/>
      <c r="B809" s="1570"/>
      <c r="C809" s="1571"/>
      <c r="D809" s="1569"/>
      <c r="E809" s="1587"/>
      <c r="F809" s="1587"/>
      <c r="G809" s="1572"/>
      <c r="H809" s="1572"/>
      <c r="I809" s="1572"/>
      <c r="J809" s="1907"/>
      <c r="K809" s="1587"/>
      <c r="L809" s="2101"/>
      <c r="M809" s="2101"/>
      <c r="N809" s="2101"/>
      <c r="O809" s="2101"/>
      <c r="P809" s="2101"/>
      <c r="Q809" s="2101"/>
    </row>
    <row r="810" spans="1:17" ht="16" x14ac:dyDescent="0.3">
      <c r="A810" s="1609"/>
      <c r="B810" s="1570"/>
      <c r="C810" s="1571"/>
      <c r="D810" s="1569"/>
      <c r="E810" s="1587"/>
      <c r="F810" s="1587"/>
      <c r="G810" s="1572"/>
      <c r="H810" s="1572"/>
      <c r="I810" s="1572"/>
      <c r="J810" s="1907"/>
      <c r="K810" s="1587"/>
      <c r="L810" s="2101"/>
      <c r="M810" s="2101"/>
      <c r="N810" s="2101"/>
      <c r="O810" s="2101"/>
      <c r="P810" s="2101"/>
      <c r="Q810" s="2101"/>
    </row>
    <row r="811" spans="1:17" ht="16" x14ac:dyDescent="0.3">
      <c r="A811" s="1609"/>
      <c r="B811" s="1570"/>
      <c r="C811" s="1571"/>
      <c r="D811" s="1569"/>
      <c r="E811" s="1587"/>
      <c r="F811" s="1587"/>
      <c r="G811" s="1572"/>
      <c r="H811" s="1572"/>
      <c r="I811" s="1572"/>
      <c r="J811" s="1907"/>
      <c r="K811" s="1587"/>
      <c r="L811" s="2101"/>
      <c r="M811" s="2101"/>
      <c r="N811" s="2101"/>
      <c r="O811" s="2101"/>
      <c r="P811" s="2101"/>
      <c r="Q811" s="2101"/>
    </row>
    <row r="812" spans="1:17" ht="16" x14ac:dyDescent="0.3">
      <c r="A812" s="1609"/>
      <c r="B812" s="1570"/>
      <c r="C812" s="1571"/>
      <c r="D812" s="1569"/>
      <c r="E812" s="1587"/>
      <c r="F812" s="1587"/>
      <c r="G812" s="1572"/>
      <c r="H812" s="1572"/>
      <c r="I812" s="1572"/>
      <c r="J812" s="1907"/>
      <c r="K812" s="1587"/>
      <c r="L812" s="2101"/>
      <c r="M812" s="2101"/>
      <c r="N812" s="2101"/>
      <c r="O812" s="2101"/>
      <c r="P812" s="2101"/>
      <c r="Q812" s="2101"/>
    </row>
    <row r="813" spans="1:17" ht="16" x14ac:dyDescent="0.3">
      <c r="A813" s="1609"/>
      <c r="B813" s="1570"/>
      <c r="C813" s="1571"/>
      <c r="D813" s="1569"/>
      <c r="E813" s="1587"/>
      <c r="F813" s="1587"/>
      <c r="G813" s="1572"/>
      <c r="H813" s="1572"/>
      <c r="I813" s="1572"/>
      <c r="J813" s="1907"/>
      <c r="K813" s="1587"/>
      <c r="L813" s="2101"/>
      <c r="M813" s="2101"/>
      <c r="N813" s="2101"/>
      <c r="O813" s="2101"/>
      <c r="P813" s="2101"/>
      <c r="Q813" s="2101"/>
    </row>
    <row r="814" spans="1:17" ht="16" x14ac:dyDescent="0.3">
      <c r="A814" s="1609"/>
      <c r="B814" s="1570"/>
      <c r="C814" s="1571"/>
      <c r="D814" s="1569"/>
      <c r="E814" s="1587"/>
      <c r="F814" s="1587"/>
      <c r="G814" s="1572"/>
      <c r="H814" s="1572"/>
      <c r="I814" s="1572"/>
      <c r="J814" s="1907"/>
      <c r="K814" s="1587"/>
      <c r="L814" s="2101"/>
      <c r="M814" s="2101"/>
      <c r="N814" s="2101"/>
      <c r="O814" s="2101"/>
      <c r="P814" s="2101"/>
      <c r="Q814" s="2101"/>
    </row>
    <row r="815" spans="1:17" ht="16" x14ac:dyDescent="0.3">
      <c r="A815" s="1609"/>
      <c r="B815" s="1570"/>
      <c r="C815" s="1571"/>
      <c r="D815" s="1569"/>
      <c r="E815" s="1587"/>
      <c r="F815" s="1587"/>
      <c r="G815" s="1572"/>
      <c r="H815" s="1572"/>
      <c r="I815" s="1572"/>
      <c r="J815" s="1907"/>
      <c r="K815" s="1587"/>
      <c r="L815" s="2101"/>
      <c r="M815" s="2101"/>
      <c r="N815" s="2101"/>
      <c r="O815" s="2101"/>
      <c r="P815" s="2101"/>
      <c r="Q815" s="2101"/>
    </row>
    <row r="816" spans="1:17" ht="16" x14ac:dyDescent="0.3">
      <c r="A816" s="1609"/>
      <c r="B816" s="1570"/>
      <c r="C816" s="1571"/>
      <c r="D816" s="1569"/>
      <c r="E816" s="1587"/>
      <c r="F816" s="1587"/>
      <c r="G816" s="1572"/>
      <c r="H816" s="1572"/>
      <c r="I816" s="1572"/>
      <c r="J816" s="1907"/>
      <c r="K816" s="1587"/>
      <c r="L816" s="2101"/>
      <c r="M816" s="2101"/>
      <c r="N816" s="2101"/>
      <c r="O816" s="2101"/>
      <c r="P816" s="2101"/>
      <c r="Q816" s="2101"/>
    </row>
    <row r="817" spans="1:17" ht="16" x14ac:dyDescent="0.3">
      <c r="A817" s="1609"/>
      <c r="B817" s="1570"/>
      <c r="C817" s="1571"/>
      <c r="D817" s="1569"/>
      <c r="E817" s="1587"/>
      <c r="F817" s="1587"/>
      <c r="G817" s="1572"/>
      <c r="H817" s="1572"/>
      <c r="I817" s="1572"/>
      <c r="J817" s="1907"/>
      <c r="K817" s="1587"/>
      <c r="L817" s="2101"/>
      <c r="M817" s="2101"/>
      <c r="N817" s="2101"/>
      <c r="O817" s="2101"/>
      <c r="P817" s="2101"/>
      <c r="Q817" s="2101"/>
    </row>
    <row r="818" spans="1:17" ht="16" x14ac:dyDescent="0.3">
      <c r="A818" s="1609"/>
      <c r="B818" s="1570"/>
      <c r="C818" s="1571"/>
      <c r="D818" s="1569"/>
      <c r="E818" s="1587"/>
      <c r="F818" s="1587"/>
      <c r="G818" s="1572"/>
      <c r="H818" s="1572"/>
      <c r="I818" s="1572"/>
      <c r="J818" s="1907"/>
      <c r="K818" s="1587"/>
      <c r="L818" s="2101"/>
      <c r="M818" s="2101"/>
      <c r="N818" s="2101"/>
      <c r="O818" s="2101"/>
      <c r="P818" s="2101"/>
      <c r="Q818" s="2101"/>
    </row>
    <row r="819" spans="1:17" ht="16" x14ac:dyDescent="0.3">
      <c r="A819" s="1609"/>
      <c r="B819" s="1570"/>
      <c r="C819" s="1571"/>
      <c r="D819" s="1569"/>
      <c r="E819" s="1587"/>
      <c r="F819" s="1587"/>
      <c r="G819" s="1572"/>
      <c r="H819" s="1572"/>
      <c r="I819" s="1572"/>
      <c r="J819" s="1907"/>
      <c r="K819" s="1587"/>
      <c r="L819" s="2101"/>
      <c r="M819" s="2101"/>
      <c r="N819" s="2101"/>
      <c r="O819" s="2101"/>
      <c r="P819" s="2101"/>
      <c r="Q819" s="2101"/>
    </row>
    <row r="820" spans="1:17" ht="16" x14ac:dyDescent="0.3">
      <c r="A820" s="1609"/>
      <c r="B820" s="1570"/>
      <c r="C820" s="1571"/>
      <c r="D820" s="1569"/>
      <c r="E820" s="1587"/>
      <c r="F820" s="1587"/>
      <c r="G820" s="1572"/>
      <c r="H820" s="1572"/>
      <c r="I820" s="1572"/>
      <c r="J820" s="1907"/>
      <c r="K820" s="1587"/>
      <c r="L820" s="2101"/>
      <c r="M820" s="2101"/>
      <c r="N820" s="2101"/>
      <c r="O820" s="2101"/>
      <c r="P820" s="2101"/>
      <c r="Q820" s="2101"/>
    </row>
    <row r="821" spans="1:17" ht="16" x14ac:dyDescent="0.3">
      <c r="A821" s="1609"/>
      <c r="B821" s="1570"/>
      <c r="C821" s="1571"/>
      <c r="D821" s="1569"/>
      <c r="E821" s="1587"/>
      <c r="F821" s="1587"/>
      <c r="G821" s="1572"/>
      <c r="H821" s="1572"/>
      <c r="I821" s="1572"/>
      <c r="J821" s="1907"/>
      <c r="K821" s="1587"/>
      <c r="L821" s="2101"/>
      <c r="M821" s="2101"/>
      <c r="N821" s="2101"/>
      <c r="O821" s="2101"/>
      <c r="P821" s="2101"/>
      <c r="Q821" s="2101"/>
    </row>
    <row r="822" spans="1:17" ht="16" x14ac:dyDescent="0.3">
      <c r="A822" s="1609"/>
      <c r="B822" s="1570"/>
      <c r="C822" s="1571"/>
      <c r="D822" s="1569"/>
      <c r="E822" s="1587"/>
      <c r="F822" s="1587"/>
      <c r="G822" s="1572"/>
      <c r="H822" s="1572"/>
      <c r="I822" s="1572"/>
      <c r="J822" s="1907"/>
      <c r="K822" s="1587"/>
      <c r="L822" s="2101"/>
      <c r="M822" s="2101"/>
      <c r="N822" s="2101"/>
      <c r="O822" s="2101"/>
      <c r="P822" s="2101"/>
      <c r="Q822" s="2101"/>
    </row>
    <row r="823" spans="1:17" ht="16" x14ac:dyDescent="0.3">
      <c r="A823" s="1609"/>
      <c r="B823" s="1570"/>
      <c r="C823" s="1571"/>
      <c r="D823" s="1569"/>
      <c r="E823" s="1587"/>
      <c r="F823" s="1587"/>
      <c r="G823" s="1572"/>
      <c r="H823" s="1572"/>
      <c r="I823" s="1572"/>
      <c r="J823" s="1907"/>
      <c r="K823" s="1587"/>
      <c r="L823" s="2101"/>
      <c r="M823" s="2101"/>
      <c r="N823" s="2101"/>
      <c r="O823" s="2101"/>
      <c r="P823" s="2101"/>
      <c r="Q823" s="2101"/>
    </row>
    <row r="824" spans="1:17" ht="16" x14ac:dyDescent="0.3">
      <c r="A824" s="1609"/>
      <c r="B824" s="1570"/>
      <c r="C824" s="1571"/>
      <c r="D824" s="1569"/>
      <c r="E824" s="1587"/>
      <c r="F824" s="1587"/>
      <c r="G824" s="1572"/>
      <c r="H824" s="1572"/>
      <c r="I824" s="1572"/>
      <c r="J824" s="1907"/>
      <c r="K824" s="1587"/>
      <c r="L824" s="2101"/>
      <c r="M824" s="2101"/>
      <c r="N824" s="2101"/>
      <c r="O824" s="2101"/>
      <c r="P824" s="2101"/>
      <c r="Q824" s="2101"/>
    </row>
    <row r="825" spans="1:17" ht="16" x14ac:dyDescent="0.3">
      <c r="A825" s="1609"/>
      <c r="B825" s="1570"/>
      <c r="C825" s="1571"/>
      <c r="D825" s="1569"/>
      <c r="E825" s="1587"/>
      <c r="F825" s="1587"/>
      <c r="G825" s="1572"/>
      <c r="H825" s="1572"/>
      <c r="I825" s="1572"/>
      <c r="J825" s="1907"/>
      <c r="K825" s="1587"/>
      <c r="L825" s="2101"/>
      <c r="M825" s="2101"/>
      <c r="N825" s="2101"/>
      <c r="O825" s="2101"/>
      <c r="P825" s="2101"/>
      <c r="Q825" s="2101"/>
    </row>
    <row r="826" spans="1:17" ht="16" x14ac:dyDescent="0.3">
      <c r="A826" s="1609"/>
      <c r="B826" s="1570"/>
      <c r="C826" s="1571"/>
      <c r="D826" s="1569"/>
      <c r="E826" s="1587"/>
      <c r="F826" s="1587"/>
      <c r="G826" s="1572"/>
      <c r="H826" s="1572"/>
      <c r="I826" s="1572"/>
      <c r="J826" s="1907"/>
      <c r="K826" s="1587"/>
      <c r="L826" s="2101"/>
      <c r="M826" s="2101"/>
      <c r="N826" s="2101"/>
      <c r="O826" s="2101"/>
      <c r="P826" s="2101"/>
      <c r="Q826" s="2101"/>
    </row>
    <row r="827" spans="1:17" ht="16" x14ac:dyDescent="0.3">
      <c r="A827" s="1609"/>
      <c r="B827" s="1570"/>
      <c r="C827" s="1571"/>
      <c r="D827" s="1569"/>
      <c r="E827" s="1587"/>
      <c r="F827" s="1587"/>
      <c r="G827" s="1572"/>
      <c r="H827" s="1572"/>
      <c r="I827" s="1572"/>
      <c r="J827" s="1907"/>
      <c r="K827" s="1587"/>
      <c r="L827" s="2101"/>
      <c r="M827" s="2101"/>
      <c r="N827" s="2101"/>
      <c r="O827" s="2101"/>
      <c r="P827" s="2101"/>
      <c r="Q827" s="2101"/>
    </row>
    <row r="828" spans="1:17" ht="16" x14ac:dyDescent="0.3">
      <c r="A828" s="1609"/>
      <c r="B828" s="1570"/>
      <c r="C828" s="1571"/>
      <c r="D828" s="1569"/>
      <c r="E828" s="1587"/>
      <c r="F828" s="1587"/>
      <c r="G828" s="1572"/>
      <c r="H828" s="1572"/>
      <c r="I828" s="1572"/>
      <c r="J828" s="1907"/>
      <c r="K828" s="1587"/>
      <c r="L828" s="2101"/>
      <c r="M828" s="2101"/>
      <c r="N828" s="2101"/>
      <c r="O828" s="2101"/>
      <c r="P828" s="2101"/>
      <c r="Q828" s="2101"/>
    </row>
    <row r="829" spans="1:17" ht="16" x14ac:dyDescent="0.3">
      <c r="A829" s="1609"/>
      <c r="B829" s="1570"/>
      <c r="C829" s="1571"/>
      <c r="D829" s="1569"/>
      <c r="E829" s="1587"/>
      <c r="F829" s="1587"/>
      <c r="G829" s="1572"/>
      <c r="H829" s="1572"/>
      <c r="I829" s="1572"/>
      <c r="J829" s="1907"/>
      <c r="K829" s="1587"/>
      <c r="L829" s="2101"/>
      <c r="M829" s="2101"/>
      <c r="N829" s="2101"/>
      <c r="O829" s="2101"/>
      <c r="P829" s="2101"/>
      <c r="Q829" s="2101"/>
    </row>
    <row r="830" spans="1:17" ht="16" x14ac:dyDescent="0.3">
      <c r="A830" s="1609"/>
      <c r="B830" s="1570"/>
      <c r="C830" s="1571"/>
      <c r="D830" s="1569"/>
      <c r="E830" s="1587"/>
      <c r="F830" s="1587"/>
      <c r="G830" s="1572"/>
      <c r="H830" s="1572"/>
      <c r="I830" s="1572"/>
      <c r="J830" s="1907"/>
      <c r="K830" s="1587"/>
      <c r="L830" s="2101"/>
      <c r="M830" s="2101"/>
      <c r="N830" s="2101"/>
      <c r="O830" s="2101"/>
      <c r="P830" s="2101"/>
      <c r="Q830" s="2101"/>
    </row>
    <row r="831" spans="1:17" ht="16" x14ac:dyDescent="0.3">
      <c r="A831" s="1609"/>
      <c r="B831" s="1570"/>
      <c r="C831" s="1571"/>
      <c r="D831" s="1569"/>
      <c r="E831" s="1587"/>
      <c r="F831" s="1587"/>
      <c r="G831" s="1572"/>
      <c r="H831" s="1572"/>
      <c r="I831" s="1572"/>
      <c r="J831" s="1907"/>
      <c r="K831" s="1587"/>
      <c r="L831" s="2101"/>
      <c r="M831" s="2101"/>
      <c r="N831" s="2101"/>
      <c r="O831" s="2101"/>
      <c r="P831" s="2101"/>
      <c r="Q831" s="2101"/>
    </row>
    <row r="832" spans="1:17" ht="16" x14ac:dyDescent="0.3">
      <c r="A832" s="1609"/>
      <c r="B832" s="1570"/>
      <c r="C832" s="1571"/>
      <c r="D832" s="1569"/>
      <c r="E832" s="1587"/>
      <c r="F832" s="1587"/>
      <c r="G832" s="1572"/>
      <c r="H832" s="1572"/>
      <c r="I832" s="1572"/>
      <c r="J832" s="1907"/>
      <c r="K832" s="1587"/>
      <c r="L832" s="2101"/>
      <c r="M832" s="2101"/>
      <c r="N832" s="2101"/>
      <c r="O832" s="2101"/>
      <c r="P832" s="2101"/>
      <c r="Q832" s="2101"/>
    </row>
    <row r="833" spans="1:17" ht="16" x14ac:dyDescent="0.3">
      <c r="A833" s="1609"/>
      <c r="B833" s="1570"/>
      <c r="C833" s="1571"/>
      <c r="D833" s="1569"/>
      <c r="E833" s="1587"/>
      <c r="F833" s="1587"/>
      <c r="G833" s="1572"/>
      <c r="H833" s="1572"/>
      <c r="I833" s="1572"/>
      <c r="J833" s="1907"/>
      <c r="K833" s="1587"/>
      <c r="L833" s="2101"/>
      <c r="M833" s="2101"/>
      <c r="N833" s="2101"/>
      <c r="O833" s="2101"/>
      <c r="P833" s="2101"/>
      <c r="Q833" s="2101"/>
    </row>
    <row r="834" spans="1:17" ht="16" x14ac:dyDescent="0.3">
      <c r="A834" s="1609"/>
      <c r="B834" s="1570"/>
      <c r="C834" s="1571"/>
      <c r="D834" s="1569"/>
      <c r="E834" s="1587"/>
      <c r="F834" s="1587"/>
      <c r="G834" s="1572"/>
      <c r="H834" s="1572"/>
      <c r="I834" s="1572"/>
      <c r="J834" s="1907"/>
      <c r="K834" s="1587"/>
      <c r="L834" s="2101"/>
      <c r="M834" s="2101"/>
      <c r="N834" s="2101"/>
      <c r="O834" s="2101"/>
      <c r="P834" s="2101"/>
      <c r="Q834" s="2101"/>
    </row>
    <row r="835" spans="1:17" ht="16" x14ac:dyDescent="0.3">
      <c r="A835" s="1609"/>
      <c r="B835" s="1570"/>
      <c r="C835" s="1571"/>
      <c r="D835" s="1569"/>
      <c r="E835" s="1587"/>
      <c r="F835" s="1587"/>
      <c r="G835" s="1572"/>
      <c r="H835" s="1572"/>
      <c r="I835" s="1572"/>
      <c r="J835" s="1907"/>
      <c r="K835" s="1587"/>
      <c r="L835" s="2101"/>
      <c r="M835" s="2101"/>
      <c r="N835" s="2101"/>
      <c r="O835" s="2101"/>
      <c r="P835" s="2101"/>
      <c r="Q835" s="2101"/>
    </row>
    <row r="836" spans="1:17" ht="16" x14ac:dyDescent="0.3">
      <c r="A836" s="1609"/>
      <c r="B836" s="1570"/>
      <c r="C836" s="1571"/>
      <c r="D836" s="1569"/>
      <c r="E836" s="1587"/>
      <c r="F836" s="1587"/>
      <c r="G836" s="1572"/>
      <c r="H836" s="1572"/>
      <c r="I836" s="1572"/>
      <c r="J836" s="1907"/>
      <c r="K836" s="1587"/>
      <c r="L836" s="2101"/>
      <c r="M836" s="2101"/>
      <c r="N836" s="2101"/>
      <c r="O836" s="2101"/>
      <c r="P836" s="2101"/>
      <c r="Q836" s="2101"/>
    </row>
    <row r="837" spans="1:17" ht="16" x14ac:dyDescent="0.3">
      <c r="A837" s="1609"/>
      <c r="B837" s="1570"/>
      <c r="C837" s="1571"/>
      <c r="D837" s="1569"/>
      <c r="E837" s="1587"/>
      <c r="F837" s="1587"/>
      <c r="G837" s="1572"/>
      <c r="H837" s="1572"/>
      <c r="I837" s="1572"/>
      <c r="J837" s="1907"/>
      <c r="K837" s="1587"/>
      <c r="L837" s="2101"/>
      <c r="M837" s="2101"/>
      <c r="N837" s="2101"/>
      <c r="O837" s="2101"/>
      <c r="P837" s="2101"/>
      <c r="Q837" s="2101"/>
    </row>
    <row r="838" spans="1:17" ht="16" x14ac:dyDescent="0.3">
      <c r="A838" s="1609"/>
      <c r="B838" s="1570"/>
      <c r="C838" s="1571"/>
      <c r="D838" s="1569"/>
      <c r="E838" s="1587"/>
      <c r="F838" s="1587"/>
      <c r="G838" s="1572"/>
      <c r="H838" s="1572"/>
      <c r="I838" s="1572"/>
      <c r="J838" s="1907"/>
      <c r="K838" s="1587"/>
      <c r="L838" s="2101"/>
      <c r="M838" s="2101"/>
      <c r="N838" s="2101"/>
      <c r="O838" s="2101"/>
      <c r="P838" s="2101"/>
      <c r="Q838" s="2101"/>
    </row>
    <row r="839" spans="1:17" ht="16" x14ac:dyDescent="0.3">
      <c r="A839" s="1609"/>
      <c r="B839" s="1570"/>
      <c r="C839" s="1571"/>
      <c r="D839" s="1569"/>
      <c r="E839" s="1587"/>
      <c r="F839" s="1587"/>
      <c r="G839" s="1572"/>
      <c r="H839" s="1572"/>
      <c r="I839" s="1572"/>
      <c r="J839" s="1907"/>
      <c r="K839" s="1587"/>
      <c r="L839" s="2101"/>
      <c r="M839" s="2101"/>
      <c r="N839" s="2101"/>
      <c r="O839" s="2101"/>
      <c r="P839" s="2101"/>
      <c r="Q839" s="2101"/>
    </row>
    <row r="840" spans="1:17" ht="16" x14ac:dyDescent="0.3">
      <c r="A840" s="1609"/>
      <c r="B840" s="1570"/>
      <c r="C840" s="1571"/>
      <c r="D840" s="1569"/>
      <c r="E840" s="1587"/>
      <c r="F840" s="1587"/>
      <c r="G840" s="1572"/>
      <c r="H840" s="1572"/>
      <c r="I840" s="1572"/>
      <c r="J840" s="1907"/>
      <c r="K840" s="1587"/>
      <c r="L840" s="2101"/>
      <c r="M840" s="2101"/>
      <c r="N840" s="2101"/>
      <c r="O840" s="2101"/>
      <c r="P840" s="2101"/>
      <c r="Q840" s="2101"/>
    </row>
    <row r="841" spans="1:17" ht="16" x14ac:dyDescent="0.3">
      <c r="A841" s="1609"/>
      <c r="B841" s="1570"/>
      <c r="C841" s="1571"/>
      <c r="D841" s="1569"/>
      <c r="E841" s="1587"/>
      <c r="F841" s="1587"/>
      <c r="G841" s="1572"/>
      <c r="H841" s="1572"/>
      <c r="I841" s="1572"/>
      <c r="J841" s="1907"/>
      <c r="K841" s="1587"/>
      <c r="L841" s="2101"/>
      <c r="M841" s="2101"/>
      <c r="N841" s="2101"/>
      <c r="O841" s="2101"/>
      <c r="P841" s="2101"/>
      <c r="Q841" s="2101"/>
    </row>
    <row r="842" spans="1:17" ht="16" x14ac:dyDescent="0.3">
      <c r="A842" s="1609"/>
      <c r="B842" s="1570"/>
      <c r="C842" s="1571"/>
      <c r="D842" s="1569"/>
      <c r="E842" s="1587"/>
      <c r="F842" s="1587"/>
      <c r="G842" s="1572"/>
      <c r="H842" s="1572"/>
      <c r="I842" s="1572"/>
      <c r="J842" s="1907"/>
      <c r="K842" s="1587"/>
      <c r="L842" s="2101"/>
      <c r="M842" s="2101"/>
      <c r="N842" s="2101"/>
      <c r="O842" s="2101"/>
      <c r="P842" s="2101"/>
      <c r="Q842" s="2101"/>
    </row>
    <row r="843" spans="1:17" ht="16" x14ac:dyDescent="0.3">
      <c r="A843" s="1609"/>
      <c r="B843" s="1570"/>
      <c r="C843" s="1571"/>
      <c r="D843" s="1569"/>
      <c r="E843" s="1587"/>
      <c r="F843" s="1587"/>
      <c r="G843" s="1572"/>
      <c r="H843" s="1572"/>
      <c r="I843" s="1572"/>
      <c r="J843" s="1907"/>
      <c r="K843" s="1587"/>
      <c r="L843" s="2101"/>
      <c r="M843" s="2101"/>
      <c r="N843" s="2101"/>
      <c r="O843" s="2101"/>
      <c r="P843" s="2101"/>
      <c r="Q843" s="2101"/>
    </row>
    <row r="844" spans="1:17" ht="16" x14ac:dyDescent="0.3">
      <c r="A844" s="1609"/>
      <c r="B844" s="1570"/>
      <c r="C844" s="1571"/>
      <c r="D844" s="1569"/>
      <c r="E844" s="1587"/>
      <c r="F844" s="1587"/>
      <c r="G844" s="1572"/>
      <c r="H844" s="1572"/>
      <c r="I844" s="1572"/>
      <c r="J844" s="1907"/>
      <c r="K844" s="1587"/>
      <c r="L844" s="2101"/>
      <c r="M844" s="2101"/>
      <c r="N844" s="2101"/>
      <c r="O844" s="2101"/>
      <c r="P844" s="2101"/>
      <c r="Q844" s="2101"/>
    </row>
    <row r="845" spans="1:17" ht="16" x14ac:dyDescent="0.3">
      <c r="A845" s="1609"/>
      <c r="B845" s="1570"/>
      <c r="C845" s="1571"/>
      <c r="D845" s="1569"/>
      <c r="E845" s="1587"/>
      <c r="F845" s="1587"/>
      <c r="G845" s="1572"/>
      <c r="H845" s="1572"/>
      <c r="I845" s="1572"/>
      <c r="J845" s="1907"/>
      <c r="K845" s="1587"/>
      <c r="L845" s="2101"/>
      <c r="M845" s="2101"/>
      <c r="N845" s="2101"/>
      <c r="O845" s="2101"/>
      <c r="P845" s="2101"/>
      <c r="Q845" s="2101"/>
    </row>
    <row r="846" spans="1:17" ht="16" x14ac:dyDescent="0.3">
      <c r="A846" s="1609"/>
      <c r="B846" s="1570"/>
      <c r="C846" s="1571"/>
      <c r="D846" s="1569"/>
      <c r="E846" s="1587"/>
      <c r="F846" s="1587"/>
      <c r="G846" s="1572"/>
      <c r="H846" s="1572"/>
      <c r="I846" s="1572"/>
      <c r="J846" s="1907"/>
      <c r="K846" s="1587"/>
      <c r="L846" s="2101"/>
      <c r="M846" s="2101"/>
      <c r="N846" s="2101"/>
      <c r="O846" s="2101"/>
      <c r="P846" s="2101"/>
      <c r="Q846" s="2101"/>
    </row>
    <row r="847" spans="1:17" ht="16" x14ac:dyDescent="0.3">
      <c r="A847" s="1609"/>
      <c r="B847" s="1570"/>
      <c r="C847" s="1571"/>
      <c r="D847" s="1569"/>
      <c r="E847" s="1587"/>
      <c r="F847" s="1587"/>
      <c r="G847" s="1572"/>
      <c r="H847" s="1572"/>
      <c r="I847" s="1572"/>
      <c r="J847" s="1907"/>
      <c r="K847" s="1587"/>
      <c r="L847" s="2101"/>
      <c r="M847" s="2101"/>
      <c r="N847" s="2101"/>
      <c r="O847" s="2101"/>
      <c r="P847" s="2101"/>
      <c r="Q847" s="2101"/>
    </row>
    <row r="848" spans="1:17" ht="16" x14ac:dyDescent="0.3">
      <c r="A848" s="1609"/>
      <c r="B848" s="1570"/>
      <c r="C848" s="1571"/>
      <c r="D848" s="1569"/>
      <c r="E848" s="1587"/>
      <c r="F848" s="1587"/>
      <c r="G848" s="1572"/>
      <c r="H848" s="1572"/>
      <c r="I848" s="1572"/>
      <c r="J848" s="1907"/>
      <c r="K848" s="1587"/>
      <c r="L848" s="2101"/>
      <c r="M848" s="2101"/>
      <c r="N848" s="2101"/>
      <c r="O848" s="2101"/>
      <c r="P848" s="2101"/>
      <c r="Q848" s="2101"/>
    </row>
    <row r="849" spans="1:17" ht="16" x14ac:dyDescent="0.3">
      <c r="A849" s="1609"/>
      <c r="B849" s="1570"/>
      <c r="C849" s="1571"/>
      <c r="D849" s="1569"/>
      <c r="E849" s="1587"/>
      <c r="F849" s="1587"/>
      <c r="G849" s="1572"/>
      <c r="H849" s="1572"/>
      <c r="I849" s="1572"/>
      <c r="J849" s="1907"/>
      <c r="K849" s="1587"/>
      <c r="L849" s="2101"/>
      <c r="M849" s="2101"/>
      <c r="N849" s="2101"/>
      <c r="O849" s="2101"/>
      <c r="P849" s="2101"/>
      <c r="Q849" s="2101"/>
    </row>
    <row r="850" spans="1:17" ht="16" x14ac:dyDescent="0.3">
      <c r="A850" s="1609"/>
      <c r="B850" s="1570"/>
      <c r="C850" s="1571"/>
      <c r="D850" s="1569"/>
      <c r="E850" s="1587"/>
      <c r="F850" s="1587"/>
      <c r="G850" s="1572"/>
      <c r="H850" s="1572"/>
      <c r="I850" s="1572"/>
      <c r="J850" s="1907"/>
      <c r="K850" s="1587"/>
      <c r="L850" s="2101"/>
      <c r="M850" s="2101"/>
      <c r="N850" s="2101"/>
      <c r="O850" s="2101"/>
      <c r="P850" s="2101"/>
      <c r="Q850" s="2101"/>
    </row>
    <row r="851" spans="1:17" ht="16" x14ac:dyDescent="0.3">
      <c r="A851" s="1609"/>
      <c r="B851" s="1570"/>
      <c r="C851" s="1571"/>
      <c r="D851" s="1569"/>
      <c r="E851" s="1587"/>
      <c r="F851" s="1587"/>
      <c r="G851" s="1572"/>
      <c r="H851" s="1572"/>
      <c r="I851" s="1572"/>
      <c r="J851" s="1907"/>
      <c r="K851" s="1587"/>
      <c r="L851" s="2101"/>
      <c r="M851" s="2101"/>
      <c r="N851" s="2101"/>
      <c r="O851" s="2101"/>
      <c r="P851" s="2101"/>
      <c r="Q851" s="2101"/>
    </row>
    <row r="852" spans="1:17" ht="16" x14ac:dyDescent="0.3">
      <c r="A852" s="1609"/>
      <c r="B852" s="1570"/>
      <c r="C852" s="1571"/>
      <c r="D852" s="1569"/>
      <c r="E852" s="1587"/>
      <c r="F852" s="1587"/>
      <c r="G852" s="1572"/>
      <c r="H852" s="1572"/>
      <c r="I852" s="1572"/>
      <c r="J852" s="1907"/>
      <c r="K852" s="1587"/>
      <c r="L852" s="2101"/>
      <c r="M852" s="2101"/>
      <c r="N852" s="2101"/>
      <c r="O852" s="2101"/>
      <c r="P852" s="2101"/>
      <c r="Q852" s="2101"/>
    </row>
    <row r="853" spans="1:17" ht="16" x14ac:dyDescent="0.3">
      <c r="A853" s="1609"/>
      <c r="B853" s="1570"/>
      <c r="C853" s="1571"/>
      <c r="D853" s="1569"/>
      <c r="E853" s="1587"/>
      <c r="F853" s="1587"/>
      <c r="G853" s="1572"/>
      <c r="H853" s="1572"/>
      <c r="I853" s="1572"/>
      <c r="J853" s="1907"/>
      <c r="K853" s="1587"/>
      <c r="L853" s="2101"/>
      <c r="M853" s="2101"/>
      <c r="N853" s="2101"/>
      <c r="O853" s="2101"/>
      <c r="P853" s="2101"/>
      <c r="Q853" s="2101"/>
    </row>
    <row r="854" spans="1:17" ht="16" x14ac:dyDescent="0.3">
      <c r="A854" s="1609"/>
      <c r="B854" s="1570"/>
      <c r="C854" s="1571"/>
      <c r="D854" s="1569"/>
      <c r="E854" s="1587"/>
      <c r="F854" s="1587"/>
      <c r="G854" s="1572"/>
      <c r="H854" s="1572"/>
      <c r="I854" s="1572"/>
      <c r="J854" s="1907"/>
      <c r="K854" s="1587"/>
      <c r="L854" s="2101"/>
      <c r="M854" s="2101"/>
      <c r="N854" s="2101"/>
      <c r="O854" s="2101"/>
      <c r="P854" s="2101"/>
      <c r="Q854" s="2101"/>
    </row>
    <row r="855" spans="1:17" ht="16" x14ac:dyDescent="0.3">
      <c r="A855" s="1609"/>
      <c r="B855" s="1570"/>
      <c r="C855" s="1571"/>
      <c r="D855" s="1569"/>
      <c r="E855" s="1587"/>
      <c r="F855" s="1587"/>
      <c r="G855" s="1572"/>
      <c r="H855" s="1572"/>
      <c r="I855" s="1572"/>
      <c r="J855" s="1907"/>
      <c r="K855" s="1587"/>
      <c r="L855" s="2101"/>
      <c r="M855" s="2101"/>
      <c r="N855" s="2101"/>
      <c r="O855" s="2101"/>
      <c r="P855" s="2101"/>
      <c r="Q855" s="2101"/>
    </row>
    <row r="856" spans="1:17" ht="16" x14ac:dyDescent="0.3">
      <c r="A856" s="1609"/>
      <c r="B856" s="1570"/>
      <c r="C856" s="1571"/>
      <c r="D856" s="1569"/>
      <c r="E856" s="1587"/>
      <c r="F856" s="1587"/>
      <c r="G856" s="1572"/>
      <c r="H856" s="1572"/>
      <c r="I856" s="1572"/>
      <c r="J856" s="1907"/>
      <c r="K856" s="1587"/>
      <c r="L856" s="2101"/>
      <c r="M856" s="2101"/>
      <c r="N856" s="2101"/>
      <c r="O856" s="2101"/>
      <c r="P856" s="2101"/>
      <c r="Q856" s="2101"/>
    </row>
    <row r="857" spans="1:17" ht="16" x14ac:dyDescent="0.3">
      <c r="A857" s="1609"/>
      <c r="B857" s="1570"/>
      <c r="C857" s="1571"/>
      <c r="D857" s="1569"/>
      <c r="E857" s="1587"/>
      <c r="F857" s="1587"/>
      <c r="G857" s="1572"/>
      <c r="H857" s="1572"/>
      <c r="I857" s="1572"/>
      <c r="J857" s="1907"/>
      <c r="K857" s="1587"/>
      <c r="L857" s="2101"/>
      <c r="M857" s="2101"/>
      <c r="N857" s="2101"/>
      <c r="O857" s="2101"/>
      <c r="P857" s="2101"/>
      <c r="Q857" s="2101"/>
    </row>
    <row r="858" spans="1:17" ht="16" x14ac:dyDescent="0.3">
      <c r="A858" s="1609"/>
      <c r="B858" s="1570"/>
      <c r="C858" s="1571"/>
      <c r="D858" s="1569"/>
      <c r="E858" s="1587"/>
      <c r="F858" s="1587"/>
      <c r="G858" s="1572"/>
      <c r="H858" s="1572"/>
      <c r="I858" s="1572"/>
      <c r="J858" s="1907"/>
      <c r="K858" s="1587"/>
      <c r="L858" s="2101"/>
      <c r="M858" s="2101"/>
      <c r="N858" s="2101"/>
      <c r="O858" s="2101"/>
      <c r="P858" s="2101"/>
      <c r="Q858" s="2101"/>
    </row>
    <row r="859" spans="1:17" ht="16" x14ac:dyDescent="0.3">
      <c r="A859" s="1609"/>
      <c r="B859" s="1570"/>
      <c r="C859" s="1571"/>
      <c r="D859" s="1569"/>
      <c r="E859" s="1587"/>
      <c r="F859" s="1587"/>
      <c r="G859" s="1572"/>
      <c r="H859" s="1572"/>
      <c r="I859" s="1572"/>
      <c r="J859" s="1907"/>
      <c r="K859" s="1587"/>
      <c r="L859" s="2101"/>
      <c r="M859" s="2101"/>
      <c r="N859" s="2101"/>
      <c r="O859" s="2101"/>
      <c r="P859" s="2101"/>
      <c r="Q859" s="2101"/>
    </row>
    <row r="860" spans="1:17" ht="16" x14ac:dyDescent="0.3">
      <c r="A860" s="1609"/>
      <c r="B860" s="1570"/>
      <c r="C860" s="1571"/>
      <c r="D860" s="1569"/>
      <c r="E860" s="1587"/>
      <c r="F860" s="1587"/>
      <c r="G860" s="1572"/>
      <c r="H860" s="1572"/>
      <c r="I860" s="1572"/>
      <c r="J860" s="1907"/>
      <c r="K860" s="1587"/>
      <c r="L860" s="2101"/>
      <c r="M860" s="2101"/>
      <c r="N860" s="2101"/>
      <c r="O860" s="2101"/>
      <c r="P860" s="2101"/>
      <c r="Q860" s="2101"/>
    </row>
    <row r="861" spans="1:17" ht="16" x14ac:dyDescent="0.3">
      <c r="A861" s="1609"/>
      <c r="B861" s="1570"/>
      <c r="C861" s="1571"/>
      <c r="D861" s="1569"/>
      <c r="E861" s="1587"/>
      <c r="F861" s="1587"/>
      <c r="G861" s="1572"/>
      <c r="H861" s="1572"/>
      <c r="I861" s="1572"/>
      <c r="J861" s="1907"/>
      <c r="K861" s="1587"/>
      <c r="L861" s="2101"/>
      <c r="M861" s="2101"/>
      <c r="N861" s="2101"/>
      <c r="O861" s="2101"/>
      <c r="P861" s="2101"/>
      <c r="Q861" s="2101"/>
    </row>
    <row r="862" spans="1:17" ht="16" x14ac:dyDescent="0.3">
      <c r="A862" s="1609"/>
      <c r="B862" s="1570"/>
      <c r="C862" s="1571"/>
      <c r="D862" s="1569"/>
      <c r="E862" s="1587"/>
      <c r="F862" s="1587"/>
      <c r="G862" s="1572"/>
      <c r="H862" s="1572"/>
      <c r="I862" s="1572"/>
      <c r="J862" s="1907"/>
      <c r="K862" s="1587"/>
      <c r="L862" s="2101"/>
      <c r="M862" s="2101"/>
      <c r="N862" s="2101"/>
      <c r="O862" s="2101"/>
      <c r="P862" s="2101"/>
      <c r="Q862" s="2101"/>
    </row>
    <row r="863" spans="1:17" ht="16" x14ac:dyDescent="0.3">
      <c r="A863" s="1609"/>
      <c r="B863" s="1570"/>
      <c r="C863" s="1571"/>
      <c r="D863" s="1569"/>
      <c r="E863" s="1587"/>
      <c r="F863" s="1587"/>
      <c r="G863" s="1572"/>
      <c r="H863" s="1572"/>
      <c r="I863" s="1572"/>
      <c r="J863" s="1907"/>
      <c r="K863" s="1587"/>
      <c r="L863" s="2101"/>
      <c r="M863" s="2101"/>
      <c r="N863" s="2101"/>
      <c r="O863" s="2101"/>
      <c r="P863" s="2101"/>
      <c r="Q863" s="2101"/>
    </row>
    <row r="864" spans="1:17" ht="16" x14ac:dyDescent="0.3">
      <c r="A864" s="1609"/>
      <c r="B864" s="1570"/>
      <c r="C864" s="1571"/>
      <c r="D864" s="1569"/>
      <c r="E864" s="1587"/>
      <c r="F864" s="1587"/>
      <c r="G864" s="1572"/>
      <c r="H864" s="1572"/>
      <c r="I864" s="1572"/>
      <c r="J864" s="1907"/>
      <c r="K864" s="1587"/>
      <c r="L864" s="2101"/>
      <c r="M864" s="2101"/>
      <c r="N864" s="2101"/>
      <c r="O864" s="2101"/>
      <c r="P864" s="2101"/>
      <c r="Q864" s="2101"/>
    </row>
    <row r="865" spans="1:17" ht="16" x14ac:dyDescent="0.3">
      <c r="A865" s="1609"/>
      <c r="B865" s="1570"/>
      <c r="C865" s="1571"/>
      <c r="D865" s="1569"/>
      <c r="E865" s="1587"/>
      <c r="F865" s="1587"/>
      <c r="G865" s="1572"/>
      <c r="H865" s="1572"/>
      <c r="I865" s="1572"/>
      <c r="J865" s="1907"/>
      <c r="K865" s="1587"/>
      <c r="L865" s="2101"/>
      <c r="M865" s="2101"/>
      <c r="N865" s="2101"/>
      <c r="O865" s="2101"/>
      <c r="P865" s="2101"/>
      <c r="Q865" s="2101"/>
    </row>
    <row r="866" spans="1:17" ht="16" x14ac:dyDescent="0.3">
      <c r="A866" s="1609"/>
      <c r="B866" s="1570"/>
      <c r="C866" s="1571"/>
      <c r="D866" s="1569"/>
      <c r="E866" s="1587"/>
      <c r="F866" s="1587"/>
      <c r="G866" s="1572"/>
      <c r="H866" s="1572"/>
      <c r="I866" s="1572"/>
      <c r="J866" s="1907"/>
      <c r="K866" s="1587"/>
      <c r="L866" s="2101"/>
      <c r="M866" s="2101"/>
      <c r="N866" s="2101"/>
      <c r="O866" s="2101"/>
      <c r="P866" s="2101"/>
      <c r="Q866" s="2101"/>
    </row>
    <row r="867" spans="1:17" ht="16" x14ac:dyDescent="0.3">
      <c r="A867" s="1609"/>
      <c r="B867" s="1570"/>
      <c r="C867" s="1571"/>
      <c r="D867" s="1569"/>
      <c r="E867" s="1587"/>
      <c r="F867" s="1587"/>
      <c r="G867" s="1572"/>
      <c r="H867" s="1572"/>
      <c r="I867" s="1572"/>
      <c r="J867" s="1907"/>
      <c r="K867" s="1587"/>
      <c r="L867" s="2101"/>
      <c r="M867" s="2101"/>
      <c r="N867" s="2101"/>
      <c r="O867" s="2101"/>
      <c r="P867" s="2101"/>
      <c r="Q867" s="2101"/>
    </row>
    <row r="868" spans="1:17" ht="16" x14ac:dyDescent="0.3">
      <c r="A868" s="1609"/>
      <c r="B868" s="1570"/>
      <c r="C868" s="1571"/>
      <c r="D868" s="1569"/>
      <c r="E868" s="1587"/>
      <c r="F868" s="1587"/>
      <c r="G868" s="1572"/>
      <c r="H868" s="1572"/>
      <c r="I868" s="1572"/>
      <c r="J868" s="1907"/>
      <c r="K868" s="1587"/>
      <c r="L868" s="2101"/>
      <c r="M868" s="2101"/>
      <c r="N868" s="2101"/>
      <c r="O868" s="2101"/>
      <c r="P868" s="2101"/>
      <c r="Q868" s="2101"/>
    </row>
    <row r="869" spans="1:17" ht="16" x14ac:dyDescent="0.3">
      <c r="A869" s="1609"/>
      <c r="B869" s="1570"/>
      <c r="C869" s="1571"/>
      <c r="D869" s="1569"/>
      <c r="E869" s="1587"/>
      <c r="F869" s="1587"/>
      <c r="G869" s="1572"/>
      <c r="H869" s="1572"/>
      <c r="I869" s="1572"/>
      <c r="J869" s="1907"/>
      <c r="K869" s="1587"/>
      <c r="L869" s="2101"/>
      <c r="M869" s="2101"/>
      <c r="N869" s="2101"/>
      <c r="O869" s="2101"/>
      <c r="P869" s="2101"/>
      <c r="Q869" s="2101"/>
    </row>
    <row r="870" spans="1:17" ht="16" x14ac:dyDescent="0.3">
      <c r="A870" s="1609"/>
      <c r="B870" s="1570"/>
      <c r="C870" s="1571"/>
      <c r="D870" s="1569"/>
      <c r="E870" s="1587"/>
      <c r="F870" s="1587"/>
      <c r="G870" s="1572"/>
      <c r="H870" s="1572"/>
      <c r="I870" s="1572"/>
      <c r="J870" s="1907"/>
      <c r="K870" s="1587"/>
      <c r="L870" s="2101"/>
      <c r="M870" s="2101"/>
      <c r="N870" s="2101"/>
      <c r="O870" s="2101"/>
      <c r="P870" s="2101"/>
      <c r="Q870" s="2101"/>
    </row>
    <row r="871" spans="1:17" ht="16" x14ac:dyDescent="0.3">
      <c r="A871" s="1609"/>
      <c r="B871" s="1570"/>
      <c r="C871" s="1571"/>
      <c r="D871" s="1569"/>
      <c r="E871" s="1587"/>
      <c r="F871" s="1587"/>
      <c r="G871" s="1572"/>
      <c r="H871" s="1572"/>
      <c r="I871" s="1572"/>
      <c r="J871" s="1907"/>
      <c r="K871" s="1587"/>
      <c r="L871" s="2101"/>
      <c r="M871" s="2101"/>
      <c r="N871" s="2101"/>
      <c r="O871" s="2101"/>
      <c r="P871" s="2101"/>
      <c r="Q871" s="2101"/>
    </row>
    <row r="872" spans="1:17" ht="16" x14ac:dyDescent="0.3">
      <c r="A872" s="1609"/>
      <c r="B872" s="1570"/>
      <c r="C872" s="1571"/>
      <c r="D872" s="1569"/>
      <c r="E872" s="1587"/>
      <c r="F872" s="1587"/>
      <c r="G872" s="1572"/>
      <c r="H872" s="1572"/>
      <c r="I872" s="1572"/>
      <c r="J872" s="1907"/>
      <c r="K872" s="1587"/>
      <c r="L872" s="2101"/>
      <c r="M872" s="2101"/>
      <c r="N872" s="2101"/>
      <c r="O872" s="2101"/>
      <c r="P872" s="2101"/>
      <c r="Q872" s="2101"/>
    </row>
    <row r="873" spans="1:17" ht="16" x14ac:dyDescent="0.3">
      <c r="A873" s="1609"/>
      <c r="B873" s="1570"/>
      <c r="C873" s="1571"/>
      <c r="D873" s="1569"/>
      <c r="E873" s="1587"/>
      <c r="F873" s="1587"/>
      <c r="G873" s="1572"/>
      <c r="H873" s="1572"/>
      <c r="I873" s="1572"/>
      <c r="J873" s="1907"/>
      <c r="K873" s="1587"/>
      <c r="L873" s="2101"/>
      <c r="M873" s="2101"/>
      <c r="N873" s="2101"/>
      <c r="O873" s="2101"/>
      <c r="P873" s="2101"/>
      <c r="Q873" s="2101"/>
    </row>
    <row r="874" spans="1:17" ht="16" x14ac:dyDescent="0.3">
      <c r="A874" s="1609"/>
      <c r="B874" s="1570"/>
      <c r="C874" s="1571"/>
      <c r="D874" s="1569"/>
      <c r="E874" s="1587"/>
      <c r="F874" s="1587"/>
      <c r="G874" s="1572"/>
      <c r="H874" s="1572"/>
      <c r="I874" s="1572"/>
      <c r="J874" s="1907"/>
      <c r="K874" s="1587"/>
      <c r="L874" s="2101"/>
      <c r="M874" s="2101"/>
      <c r="N874" s="2101"/>
      <c r="O874" s="2101"/>
      <c r="P874" s="2101"/>
      <c r="Q874" s="2101"/>
    </row>
    <row r="875" spans="1:17" ht="16" x14ac:dyDescent="0.3">
      <c r="A875" s="1609"/>
      <c r="B875" s="1570"/>
      <c r="C875" s="1571"/>
      <c r="D875" s="1569"/>
      <c r="E875" s="1587"/>
      <c r="F875" s="1587"/>
      <c r="G875" s="1572"/>
      <c r="H875" s="1572"/>
      <c r="I875" s="1572"/>
      <c r="J875" s="1907"/>
      <c r="K875" s="1587"/>
      <c r="L875" s="2101"/>
      <c r="M875" s="2101"/>
      <c r="N875" s="2101"/>
      <c r="O875" s="2101"/>
      <c r="P875" s="2101"/>
      <c r="Q875" s="2101"/>
    </row>
    <row r="876" spans="1:17" ht="16" x14ac:dyDescent="0.3">
      <c r="A876" s="1609"/>
      <c r="B876" s="1570"/>
      <c r="C876" s="1571"/>
      <c r="D876" s="1569"/>
      <c r="E876" s="1587"/>
      <c r="F876" s="1587"/>
      <c r="G876" s="1572"/>
      <c r="H876" s="1572"/>
      <c r="I876" s="1572"/>
      <c r="J876" s="1907"/>
      <c r="K876" s="1587"/>
      <c r="L876" s="2101"/>
      <c r="M876" s="2101"/>
      <c r="N876" s="2101"/>
      <c r="O876" s="2101"/>
      <c r="P876" s="2101"/>
      <c r="Q876" s="2101"/>
    </row>
    <row r="877" spans="1:17" ht="16" x14ac:dyDescent="0.3">
      <c r="A877" s="1609"/>
      <c r="B877" s="1570"/>
      <c r="C877" s="1571"/>
      <c r="D877" s="1569"/>
      <c r="E877" s="1587"/>
      <c r="F877" s="1587"/>
      <c r="G877" s="1572"/>
      <c r="H877" s="1572"/>
      <c r="I877" s="1572"/>
      <c r="J877" s="1907"/>
      <c r="K877" s="1587"/>
      <c r="L877" s="2101"/>
      <c r="M877" s="2101"/>
      <c r="N877" s="2101"/>
      <c r="O877" s="2101"/>
      <c r="P877" s="2101"/>
      <c r="Q877" s="2101"/>
    </row>
    <row r="878" spans="1:17" ht="16" x14ac:dyDescent="0.3">
      <c r="A878" s="1609"/>
      <c r="B878" s="1570"/>
      <c r="C878" s="1571"/>
      <c r="D878" s="1569"/>
      <c r="E878" s="1587"/>
      <c r="F878" s="1587"/>
      <c r="G878" s="1572"/>
      <c r="H878" s="1572"/>
      <c r="I878" s="1572"/>
      <c r="J878" s="1907"/>
      <c r="K878" s="1587"/>
      <c r="L878" s="2101"/>
      <c r="M878" s="2101"/>
      <c r="N878" s="2101"/>
      <c r="O878" s="2101"/>
      <c r="P878" s="2101"/>
      <c r="Q878" s="2101"/>
    </row>
    <row r="879" spans="1:17" ht="16" x14ac:dyDescent="0.3">
      <c r="A879" s="1609"/>
      <c r="B879" s="1570"/>
      <c r="C879" s="1571"/>
      <c r="D879" s="1569"/>
      <c r="E879" s="1587"/>
      <c r="F879" s="1587"/>
      <c r="G879" s="1572"/>
      <c r="H879" s="1572"/>
      <c r="I879" s="1572"/>
      <c r="J879" s="1907"/>
      <c r="K879" s="1587"/>
      <c r="L879" s="2101"/>
      <c r="M879" s="2101"/>
      <c r="N879" s="2101"/>
      <c r="O879" s="2101"/>
      <c r="P879" s="2101"/>
      <c r="Q879" s="2101"/>
    </row>
    <row r="880" spans="1:17" ht="16" x14ac:dyDescent="0.3">
      <c r="A880" s="1609"/>
      <c r="B880" s="1570"/>
      <c r="C880" s="1571"/>
      <c r="D880" s="1569"/>
      <c r="E880" s="1587"/>
      <c r="F880" s="1587"/>
      <c r="G880" s="1572"/>
      <c r="H880" s="1572"/>
      <c r="I880" s="1572"/>
      <c r="J880" s="1907"/>
      <c r="K880" s="1587"/>
      <c r="L880" s="2101"/>
      <c r="M880" s="2101"/>
      <c r="N880" s="2101"/>
      <c r="O880" s="2101"/>
      <c r="P880" s="2101"/>
      <c r="Q880" s="2101"/>
    </row>
    <row r="881" spans="1:17" ht="16" x14ac:dyDescent="0.3">
      <c r="A881" s="1609"/>
      <c r="B881" s="1570"/>
      <c r="C881" s="1571"/>
      <c r="D881" s="1569"/>
      <c r="E881" s="1587"/>
      <c r="F881" s="1587"/>
      <c r="G881" s="1572"/>
      <c r="H881" s="1572"/>
      <c r="I881" s="1572"/>
      <c r="J881" s="1907"/>
      <c r="K881" s="1587"/>
      <c r="L881" s="2101"/>
      <c r="M881" s="2101"/>
      <c r="N881" s="2101"/>
      <c r="O881" s="2101"/>
      <c r="P881" s="2101"/>
      <c r="Q881" s="2101"/>
    </row>
    <row r="882" spans="1:17" ht="16" x14ac:dyDescent="0.3">
      <c r="A882" s="1609"/>
      <c r="B882" s="1570"/>
      <c r="C882" s="1571"/>
      <c r="D882" s="1569"/>
      <c r="E882" s="1587"/>
      <c r="F882" s="1587"/>
      <c r="G882" s="1572"/>
      <c r="H882" s="1572"/>
      <c r="I882" s="1572"/>
      <c r="J882" s="1907"/>
      <c r="K882" s="1587"/>
      <c r="L882" s="2101"/>
      <c r="M882" s="2101"/>
      <c r="N882" s="2101"/>
      <c r="O882" s="2101"/>
      <c r="P882" s="2101"/>
      <c r="Q882" s="2101"/>
    </row>
    <row r="883" spans="1:17" ht="16" x14ac:dyDescent="0.3">
      <c r="A883" s="1609"/>
      <c r="B883" s="1570"/>
      <c r="C883" s="1571"/>
      <c r="D883" s="1569"/>
      <c r="E883" s="1587"/>
      <c r="F883" s="1587"/>
      <c r="G883" s="1572"/>
      <c r="H883" s="1572"/>
      <c r="I883" s="1572"/>
      <c r="J883" s="1907"/>
      <c r="K883" s="1587"/>
      <c r="L883" s="2101"/>
      <c r="M883" s="2101"/>
      <c r="N883" s="2101"/>
      <c r="O883" s="2101"/>
      <c r="P883" s="2101"/>
      <c r="Q883" s="2101"/>
    </row>
    <row r="884" spans="1:17" ht="16" x14ac:dyDescent="0.3">
      <c r="A884" s="1609"/>
      <c r="B884" s="1570"/>
      <c r="C884" s="1571"/>
      <c r="D884" s="1569"/>
      <c r="E884" s="1587"/>
      <c r="F884" s="1587"/>
      <c r="G884" s="1572"/>
      <c r="H884" s="1572"/>
      <c r="I884" s="1572"/>
      <c r="J884" s="1907"/>
      <c r="K884" s="1587"/>
      <c r="L884" s="2101"/>
      <c r="M884" s="2101"/>
      <c r="N884" s="2101"/>
      <c r="O884" s="2101"/>
      <c r="P884" s="2101"/>
      <c r="Q884" s="2101"/>
    </row>
    <row r="885" spans="1:17" ht="16" x14ac:dyDescent="0.3">
      <c r="A885" s="1609"/>
      <c r="B885" s="1570"/>
      <c r="C885" s="1571"/>
      <c r="D885" s="1569"/>
      <c r="E885" s="1587"/>
      <c r="F885" s="1587"/>
      <c r="G885" s="1572"/>
      <c r="H885" s="1572"/>
      <c r="I885" s="1572"/>
      <c r="J885" s="1907"/>
      <c r="K885" s="1587"/>
      <c r="L885" s="2101"/>
      <c r="M885" s="2101"/>
      <c r="N885" s="2101"/>
      <c r="O885" s="2101"/>
      <c r="P885" s="2101"/>
      <c r="Q885" s="2101"/>
    </row>
    <row r="886" spans="1:17" ht="16" x14ac:dyDescent="0.3">
      <c r="A886" s="1609"/>
      <c r="B886" s="1570"/>
      <c r="C886" s="1571"/>
      <c r="D886" s="1569"/>
      <c r="E886" s="1587"/>
      <c r="F886" s="1587"/>
      <c r="G886" s="1572"/>
      <c r="H886" s="1572"/>
      <c r="I886" s="1572"/>
      <c r="J886" s="1907"/>
      <c r="K886" s="1587"/>
      <c r="L886" s="2101"/>
      <c r="M886" s="2101"/>
      <c r="N886" s="2101"/>
      <c r="O886" s="2101"/>
      <c r="P886" s="2101"/>
      <c r="Q886" s="2101"/>
    </row>
    <row r="887" spans="1:17" ht="16" x14ac:dyDescent="0.3">
      <c r="A887" s="1609"/>
      <c r="B887" s="1570"/>
      <c r="C887" s="1571"/>
      <c r="D887" s="1569"/>
      <c r="E887" s="1587"/>
      <c r="F887" s="1587"/>
      <c r="G887" s="1572"/>
      <c r="H887" s="1572"/>
      <c r="I887" s="1572"/>
      <c r="J887" s="1907"/>
      <c r="K887" s="1587"/>
      <c r="L887" s="2101"/>
      <c r="M887" s="2101"/>
      <c r="N887" s="2101"/>
      <c r="O887" s="2101"/>
      <c r="P887" s="2101"/>
      <c r="Q887" s="2101"/>
    </row>
    <row r="888" spans="1:17" ht="16" x14ac:dyDescent="0.3">
      <c r="A888" s="1609"/>
      <c r="B888" s="1570"/>
      <c r="C888" s="1571"/>
      <c r="D888" s="1569"/>
      <c r="E888" s="1587"/>
      <c r="F888" s="1587"/>
      <c r="G888" s="1572"/>
      <c r="H888" s="1572"/>
      <c r="I888" s="1572"/>
      <c r="J888" s="1907"/>
      <c r="K888" s="1587"/>
      <c r="L888" s="2101"/>
      <c r="M888" s="2101"/>
      <c r="N888" s="2101"/>
      <c r="O888" s="2101"/>
      <c r="P888" s="2101"/>
      <c r="Q888" s="2101"/>
    </row>
    <row r="889" spans="1:17" ht="16" x14ac:dyDescent="0.3">
      <c r="A889" s="1609"/>
      <c r="B889" s="1570"/>
      <c r="C889" s="1571"/>
      <c r="D889" s="1569"/>
      <c r="E889" s="1587"/>
      <c r="F889" s="1587"/>
      <c r="G889" s="1572"/>
      <c r="H889" s="1572"/>
      <c r="I889" s="1572"/>
      <c r="J889" s="1907"/>
      <c r="K889" s="1587"/>
      <c r="L889" s="2101"/>
      <c r="M889" s="2101"/>
      <c r="N889" s="2101"/>
      <c r="O889" s="2101"/>
      <c r="P889" s="2101"/>
      <c r="Q889" s="2101"/>
    </row>
    <row r="890" spans="1:17" ht="16" x14ac:dyDescent="0.3">
      <c r="A890" s="1609"/>
      <c r="B890" s="1570"/>
      <c r="C890" s="1571"/>
      <c r="D890" s="1569"/>
      <c r="E890" s="1587"/>
      <c r="F890" s="1587"/>
      <c r="G890" s="1572"/>
      <c r="H890" s="1572"/>
      <c r="I890" s="1572"/>
      <c r="J890" s="1907"/>
      <c r="K890" s="1587"/>
      <c r="L890" s="2101"/>
      <c r="M890" s="2101"/>
      <c r="N890" s="2101"/>
      <c r="O890" s="2101"/>
      <c r="P890" s="2101"/>
      <c r="Q890" s="2101"/>
    </row>
    <row r="891" spans="1:17" ht="16" x14ac:dyDescent="0.3">
      <c r="A891" s="1609"/>
      <c r="B891" s="1570"/>
      <c r="C891" s="1571"/>
      <c r="D891" s="1569"/>
      <c r="E891" s="1587"/>
      <c r="F891" s="1587"/>
      <c r="G891" s="1572"/>
      <c r="H891" s="1572"/>
      <c r="I891" s="1572"/>
      <c r="J891" s="1907"/>
      <c r="K891" s="1587"/>
      <c r="L891" s="2101"/>
      <c r="M891" s="2101"/>
      <c r="N891" s="2101"/>
      <c r="O891" s="2101"/>
      <c r="P891" s="2101"/>
      <c r="Q891" s="2101"/>
    </row>
    <row r="892" spans="1:17" ht="16" x14ac:dyDescent="0.3">
      <c r="A892" s="1609"/>
      <c r="B892" s="1570"/>
      <c r="C892" s="1571"/>
      <c r="D892" s="1569"/>
      <c r="E892" s="1587"/>
      <c r="F892" s="1587"/>
      <c r="G892" s="1572"/>
      <c r="H892" s="1572"/>
      <c r="I892" s="1572"/>
      <c r="J892" s="1907"/>
      <c r="K892" s="1587"/>
      <c r="L892" s="2101"/>
      <c r="M892" s="2101"/>
      <c r="N892" s="2101"/>
      <c r="O892" s="2101"/>
      <c r="P892" s="2101"/>
      <c r="Q892" s="2101"/>
    </row>
    <row r="893" spans="1:17" ht="16" x14ac:dyDescent="0.3">
      <c r="A893" s="1609"/>
      <c r="B893" s="1570"/>
      <c r="C893" s="1571"/>
      <c r="D893" s="1569"/>
      <c r="E893" s="1587"/>
      <c r="F893" s="1587"/>
      <c r="G893" s="1572"/>
      <c r="H893" s="1572"/>
      <c r="I893" s="1572"/>
      <c r="J893" s="1907"/>
      <c r="K893" s="1587"/>
      <c r="L893" s="2101"/>
      <c r="M893" s="2101"/>
      <c r="N893" s="2101"/>
      <c r="O893" s="2101"/>
      <c r="P893" s="2101"/>
      <c r="Q893" s="2101"/>
    </row>
    <row r="894" spans="1:17" ht="16" x14ac:dyDescent="0.3">
      <c r="A894" s="1609"/>
      <c r="B894" s="1570"/>
      <c r="C894" s="1571"/>
      <c r="D894" s="1569"/>
      <c r="E894" s="1587"/>
      <c r="F894" s="1587"/>
      <c r="G894" s="1572"/>
      <c r="H894" s="1572"/>
      <c r="I894" s="1572"/>
      <c r="J894" s="1907"/>
      <c r="K894" s="1587"/>
      <c r="L894" s="2101"/>
      <c r="M894" s="2101"/>
      <c r="N894" s="2101"/>
      <c r="O894" s="2101"/>
      <c r="P894" s="2101"/>
      <c r="Q894" s="2101"/>
    </row>
    <row r="895" spans="1:17" ht="16" x14ac:dyDescent="0.3">
      <c r="A895" s="1609"/>
      <c r="B895" s="1570"/>
      <c r="C895" s="1571"/>
      <c r="D895" s="1569"/>
      <c r="E895" s="1587"/>
      <c r="F895" s="1587"/>
      <c r="G895" s="1572"/>
      <c r="H895" s="1572"/>
      <c r="I895" s="1572"/>
      <c r="J895" s="1907"/>
      <c r="K895" s="1587"/>
      <c r="L895" s="2101"/>
      <c r="M895" s="2101"/>
      <c r="N895" s="2101"/>
      <c r="O895" s="2101"/>
      <c r="P895" s="2101"/>
      <c r="Q895" s="2101"/>
    </row>
    <row r="896" spans="1:17" ht="16" x14ac:dyDescent="0.3">
      <c r="A896" s="1609"/>
      <c r="B896" s="1570"/>
      <c r="C896" s="1571"/>
      <c r="D896" s="1569"/>
      <c r="E896" s="1587"/>
      <c r="F896" s="1587"/>
      <c r="G896" s="1572"/>
      <c r="H896" s="1572"/>
      <c r="I896" s="1572"/>
      <c r="J896" s="1907"/>
      <c r="K896" s="1587"/>
      <c r="L896" s="2101"/>
      <c r="M896" s="2101"/>
      <c r="N896" s="2101"/>
      <c r="O896" s="2101"/>
      <c r="P896" s="2101"/>
      <c r="Q896" s="2101"/>
    </row>
    <row r="897" spans="1:17" ht="16" x14ac:dyDescent="0.3">
      <c r="A897" s="1609"/>
      <c r="B897" s="1570"/>
      <c r="C897" s="1571"/>
      <c r="D897" s="1569"/>
      <c r="E897" s="1587"/>
      <c r="F897" s="1587"/>
      <c r="G897" s="1572"/>
      <c r="H897" s="1572"/>
      <c r="I897" s="1572"/>
      <c r="J897" s="1907"/>
      <c r="K897" s="1587"/>
      <c r="L897" s="2101"/>
      <c r="M897" s="2101"/>
      <c r="N897" s="2101"/>
      <c r="O897" s="2101"/>
      <c r="P897" s="2101"/>
      <c r="Q897" s="2101"/>
    </row>
    <row r="898" spans="1:17" ht="16" x14ac:dyDescent="0.3">
      <c r="A898" s="1609"/>
      <c r="B898" s="1570"/>
      <c r="C898" s="1571"/>
      <c r="D898" s="1569"/>
      <c r="E898" s="1587"/>
      <c r="F898" s="1587"/>
      <c r="G898" s="1572"/>
      <c r="H898" s="1572"/>
      <c r="I898" s="1572"/>
      <c r="J898" s="1907"/>
      <c r="K898" s="1587"/>
      <c r="L898" s="2101"/>
      <c r="M898" s="2101"/>
      <c r="N898" s="2101"/>
      <c r="O898" s="2101"/>
      <c r="P898" s="2101"/>
      <c r="Q898" s="2101"/>
    </row>
    <row r="899" spans="1:17" ht="16" x14ac:dyDescent="0.3">
      <c r="A899" s="1609"/>
      <c r="B899" s="1570"/>
      <c r="C899" s="1571"/>
      <c r="D899" s="1569"/>
      <c r="E899" s="1587"/>
      <c r="F899" s="1587"/>
      <c r="G899" s="1572"/>
      <c r="H899" s="1572"/>
      <c r="I899" s="1572"/>
      <c r="J899" s="1907"/>
      <c r="K899" s="1587"/>
      <c r="L899" s="2101"/>
      <c r="M899" s="2101"/>
      <c r="N899" s="2101"/>
      <c r="O899" s="2101"/>
      <c r="P899" s="2101"/>
      <c r="Q899" s="2101"/>
    </row>
    <row r="900" spans="1:17" ht="16" x14ac:dyDescent="0.3">
      <c r="A900" s="1609"/>
      <c r="B900" s="1570"/>
      <c r="C900" s="1571"/>
      <c r="D900" s="1569"/>
      <c r="E900" s="1587"/>
      <c r="F900" s="1587"/>
      <c r="G900" s="1572"/>
      <c r="H900" s="1572"/>
      <c r="I900" s="1572"/>
      <c r="J900" s="1907"/>
      <c r="K900" s="1587"/>
      <c r="L900" s="2101"/>
      <c r="M900" s="2101"/>
      <c r="N900" s="2101"/>
      <c r="O900" s="2101"/>
      <c r="P900" s="2101"/>
      <c r="Q900" s="2101"/>
    </row>
    <row r="901" spans="1:17" ht="16" x14ac:dyDescent="0.3">
      <c r="A901" s="1609"/>
      <c r="B901" s="1570"/>
      <c r="C901" s="1571"/>
      <c r="D901" s="1569"/>
      <c r="E901" s="1587"/>
      <c r="F901" s="1587"/>
      <c r="G901" s="1572"/>
      <c r="H901" s="1572"/>
      <c r="I901" s="1572"/>
      <c r="J901" s="1907"/>
      <c r="K901" s="1587"/>
      <c r="L901" s="2101"/>
      <c r="M901" s="2101"/>
      <c r="N901" s="2101"/>
      <c r="O901" s="2101"/>
      <c r="P901" s="2101"/>
      <c r="Q901" s="2101"/>
    </row>
    <row r="902" spans="1:17" ht="16" x14ac:dyDescent="0.3">
      <c r="A902" s="1609"/>
      <c r="B902" s="1570"/>
      <c r="C902" s="1571"/>
      <c r="D902" s="1569"/>
      <c r="E902" s="1587"/>
      <c r="F902" s="1587"/>
      <c r="G902" s="1572"/>
      <c r="H902" s="1572"/>
      <c r="I902" s="1572"/>
      <c r="J902" s="1907"/>
      <c r="K902" s="1587"/>
      <c r="L902" s="2101"/>
      <c r="M902" s="2101"/>
      <c r="N902" s="2101"/>
      <c r="O902" s="2101"/>
      <c r="P902" s="2101"/>
      <c r="Q902" s="2101"/>
    </row>
    <row r="903" spans="1:17" ht="16" x14ac:dyDescent="0.3">
      <c r="A903" s="1609"/>
      <c r="B903" s="1570"/>
      <c r="C903" s="1571"/>
      <c r="D903" s="1569"/>
      <c r="E903" s="1587"/>
      <c r="F903" s="1587"/>
      <c r="G903" s="1572"/>
      <c r="H903" s="1572"/>
      <c r="I903" s="1572"/>
      <c r="J903" s="1907"/>
      <c r="K903" s="1587"/>
      <c r="L903" s="2101"/>
      <c r="M903" s="2101"/>
      <c r="N903" s="2101"/>
      <c r="O903" s="2101"/>
      <c r="P903" s="2101"/>
      <c r="Q903" s="2101"/>
    </row>
    <row r="904" spans="1:17" ht="16" x14ac:dyDescent="0.3">
      <c r="A904" s="1609"/>
      <c r="B904" s="1570"/>
      <c r="C904" s="1571"/>
      <c r="D904" s="1569"/>
      <c r="E904" s="1587"/>
      <c r="F904" s="1587"/>
      <c r="G904" s="1572"/>
      <c r="H904" s="1572"/>
      <c r="I904" s="1572"/>
      <c r="J904" s="1907"/>
      <c r="K904" s="1587"/>
      <c r="L904" s="2101"/>
      <c r="M904" s="2101"/>
      <c r="N904" s="2101"/>
      <c r="O904" s="2101"/>
      <c r="P904" s="2101"/>
      <c r="Q904" s="2101"/>
    </row>
    <row r="905" spans="1:17" ht="16" x14ac:dyDescent="0.3">
      <c r="A905" s="1609"/>
      <c r="B905" s="1570"/>
      <c r="C905" s="1571"/>
      <c r="D905" s="1569"/>
      <c r="E905" s="1587"/>
      <c r="F905" s="1587"/>
      <c r="G905" s="1572"/>
      <c r="H905" s="1572"/>
      <c r="I905" s="1572"/>
      <c r="J905" s="1907"/>
      <c r="K905" s="1587"/>
      <c r="L905" s="2101"/>
      <c r="M905" s="2101"/>
      <c r="N905" s="2101"/>
      <c r="O905" s="2101"/>
      <c r="P905" s="2101"/>
      <c r="Q905" s="2101"/>
    </row>
    <row r="906" spans="1:17" ht="16" x14ac:dyDescent="0.3">
      <c r="A906" s="1609"/>
      <c r="B906" s="1570"/>
      <c r="C906" s="1571"/>
      <c r="D906" s="1569"/>
      <c r="E906" s="1587"/>
      <c r="F906" s="1587"/>
      <c r="G906" s="1572"/>
      <c r="H906" s="1572"/>
      <c r="I906" s="1572"/>
      <c r="J906" s="1907"/>
      <c r="K906" s="1587"/>
      <c r="L906" s="2101"/>
      <c r="M906" s="2101"/>
      <c r="N906" s="2101"/>
      <c r="O906" s="2101"/>
      <c r="P906" s="2101"/>
      <c r="Q906" s="2101"/>
    </row>
    <row r="907" spans="1:17" ht="16" x14ac:dyDescent="0.3">
      <c r="A907" s="1609"/>
      <c r="B907" s="1570"/>
      <c r="C907" s="1571"/>
      <c r="D907" s="1569"/>
      <c r="E907" s="1587"/>
      <c r="F907" s="1587"/>
      <c r="G907" s="1572"/>
      <c r="H907" s="1572"/>
      <c r="I907" s="1572"/>
      <c r="J907" s="1907"/>
      <c r="K907" s="1587"/>
      <c r="L907" s="2101"/>
      <c r="M907" s="2101"/>
      <c r="N907" s="2101"/>
      <c r="O907" s="2101"/>
      <c r="P907" s="2101"/>
      <c r="Q907" s="2101"/>
    </row>
    <row r="908" spans="1:17" ht="16" x14ac:dyDescent="0.3">
      <c r="A908" s="1609"/>
      <c r="B908" s="1570"/>
      <c r="C908" s="1571"/>
      <c r="D908" s="1569"/>
      <c r="E908" s="1587"/>
      <c r="F908" s="1587"/>
      <c r="G908" s="1572"/>
      <c r="H908" s="1572"/>
      <c r="I908" s="1572"/>
      <c r="J908" s="1907"/>
      <c r="K908" s="1587"/>
      <c r="L908" s="2101"/>
      <c r="M908" s="2101"/>
      <c r="N908" s="2101"/>
      <c r="O908" s="2101"/>
      <c r="P908" s="2101"/>
      <c r="Q908" s="2101"/>
    </row>
    <row r="909" spans="1:17" ht="16" x14ac:dyDescent="0.3">
      <c r="A909" s="1609"/>
      <c r="B909" s="1570"/>
      <c r="C909" s="1571"/>
      <c r="D909" s="1569"/>
      <c r="E909" s="1587"/>
      <c r="F909" s="1587"/>
      <c r="G909" s="1572"/>
      <c r="H909" s="1572"/>
      <c r="I909" s="1572"/>
      <c r="J909" s="1907"/>
      <c r="K909" s="1587"/>
      <c r="L909" s="2101"/>
      <c r="M909" s="2101"/>
      <c r="N909" s="2101"/>
      <c r="O909" s="2101"/>
      <c r="P909" s="2101"/>
      <c r="Q909" s="2101"/>
    </row>
    <row r="910" spans="1:17" ht="16" x14ac:dyDescent="0.3">
      <c r="A910" s="1609"/>
      <c r="B910" s="1570"/>
      <c r="C910" s="1571"/>
      <c r="D910" s="1569"/>
      <c r="E910" s="1587"/>
      <c r="F910" s="1587"/>
      <c r="G910" s="1572"/>
      <c r="H910" s="1572"/>
      <c r="I910" s="1572"/>
      <c r="J910" s="1907"/>
      <c r="K910" s="1587"/>
      <c r="L910" s="2101"/>
      <c r="M910" s="2101"/>
      <c r="N910" s="2101"/>
      <c r="O910" s="2101"/>
      <c r="P910" s="2101"/>
      <c r="Q910" s="2101"/>
    </row>
    <row r="911" spans="1:17" ht="16" x14ac:dyDescent="0.3">
      <c r="A911" s="1609"/>
      <c r="B911" s="1570"/>
      <c r="C911" s="1571"/>
      <c r="D911" s="1569"/>
      <c r="E911" s="1587"/>
      <c r="F911" s="1587"/>
      <c r="G911" s="1572"/>
      <c r="H911" s="1572"/>
      <c r="I911" s="1572"/>
      <c r="J911" s="1907"/>
      <c r="K911" s="1587"/>
      <c r="L911" s="2101"/>
      <c r="M911" s="2101"/>
      <c r="N911" s="2101"/>
      <c r="O911" s="2101"/>
      <c r="P911" s="2101"/>
      <c r="Q911" s="2101"/>
    </row>
    <row r="912" spans="1:17" ht="16" x14ac:dyDescent="0.3">
      <c r="A912" s="1609"/>
      <c r="B912" s="1570"/>
      <c r="C912" s="1571"/>
      <c r="D912" s="1569"/>
      <c r="E912" s="1587"/>
      <c r="F912" s="1587"/>
      <c r="G912" s="1572"/>
      <c r="H912" s="1572"/>
      <c r="I912" s="1572"/>
      <c r="J912" s="1907"/>
      <c r="K912" s="1587"/>
      <c r="L912" s="2101"/>
      <c r="M912" s="2101"/>
      <c r="N912" s="2101"/>
      <c r="O912" s="2101"/>
      <c r="P912" s="2101"/>
      <c r="Q912" s="2101"/>
    </row>
    <row r="913" spans="1:17" ht="16" x14ac:dyDescent="0.3">
      <c r="A913" s="1609"/>
      <c r="B913" s="1570"/>
      <c r="C913" s="1571"/>
      <c r="D913" s="1569"/>
      <c r="E913" s="1587"/>
      <c r="F913" s="1587"/>
      <c r="G913" s="1572"/>
      <c r="H913" s="1572"/>
      <c r="I913" s="1572"/>
      <c r="J913" s="1907"/>
      <c r="K913" s="1587"/>
      <c r="L913" s="2101"/>
      <c r="M913" s="2101"/>
      <c r="N913" s="2101"/>
      <c r="O913" s="2101"/>
      <c r="P913" s="2101"/>
      <c r="Q913" s="2101"/>
    </row>
    <row r="914" spans="1:17" ht="16" x14ac:dyDescent="0.3">
      <c r="A914" s="1609"/>
      <c r="B914" s="1570"/>
      <c r="C914" s="1571"/>
      <c r="D914" s="1569"/>
      <c r="E914" s="1587"/>
      <c r="F914" s="1587"/>
      <c r="G914" s="1572"/>
      <c r="H914" s="1572"/>
      <c r="I914" s="1572"/>
      <c r="J914" s="1907"/>
      <c r="K914" s="1587"/>
      <c r="L914" s="2101"/>
      <c r="M914" s="2101"/>
      <c r="N914" s="2101"/>
      <c r="O914" s="2101"/>
      <c r="P914" s="2101"/>
      <c r="Q914" s="2101"/>
    </row>
    <row r="915" spans="1:17" ht="16" x14ac:dyDescent="0.3">
      <c r="A915" s="1609"/>
      <c r="B915" s="1570"/>
      <c r="C915" s="1571"/>
      <c r="D915" s="1569"/>
      <c r="E915" s="1587"/>
      <c r="F915" s="1587"/>
      <c r="G915" s="1572"/>
      <c r="H915" s="1572"/>
      <c r="I915" s="1572"/>
      <c r="J915" s="1907"/>
      <c r="K915" s="1587"/>
      <c r="L915" s="2101"/>
      <c r="M915" s="2101"/>
      <c r="N915" s="2101"/>
      <c r="O915" s="2101"/>
      <c r="P915" s="2101"/>
      <c r="Q915" s="2101"/>
    </row>
    <row r="916" spans="1:17" ht="16" x14ac:dyDescent="0.3">
      <c r="A916" s="1609"/>
      <c r="B916" s="1570"/>
      <c r="C916" s="1571"/>
      <c r="D916" s="1569"/>
      <c r="E916" s="1587"/>
      <c r="F916" s="1587"/>
      <c r="G916" s="1572"/>
      <c r="H916" s="1572"/>
      <c r="I916" s="1572"/>
      <c r="J916" s="1907"/>
      <c r="K916" s="1587"/>
      <c r="L916" s="2101"/>
      <c r="M916" s="2101"/>
      <c r="N916" s="2101"/>
      <c r="O916" s="2101"/>
      <c r="P916" s="2101"/>
      <c r="Q916" s="2101"/>
    </row>
    <row r="917" spans="1:17" ht="16" x14ac:dyDescent="0.3">
      <c r="A917" s="1609"/>
      <c r="B917" s="1570"/>
      <c r="C917" s="1571"/>
      <c r="D917" s="1569"/>
      <c r="E917" s="1587"/>
      <c r="F917" s="1587"/>
      <c r="G917" s="1572"/>
      <c r="H917" s="1572"/>
      <c r="I917" s="1572"/>
      <c r="J917" s="1907"/>
      <c r="K917" s="1587"/>
      <c r="L917" s="2101"/>
      <c r="M917" s="2101"/>
      <c r="N917" s="2101"/>
      <c r="O917" s="2101"/>
      <c r="P917" s="2101"/>
      <c r="Q917" s="2101"/>
    </row>
    <row r="918" spans="1:17" ht="16" x14ac:dyDescent="0.3">
      <c r="A918" s="1609"/>
      <c r="B918" s="1570"/>
      <c r="C918" s="1571"/>
      <c r="D918" s="1569"/>
      <c r="E918" s="1587"/>
      <c r="F918" s="1587"/>
      <c r="G918" s="1572"/>
      <c r="H918" s="1572"/>
      <c r="I918" s="1572"/>
      <c r="J918" s="1907"/>
      <c r="K918" s="1587"/>
      <c r="L918" s="2101"/>
      <c r="M918" s="2101"/>
      <c r="N918" s="2101"/>
      <c r="O918" s="2101"/>
      <c r="P918" s="2101"/>
      <c r="Q918" s="2101"/>
    </row>
    <row r="919" spans="1:17" ht="16" x14ac:dyDescent="0.3">
      <c r="A919" s="1609"/>
      <c r="B919" s="1570"/>
      <c r="C919" s="1571"/>
      <c r="D919" s="1569"/>
      <c r="E919" s="1587"/>
      <c r="F919" s="1587"/>
      <c r="G919" s="1572"/>
      <c r="H919" s="1572"/>
      <c r="I919" s="1572"/>
      <c r="J919" s="1907"/>
      <c r="K919" s="1587"/>
      <c r="L919" s="2101"/>
      <c r="M919" s="2101"/>
      <c r="N919" s="2101"/>
      <c r="O919" s="2101"/>
      <c r="P919" s="2101"/>
      <c r="Q919" s="2101"/>
    </row>
    <row r="920" spans="1:17" ht="16" x14ac:dyDescent="0.3">
      <c r="A920" s="1609"/>
      <c r="B920" s="1570"/>
      <c r="C920" s="1571"/>
      <c r="D920" s="1569"/>
      <c r="E920" s="1587"/>
      <c r="F920" s="1587"/>
      <c r="G920" s="1572"/>
      <c r="H920" s="1572"/>
      <c r="I920" s="1572"/>
      <c r="J920" s="1907"/>
      <c r="K920" s="1587"/>
      <c r="L920" s="2101"/>
      <c r="M920" s="2101"/>
      <c r="N920" s="2101"/>
      <c r="O920" s="2101"/>
      <c r="P920" s="2101"/>
      <c r="Q920" s="2101"/>
    </row>
    <row r="921" spans="1:17" ht="16" x14ac:dyDescent="0.3">
      <c r="A921" s="1609"/>
      <c r="B921" s="1570"/>
      <c r="C921" s="1571"/>
      <c r="D921" s="1569"/>
      <c r="E921" s="1587"/>
      <c r="F921" s="1587"/>
      <c r="G921" s="1572"/>
      <c r="H921" s="1572"/>
      <c r="I921" s="1572"/>
      <c r="J921" s="1907"/>
      <c r="K921" s="1587"/>
      <c r="L921" s="2101"/>
      <c r="M921" s="2101"/>
      <c r="N921" s="2101"/>
      <c r="O921" s="2101"/>
      <c r="P921" s="2101"/>
      <c r="Q921" s="2101"/>
    </row>
    <row r="922" spans="1:17" ht="16" x14ac:dyDescent="0.3">
      <c r="A922" s="1609"/>
      <c r="B922" s="1570"/>
      <c r="C922" s="1571"/>
      <c r="D922" s="1569"/>
      <c r="E922" s="1587"/>
      <c r="F922" s="1587"/>
      <c r="G922" s="1572"/>
      <c r="H922" s="1572"/>
      <c r="I922" s="1572"/>
      <c r="J922" s="1907"/>
      <c r="K922" s="1587"/>
      <c r="L922" s="2101"/>
      <c r="M922" s="2101"/>
      <c r="N922" s="2101"/>
      <c r="O922" s="2101"/>
      <c r="P922" s="2101"/>
      <c r="Q922" s="2101"/>
    </row>
    <row r="923" spans="1:17" ht="16" x14ac:dyDescent="0.3">
      <c r="A923" s="1609"/>
      <c r="B923" s="1570"/>
      <c r="C923" s="1571"/>
      <c r="D923" s="1569"/>
      <c r="E923" s="1587"/>
      <c r="F923" s="1587"/>
      <c r="G923" s="1572"/>
      <c r="H923" s="1572"/>
      <c r="I923" s="1572"/>
      <c r="J923" s="1907"/>
      <c r="K923" s="1587"/>
      <c r="L923" s="2101"/>
      <c r="M923" s="2101"/>
      <c r="N923" s="2101"/>
      <c r="O923" s="2101"/>
      <c r="P923" s="2101"/>
      <c r="Q923" s="2101"/>
    </row>
    <row r="924" spans="1:17" ht="16" x14ac:dyDescent="0.3">
      <c r="A924" s="1609"/>
      <c r="B924" s="1570"/>
      <c r="C924" s="1571"/>
      <c r="D924" s="1569"/>
      <c r="E924" s="1587"/>
      <c r="F924" s="1587"/>
      <c r="G924" s="1572"/>
      <c r="H924" s="1572"/>
      <c r="I924" s="1572"/>
      <c r="J924" s="1907"/>
      <c r="K924" s="1587"/>
      <c r="L924" s="2101"/>
      <c r="M924" s="2101"/>
      <c r="N924" s="2101"/>
      <c r="O924" s="2101"/>
      <c r="P924" s="2101"/>
      <c r="Q924" s="2101"/>
    </row>
    <row r="925" spans="1:17" ht="16" x14ac:dyDescent="0.3">
      <c r="A925" s="1609"/>
      <c r="B925" s="1570"/>
      <c r="C925" s="1571"/>
      <c r="D925" s="1569"/>
      <c r="E925" s="1587"/>
      <c r="F925" s="1587"/>
      <c r="G925" s="1572"/>
      <c r="H925" s="1572"/>
      <c r="I925" s="1572"/>
      <c r="J925" s="1907"/>
      <c r="K925" s="1587"/>
      <c r="L925" s="2101"/>
      <c r="M925" s="2101"/>
      <c r="N925" s="2101"/>
      <c r="O925" s="2101"/>
      <c r="P925" s="2101"/>
      <c r="Q925" s="2101"/>
    </row>
    <row r="926" spans="1:17" ht="16" x14ac:dyDescent="0.3">
      <c r="A926" s="1609"/>
      <c r="B926" s="1570"/>
      <c r="C926" s="1571"/>
      <c r="D926" s="1569"/>
      <c r="E926" s="1587"/>
      <c r="F926" s="1587"/>
      <c r="G926" s="1572"/>
      <c r="H926" s="1572"/>
      <c r="I926" s="1572"/>
      <c r="J926" s="1907"/>
      <c r="K926" s="1587"/>
      <c r="L926" s="2101"/>
      <c r="M926" s="2101"/>
      <c r="N926" s="2101"/>
      <c r="O926" s="2101"/>
      <c r="P926" s="2101"/>
      <c r="Q926" s="2101"/>
    </row>
    <row r="927" spans="1:17" ht="16" x14ac:dyDescent="0.3">
      <c r="A927" s="1609"/>
      <c r="B927" s="1570"/>
      <c r="C927" s="1571"/>
      <c r="D927" s="1569"/>
      <c r="E927" s="1587"/>
      <c r="F927" s="1587"/>
      <c r="G927" s="1572"/>
      <c r="H927" s="1572"/>
      <c r="I927" s="1572"/>
      <c r="J927" s="1907"/>
      <c r="K927" s="1587"/>
      <c r="L927" s="2101"/>
      <c r="M927" s="2101"/>
      <c r="N927" s="2101"/>
      <c r="O927" s="2101"/>
      <c r="P927" s="2101"/>
      <c r="Q927" s="2101"/>
    </row>
    <row r="928" spans="1:17" ht="16" x14ac:dyDescent="0.3">
      <c r="A928" s="1609"/>
      <c r="B928" s="1570"/>
      <c r="C928" s="1571"/>
      <c r="D928" s="1569"/>
      <c r="E928" s="1587"/>
      <c r="F928" s="1587"/>
      <c r="G928" s="1572"/>
      <c r="H928" s="1572"/>
      <c r="I928" s="1572"/>
      <c r="J928" s="1907"/>
      <c r="K928" s="1587"/>
      <c r="L928" s="2101"/>
      <c r="M928" s="2101"/>
      <c r="N928" s="2101"/>
      <c r="O928" s="2101"/>
      <c r="P928" s="2101"/>
      <c r="Q928" s="2101"/>
    </row>
    <row r="929" spans="1:17" ht="16" x14ac:dyDescent="0.3">
      <c r="A929" s="1609"/>
      <c r="B929" s="1570"/>
      <c r="C929" s="1571"/>
      <c r="D929" s="1569"/>
      <c r="E929" s="1587"/>
      <c r="F929" s="1587"/>
      <c r="G929" s="1572"/>
      <c r="H929" s="1572"/>
      <c r="I929" s="1572"/>
      <c r="J929" s="1907"/>
      <c r="K929" s="1587"/>
      <c r="L929" s="2101"/>
      <c r="M929" s="2101"/>
      <c r="N929" s="2101"/>
      <c r="O929" s="2101"/>
      <c r="P929" s="2101"/>
      <c r="Q929" s="2101"/>
    </row>
    <row r="930" spans="1:17" ht="16" x14ac:dyDescent="0.3">
      <c r="A930" s="1609"/>
      <c r="B930" s="1570"/>
      <c r="C930" s="1571"/>
      <c r="D930" s="1569"/>
      <c r="E930" s="1587"/>
      <c r="F930" s="1587"/>
      <c r="G930" s="1572"/>
      <c r="H930" s="1572"/>
      <c r="I930" s="1572"/>
      <c r="J930" s="1907"/>
      <c r="K930" s="1587"/>
      <c r="L930" s="2101"/>
      <c r="M930" s="2101"/>
      <c r="N930" s="2101"/>
      <c r="O930" s="2101"/>
      <c r="P930" s="2101"/>
      <c r="Q930" s="2101"/>
    </row>
    <row r="931" spans="1:17" ht="16" x14ac:dyDescent="0.3">
      <c r="A931" s="1609"/>
      <c r="B931" s="1570"/>
      <c r="C931" s="1571"/>
      <c r="D931" s="1569"/>
      <c r="E931" s="1587"/>
      <c r="F931" s="1587"/>
      <c r="G931" s="1572"/>
      <c r="H931" s="1572"/>
      <c r="I931" s="1572"/>
      <c r="J931" s="1907"/>
      <c r="K931" s="1587"/>
      <c r="L931" s="2101"/>
      <c r="M931" s="2101"/>
      <c r="N931" s="2101"/>
      <c r="O931" s="2101"/>
      <c r="P931" s="2101"/>
      <c r="Q931" s="2101"/>
    </row>
    <row r="932" spans="1:17" ht="16" x14ac:dyDescent="0.3">
      <c r="A932" s="1609"/>
      <c r="B932" s="1570"/>
      <c r="C932" s="1571"/>
      <c r="D932" s="1569"/>
      <c r="E932" s="1587"/>
      <c r="F932" s="1587"/>
      <c r="G932" s="1572"/>
      <c r="H932" s="1572"/>
      <c r="I932" s="1572"/>
      <c r="J932" s="1907"/>
      <c r="K932" s="1587"/>
      <c r="L932" s="2101"/>
      <c r="M932" s="2101"/>
      <c r="N932" s="2101"/>
      <c r="O932" s="2101"/>
      <c r="P932" s="2101"/>
      <c r="Q932" s="2101"/>
    </row>
    <row r="933" spans="1:17" ht="16" x14ac:dyDescent="0.3">
      <c r="A933" s="1609"/>
      <c r="B933" s="1570"/>
      <c r="C933" s="1571"/>
      <c r="D933" s="1569"/>
      <c r="E933" s="1587"/>
      <c r="F933" s="1587"/>
      <c r="G933" s="1572"/>
      <c r="H933" s="1572"/>
      <c r="I933" s="1572"/>
      <c r="J933" s="1907"/>
      <c r="K933" s="1587"/>
      <c r="L933" s="2101"/>
      <c r="M933" s="2101"/>
      <c r="N933" s="2101"/>
      <c r="O933" s="2101"/>
      <c r="P933" s="2101"/>
      <c r="Q933" s="2101"/>
    </row>
    <row r="934" spans="1:17" ht="16" x14ac:dyDescent="0.3">
      <c r="A934" s="1609"/>
      <c r="B934" s="1570"/>
      <c r="C934" s="1571"/>
      <c r="D934" s="1569"/>
      <c r="E934" s="1587"/>
      <c r="F934" s="1587"/>
      <c r="G934" s="1572"/>
      <c r="H934" s="1572"/>
      <c r="I934" s="1572"/>
      <c r="J934" s="1907"/>
      <c r="K934" s="1587"/>
      <c r="L934" s="2101"/>
      <c r="M934" s="2101"/>
      <c r="N934" s="2101"/>
      <c r="O934" s="2101"/>
      <c r="P934" s="2101"/>
      <c r="Q934" s="2101"/>
    </row>
    <row r="935" spans="1:17" ht="16" x14ac:dyDescent="0.3">
      <c r="A935" s="1609"/>
      <c r="B935" s="1570"/>
      <c r="C935" s="1571"/>
      <c r="D935" s="1569"/>
      <c r="E935" s="1587"/>
      <c r="F935" s="1587"/>
      <c r="G935" s="1572"/>
      <c r="H935" s="1572"/>
      <c r="I935" s="1572"/>
      <c r="J935" s="1907"/>
      <c r="K935" s="1587"/>
      <c r="L935" s="2101"/>
      <c r="M935" s="2101"/>
      <c r="N935" s="2101"/>
      <c r="O935" s="2101"/>
      <c r="P935" s="2101"/>
      <c r="Q935" s="2101"/>
    </row>
    <row r="936" spans="1:17" ht="16" x14ac:dyDescent="0.3">
      <c r="A936" s="1609"/>
      <c r="B936" s="1570"/>
      <c r="C936" s="1571"/>
      <c r="D936" s="1569"/>
      <c r="E936" s="1587"/>
      <c r="F936" s="1587"/>
      <c r="G936" s="1572"/>
      <c r="H936" s="1572"/>
      <c r="I936" s="1572"/>
      <c r="J936" s="1907"/>
      <c r="K936" s="1587"/>
      <c r="L936" s="2101"/>
      <c r="M936" s="2101"/>
      <c r="N936" s="2101"/>
      <c r="O936" s="2101"/>
      <c r="P936" s="2101"/>
      <c r="Q936" s="2101"/>
    </row>
    <row r="937" spans="1:17" ht="16" x14ac:dyDescent="0.3">
      <c r="A937" s="1609"/>
      <c r="B937" s="1570"/>
      <c r="C937" s="1571"/>
      <c r="D937" s="1569"/>
      <c r="E937" s="1587"/>
      <c r="F937" s="1587"/>
      <c r="G937" s="1572"/>
      <c r="H937" s="1572"/>
      <c r="I937" s="1572"/>
      <c r="J937" s="1907"/>
      <c r="K937" s="1587"/>
      <c r="L937" s="2101"/>
      <c r="M937" s="2101"/>
      <c r="N937" s="2101"/>
      <c r="O937" s="2101"/>
      <c r="P937" s="2101"/>
      <c r="Q937" s="2101"/>
    </row>
    <row r="938" spans="1:17" ht="16" x14ac:dyDescent="0.3">
      <c r="A938" s="1609"/>
      <c r="B938" s="1570"/>
      <c r="C938" s="1571"/>
      <c r="D938" s="1569"/>
      <c r="E938" s="1587"/>
      <c r="F938" s="1587"/>
      <c r="G938" s="1572"/>
      <c r="H938" s="1572"/>
      <c r="I938" s="1572"/>
      <c r="J938" s="1907"/>
      <c r="K938" s="1587"/>
      <c r="L938" s="2101"/>
      <c r="M938" s="2101"/>
      <c r="N938" s="2101"/>
      <c r="O938" s="2101"/>
      <c r="P938" s="2101"/>
      <c r="Q938" s="2101"/>
    </row>
    <row r="939" spans="1:17" ht="16" x14ac:dyDescent="0.3">
      <c r="A939" s="1609"/>
      <c r="B939" s="1570"/>
      <c r="C939" s="1571"/>
      <c r="D939" s="1569"/>
      <c r="E939" s="1587"/>
      <c r="F939" s="1587"/>
      <c r="G939" s="1572"/>
      <c r="H939" s="1572"/>
      <c r="I939" s="1572"/>
      <c r="J939" s="1907"/>
      <c r="K939" s="1587"/>
      <c r="L939" s="2101"/>
      <c r="M939" s="2101"/>
      <c r="N939" s="2101"/>
      <c r="O939" s="2101"/>
      <c r="P939" s="2101"/>
      <c r="Q939" s="2101"/>
    </row>
    <row r="940" spans="1:17" ht="16" x14ac:dyDescent="0.3">
      <c r="A940" s="1609"/>
      <c r="B940" s="1570"/>
      <c r="C940" s="1571"/>
      <c r="D940" s="1569"/>
      <c r="E940" s="1587"/>
      <c r="F940" s="1587"/>
      <c r="G940" s="1572"/>
      <c r="H940" s="1572"/>
      <c r="I940" s="1572"/>
      <c r="J940" s="1907"/>
      <c r="K940" s="1587"/>
      <c r="L940" s="2101"/>
      <c r="M940" s="2101"/>
      <c r="N940" s="2101"/>
      <c r="O940" s="2101"/>
      <c r="P940" s="2101"/>
      <c r="Q940" s="2101"/>
    </row>
    <row r="941" spans="1:17" ht="16" x14ac:dyDescent="0.3">
      <c r="A941" s="1609"/>
      <c r="B941" s="1570"/>
      <c r="C941" s="1571"/>
      <c r="D941" s="1569"/>
      <c r="E941" s="1587"/>
      <c r="F941" s="1587"/>
      <c r="G941" s="1572"/>
      <c r="H941" s="1572"/>
      <c r="I941" s="1572"/>
      <c r="J941" s="1907"/>
      <c r="K941" s="1587"/>
      <c r="L941" s="2101"/>
      <c r="M941" s="2101"/>
      <c r="N941" s="2101"/>
      <c r="O941" s="2101"/>
      <c r="P941" s="2101"/>
      <c r="Q941" s="2101"/>
    </row>
    <row r="942" spans="1:17" ht="16" x14ac:dyDescent="0.3">
      <c r="A942" s="1609"/>
      <c r="B942" s="1570"/>
      <c r="C942" s="1571"/>
      <c r="D942" s="1569"/>
      <c r="E942" s="1587"/>
      <c r="F942" s="1587"/>
      <c r="G942" s="1572"/>
      <c r="H942" s="1572"/>
      <c r="I942" s="1572"/>
      <c r="J942" s="1907"/>
      <c r="K942" s="1587"/>
      <c r="L942" s="2101"/>
      <c r="M942" s="2101"/>
      <c r="N942" s="2101"/>
      <c r="O942" s="2101"/>
      <c r="P942" s="2101"/>
      <c r="Q942" s="2101"/>
    </row>
    <row r="943" spans="1:17" ht="16" x14ac:dyDescent="0.3">
      <c r="A943" s="1609"/>
      <c r="B943" s="1570"/>
      <c r="C943" s="1571"/>
      <c r="D943" s="1569"/>
      <c r="E943" s="1587"/>
      <c r="F943" s="1587"/>
      <c r="G943" s="1572"/>
      <c r="H943" s="1572"/>
      <c r="I943" s="1572"/>
      <c r="J943" s="1907"/>
      <c r="K943" s="1587"/>
      <c r="L943" s="2101"/>
      <c r="M943" s="2101"/>
      <c r="N943" s="2101"/>
      <c r="O943" s="2101"/>
      <c r="P943" s="2101"/>
      <c r="Q943" s="2101"/>
    </row>
    <row r="944" spans="1:17" ht="16" x14ac:dyDescent="0.3">
      <c r="A944" s="1609"/>
      <c r="B944" s="1570"/>
      <c r="C944" s="1571"/>
      <c r="D944" s="1569"/>
      <c r="E944" s="1587"/>
      <c r="F944" s="1587"/>
      <c r="G944" s="1572"/>
      <c r="H944" s="1572"/>
      <c r="I944" s="1572"/>
      <c r="J944" s="1907"/>
      <c r="K944" s="1587"/>
      <c r="L944" s="2101"/>
      <c r="M944" s="2101"/>
      <c r="N944" s="2101"/>
      <c r="O944" s="2101"/>
      <c r="P944" s="2101"/>
      <c r="Q944" s="2101"/>
    </row>
    <row r="945" spans="1:17" ht="16" x14ac:dyDescent="0.3">
      <c r="A945" s="1609"/>
      <c r="B945" s="1570"/>
      <c r="C945" s="1571"/>
      <c r="D945" s="1569"/>
      <c r="E945" s="1587"/>
      <c r="F945" s="1587"/>
      <c r="G945" s="1572"/>
      <c r="H945" s="1572"/>
      <c r="I945" s="1572"/>
      <c r="J945" s="1907"/>
      <c r="K945" s="1587"/>
      <c r="L945" s="2101"/>
      <c r="M945" s="2101"/>
      <c r="N945" s="2101"/>
      <c r="O945" s="2101"/>
      <c r="P945" s="2101"/>
      <c r="Q945" s="2101"/>
    </row>
    <row r="946" spans="1:17" ht="16" x14ac:dyDescent="0.3">
      <c r="A946" s="1609"/>
      <c r="B946" s="1570"/>
      <c r="C946" s="1571"/>
      <c r="D946" s="1569"/>
      <c r="E946" s="1587"/>
      <c r="F946" s="1587"/>
      <c r="G946" s="1572"/>
      <c r="H946" s="1572"/>
      <c r="I946" s="1572"/>
      <c r="J946" s="1907"/>
      <c r="K946" s="1587"/>
      <c r="L946" s="2101"/>
      <c r="M946" s="2101"/>
      <c r="N946" s="2101"/>
      <c r="O946" s="2101"/>
      <c r="P946" s="2101"/>
      <c r="Q946" s="2101"/>
    </row>
    <row r="947" spans="1:17" ht="16" x14ac:dyDescent="0.3">
      <c r="A947" s="1609"/>
      <c r="B947" s="1570"/>
      <c r="C947" s="1571"/>
      <c r="D947" s="1569"/>
      <c r="E947" s="1587"/>
      <c r="F947" s="1587"/>
      <c r="G947" s="1572"/>
      <c r="H947" s="1572"/>
      <c r="I947" s="1572"/>
      <c r="J947" s="1907"/>
      <c r="K947" s="1587"/>
      <c r="L947" s="2101"/>
      <c r="M947" s="2101"/>
      <c r="N947" s="2101"/>
      <c r="O947" s="2101"/>
      <c r="P947" s="2101"/>
      <c r="Q947" s="2101"/>
    </row>
    <row r="948" spans="1:17" ht="16" x14ac:dyDescent="0.3">
      <c r="A948" s="1609"/>
      <c r="B948" s="1570"/>
      <c r="C948" s="1571"/>
      <c r="D948" s="1569"/>
      <c r="E948" s="1587"/>
      <c r="F948" s="1587"/>
      <c r="G948" s="1572"/>
      <c r="H948" s="1572"/>
      <c r="I948" s="1572"/>
      <c r="J948" s="1907"/>
      <c r="K948" s="1587"/>
      <c r="L948" s="2101"/>
      <c r="M948" s="2101"/>
      <c r="N948" s="2101"/>
      <c r="O948" s="2101"/>
      <c r="P948" s="2101"/>
      <c r="Q948" s="2101"/>
    </row>
    <row r="949" spans="1:17" ht="16" x14ac:dyDescent="0.3">
      <c r="A949" s="1609"/>
      <c r="B949" s="1570"/>
      <c r="C949" s="1571"/>
      <c r="D949" s="1569"/>
      <c r="E949" s="1587"/>
      <c r="F949" s="1587"/>
      <c r="G949" s="1572"/>
      <c r="H949" s="1572"/>
      <c r="I949" s="1572"/>
      <c r="J949" s="1907"/>
      <c r="K949" s="1587"/>
      <c r="L949" s="2101"/>
      <c r="M949" s="2101"/>
      <c r="N949" s="2101"/>
      <c r="O949" s="2101"/>
      <c r="P949" s="2101"/>
      <c r="Q949" s="2101"/>
    </row>
    <row r="950" spans="1:17" ht="16" x14ac:dyDescent="0.3">
      <c r="A950" s="1609"/>
      <c r="B950" s="1570"/>
      <c r="C950" s="1571"/>
      <c r="D950" s="1569"/>
      <c r="E950" s="1587"/>
      <c r="F950" s="1587"/>
      <c r="G950" s="1572"/>
      <c r="H950" s="1572"/>
      <c r="I950" s="1572"/>
      <c r="J950" s="1907"/>
      <c r="K950" s="1587"/>
      <c r="L950" s="2101"/>
      <c r="M950" s="2101"/>
      <c r="N950" s="2101"/>
      <c r="O950" s="2101"/>
      <c r="P950" s="2101"/>
      <c r="Q950" s="2101"/>
    </row>
    <row r="951" spans="1:17" ht="16" x14ac:dyDescent="0.3">
      <c r="A951" s="1609"/>
      <c r="B951" s="1570"/>
      <c r="C951" s="1571"/>
      <c r="D951" s="1569"/>
      <c r="E951" s="1587"/>
      <c r="F951" s="1587"/>
      <c r="G951" s="1572"/>
      <c r="H951" s="1572"/>
      <c r="I951" s="1572"/>
      <c r="J951" s="1907"/>
      <c r="K951" s="1587"/>
      <c r="L951" s="2101"/>
      <c r="M951" s="2101"/>
      <c r="N951" s="2101"/>
      <c r="O951" s="2101"/>
      <c r="P951" s="2101"/>
      <c r="Q951" s="2101"/>
    </row>
    <row r="952" spans="1:17" ht="16" x14ac:dyDescent="0.3">
      <c r="A952" s="1609"/>
      <c r="B952" s="1570"/>
      <c r="C952" s="1571"/>
      <c r="D952" s="1569"/>
      <c r="E952" s="1587"/>
      <c r="F952" s="1587"/>
      <c r="G952" s="1572"/>
      <c r="H952" s="1572"/>
      <c r="I952" s="1572"/>
      <c r="J952" s="1907"/>
      <c r="K952" s="1587"/>
      <c r="L952" s="2101"/>
      <c r="M952" s="2101"/>
      <c r="N952" s="2101"/>
      <c r="O952" s="2101"/>
      <c r="P952" s="2101"/>
      <c r="Q952" s="2101"/>
    </row>
    <row r="953" spans="1:17" ht="16" x14ac:dyDescent="0.3">
      <c r="A953" s="1609"/>
      <c r="B953" s="1570"/>
      <c r="C953" s="1571"/>
      <c r="D953" s="1569"/>
      <c r="E953" s="1587"/>
      <c r="F953" s="1587"/>
      <c r="G953" s="1572"/>
      <c r="H953" s="1572"/>
      <c r="I953" s="1572"/>
      <c r="J953" s="1907"/>
      <c r="K953" s="1587"/>
      <c r="L953" s="2101"/>
      <c r="M953" s="2101"/>
      <c r="N953" s="2101"/>
      <c r="O953" s="2101"/>
      <c r="P953" s="2101"/>
      <c r="Q953" s="2101"/>
    </row>
    <row r="954" spans="1:17" ht="16" x14ac:dyDescent="0.3">
      <c r="A954" s="1609"/>
      <c r="B954" s="1570"/>
      <c r="C954" s="1571"/>
      <c r="D954" s="1569"/>
      <c r="E954" s="1587"/>
      <c r="F954" s="1587"/>
      <c r="G954" s="1572"/>
      <c r="H954" s="1572"/>
      <c r="I954" s="1572"/>
      <c r="J954" s="1907"/>
      <c r="K954" s="1587"/>
      <c r="L954" s="2101"/>
      <c r="M954" s="2101"/>
      <c r="N954" s="2101"/>
      <c r="O954" s="2101"/>
      <c r="P954" s="2101"/>
      <c r="Q954" s="2101"/>
    </row>
    <row r="955" spans="1:17" ht="16" x14ac:dyDescent="0.3">
      <c r="A955" s="1609"/>
      <c r="B955" s="1570"/>
      <c r="C955" s="1571"/>
      <c r="D955" s="1569"/>
      <c r="E955" s="1587"/>
      <c r="F955" s="1587"/>
      <c r="G955" s="1572"/>
      <c r="H955" s="1572"/>
      <c r="I955" s="1572"/>
      <c r="J955" s="1907"/>
      <c r="K955" s="1587"/>
      <c r="L955" s="2101"/>
      <c r="M955" s="2101"/>
      <c r="N955" s="2101"/>
      <c r="O955" s="2101"/>
      <c r="P955" s="2101"/>
      <c r="Q955" s="2101"/>
    </row>
    <row r="956" spans="1:17" ht="16" x14ac:dyDescent="0.3">
      <c r="A956" s="1609"/>
      <c r="B956" s="1570"/>
      <c r="C956" s="1571"/>
      <c r="D956" s="1569"/>
      <c r="E956" s="1587"/>
      <c r="F956" s="1587"/>
      <c r="G956" s="1572"/>
      <c r="H956" s="1572"/>
      <c r="I956" s="1572"/>
      <c r="J956" s="1907"/>
      <c r="K956" s="1587"/>
      <c r="L956" s="2101"/>
      <c r="M956" s="2101"/>
      <c r="N956" s="2101"/>
      <c r="O956" s="2101"/>
      <c r="P956" s="2101"/>
      <c r="Q956" s="2101"/>
    </row>
    <row r="957" spans="1:17" ht="16" x14ac:dyDescent="0.3">
      <c r="A957" s="1609"/>
      <c r="B957" s="1570"/>
      <c r="C957" s="1571"/>
      <c r="D957" s="1569"/>
      <c r="E957" s="1587"/>
      <c r="F957" s="1587"/>
      <c r="G957" s="1572"/>
      <c r="H957" s="1572"/>
      <c r="I957" s="1572"/>
      <c r="J957" s="1907"/>
      <c r="K957" s="1587"/>
      <c r="L957" s="2101"/>
      <c r="M957" s="2101"/>
      <c r="N957" s="2101"/>
      <c r="O957" s="2101"/>
      <c r="P957" s="2101"/>
      <c r="Q957" s="2101"/>
    </row>
    <row r="958" spans="1:17" ht="16" x14ac:dyDescent="0.3">
      <c r="A958" s="1609"/>
      <c r="B958" s="1570"/>
      <c r="C958" s="1571"/>
      <c r="D958" s="1569"/>
      <c r="E958" s="1587"/>
      <c r="F958" s="1587"/>
      <c r="G958" s="1572"/>
      <c r="H958" s="1572"/>
      <c r="I958" s="1572"/>
      <c r="J958" s="1907"/>
      <c r="K958" s="1587"/>
      <c r="L958" s="2101"/>
      <c r="M958" s="2101"/>
      <c r="N958" s="2101"/>
      <c r="O958" s="2101"/>
      <c r="P958" s="2101"/>
      <c r="Q958" s="2101"/>
    </row>
    <row r="959" spans="1:17" ht="16" x14ac:dyDescent="0.3">
      <c r="A959" s="1609"/>
      <c r="B959" s="1570"/>
      <c r="C959" s="1571"/>
      <c r="D959" s="1569"/>
      <c r="E959" s="1587"/>
      <c r="F959" s="1587"/>
      <c r="G959" s="1572"/>
      <c r="H959" s="1572"/>
      <c r="I959" s="1572"/>
      <c r="J959" s="1907"/>
      <c r="K959" s="1587"/>
      <c r="L959" s="2101"/>
      <c r="M959" s="2101"/>
      <c r="N959" s="2101"/>
      <c r="O959" s="2101"/>
      <c r="P959" s="2101"/>
      <c r="Q959" s="2101"/>
    </row>
    <row r="960" spans="1:17" ht="16" x14ac:dyDescent="0.3">
      <c r="A960" s="1609"/>
      <c r="B960" s="1570"/>
      <c r="C960" s="1571"/>
      <c r="D960" s="1569"/>
      <c r="E960" s="1587"/>
      <c r="F960" s="1587"/>
      <c r="G960" s="1572"/>
      <c r="H960" s="1572"/>
      <c r="I960" s="1572"/>
      <c r="J960" s="1907"/>
      <c r="K960" s="1587"/>
      <c r="L960" s="2101"/>
      <c r="M960" s="2101"/>
      <c r="N960" s="2101"/>
      <c r="O960" s="2101"/>
      <c r="P960" s="2101"/>
      <c r="Q960" s="2101"/>
    </row>
    <row r="961" spans="1:17" ht="16" x14ac:dyDescent="0.3">
      <c r="A961" s="1609"/>
      <c r="B961" s="1570"/>
      <c r="C961" s="1571"/>
      <c r="D961" s="1569"/>
      <c r="E961" s="1587"/>
      <c r="F961" s="1587"/>
      <c r="G961" s="1572"/>
      <c r="H961" s="1572"/>
      <c r="I961" s="1572"/>
      <c r="J961" s="1907"/>
      <c r="K961" s="1587"/>
      <c r="L961" s="2101"/>
      <c r="M961" s="2101"/>
      <c r="N961" s="2101"/>
      <c r="O961" s="2101"/>
      <c r="P961" s="2101"/>
      <c r="Q961" s="2101"/>
    </row>
    <row r="962" spans="1:17" ht="16" x14ac:dyDescent="0.3">
      <c r="A962" s="1609"/>
      <c r="B962" s="1570"/>
      <c r="C962" s="1571"/>
      <c r="D962" s="1569"/>
      <c r="E962" s="1587"/>
      <c r="F962" s="1587"/>
      <c r="G962" s="1572"/>
      <c r="H962" s="1572"/>
      <c r="I962" s="1572"/>
      <c r="J962" s="1907"/>
      <c r="K962" s="1587"/>
      <c r="L962" s="2101"/>
      <c r="M962" s="2101"/>
      <c r="N962" s="2101"/>
      <c r="O962" s="2101"/>
      <c r="P962" s="2101"/>
      <c r="Q962" s="2101"/>
    </row>
    <row r="963" spans="1:17" ht="16" x14ac:dyDescent="0.3">
      <c r="A963" s="1609"/>
      <c r="B963" s="1570"/>
      <c r="C963" s="1571"/>
      <c r="D963" s="1569"/>
      <c r="E963" s="1587"/>
      <c r="F963" s="1587"/>
      <c r="G963" s="1572"/>
      <c r="H963" s="1572"/>
      <c r="I963" s="1572"/>
      <c r="J963" s="1907"/>
      <c r="K963" s="1587"/>
      <c r="L963" s="2101"/>
      <c r="M963" s="2101"/>
      <c r="N963" s="2101"/>
      <c r="O963" s="2101"/>
      <c r="P963" s="2101"/>
      <c r="Q963" s="2101"/>
    </row>
    <row r="964" spans="1:17" ht="16" x14ac:dyDescent="0.3">
      <c r="A964" s="1609"/>
      <c r="B964" s="1570"/>
      <c r="C964" s="1571"/>
      <c r="D964" s="1569"/>
      <c r="E964" s="1587"/>
      <c r="F964" s="1587"/>
      <c r="G964" s="1572"/>
      <c r="H964" s="1572"/>
      <c r="I964" s="1572"/>
      <c r="J964" s="1907"/>
      <c r="K964" s="1587"/>
      <c r="L964" s="2101"/>
      <c r="M964" s="2101"/>
      <c r="N964" s="2101"/>
      <c r="O964" s="2101"/>
      <c r="P964" s="2101"/>
      <c r="Q964" s="2101"/>
    </row>
    <row r="965" spans="1:17" ht="16" x14ac:dyDescent="0.3">
      <c r="A965" s="1609"/>
      <c r="B965" s="1570"/>
      <c r="C965" s="1571"/>
      <c r="D965" s="1569"/>
      <c r="E965" s="1587"/>
      <c r="F965" s="1587"/>
      <c r="G965" s="1572"/>
      <c r="H965" s="1572"/>
      <c r="I965" s="1572"/>
      <c r="J965" s="1907"/>
      <c r="K965" s="1587"/>
      <c r="L965" s="2101"/>
      <c r="M965" s="2101"/>
      <c r="N965" s="2101"/>
      <c r="O965" s="2101"/>
      <c r="P965" s="2101"/>
      <c r="Q965" s="2101"/>
    </row>
    <row r="966" spans="1:17" ht="16" x14ac:dyDescent="0.3">
      <c r="A966" s="1609"/>
      <c r="B966" s="1570"/>
      <c r="C966" s="1571"/>
      <c r="D966" s="1569"/>
      <c r="E966" s="1587"/>
      <c r="F966" s="1587"/>
      <c r="G966" s="1572"/>
      <c r="H966" s="1572"/>
      <c r="I966" s="1572"/>
      <c r="J966" s="1907"/>
      <c r="K966" s="1587"/>
      <c r="L966" s="2101"/>
      <c r="M966" s="2101"/>
      <c r="N966" s="2101"/>
      <c r="O966" s="2101"/>
      <c r="P966" s="2101"/>
      <c r="Q966" s="2101"/>
    </row>
    <row r="967" spans="1:17" ht="16" x14ac:dyDescent="0.3">
      <c r="A967" s="1609"/>
      <c r="B967" s="1570"/>
      <c r="C967" s="1571"/>
      <c r="D967" s="1569"/>
      <c r="E967" s="1587"/>
      <c r="F967" s="1587"/>
      <c r="G967" s="1572"/>
      <c r="H967" s="1572"/>
      <c r="I967" s="1572"/>
      <c r="J967" s="1907"/>
      <c r="K967" s="1587"/>
      <c r="L967" s="2101"/>
      <c r="M967" s="2101"/>
      <c r="N967" s="2101"/>
      <c r="O967" s="2101"/>
      <c r="P967" s="2101"/>
      <c r="Q967" s="2101"/>
    </row>
    <row r="968" spans="1:17" ht="16" x14ac:dyDescent="0.3">
      <c r="A968" s="1609"/>
      <c r="B968" s="1570"/>
      <c r="C968" s="1571"/>
      <c r="D968" s="1569"/>
      <c r="E968" s="1587"/>
      <c r="F968" s="1587"/>
      <c r="G968" s="1572"/>
      <c r="H968" s="1572"/>
      <c r="I968" s="1572"/>
      <c r="J968" s="1907"/>
      <c r="K968" s="1587"/>
      <c r="L968" s="2101"/>
      <c r="M968" s="2101"/>
      <c r="N968" s="2101"/>
      <c r="O968" s="2101"/>
      <c r="P968" s="2101"/>
      <c r="Q968" s="2101"/>
    </row>
    <row r="969" spans="1:17" ht="16" x14ac:dyDescent="0.3">
      <c r="A969" s="1609"/>
      <c r="B969" s="1570"/>
      <c r="C969" s="1571"/>
      <c r="D969" s="1569"/>
      <c r="E969" s="1587"/>
      <c r="F969" s="1587"/>
      <c r="G969" s="1572"/>
      <c r="H969" s="1572"/>
      <c r="I969" s="1572"/>
      <c r="J969" s="1907"/>
      <c r="K969" s="1587"/>
      <c r="L969" s="2101"/>
      <c r="M969" s="2101"/>
      <c r="N969" s="2101"/>
      <c r="O969" s="2101"/>
      <c r="P969" s="2101"/>
      <c r="Q969" s="2101"/>
    </row>
    <row r="970" spans="1:17" ht="16" x14ac:dyDescent="0.3">
      <c r="A970" s="1609"/>
      <c r="B970" s="1570"/>
      <c r="C970" s="1571"/>
      <c r="D970" s="1569"/>
      <c r="E970" s="1587"/>
      <c r="F970" s="1587"/>
      <c r="G970" s="1572"/>
      <c r="H970" s="1572"/>
      <c r="I970" s="1572"/>
      <c r="J970" s="1907"/>
      <c r="K970" s="1587"/>
      <c r="L970" s="2101"/>
      <c r="M970" s="2101"/>
      <c r="N970" s="2101"/>
      <c r="O970" s="2101"/>
      <c r="P970" s="2101"/>
      <c r="Q970" s="2101"/>
    </row>
    <row r="971" spans="1:17" ht="16" x14ac:dyDescent="0.3">
      <c r="A971" s="1609"/>
      <c r="B971" s="1570"/>
      <c r="C971" s="1571"/>
      <c r="D971" s="1569"/>
      <c r="E971" s="1587"/>
      <c r="F971" s="1587"/>
      <c r="G971" s="1572"/>
      <c r="H971" s="1572"/>
      <c r="I971" s="1572"/>
      <c r="J971" s="1907"/>
      <c r="K971" s="1587"/>
      <c r="L971" s="2101"/>
      <c r="M971" s="2101"/>
      <c r="N971" s="2101"/>
      <c r="O971" s="2101"/>
      <c r="P971" s="2101"/>
      <c r="Q971" s="2101"/>
    </row>
    <row r="972" spans="1:17" ht="16" x14ac:dyDescent="0.3">
      <c r="A972" s="1609"/>
      <c r="B972" s="1570"/>
      <c r="C972" s="1571"/>
      <c r="D972" s="1569"/>
      <c r="E972" s="1587"/>
      <c r="F972" s="1587"/>
      <c r="G972" s="1572"/>
      <c r="H972" s="1572"/>
      <c r="I972" s="1572"/>
      <c r="J972" s="1907"/>
      <c r="K972" s="1587"/>
      <c r="L972" s="2101"/>
      <c r="M972" s="2101"/>
      <c r="N972" s="2101"/>
      <c r="O972" s="2101"/>
      <c r="P972" s="2101"/>
      <c r="Q972" s="2101"/>
    </row>
    <row r="973" spans="1:17" ht="16" x14ac:dyDescent="0.3">
      <c r="A973" s="1609"/>
      <c r="B973" s="1570"/>
      <c r="C973" s="1571"/>
      <c r="D973" s="1569"/>
      <c r="E973" s="1587"/>
      <c r="F973" s="1587"/>
      <c r="G973" s="1572"/>
      <c r="H973" s="1572"/>
      <c r="I973" s="1572"/>
      <c r="J973" s="1907"/>
      <c r="K973" s="1587"/>
      <c r="L973" s="2101"/>
      <c r="M973" s="2101"/>
      <c r="N973" s="2101"/>
      <c r="O973" s="2101"/>
      <c r="P973" s="2101"/>
      <c r="Q973" s="2101"/>
    </row>
    <row r="974" spans="1:17" ht="16" x14ac:dyDescent="0.3">
      <c r="A974" s="1609"/>
      <c r="B974" s="1570"/>
      <c r="C974" s="1571"/>
      <c r="D974" s="1569"/>
      <c r="E974" s="1587"/>
      <c r="F974" s="1587"/>
      <c r="G974" s="1572"/>
      <c r="H974" s="1572"/>
      <c r="I974" s="1572"/>
      <c r="J974" s="1907"/>
      <c r="K974" s="1587"/>
      <c r="L974" s="2101"/>
      <c r="M974" s="2101"/>
      <c r="N974" s="2101"/>
      <c r="O974" s="2101"/>
      <c r="P974" s="2101"/>
      <c r="Q974" s="2101"/>
    </row>
    <row r="975" spans="1:17" ht="16" x14ac:dyDescent="0.3">
      <c r="A975" s="1609"/>
      <c r="B975" s="1570"/>
      <c r="C975" s="1571"/>
      <c r="D975" s="1569"/>
      <c r="E975" s="1587"/>
      <c r="F975" s="1587"/>
      <c r="G975" s="1572"/>
      <c r="H975" s="1572"/>
      <c r="I975" s="1572"/>
      <c r="J975" s="1907"/>
      <c r="K975" s="1587"/>
      <c r="L975" s="2101"/>
      <c r="M975" s="2101"/>
      <c r="N975" s="2101"/>
      <c r="O975" s="2101"/>
      <c r="P975" s="2101"/>
      <c r="Q975" s="2101"/>
    </row>
    <row r="976" spans="1:17" ht="16" x14ac:dyDescent="0.3">
      <c r="A976" s="1609"/>
      <c r="B976" s="1570"/>
      <c r="C976" s="1571"/>
      <c r="D976" s="1569"/>
      <c r="E976" s="1587"/>
      <c r="F976" s="1587"/>
      <c r="G976" s="1572"/>
      <c r="H976" s="1572"/>
      <c r="I976" s="1572"/>
      <c r="J976" s="1907"/>
      <c r="K976" s="1587"/>
      <c r="L976" s="2101"/>
      <c r="M976" s="2101"/>
      <c r="N976" s="2101"/>
      <c r="O976" s="2101"/>
      <c r="P976" s="2101"/>
      <c r="Q976" s="2101"/>
    </row>
    <row r="977" spans="1:17" ht="16" x14ac:dyDescent="0.3">
      <c r="A977" s="1609"/>
      <c r="B977" s="1570"/>
      <c r="C977" s="1571"/>
      <c r="D977" s="1569"/>
      <c r="E977" s="1587"/>
      <c r="F977" s="1587"/>
      <c r="G977" s="1572"/>
      <c r="H977" s="1572"/>
      <c r="I977" s="1572"/>
      <c r="J977" s="1907"/>
      <c r="K977" s="1587"/>
      <c r="L977" s="2101"/>
      <c r="M977" s="2101"/>
      <c r="N977" s="2101"/>
      <c r="O977" s="2101"/>
      <c r="P977" s="2101"/>
      <c r="Q977" s="2101"/>
    </row>
    <row r="978" spans="1:17" ht="16" x14ac:dyDescent="0.3">
      <c r="A978" s="1609"/>
      <c r="B978" s="1570"/>
      <c r="C978" s="1571"/>
      <c r="D978" s="1569"/>
      <c r="E978" s="1587"/>
      <c r="F978" s="1587"/>
      <c r="G978" s="1572"/>
      <c r="H978" s="1572"/>
      <c r="I978" s="1572"/>
      <c r="J978" s="1907"/>
      <c r="K978" s="1587"/>
      <c r="L978" s="2101"/>
      <c r="M978" s="2101"/>
      <c r="N978" s="2101"/>
      <c r="O978" s="2101"/>
      <c r="P978" s="2101"/>
      <c r="Q978" s="2101"/>
    </row>
    <row r="979" spans="1:17" ht="16" x14ac:dyDescent="0.3">
      <c r="A979" s="1609"/>
      <c r="B979" s="1570"/>
      <c r="C979" s="1571"/>
      <c r="D979" s="1569"/>
      <c r="E979" s="1587"/>
      <c r="F979" s="1587"/>
      <c r="G979" s="1572"/>
      <c r="H979" s="1572"/>
      <c r="I979" s="1572"/>
      <c r="J979" s="1907"/>
      <c r="K979" s="1587"/>
      <c r="L979" s="2101"/>
      <c r="M979" s="2101"/>
      <c r="N979" s="2101"/>
      <c r="O979" s="2101"/>
      <c r="P979" s="2101"/>
      <c r="Q979" s="2101"/>
    </row>
    <row r="980" spans="1:17" ht="16" x14ac:dyDescent="0.3">
      <c r="A980" s="1609"/>
      <c r="B980" s="1570"/>
      <c r="C980" s="1571"/>
      <c r="D980" s="1569"/>
      <c r="E980" s="1587"/>
      <c r="F980" s="1587"/>
      <c r="G980" s="1572"/>
      <c r="H980" s="1572"/>
      <c r="I980" s="1572"/>
      <c r="J980" s="1907"/>
      <c r="K980" s="1587"/>
      <c r="L980" s="2101"/>
      <c r="M980" s="2101"/>
      <c r="N980" s="2101"/>
      <c r="O980" s="2101"/>
      <c r="P980" s="2101"/>
      <c r="Q980" s="2101"/>
    </row>
    <row r="981" spans="1:17" ht="16" x14ac:dyDescent="0.3">
      <c r="A981" s="1609"/>
      <c r="B981" s="1570"/>
      <c r="C981" s="1571"/>
      <c r="D981" s="1569"/>
      <c r="E981" s="1587"/>
      <c r="F981" s="1587"/>
      <c r="G981" s="1572"/>
      <c r="H981" s="1572"/>
      <c r="I981" s="1572"/>
      <c r="J981" s="1907"/>
      <c r="K981" s="1587"/>
      <c r="L981" s="2101"/>
      <c r="M981" s="2101"/>
      <c r="N981" s="2101"/>
      <c r="O981" s="2101"/>
      <c r="P981" s="2101"/>
      <c r="Q981" s="2101"/>
    </row>
    <row r="982" spans="1:17" ht="16" x14ac:dyDescent="0.3">
      <c r="A982" s="1609"/>
      <c r="B982" s="1570"/>
      <c r="C982" s="1571"/>
      <c r="D982" s="1569"/>
      <c r="E982" s="1587"/>
      <c r="F982" s="1587"/>
      <c r="G982" s="1572"/>
      <c r="H982" s="1572"/>
      <c r="I982" s="1572"/>
      <c r="J982" s="1907"/>
      <c r="K982" s="1587"/>
      <c r="L982" s="2101"/>
      <c r="M982" s="2101"/>
      <c r="N982" s="2101"/>
      <c r="O982" s="2101"/>
      <c r="P982" s="2101"/>
      <c r="Q982" s="2101"/>
    </row>
    <row r="983" spans="1:17" ht="16" x14ac:dyDescent="0.3">
      <c r="A983" s="1609"/>
      <c r="B983" s="1570"/>
      <c r="C983" s="1571"/>
      <c r="D983" s="1569"/>
      <c r="E983" s="1587"/>
      <c r="F983" s="1587"/>
      <c r="G983" s="1572"/>
      <c r="H983" s="1572"/>
      <c r="I983" s="1572"/>
      <c r="J983" s="1907"/>
      <c r="K983" s="1587"/>
      <c r="L983" s="2101"/>
      <c r="M983" s="2101"/>
      <c r="N983" s="2101"/>
      <c r="O983" s="2101"/>
      <c r="P983" s="2101"/>
      <c r="Q983" s="2101"/>
    </row>
    <row r="984" spans="1:17" ht="16" x14ac:dyDescent="0.3">
      <c r="A984" s="1609"/>
      <c r="B984" s="1570"/>
      <c r="C984" s="1571"/>
      <c r="D984" s="1569"/>
      <c r="E984" s="1587"/>
      <c r="F984" s="1587"/>
      <c r="G984" s="1572"/>
      <c r="H984" s="1572"/>
      <c r="I984" s="1572"/>
      <c r="J984" s="1907"/>
      <c r="K984" s="1587"/>
      <c r="L984" s="2101"/>
      <c r="M984" s="2101"/>
      <c r="N984" s="2101"/>
      <c r="O984" s="2101"/>
      <c r="P984" s="2101"/>
      <c r="Q984" s="2101"/>
    </row>
    <row r="985" spans="1:17" ht="16" x14ac:dyDescent="0.3">
      <c r="A985" s="1609"/>
      <c r="B985" s="1570"/>
      <c r="C985" s="1571"/>
      <c r="D985" s="1569"/>
      <c r="E985" s="1587"/>
      <c r="F985" s="1587"/>
      <c r="G985" s="1572"/>
      <c r="H985" s="1572"/>
      <c r="I985" s="1572"/>
      <c r="J985" s="1907"/>
      <c r="K985" s="1587"/>
      <c r="L985" s="2101"/>
      <c r="M985" s="2101"/>
      <c r="N985" s="2101"/>
      <c r="O985" s="2101"/>
      <c r="P985" s="2101"/>
      <c r="Q985" s="2101"/>
    </row>
    <row r="986" spans="1:17" ht="16" x14ac:dyDescent="0.3">
      <c r="A986" s="1609"/>
      <c r="B986" s="1570"/>
      <c r="C986" s="1571"/>
      <c r="D986" s="1569"/>
      <c r="E986" s="1587"/>
      <c r="F986" s="1587"/>
      <c r="G986" s="1572"/>
      <c r="H986" s="1572"/>
      <c r="I986" s="1572"/>
      <c r="J986" s="1907"/>
      <c r="K986" s="1587"/>
      <c r="L986" s="2101"/>
      <c r="M986" s="2101"/>
      <c r="N986" s="2101"/>
      <c r="O986" s="2101"/>
      <c r="P986" s="2101"/>
      <c r="Q986" s="2101"/>
    </row>
    <row r="987" spans="1:17" ht="16" x14ac:dyDescent="0.3">
      <c r="A987" s="1609"/>
      <c r="B987" s="1570"/>
      <c r="C987" s="1571"/>
      <c r="D987" s="1569"/>
      <c r="E987" s="1587"/>
      <c r="F987" s="1587"/>
      <c r="G987" s="1572"/>
      <c r="H987" s="1572"/>
      <c r="I987" s="1572"/>
      <c r="J987" s="1907"/>
      <c r="K987" s="1587"/>
      <c r="L987" s="2101"/>
      <c r="M987" s="2101"/>
      <c r="N987" s="2101"/>
      <c r="O987" s="2101"/>
      <c r="P987" s="2101"/>
      <c r="Q987" s="2101"/>
    </row>
    <row r="988" spans="1:17" ht="16" x14ac:dyDescent="0.3">
      <c r="A988" s="1609"/>
      <c r="B988" s="1570"/>
      <c r="C988" s="1571"/>
      <c r="D988" s="1569"/>
      <c r="E988" s="1587"/>
      <c r="F988" s="1587"/>
      <c r="G988" s="1572"/>
      <c r="H988" s="1572"/>
      <c r="I988" s="1572"/>
      <c r="J988" s="1907"/>
      <c r="K988" s="1587"/>
      <c r="L988" s="2101"/>
      <c r="M988" s="2101"/>
      <c r="N988" s="2101"/>
      <c r="O988" s="2101"/>
      <c r="P988" s="2101"/>
      <c r="Q988" s="2101"/>
    </row>
    <row r="989" spans="1:17" ht="16" x14ac:dyDescent="0.3">
      <c r="A989" s="1609"/>
      <c r="B989" s="1570"/>
      <c r="C989" s="1571"/>
      <c r="D989" s="1569"/>
      <c r="E989" s="1587"/>
      <c r="F989" s="1587"/>
      <c r="G989" s="1572"/>
      <c r="H989" s="1572"/>
      <c r="I989" s="1572"/>
      <c r="J989" s="1907"/>
      <c r="K989" s="1587"/>
      <c r="L989" s="2101"/>
      <c r="M989" s="2101"/>
      <c r="N989" s="2101"/>
      <c r="O989" s="2101"/>
      <c r="P989" s="2101"/>
      <c r="Q989" s="2101"/>
    </row>
    <row r="990" spans="1:17" ht="16" x14ac:dyDescent="0.3">
      <c r="A990" s="1609"/>
      <c r="B990" s="1570"/>
      <c r="C990" s="1571"/>
      <c r="D990" s="1569"/>
      <c r="E990" s="1587"/>
      <c r="F990" s="1587"/>
      <c r="G990" s="1572"/>
      <c r="H990" s="1572"/>
      <c r="I990" s="1572"/>
      <c r="J990" s="1907"/>
      <c r="K990" s="1587"/>
      <c r="L990" s="2101"/>
      <c r="M990" s="2101"/>
      <c r="N990" s="2101"/>
      <c r="O990" s="2101"/>
      <c r="P990" s="2101"/>
      <c r="Q990" s="2101"/>
    </row>
    <row r="991" spans="1:17" ht="16" x14ac:dyDescent="0.3">
      <c r="A991" s="1609"/>
      <c r="B991" s="1570"/>
      <c r="C991" s="1571"/>
      <c r="D991" s="1569"/>
      <c r="E991" s="1587"/>
      <c r="F991" s="1587"/>
      <c r="G991" s="1572"/>
      <c r="H991" s="1572"/>
      <c r="I991" s="1572"/>
      <c r="J991" s="1907"/>
      <c r="K991" s="1587"/>
      <c r="L991" s="2101"/>
      <c r="M991" s="2101"/>
      <c r="N991" s="2101"/>
      <c r="O991" s="2101"/>
      <c r="P991" s="2101"/>
      <c r="Q991" s="2101"/>
    </row>
    <row r="992" spans="1:17" ht="16" x14ac:dyDescent="0.3">
      <c r="A992" s="1609"/>
      <c r="B992" s="1570"/>
      <c r="C992" s="1571"/>
      <c r="D992" s="1569"/>
      <c r="E992" s="1587"/>
      <c r="F992" s="1587"/>
      <c r="G992" s="1572"/>
      <c r="H992" s="1572"/>
      <c r="I992" s="1572"/>
      <c r="J992" s="1907"/>
      <c r="K992" s="1587"/>
      <c r="L992" s="2101"/>
      <c r="M992" s="2101"/>
      <c r="N992" s="2101"/>
      <c r="O992" s="2101"/>
      <c r="P992" s="2101"/>
      <c r="Q992" s="2101"/>
    </row>
    <row r="993" spans="1:17" ht="16" x14ac:dyDescent="0.3">
      <c r="A993" s="1609"/>
      <c r="B993" s="1570"/>
      <c r="C993" s="1571"/>
      <c r="D993" s="1569"/>
      <c r="E993" s="1587"/>
      <c r="F993" s="1587"/>
      <c r="G993" s="1572"/>
      <c r="H993" s="1572"/>
      <c r="I993" s="1572"/>
      <c r="J993" s="1907"/>
      <c r="K993" s="1587"/>
      <c r="L993" s="2101"/>
      <c r="M993" s="2101"/>
      <c r="N993" s="2101"/>
      <c r="O993" s="2101"/>
      <c r="P993" s="2101"/>
      <c r="Q993" s="2101"/>
    </row>
    <row r="994" spans="1:17" ht="16" x14ac:dyDescent="0.3">
      <c r="A994" s="1609"/>
      <c r="B994" s="1570"/>
      <c r="C994" s="1571"/>
      <c r="D994" s="1569"/>
      <c r="E994" s="1587"/>
      <c r="F994" s="1587"/>
      <c r="G994" s="1572"/>
      <c r="H994" s="1572"/>
      <c r="I994" s="1572"/>
      <c r="J994" s="1907"/>
      <c r="K994" s="1587"/>
      <c r="L994" s="2101"/>
      <c r="M994" s="2101"/>
      <c r="N994" s="2101"/>
      <c r="O994" s="2101"/>
      <c r="P994" s="2101"/>
      <c r="Q994" s="2101"/>
    </row>
    <row r="995" spans="1:17" ht="16" x14ac:dyDescent="0.3">
      <c r="A995" s="1609"/>
      <c r="B995" s="1570"/>
      <c r="C995" s="1571"/>
      <c r="D995" s="1569"/>
      <c r="E995" s="1587"/>
      <c r="F995" s="1587"/>
      <c r="G995" s="1572"/>
      <c r="H995" s="1572"/>
      <c r="I995" s="1572"/>
      <c r="J995" s="1907"/>
      <c r="K995" s="1587"/>
      <c r="L995" s="2101"/>
      <c r="M995" s="2101"/>
      <c r="N995" s="2101"/>
      <c r="O995" s="2101"/>
      <c r="P995" s="2101"/>
      <c r="Q995" s="2101"/>
    </row>
    <row r="996" spans="1:17" ht="16" x14ac:dyDescent="0.3">
      <c r="A996" s="1609"/>
      <c r="B996" s="1570"/>
      <c r="C996" s="1571"/>
      <c r="D996" s="1569"/>
      <c r="E996" s="1587"/>
      <c r="F996" s="1587"/>
      <c r="G996" s="1572"/>
      <c r="H996" s="1572"/>
      <c r="I996" s="1572"/>
      <c r="J996" s="1907"/>
      <c r="K996" s="1587"/>
      <c r="L996" s="2101"/>
      <c r="M996" s="2101"/>
      <c r="N996" s="2101"/>
      <c r="O996" s="2101"/>
      <c r="P996" s="2101"/>
      <c r="Q996" s="2101"/>
    </row>
    <row r="997" spans="1:17" ht="16" x14ac:dyDescent="0.3">
      <c r="A997" s="1609"/>
      <c r="B997" s="1570"/>
      <c r="C997" s="1571"/>
      <c r="D997" s="1569"/>
      <c r="E997" s="1587"/>
      <c r="F997" s="1587"/>
      <c r="G997" s="1572"/>
      <c r="H997" s="1572"/>
      <c r="I997" s="1572"/>
      <c r="J997" s="1907"/>
      <c r="K997" s="1587"/>
      <c r="L997" s="2101"/>
      <c r="M997" s="2101"/>
      <c r="N997" s="2101"/>
      <c r="O997" s="2101"/>
      <c r="P997" s="2101"/>
      <c r="Q997" s="2101"/>
    </row>
    <row r="998" spans="1:17" ht="16" x14ac:dyDescent="0.3">
      <c r="A998" s="1609"/>
      <c r="B998" s="1570"/>
      <c r="C998" s="1571"/>
      <c r="D998" s="1569"/>
      <c r="E998" s="1587"/>
      <c r="F998" s="1587"/>
      <c r="G998" s="1572"/>
      <c r="H998" s="1572"/>
      <c r="I998" s="1572"/>
      <c r="J998" s="1907"/>
      <c r="K998" s="1587"/>
      <c r="L998" s="2101"/>
      <c r="M998" s="2101"/>
      <c r="N998" s="2101"/>
      <c r="O998" s="2101"/>
      <c r="P998" s="2101"/>
      <c r="Q998" s="2101"/>
    </row>
    <row r="999" spans="1:17" ht="16" x14ac:dyDescent="0.3">
      <c r="A999" s="1609"/>
      <c r="B999" s="1570"/>
      <c r="C999" s="1571"/>
      <c r="D999" s="1569"/>
      <c r="E999" s="1587"/>
      <c r="F999" s="1587"/>
      <c r="G999" s="1572"/>
      <c r="H999" s="1572"/>
      <c r="I999" s="1572"/>
      <c r="J999" s="1907"/>
      <c r="K999" s="1587"/>
      <c r="L999" s="2101"/>
      <c r="M999" s="2101"/>
      <c r="N999" s="2101"/>
      <c r="O999" s="2101"/>
      <c r="P999" s="2101"/>
      <c r="Q999" s="2101"/>
    </row>
    <row r="1000" spans="1:17" ht="16" x14ac:dyDescent="0.3">
      <c r="A1000" s="1609"/>
      <c r="B1000" s="1570"/>
      <c r="C1000" s="1571"/>
      <c r="D1000" s="1569"/>
      <c r="E1000" s="1587"/>
      <c r="F1000" s="1587"/>
      <c r="G1000" s="1572"/>
      <c r="H1000" s="1572"/>
      <c r="I1000" s="1572"/>
      <c r="J1000" s="1907"/>
      <c r="K1000" s="1587"/>
      <c r="L1000" s="2101"/>
      <c r="M1000" s="2101"/>
      <c r="N1000" s="2101"/>
      <c r="O1000" s="2101"/>
      <c r="P1000" s="2101"/>
      <c r="Q1000" s="2101"/>
    </row>
    <row r="1001" spans="1:17" ht="16" x14ac:dyDescent="0.3">
      <c r="A1001" s="1609"/>
      <c r="B1001" s="1570"/>
      <c r="C1001" s="1571"/>
      <c r="D1001" s="1569"/>
      <c r="E1001" s="1587"/>
      <c r="F1001" s="1587"/>
      <c r="G1001" s="1572"/>
      <c r="H1001" s="1572"/>
      <c r="I1001" s="1572"/>
      <c r="J1001" s="1907"/>
      <c r="K1001" s="1587"/>
      <c r="L1001" s="2101"/>
      <c r="M1001" s="2101"/>
      <c r="N1001" s="2101"/>
      <c r="O1001" s="2101"/>
      <c r="P1001" s="2101"/>
      <c r="Q1001" s="2101"/>
    </row>
    <row r="1002" spans="1:17" ht="16" x14ac:dyDescent="0.3">
      <c r="A1002" s="1609"/>
      <c r="B1002" s="1570"/>
      <c r="C1002" s="1571"/>
      <c r="D1002" s="1569"/>
      <c r="E1002" s="1587"/>
      <c r="F1002" s="1587"/>
      <c r="G1002" s="1572"/>
      <c r="H1002" s="1572"/>
      <c r="I1002" s="1572"/>
      <c r="J1002" s="1907"/>
      <c r="K1002" s="1587"/>
      <c r="L1002" s="2101"/>
      <c r="M1002" s="2101"/>
      <c r="N1002" s="2101"/>
      <c r="O1002" s="2101"/>
      <c r="P1002" s="2101"/>
      <c r="Q1002" s="2101"/>
    </row>
    <row r="1003" spans="1:17" ht="16" x14ac:dyDescent="0.3">
      <c r="A1003" s="1609"/>
      <c r="B1003" s="1570"/>
      <c r="C1003" s="1571"/>
      <c r="D1003" s="1569"/>
      <c r="E1003" s="1587"/>
      <c r="F1003" s="1587"/>
      <c r="G1003" s="1572"/>
      <c r="H1003" s="1572"/>
      <c r="I1003" s="1572"/>
      <c r="J1003" s="1907"/>
      <c r="K1003" s="1587"/>
      <c r="L1003" s="2101"/>
      <c r="M1003" s="2101"/>
      <c r="N1003" s="2101"/>
      <c r="O1003" s="2101"/>
      <c r="P1003" s="2101"/>
      <c r="Q1003" s="2101"/>
    </row>
    <row r="1004" spans="1:17" ht="16" x14ac:dyDescent="0.3">
      <c r="A1004" s="1609"/>
      <c r="B1004" s="1570"/>
      <c r="C1004" s="1571"/>
      <c r="D1004" s="1569"/>
      <c r="E1004" s="1587"/>
      <c r="F1004" s="1587"/>
      <c r="G1004" s="1572"/>
      <c r="H1004" s="1572"/>
      <c r="I1004" s="1572"/>
      <c r="J1004" s="1907"/>
      <c r="K1004" s="1587"/>
      <c r="L1004" s="2101"/>
      <c r="M1004" s="2101"/>
      <c r="N1004" s="2101"/>
      <c r="O1004" s="2101"/>
      <c r="P1004" s="2101"/>
      <c r="Q1004" s="2101"/>
    </row>
    <row r="1005" spans="1:17" ht="16" x14ac:dyDescent="0.3">
      <c r="A1005" s="1609"/>
      <c r="B1005" s="1570"/>
      <c r="C1005" s="1571"/>
      <c r="D1005" s="1569"/>
      <c r="E1005" s="1587"/>
      <c r="F1005" s="1587"/>
      <c r="G1005" s="1572"/>
      <c r="H1005" s="1572"/>
      <c r="I1005" s="1572"/>
      <c r="J1005" s="1907"/>
      <c r="K1005" s="1587"/>
      <c r="L1005" s="2101"/>
      <c r="M1005" s="2101"/>
      <c r="N1005" s="2101"/>
      <c r="O1005" s="2101"/>
      <c r="P1005" s="2101"/>
      <c r="Q1005" s="2101"/>
    </row>
    <row r="1006" spans="1:17" ht="16" x14ac:dyDescent="0.3">
      <c r="A1006" s="1609"/>
      <c r="B1006" s="1570"/>
      <c r="C1006" s="1571"/>
      <c r="D1006" s="1569"/>
      <c r="E1006" s="1587"/>
      <c r="F1006" s="1587"/>
      <c r="G1006" s="1572"/>
      <c r="H1006" s="1572"/>
      <c r="I1006" s="1572"/>
      <c r="J1006" s="1907"/>
      <c r="K1006" s="1587"/>
      <c r="L1006" s="2101"/>
      <c r="M1006" s="2101"/>
      <c r="N1006" s="2101"/>
      <c r="O1006" s="2101"/>
      <c r="P1006" s="2101"/>
      <c r="Q1006" s="2101"/>
    </row>
    <row r="1007" spans="1:17" ht="16" x14ac:dyDescent="0.3">
      <c r="A1007" s="1609"/>
      <c r="B1007" s="1570"/>
      <c r="C1007" s="1571"/>
      <c r="D1007" s="1569"/>
      <c r="E1007" s="1587"/>
      <c r="F1007" s="1587"/>
      <c r="G1007" s="1572"/>
      <c r="H1007" s="1572"/>
      <c r="I1007" s="1572"/>
      <c r="J1007" s="1907"/>
      <c r="K1007" s="1587"/>
      <c r="L1007" s="2101"/>
      <c r="M1007" s="2101"/>
      <c r="N1007" s="2101"/>
      <c r="O1007" s="2101"/>
      <c r="P1007" s="2101"/>
      <c r="Q1007" s="2101"/>
    </row>
  </sheetData>
  <mergeCells count="6">
    <mergeCell ref="B5:C5"/>
    <mergeCell ref="D5:I5"/>
    <mergeCell ref="L5:Q5"/>
    <mergeCell ref="A5:A6"/>
    <mergeCell ref="J5:J6"/>
    <mergeCell ref="K5:K6"/>
  </mergeCells>
  <dataValidations count="1">
    <dataValidation type="list" allowBlank="1" showInputMessage="1" showErrorMessage="1" sqref="N2" xr:uid="{CFB3C08D-FE13-4209-9736-BC1591FF503D}">
      <formula1>"NK_Mua,NK_Ban"</formula1>
    </dataValidation>
  </dataValidation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069A-BA0F-454C-8DDB-1F2AD594108F}">
  <sheetPr codeName="RMThietLap"/>
  <dimension ref="B2:D223"/>
  <sheetViews>
    <sheetView showGridLines="0" workbookViewId="0">
      <pane ySplit="18" topLeftCell="A19" activePane="bottomLeft" state="frozen"/>
      <selection pane="bottomLeft" activeCell="E1" sqref="E1"/>
    </sheetView>
  </sheetViews>
  <sheetFormatPr defaultRowHeight="14" x14ac:dyDescent="0.3"/>
  <cols>
    <col min="1" max="1" width="3.1796875" customWidth="1"/>
    <col min="2" max="2" width="34.6328125" customWidth="1"/>
    <col min="3" max="3" width="12.6328125" customWidth="1"/>
    <col min="4" max="4" width="76.6328125" customWidth="1"/>
  </cols>
  <sheetData>
    <row r="2" spans="2:4" ht="16.5" x14ac:dyDescent="0.35">
      <c r="B2" s="1911" t="s">
        <v>5723</v>
      </c>
    </row>
    <row r="3" spans="2:4" x14ac:dyDescent="0.3">
      <c r="B3" s="1912" t="s">
        <v>5724</v>
      </c>
    </row>
    <row r="5" spans="2:4" x14ac:dyDescent="0.3">
      <c r="B5" s="1913" t="s">
        <v>5725</v>
      </c>
      <c r="C5" s="1913" t="s">
        <v>5726</v>
      </c>
      <c r="D5" s="1913" t="s">
        <v>5727</v>
      </c>
    </row>
    <row r="6" spans="2:4" x14ac:dyDescent="0.3">
      <c r="B6" s="1910" t="s">
        <v>5728</v>
      </c>
      <c r="C6" s="1910">
        <v>70</v>
      </c>
      <c r="D6" s="1910" t="s">
        <v>5729</v>
      </c>
    </row>
    <row r="7" spans="2:4" x14ac:dyDescent="0.3">
      <c r="B7" s="1910" t="s">
        <v>5730</v>
      </c>
      <c r="C7" s="1910">
        <v>15</v>
      </c>
      <c r="D7" s="1910" t="s">
        <v>5731</v>
      </c>
    </row>
    <row r="8" spans="2:4" x14ac:dyDescent="0.3">
      <c r="B8" s="1910" t="s">
        <v>5732</v>
      </c>
      <c r="C8" s="1910">
        <v>1</v>
      </c>
      <c r="D8" s="1910" t="s">
        <v>5733</v>
      </c>
    </row>
    <row r="9" spans="2:4" x14ac:dyDescent="0.3">
      <c r="B9" s="1910" t="s">
        <v>5734</v>
      </c>
      <c r="C9" s="1910">
        <v>4</v>
      </c>
      <c r="D9" s="1910" t="s">
        <v>5735</v>
      </c>
    </row>
    <row r="10" spans="2:4" x14ac:dyDescent="0.3">
      <c r="B10" s="1910" t="s">
        <v>5736</v>
      </c>
      <c r="C10" s="1910">
        <v>0</v>
      </c>
      <c r="D10" s="1910" t="s">
        <v>5737</v>
      </c>
    </row>
    <row r="11" spans="2:4" x14ac:dyDescent="0.3">
      <c r="B11" s="1910" t="s">
        <v>5748</v>
      </c>
      <c r="C11" s="1910">
        <v>1</v>
      </c>
      <c r="D11" s="1910" t="s">
        <v>5749</v>
      </c>
    </row>
    <row r="16" spans="2:4" x14ac:dyDescent="0.3">
      <c r="B16" s="364" t="s">
        <v>5738</v>
      </c>
    </row>
    <row r="17" spans="2:4" x14ac:dyDescent="0.3">
      <c r="B17" s="1912" t="s">
        <v>5739</v>
      </c>
    </row>
    <row r="18" spans="2:4" x14ac:dyDescent="0.3">
      <c r="B18" s="1913" t="s">
        <v>5740</v>
      </c>
      <c r="C18" s="1913" t="s">
        <v>5741</v>
      </c>
      <c r="D18" s="1913" t="s">
        <v>22</v>
      </c>
    </row>
    <row r="19" spans="2:4" x14ac:dyDescent="0.3">
      <c r="B19" s="1910" t="s">
        <v>5742</v>
      </c>
      <c r="C19" s="1910" t="s">
        <v>5743</v>
      </c>
      <c r="D19" s="1910" t="s">
        <v>5747</v>
      </c>
    </row>
    <row r="20" spans="2:4" x14ac:dyDescent="0.3">
      <c r="B20" s="1910" t="s">
        <v>5744</v>
      </c>
      <c r="C20" s="1910" t="s">
        <v>5743</v>
      </c>
      <c r="D20" s="1910"/>
    </row>
    <row r="21" spans="2:4" x14ac:dyDescent="0.3">
      <c r="B21" s="1910" t="s">
        <v>5745</v>
      </c>
      <c r="C21" s="1910" t="s">
        <v>5746</v>
      </c>
      <c r="D21" s="1910"/>
    </row>
    <row r="22" spans="2:4" x14ac:dyDescent="0.3">
      <c r="B22" s="1910"/>
      <c r="C22" s="1910"/>
      <c r="D22" s="1910"/>
    </row>
    <row r="23" spans="2:4" x14ac:dyDescent="0.3">
      <c r="B23" s="1910"/>
      <c r="C23" s="1910"/>
      <c r="D23" s="1910"/>
    </row>
    <row r="24" spans="2:4" x14ac:dyDescent="0.3">
      <c r="B24" s="1910"/>
      <c r="C24" s="1910"/>
      <c r="D24" s="1910"/>
    </row>
    <row r="25" spans="2:4" x14ac:dyDescent="0.3">
      <c r="B25" s="1910"/>
      <c r="C25" s="1910"/>
      <c r="D25" s="1910"/>
    </row>
    <row r="26" spans="2:4" x14ac:dyDescent="0.3">
      <c r="B26" s="1910"/>
      <c r="C26" s="1910"/>
      <c r="D26" s="1910"/>
    </row>
    <row r="27" spans="2:4" x14ac:dyDescent="0.3">
      <c r="B27" s="1910"/>
      <c r="C27" s="1910"/>
      <c r="D27" s="1910"/>
    </row>
    <row r="28" spans="2:4" x14ac:dyDescent="0.3">
      <c r="B28" s="1910"/>
      <c r="C28" s="1910"/>
      <c r="D28" s="1910"/>
    </row>
    <row r="29" spans="2:4" x14ac:dyDescent="0.3">
      <c r="B29" s="1910"/>
      <c r="C29" s="1910"/>
      <c r="D29" s="1910"/>
    </row>
    <row r="30" spans="2:4" x14ac:dyDescent="0.3">
      <c r="B30" s="1910"/>
      <c r="C30" s="1910"/>
      <c r="D30" s="1910"/>
    </row>
    <row r="31" spans="2:4" x14ac:dyDescent="0.3">
      <c r="B31" s="1910"/>
      <c r="C31" s="1910"/>
      <c r="D31" s="1910"/>
    </row>
    <row r="32" spans="2:4" x14ac:dyDescent="0.3">
      <c r="B32" s="1910"/>
      <c r="C32" s="1910"/>
      <c r="D32" s="1910"/>
    </row>
    <row r="33" spans="2:4" x14ac:dyDescent="0.3">
      <c r="B33" s="1910"/>
      <c r="C33" s="1910"/>
      <c r="D33" s="1910"/>
    </row>
    <row r="34" spans="2:4" x14ac:dyDescent="0.3">
      <c r="B34" s="1910"/>
      <c r="C34" s="1910"/>
      <c r="D34" s="1910"/>
    </row>
    <row r="35" spans="2:4" x14ac:dyDescent="0.3">
      <c r="B35" s="1910"/>
      <c r="C35" s="1910"/>
      <c r="D35" s="1910"/>
    </row>
    <row r="36" spans="2:4" x14ac:dyDescent="0.3">
      <c r="B36" s="1910"/>
      <c r="C36" s="1910"/>
      <c r="D36" s="1910"/>
    </row>
    <row r="37" spans="2:4" x14ac:dyDescent="0.3">
      <c r="B37" s="1910"/>
      <c r="C37" s="1910"/>
      <c r="D37" s="1910"/>
    </row>
    <row r="38" spans="2:4" x14ac:dyDescent="0.3">
      <c r="B38" s="1910"/>
      <c r="C38" s="1910"/>
      <c r="D38" s="1910"/>
    </row>
    <row r="39" spans="2:4" x14ac:dyDescent="0.3">
      <c r="B39" s="1910"/>
      <c r="C39" s="1910"/>
      <c r="D39" s="1910"/>
    </row>
    <row r="40" spans="2:4" x14ac:dyDescent="0.3">
      <c r="B40" s="1910"/>
      <c r="C40" s="1910"/>
      <c r="D40" s="1910"/>
    </row>
    <row r="41" spans="2:4" x14ac:dyDescent="0.3">
      <c r="B41" s="1910"/>
      <c r="C41" s="1910"/>
      <c r="D41" s="1910"/>
    </row>
    <row r="42" spans="2:4" x14ac:dyDescent="0.3">
      <c r="B42" s="1910"/>
      <c r="C42" s="1910"/>
      <c r="D42" s="1910"/>
    </row>
    <row r="43" spans="2:4" x14ac:dyDescent="0.3">
      <c r="B43" s="1910"/>
      <c r="C43" s="1910"/>
      <c r="D43" s="1910"/>
    </row>
    <row r="44" spans="2:4" x14ac:dyDescent="0.3">
      <c r="B44" s="1910"/>
      <c r="C44" s="1910"/>
      <c r="D44" s="1910"/>
    </row>
    <row r="45" spans="2:4" x14ac:dyDescent="0.3">
      <c r="B45" s="1910"/>
      <c r="C45" s="1910"/>
      <c r="D45" s="1910"/>
    </row>
    <row r="46" spans="2:4" x14ac:dyDescent="0.3">
      <c r="B46" s="1910"/>
      <c r="C46" s="1910"/>
      <c r="D46" s="1910"/>
    </row>
    <row r="47" spans="2:4" x14ac:dyDescent="0.3">
      <c r="B47" s="1910"/>
      <c r="C47" s="1910"/>
      <c r="D47" s="1910"/>
    </row>
    <row r="48" spans="2:4" x14ac:dyDescent="0.3">
      <c r="B48" s="1910"/>
      <c r="C48" s="1910"/>
      <c r="D48" s="1910"/>
    </row>
    <row r="49" spans="2:4" x14ac:dyDescent="0.3">
      <c r="B49" s="1910"/>
      <c r="C49" s="1910"/>
      <c r="D49" s="1910"/>
    </row>
    <row r="50" spans="2:4" x14ac:dyDescent="0.3">
      <c r="B50" s="1910"/>
      <c r="C50" s="1910"/>
      <c r="D50" s="1910"/>
    </row>
    <row r="51" spans="2:4" x14ac:dyDescent="0.3">
      <c r="B51" s="1910"/>
      <c r="C51" s="1910"/>
      <c r="D51" s="1910"/>
    </row>
    <row r="52" spans="2:4" x14ac:dyDescent="0.3">
      <c r="B52" s="1910"/>
      <c r="C52" s="1910"/>
      <c r="D52" s="1910"/>
    </row>
    <row r="53" spans="2:4" x14ac:dyDescent="0.3">
      <c r="B53" s="1910"/>
      <c r="C53" s="1910"/>
      <c r="D53" s="1910"/>
    </row>
    <row r="54" spans="2:4" x14ac:dyDescent="0.3">
      <c r="B54" s="1910"/>
      <c r="C54" s="1910"/>
      <c r="D54" s="1910"/>
    </row>
    <row r="55" spans="2:4" x14ac:dyDescent="0.3">
      <c r="B55" s="1910"/>
      <c r="C55" s="1910"/>
      <c r="D55" s="1910"/>
    </row>
    <row r="56" spans="2:4" x14ac:dyDescent="0.3">
      <c r="B56" s="1910"/>
      <c r="C56" s="1910"/>
      <c r="D56" s="1910"/>
    </row>
    <row r="57" spans="2:4" x14ac:dyDescent="0.3">
      <c r="B57" s="1910"/>
      <c r="C57" s="1910"/>
      <c r="D57" s="1910"/>
    </row>
    <row r="58" spans="2:4" x14ac:dyDescent="0.3">
      <c r="B58" s="1910"/>
      <c r="C58" s="1910"/>
      <c r="D58" s="1910"/>
    </row>
    <row r="59" spans="2:4" x14ac:dyDescent="0.3">
      <c r="B59" s="1910"/>
      <c r="C59" s="1910"/>
      <c r="D59" s="1910"/>
    </row>
    <row r="60" spans="2:4" x14ac:dyDescent="0.3">
      <c r="B60" s="1910"/>
      <c r="C60" s="1910"/>
      <c r="D60" s="1910"/>
    </row>
    <row r="61" spans="2:4" x14ac:dyDescent="0.3">
      <c r="B61" s="1910"/>
      <c r="C61" s="1910"/>
      <c r="D61" s="1910"/>
    </row>
    <row r="62" spans="2:4" x14ac:dyDescent="0.3">
      <c r="B62" s="1910"/>
      <c r="C62" s="1910"/>
      <c r="D62" s="1910"/>
    </row>
    <row r="63" spans="2:4" x14ac:dyDescent="0.3">
      <c r="B63" s="1910"/>
      <c r="C63" s="1910"/>
      <c r="D63" s="1910"/>
    </row>
    <row r="64" spans="2:4" x14ac:dyDescent="0.3">
      <c r="B64" s="1910"/>
      <c r="C64" s="1910"/>
      <c r="D64" s="1910"/>
    </row>
    <row r="65" spans="2:4" x14ac:dyDescent="0.3">
      <c r="B65" s="1910"/>
      <c r="C65" s="1910"/>
      <c r="D65" s="1910"/>
    </row>
    <row r="66" spans="2:4" x14ac:dyDescent="0.3">
      <c r="B66" s="1910"/>
      <c r="C66" s="1910"/>
      <c r="D66" s="1910"/>
    </row>
    <row r="67" spans="2:4" x14ac:dyDescent="0.3">
      <c r="B67" s="1910"/>
      <c r="C67" s="1910"/>
      <c r="D67" s="1910"/>
    </row>
    <row r="68" spans="2:4" x14ac:dyDescent="0.3">
      <c r="B68" s="1910"/>
      <c r="C68" s="1910"/>
      <c r="D68" s="1910"/>
    </row>
    <row r="69" spans="2:4" x14ac:dyDescent="0.3">
      <c r="B69" s="1910"/>
      <c r="C69" s="1910"/>
      <c r="D69" s="1910"/>
    </row>
    <row r="70" spans="2:4" x14ac:dyDescent="0.3">
      <c r="B70" s="1910"/>
      <c r="C70" s="1910"/>
      <c r="D70" s="1910"/>
    </row>
    <row r="71" spans="2:4" x14ac:dyDescent="0.3">
      <c r="B71" s="1910"/>
      <c r="C71" s="1910"/>
      <c r="D71" s="1910"/>
    </row>
    <row r="72" spans="2:4" x14ac:dyDescent="0.3">
      <c r="B72" s="1910"/>
      <c r="C72" s="1910"/>
      <c r="D72" s="1910"/>
    </row>
    <row r="73" spans="2:4" x14ac:dyDescent="0.3">
      <c r="B73" s="1910"/>
      <c r="C73" s="1910"/>
      <c r="D73" s="1910"/>
    </row>
    <row r="74" spans="2:4" x14ac:dyDescent="0.3">
      <c r="B74" s="1910"/>
      <c r="C74" s="1910"/>
      <c r="D74" s="1910"/>
    </row>
    <row r="75" spans="2:4" x14ac:dyDescent="0.3">
      <c r="B75" s="1910"/>
      <c r="C75" s="1910"/>
      <c r="D75" s="1910"/>
    </row>
    <row r="76" spans="2:4" x14ac:dyDescent="0.3">
      <c r="B76" s="1910"/>
      <c r="C76" s="1910"/>
      <c r="D76" s="1910"/>
    </row>
    <row r="77" spans="2:4" x14ac:dyDescent="0.3">
      <c r="B77" s="1910"/>
      <c r="C77" s="1910"/>
      <c r="D77" s="1910"/>
    </row>
    <row r="78" spans="2:4" x14ac:dyDescent="0.3">
      <c r="B78" s="1910"/>
      <c r="C78" s="1910"/>
      <c r="D78" s="1910"/>
    </row>
    <row r="79" spans="2:4" x14ac:dyDescent="0.3">
      <c r="B79" s="1910"/>
      <c r="C79" s="1910"/>
      <c r="D79" s="1910"/>
    </row>
    <row r="80" spans="2:4" x14ac:dyDescent="0.3">
      <c r="B80" s="1910"/>
      <c r="C80" s="1910"/>
      <c r="D80" s="1910"/>
    </row>
    <row r="81" spans="2:4" x14ac:dyDescent="0.3">
      <c r="B81" s="1910"/>
      <c r="C81" s="1910"/>
      <c r="D81" s="1910"/>
    </row>
    <row r="82" spans="2:4" x14ac:dyDescent="0.3">
      <c r="B82" s="1910"/>
      <c r="C82" s="1910"/>
      <c r="D82" s="1910"/>
    </row>
    <row r="83" spans="2:4" x14ac:dyDescent="0.3">
      <c r="B83" s="1910"/>
      <c r="C83" s="1910"/>
      <c r="D83" s="1910"/>
    </row>
    <row r="84" spans="2:4" x14ac:dyDescent="0.3">
      <c r="B84" s="1910"/>
      <c r="C84" s="1910"/>
      <c r="D84" s="1910"/>
    </row>
    <row r="85" spans="2:4" x14ac:dyDescent="0.3">
      <c r="B85" s="1910"/>
      <c r="C85" s="1910"/>
      <c r="D85" s="1910"/>
    </row>
    <row r="86" spans="2:4" x14ac:dyDescent="0.3">
      <c r="B86" s="1910"/>
      <c r="C86" s="1910"/>
      <c r="D86" s="1910"/>
    </row>
    <row r="87" spans="2:4" x14ac:dyDescent="0.3">
      <c r="B87" s="1910"/>
      <c r="C87" s="1910"/>
      <c r="D87" s="1910"/>
    </row>
    <row r="88" spans="2:4" x14ac:dyDescent="0.3">
      <c r="B88" s="1910"/>
      <c r="C88" s="1910"/>
      <c r="D88" s="1910"/>
    </row>
    <row r="89" spans="2:4" x14ac:dyDescent="0.3">
      <c r="B89" s="1910"/>
      <c r="C89" s="1910"/>
      <c r="D89" s="1910"/>
    </row>
    <row r="90" spans="2:4" x14ac:dyDescent="0.3">
      <c r="B90" s="1910"/>
      <c r="C90" s="1910"/>
      <c r="D90" s="1910"/>
    </row>
    <row r="91" spans="2:4" x14ac:dyDescent="0.3">
      <c r="B91" s="1910"/>
      <c r="C91" s="1910"/>
      <c r="D91" s="1910"/>
    </row>
    <row r="92" spans="2:4" x14ac:dyDescent="0.3">
      <c r="B92" s="1910"/>
      <c r="C92" s="1910"/>
      <c r="D92" s="1910"/>
    </row>
    <row r="93" spans="2:4" x14ac:dyDescent="0.3">
      <c r="B93" s="1910"/>
      <c r="C93" s="1910"/>
      <c r="D93" s="1910"/>
    </row>
    <row r="94" spans="2:4" x14ac:dyDescent="0.3">
      <c r="B94" s="1910"/>
      <c r="C94" s="1910"/>
      <c r="D94" s="1910"/>
    </row>
    <row r="95" spans="2:4" x14ac:dyDescent="0.3">
      <c r="B95" s="1910"/>
      <c r="C95" s="1910"/>
      <c r="D95" s="1910"/>
    </row>
    <row r="96" spans="2:4" x14ac:dyDescent="0.3">
      <c r="B96" s="1910"/>
      <c r="C96" s="1910"/>
      <c r="D96" s="1910"/>
    </row>
    <row r="97" spans="2:4" x14ac:dyDescent="0.3">
      <c r="B97" s="1910"/>
      <c r="C97" s="1910"/>
      <c r="D97" s="1910"/>
    </row>
    <row r="98" spans="2:4" x14ac:dyDescent="0.3">
      <c r="B98" s="1910"/>
      <c r="C98" s="1910"/>
      <c r="D98" s="1910"/>
    </row>
    <row r="99" spans="2:4" x14ac:dyDescent="0.3">
      <c r="B99" s="1910"/>
      <c r="C99" s="1910"/>
      <c r="D99" s="1910"/>
    </row>
    <row r="100" spans="2:4" x14ac:dyDescent="0.3">
      <c r="B100" s="1910"/>
      <c r="C100" s="1910"/>
      <c r="D100" s="1910"/>
    </row>
    <row r="101" spans="2:4" x14ac:dyDescent="0.3">
      <c r="B101" s="1910"/>
      <c r="C101" s="1910"/>
      <c r="D101" s="1910"/>
    </row>
    <row r="102" spans="2:4" x14ac:dyDescent="0.3">
      <c r="B102" s="1910"/>
      <c r="C102" s="1910"/>
      <c r="D102" s="1910"/>
    </row>
    <row r="103" spans="2:4" x14ac:dyDescent="0.3">
      <c r="B103" s="1910"/>
      <c r="C103" s="1910"/>
      <c r="D103" s="1910"/>
    </row>
    <row r="104" spans="2:4" x14ac:dyDescent="0.3">
      <c r="B104" s="1910"/>
      <c r="C104" s="1910"/>
      <c r="D104" s="1910"/>
    </row>
    <row r="105" spans="2:4" x14ac:dyDescent="0.3">
      <c r="B105" s="1910"/>
      <c r="C105" s="1910"/>
      <c r="D105" s="1910"/>
    </row>
    <row r="106" spans="2:4" x14ac:dyDescent="0.3">
      <c r="B106" s="1910"/>
      <c r="C106" s="1910"/>
      <c r="D106" s="1910"/>
    </row>
    <row r="107" spans="2:4" x14ac:dyDescent="0.3">
      <c r="B107" s="1910"/>
      <c r="C107" s="1910"/>
      <c r="D107" s="1910"/>
    </row>
    <row r="108" spans="2:4" x14ac:dyDescent="0.3">
      <c r="B108" s="1910"/>
      <c r="C108" s="1910"/>
      <c r="D108" s="1910"/>
    </row>
    <row r="109" spans="2:4" x14ac:dyDescent="0.3">
      <c r="B109" s="1910"/>
      <c r="C109" s="1910"/>
      <c r="D109" s="1910"/>
    </row>
    <row r="110" spans="2:4" x14ac:dyDescent="0.3">
      <c r="B110" s="1910"/>
      <c r="C110" s="1910"/>
      <c r="D110" s="1910"/>
    </row>
    <row r="111" spans="2:4" x14ac:dyDescent="0.3">
      <c r="B111" s="1910"/>
      <c r="C111" s="1910"/>
      <c r="D111" s="1910"/>
    </row>
    <row r="112" spans="2:4" x14ac:dyDescent="0.3">
      <c r="B112" s="1910"/>
      <c r="C112" s="1910"/>
      <c r="D112" s="1910"/>
    </row>
    <row r="113" spans="2:4" x14ac:dyDescent="0.3">
      <c r="B113" s="1910"/>
      <c r="C113" s="1910"/>
      <c r="D113" s="1910"/>
    </row>
    <row r="114" spans="2:4" x14ac:dyDescent="0.3">
      <c r="B114" s="1910"/>
      <c r="C114" s="1910"/>
      <c r="D114" s="1910"/>
    </row>
    <row r="115" spans="2:4" x14ac:dyDescent="0.3">
      <c r="B115" s="1910"/>
      <c r="C115" s="1910"/>
      <c r="D115" s="1910"/>
    </row>
    <row r="116" spans="2:4" x14ac:dyDescent="0.3">
      <c r="B116" s="1910"/>
      <c r="C116" s="1910"/>
      <c r="D116" s="1910"/>
    </row>
    <row r="117" spans="2:4" x14ac:dyDescent="0.3">
      <c r="B117" s="1910"/>
      <c r="C117" s="1910"/>
      <c r="D117" s="1910"/>
    </row>
    <row r="118" spans="2:4" x14ac:dyDescent="0.3">
      <c r="B118" s="1910"/>
      <c r="C118" s="1910"/>
      <c r="D118" s="1910"/>
    </row>
    <row r="119" spans="2:4" x14ac:dyDescent="0.3">
      <c r="B119" s="1910"/>
      <c r="C119" s="1910"/>
      <c r="D119" s="1910"/>
    </row>
    <row r="120" spans="2:4" x14ac:dyDescent="0.3">
      <c r="B120" s="1910"/>
      <c r="C120" s="1910"/>
      <c r="D120" s="1910"/>
    </row>
    <row r="121" spans="2:4" x14ac:dyDescent="0.3">
      <c r="B121" s="1910"/>
      <c r="C121" s="1910"/>
      <c r="D121" s="1910"/>
    </row>
    <row r="122" spans="2:4" x14ac:dyDescent="0.3">
      <c r="B122" s="1910"/>
      <c r="C122" s="1910"/>
      <c r="D122" s="1910"/>
    </row>
    <row r="123" spans="2:4" x14ac:dyDescent="0.3">
      <c r="B123" s="1910"/>
      <c r="C123" s="1910"/>
      <c r="D123" s="1910"/>
    </row>
    <row r="124" spans="2:4" x14ac:dyDescent="0.3">
      <c r="B124" s="1910"/>
      <c r="C124" s="1910"/>
      <c r="D124" s="1910"/>
    </row>
    <row r="125" spans="2:4" x14ac:dyDescent="0.3">
      <c r="B125" s="1910"/>
      <c r="C125" s="1910"/>
      <c r="D125" s="1910"/>
    </row>
    <row r="126" spans="2:4" x14ac:dyDescent="0.3">
      <c r="B126" s="1910"/>
      <c r="C126" s="1910"/>
      <c r="D126" s="1910"/>
    </row>
    <row r="127" spans="2:4" x14ac:dyDescent="0.3">
      <c r="B127" s="1910"/>
      <c r="C127" s="1910"/>
      <c r="D127" s="1910"/>
    </row>
    <row r="128" spans="2:4" x14ac:dyDescent="0.3">
      <c r="B128" s="1910"/>
      <c r="C128" s="1910"/>
      <c r="D128" s="1910"/>
    </row>
    <row r="129" spans="2:4" x14ac:dyDescent="0.3">
      <c r="B129" s="1910"/>
      <c r="C129" s="1910"/>
      <c r="D129" s="1910"/>
    </row>
    <row r="130" spans="2:4" x14ac:dyDescent="0.3">
      <c r="B130" s="1910"/>
      <c r="C130" s="1910"/>
      <c r="D130" s="1910"/>
    </row>
    <row r="131" spans="2:4" x14ac:dyDescent="0.3">
      <c r="B131" s="1910"/>
      <c r="C131" s="1910"/>
      <c r="D131" s="1910"/>
    </row>
    <row r="132" spans="2:4" x14ac:dyDescent="0.3">
      <c r="B132" s="1910"/>
      <c r="C132" s="1910"/>
      <c r="D132" s="1910"/>
    </row>
    <row r="133" spans="2:4" x14ac:dyDescent="0.3">
      <c r="B133" s="1910"/>
      <c r="C133" s="1910"/>
      <c r="D133" s="1910"/>
    </row>
    <row r="134" spans="2:4" x14ac:dyDescent="0.3">
      <c r="B134" s="1910"/>
      <c r="C134" s="1910"/>
      <c r="D134" s="1910"/>
    </row>
    <row r="135" spans="2:4" x14ac:dyDescent="0.3">
      <c r="B135" s="1910"/>
      <c r="C135" s="1910"/>
      <c r="D135" s="1910"/>
    </row>
    <row r="136" spans="2:4" x14ac:dyDescent="0.3">
      <c r="B136" s="1910"/>
      <c r="C136" s="1910"/>
      <c r="D136" s="1910"/>
    </row>
    <row r="137" spans="2:4" x14ac:dyDescent="0.3">
      <c r="B137" s="1910"/>
      <c r="C137" s="1910"/>
      <c r="D137" s="1910"/>
    </row>
    <row r="138" spans="2:4" x14ac:dyDescent="0.3">
      <c r="B138" s="1910"/>
      <c r="C138" s="1910"/>
      <c r="D138" s="1910"/>
    </row>
    <row r="139" spans="2:4" x14ac:dyDescent="0.3">
      <c r="B139" s="1910"/>
      <c r="C139" s="1910"/>
      <c r="D139" s="1910"/>
    </row>
    <row r="140" spans="2:4" x14ac:dyDescent="0.3">
      <c r="B140" s="1910"/>
      <c r="C140" s="1910"/>
      <c r="D140" s="1910"/>
    </row>
    <row r="141" spans="2:4" x14ac:dyDescent="0.3">
      <c r="B141" s="1910"/>
      <c r="C141" s="1910"/>
      <c r="D141" s="1910"/>
    </row>
    <row r="142" spans="2:4" x14ac:dyDescent="0.3">
      <c r="B142" s="1910"/>
      <c r="C142" s="1910"/>
      <c r="D142" s="1910"/>
    </row>
    <row r="143" spans="2:4" x14ac:dyDescent="0.3">
      <c r="B143" s="1910"/>
      <c r="C143" s="1910"/>
      <c r="D143" s="1910"/>
    </row>
    <row r="144" spans="2:4" x14ac:dyDescent="0.3">
      <c r="B144" s="1910"/>
      <c r="C144" s="1910"/>
      <c r="D144" s="1910"/>
    </row>
    <row r="145" spans="2:4" x14ac:dyDescent="0.3">
      <c r="B145" s="1910"/>
      <c r="C145" s="1910"/>
      <c r="D145" s="1910"/>
    </row>
    <row r="146" spans="2:4" x14ac:dyDescent="0.3">
      <c r="B146" s="1910"/>
      <c r="C146" s="1910"/>
      <c r="D146" s="1910"/>
    </row>
    <row r="147" spans="2:4" x14ac:dyDescent="0.3">
      <c r="B147" s="1910"/>
      <c r="C147" s="1910"/>
      <c r="D147" s="1910"/>
    </row>
    <row r="148" spans="2:4" x14ac:dyDescent="0.3">
      <c r="B148" s="1910"/>
      <c r="C148" s="1910"/>
      <c r="D148" s="1910"/>
    </row>
    <row r="149" spans="2:4" x14ac:dyDescent="0.3">
      <c r="B149" s="1910"/>
      <c r="C149" s="1910"/>
      <c r="D149" s="1910"/>
    </row>
    <row r="150" spans="2:4" x14ac:dyDescent="0.3">
      <c r="B150" s="1910"/>
      <c r="C150" s="1910"/>
      <c r="D150" s="1910"/>
    </row>
    <row r="151" spans="2:4" x14ac:dyDescent="0.3">
      <c r="B151" s="1910"/>
      <c r="C151" s="1910"/>
      <c r="D151" s="1910"/>
    </row>
    <row r="152" spans="2:4" x14ac:dyDescent="0.3">
      <c r="B152" s="1910"/>
      <c r="C152" s="1910"/>
      <c r="D152" s="1910"/>
    </row>
    <row r="153" spans="2:4" x14ac:dyDescent="0.3">
      <c r="B153" s="1910"/>
      <c r="C153" s="1910"/>
      <c r="D153" s="1910"/>
    </row>
    <row r="154" spans="2:4" x14ac:dyDescent="0.3">
      <c r="B154" s="1910"/>
      <c r="C154" s="1910"/>
      <c r="D154" s="1910"/>
    </row>
    <row r="155" spans="2:4" x14ac:dyDescent="0.3">
      <c r="B155" s="1910"/>
      <c r="C155" s="1910"/>
      <c r="D155" s="1910"/>
    </row>
    <row r="156" spans="2:4" x14ac:dyDescent="0.3">
      <c r="B156" s="1910"/>
      <c r="C156" s="1910"/>
      <c r="D156" s="1910"/>
    </row>
    <row r="157" spans="2:4" x14ac:dyDescent="0.3">
      <c r="B157" s="1910"/>
      <c r="C157" s="1910"/>
      <c r="D157" s="1910"/>
    </row>
    <row r="158" spans="2:4" x14ac:dyDescent="0.3">
      <c r="B158" s="1910"/>
      <c r="C158" s="1910"/>
      <c r="D158" s="1910"/>
    </row>
    <row r="159" spans="2:4" x14ac:dyDescent="0.3">
      <c r="B159" s="1910"/>
      <c r="C159" s="1910"/>
      <c r="D159" s="1910"/>
    </row>
    <row r="160" spans="2:4" x14ac:dyDescent="0.3">
      <c r="B160" s="1910"/>
      <c r="C160" s="1910"/>
      <c r="D160" s="1910"/>
    </row>
    <row r="161" spans="2:4" x14ac:dyDescent="0.3">
      <c r="B161" s="1910"/>
      <c r="C161" s="1910"/>
      <c r="D161" s="1910"/>
    </row>
    <row r="162" spans="2:4" x14ac:dyDescent="0.3">
      <c r="B162" s="1910"/>
      <c r="C162" s="1910"/>
      <c r="D162" s="1910"/>
    </row>
    <row r="163" spans="2:4" x14ac:dyDescent="0.3">
      <c r="B163" s="1910"/>
      <c r="C163" s="1910"/>
      <c r="D163" s="1910"/>
    </row>
    <row r="164" spans="2:4" x14ac:dyDescent="0.3">
      <c r="B164" s="1910"/>
      <c r="C164" s="1910"/>
      <c r="D164" s="1910"/>
    </row>
    <row r="165" spans="2:4" x14ac:dyDescent="0.3">
      <c r="B165" s="1910"/>
      <c r="C165" s="1910"/>
      <c r="D165" s="1910"/>
    </row>
    <row r="166" spans="2:4" x14ac:dyDescent="0.3">
      <c r="B166" s="1910"/>
      <c r="C166" s="1910"/>
      <c r="D166" s="1910"/>
    </row>
    <row r="167" spans="2:4" x14ac:dyDescent="0.3">
      <c r="B167" s="1910"/>
      <c r="C167" s="1910"/>
      <c r="D167" s="1910"/>
    </row>
    <row r="168" spans="2:4" x14ac:dyDescent="0.3">
      <c r="B168" s="1910"/>
      <c r="C168" s="1910"/>
      <c r="D168" s="1910"/>
    </row>
    <row r="169" spans="2:4" x14ac:dyDescent="0.3">
      <c r="B169" s="1910"/>
      <c r="C169" s="1910"/>
      <c r="D169" s="1910"/>
    </row>
    <row r="170" spans="2:4" x14ac:dyDescent="0.3">
      <c r="B170" s="1910"/>
      <c r="C170" s="1910"/>
      <c r="D170" s="1910"/>
    </row>
    <row r="171" spans="2:4" x14ac:dyDescent="0.3">
      <c r="B171" s="1910"/>
      <c r="C171" s="1910"/>
      <c r="D171" s="1910"/>
    </row>
    <row r="172" spans="2:4" x14ac:dyDescent="0.3">
      <c r="B172" s="1910"/>
      <c r="C172" s="1910"/>
      <c r="D172" s="1910"/>
    </row>
    <row r="173" spans="2:4" x14ac:dyDescent="0.3">
      <c r="B173" s="1910"/>
      <c r="C173" s="1910"/>
      <c r="D173" s="1910"/>
    </row>
    <row r="174" spans="2:4" x14ac:dyDescent="0.3">
      <c r="B174" s="1910"/>
      <c r="C174" s="1910"/>
      <c r="D174" s="1910"/>
    </row>
    <row r="175" spans="2:4" x14ac:dyDescent="0.3">
      <c r="B175" s="1910"/>
      <c r="C175" s="1910"/>
      <c r="D175" s="1910"/>
    </row>
    <row r="176" spans="2:4" x14ac:dyDescent="0.3">
      <c r="B176" s="1910"/>
      <c r="C176" s="1910"/>
      <c r="D176" s="1910"/>
    </row>
    <row r="177" spans="2:4" x14ac:dyDescent="0.3">
      <c r="B177" s="1910"/>
      <c r="C177" s="1910"/>
      <c r="D177" s="1910"/>
    </row>
    <row r="178" spans="2:4" x14ac:dyDescent="0.3">
      <c r="B178" s="1910"/>
      <c r="C178" s="1910"/>
      <c r="D178" s="1910"/>
    </row>
    <row r="179" spans="2:4" x14ac:dyDescent="0.3">
      <c r="B179" s="1910"/>
      <c r="C179" s="1910"/>
      <c r="D179" s="1910"/>
    </row>
    <row r="180" spans="2:4" x14ac:dyDescent="0.3">
      <c r="B180" s="1910"/>
      <c r="C180" s="1910"/>
      <c r="D180" s="1910"/>
    </row>
    <row r="181" spans="2:4" x14ac:dyDescent="0.3">
      <c r="B181" s="1910"/>
      <c r="C181" s="1910"/>
      <c r="D181" s="1910"/>
    </row>
    <row r="182" spans="2:4" x14ac:dyDescent="0.3">
      <c r="B182" s="1910"/>
      <c r="C182" s="1910"/>
      <c r="D182" s="1910"/>
    </row>
    <row r="183" spans="2:4" x14ac:dyDescent="0.3">
      <c r="B183" s="1910"/>
      <c r="C183" s="1910"/>
      <c r="D183" s="1910"/>
    </row>
    <row r="184" spans="2:4" x14ac:dyDescent="0.3">
      <c r="B184" s="1910"/>
      <c r="C184" s="1910"/>
      <c r="D184" s="1910"/>
    </row>
    <row r="185" spans="2:4" x14ac:dyDescent="0.3">
      <c r="B185" s="1910"/>
      <c r="C185" s="1910"/>
      <c r="D185" s="1910"/>
    </row>
    <row r="186" spans="2:4" x14ac:dyDescent="0.3">
      <c r="B186" s="1910"/>
      <c r="C186" s="1910"/>
      <c r="D186" s="1910"/>
    </row>
    <row r="187" spans="2:4" x14ac:dyDescent="0.3">
      <c r="B187" s="1910"/>
      <c r="C187" s="1910"/>
      <c r="D187" s="1910"/>
    </row>
    <row r="188" spans="2:4" x14ac:dyDescent="0.3">
      <c r="B188" s="1910"/>
      <c r="C188" s="1910"/>
      <c r="D188" s="1910"/>
    </row>
    <row r="189" spans="2:4" x14ac:dyDescent="0.3">
      <c r="B189" s="1910"/>
      <c r="C189" s="1910"/>
      <c r="D189" s="1910"/>
    </row>
    <row r="190" spans="2:4" x14ac:dyDescent="0.3">
      <c r="B190" s="1910"/>
      <c r="C190" s="1910"/>
      <c r="D190" s="1910"/>
    </row>
    <row r="191" spans="2:4" x14ac:dyDescent="0.3">
      <c r="B191" s="1910"/>
      <c r="C191" s="1910"/>
      <c r="D191" s="1910"/>
    </row>
    <row r="192" spans="2:4" x14ac:dyDescent="0.3">
      <c r="B192" s="1910"/>
      <c r="C192" s="1910"/>
      <c r="D192" s="1910"/>
    </row>
    <row r="193" spans="2:4" x14ac:dyDescent="0.3">
      <c r="B193" s="1910"/>
      <c r="C193" s="1910"/>
      <c r="D193" s="1910"/>
    </row>
    <row r="194" spans="2:4" x14ac:dyDescent="0.3">
      <c r="B194" s="1910"/>
      <c r="C194" s="1910"/>
      <c r="D194" s="1910"/>
    </row>
    <row r="195" spans="2:4" x14ac:dyDescent="0.3">
      <c r="B195" s="1910"/>
      <c r="C195" s="1910"/>
      <c r="D195" s="1910"/>
    </row>
    <row r="196" spans="2:4" x14ac:dyDescent="0.3">
      <c r="B196" s="1910"/>
      <c r="C196" s="1910"/>
      <c r="D196" s="1910"/>
    </row>
    <row r="197" spans="2:4" x14ac:dyDescent="0.3">
      <c r="B197" s="1910"/>
      <c r="C197" s="1910"/>
      <c r="D197" s="1910"/>
    </row>
    <row r="198" spans="2:4" x14ac:dyDescent="0.3">
      <c r="B198" s="1910"/>
      <c r="C198" s="1910"/>
      <c r="D198" s="1910"/>
    </row>
    <row r="199" spans="2:4" x14ac:dyDescent="0.3">
      <c r="B199" s="1910"/>
      <c r="C199" s="1910"/>
      <c r="D199" s="1910"/>
    </row>
    <row r="200" spans="2:4" x14ac:dyDescent="0.3">
      <c r="B200" s="1910"/>
      <c r="C200" s="1910"/>
      <c r="D200" s="1910"/>
    </row>
    <row r="201" spans="2:4" x14ac:dyDescent="0.3">
      <c r="B201" s="1910"/>
      <c r="C201" s="1910"/>
      <c r="D201" s="1910"/>
    </row>
    <row r="202" spans="2:4" x14ac:dyDescent="0.3">
      <c r="B202" s="1910"/>
      <c r="C202" s="1910"/>
      <c r="D202" s="1910"/>
    </row>
    <row r="203" spans="2:4" x14ac:dyDescent="0.3">
      <c r="B203" s="1910"/>
      <c r="C203" s="1910"/>
      <c r="D203" s="1910"/>
    </row>
    <row r="204" spans="2:4" x14ac:dyDescent="0.3">
      <c r="B204" s="1910"/>
      <c r="C204" s="1910"/>
      <c r="D204" s="1910"/>
    </row>
    <row r="205" spans="2:4" x14ac:dyDescent="0.3">
      <c r="B205" s="1910"/>
      <c r="C205" s="1910"/>
      <c r="D205" s="1910"/>
    </row>
    <row r="206" spans="2:4" x14ac:dyDescent="0.3">
      <c r="B206" s="1910"/>
      <c r="C206" s="1910"/>
      <c r="D206" s="1910"/>
    </row>
    <row r="207" spans="2:4" x14ac:dyDescent="0.3">
      <c r="B207" s="1910"/>
      <c r="C207" s="1910"/>
      <c r="D207" s="1910"/>
    </row>
    <row r="208" spans="2:4" x14ac:dyDescent="0.3">
      <c r="B208" s="1910"/>
      <c r="C208" s="1910"/>
      <c r="D208" s="1910"/>
    </row>
    <row r="209" spans="2:4" x14ac:dyDescent="0.3">
      <c r="B209" s="1910"/>
      <c r="C209" s="1910"/>
      <c r="D209" s="1910"/>
    </row>
    <row r="210" spans="2:4" x14ac:dyDescent="0.3">
      <c r="B210" s="1910"/>
      <c r="C210" s="1910"/>
      <c r="D210" s="1910"/>
    </row>
    <row r="211" spans="2:4" x14ac:dyDescent="0.3">
      <c r="B211" s="1910"/>
      <c r="C211" s="1910"/>
      <c r="D211" s="1910"/>
    </row>
    <row r="212" spans="2:4" x14ac:dyDescent="0.3">
      <c r="B212" s="1910"/>
      <c r="C212" s="1910"/>
      <c r="D212" s="1910"/>
    </row>
    <row r="213" spans="2:4" x14ac:dyDescent="0.3">
      <c r="B213" s="1910"/>
      <c r="C213" s="1910"/>
      <c r="D213" s="1910"/>
    </row>
    <row r="214" spans="2:4" x14ac:dyDescent="0.3">
      <c r="B214" s="1910"/>
      <c r="C214" s="1910"/>
      <c r="D214" s="1910"/>
    </row>
    <row r="215" spans="2:4" x14ac:dyDescent="0.3">
      <c r="B215" s="1910"/>
      <c r="C215" s="1910"/>
      <c r="D215" s="1910"/>
    </row>
    <row r="216" spans="2:4" x14ac:dyDescent="0.3">
      <c r="B216" s="1910"/>
      <c r="C216" s="1910"/>
      <c r="D216" s="1910"/>
    </row>
    <row r="217" spans="2:4" x14ac:dyDescent="0.3">
      <c r="B217" s="1910"/>
      <c r="C217" s="1910"/>
      <c r="D217" s="1910"/>
    </row>
    <row r="218" spans="2:4" x14ac:dyDescent="0.3">
      <c r="B218" s="1910"/>
      <c r="C218" s="1910"/>
      <c r="D218" s="1910"/>
    </row>
    <row r="220" spans="2:4" x14ac:dyDescent="0.3">
      <c r="B220" s="364" t="s">
        <v>5750</v>
      </c>
    </row>
    <row r="221" spans="2:4" x14ac:dyDescent="0.3">
      <c r="B221" s="1912" t="s">
        <v>5751</v>
      </c>
    </row>
    <row r="222" spans="2:4" x14ac:dyDescent="0.3">
      <c r="B222" s="1913" t="s">
        <v>5752</v>
      </c>
      <c r="C222" s="1913" t="s">
        <v>5753</v>
      </c>
      <c r="D222" s="1913" t="s">
        <v>22</v>
      </c>
    </row>
    <row r="223" spans="2:4" x14ac:dyDescent="0.3">
      <c r="B223" s="1910" t="s">
        <v>5754</v>
      </c>
      <c r="C223" s="1910" t="s">
        <v>5755</v>
      </c>
      <c r="D223" s="1910" t="s">
        <v>5756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NXTon"/>
  <dimension ref="B1:AL33"/>
  <sheetViews>
    <sheetView showGridLines="0" showRowColHeaders="0" zoomScaleNormal="100" workbookViewId="0">
      <pane ySplit="12" topLeftCell="A13" activePane="bottomLeft" state="frozen"/>
      <selection activeCell="G14" sqref="G14"/>
      <selection pane="bottomLeft" activeCell="D1" sqref="D1:E1"/>
    </sheetView>
  </sheetViews>
  <sheetFormatPr defaultColWidth="9.26953125" defaultRowHeight="16" x14ac:dyDescent="0.45"/>
  <cols>
    <col min="1" max="1" width="1.54296875" style="1018" customWidth="1"/>
    <col min="2" max="2" width="4.7265625" style="1018" customWidth="1"/>
    <col min="3" max="3" width="17.7265625" style="1018" customWidth="1"/>
    <col min="4" max="4" width="31.26953125" style="1018" customWidth="1"/>
    <col min="5" max="5" width="8.453125" style="1018" customWidth="1"/>
    <col min="6" max="6" width="10.453125" style="1018" customWidth="1"/>
    <col min="7" max="7" width="16.26953125" style="1018" customWidth="1"/>
    <col min="8" max="11" width="16.26953125" style="1018" hidden="1" customWidth="1"/>
    <col min="12" max="12" width="10.7265625" style="1018" customWidth="1"/>
    <col min="13" max="13" width="16.26953125" style="1018" customWidth="1"/>
    <col min="14" max="17" width="16.26953125" style="1018" hidden="1" customWidth="1"/>
    <col min="18" max="18" width="11.7265625" style="1018" customWidth="1"/>
    <col min="19" max="19" width="16.26953125" style="1018" customWidth="1"/>
    <col min="20" max="20" width="9.26953125" style="1018" customWidth="1"/>
    <col min="21" max="21" width="16.26953125" style="1018" customWidth="1"/>
    <col min="22" max="22" width="9" style="1018" customWidth="1"/>
    <col min="23" max="23" width="9.26953125" style="1018" customWidth="1"/>
    <col min="24" max="24" width="4" style="1018" customWidth="1"/>
    <col min="25" max="25" width="6" style="1018" bestFit="1" customWidth="1"/>
    <col min="26" max="26" width="11.54296875" style="1018" bestFit="1" customWidth="1"/>
    <col min="27" max="28" width="14.26953125" style="1018" bestFit="1" customWidth="1"/>
    <col min="29" max="30" width="15.26953125" style="1018" bestFit="1" customWidth="1"/>
    <col min="31" max="38" width="14.7265625" style="1018" customWidth="1"/>
    <col min="39" max="47" width="9.26953125" style="1018" customWidth="1"/>
    <col min="48" max="16384" width="9.26953125" style="1018"/>
  </cols>
  <sheetData>
    <row r="1" spans="2:38" x14ac:dyDescent="0.45">
      <c r="B1" s="487"/>
      <c r="C1" s="425"/>
      <c r="D1" s="2268" t="s">
        <v>766</v>
      </c>
      <c r="E1" s="2269"/>
      <c r="F1" s="1486">
        <v>1521</v>
      </c>
      <c r="G1" s="425"/>
      <c r="H1" s="425"/>
      <c r="I1" s="425"/>
      <c r="J1" s="425"/>
      <c r="K1" s="425"/>
      <c r="L1" s="425"/>
      <c r="M1" s="425"/>
      <c r="N1" s="425"/>
      <c r="O1" s="425"/>
      <c r="P1" s="425"/>
      <c r="Q1" s="425"/>
      <c r="R1" s="425"/>
      <c r="S1" s="425"/>
      <c r="T1" s="425"/>
      <c r="U1" s="425"/>
      <c r="V1" s="425"/>
      <c r="W1" s="428"/>
      <c r="Y1" s="425"/>
      <c r="Z1" s="425"/>
      <c r="AA1" s="425"/>
      <c r="AB1" s="425"/>
      <c r="AC1" s="425"/>
      <c r="AD1" s="425"/>
      <c r="AE1" s="425"/>
      <c r="AF1" s="425"/>
      <c r="AG1" s="425"/>
      <c r="AH1" s="425"/>
      <c r="AI1" s="425"/>
      <c r="AJ1" s="425"/>
      <c r="AK1" s="425"/>
      <c r="AL1" s="428"/>
    </row>
    <row r="2" spans="2:38" x14ac:dyDescent="0.45">
      <c r="B2" s="426"/>
      <c r="C2" s="427"/>
      <c r="D2" s="427"/>
      <c r="E2" s="427"/>
      <c r="F2" s="427"/>
      <c r="G2" s="427"/>
      <c r="H2" s="427"/>
      <c r="I2" s="427"/>
      <c r="J2" s="427"/>
      <c r="K2" s="427"/>
      <c r="L2" s="427"/>
      <c r="M2" s="427"/>
      <c r="N2" s="427"/>
      <c r="O2" s="427"/>
      <c r="P2" s="427"/>
      <c r="Q2" s="427"/>
      <c r="R2" s="427"/>
      <c r="S2" s="427"/>
      <c r="T2" s="427"/>
      <c r="U2" s="427"/>
      <c r="V2" s="427"/>
      <c r="W2" s="429"/>
      <c r="Y2" s="427"/>
      <c r="Z2" s="427"/>
      <c r="AA2" s="427"/>
      <c r="AB2" s="427"/>
      <c r="AC2" s="427"/>
      <c r="AD2" s="427"/>
      <c r="AE2" s="427"/>
      <c r="AF2" s="427"/>
      <c r="AG2" s="427"/>
      <c r="AH2" s="427"/>
      <c r="AI2" s="427"/>
      <c r="AJ2" s="427"/>
      <c r="AK2" s="427"/>
      <c r="AL2" s="429"/>
    </row>
    <row r="5" spans="2:38" ht="24" customHeight="1" x14ac:dyDescent="0.45">
      <c r="B5" s="1027" t="str">
        <f>"Đơn vị : "&amp;KB_CTy</f>
        <v xml:space="preserve">Đơn vị : </v>
      </c>
      <c r="E5" s="1229"/>
      <c r="F5" s="1148" t="str">
        <f>"BẢNG TỔNG HỢP NHẬP XUẤT TỒN "&amp;UPPER(VLOOKUP($F$1,DK_HHDV!$K$8:$L$18,2,0))</f>
        <v>BẢNG TỔNG HỢP NHẬP XUẤT TỒN NGUYÊN VẬT LIỆU</v>
      </c>
      <c r="G5" s="1148"/>
      <c r="H5" s="1148"/>
      <c r="I5" s="1148"/>
      <c r="J5" s="1148"/>
      <c r="K5" s="1148"/>
      <c r="L5" s="1148"/>
      <c r="M5" s="1148"/>
      <c r="N5" s="1148"/>
      <c r="O5" s="1148"/>
      <c r="P5" s="1148"/>
      <c r="Q5" s="1148"/>
      <c r="R5" s="1148"/>
      <c r="S5" s="1148"/>
      <c r="T5" s="1148"/>
      <c r="U5" s="1148"/>
      <c r="V5" s="1148"/>
      <c r="W5" s="1148"/>
      <c r="Y5" s="1022" t="s">
        <v>847</v>
      </c>
      <c r="Z5" s="1022"/>
      <c r="AA5" s="1022"/>
      <c r="AB5" s="1022"/>
      <c r="AC5" s="1022"/>
      <c r="AD5" s="1022"/>
      <c r="AE5" s="1022"/>
      <c r="AF5" s="1022"/>
      <c r="AG5" s="1022"/>
      <c r="AH5" s="1022"/>
      <c r="AI5" s="1022"/>
      <c r="AJ5" s="1022"/>
      <c r="AK5" s="1022"/>
      <c r="AL5" s="1022"/>
    </row>
    <row r="6" spans="2:38" x14ac:dyDescent="0.45">
      <c r="B6" s="1027" t="str">
        <f>"Địa chỉ : "&amp;KB_DC</f>
        <v xml:space="preserve">Địa chỉ : </v>
      </c>
      <c r="F6" s="1022" t="s">
        <v>1528</v>
      </c>
      <c r="G6" s="1023"/>
      <c r="H6" s="1023"/>
      <c r="I6" s="1023"/>
      <c r="J6" s="1023"/>
      <c r="K6" s="1023"/>
      <c r="L6" s="1023"/>
      <c r="M6" s="1022"/>
      <c r="N6" s="1022"/>
      <c r="O6" s="1022"/>
      <c r="P6" s="1022"/>
      <c r="Q6" s="1022"/>
      <c r="R6" s="1022"/>
      <c r="S6" s="1023"/>
      <c r="T6" s="1023"/>
      <c r="U6" s="1023"/>
      <c r="V6" s="1023"/>
      <c r="Y6" s="1237" t="s">
        <v>1877</v>
      </c>
      <c r="Z6" s="1237" t="s">
        <v>99</v>
      </c>
      <c r="AA6" s="1237">
        <v>1</v>
      </c>
      <c r="AB6" s="1237">
        <v>2</v>
      </c>
      <c r="AC6" s="1237">
        <v>3</v>
      </c>
      <c r="AD6" s="1237">
        <v>4</v>
      </c>
      <c r="AE6" s="1237">
        <v>5</v>
      </c>
      <c r="AF6" s="1237">
        <v>6</v>
      </c>
      <c r="AG6" s="1237">
        <v>7</v>
      </c>
      <c r="AH6" s="1237">
        <v>8</v>
      </c>
      <c r="AI6" s="1237">
        <v>9</v>
      </c>
      <c r="AJ6" s="1237">
        <v>10</v>
      </c>
      <c r="AK6" s="1237">
        <v>11</v>
      </c>
      <c r="AL6" s="1237">
        <v>12</v>
      </c>
    </row>
    <row r="7" spans="2:38" x14ac:dyDescent="0.45">
      <c r="B7" s="1027" t="str">
        <f>"Mã số thuế : "&amp;KB_MST</f>
        <v xml:space="preserve">Mã số thuế : </v>
      </c>
      <c r="F7" s="1022" t="str">
        <f>"NĂM "&amp; KB_Nam</f>
        <v>NĂM 2026</v>
      </c>
      <c r="G7" s="1023"/>
      <c r="H7" s="1023"/>
      <c r="I7" s="1023"/>
      <c r="J7" s="1023"/>
      <c r="K7" s="1023"/>
      <c r="L7" s="1023"/>
      <c r="M7" s="1022"/>
      <c r="N7" s="1022"/>
      <c r="O7" s="1022"/>
      <c r="P7" s="1022"/>
      <c r="Q7" s="1022"/>
      <c r="R7" s="1022"/>
      <c r="S7" s="1023"/>
      <c r="T7" s="1023"/>
      <c r="U7" s="1023"/>
      <c r="V7" s="1023"/>
      <c r="Y7" s="1238"/>
      <c r="Z7" s="1239"/>
      <c r="AA7" s="1240"/>
      <c r="AB7" s="1240"/>
      <c r="AC7" s="1240"/>
      <c r="AD7" s="1240"/>
      <c r="AE7" s="1240"/>
      <c r="AF7" s="1240"/>
      <c r="AG7" s="1240"/>
      <c r="AH7" s="1240"/>
      <c r="AI7" s="1240"/>
      <c r="AJ7" s="1240"/>
      <c r="AK7" s="1240"/>
      <c r="AL7" s="1240"/>
    </row>
    <row r="8" spans="2:38" x14ac:dyDescent="0.45">
      <c r="Y8" s="1241"/>
      <c r="Z8" s="1242"/>
      <c r="AA8" s="1243"/>
      <c r="AB8" s="1243"/>
      <c r="AC8" s="1243"/>
      <c r="AD8" s="1243"/>
      <c r="AE8" s="1243"/>
      <c r="AF8" s="1243"/>
      <c r="AG8" s="1243"/>
      <c r="AH8" s="1243"/>
      <c r="AI8" s="1243"/>
      <c r="AJ8" s="1243"/>
      <c r="AK8" s="1243"/>
      <c r="AL8" s="1243"/>
    </row>
    <row r="9" spans="2:38" x14ac:dyDescent="0.45">
      <c r="U9" s="1032" t="s">
        <v>237</v>
      </c>
      <c r="V9" s="1231"/>
      <c r="Y9" s="1241"/>
      <c r="Z9" s="1242"/>
      <c r="AA9" s="1243"/>
      <c r="AB9" s="1243"/>
      <c r="AC9" s="1243"/>
      <c r="AD9" s="1243"/>
      <c r="AE9" s="1243"/>
      <c r="AF9" s="1243"/>
      <c r="AG9" s="1243"/>
      <c r="AH9" s="1243"/>
      <c r="AI9" s="1243"/>
      <c r="AJ9" s="1243"/>
      <c r="AK9" s="1243"/>
      <c r="AL9" s="1243"/>
    </row>
    <row r="10" spans="2:38" ht="15" customHeight="1" x14ac:dyDescent="0.45">
      <c r="B10" s="2234" t="s">
        <v>746</v>
      </c>
      <c r="C10" s="2241" t="s">
        <v>747</v>
      </c>
      <c r="D10" s="2241" t="s">
        <v>748</v>
      </c>
      <c r="E10" s="2241" t="s">
        <v>229</v>
      </c>
      <c r="F10" s="2241" t="s">
        <v>749</v>
      </c>
      <c r="G10" s="2241"/>
      <c r="H10" s="2241" t="s">
        <v>750</v>
      </c>
      <c r="I10" s="2241"/>
      <c r="J10" s="2241" t="s">
        <v>1413</v>
      </c>
      <c r="K10" s="2241"/>
      <c r="L10" s="2241" t="s">
        <v>750</v>
      </c>
      <c r="M10" s="2241"/>
      <c r="N10" s="2241" t="s">
        <v>1414</v>
      </c>
      <c r="O10" s="2241"/>
      <c r="P10" s="2241" t="s">
        <v>1414</v>
      </c>
      <c r="Q10" s="2241"/>
      <c r="R10" s="2241" t="s">
        <v>1414</v>
      </c>
      <c r="S10" s="2241"/>
      <c r="T10" s="2241" t="s">
        <v>502</v>
      </c>
      <c r="U10" s="2241"/>
      <c r="V10" s="2241" t="s">
        <v>751</v>
      </c>
      <c r="W10" s="2237" t="s">
        <v>68</v>
      </c>
      <c r="Y10" s="1241"/>
      <c r="Z10" s="1242"/>
      <c r="AA10" s="1243"/>
      <c r="AB10" s="1243"/>
      <c r="AC10" s="1243"/>
      <c r="AD10" s="1243"/>
      <c r="AE10" s="1243"/>
      <c r="AF10" s="1243"/>
      <c r="AG10" s="1243"/>
      <c r="AH10" s="1243"/>
      <c r="AI10" s="1243"/>
      <c r="AJ10" s="1243"/>
      <c r="AK10" s="1243"/>
      <c r="AL10" s="1243"/>
    </row>
    <row r="11" spans="2:38" x14ac:dyDescent="0.45">
      <c r="B11" s="2236"/>
      <c r="C11" s="2243"/>
      <c r="D11" s="2243"/>
      <c r="E11" s="2243"/>
      <c r="F11" s="1033" t="s">
        <v>230</v>
      </c>
      <c r="G11" s="1033" t="s">
        <v>19</v>
      </c>
      <c r="H11" s="1033" t="s">
        <v>230</v>
      </c>
      <c r="I11" s="1033" t="s">
        <v>19</v>
      </c>
      <c r="J11" s="1033" t="s">
        <v>230</v>
      </c>
      <c r="K11" s="1033" t="s">
        <v>19</v>
      </c>
      <c r="L11" s="1033" t="s">
        <v>230</v>
      </c>
      <c r="M11" s="1033" t="s">
        <v>19</v>
      </c>
      <c r="N11" s="1033" t="s">
        <v>230</v>
      </c>
      <c r="O11" s="1033" t="s">
        <v>19</v>
      </c>
      <c r="P11" s="1033" t="s">
        <v>230</v>
      </c>
      <c r="Q11" s="1033" t="s">
        <v>19</v>
      </c>
      <c r="R11" s="1033" t="s">
        <v>230</v>
      </c>
      <c r="S11" s="1033" t="s">
        <v>19</v>
      </c>
      <c r="T11" s="1033" t="s">
        <v>230</v>
      </c>
      <c r="U11" s="1033" t="s">
        <v>19</v>
      </c>
      <c r="V11" s="2243"/>
      <c r="W11" s="2239"/>
      <c r="Y11" s="1241"/>
      <c r="Z11" s="1242"/>
      <c r="AA11" s="1243"/>
      <c r="AB11" s="1243"/>
      <c r="AC11" s="1243"/>
      <c r="AD11" s="1243"/>
      <c r="AE11" s="1243"/>
      <c r="AF11" s="1243"/>
      <c r="AG11" s="1243"/>
      <c r="AH11" s="1243"/>
      <c r="AI11" s="1243"/>
      <c r="AJ11" s="1243"/>
      <c r="AK11" s="1243"/>
      <c r="AL11" s="1243"/>
    </row>
    <row r="12" spans="2:38" x14ac:dyDescent="0.45">
      <c r="B12" s="1035" t="s">
        <v>27</v>
      </c>
      <c r="C12" s="1036" t="s">
        <v>28</v>
      </c>
      <c r="D12" s="1036" t="s">
        <v>28</v>
      </c>
      <c r="E12" s="1036" t="s">
        <v>29</v>
      </c>
      <c r="F12" s="1036" t="s">
        <v>53</v>
      </c>
      <c r="G12" s="1036" t="s">
        <v>54</v>
      </c>
      <c r="H12" s="1036" t="s">
        <v>1410</v>
      </c>
      <c r="I12" s="1036" t="s">
        <v>850</v>
      </c>
      <c r="J12" s="1036" t="s">
        <v>1411</v>
      </c>
      <c r="K12" s="1036" t="s">
        <v>1412</v>
      </c>
      <c r="L12" s="1036" t="s">
        <v>55</v>
      </c>
      <c r="M12" s="1036" t="s">
        <v>56</v>
      </c>
      <c r="N12" s="1036" t="s">
        <v>1415</v>
      </c>
      <c r="O12" s="1036" t="s">
        <v>1418</v>
      </c>
      <c r="P12" s="1036" t="s">
        <v>1417</v>
      </c>
      <c r="Q12" s="1036" t="s">
        <v>1416</v>
      </c>
      <c r="R12" s="1036" t="s">
        <v>57</v>
      </c>
      <c r="S12" s="1036" t="s">
        <v>58</v>
      </c>
      <c r="T12" s="1036" t="s">
        <v>59</v>
      </c>
      <c r="U12" s="1036" t="s">
        <v>60</v>
      </c>
      <c r="V12" s="1036" t="s">
        <v>723</v>
      </c>
      <c r="W12" s="1037" t="s">
        <v>854</v>
      </c>
      <c r="Y12" s="1241"/>
      <c r="Z12" s="1242"/>
      <c r="AA12" s="1243"/>
      <c r="AB12" s="1243"/>
      <c r="AC12" s="1243"/>
      <c r="AD12" s="1243"/>
      <c r="AE12" s="1243"/>
      <c r="AF12" s="1243"/>
      <c r="AG12" s="1243"/>
      <c r="AH12" s="1243"/>
      <c r="AI12" s="1243"/>
      <c r="AJ12" s="1243"/>
      <c r="AK12" s="1243"/>
      <c r="AL12" s="1243"/>
    </row>
    <row r="13" spans="2:38" x14ac:dyDescent="0.45">
      <c r="B13" s="1634"/>
      <c r="C13" s="1625"/>
      <c r="D13" s="1625"/>
      <c r="E13" s="1625"/>
      <c r="F13" s="1626"/>
      <c r="G13" s="1626"/>
      <c r="H13" s="1626"/>
      <c r="I13" s="1626"/>
      <c r="J13" s="1626"/>
      <c r="K13" s="1626"/>
      <c r="L13" s="1626"/>
      <c r="M13" s="1626"/>
      <c r="N13" s="1626"/>
      <c r="O13" s="1626"/>
      <c r="P13" s="1626"/>
      <c r="Q13" s="1626"/>
      <c r="R13" s="1626"/>
      <c r="S13" s="1626"/>
      <c r="T13" s="1626"/>
      <c r="U13" s="1626"/>
      <c r="V13" s="1626"/>
      <c r="W13" s="1627"/>
      <c r="Y13" s="1241"/>
      <c r="Z13" s="1242"/>
      <c r="AA13" s="1243"/>
      <c r="AB13" s="1243"/>
      <c r="AC13" s="1243"/>
      <c r="AD13" s="1243"/>
      <c r="AE13" s="1243"/>
      <c r="AF13" s="1243"/>
      <c r="AG13" s="1243"/>
      <c r="AH13" s="1243"/>
      <c r="AI13" s="1243"/>
      <c r="AJ13" s="1243"/>
      <c r="AK13" s="1243"/>
      <c r="AL13" s="1243"/>
    </row>
    <row r="14" spans="2:38" x14ac:dyDescent="0.45">
      <c r="B14" s="1642"/>
      <c r="C14" s="1643"/>
      <c r="D14" s="1643"/>
      <c r="E14" s="1643"/>
      <c r="F14" s="1644"/>
      <c r="G14" s="1644"/>
      <c r="H14" s="1644"/>
      <c r="I14" s="1644"/>
      <c r="J14" s="1644"/>
      <c r="K14" s="1644"/>
      <c r="L14" s="1644"/>
      <c r="M14" s="1644"/>
      <c r="N14" s="1644"/>
      <c r="O14" s="1644"/>
      <c r="P14" s="1644"/>
      <c r="Q14" s="1644"/>
      <c r="R14" s="1644"/>
      <c r="S14" s="1644"/>
      <c r="T14" s="1644"/>
      <c r="U14" s="1644"/>
      <c r="V14" s="1644"/>
      <c r="W14" s="1645"/>
      <c r="Y14" s="1241"/>
      <c r="Z14" s="1242"/>
      <c r="AA14" s="1243"/>
      <c r="AB14" s="1243"/>
      <c r="AC14" s="1243"/>
      <c r="AD14" s="1243"/>
      <c r="AE14" s="1243"/>
      <c r="AF14" s="1243"/>
      <c r="AG14" s="1243"/>
      <c r="AH14" s="1243"/>
      <c r="AI14" s="1243"/>
      <c r="AJ14" s="1243"/>
      <c r="AK14" s="1243"/>
      <c r="AL14" s="1243"/>
    </row>
    <row r="15" spans="2:38" x14ac:dyDescent="0.45">
      <c r="B15" s="1635"/>
      <c r="C15" s="1631"/>
      <c r="D15" s="1631"/>
      <c r="E15" s="1631"/>
      <c r="F15" s="1632"/>
      <c r="G15" s="1632"/>
      <c r="H15" s="1632"/>
      <c r="I15" s="1632"/>
      <c r="J15" s="1632"/>
      <c r="K15" s="1632"/>
      <c r="L15" s="1632"/>
      <c r="M15" s="1632"/>
      <c r="N15" s="1632"/>
      <c r="O15" s="1632"/>
      <c r="P15" s="1632"/>
      <c r="Q15" s="1632"/>
      <c r="R15" s="1632"/>
      <c r="S15" s="1632"/>
      <c r="T15" s="1632"/>
      <c r="U15" s="1632"/>
      <c r="V15" s="1632"/>
      <c r="W15" s="1633"/>
      <c r="Y15" s="1241"/>
      <c r="Z15" s="1242"/>
      <c r="AA15" s="1243"/>
      <c r="AB15" s="1243"/>
      <c r="AC15" s="1243"/>
      <c r="AD15" s="1243"/>
      <c r="AE15" s="1243"/>
      <c r="AF15" s="1243"/>
      <c r="AG15" s="1243"/>
      <c r="AH15" s="1243"/>
      <c r="AI15" s="1243"/>
      <c r="AJ15" s="1243"/>
      <c r="AK15" s="1243"/>
      <c r="AL15" s="1243"/>
    </row>
    <row r="16" spans="2:38" x14ac:dyDescent="0.45">
      <c r="B16" s="1235"/>
      <c r="C16" s="1244"/>
      <c r="D16" s="1245" t="s">
        <v>82</v>
      </c>
      <c r="E16" s="1246"/>
      <c r="F16" s="1232"/>
      <c r="G16" s="1232"/>
      <c r="H16" s="1232"/>
      <c r="I16" s="1232"/>
      <c r="J16" s="1232"/>
      <c r="K16" s="1232"/>
      <c r="L16" s="1232"/>
      <c r="M16" s="1232"/>
      <c r="N16" s="1232"/>
      <c r="O16" s="1232"/>
      <c r="P16" s="1232"/>
      <c r="Q16" s="1232"/>
      <c r="R16" s="1232"/>
      <c r="S16" s="1232"/>
      <c r="T16" s="1232"/>
      <c r="U16" s="1232"/>
      <c r="V16" s="1232"/>
      <c r="W16" s="1232"/>
      <c r="Y16" s="1241"/>
      <c r="Z16" s="1242"/>
      <c r="AA16" s="1243"/>
      <c r="AB16" s="1243"/>
      <c r="AC16" s="1243"/>
      <c r="AD16" s="1243"/>
      <c r="AE16" s="1243"/>
      <c r="AF16" s="1243"/>
      <c r="AG16" s="1243"/>
      <c r="AH16" s="1243"/>
      <c r="AI16" s="1243"/>
      <c r="AJ16" s="1243"/>
      <c r="AK16" s="1243"/>
      <c r="AL16" s="1243"/>
    </row>
    <row r="17" spans="2:38" x14ac:dyDescent="0.45">
      <c r="B17" s="3"/>
      <c r="C17" s="3"/>
      <c r="D17" s="3"/>
      <c r="E17" s="3"/>
      <c r="F17" s="3"/>
      <c r="G17" s="3"/>
      <c r="H17" s="3"/>
      <c r="I17" s="3"/>
      <c r="J17" s="3"/>
      <c r="K17" s="3"/>
      <c r="L17" s="3"/>
      <c r="M17" s="3"/>
      <c r="N17" s="3"/>
      <c r="O17" s="3"/>
      <c r="P17" s="3"/>
      <c r="Q17" s="3"/>
      <c r="R17" s="3"/>
      <c r="S17" s="3"/>
      <c r="T17" s="3"/>
      <c r="U17" s="3"/>
      <c r="V17" s="3"/>
      <c r="W17" s="3"/>
      <c r="Y17" s="1241"/>
      <c r="Z17" s="1242"/>
      <c r="AA17" s="1243"/>
      <c r="AB17" s="1243"/>
      <c r="AC17" s="1243"/>
      <c r="AD17" s="1243"/>
      <c r="AE17" s="1243"/>
      <c r="AF17" s="1243"/>
      <c r="AG17" s="1243"/>
      <c r="AH17" s="1243"/>
      <c r="AI17" s="1243"/>
      <c r="AJ17" s="1243"/>
      <c r="AK17" s="1243"/>
      <c r="AL17" s="1243"/>
    </row>
    <row r="18" spans="2:38" x14ac:dyDescent="0.45">
      <c r="B18" s="3"/>
      <c r="C18" s="3"/>
      <c r="D18" s="3"/>
      <c r="E18" s="3"/>
      <c r="F18" s="3"/>
      <c r="G18" s="3"/>
      <c r="H18" s="3"/>
      <c r="I18" s="3"/>
      <c r="J18" s="3"/>
      <c r="K18" s="3"/>
      <c r="L18" s="3"/>
      <c r="M18" s="3"/>
      <c r="N18" s="3"/>
      <c r="O18" s="3"/>
      <c r="P18" s="3"/>
      <c r="Q18" s="3"/>
      <c r="R18" s="3"/>
      <c r="S18" s="3"/>
      <c r="T18" s="32" t="s">
        <v>2367</v>
      </c>
      <c r="U18" s="3"/>
      <c r="V18" s="3"/>
      <c r="W18" s="3"/>
      <c r="Y18" s="1241"/>
      <c r="Z18" s="1242"/>
      <c r="AA18" s="1243"/>
      <c r="AB18" s="1243"/>
      <c r="AC18" s="1243"/>
      <c r="AD18" s="1243"/>
      <c r="AE18" s="1243"/>
      <c r="AF18" s="1243"/>
      <c r="AG18" s="1243"/>
      <c r="AH18" s="1243"/>
      <c r="AI18" s="1243"/>
      <c r="AJ18" s="1243"/>
      <c r="AK18" s="1243"/>
      <c r="AL18" s="1243"/>
    </row>
    <row r="19" spans="2:38" x14ac:dyDescent="0.45">
      <c r="B19" s="3"/>
      <c r="C19" s="3"/>
      <c r="D19" s="20" t="s">
        <v>241</v>
      </c>
      <c r="E19" s="3"/>
      <c r="F19" s="3"/>
      <c r="G19" s="3"/>
      <c r="H19" s="3"/>
      <c r="I19" s="3"/>
      <c r="J19" s="3"/>
      <c r="K19" s="3"/>
      <c r="L19" s="8" t="s">
        <v>8</v>
      </c>
      <c r="M19" s="3"/>
      <c r="N19" s="3"/>
      <c r="O19" s="3"/>
      <c r="P19" s="3"/>
      <c r="Q19" s="3"/>
      <c r="R19" s="3"/>
      <c r="S19" s="1247"/>
      <c r="T19" s="8" t="s">
        <v>2569</v>
      </c>
      <c r="U19" s="3"/>
      <c r="V19" s="3"/>
      <c r="W19" s="3"/>
      <c r="Y19" s="1241"/>
      <c r="Z19" s="1242"/>
      <c r="AA19" s="1243"/>
      <c r="AB19" s="1243"/>
      <c r="AC19" s="1243"/>
      <c r="AD19" s="1243"/>
      <c r="AE19" s="1243"/>
      <c r="AF19" s="1243"/>
      <c r="AG19" s="1243"/>
      <c r="AH19" s="1243"/>
      <c r="AI19" s="1243"/>
      <c r="AJ19" s="1243"/>
      <c r="AK19" s="1243"/>
      <c r="AL19" s="1243"/>
    </row>
    <row r="20" spans="2:38" x14ac:dyDescent="0.45">
      <c r="B20" s="3"/>
      <c r="C20" s="3"/>
      <c r="D20" s="95" t="s">
        <v>113</v>
      </c>
      <c r="E20" s="3"/>
      <c r="F20" s="3"/>
      <c r="G20" s="3"/>
      <c r="H20" s="3"/>
      <c r="I20" s="3"/>
      <c r="J20" s="3"/>
      <c r="K20" s="3"/>
      <c r="L20" s="32" t="s">
        <v>113</v>
      </c>
      <c r="M20" s="3"/>
      <c r="N20" s="3"/>
      <c r="O20" s="3"/>
      <c r="P20" s="3"/>
      <c r="Q20" s="3"/>
      <c r="R20" s="3"/>
      <c r="S20" s="3"/>
      <c r="T20" s="32" t="s">
        <v>114</v>
      </c>
      <c r="U20" s="3"/>
      <c r="V20" s="3"/>
      <c r="W20" s="3"/>
      <c r="Y20" s="1241"/>
      <c r="Z20" s="1242"/>
      <c r="AA20" s="1243"/>
      <c r="AB20" s="1243"/>
      <c r="AC20" s="1243"/>
      <c r="AD20" s="1243"/>
      <c r="AE20" s="1243"/>
      <c r="AF20" s="1243"/>
      <c r="AG20" s="1243"/>
      <c r="AH20" s="1243"/>
      <c r="AI20" s="1243"/>
      <c r="AJ20" s="1243"/>
      <c r="AK20" s="1243"/>
      <c r="AL20" s="1243"/>
    </row>
    <row r="21" spans="2:38" x14ac:dyDescent="0.45">
      <c r="B21" s="3"/>
      <c r="C21" s="3"/>
      <c r="D21" s="3"/>
      <c r="E21" s="3"/>
      <c r="F21" s="3"/>
      <c r="G21" s="3"/>
      <c r="H21" s="3"/>
      <c r="I21" s="3"/>
      <c r="J21" s="3"/>
      <c r="K21" s="3"/>
      <c r="L21" s="3"/>
      <c r="M21" s="3"/>
      <c r="N21" s="3"/>
      <c r="O21" s="3"/>
      <c r="P21" s="3"/>
      <c r="Q21" s="3"/>
      <c r="R21" s="3"/>
      <c r="S21" s="3"/>
      <c r="T21" s="4"/>
      <c r="U21" s="3"/>
      <c r="V21" s="3"/>
      <c r="W21" s="3"/>
      <c r="Y21" s="1241"/>
      <c r="Z21" s="1242"/>
      <c r="AA21" s="1243"/>
      <c r="AB21" s="1243"/>
      <c r="AC21" s="1243"/>
      <c r="AD21" s="1243"/>
      <c r="AE21" s="1243"/>
      <c r="AF21" s="1243"/>
      <c r="AG21" s="1243"/>
      <c r="AH21" s="1243"/>
      <c r="AI21" s="1243"/>
      <c r="AJ21" s="1243"/>
      <c r="AK21" s="1243"/>
      <c r="AL21" s="1243"/>
    </row>
    <row r="22" spans="2:38" x14ac:dyDescent="0.45">
      <c r="B22" s="3"/>
      <c r="C22" s="3"/>
      <c r="D22" s="3"/>
      <c r="E22" s="3"/>
      <c r="F22" s="3"/>
      <c r="G22" s="3"/>
      <c r="H22" s="3"/>
      <c r="I22" s="3"/>
      <c r="J22" s="3"/>
      <c r="K22" s="3"/>
      <c r="L22" s="3"/>
      <c r="M22" s="3"/>
      <c r="N22" s="3"/>
      <c r="O22" s="3"/>
      <c r="P22" s="3"/>
      <c r="Q22" s="3"/>
      <c r="R22" s="3"/>
      <c r="S22" s="3"/>
      <c r="T22" s="4"/>
      <c r="U22" s="3"/>
      <c r="V22" s="3"/>
      <c r="W22" s="3"/>
      <c r="Y22" s="1241"/>
      <c r="Z22" s="1242"/>
      <c r="AA22" s="1243"/>
      <c r="AB22" s="1243"/>
      <c r="AC22" s="1243"/>
      <c r="AD22" s="1243"/>
      <c r="AE22" s="1243"/>
      <c r="AF22" s="1243"/>
      <c r="AG22" s="1243"/>
      <c r="AH22" s="1243"/>
      <c r="AI22" s="1243"/>
      <c r="AJ22" s="1243"/>
      <c r="AK22" s="1243"/>
      <c r="AL22" s="1243"/>
    </row>
    <row r="23" spans="2:38" x14ac:dyDescent="0.45">
      <c r="B23" s="3"/>
      <c r="C23" s="3"/>
      <c r="D23" s="3"/>
      <c r="E23" s="3"/>
      <c r="F23" s="3"/>
      <c r="G23" s="3"/>
      <c r="H23" s="3"/>
      <c r="I23" s="3"/>
      <c r="J23" s="3"/>
      <c r="K23" s="3"/>
      <c r="L23" s="3"/>
      <c r="M23" s="3"/>
      <c r="N23" s="3"/>
      <c r="O23" s="3"/>
      <c r="P23" s="3"/>
      <c r="Q23" s="3"/>
      <c r="R23" s="3"/>
      <c r="S23" s="3"/>
      <c r="T23" s="4"/>
      <c r="U23" s="3"/>
      <c r="V23" s="3"/>
      <c r="W23" s="3"/>
      <c r="Y23" s="1241"/>
      <c r="Z23" s="1242"/>
      <c r="AA23" s="1243"/>
      <c r="AB23" s="1243"/>
      <c r="AC23" s="1243"/>
      <c r="AD23" s="1243"/>
      <c r="AE23" s="1243"/>
      <c r="AF23" s="1243"/>
      <c r="AG23" s="1243"/>
      <c r="AH23" s="1243"/>
      <c r="AI23" s="1243"/>
      <c r="AJ23" s="1243"/>
      <c r="AK23" s="1243"/>
      <c r="AL23" s="1243"/>
    </row>
    <row r="24" spans="2:38" x14ac:dyDescent="0.45">
      <c r="B24" s="3"/>
      <c r="C24" s="3"/>
      <c r="D24" s="3"/>
      <c r="E24" s="3"/>
      <c r="F24" s="3"/>
      <c r="G24" s="3"/>
      <c r="H24" s="3"/>
      <c r="I24" s="3"/>
      <c r="J24" s="3"/>
      <c r="K24" s="3"/>
      <c r="L24" s="3"/>
      <c r="M24" s="3"/>
      <c r="N24" s="3"/>
      <c r="O24" s="3"/>
      <c r="P24" s="3"/>
      <c r="Q24" s="3"/>
      <c r="R24" s="3"/>
      <c r="S24" s="3"/>
      <c r="T24" s="4"/>
      <c r="U24" s="3"/>
      <c r="V24" s="3"/>
      <c r="W24" s="3"/>
      <c r="Y24" s="1241"/>
      <c r="Z24" s="1242"/>
      <c r="AA24" s="1243"/>
      <c r="AB24" s="1243"/>
      <c r="AC24" s="1243"/>
      <c r="AD24" s="1243"/>
      <c r="AE24" s="1243"/>
      <c r="AF24" s="1243"/>
      <c r="AG24" s="1243"/>
      <c r="AH24" s="1243"/>
      <c r="AI24" s="1243"/>
      <c r="AJ24" s="1243"/>
      <c r="AK24" s="1243"/>
      <c r="AL24" s="1243"/>
    </row>
    <row r="25" spans="2:38" x14ac:dyDescent="0.45">
      <c r="B25" s="3"/>
      <c r="C25" s="3"/>
      <c r="D25" s="3"/>
      <c r="E25" s="3"/>
      <c r="F25" s="3"/>
      <c r="G25" s="3"/>
      <c r="H25" s="3"/>
      <c r="I25" s="3"/>
      <c r="J25" s="3"/>
      <c r="K25" s="3"/>
      <c r="L25" s="3"/>
      <c r="M25" s="3"/>
      <c r="N25" s="3"/>
      <c r="O25" s="3"/>
      <c r="P25" s="3"/>
      <c r="Q25" s="3"/>
      <c r="R25" s="3"/>
      <c r="S25" s="3"/>
      <c r="T25" s="4"/>
      <c r="U25" s="3"/>
      <c r="V25" s="3"/>
      <c r="W25" s="3"/>
      <c r="Y25" s="1241"/>
      <c r="Z25" s="1242"/>
      <c r="AA25" s="1243"/>
      <c r="AB25" s="1243"/>
      <c r="AC25" s="1243"/>
      <c r="AD25" s="1243"/>
      <c r="AE25" s="1243"/>
      <c r="AF25" s="1243"/>
      <c r="AG25" s="1243"/>
      <c r="AH25" s="1243"/>
      <c r="AI25" s="1243"/>
      <c r="AJ25" s="1243"/>
      <c r="AK25" s="1243"/>
      <c r="AL25" s="1243"/>
    </row>
    <row r="26" spans="2:38" x14ac:dyDescent="0.45">
      <c r="B26" s="3"/>
      <c r="C26" s="3"/>
      <c r="D26" s="38" t="str">
        <f>IF(ISBLANK(KB_TQuy),"",KB_TQuy)</f>
        <v/>
      </c>
      <c r="E26" s="3"/>
      <c r="F26" s="3"/>
      <c r="G26" s="3"/>
      <c r="H26" s="3"/>
      <c r="I26" s="3"/>
      <c r="J26" s="3"/>
      <c r="K26" s="3"/>
      <c r="L26" s="4" t="str">
        <f>IF(ISBLANK(KB_KTT),"",KB_KTT)</f>
        <v/>
      </c>
      <c r="M26" s="3"/>
      <c r="N26" s="3"/>
      <c r="O26" s="3"/>
      <c r="P26" s="3"/>
      <c r="Q26" s="3"/>
      <c r="R26" s="3"/>
      <c r="S26" s="3"/>
      <c r="T26" s="8">
        <f>KB_GD</f>
        <v>0</v>
      </c>
      <c r="U26" s="3"/>
      <c r="V26" s="3"/>
      <c r="W26" s="3"/>
      <c r="Y26" s="1241"/>
      <c r="Z26" s="1242"/>
      <c r="AA26" s="1243"/>
      <c r="AB26" s="1243"/>
      <c r="AC26" s="1243"/>
      <c r="AD26" s="1243"/>
      <c r="AE26" s="1243"/>
      <c r="AF26" s="1243"/>
      <c r="AG26" s="1243"/>
      <c r="AH26" s="1243"/>
      <c r="AI26" s="1243"/>
      <c r="AJ26" s="1243"/>
      <c r="AK26" s="1243"/>
      <c r="AL26" s="1243"/>
    </row>
    <row r="27" spans="2:38" x14ac:dyDescent="0.45">
      <c r="B27" s="3"/>
      <c r="C27" s="3"/>
      <c r="D27" s="3"/>
      <c r="E27" s="3"/>
      <c r="F27" s="3"/>
      <c r="G27" s="3"/>
      <c r="H27" s="3"/>
      <c r="I27" s="3"/>
      <c r="J27" s="3"/>
      <c r="K27" s="3"/>
      <c r="L27" s="3"/>
      <c r="M27" s="3"/>
      <c r="N27" s="3"/>
      <c r="O27" s="3"/>
      <c r="P27" s="3"/>
      <c r="Q27" s="3"/>
      <c r="R27" s="3"/>
      <c r="S27" s="3"/>
      <c r="T27" s="3"/>
      <c r="U27" s="3"/>
      <c r="V27" s="3"/>
      <c r="W27" s="3"/>
      <c r="Y27" s="1241"/>
      <c r="Z27" s="1242"/>
      <c r="AA27" s="1243"/>
      <c r="AB27" s="1243"/>
      <c r="AC27" s="1243"/>
      <c r="AD27" s="1243"/>
      <c r="AE27" s="1243"/>
      <c r="AF27" s="1243"/>
      <c r="AG27" s="1243"/>
      <c r="AH27" s="1243"/>
      <c r="AI27" s="1243"/>
      <c r="AJ27" s="1243"/>
      <c r="AK27" s="1243"/>
      <c r="AL27" s="1243"/>
    </row>
    <row r="28" spans="2:38" x14ac:dyDescent="0.45">
      <c r="B28" s="3"/>
      <c r="C28" s="3"/>
      <c r="D28" s="3"/>
      <c r="E28" s="3"/>
      <c r="F28" s="3"/>
      <c r="G28" s="3"/>
      <c r="H28" s="3"/>
      <c r="I28" s="3"/>
      <c r="J28" s="3"/>
      <c r="K28" s="3"/>
      <c r="L28" s="3"/>
      <c r="M28" s="3"/>
      <c r="N28" s="3"/>
      <c r="O28" s="3"/>
      <c r="P28" s="3"/>
      <c r="Q28" s="3"/>
      <c r="R28" s="3"/>
      <c r="S28" s="3"/>
      <c r="T28" s="3"/>
      <c r="U28" s="3"/>
      <c r="V28" s="3"/>
      <c r="W28" s="3"/>
      <c r="Y28" s="1241"/>
      <c r="Z28" s="1242"/>
      <c r="AA28" s="1243"/>
      <c r="AB28" s="1243"/>
      <c r="AC28" s="1243"/>
      <c r="AD28" s="1243"/>
      <c r="AE28" s="1243"/>
      <c r="AF28" s="1243"/>
      <c r="AG28" s="1243"/>
      <c r="AH28" s="1243"/>
      <c r="AI28" s="1243"/>
      <c r="AJ28" s="1243"/>
      <c r="AK28" s="1243"/>
      <c r="AL28" s="1243"/>
    </row>
    <row r="29" spans="2:38" x14ac:dyDescent="0.45">
      <c r="Y29" s="1241"/>
      <c r="Z29" s="1242"/>
      <c r="AA29" s="1243"/>
      <c r="AB29" s="1243"/>
      <c r="AC29" s="1243"/>
      <c r="AD29" s="1243"/>
      <c r="AE29" s="1243"/>
      <c r="AF29" s="1243"/>
      <c r="AG29" s="1243"/>
      <c r="AH29" s="1243"/>
      <c r="AI29" s="1243"/>
      <c r="AJ29" s="1243"/>
      <c r="AK29" s="1243"/>
      <c r="AL29" s="1243"/>
    </row>
    <row r="30" spans="2:38" x14ac:dyDescent="0.45">
      <c r="Y30" s="1241"/>
      <c r="Z30" s="1242"/>
      <c r="AA30" s="1243"/>
      <c r="AB30" s="1243"/>
      <c r="AC30" s="1243"/>
      <c r="AD30" s="1243"/>
      <c r="AE30" s="1243"/>
      <c r="AF30" s="1243"/>
      <c r="AG30" s="1243"/>
      <c r="AH30" s="1243"/>
      <c r="AI30" s="1243"/>
      <c r="AJ30" s="1243"/>
      <c r="AK30" s="1243"/>
      <c r="AL30" s="1243"/>
    </row>
    <row r="31" spans="2:38" x14ac:dyDescent="0.45">
      <c r="Y31" s="1241"/>
      <c r="Z31" s="1242"/>
      <c r="AA31" s="1243"/>
      <c r="AB31" s="1243"/>
      <c r="AC31" s="1243"/>
      <c r="AD31" s="1243"/>
      <c r="AE31" s="1243"/>
      <c r="AF31" s="1243"/>
      <c r="AG31" s="1243"/>
      <c r="AH31" s="1243"/>
      <c r="AI31" s="1243"/>
      <c r="AJ31" s="1243"/>
      <c r="AK31" s="1243"/>
      <c r="AL31" s="1243"/>
    </row>
    <row r="32" spans="2:38" x14ac:dyDescent="0.45">
      <c r="Y32" s="1241"/>
      <c r="Z32" s="1242"/>
      <c r="AA32" s="1243"/>
      <c r="AB32" s="1243"/>
      <c r="AC32" s="1243"/>
      <c r="AD32" s="1243"/>
      <c r="AE32" s="1243"/>
      <c r="AF32" s="1243"/>
      <c r="AG32" s="1243"/>
      <c r="AH32" s="1243"/>
      <c r="AI32" s="1243"/>
      <c r="AJ32" s="1243"/>
      <c r="AK32" s="1243"/>
      <c r="AL32" s="1243"/>
    </row>
    <row r="33" spans="25:38" x14ac:dyDescent="0.45">
      <c r="Y33" s="1241"/>
      <c r="Z33" s="1242"/>
      <c r="AA33" s="1243"/>
      <c r="AB33" s="1243"/>
      <c r="AC33" s="1243"/>
      <c r="AD33" s="1243"/>
      <c r="AE33" s="1243"/>
      <c r="AF33" s="1243"/>
      <c r="AG33" s="1243"/>
      <c r="AH33" s="1243"/>
      <c r="AI33" s="1243"/>
      <c r="AJ33" s="1243"/>
      <c r="AK33" s="1243"/>
      <c r="AL33" s="1243"/>
    </row>
  </sheetData>
  <customSheetViews>
    <customSheetView guid="{8CC598B7-8EB7-4AE3-BEF6-CBCE0253806D}" showGridLines="0" showAutoFilter="1" hiddenColumns="1" state="veryHidden">
      <selection activeCell="L10" sqref="L10:M10"/>
      <pageMargins left="0.11" right="0.11" top="0.75" bottom="0.75" header="0.3" footer="0.3"/>
      <pageSetup scale="90" orientation="landscape" r:id="rId1"/>
      <headerFooter>
        <oddFooter>&amp;CBảng NXT - &amp;P</oddFooter>
      </headerFooter>
      <autoFilter ref="B12:U578" xr:uid="{DB858A33-C2A6-40F7-BC8F-1CFDBBE7DDB0}"/>
    </customSheetView>
  </customSheetViews>
  <mergeCells count="15">
    <mergeCell ref="W10:W11"/>
    <mergeCell ref="F10:G10"/>
    <mergeCell ref="L10:M10"/>
    <mergeCell ref="R10:S10"/>
    <mergeCell ref="T10:U10"/>
    <mergeCell ref="H10:I10"/>
    <mergeCell ref="J10:K10"/>
    <mergeCell ref="N10:O10"/>
    <mergeCell ref="P10:Q10"/>
    <mergeCell ref="V10:V11"/>
    <mergeCell ref="D1:E1"/>
    <mergeCell ref="B10:B11"/>
    <mergeCell ref="C10:C11"/>
    <mergeCell ref="D10:D11"/>
    <mergeCell ref="E10:E11"/>
  </mergeCells>
  <conditionalFormatting sqref="T13:U15">
    <cfRule type="cellIs" dxfId="10" priority="1" operator="lessThan">
      <formula>0</formula>
    </cfRule>
  </conditionalFormatting>
  <dataValidations count="1">
    <dataValidation type="list" allowBlank="1" showInputMessage="1" showErrorMessage="1" sqref="F1" xr:uid="{00000000-0002-0000-1C00-000000000000}">
      <formula1>NXT_DK</formula1>
    </dataValidation>
  </dataValidations>
  <pageMargins left="0.11" right="0.11" top="0.75" bottom="0.75" header="0.3" footer="0.3"/>
  <pageSetup scale="90" orientation="landscape" r:id="rId2"/>
  <headerFooter>
    <oddFooter>&amp;CBảng NXT - &amp;P</oddFooter>
  </headerFooter>
  <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GVon"/>
  <dimension ref="B1:AD92"/>
  <sheetViews>
    <sheetView showGridLines="0" zoomScaleNormal="100" workbookViewId="0">
      <selection activeCell="J22" sqref="J22"/>
    </sheetView>
  </sheetViews>
  <sheetFormatPr defaultColWidth="9.26953125" defaultRowHeight="16" x14ac:dyDescent="0.45"/>
  <cols>
    <col min="1" max="1" width="1.453125" style="367" customWidth="1"/>
    <col min="2" max="2" width="24.7265625" style="367" customWidth="1"/>
    <col min="3" max="4" width="10.7265625" style="367" customWidth="1"/>
    <col min="5" max="16" width="15.7265625" style="367" customWidth="1"/>
    <col min="17" max="17" width="3" style="367" customWidth="1"/>
    <col min="18" max="18" width="1.7265625" style="367" customWidth="1"/>
    <col min="19" max="19" width="2.453125" style="367" customWidth="1"/>
    <col min="20" max="20" width="6.26953125" style="367" customWidth="1"/>
    <col min="21" max="24" width="17.453125" style="367" customWidth="1"/>
    <col min="25" max="25" width="3" style="367" customWidth="1"/>
    <col min="26" max="26" width="5.26953125" style="367" customWidth="1"/>
    <col min="27" max="30" width="18" style="367" customWidth="1"/>
    <col min="31" max="16384" width="9.26953125" style="367"/>
  </cols>
  <sheetData>
    <row r="1" spans="2:30" x14ac:dyDescent="0.45">
      <c r="B1" s="487"/>
      <c r="C1" s="425"/>
      <c r="D1" s="425"/>
      <c r="E1" s="425"/>
      <c r="F1" s="425"/>
      <c r="G1" s="425"/>
      <c r="H1" s="425"/>
      <c r="I1" s="425"/>
      <c r="J1" s="425"/>
      <c r="K1" s="425"/>
      <c r="L1" s="425"/>
      <c r="M1" s="425"/>
      <c r="N1" s="425"/>
      <c r="O1" s="425"/>
      <c r="P1" s="428"/>
      <c r="T1" s="425"/>
      <c r="U1" s="425"/>
      <c r="V1" s="425"/>
      <c r="W1" s="425"/>
      <c r="X1" s="425"/>
      <c r="Y1" s="425"/>
      <c r="Z1" s="425"/>
      <c r="AA1" s="425"/>
      <c r="AB1" s="425"/>
      <c r="AC1" s="425"/>
      <c r="AD1" s="425"/>
    </row>
    <row r="2" spans="2:30" x14ac:dyDescent="0.45">
      <c r="B2" s="426"/>
      <c r="C2" s="427"/>
      <c r="D2" s="427"/>
      <c r="E2" s="427"/>
      <c r="F2" s="427"/>
      <c r="G2" s="427"/>
      <c r="H2" s="427"/>
      <c r="I2" s="427"/>
      <c r="J2" s="427"/>
      <c r="K2" s="427"/>
      <c r="L2" s="427"/>
      <c r="M2" s="427"/>
      <c r="N2" s="427"/>
      <c r="O2" s="427"/>
      <c r="P2" s="429"/>
      <c r="T2" s="427"/>
      <c r="U2" s="427"/>
      <c r="V2" s="427"/>
      <c r="W2" s="427"/>
      <c r="X2" s="427"/>
      <c r="Y2" s="427"/>
      <c r="Z2" s="427"/>
      <c r="AA2" s="427"/>
      <c r="AB2" s="427"/>
      <c r="AC2" s="427"/>
      <c r="AD2" s="427"/>
    </row>
    <row r="4" spans="2:30" ht="21" x14ac:dyDescent="0.55000000000000004">
      <c r="T4" s="2095" t="s">
        <v>744</v>
      </c>
      <c r="U4" s="370"/>
      <c r="V4" s="370"/>
      <c r="W4" s="370"/>
      <c r="X4" s="370"/>
      <c r="Y4" s="370"/>
      <c r="Z4" s="370"/>
      <c r="AA4" s="370"/>
      <c r="AB4" s="370"/>
      <c r="AC4" s="370"/>
      <c r="AD4" s="370"/>
    </row>
    <row r="5" spans="2:30" ht="21" x14ac:dyDescent="0.55000000000000004">
      <c r="B5" s="2095" t="s">
        <v>967</v>
      </c>
      <c r="C5" s="369"/>
      <c r="D5" s="369"/>
      <c r="E5" s="369"/>
      <c r="F5" s="369"/>
      <c r="G5" s="369"/>
      <c r="H5" s="369"/>
      <c r="I5" s="369"/>
      <c r="J5" s="369"/>
      <c r="K5" s="369"/>
      <c r="L5" s="369"/>
      <c r="M5" s="369"/>
      <c r="N5" s="369"/>
      <c r="O5" s="369"/>
      <c r="P5" s="369"/>
      <c r="U5" s="2270" t="s">
        <v>742</v>
      </c>
      <c r="V5" s="2271"/>
      <c r="W5" s="2271"/>
      <c r="X5" s="2272"/>
      <c r="AA5" s="2273" t="s">
        <v>743</v>
      </c>
      <c r="AB5" s="2274"/>
      <c r="AC5" s="2274"/>
      <c r="AD5" s="2274"/>
    </row>
    <row r="6" spans="2:30" x14ac:dyDescent="0.45">
      <c r="T6" s="2200" t="s">
        <v>32</v>
      </c>
      <c r="U6" s="435" t="s">
        <v>739</v>
      </c>
      <c r="V6" s="435" t="s">
        <v>740</v>
      </c>
      <c r="W6" s="435" t="s">
        <v>741</v>
      </c>
      <c r="X6" s="436" t="s">
        <v>723</v>
      </c>
      <c r="Z6" s="2200" t="s">
        <v>38</v>
      </c>
      <c r="AA6" s="435" t="s">
        <v>739</v>
      </c>
      <c r="AB6" s="435" t="s">
        <v>740</v>
      </c>
      <c r="AC6" s="435" t="s">
        <v>741</v>
      </c>
      <c r="AD6" s="436" t="s">
        <v>723</v>
      </c>
    </row>
    <row r="7" spans="2:30" ht="16.5" x14ac:dyDescent="0.45">
      <c r="B7" s="1334" t="s">
        <v>968</v>
      </c>
      <c r="C7" s="893"/>
      <c r="D7" s="849"/>
      <c r="E7" s="849"/>
      <c r="F7" s="849"/>
      <c r="G7" s="849"/>
      <c r="H7" s="849"/>
      <c r="I7" s="849"/>
      <c r="J7" s="849"/>
      <c r="K7" s="849"/>
      <c r="L7" s="849"/>
      <c r="M7" s="849"/>
      <c r="N7" s="849"/>
      <c r="O7" s="849"/>
      <c r="P7" s="849"/>
      <c r="T7" s="2275"/>
      <c r="U7" s="386" t="s">
        <v>27</v>
      </c>
      <c r="V7" s="387" t="s">
        <v>28</v>
      </c>
      <c r="W7" s="387" t="s">
        <v>29</v>
      </c>
      <c r="X7" s="388" t="s">
        <v>53</v>
      </c>
      <c r="Z7" s="2276"/>
      <c r="AA7" s="386" t="s">
        <v>27</v>
      </c>
      <c r="AB7" s="387" t="s">
        <v>28</v>
      </c>
      <c r="AC7" s="387" t="s">
        <v>29</v>
      </c>
      <c r="AD7" s="388" t="s">
        <v>53</v>
      </c>
    </row>
    <row r="8" spans="2:30" ht="32" x14ac:dyDescent="0.45">
      <c r="B8" s="434" t="s">
        <v>66</v>
      </c>
      <c r="C8" s="435" t="s">
        <v>1164</v>
      </c>
      <c r="D8" s="435" t="s">
        <v>1165</v>
      </c>
      <c r="E8" s="1336">
        <v>1</v>
      </c>
      <c r="F8" s="1336">
        <v>2</v>
      </c>
      <c r="G8" s="1336">
        <v>3</v>
      </c>
      <c r="H8" s="1336">
        <v>4</v>
      </c>
      <c r="I8" s="1336">
        <v>5</v>
      </c>
      <c r="J8" s="1336">
        <v>6</v>
      </c>
      <c r="K8" s="1336">
        <v>7</v>
      </c>
      <c r="L8" s="1336">
        <v>8</v>
      </c>
      <c r="M8" s="1336">
        <v>9</v>
      </c>
      <c r="N8" s="1336">
        <v>10</v>
      </c>
      <c r="O8" s="1336">
        <v>11</v>
      </c>
      <c r="P8" s="1337">
        <v>12</v>
      </c>
      <c r="T8" s="2012">
        <f t="array" ref="T8:T19">Thang</f>
        <v>1</v>
      </c>
      <c r="U8" s="2013"/>
      <c r="V8" s="2013"/>
      <c r="W8" s="2013"/>
      <c r="X8" s="411"/>
      <c r="Z8" s="1923" t="str">
        <f t="array" ref="Z8:Z11">Quy</f>
        <v>I</v>
      </c>
      <c r="AA8" s="2013"/>
      <c r="AB8" s="2013"/>
      <c r="AC8" s="2013"/>
      <c r="AD8" s="411"/>
    </row>
    <row r="9" spans="2:30" x14ac:dyDescent="0.45">
      <c r="B9" s="730" t="s">
        <v>1478</v>
      </c>
      <c r="C9" s="1340">
        <v>6321</v>
      </c>
      <c r="D9" s="1340">
        <v>1561</v>
      </c>
      <c r="E9" s="734"/>
      <c r="F9" s="734"/>
      <c r="G9" s="734"/>
      <c r="H9" s="734"/>
      <c r="I9" s="734"/>
      <c r="J9" s="734"/>
      <c r="K9" s="734"/>
      <c r="L9" s="734"/>
      <c r="M9" s="734"/>
      <c r="N9" s="734"/>
      <c r="O9" s="734"/>
      <c r="P9" s="1341"/>
      <c r="T9" s="613">
        <v>2</v>
      </c>
      <c r="U9" s="1448"/>
      <c r="V9" s="1448"/>
      <c r="W9" s="1448"/>
      <c r="X9" s="704"/>
      <c r="Z9" s="872" t="str">
        <v>II</v>
      </c>
      <c r="AA9" s="1448"/>
      <c r="AB9" s="1448"/>
      <c r="AC9" s="1448"/>
      <c r="AD9" s="704"/>
    </row>
    <row r="10" spans="2:30" x14ac:dyDescent="0.45">
      <c r="B10" s="731" t="s">
        <v>1478</v>
      </c>
      <c r="C10" s="1339">
        <v>6321</v>
      </c>
      <c r="D10" s="1339">
        <v>1562</v>
      </c>
      <c r="E10" s="732"/>
      <c r="F10" s="732"/>
      <c r="G10" s="732"/>
      <c r="H10" s="732"/>
      <c r="I10" s="732"/>
      <c r="J10" s="732"/>
      <c r="K10" s="732"/>
      <c r="L10" s="732"/>
      <c r="M10" s="732"/>
      <c r="N10" s="732"/>
      <c r="O10" s="732"/>
      <c r="P10" s="1338"/>
      <c r="T10" s="613">
        <v>3</v>
      </c>
      <c r="U10" s="410"/>
      <c r="V10" s="410"/>
      <c r="W10" s="410"/>
      <c r="X10" s="411"/>
      <c r="Z10" s="613" t="str">
        <v>III</v>
      </c>
      <c r="AA10" s="410"/>
      <c r="AB10" s="410"/>
      <c r="AC10" s="410"/>
      <c r="AD10" s="411"/>
    </row>
    <row r="11" spans="2:30" x14ac:dyDescent="0.45">
      <c r="B11" s="1342"/>
      <c r="C11" s="1343"/>
      <c r="D11" s="1343"/>
      <c r="E11" s="1344"/>
      <c r="F11" s="1344"/>
      <c r="G11" s="1344"/>
      <c r="H11" s="1344"/>
      <c r="I11" s="1344"/>
      <c r="J11" s="1344"/>
      <c r="K11" s="1344"/>
      <c r="L11" s="1344"/>
      <c r="M11" s="1344"/>
      <c r="N11" s="1344"/>
      <c r="O11" s="1344"/>
      <c r="P11" s="1344"/>
      <c r="T11" s="613">
        <v>4</v>
      </c>
      <c r="U11" s="410"/>
      <c r="V11" s="410"/>
      <c r="W11" s="410"/>
      <c r="X11" s="411"/>
      <c r="Z11" s="859" t="str">
        <v>IV</v>
      </c>
      <c r="AA11" s="412"/>
      <c r="AB11" s="412"/>
      <c r="AC11" s="412"/>
      <c r="AD11" s="413"/>
    </row>
    <row r="12" spans="2:30" x14ac:dyDescent="0.45">
      <c r="B12" s="1342"/>
      <c r="C12" s="1343"/>
      <c r="D12" s="1343"/>
      <c r="E12" s="1344"/>
      <c r="F12" s="1344"/>
      <c r="G12" s="1344"/>
      <c r="H12" s="1344"/>
      <c r="I12" s="1344"/>
      <c r="J12" s="1344"/>
      <c r="K12" s="1344"/>
      <c r="L12" s="1344"/>
      <c r="M12" s="1344"/>
      <c r="N12" s="1344"/>
      <c r="O12" s="1344"/>
      <c r="P12" s="1344"/>
      <c r="T12" s="613">
        <v>5</v>
      </c>
      <c r="U12" s="410"/>
      <c r="V12" s="410"/>
      <c r="W12" s="410"/>
      <c r="X12" s="411"/>
    </row>
    <row r="13" spans="2:30" ht="16.5" x14ac:dyDescent="0.45">
      <c r="B13" s="1346" t="s">
        <v>1691</v>
      </c>
      <c r="C13" s="1343"/>
      <c r="D13" s="1316"/>
      <c r="E13" s="1345"/>
      <c r="F13" s="1345"/>
      <c r="G13" s="1345"/>
      <c r="H13" s="1345"/>
      <c r="I13" s="1345"/>
      <c r="J13" s="1345"/>
      <c r="K13" s="1345"/>
      <c r="L13" s="1345"/>
      <c r="M13" s="1345"/>
      <c r="N13" s="1345"/>
      <c r="O13" s="1345"/>
      <c r="P13" s="1345"/>
      <c r="T13" s="613">
        <v>6</v>
      </c>
      <c r="U13" s="410"/>
      <c r="V13" s="410"/>
      <c r="W13" s="410"/>
      <c r="X13" s="411"/>
    </row>
    <row r="14" spans="2:30" ht="32" x14ac:dyDescent="0.45">
      <c r="B14" s="434" t="s">
        <v>66</v>
      </c>
      <c r="C14" s="435" t="s">
        <v>1164</v>
      </c>
      <c r="D14" s="435" t="s">
        <v>1165</v>
      </c>
      <c r="E14" s="1347">
        <v>1</v>
      </c>
      <c r="F14" s="1347">
        <v>2</v>
      </c>
      <c r="G14" s="1347">
        <v>3</v>
      </c>
      <c r="H14" s="1347">
        <v>4</v>
      </c>
      <c r="I14" s="1347">
        <v>5</v>
      </c>
      <c r="J14" s="1347">
        <v>6</v>
      </c>
      <c r="K14" s="1347">
        <v>7</v>
      </c>
      <c r="L14" s="1347">
        <v>8</v>
      </c>
      <c r="M14" s="1347">
        <v>9</v>
      </c>
      <c r="N14" s="1347">
        <v>10</v>
      </c>
      <c r="O14" s="1347">
        <v>11</v>
      </c>
      <c r="P14" s="1348">
        <v>12</v>
      </c>
      <c r="T14" s="613">
        <v>7</v>
      </c>
      <c r="U14" s="410"/>
      <c r="V14" s="410"/>
      <c r="W14" s="410"/>
      <c r="X14" s="411"/>
    </row>
    <row r="15" spans="2:30" x14ac:dyDescent="0.45">
      <c r="B15" s="730" t="s">
        <v>1479</v>
      </c>
      <c r="C15" s="1350">
        <v>621</v>
      </c>
      <c r="D15" s="1350">
        <v>1521</v>
      </c>
      <c r="E15" s="734"/>
      <c r="F15" s="734"/>
      <c r="G15" s="734"/>
      <c r="H15" s="734"/>
      <c r="I15" s="734"/>
      <c r="J15" s="734"/>
      <c r="K15" s="734"/>
      <c r="L15" s="734"/>
      <c r="M15" s="734"/>
      <c r="N15" s="734"/>
      <c r="O15" s="734"/>
      <c r="P15" s="1341"/>
      <c r="T15" s="613">
        <v>8</v>
      </c>
      <c r="U15" s="410"/>
      <c r="V15" s="410"/>
      <c r="W15" s="410"/>
      <c r="X15" s="411"/>
    </row>
    <row r="16" spans="2:30" x14ac:dyDescent="0.45">
      <c r="B16" s="730" t="s">
        <v>1480</v>
      </c>
      <c r="C16" s="1350" t="s">
        <v>1481</v>
      </c>
      <c r="D16" s="1350" t="s">
        <v>1482</v>
      </c>
      <c r="E16" s="734"/>
      <c r="F16" s="734"/>
      <c r="G16" s="734"/>
      <c r="H16" s="734"/>
      <c r="I16" s="734"/>
      <c r="J16" s="734"/>
      <c r="K16" s="734"/>
      <c r="L16" s="734"/>
      <c r="M16" s="734"/>
      <c r="N16" s="734"/>
      <c r="O16" s="734"/>
      <c r="P16" s="1341"/>
      <c r="T16" s="613">
        <v>9</v>
      </c>
      <c r="U16" s="410"/>
      <c r="V16" s="410"/>
      <c r="W16" s="410"/>
      <c r="X16" s="411"/>
    </row>
    <row r="17" spans="2:26" x14ac:dyDescent="0.45">
      <c r="B17" s="730" t="s">
        <v>1483</v>
      </c>
      <c r="C17" s="1350">
        <v>1542</v>
      </c>
      <c r="D17" s="1350">
        <v>622</v>
      </c>
      <c r="E17" s="734"/>
      <c r="F17" s="734"/>
      <c r="G17" s="734"/>
      <c r="H17" s="734"/>
      <c r="I17" s="734"/>
      <c r="J17" s="734"/>
      <c r="K17" s="734"/>
      <c r="L17" s="734"/>
      <c r="M17" s="734"/>
      <c r="N17" s="734"/>
      <c r="O17" s="734"/>
      <c r="P17" s="1341"/>
      <c r="T17" s="613">
        <v>10</v>
      </c>
      <c r="U17" s="410"/>
      <c r="V17" s="410"/>
      <c r="W17" s="410"/>
      <c r="X17" s="411"/>
    </row>
    <row r="18" spans="2:26" x14ac:dyDescent="0.45">
      <c r="B18" s="730" t="s">
        <v>1484</v>
      </c>
      <c r="C18" s="1350">
        <v>1542</v>
      </c>
      <c r="D18" s="1350">
        <v>6273</v>
      </c>
      <c r="E18" s="734"/>
      <c r="F18" s="734"/>
      <c r="G18" s="734"/>
      <c r="H18" s="734"/>
      <c r="I18" s="734"/>
      <c r="J18" s="734"/>
      <c r="K18" s="734"/>
      <c r="L18" s="734"/>
      <c r="M18" s="734"/>
      <c r="N18" s="734"/>
      <c r="O18" s="734"/>
      <c r="P18" s="1341"/>
      <c r="T18" s="613">
        <v>11</v>
      </c>
      <c r="U18" s="410"/>
      <c r="V18" s="410"/>
      <c r="W18" s="410"/>
      <c r="X18" s="411"/>
    </row>
    <row r="19" spans="2:26" x14ac:dyDescent="0.45">
      <c r="B19" s="730" t="s">
        <v>1485</v>
      </c>
      <c r="C19" s="1350">
        <v>1542</v>
      </c>
      <c r="D19" s="1350">
        <v>6274</v>
      </c>
      <c r="E19" s="734"/>
      <c r="F19" s="734"/>
      <c r="G19" s="734"/>
      <c r="H19" s="734"/>
      <c r="I19" s="734"/>
      <c r="J19" s="734"/>
      <c r="K19" s="734"/>
      <c r="L19" s="734"/>
      <c r="M19" s="734"/>
      <c r="N19" s="734"/>
      <c r="O19" s="734"/>
      <c r="P19" s="1341"/>
      <c r="T19" s="859">
        <v>12</v>
      </c>
      <c r="U19" s="412"/>
      <c r="V19" s="412"/>
      <c r="W19" s="412"/>
      <c r="X19" s="413"/>
    </row>
    <row r="20" spans="2:26" x14ac:dyDescent="0.45">
      <c r="B20" s="730" t="s">
        <v>1486</v>
      </c>
      <c r="C20" s="1350">
        <v>1542</v>
      </c>
      <c r="D20" s="1350">
        <v>6277</v>
      </c>
      <c r="E20" s="734"/>
      <c r="F20" s="734"/>
      <c r="G20" s="734"/>
      <c r="H20" s="734"/>
      <c r="I20" s="734"/>
      <c r="J20" s="734"/>
      <c r="K20" s="734"/>
      <c r="L20" s="734"/>
      <c r="M20" s="734"/>
      <c r="N20" s="734"/>
      <c r="O20" s="734"/>
      <c r="P20" s="1341"/>
      <c r="T20" s="372"/>
      <c r="U20" s="372"/>
      <c r="V20" s="372"/>
      <c r="W20" s="372"/>
      <c r="X20" s="372"/>
      <c r="Y20" s="372"/>
      <c r="Z20" s="372"/>
    </row>
    <row r="21" spans="2:26" x14ac:dyDescent="0.45">
      <c r="B21" s="730" t="s">
        <v>1487</v>
      </c>
      <c r="C21" s="1350">
        <v>1542</v>
      </c>
      <c r="D21" s="1350">
        <v>6278</v>
      </c>
      <c r="E21" s="734"/>
      <c r="F21" s="734"/>
      <c r="G21" s="734"/>
      <c r="H21" s="734"/>
      <c r="I21" s="734"/>
      <c r="J21" s="734"/>
      <c r="K21" s="734"/>
      <c r="L21" s="734"/>
      <c r="M21" s="734"/>
      <c r="N21" s="734"/>
      <c r="O21" s="734"/>
      <c r="P21" s="1341"/>
      <c r="T21" s="372"/>
      <c r="U21" s="372"/>
      <c r="V21" s="372"/>
      <c r="W21" s="372"/>
      <c r="X21" s="372"/>
      <c r="Y21" s="372"/>
      <c r="Z21" s="372"/>
    </row>
    <row r="22" spans="2:26" x14ac:dyDescent="0.45">
      <c r="B22" s="730" t="s">
        <v>1488</v>
      </c>
      <c r="C22" s="1350">
        <v>1551</v>
      </c>
      <c r="D22" s="1350">
        <v>1542</v>
      </c>
      <c r="E22" s="734"/>
      <c r="F22" s="734"/>
      <c r="G22" s="734"/>
      <c r="H22" s="734"/>
      <c r="I22" s="734"/>
      <c r="J22" s="734"/>
      <c r="K22" s="734"/>
      <c r="L22" s="734"/>
      <c r="M22" s="734"/>
      <c r="N22" s="734"/>
      <c r="O22" s="734"/>
      <c r="P22" s="1341"/>
      <c r="T22" s="372"/>
      <c r="U22" s="372"/>
      <c r="V22" s="372"/>
      <c r="W22" s="372"/>
      <c r="X22" s="372"/>
      <c r="Y22" s="372"/>
      <c r="Z22" s="372"/>
    </row>
    <row r="23" spans="2:26" x14ac:dyDescent="0.45">
      <c r="B23" s="731" t="s">
        <v>1489</v>
      </c>
      <c r="C23" s="1349">
        <v>6321</v>
      </c>
      <c r="D23" s="1349">
        <v>1551</v>
      </c>
      <c r="E23" s="732"/>
      <c r="F23" s="732"/>
      <c r="G23" s="732"/>
      <c r="H23" s="732"/>
      <c r="I23" s="732"/>
      <c r="J23" s="732"/>
      <c r="K23" s="732"/>
      <c r="L23" s="732"/>
      <c r="M23" s="732"/>
      <c r="N23" s="732"/>
      <c r="O23" s="732"/>
      <c r="P23" s="1338"/>
      <c r="T23" s="372"/>
      <c r="U23" s="372"/>
      <c r="V23" s="372"/>
      <c r="W23" s="372"/>
      <c r="X23" s="372"/>
      <c r="Y23" s="372"/>
      <c r="Z23" s="372"/>
    </row>
    <row r="24" spans="2:26" x14ac:dyDescent="0.45">
      <c r="B24" s="1342"/>
      <c r="C24" s="1343"/>
      <c r="D24" s="1343"/>
      <c r="E24" s="1344"/>
      <c r="F24" s="1344"/>
      <c r="G24" s="1344"/>
      <c r="H24" s="1344"/>
      <c r="I24" s="1344"/>
      <c r="J24" s="1344"/>
      <c r="K24" s="1344"/>
      <c r="L24" s="1344"/>
      <c r="M24" s="1344"/>
      <c r="N24" s="1344"/>
      <c r="O24" s="1344"/>
      <c r="P24" s="1344"/>
      <c r="T24" s="372"/>
      <c r="U24" s="372"/>
      <c r="V24" s="372"/>
      <c r="W24" s="372"/>
      <c r="X24" s="372"/>
      <c r="Y24" s="372"/>
      <c r="Z24" s="372"/>
    </row>
    <row r="25" spans="2:26" x14ac:dyDescent="0.45">
      <c r="B25" s="1342"/>
      <c r="C25" s="1343"/>
      <c r="D25" s="1343"/>
      <c r="E25" s="1344"/>
      <c r="F25" s="1344"/>
      <c r="G25" s="1344"/>
      <c r="H25" s="1344"/>
      <c r="I25" s="1344"/>
      <c r="J25" s="1344"/>
      <c r="K25" s="1344"/>
      <c r="L25" s="1344"/>
      <c r="M25" s="1344"/>
      <c r="N25" s="1344"/>
      <c r="O25" s="1344"/>
      <c r="P25" s="1344"/>
    </row>
    <row r="26" spans="2:26" x14ac:dyDescent="0.45">
      <c r="B26" s="1346" t="s">
        <v>1490</v>
      </c>
      <c r="C26" s="1343"/>
      <c r="D26" s="1343"/>
      <c r="E26" s="1344"/>
      <c r="F26" s="1344"/>
      <c r="G26" s="1344"/>
      <c r="H26" s="1344"/>
      <c r="I26" s="1344"/>
      <c r="J26" s="1344"/>
      <c r="K26" s="1344"/>
      <c r="L26" s="1344"/>
      <c r="M26" s="1344"/>
      <c r="N26" s="1344"/>
      <c r="O26" s="1344"/>
      <c r="P26" s="1344"/>
    </row>
    <row r="27" spans="2:26" ht="32" x14ac:dyDescent="0.45">
      <c r="B27" s="434" t="s">
        <v>66</v>
      </c>
      <c r="C27" s="435" t="s">
        <v>1164</v>
      </c>
      <c r="D27" s="435" t="s">
        <v>1165</v>
      </c>
      <c r="E27" s="1347">
        <v>1</v>
      </c>
      <c r="F27" s="1347">
        <v>2</v>
      </c>
      <c r="G27" s="1347">
        <v>3</v>
      </c>
      <c r="H27" s="1347">
        <v>4</v>
      </c>
      <c r="I27" s="1347">
        <v>5</v>
      </c>
      <c r="J27" s="1347">
        <v>6</v>
      </c>
      <c r="K27" s="1347">
        <v>7</v>
      </c>
      <c r="L27" s="1347">
        <v>8</v>
      </c>
      <c r="M27" s="1347">
        <v>9</v>
      </c>
      <c r="N27" s="1347">
        <v>10</v>
      </c>
      <c r="O27" s="1347">
        <v>11</v>
      </c>
      <c r="P27" s="1348">
        <v>12</v>
      </c>
    </row>
    <row r="28" spans="2:26" x14ac:dyDescent="0.45">
      <c r="B28" s="730" t="s">
        <v>1491</v>
      </c>
      <c r="C28" s="1350" t="s">
        <v>1492</v>
      </c>
      <c r="D28" s="1350" t="s">
        <v>1493</v>
      </c>
      <c r="E28" s="734"/>
      <c r="F28" s="734"/>
      <c r="G28" s="734"/>
      <c r="H28" s="734"/>
      <c r="I28" s="734"/>
      <c r="J28" s="734"/>
      <c r="K28" s="734"/>
      <c r="L28" s="734"/>
      <c r="M28" s="734"/>
      <c r="N28" s="734"/>
      <c r="O28" s="734"/>
      <c r="P28" s="1341"/>
    </row>
    <row r="29" spans="2:26" x14ac:dyDescent="0.45">
      <c r="B29" s="730" t="s">
        <v>1494</v>
      </c>
      <c r="C29" s="1350" t="s">
        <v>1492</v>
      </c>
      <c r="D29" s="1350" t="s">
        <v>1495</v>
      </c>
      <c r="E29" s="734"/>
      <c r="F29" s="734"/>
      <c r="G29" s="734"/>
      <c r="H29" s="734"/>
      <c r="I29" s="734"/>
      <c r="J29" s="734"/>
      <c r="K29" s="734"/>
      <c r="L29" s="734"/>
      <c r="M29" s="734"/>
      <c r="N29" s="734"/>
      <c r="O29" s="734"/>
      <c r="P29" s="1341"/>
    </row>
    <row r="30" spans="2:26" x14ac:dyDescent="0.45">
      <c r="B30" s="730" t="s">
        <v>1496</v>
      </c>
      <c r="C30" s="1350" t="s">
        <v>1492</v>
      </c>
      <c r="D30" s="1350" t="s">
        <v>1497</v>
      </c>
      <c r="E30" s="734"/>
      <c r="F30" s="734"/>
      <c r="G30" s="734"/>
      <c r="H30" s="734"/>
      <c r="I30" s="734"/>
      <c r="J30" s="734"/>
      <c r="K30" s="734"/>
      <c r="L30" s="734"/>
      <c r="M30" s="734"/>
      <c r="N30" s="734"/>
      <c r="O30" s="734"/>
      <c r="P30" s="1341"/>
    </row>
    <row r="31" spans="2:26" x14ac:dyDescent="0.45">
      <c r="B31" s="730" t="s">
        <v>1498</v>
      </c>
      <c r="C31" s="1350" t="s">
        <v>1499</v>
      </c>
      <c r="D31" s="1350" t="s">
        <v>1493</v>
      </c>
      <c r="E31" s="734"/>
      <c r="F31" s="734"/>
      <c r="G31" s="734"/>
      <c r="H31" s="734"/>
      <c r="I31" s="734"/>
      <c r="J31" s="734"/>
      <c r="K31" s="734"/>
      <c r="L31" s="734"/>
      <c r="M31" s="734"/>
      <c r="N31" s="734"/>
      <c r="O31" s="734"/>
      <c r="P31" s="1341"/>
    </row>
    <row r="32" spans="2:26" x14ac:dyDescent="0.45">
      <c r="B32" s="730" t="s">
        <v>1500</v>
      </c>
      <c r="C32" s="1350" t="s">
        <v>1499</v>
      </c>
      <c r="D32" s="1350" t="s">
        <v>1495</v>
      </c>
      <c r="E32" s="734"/>
      <c r="F32" s="734"/>
      <c r="G32" s="734"/>
      <c r="H32" s="734"/>
      <c r="I32" s="734"/>
      <c r="J32" s="734"/>
      <c r="K32" s="734"/>
      <c r="L32" s="734"/>
      <c r="M32" s="734"/>
      <c r="N32" s="734"/>
      <c r="O32" s="734"/>
      <c r="P32" s="1341"/>
    </row>
    <row r="33" spans="2:16" x14ac:dyDescent="0.45">
      <c r="B33" s="730" t="s">
        <v>1501</v>
      </c>
      <c r="C33" s="1350" t="s">
        <v>1499</v>
      </c>
      <c r="D33" s="1350" t="s">
        <v>1497</v>
      </c>
      <c r="E33" s="734"/>
      <c r="F33" s="734"/>
      <c r="G33" s="734"/>
      <c r="H33" s="734"/>
      <c r="I33" s="734"/>
      <c r="J33" s="734"/>
      <c r="K33" s="734"/>
      <c r="L33" s="734"/>
      <c r="M33" s="734"/>
      <c r="N33" s="734"/>
      <c r="O33" s="734"/>
      <c r="P33" s="1341"/>
    </row>
    <row r="34" spans="2:16" x14ac:dyDescent="0.45">
      <c r="B34" s="730" t="s">
        <v>1502</v>
      </c>
      <c r="C34" s="1350" t="s">
        <v>1166</v>
      </c>
      <c r="D34" s="1350" t="s">
        <v>1493</v>
      </c>
      <c r="E34" s="734"/>
      <c r="F34" s="734"/>
      <c r="G34" s="734"/>
      <c r="H34" s="734"/>
      <c r="I34" s="734"/>
      <c r="J34" s="734"/>
      <c r="K34" s="734"/>
      <c r="L34" s="734"/>
      <c r="M34" s="734"/>
      <c r="N34" s="734"/>
      <c r="O34" s="734"/>
      <c r="P34" s="1341"/>
    </row>
    <row r="35" spans="2:16" x14ac:dyDescent="0.45">
      <c r="B35" s="730" t="s">
        <v>1503</v>
      </c>
      <c r="C35" s="1350" t="s">
        <v>1166</v>
      </c>
      <c r="D35" s="1350" t="s">
        <v>1495</v>
      </c>
      <c r="E35" s="734"/>
      <c r="F35" s="734"/>
      <c r="G35" s="734"/>
      <c r="H35" s="734"/>
      <c r="I35" s="734"/>
      <c r="J35" s="734"/>
      <c r="K35" s="734"/>
      <c r="L35" s="734"/>
      <c r="M35" s="734"/>
      <c r="N35" s="734"/>
      <c r="O35" s="734"/>
      <c r="P35" s="1341"/>
    </row>
    <row r="36" spans="2:16" x14ac:dyDescent="0.45">
      <c r="B36" s="730" t="s">
        <v>1504</v>
      </c>
      <c r="C36" s="1350" t="s">
        <v>1166</v>
      </c>
      <c r="D36" s="1350" t="s">
        <v>1497</v>
      </c>
      <c r="E36" s="734"/>
      <c r="F36" s="734"/>
      <c r="G36" s="734"/>
      <c r="H36" s="734"/>
      <c r="I36" s="734"/>
      <c r="J36" s="734"/>
      <c r="K36" s="734"/>
      <c r="L36" s="734"/>
      <c r="M36" s="734"/>
      <c r="N36" s="734"/>
      <c r="O36" s="734"/>
      <c r="P36" s="1341"/>
    </row>
    <row r="37" spans="2:16" x14ac:dyDescent="0.45">
      <c r="B37" s="730" t="s">
        <v>1505</v>
      </c>
      <c r="C37" s="1350" t="s">
        <v>1129</v>
      </c>
      <c r="D37" s="1350" t="s">
        <v>1493</v>
      </c>
      <c r="E37" s="734"/>
      <c r="F37" s="734"/>
      <c r="G37" s="734"/>
      <c r="H37" s="734"/>
      <c r="I37" s="734"/>
      <c r="J37" s="734"/>
      <c r="K37" s="734"/>
      <c r="L37" s="734"/>
      <c r="M37" s="734"/>
      <c r="N37" s="734"/>
      <c r="O37" s="734"/>
      <c r="P37" s="1341"/>
    </row>
    <row r="38" spans="2:16" x14ac:dyDescent="0.45">
      <c r="B38" s="730" t="s">
        <v>1506</v>
      </c>
      <c r="C38" s="1350" t="s">
        <v>1129</v>
      </c>
      <c r="D38" s="1350" t="s">
        <v>1495</v>
      </c>
      <c r="E38" s="734"/>
      <c r="F38" s="734"/>
      <c r="G38" s="734"/>
      <c r="H38" s="734"/>
      <c r="I38" s="734"/>
      <c r="J38" s="734"/>
      <c r="K38" s="734"/>
      <c r="L38" s="734"/>
      <c r="M38" s="734"/>
      <c r="N38" s="734"/>
      <c r="O38" s="734"/>
      <c r="P38" s="1341"/>
    </row>
    <row r="39" spans="2:16" x14ac:dyDescent="0.45">
      <c r="B39" s="730" t="s">
        <v>1507</v>
      </c>
      <c r="C39" s="1350" t="s">
        <v>1129</v>
      </c>
      <c r="D39" s="1350" t="s">
        <v>1497</v>
      </c>
      <c r="E39" s="734"/>
      <c r="F39" s="734"/>
      <c r="G39" s="734"/>
      <c r="H39" s="734"/>
      <c r="I39" s="734"/>
      <c r="J39" s="734"/>
      <c r="K39" s="734"/>
      <c r="L39" s="734"/>
      <c r="M39" s="734"/>
      <c r="N39" s="734"/>
      <c r="O39" s="734"/>
      <c r="P39" s="1341"/>
    </row>
    <row r="40" spans="2:16" x14ac:dyDescent="0.45">
      <c r="B40" s="730" t="s">
        <v>1508</v>
      </c>
      <c r="C40" s="1350" t="s">
        <v>1129</v>
      </c>
      <c r="D40" s="1350" t="s">
        <v>174</v>
      </c>
      <c r="E40" s="734"/>
      <c r="F40" s="734"/>
      <c r="G40" s="734"/>
      <c r="H40" s="734"/>
      <c r="I40" s="734"/>
      <c r="J40" s="734"/>
      <c r="K40" s="734"/>
      <c r="L40" s="734"/>
      <c r="M40" s="734"/>
      <c r="N40" s="734"/>
      <c r="O40" s="734"/>
      <c r="P40" s="1341"/>
    </row>
    <row r="41" spans="2:16" x14ac:dyDescent="0.45">
      <c r="B41" s="730" t="s">
        <v>1509</v>
      </c>
      <c r="C41" s="1350" t="s">
        <v>1492</v>
      </c>
      <c r="D41" s="1350" t="s">
        <v>1129</v>
      </c>
      <c r="E41" s="734"/>
      <c r="F41" s="734"/>
      <c r="G41" s="734"/>
      <c r="H41" s="734"/>
      <c r="I41" s="734"/>
      <c r="J41" s="734"/>
      <c r="K41" s="734"/>
      <c r="L41" s="734"/>
      <c r="M41" s="734"/>
      <c r="N41" s="734"/>
      <c r="O41" s="734"/>
      <c r="P41" s="1341"/>
    </row>
    <row r="42" spans="2:16" x14ac:dyDescent="0.45">
      <c r="B42" s="730" t="s">
        <v>1510</v>
      </c>
      <c r="C42" s="1350" t="s">
        <v>1499</v>
      </c>
      <c r="D42" s="1350" t="s">
        <v>1129</v>
      </c>
      <c r="E42" s="734"/>
      <c r="F42" s="734"/>
      <c r="G42" s="734"/>
      <c r="H42" s="734"/>
      <c r="I42" s="734"/>
      <c r="J42" s="734"/>
      <c r="K42" s="734"/>
      <c r="L42" s="734"/>
      <c r="M42" s="734"/>
      <c r="N42" s="734"/>
      <c r="O42" s="734"/>
      <c r="P42" s="1341"/>
    </row>
    <row r="43" spans="2:16" x14ac:dyDescent="0.45">
      <c r="B43" s="730" t="s">
        <v>1511</v>
      </c>
      <c r="C43" s="1350" t="s">
        <v>1166</v>
      </c>
      <c r="D43" s="1350" t="s">
        <v>1129</v>
      </c>
      <c r="E43" s="734"/>
      <c r="F43" s="734"/>
      <c r="G43" s="734"/>
      <c r="H43" s="734"/>
      <c r="I43" s="734"/>
      <c r="J43" s="734"/>
      <c r="K43" s="734"/>
      <c r="L43" s="734"/>
      <c r="M43" s="734"/>
      <c r="N43" s="734"/>
      <c r="O43" s="734"/>
      <c r="P43" s="1341"/>
    </row>
    <row r="44" spans="2:16" x14ac:dyDescent="0.45">
      <c r="B44" s="730" t="s">
        <v>5828</v>
      </c>
      <c r="C44" s="1350" t="s">
        <v>1492</v>
      </c>
      <c r="D44" s="1350" t="s">
        <v>5829</v>
      </c>
      <c r="E44" s="734"/>
      <c r="F44" s="734"/>
      <c r="G44" s="734"/>
      <c r="H44" s="734"/>
      <c r="I44" s="734"/>
      <c r="J44" s="734"/>
      <c r="K44" s="734"/>
      <c r="L44" s="734"/>
      <c r="M44" s="734"/>
      <c r="N44" s="734"/>
      <c r="O44" s="734"/>
      <c r="P44" s="1341"/>
    </row>
    <row r="45" spans="2:16" x14ac:dyDescent="0.45">
      <c r="B45" s="730" t="s">
        <v>5830</v>
      </c>
      <c r="C45" s="1350" t="s">
        <v>1499</v>
      </c>
      <c r="D45" s="1350" t="s">
        <v>5829</v>
      </c>
      <c r="E45" s="734"/>
      <c r="F45" s="734"/>
      <c r="G45" s="734"/>
      <c r="H45" s="734"/>
      <c r="I45" s="734"/>
      <c r="J45" s="734"/>
      <c r="K45" s="734"/>
      <c r="L45" s="734"/>
      <c r="M45" s="734"/>
      <c r="N45" s="734"/>
      <c r="O45" s="734"/>
      <c r="P45" s="1341"/>
    </row>
    <row r="46" spans="2:16" x14ac:dyDescent="0.45">
      <c r="B46" s="730" t="s">
        <v>5831</v>
      </c>
      <c r="C46" s="1350" t="s">
        <v>1166</v>
      </c>
      <c r="D46" s="1350" t="s">
        <v>5829</v>
      </c>
      <c r="E46" s="734"/>
      <c r="F46" s="734"/>
      <c r="G46" s="734"/>
      <c r="H46" s="734"/>
      <c r="I46" s="734"/>
      <c r="J46" s="734"/>
      <c r="K46" s="734"/>
      <c r="L46" s="734"/>
      <c r="M46" s="734"/>
      <c r="N46" s="734"/>
      <c r="O46" s="734"/>
      <c r="P46" s="1341"/>
    </row>
    <row r="47" spans="2:16" x14ac:dyDescent="0.45">
      <c r="B47" s="730" t="s">
        <v>5832</v>
      </c>
      <c r="C47" s="1350" t="s">
        <v>1129</v>
      </c>
      <c r="D47" s="1350" t="s">
        <v>5829</v>
      </c>
      <c r="E47" s="734"/>
      <c r="F47" s="734"/>
      <c r="G47" s="734"/>
      <c r="H47" s="734"/>
      <c r="I47" s="734"/>
      <c r="J47" s="734"/>
      <c r="K47" s="734"/>
      <c r="L47" s="734"/>
      <c r="M47" s="734"/>
      <c r="N47" s="734"/>
      <c r="O47" s="734"/>
      <c r="P47" s="1341"/>
    </row>
    <row r="48" spans="2:16" x14ac:dyDescent="0.45">
      <c r="B48" s="731" t="s">
        <v>1512</v>
      </c>
      <c r="C48" s="1349" t="s">
        <v>1129</v>
      </c>
      <c r="D48" s="1349" t="s">
        <v>1513</v>
      </c>
      <c r="E48" s="732"/>
      <c r="F48" s="732"/>
      <c r="G48" s="732"/>
      <c r="H48" s="732"/>
      <c r="I48" s="732"/>
      <c r="J48" s="732"/>
      <c r="K48" s="732"/>
      <c r="L48" s="732"/>
      <c r="M48" s="732"/>
      <c r="N48" s="732"/>
      <c r="O48" s="732"/>
      <c r="P48" s="1338"/>
    </row>
    <row r="49" spans="2:16" x14ac:dyDescent="0.45">
      <c r="B49" s="581"/>
      <c r="C49" s="581"/>
      <c r="D49" s="581"/>
      <c r="E49" s="581"/>
      <c r="F49" s="581"/>
      <c r="G49" s="581"/>
      <c r="H49" s="581"/>
      <c r="I49" s="581"/>
      <c r="J49" s="581"/>
      <c r="K49" s="581"/>
      <c r="L49" s="581"/>
      <c r="M49" s="581"/>
      <c r="N49" s="581"/>
      <c r="O49" s="581"/>
      <c r="P49" s="581"/>
    </row>
    <row r="50" spans="2:16" x14ac:dyDescent="0.45">
      <c r="B50" s="1334" t="s">
        <v>1514</v>
      </c>
      <c r="C50" s="893"/>
      <c r="D50" s="723"/>
      <c r="E50" s="723"/>
      <c r="F50" s="723"/>
      <c r="G50" s="723"/>
      <c r="H50" s="723"/>
      <c r="I50" s="723"/>
      <c r="J50" s="723"/>
      <c r="K50" s="723"/>
      <c r="L50" s="723"/>
      <c r="M50" s="723"/>
      <c r="N50" s="723"/>
      <c r="O50" s="723"/>
      <c r="P50" s="723"/>
    </row>
    <row r="51" spans="2:16" ht="32" x14ac:dyDescent="0.45">
      <c r="B51" s="434" t="s">
        <v>66</v>
      </c>
      <c r="C51" s="435" t="s">
        <v>1164</v>
      </c>
      <c r="D51" s="435" t="s">
        <v>1165</v>
      </c>
      <c r="E51" s="1336">
        <v>1</v>
      </c>
      <c r="F51" s="1336">
        <v>2</v>
      </c>
      <c r="G51" s="1336">
        <v>3</v>
      </c>
      <c r="H51" s="1336">
        <v>4</v>
      </c>
      <c r="I51" s="1336">
        <v>5</v>
      </c>
      <c r="J51" s="1336">
        <v>6</v>
      </c>
      <c r="K51" s="1336">
        <v>7</v>
      </c>
      <c r="L51" s="1336">
        <v>8</v>
      </c>
      <c r="M51" s="1336">
        <v>9</v>
      </c>
      <c r="N51" s="1336">
        <v>10</v>
      </c>
      <c r="O51" s="1336">
        <v>11</v>
      </c>
      <c r="P51" s="1337">
        <v>12</v>
      </c>
    </row>
    <row r="52" spans="2:16" x14ac:dyDescent="0.45">
      <c r="B52" s="731" t="s">
        <v>1515</v>
      </c>
      <c r="C52" s="1349"/>
      <c r="D52" s="1349"/>
      <c r="E52" s="732"/>
      <c r="F52" s="732"/>
      <c r="G52" s="732"/>
      <c r="H52" s="732"/>
      <c r="I52" s="732"/>
      <c r="J52" s="732"/>
      <c r="K52" s="732"/>
      <c r="L52" s="732"/>
      <c r="M52" s="732"/>
      <c r="N52" s="732"/>
      <c r="O52" s="732"/>
      <c r="P52" s="1338"/>
    </row>
    <row r="53" spans="2:16" x14ac:dyDescent="0.45">
      <c r="B53" s="742"/>
      <c r="C53" s="1351"/>
      <c r="D53" s="1351"/>
      <c r="E53" s="1352"/>
      <c r="F53" s="1352"/>
      <c r="G53" s="1352"/>
      <c r="H53" s="1352"/>
      <c r="I53" s="1352"/>
      <c r="J53" s="1352"/>
      <c r="K53" s="1352"/>
      <c r="L53" s="1352"/>
      <c r="M53" s="1352"/>
      <c r="N53" s="1352"/>
      <c r="O53" s="1352"/>
      <c r="P53" s="1352"/>
    </row>
    <row r="54" spans="2:16" x14ac:dyDescent="0.45">
      <c r="B54" s="742"/>
      <c r="C54" s="1351"/>
      <c r="D54" s="1351"/>
      <c r="E54" s="1352"/>
      <c r="F54" s="1352"/>
      <c r="G54" s="1352"/>
      <c r="H54" s="1352"/>
      <c r="I54" s="1352"/>
      <c r="J54" s="1352"/>
      <c r="K54" s="1352"/>
      <c r="L54" s="1352"/>
      <c r="M54" s="1352"/>
      <c r="N54" s="1352"/>
      <c r="O54" s="1352"/>
      <c r="P54" s="1352"/>
    </row>
    <row r="55" spans="2:16" x14ac:dyDescent="0.45">
      <c r="B55" s="742"/>
      <c r="C55" s="1351"/>
      <c r="D55" s="1351"/>
      <c r="E55" s="1352"/>
      <c r="F55" s="1352"/>
      <c r="G55" s="1352"/>
      <c r="H55" s="1352"/>
      <c r="I55" s="1352"/>
      <c r="J55" s="1352"/>
      <c r="K55" s="1352"/>
      <c r="L55" s="1352"/>
      <c r="M55" s="1352"/>
      <c r="N55" s="1352"/>
      <c r="O55" s="1352"/>
      <c r="P55" s="1352"/>
    </row>
    <row r="56" spans="2:16" x14ac:dyDescent="0.45">
      <c r="B56" s="742"/>
      <c r="C56" s="1351"/>
      <c r="D56" s="1351"/>
      <c r="E56" s="1352"/>
      <c r="F56" s="1352"/>
      <c r="G56" s="1352"/>
      <c r="H56" s="1352"/>
      <c r="I56" s="1352"/>
      <c r="J56" s="1352"/>
      <c r="K56" s="1352"/>
      <c r="L56" s="1352"/>
      <c r="M56" s="1352"/>
      <c r="N56" s="1352"/>
      <c r="O56" s="1352"/>
      <c r="P56" s="1352"/>
    </row>
    <row r="57" spans="2:16" x14ac:dyDescent="0.45">
      <c r="B57" s="742"/>
      <c r="C57" s="1351"/>
      <c r="D57" s="1351"/>
      <c r="E57" s="1352"/>
      <c r="F57" s="1352"/>
      <c r="G57" s="1352"/>
      <c r="H57" s="1352"/>
      <c r="I57" s="1352"/>
      <c r="J57" s="1352"/>
      <c r="K57" s="1352"/>
      <c r="L57" s="1352"/>
      <c r="M57" s="1352"/>
      <c r="N57" s="1352"/>
      <c r="O57" s="1352"/>
      <c r="P57" s="1352"/>
    </row>
    <row r="58" spans="2:16" x14ac:dyDescent="0.45">
      <c r="B58" s="581"/>
      <c r="C58" s="581"/>
      <c r="D58" s="581"/>
      <c r="E58" s="581"/>
      <c r="F58" s="581"/>
      <c r="G58" s="581"/>
      <c r="H58" s="581"/>
      <c r="I58" s="581"/>
      <c r="J58" s="581"/>
      <c r="K58" s="581"/>
      <c r="L58" s="581"/>
      <c r="M58" s="581"/>
      <c r="N58" s="581"/>
      <c r="O58" s="581"/>
      <c r="P58" s="581"/>
    </row>
    <row r="59" spans="2:16" x14ac:dyDescent="0.45">
      <c r="B59" s="742"/>
      <c r="C59" s="1351"/>
      <c r="D59" s="1351"/>
      <c r="E59" s="1352"/>
      <c r="F59" s="1352"/>
      <c r="G59" s="1352"/>
      <c r="H59" s="1352"/>
      <c r="I59" s="1352"/>
      <c r="J59" s="1352"/>
      <c r="K59" s="1352"/>
      <c r="L59" s="1352"/>
      <c r="M59" s="1352"/>
      <c r="N59" s="1352"/>
      <c r="O59" s="1352"/>
      <c r="P59" s="1352"/>
    </row>
    <row r="60" spans="2:16" x14ac:dyDescent="0.45">
      <c r="B60" s="742"/>
      <c r="C60" s="1351"/>
      <c r="D60" s="1351"/>
      <c r="E60" s="1352"/>
      <c r="F60" s="1352"/>
      <c r="G60" s="1352"/>
      <c r="H60" s="1352"/>
      <c r="I60" s="1352"/>
      <c r="J60" s="1352"/>
      <c r="K60" s="1352"/>
      <c r="L60" s="1352"/>
      <c r="M60" s="1352"/>
      <c r="N60" s="1352"/>
      <c r="O60" s="1352"/>
      <c r="P60" s="1352"/>
    </row>
    <row r="61" spans="2:16" ht="21" x14ac:dyDescent="0.55000000000000004">
      <c r="B61" s="1334"/>
      <c r="C61" s="2102" t="s">
        <v>703</v>
      </c>
      <c r="D61" s="741"/>
      <c r="E61" s="741"/>
      <c r="F61" s="741"/>
      <c r="G61" s="741"/>
      <c r="H61" s="741"/>
      <c r="I61" s="741"/>
      <c r="J61" s="741"/>
      <c r="K61" s="741"/>
      <c r="L61" s="741"/>
      <c r="M61" s="741"/>
      <c r="N61" s="741"/>
      <c r="O61" s="741"/>
      <c r="P61" s="741"/>
    </row>
    <row r="62" spans="2:16" x14ac:dyDescent="0.45">
      <c r="B62" s="383" t="s">
        <v>66</v>
      </c>
      <c r="C62" s="384" t="s">
        <v>75</v>
      </c>
      <c r="D62" s="384" t="s">
        <v>702</v>
      </c>
      <c r="E62" s="1478">
        <v>1</v>
      </c>
      <c r="F62" s="1478">
        <v>2</v>
      </c>
      <c r="G62" s="1478">
        <v>3</v>
      </c>
      <c r="H62" s="1478">
        <v>4</v>
      </c>
      <c r="I62" s="1478">
        <v>5</v>
      </c>
      <c r="J62" s="1478">
        <v>6</v>
      </c>
      <c r="K62" s="1478">
        <v>7</v>
      </c>
      <c r="L62" s="1478">
        <v>8</v>
      </c>
      <c r="M62" s="1478">
        <v>9</v>
      </c>
      <c r="N62" s="1478">
        <v>10</v>
      </c>
      <c r="O62" s="1478">
        <v>11</v>
      </c>
      <c r="P62" s="1479">
        <v>12</v>
      </c>
    </row>
    <row r="63" spans="2:16" x14ac:dyDescent="0.45">
      <c r="B63" s="1353"/>
      <c r="C63" s="1325" t="s">
        <v>27</v>
      </c>
      <c r="D63" s="1325" t="s">
        <v>28</v>
      </c>
      <c r="E63" s="1325" t="s">
        <v>29</v>
      </c>
      <c r="F63" s="1325" t="s">
        <v>53</v>
      </c>
      <c r="G63" s="1325" t="s">
        <v>54</v>
      </c>
      <c r="H63" s="1325" t="s">
        <v>55</v>
      </c>
      <c r="I63" s="1325" t="s">
        <v>56</v>
      </c>
      <c r="J63" s="1325" t="s">
        <v>57</v>
      </c>
      <c r="K63" s="1325" t="s">
        <v>58</v>
      </c>
      <c r="L63" s="1325" t="s">
        <v>59</v>
      </c>
      <c r="M63" s="1325" t="s">
        <v>60</v>
      </c>
      <c r="N63" s="1325" t="s">
        <v>61</v>
      </c>
      <c r="O63" s="1325" t="s">
        <v>62</v>
      </c>
      <c r="P63" s="1326" t="s">
        <v>76</v>
      </c>
    </row>
    <row r="64" spans="2:16" x14ac:dyDescent="0.45">
      <c r="B64" s="581"/>
      <c r="C64" s="1567"/>
      <c r="D64" s="1567"/>
      <c r="E64" s="1646"/>
      <c r="F64" s="1646"/>
      <c r="G64" s="1646"/>
      <c r="H64" s="1646"/>
      <c r="I64" s="1646"/>
      <c r="J64" s="1646"/>
      <c r="K64" s="1646"/>
      <c r="L64" s="1646"/>
      <c r="M64" s="1646"/>
      <c r="N64" s="1646"/>
      <c r="O64" s="1646"/>
      <c r="P64" s="1646"/>
    </row>
    <row r="65" spans="2:16" x14ac:dyDescent="0.45">
      <c r="B65" s="581"/>
      <c r="C65" s="1567"/>
      <c r="D65" s="1567"/>
      <c r="E65" s="1646"/>
      <c r="F65" s="1646"/>
      <c r="G65" s="1646"/>
      <c r="H65" s="1646"/>
      <c r="I65" s="1646"/>
      <c r="J65" s="1646"/>
      <c r="K65" s="1646"/>
      <c r="L65" s="1646"/>
      <c r="M65" s="1646"/>
      <c r="N65" s="1646"/>
      <c r="O65" s="1646"/>
      <c r="P65" s="1646"/>
    </row>
    <row r="66" spans="2:16" x14ac:dyDescent="0.45">
      <c r="B66" s="581"/>
      <c r="C66" s="1567"/>
      <c r="D66" s="1567"/>
      <c r="E66" s="1646"/>
      <c r="F66" s="1646"/>
      <c r="G66" s="1646"/>
      <c r="H66" s="1646"/>
      <c r="I66" s="1646"/>
      <c r="J66" s="1646"/>
      <c r="K66" s="1646"/>
      <c r="L66" s="1646"/>
      <c r="M66" s="1646"/>
      <c r="N66" s="1646"/>
      <c r="O66" s="1646"/>
      <c r="P66" s="1646"/>
    </row>
    <row r="67" spans="2:16" x14ac:dyDescent="0.45">
      <c r="B67" s="581"/>
      <c r="C67" s="1567"/>
      <c r="D67" s="1567"/>
      <c r="E67" s="1646"/>
      <c r="F67" s="1646"/>
      <c r="G67" s="1646"/>
      <c r="H67" s="1646"/>
      <c r="I67" s="1646"/>
      <c r="J67" s="1646"/>
      <c r="K67" s="1646"/>
      <c r="L67" s="1646"/>
      <c r="M67" s="1646"/>
      <c r="N67" s="1646"/>
      <c r="O67" s="1646"/>
      <c r="P67" s="1646"/>
    </row>
    <row r="68" spans="2:16" x14ac:dyDescent="0.45">
      <c r="B68" s="581"/>
      <c r="C68" s="1567"/>
      <c r="D68" s="1567"/>
      <c r="E68" s="1646"/>
      <c r="F68" s="1646"/>
      <c r="G68" s="1646"/>
      <c r="H68" s="1646"/>
      <c r="I68" s="1646"/>
      <c r="J68" s="1646"/>
      <c r="K68" s="1646"/>
      <c r="L68" s="1646"/>
      <c r="M68" s="1646"/>
      <c r="N68" s="1646"/>
      <c r="O68" s="1646"/>
      <c r="P68" s="1646"/>
    </row>
    <row r="69" spans="2:16" x14ac:dyDescent="0.45">
      <c r="B69" s="581"/>
      <c r="C69" s="1567"/>
      <c r="D69" s="1567"/>
      <c r="E69" s="1646"/>
      <c r="F69" s="1646"/>
      <c r="G69" s="1646"/>
      <c r="H69" s="1646"/>
      <c r="I69" s="1646"/>
      <c r="J69" s="1646"/>
      <c r="K69" s="1646"/>
      <c r="L69" s="1646"/>
      <c r="M69" s="1646"/>
      <c r="N69" s="1646"/>
      <c r="O69" s="1646"/>
      <c r="P69" s="1646"/>
    </row>
    <row r="70" spans="2:16" x14ac:dyDescent="0.45">
      <c r="B70" s="581"/>
      <c r="C70" s="1567"/>
      <c r="D70" s="1567"/>
      <c r="E70" s="1646"/>
      <c r="F70" s="1646"/>
      <c r="G70" s="1646"/>
      <c r="H70" s="1646"/>
      <c r="I70" s="1646"/>
      <c r="J70" s="1646"/>
      <c r="K70" s="1646"/>
      <c r="L70" s="1646"/>
      <c r="M70" s="1646"/>
      <c r="N70" s="1646"/>
      <c r="O70" s="1646"/>
      <c r="P70" s="1646"/>
    </row>
    <row r="71" spans="2:16" x14ac:dyDescent="0.45">
      <c r="B71" s="581"/>
      <c r="C71" s="1567"/>
      <c r="D71" s="1567"/>
      <c r="E71" s="1646"/>
      <c r="F71" s="1646"/>
      <c r="G71" s="1646"/>
      <c r="H71" s="1646"/>
      <c r="I71" s="1646"/>
      <c r="J71" s="1646"/>
      <c r="K71" s="1646"/>
      <c r="L71" s="1646"/>
      <c r="M71" s="1646"/>
      <c r="N71" s="1646"/>
      <c r="O71" s="1646"/>
      <c r="P71" s="1646"/>
    </row>
    <row r="72" spans="2:16" x14ac:dyDescent="0.45">
      <c r="B72" s="581"/>
      <c r="C72" s="1567"/>
      <c r="D72" s="1567"/>
      <c r="E72" s="1646"/>
      <c r="F72" s="1646"/>
      <c r="G72" s="1646"/>
      <c r="H72" s="1646"/>
      <c r="I72" s="1646"/>
      <c r="J72" s="1646"/>
      <c r="K72" s="1646"/>
      <c r="L72" s="1646"/>
      <c r="M72" s="1646"/>
      <c r="N72" s="1646"/>
      <c r="O72" s="1646"/>
      <c r="P72" s="1646"/>
    </row>
    <row r="73" spans="2:16" x14ac:dyDescent="0.45">
      <c r="B73" s="581"/>
      <c r="C73" s="1567"/>
      <c r="D73" s="1567"/>
      <c r="E73" s="1646"/>
      <c r="F73" s="1646"/>
      <c r="G73" s="1646"/>
      <c r="H73" s="1646"/>
      <c r="I73" s="1646"/>
      <c r="J73" s="1646"/>
      <c r="K73" s="1646"/>
      <c r="L73" s="1646"/>
      <c r="M73" s="1646"/>
      <c r="N73" s="1646"/>
      <c r="O73" s="1646"/>
      <c r="P73" s="1646"/>
    </row>
    <row r="74" spans="2:16" x14ac:dyDescent="0.45">
      <c r="B74" s="581"/>
      <c r="C74" s="1567"/>
      <c r="D74" s="1567"/>
      <c r="E74" s="1646"/>
      <c r="F74" s="1646"/>
      <c r="G74" s="1646"/>
      <c r="H74" s="1646"/>
      <c r="I74" s="1646"/>
      <c r="J74" s="1646"/>
      <c r="K74" s="1646"/>
      <c r="L74" s="1646"/>
      <c r="M74" s="1646"/>
      <c r="N74" s="1646"/>
      <c r="O74" s="1646"/>
      <c r="P74" s="1646"/>
    </row>
    <row r="75" spans="2:16" x14ac:dyDescent="0.45">
      <c r="B75" s="581"/>
      <c r="C75" s="1567"/>
      <c r="D75" s="1567"/>
      <c r="E75" s="1646"/>
      <c r="F75" s="1646"/>
      <c r="G75" s="1646"/>
      <c r="H75" s="1646"/>
      <c r="I75" s="1646"/>
      <c r="J75" s="1646"/>
      <c r="K75" s="1646"/>
      <c r="L75" s="1646"/>
      <c r="M75" s="1646"/>
      <c r="N75" s="1646"/>
      <c r="O75" s="1646"/>
      <c r="P75" s="1646"/>
    </row>
    <row r="76" spans="2:16" x14ac:dyDescent="0.45">
      <c r="B76" s="581"/>
      <c r="C76" s="1567"/>
      <c r="D76" s="1567"/>
      <c r="E76" s="1646"/>
      <c r="F76" s="1646"/>
      <c r="G76" s="1646"/>
      <c r="H76" s="1646"/>
      <c r="I76" s="1646"/>
      <c r="J76" s="1646"/>
      <c r="K76" s="1646"/>
      <c r="L76" s="1646"/>
      <c r="M76" s="1646"/>
      <c r="N76" s="1646"/>
      <c r="O76" s="1646"/>
      <c r="P76" s="1646"/>
    </row>
    <row r="77" spans="2:16" x14ac:dyDescent="0.45">
      <c r="B77" s="581"/>
      <c r="C77" s="1567"/>
      <c r="D77" s="1567"/>
      <c r="E77" s="1646"/>
      <c r="F77" s="1646"/>
      <c r="G77" s="1646"/>
      <c r="H77" s="1646"/>
      <c r="I77" s="1646"/>
      <c r="J77" s="1646"/>
      <c r="K77" s="1646"/>
      <c r="L77" s="1646"/>
      <c r="M77" s="1646"/>
      <c r="N77" s="1646"/>
      <c r="O77" s="1646"/>
      <c r="P77" s="1646"/>
    </row>
    <row r="78" spans="2:16" x14ac:dyDescent="0.45">
      <c r="B78" s="581"/>
      <c r="C78" s="1567"/>
      <c r="D78" s="1567"/>
      <c r="E78" s="1646"/>
      <c r="F78" s="1646"/>
      <c r="G78" s="1646"/>
      <c r="H78" s="1646"/>
      <c r="I78" s="1646"/>
      <c r="J78" s="1646"/>
      <c r="K78" s="1646"/>
      <c r="L78" s="1646"/>
      <c r="M78" s="1646"/>
      <c r="N78" s="1646"/>
      <c r="O78" s="1646"/>
      <c r="P78" s="1646"/>
    </row>
    <row r="79" spans="2:16" x14ac:dyDescent="0.45">
      <c r="B79" s="581"/>
      <c r="C79" s="1567"/>
      <c r="D79" s="1567"/>
      <c r="E79" s="1646"/>
      <c r="F79" s="1646"/>
      <c r="G79" s="1646"/>
      <c r="H79" s="1646"/>
      <c r="I79" s="1646"/>
      <c r="J79" s="1646"/>
      <c r="K79" s="1646"/>
      <c r="L79" s="1646"/>
      <c r="M79" s="1646"/>
      <c r="N79" s="1646"/>
      <c r="O79" s="1646"/>
      <c r="P79" s="1646"/>
    </row>
    <row r="80" spans="2:16" x14ac:dyDescent="0.45">
      <c r="B80" s="581"/>
      <c r="C80" s="1567"/>
      <c r="D80" s="1567"/>
      <c r="E80" s="1646"/>
      <c r="F80" s="1646"/>
      <c r="G80" s="1646"/>
      <c r="H80" s="1646"/>
      <c r="I80" s="1646"/>
      <c r="J80" s="1646"/>
      <c r="K80" s="1646"/>
      <c r="L80" s="1646"/>
      <c r="M80" s="1646"/>
      <c r="N80" s="1646"/>
      <c r="O80" s="1646"/>
      <c r="P80" s="1646"/>
    </row>
    <row r="81" spans="2:16" x14ac:dyDescent="0.45">
      <c r="B81" s="581"/>
      <c r="C81" s="1567"/>
      <c r="D81" s="1567"/>
      <c r="E81" s="1646"/>
      <c r="F81" s="1646"/>
      <c r="G81" s="1646"/>
      <c r="H81" s="1646"/>
      <c r="I81" s="1646"/>
      <c r="J81" s="1646"/>
      <c r="K81" s="1646"/>
      <c r="L81" s="1646"/>
      <c r="M81" s="1646"/>
      <c r="N81" s="1646"/>
      <c r="O81" s="1646"/>
      <c r="P81" s="1646"/>
    </row>
    <row r="82" spans="2:16" x14ac:dyDescent="0.45">
      <c r="B82" s="581"/>
      <c r="C82" s="1567"/>
      <c r="D82" s="1567"/>
      <c r="E82" s="1646"/>
      <c r="F82" s="1646"/>
      <c r="G82" s="1646"/>
      <c r="H82" s="1646"/>
      <c r="I82" s="1646"/>
      <c r="J82" s="1646"/>
      <c r="K82" s="1646"/>
      <c r="L82" s="1646"/>
      <c r="M82" s="1646"/>
      <c r="N82" s="1646"/>
      <c r="O82" s="1646"/>
      <c r="P82" s="1646"/>
    </row>
    <row r="83" spans="2:16" x14ac:dyDescent="0.45">
      <c r="B83" s="581"/>
      <c r="C83" s="1567"/>
      <c r="D83" s="1567"/>
      <c r="E83" s="1646"/>
      <c r="F83" s="1646"/>
      <c r="G83" s="1646"/>
      <c r="H83" s="1646"/>
      <c r="I83" s="1646"/>
      <c r="J83" s="1646"/>
      <c r="K83" s="1646"/>
      <c r="L83" s="1646"/>
      <c r="M83" s="1646"/>
      <c r="N83" s="1646"/>
      <c r="O83" s="1646"/>
      <c r="P83" s="1646"/>
    </row>
    <row r="84" spans="2:16" x14ac:dyDescent="0.45">
      <c r="B84" s="581"/>
      <c r="C84" s="1567"/>
      <c r="D84" s="1567"/>
      <c r="E84" s="1646"/>
      <c r="F84" s="1646"/>
      <c r="G84" s="1646"/>
      <c r="H84" s="1646"/>
      <c r="I84" s="1646"/>
      <c r="J84" s="1646"/>
      <c r="K84" s="1646"/>
      <c r="L84" s="1646"/>
      <c r="M84" s="1646"/>
      <c r="N84" s="1646"/>
      <c r="O84" s="1646"/>
      <c r="P84" s="1646"/>
    </row>
    <row r="85" spans="2:16" x14ac:dyDescent="0.45">
      <c r="B85" s="581"/>
      <c r="C85" s="1567"/>
      <c r="D85" s="1567"/>
      <c r="E85" s="1646"/>
      <c r="F85" s="1646"/>
      <c r="G85" s="1646"/>
      <c r="H85" s="1646"/>
      <c r="I85" s="1646"/>
      <c r="J85" s="1646"/>
      <c r="K85" s="1646"/>
      <c r="L85" s="1646"/>
      <c r="M85" s="1646"/>
      <c r="N85" s="1646"/>
      <c r="O85" s="1646"/>
      <c r="P85" s="1646"/>
    </row>
    <row r="86" spans="2:16" x14ac:dyDescent="0.45">
      <c r="B86" s="581"/>
      <c r="C86" s="1567"/>
      <c r="D86" s="1567"/>
      <c r="E86" s="1646"/>
      <c r="F86" s="1646"/>
      <c r="G86" s="1646"/>
      <c r="H86" s="1646"/>
      <c r="I86" s="1646"/>
      <c r="J86" s="1646"/>
      <c r="K86" s="1646"/>
      <c r="L86" s="1646"/>
      <c r="M86" s="1646"/>
      <c r="N86" s="1646"/>
      <c r="O86" s="1646"/>
      <c r="P86" s="1646"/>
    </row>
    <row r="87" spans="2:16" x14ac:dyDescent="0.45">
      <c r="B87" s="581"/>
      <c r="C87" s="1567"/>
      <c r="D87" s="1567"/>
      <c r="E87" s="1646"/>
      <c r="F87" s="1646"/>
      <c r="G87" s="1646"/>
      <c r="H87" s="1646"/>
      <c r="I87" s="1646"/>
      <c r="J87" s="1646"/>
      <c r="K87" s="1646"/>
      <c r="L87" s="1646"/>
      <c r="M87" s="1646"/>
      <c r="N87" s="1646"/>
      <c r="O87" s="1646"/>
      <c r="P87" s="1646"/>
    </row>
    <row r="88" spans="2:16" x14ac:dyDescent="0.45">
      <c r="B88" s="581"/>
      <c r="C88" s="1567"/>
      <c r="D88" s="1567"/>
      <c r="E88" s="1646"/>
      <c r="F88" s="1646"/>
      <c r="G88" s="1646"/>
      <c r="H88" s="1646"/>
      <c r="I88" s="1646"/>
      <c r="J88" s="1646"/>
      <c r="K88" s="1646"/>
      <c r="L88" s="1646"/>
      <c r="M88" s="1646"/>
      <c r="N88" s="1646"/>
      <c r="O88" s="1646"/>
      <c r="P88" s="1646"/>
    </row>
    <row r="89" spans="2:16" x14ac:dyDescent="0.45">
      <c r="B89" s="581"/>
      <c r="C89" s="1567"/>
      <c r="D89" s="1567"/>
      <c r="E89" s="1646"/>
      <c r="F89" s="1646"/>
      <c r="G89" s="1646"/>
      <c r="H89" s="1646"/>
      <c r="I89" s="1646"/>
      <c r="J89" s="1646"/>
      <c r="K89" s="1646"/>
      <c r="L89" s="1646"/>
      <c r="M89" s="1646"/>
      <c r="N89" s="1646"/>
      <c r="O89" s="1646"/>
      <c r="P89" s="1646"/>
    </row>
    <row r="90" spans="2:16" x14ac:dyDescent="0.45">
      <c r="B90" s="581"/>
      <c r="C90" s="1567"/>
      <c r="D90" s="1567"/>
      <c r="E90" s="1646"/>
      <c r="F90" s="1646"/>
      <c r="G90" s="1646"/>
      <c r="H90" s="1646"/>
      <c r="I90" s="1646"/>
      <c r="J90" s="1646"/>
      <c r="K90" s="1646"/>
      <c r="L90" s="1646"/>
      <c r="M90" s="1646"/>
      <c r="N90" s="1646"/>
      <c r="O90" s="1646"/>
      <c r="P90" s="1646"/>
    </row>
    <row r="91" spans="2:16" x14ac:dyDescent="0.45">
      <c r="B91" s="581"/>
      <c r="C91" s="1567"/>
      <c r="D91" s="1567"/>
      <c r="E91" s="1646"/>
      <c r="F91" s="1646"/>
      <c r="G91" s="1646"/>
      <c r="H91" s="1646"/>
      <c r="I91" s="1646"/>
      <c r="J91" s="1646"/>
      <c r="K91" s="1646"/>
      <c r="L91" s="1646"/>
      <c r="M91" s="1646"/>
      <c r="N91" s="1646"/>
      <c r="O91" s="1646"/>
      <c r="P91" s="1646"/>
    </row>
    <row r="92" spans="2:16" x14ac:dyDescent="0.45">
      <c r="B92" s="581"/>
      <c r="C92" s="1567"/>
      <c r="D92" s="1567"/>
      <c r="E92" s="1646"/>
      <c r="F92" s="1646"/>
      <c r="G92" s="1646"/>
      <c r="H92" s="1646"/>
      <c r="I92" s="1646"/>
      <c r="J92" s="1646"/>
      <c r="K92" s="1646"/>
      <c r="L92" s="1646"/>
      <c r="M92" s="1646"/>
      <c r="N92" s="1646"/>
      <c r="O92" s="1646"/>
      <c r="P92" s="1646"/>
    </row>
  </sheetData>
  <customSheetViews>
    <customSheetView guid="{8CC598B7-8EB7-4AE3-BEF6-CBCE0253806D}" showGridLines="0" state="veryHidden" topLeftCell="A40">
      <selection activeCell="E1" sqref="E1"/>
      <pageMargins left="0.7" right="0.7" top="0.75" bottom="0.75" header="0.3" footer="0.3"/>
      <pageSetup orientation="portrait" r:id="rId1"/>
    </customSheetView>
  </customSheetViews>
  <mergeCells count="4">
    <mergeCell ref="U5:X5"/>
    <mergeCell ref="AA5:AD5"/>
    <mergeCell ref="T6:T7"/>
    <mergeCell ref="Z6:Z7"/>
  </mergeCells>
  <pageMargins left="0.7" right="0.7" top="0.75" bottom="0.75" header="0.3" footer="0.3"/>
  <pageSetup orientation="portrait" r:id="rId2"/>
  <drawing r:id="rId3"/>
  <legacyDrawing r:id="rId4"/>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TNV"/>
  <dimension ref="B1:CC88"/>
  <sheetViews>
    <sheetView showGridLines="0" zoomScaleNormal="100" workbookViewId="0">
      <pane xSplit="4" ySplit="9" topLeftCell="E10" activePane="bottomRight" state="frozen"/>
      <selection activeCell="G14" sqref="G14"/>
      <selection pane="topRight" activeCell="G14" sqref="G14"/>
      <selection pane="bottomLeft" activeCell="G14" sqref="G14"/>
      <selection pane="bottomRight" activeCell="E1" sqref="E1"/>
    </sheetView>
  </sheetViews>
  <sheetFormatPr defaultColWidth="9.26953125" defaultRowHeight="16" x14ac:dyDescent="0.45"/>
  <cols>
    <col min="1" max="1" width="1.453125" style="585" customWidth="1"/>
    <col min="2" max="2" width="4.81640625" style="585" customWidth="1"/>
    <col min="3" max="3" width="10.54296875" style="585" customWidth="1"/>
    <col min="4" max="4" width="17.7265625" style="585" customWidth="1"/>
    <col min="5" max="5" width="12.7265625" style="585" customWidth="1"/>
    <col min="6" max="6" width="10.453125" style="585" customWidth="1"/>
    <col min="7" max="7" width="8.7265625" style="585" customWidth="1"/>
    <col min="8" max="8" width="15" style="585" customWidth="1"/>
    <col min="9" max="9" width="24.453125" style="585" customWidth="1"/>
    <col min="10" max="10" width="13" style="585" customWidth="1"/>
    <col min="11" max="11" width="11.453125" style="585" customWidth="1"/>
    <col min="12" max="12" width="27.26953125" style="585" customWidth="1"/>
    <col min="13" max="13" width="10.7265625" style="585" customWidth="1"/>
    <col min="14" max="14" width="12.7265625" style="585" customWidth="1"/>
    <col min="15" max="16" width="16.7265625" style="585" customWidth="1"/>
    <col min="17" max="17" width="11" style="585" customWidth="1"/>
    <col min="18" max="18" width="13.7265625" style="585" customWidth="1"/>
    <col min="19" max="19" width="16.453125" style="585" customWidth="1"/>
    <col min="20" max="21" width="11.26953125" style="585" customWidth="1"/>
    <col min="22" max="22" width="11" style="585" customWidth="1"/>
    <col min="23" max="23" width="3.453125" style="585" customWidth="1"/>
    <col min="24" max="24" width="10" style="585" customWidth="1"/>
    <col min="25" max="27" width="10.54296875" style="585" customWidth="1"/>
    <col min="28" max="28" width="10.7265625" style="585" customWidth="1"/>
    <col min="29" max="29" width="11.54296875" style="585" customWidth="1"/>
    <col min="30" max="30" width="6.7265625" style="585" customWidth="1"/>
    <col min="31" max="31" width="10.7265625" style="585" customWidth="1"/>
    <col min="32" max="32" width="7.7265625" style="585" customWidth="1"/>
    <col min="33" max="33" width="10.7265625" style="585" customWidth="1"/>
    <col min="34" max="35" width="9.26953125" style="585" customWidth="1"/>
    <col min="36" max="36" width="10" style="585" customWidth="1"/>
    <col min="37" max="39" width="9.54296875" style="585" customWidth="1"/>
    <col min="40" max="40" width="7.26953125" style="585" customWidth="1"/>
    <col min="41" max="41" width="14.54296875" style="585" customWidth="1"/>
    <col min="42" max="42" width="10.26953125" style="585" customWidth="1"/>
    <col min="43" max="43" width="8.453125" style="585" customWidth="1"/>
    <col min="44" max="44" width="2" style="585" customWidth="1"/>
    <col min="45" max="56" width="4.7265625" style="585" bestFit="1" customWidth="1"/>
    <col min="57" max="57" width="4.26953125" style="585" customWidth="1"/>
    <col min="58" max="69" width="4.7265625" style="585" bestFit="1" customWidth="1"/>
    <col min="70" max="70" width="4.26953125" style="585" customWidth="1"/>
    <col min="71" max="71" width="6.54296875" style="585" customWidth="1"/>
    <col min="72" max="72" width="11.7265625" style="585" customWidth="1"/>
    <col min="73" max="75" width="10.26953125" style="585" customWidth="1"/>
    <col min="76" max="76" width="11.1796875" style="585" customWidth="1"/>
    <col min="77" max="77" width="11.81640625" style="585" customWidth="1"/>
    <col min="78" max="78" width="10.26953125" style="585" customWidth="1"/>
    <col min="79" max="79" width="4.26953125" style="585" customWidth="1"/>
    <col min="80" max="80" width="9.26953125" style="585"/>
    <col min="81" max="81" width="21.7265625" style="585" bestFit="1" customWidth="1"/>
    <col min="82" max="16384" width="9.26953125" style="585"/>
  </cols>
  <sheetData>
    <row r="1" spans="2:81" x14ac:dyDescent="0.45">
      <c r="B1" s="594"/>
      <c r="C1" s="595"/>
      <c r="D1" s="1447" t="s">
        <v>1692</v>
      </c>
      <c r="E1" s="595"/>
      <c r="F1" s="595"/>
      <c r="G1" s="595"/>
      <c r="H1" s="595"/>
      <c r="I1" s="595"/>
      <c r="J1" s="595"/>
      <c r="K1" s="595"/>
      <c r="L1" s="595"/>
      <c r="M1" s="595"/>
      <c r="N1" s="595"/>
      <c r="O1" s="595"/>
      <c r="P1" s="595"/>
      <c r="Q1" s="595"/>
      <c r="R1" s="595"/>
      <c r="S1" s="595"/>
      <c r="T1" s="595"/>
      <c r="U1" s="595"/>
      <c r="V1" s="598"/>
      <c r="W1" s="1446"/>
      <c r="X1" s="594"/>
      <c r="Y1" s="595"/>
      <c r="Z1" s="595"/>
      <c r="AA1" s="595"/>
      <c r="AB1" s="595"/>
      <c r="AC1" s="595"/>
      <c r="AD1" s="595"/>
      <c r="AE1" s="595"/>
      <c r="AF1" s="595"/>
      <c r="AG1" s="595"/>
      <c r="AH1" s="595"/>
      <c r="AI1" s="595"/>
      <c r="AJ1" s="595"/>
      <c r="AK1" s="595"/>
      <c r="AL1" s="598"/>
      <c r="AM1" s="598"/>
      <c r="AN1" s="594"/>
      <c r="AO1" s="595"/>
      <c r="AP1" s="595"/>
      <c r="AQ1" s="598"/>
      <c r="AR1" s="1446"/>
      <c r="AS1" s="594"/>
      <c r="AT1" s="595"/>
      <c r="AU1" s="595"/>
      <c r="AV1" s="595"/>
      <c r="AW1" s="595"/>
      <c r="AX1" s="595"/>
      <c r="AY1" s="595"/>
      <c r="AZ1" s="595"/>
      <c r="BA1" s="595"/>
      <c r="BB1" s="595"/>
      <c r="BC1" s="595"/>
      <c r="BD1" s="598"/>
      <c r="BE1" s="1446"/>
      <c r="BF1" s="594"/>
      <c r="BG1" s="595"/>
      <c r="BH1" s="595"/>
      <c r="BI1" s="595"/>
      <c r="BJ1" s="595"/>
      <c r="BK1" s="595"/>
      <c r="BL1" s="595"/>
      <c r="BM1" s="595"/>
      <c r="BN1" s="595"/>
      <c r="BO1" s="595"/>
      <c r="BP1" s="595"/>
      <c r="BQ1" s="598"/>
      <c r="BR1" s="1446"/>
      <c r="BS1" s="594"/>
      <c r="BT1" s="595"/>
      <c r="BU1" s="595"/>
      <c r="BV1" s="595"/>
      <c r="BW1" s="595"/>
      <c r="BX1" s="595"/>
      <c r="BY1" s="595"/>
      <c r="BZ1" s="598"/>
      <c r="CA1" s="1446"/>
      <c r="CB1" s="594"/>
      <c r="CC1" s="598"/>
    </row>
    <row r="2" spans="2:81" x14ac:dyDescent="0.45">
      <c r="B2" s="596"/>
      <c r="C2" s="597"/>
      <c r="D2" s="597"/>
      <c r="E2" s="597"/>
      <c r="F2" s="597"/>
      <c r="G2" s="597"/>
      <c r="H2" s="597"/>
      <c r="I2" s="597"/>
      <c r="J2" s="597"/>
      <c r="K2" s="597"/>
      <c r="L2" s="597"/>
      <c r="M2" s="597"/>
      <c r="N2" s="597"/>
      <c r="O2" s="597"/>
      <c r="P2" s="597"/>
      <c r="Q2" s="597"/>
      <c r="R2" s="597"/>
      <c r="S2" s="597"/>
      <c r="T2" s="597"/>
      <c r="U2" s="597"/>
      <c r="V2" s="599"/>
      <c r="W2" s="1446"/>
      <c r="X2" s="596"/>
      <c r="Y2" s="597"/>
      <c r="Z2" s="597"/>
      <c r="AA2" s="597"/>
      <c r="AB2" s="597"/>
      <c r="AC2" s="597"/>
      <c r="AD2" s="597"/>
      <c r="AE2" s="597"/>
      <c r="AF2" s="597"/>
      <c r="AG2" s="597"/>
      <c r="AH2" s="597"/>
      <c r="AI2" s="597"/>
      <c r="AJ2" s="597"/>
      <c r="AK2" s="597"/>
      <c r="AL2" s="599"/>
      <c r="AM2" s="599"/>
      <c r="AN2" s="596"/>
      <c r="AO2" s="597"/>
      <c r="AP2" s="597"/>
      <c r="AQ2" s="599"/>
      <c r="AR2" s="1446"/>
      <c r="AS2" s="596"/>
      <c r="AT2" s="597"/>
      <c r="AU2" s="597"/>
      <c r="AV2" s="597"/>
      <c r="AW2" s="597"/>
      <c r="AX2" s="597"/>
      <c r="AY2" s="597"/>
      <c r="AZ2" s="597"/>
      <c r="BA2" s="597"/>
      <c r="BB2" s="597"/>
      <c r="BC2" s="597"/>
      <c r="BD2" s="599"/>
      <c r="BE2" s="1446"/>
      <c r="BF2" s="596"/>
      <c r="BG2" s="597"/>
      <c r="BH2" s="597"/>
      <c r="BI2" s="597"/>
      <c r="BJ2" s="597"/>
      <c r="BK2" s="597"/>
      <c r="BL2" s="597"/>
      <c r="BM2" s="597"/>
      <c r="BN2" s="597"/>
      <c r="BO2" s="597"/>
      <c r="BP2" s="597"/>
      <c r="BQ2" s="599"/>
      <c r="BR2" s="1446"/>
      <c r="BS2" s="596"/>
      <c r="BT2" s="597"/>
      <c r="BU2" s="597"/>
      <c r="BV2" s="597"/>
      <c r="BW2" s="597"/>
      <c r="BX2" s="597"/>
      <c r="BY2" s="597"/>
      <c r="BZ2" s="599"/>
      <c r="CA2" s="1446"/>
      <c r="CB2" s="596"/>
      <c r="CC2" s="599"/>
    </row>
    <row r="3" spans="2:81" x14ac:dyDescent="0.45">
      <c r="W3" s="1446"/>
      <c r="AM3" s="1446"/>
      <c r="AR3" s="1446"/>
      <c r="BE3" s="1446"/>
      <c r="BR3" s="1446"/>
      <c r="CA3" s="1446"/>
    </row>
    <row r="4" spans="2:81" s="1891" customFormat="1" ht="17.5" customHeight="1" x14ac:dyDescent="0.45">
      <c r="B4" s="1225"/>
      <c r="C4" s="1225"/>
      <c r="D4" s="1225"/>
      <c r="E4" s="1225"/>
      <c r="F4" s="1225"/>
      <c r="G4" s="1225"/>
      <c r="H4" s="1225"/>
      <c r="I4" s="1225" t="s">
        <v>1693</v>
      </c>
      <c r="J4" s="1225"/>
      <c r="K4" s="1225"/>
      <c r="L4" s="1225"/>
      <c r="M4" s="1225"/>
      <c r="N4" s="1225"/>
      <c r="O4" s="1225"/>
      <c r="P4" s="1225"/>
      <c r="Q4" s="1225"/>
      <c r="R4" s="1225"/>
      <c r="S4" s="1225"/>
      <c r="T4" s="1225"/>
      <c r="U4" s="1225"/>
      <c r="V4" s="1225"/>
      <c r="W4" s="1888"/>
      <c r="X4" s="1225" t="s">
        <v>1694</v>
      </c>
      <c r="Y4" s="1225"/>
      <c r="Z4" s="1225"/>
      <c r="AA4" s="1225"/>
      <c r="AB4" s="1225"/>
      <c r="AC4" s="1225"/>
      <c r="AD4" s="1225"/>
      <c r="AE4" s="1225"/>
      <c r="AF4" s="1225"/>
      <c r="AG4" s="1225"/>
      <c r="AH4" s="1225"/>
      <c r="AI4" s="1225"/>
      <c r="AJ4" s="1225"/>
      <c r="AK4" s="1225"/>
      <c r="AL4" s="1225"/>
      <c r="AM4" s="1889"/>
      <c r="AN4" s="1225"/>
      <c r="AO4" s="1225"/>
      <c r="AP4" s="1225"/>
      <c r="AQ4" s="1225"/>
      <c r="AR4" s="1888"/>
      <c r="AS4" s="1225" t="s">
        <v>1695</v>
      </c>
      <c r="AT4" s="1890"/>
      <c r="AU4" s="1890"/>
      <c r="AV4" s="1890"/>
      <c r="AW4" s="1890"/>
      <c r="AX4" s="1890"/>
      <c r="AY4" s="1890"/>
      <c r="AZ4" s="1890"/>
      <c r="BA4" s="1890"/>
      <c r="BB4" s="1890"/>
      <c r="BC4" s="1890"/>
      <c r="BD4" s="1890"/>
      <c r="BE4" s="1888"/>
      <c r="BF4" s="1225" t="s">
        <v>1736</v>
      </c>
      <c r="BG4" s="1890"/>
      <c r="BH4" s="1890"/>
      <c r="BI4" s="1890"/>
      <c r="BJ4" s="1890"/>
      <c r="BK4" s="1890"/>
      <c r="BL4" s="1890"/>
      <c r="BM4" s="1890"/>
      <c r="BN4" s="1890"/>
      <c r="BO4" s="1890"/>
      <c r="BP4" s="1890"/>
      <c r="BQ4" s="1890"/>
      <c r="BR4" s="1888"/>
      <c r="BS4" s="1887" t="s">
        <v>1914</v>
      </c>
      <c r="BT4" s="1887"/>
      <c r="BU4" s="1887"/>
      <c r="BV4" s="1887"/>
      <c r="BW4" s="1887"/>
      <c r="BX4" s="1887"/>
      <c r="BY4" s="1887"/>
      <c r="BZ4" s="1887"/>
      <c r="CA4" s="1888"/>
      <c r="CB4" s="1225" t="s">
        <v>1564</v>
      </c>
      <c r="CC4" s="1225"/>
    </row>
    <row r="5" spans="2:81" x14ac:dyDescent="0.45">
      <c r="W5" s="1446"/>
      <c r="AM5" s="1446"/>
      <c r="AR5" s="1446"/>
      <c r="BE5" s="1446"/>
      <c r="BR5" s="1446"/>
      <c r="BS5" s="586"/>
      <c r="BT5" s="586"/>
      <c r="BU5" s="586"/>
      <c r="BV5" s="587"/>
      <c r="BW5" s="587"/>
      <c r="BX5" s="587"/>
      <c r="BY5" s="587"/>
      <c r="BZ5" s="587"/>
      <c r="CA5" s="1446"/>
    </row>
    <row r="6" spans="2:81" x14ac:dyDescent="0.45">
      <c r="B6" s="2290" t="s">
        <v>45</v>
      </c>
      <c r="C6" s="2289" t="s">
        <v>1696</v>
      </c>
      <c r="D6" s="2289" t="s">
        <v>1697</v>
      </c>
      <c r="E6" s="2289" t="s">
        <v>1698</v>
      </c>
      <c r="F6" s="2289" t="s">
        <v>1699</v>
      </c>
      <c r="G6" s="2289" t="s">
        <v>1700</v>
      </c>
      <c r="H6" s="2289" t="s">
        <v>1701</v>
      </c>
      <c r="I6" s="2289" t="s">
        <v>1702</v>
      </c>
      <c r="J6" s="2289"/>
      <c r="K6" s="2289"/>
      <c r="L6" s="2289"/>
      <c r="M6" s="2289"/>
      <c r="N6" s="2289" t="s">
        <v>1703</v>
      </c>
      <c r="O6" s="2289"/>
      <c r="P6" s="2289"/>
      <c r="Q6" s="2289"/>
      <c r="R6" s="2289" t="s">
        <v>1704</v>
      </c>
      <c r="S6" s="2289"/>
      <c r="T6" s="2289"/>
      <c r="U6" s="2289"/>
      <c r="V6" s="2291"/>
      <c r="W6" s="1446"/>
      <c r="X6" s="2290" t="s">
        <v>1705</v>
      </c>
      <c r="Y6" s="2289"/>
      <c r="Z6" s="2289"/>
      <c r="AA6" s="2289"/>
      <c r="AB6" s="2289"/>
      <c r="AC6" s="2289" t="s">
        <v>1706</v>
      </c>
      <c r="AD6" s="2289"/>
      <c r="AE6" s="2289"/>
      <c r="AF6" s="2289"/>
      <c r="AG6" s="2289" t="s">
        <v>1573</v>
      </c>
      <c r="AH6" s="2289"/>
      <c r="AI6" s="2289"/>
      <c r="AJ6" s="2289"/>
      <c r="AK6" s="2289" t="s">
        <v>1707</v>
      </c>
      <c r="AL6" s="2291"/>
      <c r="AM6" s="2292"/>
      <c r="AN6" s="2290" t="s">
        <v>22</v>
      </c>
      <c r="AO6" s="2289"/>
      <c r="AP6" s="2289"/>
      <c r="AQ6" s="2291"/>
      <c r="AR6" s="1446"/>
      <c r="AS6" s="2290" t="s">
        <v>1708</v>
      </c>
      <c r="AT6" s="2289"/>
      <c r="AU6" s="2289"/>
      <c r="AV6" s="2289"/>
      <c r="AW6" s="2289"/>
      <c r="AX6" s="2289"/>
      <c r="AY6" s="2289"/>
      <c r="AZ6" s="2289"/>
      <c r="BA6" s="2289"/>
      <c r="BB6" s="2289"/>
      <c r="BC6" s="2289"/>
      <c r="BD6" s="2291"/>
      <c r="BE6" s="1446"/>
      <c r="BF6" s="2293" t="s">
        <v>1708</v>
      </c>
      <c r="BG6" s="2294"/>
      <c r="BH6" s="2294"/>
      <c r="BI6" s="2294"/>
      <c r="BJ6" s="2294"/>
      <c r="BK6" s="2294"/>
      <c r="BL6" s="2294"/>
      <c r="BM6" s="2294"/>
      <c r="BN6" s="2294"/>
      <c r="BO6" s="2294"/>
      <c r="BP6" s="2294"/>
      <c r="BQ6" s="2295"/>
      <c r="BR6" s="1446"/>
      <c r="BS6" s="1313"/>
      <c r="BT6" s="1312"/>
      <c r="BU6" s="1312"/>
      <c r="BV6" s="1312"/>
      <c r="BW6" s="1312"/>
      <c r="BX6" s="1312"/>
      <c r="BY6" s="1312"/>
      <c r="BZ6" s="1433"/>
      <c r="CA6" s="1446"/>
      <c r="CB6" s="1313"/>
      <c r="CC6" s="1433"/>
    </row>
    <row r="7" spans="2:81" ht="16" customHeight="1" x14ac:dyDescent="0.45">
      <c r="B7" s="2281"/>
      <c r="C7" s="2277"/>
      <c r="D7" s="2277"/>
      <c r="E7" s="2277"/>
      <c r="F7" s="2277"/>
      <c r="G7" s="2277"/>
      <c r="H7" s="2277"/>
      <c r="I7" s="2277" t="s">
        <v>1709</v>
      </c>
      <c r="J7" s="2277" t="s">
        <v>1710</v>
      </c>
      <c r="K7" s="2277" t="s">
        <v>1711</v>
      </c>
      <c r="L7" s="2277" t="s">
        <v>1712</v>
      </c>
      <c r="M7" s="2277" t="s">
        <v>1713</v>
      </c>
      <c r="N7" s="2277" t="s">
        <v>1714</v>
      </c>
      <c r="O7" s="2277" t="s">
        <v>1715</v>
      </c>
      <c r="P7" s="2277" t="s">
        <v>1716</v>
      </c>
      <c r="Q7" s="2277" t="s">
        <v>1717</v>
      </c>
      <c r="R7" s="2277" t="s">
        <v>1718</v>
      </c>
      <c r="S7" s="2277" t="s">
        <v>1719</v>
      </c>
      <c r="T7" s="2277" t="s">
        <v>357</v>
      </c>
      <c r="U7" s="2277"/>
      <c r="V7" s="2279" t="s">
        <v>1904</v>
      </c>
      <c r="W7" s="1446"/>
      <c r="X7" s="2281" t="s">
        <v>1720</v>
      </c>
      <c r="Y7" s="2277" t="s">
        <v>852</v>
      </c>
      <c r="Z7" s="2277" t="s">
        <v>1721</v>
      </c>
      <c r="AA7" s="2277" t="s">
        <v>2381</v>
      </c>
      <c r="AB7" s="2277" t="s">
        <v>1561</v>
      </c>
      <c r="AC7" s="2277" t="s">
        <v>1722</v>
      </c>
      <c r="AD7" s="2277" t="s">
        <v>1723</v>
      </c>
      <c r="AE7" s="2277" t="s">
        <v>1724</v>
      </c>
      <c r="AF7" s="2277" t="s">
        <v>1723</v>
      </c>
      <c r="AG7" s="2277" t="s">
        <v>1576</v>
      </c>
      <c r="AH7" s="2277" t="s">
        <v>1577</v>
      </c>
      <c r="AI7" s="2277"/>
      <c r="AJ7" s="2277"/>
      <c r="AK7" s="2277" t="s">
        <v>1720</v>
      </c>
      <c r="AL7" s="2279" t="s">
        <v>852</v>
      </c>
      <c r="AM7" s="2279" t="s">
        <v>1561</v>
      </c>
      <c r="AN7" s="2281" t="s">
        <v>1725</v>
      </c>
      <c r="AO7" s="2277" t="s">
        <v>1726</v>
      </c>
      <c r="AP7" s="2277" t="s">
        <v>1727</v>
      </c>
      <c r="AQ7" s="2279" t="s">
        <v>1728</v>
      </c>
      <c r="AR7" s="1446"/>
      <c r="AS7" s="2285">
        <v>1</v>
      </c>
      <c r="AT7" s="2287">
        <v>2</v>
      </c>
      <c r="AU7" s="2287">
        <v>3</v>
      </c>
      <c r="AV7" s="2287">
        <v>4</v>
      </c>
      <c r="AW7" s="2287">
        <v>5</v>
      </c>
      <c r="AX7" s="2287">
        <v>6</v>
      </c>
      <c r="AY7" s="2287">
        <v>7</v>
      </c>
      <c r="AZ7" s="2287">
        <v>8</v>
      </c>
      <c r="BA7" s="2287">
        <v>9</v>
      </c>
      <c r="BB7" s="2287">
        <v>10</v>
      </c>
      <c r="BC7" s="2287">
        <v>11</v>
      </c>
      <c r="BD7" s="2283">
        <v>12</v>
      </c>
      <c r="BE7" s="1446"/>
      <c r="BF7" s="2285">
        <v>1</v>
      </c>
      <c r="BG7" s="2287">
        <v>2</v>
      </c>
      <c r="BH7" s="2287">
        <v>3</v>
      </c>
      <c r="BI7" s="2287">
        <v>4</v>
      </c>
      <c r="BJ7" s="2287">
        <v>5</v>
      </c>
      <c r="BK7" s="2287">
        <v>6</v>
      </c>
      <c r="BL7" s="2287">
        <v>7</v>
      </c>
      <c r="BM7" s="2287">
        <v>8</v>
      </c>
      <c r="BN7" s="2287">
        <v>9</v>
      </c>
      <c r="BO7" s="2287">
        <v>10</v>
      </c>
      <c r="BP7" s="2287">
        <v>11</v>
      </c>
      <c r="BQ7" s="2283">
        <v>12</v>
      </c>
      <c r="BR7" s="1446"/>
      <c r="BS7" s="1314"/>
      <c r="BT7" s="2277" t="s">
        <v>1913</v>
      </c>
      <c r="BU7" s="2277"/>
      <c r="BV7" s="2277" t="s">
        <v>1905</v>
      </c>
      <c r="BW7" s="2277"/>
      <c r="BX7" s="2277" t="s">
        <v>1906</v>
      </c>
      <c r="BY7" s="2277"/>
      <c r="BZ7" s="2279" t="s">
        <v>1907</v>
      </c>
      <c r="CA7" s="1446"/>
      <c r="CB7" s="1314"/>
      <c r="CC7" s="1434"/>
    </row>
    <row r="8" spans="2:81" ht="16" customHeight="1" x14ac:dyDescent="0.45">
      <c r="B8" s="2282"/>
      <c r="C8" s="2278"/>
      <c r="D8" s="2278"/>
      <c r="E8" s="2278"/>
      <c r="F8" s="2278"/>
      <c r="G8" s="2278"/>
      <c r="H8" s="2278"/>
      <c r="I8" s="2278"/>
      <c r="J8" s="2278"/>
      <c r="K8" s="2278"/>
      <c r="L8" s="2278"/>
      <c r="M8" s="2278"/>
      <c r="N8" s="2278"/>
      <c r="O8" s="2278"/>
      <c r="P8" s="2278"/>
      <c r="Q8" s="2278"/>
      <c r="R8" s="2278"/>
      <c r="S8" s="2278"/>
      <c r="T8" s="1811" t="s">
        <v>1729</v>
      </c>
      <c r="U8" s="1811" t="s">
        <v>1730</v>
      </c>
      <c r="V8" s="2280"/>
      <c r="W8" s="1446"/>
      <c r="X8" s="2282"/>
      <c r="Y8" s="2278"/>
      <c r="Z8" s="2278"/>
      <c r="AA8" s="2278"/>
      <c r="AB8" s="2278"/>
      <c r="AC8" s="2278"/>
      <c r="AD8" s="2278"/>
      <c r="AE8" s="2278"/>
      <c r="AF8" s="2278"/>
      <c r="AG8" s="2278"/>
      <c r="AH8" s="1811" t="s">
        <v>230</v>
      </c>
      <c r="AI8" s="1811" t="s">
        <v>246</v>
      </c>
      <c r="AJ8" s="1811" t="s">
        <v>1731</v>
      </c>
      <c r="AK8" s="2278"/>
      <c r="AL8" s="2280"/>
      <c r="AM8" s="2280"/>
      <c r="AN8" s="2282"/>
      <c r="AO8" s="2278"/>
      <c r="AP8" s="2278"/>
      <c r="AQ8" s="2280"/>
      <c r="AR8" s="1446"/>
      <c r="AS8" s="2286"/>
      <c r="AT8" s="2288"/>
      <c r="AU8" s="2288"/>
      <c r="AV8" s="2288"/>
      <c r="AW8" s="2288"/>
      <c r="AX8" s="2288"/>
      <c r="AY8" s="2288"/>
      <c r="AZ8" s="2288"/>
      <c r="BA8" s="2288"/>
      <c r="BB8" s="2288"/>
      <c r="BC8" s="2288"/>
      <c r="BD8" s="2284"/>
      <c r="BE8" s="1446"/>
      <c r="BF8" s="2286"/>
      <c r="BG8" s="2288"/>
      <c r="BH8" s="2288"/>
      <c r="BI8" s="2288"/>
      <c r="BJ8" s="2288"/>
      <c r="BK8" s="2288"/>
      <c r="BL8" s="2288"/>
      <c r="BM8" s="2288"/>
      <c r="BN8" s="2288"/>
      <c r="BO8" s="2288"/>
      <c r="BP8" s="2288"/>
      <c r="BQ8" s="2284"/>
      <c r="BR8" s="1446"/>
      <c r="BS8" s="1810" t="s">
        <v>32</v>
      </c>
      <c r="BT8" s="1811" t="s">
        <v>1575</v>
      </c>
      <c r="BU8" s="1811" t="s">
        <v>5706</v>
      </c>
      <c r="BV8" s="1811" t="s">
        <v>1575</v>
      </c>
      <c r="BW8" s="1811" t="s">
        <v>5706</v>
      </c>
      <c r="BX8" s="1811" t="s">
        <v>1908</v>
      </c>
      <c r="BY8" s="1811" t="s">
        <v>1909</v>
      </c>
      <c r="BZ8" s="2280"/>
      <c r="CA8" s="1446"/>
      <c r="CB8" s="1810" t="s">
        <v>1574</v>
      </c>
      <c r="CC8" s="1812" t="s">
        <v>99</v>
      </c>
    </row>
    <row r="9" spans="2:81" ht="16" customHeight="1" x14ac:dyDescent="0.45">
      <c r="B9" s="1813" t="s">
        <v>27</v>
      </c>
      <c r="C9" s="1814" t="s">
        <v>28</v>
      </c>
      <c r="D9" s="1814" t="s">
        <v>29</v>
      </c>
      <c r="E9" s="1814" t="s">
        <v>53</v>
      </c>
      <c r="F9" s="1814" t="s">
        <v>54</v>
      </c>
      <c r="G9" s="1814" t="s">
        <v>55</v>
      </c>
      <c r="H9" s="1814" t="s">
        <v>56</v>
      </c>
      <c r="I9" s="1814" t="s">
        <v>57</v>
      </c>
      <c r="J9" s="1814" t="s">
        <v>58</v>
      </c>
      <c r="K9" s="1814" t="s">
        <v>59</v>
      </c>
      <c r="L9" s="1814" t="s">
        <v>60</v>
      </c>
      <c r="M9" s="1814" t="s">
        <v>61</v>
      </c>
      <c r="N9" s="1814" t="s">
        <v>62</v>
      </c>
      <c r="O9" s="1814" t="s">
        <v>76</v>
      </c>
      <c r="P9" s="1814" t="s">
        <v>77</v>
      </c>
      <c r="Q9" s="1814" t="s">
        <v>78</v>
      </c>
      <c r="R9" s="1814" t="s">
        <v>513</v>
      </c>
      <c r="S9" s="1814" t="s">
        <v>514</v>
      </c>
      <c r="T9" s="1814" t="s">
        <v>515</v>
      </c>
      <c r="U9" s="1814" t="s">
        <v>516</v>
      </c>
      <c r="V9" s="1815" t="s">
        <v>517</v>
      </c>
      <c r="W9" s="1446"/>
      <c r="X9" s="1813" t="s">
        <v>1732</v>
      </c>
      <c r="Y9" s="1814" t="s">
        <v>1732</v>
      </c>
      <c r="Z9" s="1814" t="s">
        <v>1732</v>
      </c>
      <c r="AA9" s="1814" t="s">
        <v>1732</v>
      </c>
      <c r="AB9" s="1814" t="s">
        <v>1732</v>
      </c>
      <c r="AC9" s="1814" t="s">
        <v>1733</v>
      </c>
      <c r="AD9" s="1814" t="s">
        <v>1733</v>
      </c>
      <c r="AE9" s="1814" t="s">
        <v>1733</v>
      </c>
      <c r="AF9" s="1814" t="s">
        <v>1733</v>
      </c>
      <c r="AG9" s="1814" t="s">
        <v>1734</v>
      </c>
      <c r="AH9" s="1814" t="s">
        <v>1734</v>
      </c>
      <c r="AI9" s="1814" t="s">
        <v>1734</v>
      </c>
      <c r="AJ9" s="1814" t="s">
        <v>1734</v>
      </c>
      <c r="AK9" s="1814" t="s">
        <v>1735</v>
      </c>
      <c r="AL9" s="1815" t="s">
        <v>1735</v>
      </c>
      <c r="AM9" s="1815" t="s">
        <v>1735</v>
      </c>
      <c r="AN9" s="1813" t="s">
        <v>27</v>
      </c>
      <c r="AO9" s="1814" t="s">
        <v>28</v>
      </c>
      <c r="AP9" s="1814" t="s">
        <v>29</v>
      </c>
      <c r="AQ9" s="1815" t="s">
        <v>53</v>
      </c>
      <c r="AR9" s="1446"/>
      <c r="AS9" s="1813" t="s">
        <v>27</v>
      </c>
      <c r="AT9" s="1814" t="s">
        <v>28</v>
      </c>
      <c r="AU9" s="1814" t="s">
        <v>29</v>
      </c>
      <c r="AV9" s="1814" t="s">
        <v>53</v>
      </c>
      <c r="AW9" s="1814" t="s">
        <v>54</v>
      </c>
      <c r="AX9" s="1814" t="s">
        <v>55</v>
      </c>
      <c r="AY9" s="1814" t="s">
        <v>56</v>
      </c>
      <c r="AZ9" s="1814" t="s">
        <v>57</v>
      </c>
      <c r="BA9" s="1814" t="s">
        <v>58</v>
      </c>
      <c r="BB9" s="1814" t="s">
        <v>59</v>
      </c>
      <c r="BC9" s="1814" t="s">
        <v>60</v>
      </c>
      <c r="BD9" s="1815" t="s">
        <v>61</v>
      </c>
      <c r="BE9" s="1446"/>
      <c r="BF9" s="1813" t="s">
        <v>27</v>
      </c>
      <c r="BG9" s="1814" t="s">
        <v>28</v>
      </c>
      <c r="BH9" s="1814" t="s">
        <v>29</v>
      </c>
      <c r="BI9" s="1814" t="s">
        <v>53</v>
      </c>
      <c r="BJ9" s="1814" t="s">
        <v>54</v>
      </c>
      <c r="BK9" s="1814" t="s">
        <v>55</v>
      </c>
      <c r="BL9" s="1814" t="s">
        <v>56</v>
      </c>
      <c r="BM9" s="1814" t="s">
        <v>57</v>
      </c>
      <c r="BN9" s="1814" t="s">
        <v>58</v>
      </c>
      <c r="BO9" s="1814" t="s">
        <v>59</v>
      </c>
      <c r="BP9" s="1814" t="s">
        <v>60</v>
      </c>
      <c r="BQ9" s="1815" t="s">
        <v>61</v>
      </c>
      <c r="BR9" s="1446"/>
      <c r="BS9" s="1813" t="s">
        <v>27</v>
      </c>
      <c r="BT9" s="1814" t="s">
        <v>28</v>
      </c>
      <c r="BU9" s="1814" t="s">
        <v>29</v>
      </c>
      <c r="BV9" s="1814" t="s">
        <v>53</v>
      </c>
      <c r="BW9" s="1814" t="s">
        <v>54</v>
      </c>
      <c r="BX9" s="1814" t="s">
        <v>55</v>
      </c>
      <c r="BY9" s="1814" t="s">
        <v>56</v>
      </c>
      <c r="BZ9" s="1815" t="s">
        <v>57</v>
      </c>
      <c r="CA9" s="1446"/>
      <c r="CB9" s="1813" t="s">
        <v>27</v>
      </c>
      <c r="CC9" s="1815" t="s">
        <v>28</v>
      </c>
    </row>
    <row r="10" spans="2:81" ht="16" customHeight="1" x14ac:dyDescent="0.45">
      <c r="B10" s="2015"/>
      <c r="C10" s="2017"/>
      <c r="D10" s="2017"/>
      <c r="E10" s="2019"/>
      <c r="F10" s="2019"/>
      <c r="G10" s="2021"/>
      <c r="H10" s="2019"/>
      <c r="I10" s="2019"/>
      <c r="J10" s="2019"/>
      <c r="K10" s="2019"/>
      <c r="L10" s="1935"/>
      <c r="M10" s="2019"/>
      <c r="N10" s="2019"/>
      <c r="O10" s="2019"/>
      <c r="P10" s="2023"/>
      <c r="Q10" s="2023"/>
      <c r="R10" s="2017"/>
      <c r="S10" s="2017"/>
      <c r="T10" s="2021"/>
      <c r="U10" s="2021"/>
      <c r="V10" s="1655"/>
      <c r="W10" s="1647"/>
      <c r="X10" s="2026"/>
      <c r="Y10" s="2023"/>
      <c r="Z10" s="2023"/>
      <c r="AA10" s="2023"/>
      <c r="AB10" s="2023"/>
      <c r="AC10" s="2023"/>
      <c r="AD10" s="2023"/>
      <c r="AE10" s="2023"/>
      <c r="AF10" s="2023"/>
      <c r="AG10" s="2023"/>
      <c r="AH10" s="2023"/>
      <c r="AI10" s="2023"/>
      <c r="AJ10" s="2023"/>
      <c r="AK10" s="2023"/>
      <c r="AL10" s="1655"/>
      <c r="AM10" s="2027"/>
      <c r="AN10" s="2015"/>
      <c r="AO10" s="2017"/>
      <c r="AP10" s="2017"/>
      <c r="AQ10" s="1657"/>
      <c r="AR10" s="1647"/>
      <c r="AS10" s="2031"/>
      <c r="AT10" s="2033"/>
      <c r="AU10" s="2033"/>
      <c r="AV10" s="2033"/>
      <c r="AW10" s="2033"/>
      <c r="AX10" s="1659"/>
      <c r="AY10" s="2029"/>
      <c r="AZ10" s="1648"/>
      <c r="BA10" s="1648"/>
      <c r="BB10" s="1648"/>
      <c r="BC10" s="1648"/>
      <c r="BD10" s="1649"/>
      <c r="BE10" s="1446"/>
      <c r="BF10" s="602" t="s">
        <v>1443</v>
      </c>
      <c r="BG10" s="600" t="s">
        <v>1443</v>
      </c>
      <c r="BH10" s="600" t="s">
        <v>1443</v>
      </c>
      <c r="BI10" s="600" t="s">
        <v>1443</v>
      </c>
      <c r="BJ10" s="600" t="s">
        <v>1443</v>
      </c>
      <c r="BK10" s="600" t="s">
        <v>1443</v>
      </c>
      <c r="BL10" s="600" t="s">
        <v>1443</v>
      </c>
      <c r="BM10" s="600" t="s">
        <v>1443</v>
      </c>
      <c r="BN10" s="600" t="s">
        <v>1443</v>
      </c>
      <c r="BO10" s="600" t="s">
        <v>1443</v>
      </c>
      <c r="BP10" s="600" t="s">
        <v>1443</v>
      </c>
      <c r="BQ10" s="606" t="s">
        <v>1443</v>
      </c>
      <c r="BR10" s="1446"/>
      <c r="BS10" s="1439">
        <f t="array" ref="BS10:BS21">Thang</f>
        <v>1</v>
      </c>
      <c r="BT10" s="589" t="s">
        <v>1870</v>
      </c>
      <c r="BU10" s="589" t="s">
        <v>1871</v>
      </c>
      <c r="BV10" s="589" t="s">
        <v>1910</v>
      </c>
      <c r="BW10" s="589" t="s">
        <v>1911</v>
      </c>
      <c r="BX10" s="505">
        <f>1490000*20</f>
        <v>29800000</v>
      </c>
      <c r="BY10" s="505">
        <f>4420000*20</f>
        <v>88400000</v>
      </c>
      <c r="BZ10" s="398">
        <v>22100</v>
      </c>
      <c r="CA10" s="1446"/>
      <c r="CB10" s="1435">
        <v>622</v>
      </c>
      <c r="CC10" s="1445" t="s">
        <v>1578</v>
      </c>
    </row>
    <row r="11" spans="2:81" ht="16" customHeight="1" x14ac:dyDescent="0.45">
      <c r="B11" s="2014"/>
      <c r="C11" s="2016"/>
      <c r="D11" s="2016"/>
      <c r="E11" s="2018"/>
      <c r="F11" s="2018"/>
      <c r="G11" s="2020"/>
      <c r="H11" s="2018"/>
      <c r="I11" s="2018"/>
      <c r="J11" s="2018"/>
      <c r="K11" s="2018"/>
      <c r="L11" s="1934"/>
      <c r="M11" s="2018"/>
      <c r="N11" s="2018"/>
      <c r="O11" s="2018"/>
      <c r="P11" s="2022"/>
      <c r="Q11" s="2022"/>
      <c r="R11" s="2016"/>
      <c r="S11" s="2016"/>
      <c r="T11" s="2020"/>
      <c r="U11" s="2020"/>
      <c r="V11" s="2024"/>
      <c r="W11" s="1647"/>
      <c r="X11" s="2025"/>
      <c r="Y11" s="2022"/>
      <c r="Z11" s="2022"/>
      <c r="AA11" s="2022"/>
      <c r="AB11" s="2022"/>
      <c r="AC11" s="2022"/>
      <c r="AD11" s="2022"/>
      <c r="AE11" s="2022"/>
      <c r="AF11" s="2022"/>
      <c r="AG11" s="2022"/>
      <c r="AH11" s="2022"/>
      <c r="AI11" s="2022"/>
      <c r="AJ11" s="2022"/>
      <c r="AK11" s="2022"/>
      <c r="AL11" s="2024"/>
      <c r="AM11" s="1655"/>
      <c r="AN11" s="2014"/>
      <c r="AO11" s="2016"/>
      <c r="AP11" s="2016"/>
      <c r="AQ11" s="2028"/>
      <c r="AR11" s="1647"/>
      <c r="AS11" s="2030"/>
      <c r="AT11" s="2032"/>
      <c r="AU11" s="2032"/>
      <c r="AV11" s="2032"/>
      <c r="AW11" s="2032"/>
      <c r="AX11" s="2032"/>
      <c r="AY11" s="1659"/>
      <c r="AZ11" s="1659"/>
      <c r="BA11" s="1659"/>
      <c r="BB11" s="1659"/>
      <c r="BC11" s="1659"/>
      <c r="BD11" s="1660"/>
      <c r="BE11" s="1446"/>
      <c r="BF11" s="603"/>
      <c r="BG11" s="601"/>
      <c r="BH11" s="601"/>
      <c r="BI11" s="601"/>
      <c r="BJ11" s="601"/>
      <c r="BK11" s="601"/>
      <c r="BL11" s="601"/>
      <c r="BM11" s="601"/>
      <c r="BN11" s="601"/>
      <c r="BO11" s="601"/>
      <c r="BP11" s="601"/>
      <c r="BQ11" s="607"/>
      <c r="BR11" s="1446"/>
      <c r="BS11" s="1440">
        <v>2</v>
      </c>
      <c r="BT11" s="590" t="s">
        <v>1870</v>
      </c>
      <c r="BU11" s="590" t="s">
        <v>1871</v>
      </c>
      <c r="BV11" s="590" t="s">
        <v>1910</v>
      </c>
      <c r="BW11" s="590" t="s">
        <v>1911</v>
      </c>
      <c r="BX11" s="506">
        <f t="shared" ref="BX11:BX21" si="0">1490000*20</f>
        <v>29800000</v>
      </c>
      <c r="BY11" s="506">
        <f t="shared" ref="BY11:BY21" si="1">4420000*20</f>
        <v>88400000</v>
      </c>
      <c r="BZ11" s="399">
        <v>22100</v>
      </c>
      <c r="CA11" s="1446"/>
      <c r="CB11" s="1436">
        <v>6271</v>
      </c>
      <c r="CC11" s="1437" t="s">
        <v>1579</v>
      </c>
    </row>
    <row r="12" spans="2:81" ht="16" customHeight="1" x14ac:dyDescent="0.45">
      <c r="B12" s="1650"/>
      <c r="C12" s="1651"/>
      <c r="D12" s="1651"/>
      <c r="E12" s="1652"/>
      <c r="F12" s="1652"/>
      <c r="G12" s="1653"/>
      <c r="H12" s="1652"/>
      <c r="I12" s="1652"/>
      <c r="J12" s="1652"/>
      <c r="K12" s="1652"/>
      <c r="L12" s="1652"/>
      <c r="M12" s="1652"/>
      <c r="N12" s="1652"/>
      <c r="O12" s="1652"/>
      <c r="P12" s="1654"/>
      <c r="Q12" s="1654"/>
      <c r="R12" s="1651"/>
      <c r="S12" s="1651"/>
      <c r="T12" s="1653"/>
      <c r="U12" s="1653"/>
      <c r="V12" s="1655"/>
      <c r="W12" s="1647"/>
      <c r="X12" s="1656"/>
      <c r="Y12" s="1654"/>
      <c r="Z12" s="1654"/>
      <c r="AA12" s="1654"/>
      <c r="AB12" s="1654"/>
      <c r="AC12" s="1654"/>
      <c r="AD12" s="1654"/>
      <c r="AE12" s="1654"/>
      <c r="AF12" s="1654"/>
      <c r="AG12" s="1654"/>
      <c r="AH12" s="1654"/>
      <c r="AI12" s="1654"/>
      <c r="AJ12" s="1654"/>
      <c r="AK12" s="1654"/>
      <c r="AL12" s="1655"/>
      <c r="AM12" s="1655"/>
      <c r="AN12" s="1650"/>
      <c r="AO12" s="1651"/>
      <c r="AP12" s="1651"/>
      <c r="AQ12" s="1657"/>
      <c r="AR12" s="1647"/>
      <c r="AS12" s="1658"/>
      <c r="AT12" s="1659"/>
      <c r="AU12" s="1659"/>
      <c r="AV12" s="1659"/>
      <c r="AW12" s="1659"/>
      <c r="AX12" s="1659"/>
      <c r="AY12" s="1659"/>
      <c r="AZ12" s="1659"/>
      <c r="BA12" s="1659"/>
      <c r="BB12" s="1659"/>
      <c r="BC12" s="1659"/>
      <c r="BD12" s="1660"/>
      <c r="BE12" s="1446"/>
      <c r="BF12" s="603"/>
      <c r="BG12" s="601"/>
      <c r="BH12" s="601"/>
      <c r="BI12" s="601"/>
      <c r="BJ12" s="601"/>
      <c r="BK12" s="601"/>
      <c r="BL12" s="601"/>
      <c r="BM12" s="601"/>
      <c r="BN12" s="601"/>
      <c r="BO12" s="601"/>
      <c r="BP12" s="601"/>
      <c r="BQ12" s="607"/>
      <c r="BR12" s="1446"/>
      <c r="BS12" s="1440">
        <v>3</v>
      </c>
      <c r="BT12" s="590" t="s">
        <v>1870</v>
      </c>
      <c r="BU12" s="590" t="s">
        <v>1871</v>
      </c>
      <c r="BV12" s="590" t="s">
        <v>1910</v>
      </c>
      <c r="BW12" s="590" t="s">
        <v>1911</v>
      </c>
      <c r="BX12" s="506">
        <f t="shared" si="0"/>
        <v>29800000</v>
      </c>
      <c r="BY12" s="506">
        <f t="shared" si="1"/>
        <v>88400000</v>
      </c>
      <c r="BZ12" s="399">
        <v>22100</v>
      </c>
      <c r="CA12" s="1446"/>
      <c r="CB12" s="1436">
        <v>6411</v>
      </c>
      <c r="CC12" s="1437" t="s">
        <v>1580</v>
      </c>
    </row>
    <row r="13" spans="2:81" ht="16" customHeight="1" x14ac:dyDescent="0.45">
      <c r="B13" s="1650"/>
      <c r="C13" s="1651"/>
      <c r="D13" s="1651"/>
      <c r="E13" s="1652"/>
      <c r="F13" s="1652"/>
      <c r="G13" s="1653"/>
      <c r="H13" s="1652"/>
      <c r="I13" s="1652"/>
      <c r="J13" s="1652"/>
      <c r="K13" s="1652"/>
      <c r="L13" s="1652"/>
      <c r="M13" s="1652"/>
      <c r="N13" s="1652"/>
      <c r="O13" s="1652"/>
      <c r="P13" s="1654"/>
      <c r="Q13" s="1654"/>
      <c r="R13" s="1651"/>
      <c r="S13" s="1651"/>
      <c r="T13" s="1653"/>
      <c r="U13" s="1653"/>
      <c r="V13" s="1655"/>
      <c r="W13" s="1647"/>
      <c r="X13" s="1656"/>
      <c r="Y13" s="1654"/>
      <c r="Z13" s="1654"/>
      <c r="AA13" s="1654"/>
      <c r="AB13" s="1654"/>
      <c r="AC13" s="1654"/>
      <c r="AD13" s="1654"/>
      <c r="AE13" s="1654"/>
      <c r="AF13" s="1654"/>
      <c r="AG13" s="1654"/>
      <c r="AH13" s="1654"/>
      <c r="AI13" s="1654"/>
      <c r="AJ13" s="1654"/>
      <c r="AK13" s="1654"/>
      <c r="AL13" s="1655"/>
      <c r="AM13" s="1655"/>
      <c r="AN13" s="1650"/>
      <c r="AO13" s="1651"/>
      <c r="AP13" s="1651"/>
      <c r="AQ13" s="1657"/>
      <c r="AR13" s="1647"/>
      <c r="AS13" s="1658"/>
      <c r="AT13" s="1659"/>
      <c r="AU13" s="1659"/>
      <c r="AV13" s="1659"/>
      <c r="AW13" s="1659"/>
      <c r="AX13" s="1659"/>
      <c r="AY13" s="1659"/>
      <c r="AZ13" s="1659"/>
      <c r="BA13" s="1659"/>
      <c r="BB13" s="1659"/>
      <c r="BC13" s="1659"/>
      <c r="BD13" s="1660"/>
      <c r="BE13" s="1446"/>
      <c r="BF13" s="603"/>
      <c r="BG13" s="601"/>
      <c r="BH13" s="601"/>
      <c r="BI13" s="601"/>
      <c r="BJ13" s="601"/>
      <c r="BK13" s="601"/>
      <c r="BL13" s="601"/>
      <c r="BM13" s="601"/>
      <c r="BN13" s="601"/>
      <c r="BO13" s="601"/>
      <c r="BP13" s="601"/>
      <c r="BQ13" s="607"/>
      <c r="BR13" s="1446"/>
      <c r="BS13" s="1440">
        <v>4</v>
      </c>
      <c r="BT13" s="590" t="s">
        <v>1870</v>
      </c>
      <c r="BU13" s="590" t="s">
        <v>1871</v>
      </c>
      <c r="BV13" s="590" t="s">
        <v>1910</v>
      </c>
      <c r="BW13" s="590" t="s">
        <v>1911</v>
      </c>
      <c r="BX13" s="506">
        <f t="shared" si="0"/>
        <v>29800000</v>
      </c>
      <c r="BY13" s="506">
        <f t="shared" si="1"/>
        <v>88400000</v>
      </c>
      <c r="BZ13" s="399">
        <v>22100</v>
      </c>
      <c r="CA13" s="1446"/>
      <c r="CB13" s="1436">
        <v>6421</v>
      </c>
      <c r="CC13" s="1437" t="s">
        <v>1581</v>
      </c>
    </row>
    <row r="14" spans="2:81" ht="16" customHeight="1" x14ac:dyDescent="0.45">
      <c r="B14" s="1650"/>
      <c r="C14" s="1651"/>
      <c r="D14" s="1651"/>
      <c r="E14" s="1652"/>
      <c r="F14" s="1652"/>
      <c r="G14" s="1653"/>
      <c r="H14" s="1652"/>
      <c r="I14" s="1652"/>
      <c r="J14" s="1652"/>
      <c r="K14" s="1652"/>
      <c r="L14" s="1652"/>
      <c r="M14" s="1652"/>
      <c r="N14" s="1652"/>
      <c r="O14" s="1652"/>
      <c r="P14" s="1654"/>
      <c r="Q14" s="1654"/>
      <c r="R14" s="1651"/>
      <c r="S14" s="1651"/>
      <c r="T14" s="1653"/>
      <c r="U14" s="1653"/>
      <c r="V14" s="1655"/>
      <c r="W14" s="1647"/>
      <c r="X14" s="1656"/>
      <c r="Y14" s="1654"/>
      <c r="Z14" s="1654"/>
      <c r="AA14" s="1654"/>
      <c r="AB14" s="1654"/>
      <c r="AC14" s="1654"/>
      <c r="AD14" s="1654"/>
      <c r="AE14" s="1654"/>
      <c r="AF14" s="1654"/>
      <c r="AG14" s="1654"/>
      <c r="AH14" s="1654"/>
      <c r="AI14" s="1654"/>
      <c r="AJ14" s="1654"/>
      <c r="AK14" s="1654"/>
      <c r="AL14" s="1655"/>
      <c r="AM14" s="1655"/>
      <c r="AN14" s="1650"/>
      <c r="AO14" s="1651"/>
      <c r="AP14" s="1651"/>
      <c r="AQ14" s="1657"/>
      <c r="AR14" s="1647"/>
      <c r="AS14" s="1658"/>
      <c r="AT14" s="1659"/>
      <c r="AU14" s="1659"/>
      <c r="AV14" s="1659"/>
      <c r="AW14" s="1659"/>
      <c r="AX14" s="1659"/>
      <c r="AY14" s="1659"/>
      <c r="AZ14" s="1659"/>
      <c r="BA14" s="1659"/>
      <c r="BB14" s="1659"/>
      <c r="BC14" s="1659"/>
      <c r="BD14" s="1660"/>
      <c r="BE14" s="1446"/>
      <c r="BF14" s="603"/>
      <c r="BG14" s="601"/>
      <c r="BH14" s="601"/>
      <c r="BI14" s="601"/>
      <c r="BJ14" s="601"/>
      <c r="BK14" s="601"/>
      <c r="BL14" s="601"/>
      <c r="BM14" s="601"/>
      <c r="BN14" s="601"/>
      <c r="BO14" s="601"/>
      <c r="BP14" s="601"/>
      <c r="BQ14" s="607"/>
      <c r="BR14" s="1446"/>
      <c r="BS14" s="1440">
        <v>5</v>
      </c>
      <c r="BT14" s="590" t="s">
        <v>1870</v>
      </c>
      <c r="BU14" s="590" t="s">
        <v>1871</v>
      </c>
      <c r="BV14" s="590" t="s">
        <v>1910</v>
      </c>
      <c r="BW14" s="590" t="s">
        <v>1911</v>
      </c>
      <c r="BX14" s="506">
        <f t="shared" si="0"/>
        <v>29800000</v>
      </c>
      <c r="BY14" s="506">
        <f t="shared" si="1"/>
        <v>88400000</v>
      </c>
      <c r="BZ14" s="399">
        <v>22100</v>
      </c>
      <c r="CA14" s="1446"/>
      <c r="CB14" s="1436"/>
      <c r="CC14" s="1437"/>
    </row>
    <row r="15" spans="2:81" ht="16" customHeight="1" x14ac:dyDescent="0.45">
      <c r="B15" s="1650"/>
      <c r="C15" s="1651"/>
      <c r="D15" s="1651"/>
      <c r="E15" s="1652"/>
      <c r="F15" s="1652"/>
      <c r="G15" s="1653"/>
      <c r="H15" s="1652"/>
      <c r="I15" s="1652"/>
      <c r="J15" s="1652"/>
      <c r="K15" s="1652"/>
      <c r="L15" s="1652"/>
      <c r="M15" s="1652"/>
      <c r="N15" s="1652"/>
      <c r="O15" s="1652"/>
      <c r="P15" s="1654"/>
      <c r="Q15" s="1654"/>
      <c r="R15" s="1651"/>
      <c r="S15" s="1651"/>
      <c r="T15" s="1653"/>
      <c r="U15" s="1653"/>
      <c r="V15" s="1655"/>
      <c r="W15" s="1647"/>
      <c r="X15" s="1656"/>
      <c r="Y15" s="1654"/>
      <c r="Z15" s="1654"/>
      <c r="AA15" s="1654"/>
      <c r="AB15" s="1654"/>
      <c r="AC15" s="1654"/>
      <c r="AD15" s="1654"/>
      <c r="AE15" s="1654"/>
      <c r="AF15" s="1654"/>
      <c r="AG15" s="1654"/>
      <c r="AH15" s="1654"/>
      <c r="AI15" s="1654"/>
      <c r="AJ15" s="1654"/>
      <c r="AK15" s="1654"/>
      <c r="AL15" s="1655"/>
      <c r="AM15" s="1655"/>
      <c r="AN15" s="1650"/>
      <c r="AO15" s="1651"/>
      <c r="AP15" s="1651"/>
      <c r="AQ15" s="1657"/>
      <c r="AR15" s="1647"/>
      <c r="AS15" s="1658"/>
      <c r="AT15" s="1659"/>
      <c r="AU15" s="1659"/>
      <c r="AV15" s="1659"/>
      <c r="AW15" s="1659"/>
      <c r="AX15" s="1659"/>
      <c r="AY15" s="1659"/>
      <c r="AZ15" s="1659"/>
      <c r="BA15" s="1659"/>
      <c r="BB15" s="1659"/>
      <c r="BC15" s="1659"/>
      <c r="BD15" s="1660"/>
      <c r="BE15" s="1446"/>
      <c r="BF15" s="603"/>
      <c r="BG15" s="601"/>
      <c r="BH15" s="601"/>
      <c r="BI15" s="601"/>
      <c r="BJ15" s="601"/>
      <c r="BK15" s="601"/>
      <c r="BL15" s="601"/>
      <c r="BM15" s="601"/>
      <c r="BN15" s="601"/>
      <c r="BO15" s="601"/>
      <c r="BP15" s="601"/>
      <c r="BQ15" s="607"/>
      <c r="BR15" s="1446"/>
      <c r="BS15" s="1440">
        <v>6</v>
      </c>
      <c r="BT15" s="590" t="s">
        <v>1870</v>
      </c>
      <c r="BU15" s="590" t="s">
        <v>1871</v>
      </c>
      <c r="BV15" s="590" t="s">
        <v>1910</v>
      </c>
      <c r="BW15" s="590" t="s">
        <v>1911</v>
      </c>
      <c r="BX15" s="506">
        <f t="shared" si="0"/>
        <v>29800000</v>
      </c>
      <c r="BY15" s="506">
        <f t="shared" si="1"/>
        <v>88400000</v>
      </c>
      <c r="BZ15" s="399">
        <v>22100</v>
      </c>
      <c r="CA15" s="1446"/>
      <c r="CB15" s="1436"/>
      <c r="CC15" s="1437"/>
    </row>
    <row r="16" spans="2:81" ht="16" customHeight="1" x14ac:dyDescent="0.45">
      <c r="B16" s="1650"/>
      <c r="C16" s="1651"/>
      <c r="D16" s="1651"/>
      <c r="E16" s="1652"/>
      <c r="F16" s="1652"/>
      <c r="G16" s="1653"/>
      <c r="H16" s="1652"/>
      <c r="I16" s="1652"/>
      <c r="J16" s="1652"/>
      <c r="K16" s="1652"/>
      <c r="L16" s="1652"/>
      <c r="M16" s="1652"/>
      <c r="N16" s="1652"/>
      <c r="O16" s="1652"/>
      <c r="P16" s="1654"/>
      <c r="Q16" s="1654"/>
      <c r="R16" s="1651"/>
      <c r="S16" s="1651"/>
      <c r="T16" s="1653"/>
      <c r="U16" s="1653"/>
      <c r="V16" s="1655"/>
      <c r="W16" s="1647"/>
      <c r="X16" s="1656"/>
      <c r="Y16" s="1654"/>
      <c r="Z16" s="1654"/>
      <c r="AA16" s="1654"/>
      <c r="AB16" s="1654"/>
      <c r="AC16" s="1654"/>
      <c r="AD16" s="1654"/>
      <c r="AE16" s="1654"/>
      <c r="AF16" s="1654"/>
      <c r="AG16" s="1654"/>
      <c r="AH16" s="1654"/>
      <c r="AI16" s="1654"/>
      <c r="AJ16" s="1654"/>
      <c r="AK16" s="1654"/>
      <c r="AL16" s="1655"/>
      <c r="AM16" s="1655"/>
      <c r="AN16" s="1650"/>
      <c r="AO16" s="1651"/>
      <c r="AP16" s="1651"/>
      <c r="AQ16" s="1657"/>
      <c r="AR16" s="1647"/>
      <c r="AS16" s="1658"/>
      <c r="AT16" s="1659"/>
      <c r="AU16" s="1659"/>
      <c r="AV16" s="1659"/>
      <c r="AW16" s="1659"/>
      <c r="AX16" s="1659"/>
      <c r="AY16" s="1659"/>
      <c r="AZ16" s="1659"/>
      <c r="BA16" s="1659"/>
      <c r="BB16" s="1659"/>
      <c r="BC16" s="1659"/>
      <c r="BD16" s="1660"/>
      <c r="BE16" s="1446"/>
      <c r="BF16" s="603"/>
      <c r="BG16" s="601"/>
      <c r="BH16" s="601"/>
      <c r="BI16" s="601"/>
      <c r="BJ16" s="601"/>
      <c r="BK16" s="601"/>
      <c r="BL16" s="601"/>
      <c r="BM16" s="601"/>
      <c r="BN16" s="601"/>
      <c r="BO16" s="601"/>
      <c r="BP16" s="601"/>
      <c r="BQ16" s="607"/>
      <c r="BR16" s="1446"/>
      <c r="BS16" s="1440">
        <v>7</v>
      </c>
      <c r="BT16" s="590" t="s">
        <v>1872</v>
      </c>
      <c r="BU16" s="590" t="s">
        <v>1871</v>
      </c>
      <c r="BV16" s="590" t="s">
        <v>1912</v>
      </c>
      <c r="BW16" s="590" t="s">
        <v>1911</v>
      </c>
      <c r="BX16" s="506">
        <f t="shared" si="0"/>
        <v>29800000</v>
      </c>
      <c r="BY16" s="506">
        <f t="shared" si="1"/>
        <v>88400000</v>
      </c>
      <c r="BZ16" s="399">
        <v>22100</v>
      </c>
      <c r="CA16" s="1446"/>
      <c r="CB16" s="1436"/>
      <c r="CC16" s="1437"/>
    </row>
    <row r="17" spans="2:81" ht="16" customHeight="1" x14ac:dyDescent="0.45">
      <c r="B17" s="1650"/>
      <c r="C17" s="1651"/>
      <c r="D17" s="1651"/>
      <c r="E17" s="1652"/>
      <c r="F17" s="1652"/>
      <c r="G17" s="1653"/>
      <c r="H17" s="1652"/>
      <c r="I17" s="1652"/>
      <c r="J17" s="1652"/>
      <c r="K17" s="1652"/>
      <c r="L17" s="1652"/>
      <c r="M17" s="1652"/>
      <c r="N17" s="1652"/>
      <c r="O17" s="1652"/>
      <c r="P17" s="1654"/>
      <c r="Q17" s="1654"/>
      <c r="R17" s="1651"/>
      <c r="S17" s="1651"/>
      <c r="T17" s="1653"/>
      <c r="U17" s="1653"/>
      <c r="V17" s="1655"/>
      <c r="W17" s="1647"/>
      <c r="X17" s="1656"/>
      <c r="Y17" s="1654"/>
      <c r="Z17" s="1654"/>
      <c r="AA17" s="1654"/>
      <c r="AB17" s="1654"/>
      <c r="AC17" s="1654"/>
      <c r="AD17" s="1654"/>
      <c r="AE17" s="1654"/>
      <c r="AF17" s="1654"/>
      <c r="AG17" s="1654"/>
      <c r="AH17" s="1654"/>
      <c r="AI17" s="1654"/>
      <c r="AJ17" s="1654"/>
      <c r="AK17" s="1654"/>
      <c r="AL17" s="1655"/>
      <c r="AM17" s="1655"/>
      <c r="AN17" s="1650"/>
      <c r="AO17" s="1651"/>
      <c r="AP17" s="1651"/>
      <c r="AQ17" s="1657"/>
      <c r="AR17" s="1647"/>
      <c r="AS17" s="1658"/>
      <c r="AT17" s="1659"/>
      <c r="AU17" s="1659"/>
      <c r="AV17" s="1659"/>
      <c r="AW17" s="1659"/>
      <c r="AX17" s="1659"/>
      <c r="AY17" s="1659"/>
      <c r="AZ17" s="1659"/>
      <c r="BA17" s="1659"/>
      <c r="BB17" s="1659"/>
      <c r="BC17" s="1659"/>
      <c r="BD17" s="1660"/>
      <c r="BE17" s="1446"/>
      <c r="BF17" s="603"/>
      <c r="BG17" s="601"/>
      <c r="BH17" s="601"/>
      <c r="BI17" s="601"/>
      <c r="BJ17" s="601"/>
      <c r="BK17" s="601"/>
      <c r="BL17" s="601"/>
      <c r="BM17" s="601"/>
      <c r="BN17" s="601"/>
      <c r="BO17" s="601"/>
      <c r="BP17" s="601"/>
      <c r="BQ17" s="607"/>
      <c r="BR17" s="1446"/>
      <c r="BS17" s="1440">
        <v>8</v>
      </c>
      <c r="BT17" s="590" t="s">
        <v>1872</v>
      </c>
      <c r="BU17" s="590" t="s">
        <v>1871</v>
      </c>
      <c r="BV17" s="590" t="s">
        <v>1912</v>
      </c>
      <c r="BW17" s="590" t="s">
        <v>1911</v>
      </c>
      <c r="BX17" s="506">
        <f t="shared" si="0"/>
        <v>29800000</v>
      </c>
      <c r="BY17" s="506">
        <f t="shared" si="1"/>
        <v>88400000</v>
      </c>
      <c r="BZ17" s="399">
        <v>22100</v>
      </c>
      <c r="CA17" s="1446"/>
      <c r="CB17" s="1436"/>
      <c r="CC17" s="1437"/>
    </row>
    <row r="18" spans="2:81" ht="16" customHeight="1" x14ac:dyDescent="0.45">
      <c r="B18" s="1650"/>
      <c r="C18" s="1651"/>
      <c r="D18" s="1651"/>
      <c r="E18" s="1652"/>
      <c r="F18" s="1652"/>
      <c r="G18" s="1653"/>
      <c r="H18" s="1652"/>
      <c r="I18" s="1652"/>
      <c r="J18" s="1652"/>
      <c r="K18" s="1652"/>
      <c r="L18" s="1652"/>
      <c r="M18" s="1652"/>
      <c r="N18" s="1652"/>
      <c r="O18" s="1652"/>
      <c r="P18" s="1654"/>
      <c r="Q18" s="1654"/>
      <c r="R18" s="1651"/>
      <c r="S18" s="1651"/>
      <c r="T18" s="1653"/>
      <c r="U18" s="1653"/>
      <c r="V18" s="1655"/>
      <c r="W18" s="1647"/>
      <c r="X18" s="1656"/>
      <c r="Y18" s="1654"/>
      <c r="Z18" s="1654"/>
      <c r="AA18" s="1654"/>
      <c r="AB18" s="1654"/>
      <c r="AC18" s="1654"/>
      <c r="AD18" s="1654"/>
      <c r="AE18" s="1654"/>
      <c r="AF18" s="1654"/>
      <c r="AG18" s="1654"/>
      <c r="AH18" s="1654"/>
      <c r="AI18" s="1654"/>
      <c r="AJ18" s="1654"/>
      <c r="AK18" s="1654"/>
      <c r="AL18" s="1655"/>
      <c r="AM18" s="1655"/>
      <c r="AN18" s="1650"/>
      <c r="AO18" s="1651"/>
      <c r="AP18" s="1651"/>
      <c r="AQ18" s="1657"/>
      <c r="AR18" s="1647"/>
      <c r="AS18" s="1658"/>
      <c r="AT18" s="1659"/>
      <c r="AU18" s="1659"/>
      <c r="AV18" s="1659"/>
      <c r="AW18" s="1659"/>
      <c r="AX18" s="1659"/>
      <c r="AY18" s="1659"/>
      <c r="AZ18" s="1659"/>
      <c r="BA18" s="1659"/>
      <c r="BB18" s="1659"/>
      <c r="BC18" s="1659"/>
      <c r="BD18" s="1660"/>
      <c r="BE18" s="1446"/>
      <c r="BF18" s="603"/>
      <c r="BG18" s="601"/>
      <c r="BH18" s="601"/>
      <c r="BI18" s="601"/>
      <c r="BJ18" s="601"/>
      <c r="BK18" s="601"/>
      <c r="BL18" s="601"/>
      <c r="BM18" s="601"/>
      <c r="BN18" s="601"/>
      <c r="BO18" s="601"/>
      <c r="BP18" s="601"/>
      <c r="BQ18" s="607"/>
      <c r="BR18" s="1446"/>
      <c r="BS18" s="1440">
        <v>9</v>
      </c>
      <c r="BT18" s="590" t="s">
        <v>1872</v>
      </c>
      <c r="BU18" s="590" t="s">
        <v>1871</v>
      </c>
      <c r="BV18" s="590" t="s">
        <v>1912</v>
      </c>
      <c r="BW18" s="590" t="s">
        <v>1911</v>
      </c>
      <c r="BX18" s="506">
        <f t="shared" si="0"/>
        <v>29800000</v>
      </c>
      <c r="BY18" s="506">
        <f t="shared" si="1"/>
        <v>88400000</v>
      </c>
      <c r="BZ18" s="399">
        <v>22100</v>
      </c>
      <c r="CA18" s="1446"/>
      <c r="CB18" s="1436"/>
      <c r="CC18" s="1437"/>
    </row>
    <row r="19" spans="2:81" ht="16" customHeight="1" x14ac:dyDescent="0.45">
      <c r="B19" s="1650"/>
      <c r="C19" s="1651"/>
      <c r="D19" s="1651"/>
      <c r="E19" s="1652"/>
      <c r="F19" s="1652"/>
      <c r="G19" s="1653"/>
      <c r="H19" s="1652"/>
      <c r="I19" s="1652"/>
      <c r="J19" s="1652"/>
      <c r="K19" s="1652"/>
      <c r="L19" s="1652"/>
      <c r="M19" s="1652"/>
      <c r="N19" s="1652"/>
      <c r="O19" s="1652"/>
      <c r="P19" s="1654"/>
      <c r="Q19" s="1654"/>
      <c r="R19" s="1651"/>
      <c r="S19" s="1651"/>
      <c r="T19" s="1653"/>
      <c r="U19" s="1653"/>
      <c r="V19" s="1655"/>
      <c r="W19" s="1647"/>
      <c r="X19" s="1656"/>
      <c r="Y19" s="1654"/>
      <c r="Z19" s="1654"/>
      <c r="AA19" s="1654"/>
      <c r="AB19" s="1654"/>
      <c r="AC19" s="1654"/>
      <c r="AD19" s="1654"/>
      <c r="AE19" s="1654"/>
      <c r="AF19" s="1654"/>
      <c r="AG19" s="1654"/>
      <c r="AH19" s="1654"/>
      <c r="AI19" s="1654"/>
      <c r="AJ19" s="1654"/>
      <c r="AK19" s="1654"/>
      <c r="AL19" s="1655"/>
      <c r="AM19" s="1655"/>
      <c r="AN19" s="1650"/>
      <c r="AO19" s="1651"/>
      <c r="AP19" s="1651"/>
      <c r="AQ19" s="1657"/>
      <c r="AR19" s="1647"/>
      <c r="AS19" s="1658"/>
      <c r="AT19" s="1659"/>
      <c r="AU19" s="1659"/>
      <c r="AV19" s="1659"/>
      <c r="AW19" s="1659"/>
      <c r="AX19" s="1659"/>
      <c r="AY19" s="1659"/>
      <c r="AZ19" s="1659"/>
      <c r="BA19" s="1659"/>
      <c r="BB19" s="1659"/>
      <c r="BC19" s="1659"/>
      <c r="BD19" s="1660"/>
      <c r="BE19" s="1446"/>
      <c r="BF19" s="603"/>
      <c r="BG19" s="601"/>
      <c r="BH19" s="601"/>
      <c r="BI19" s="601"/>
      <c r="BJ19" s="601"/>
      <c r="BK19" s="601"/>
      <c r="BL19" s="601"/>
      <c r="BM19" s="601"/>
      <c r="BN19" s="601"/>
      <c r="BO19" s="601"/>
      <c r="BP19" s="601"/>
      <c r="BQ19" s="607"/>
      <c r="BR19" s="1446"/>
      <c r="BS19" s="1440">
        <v>10</v>
      </c>
      <c r="BT19" s="590" t="s">
        <v>1873</v>
      </c>
      <c r="BU19" s="590" t="s">
        <v>1871</v>
      </c>
      <c r="BV19" s="590" t="s">
        <v>1912</v>
      </c>
      <c r="BW19" s="590" t="s">
        <v>1911</v>
      </c>
      <c r="BX19" s="506">
        <f t="shared" si="0"/>
        <v>29800000</v>
      </c>
      <c r="BY19" s="506">
        <f t="shared" si="1"/>
        <v>88400000</v>
      </c>
      <c r="BZ19" s="399">
        <v>22100</v>
      </c>
      <c r="CA19" s="1446"/>
      <c r="CB19" s="591"/>
      <c r="CC19" s="1437"/>
    </row>
    <row r="20" spans="2:81" ht="16" customHeight="1" x14ac:dyDescent="0.45">
      <c r="B20" s="1650"/>
      <c r="C20" s="1651"/>
      <c r="D20" s="1651"/>
      <c r="E20" s="1652"/>
      <c r="F20" s="1652"/>
      <c r="G20" s="1653"/>
      <c r="H20" s="1652"/>
      <c r="I20" s="1652"/>
      <c r="J20" s="1652"/>
      <c r="K20" s="1652"/>
      <c r="L20" s="1652"/>
      <c r="M20" s="1652"/>
      <c r="N20" s="1652"/>
      <c r="O20" s="1652"/>
      <c r="P20" s="1654"/>
      <c r="Q20" s="1654"/>
      <c r="R20" s="1651"/>
      <c r="S20" s="1651"/>
      <c r="T20" s="1653"/>
      <c r="U20" s="1653"/>
      <c r="V20" s="1655"/>
      <c r="W20" s="1647"/>
      <c r="X20" s="1656"/>
      <c r="Y20" s="1654"/>
      <c r="Z20" s="1654"/>
      <c r="AA20" s="1654"/>
      <c r="AB20" s="1654"/>
      <c r="AC20" s="1654"/>
      <c r="AD20" s="1654"/>
      <c r="AE20" s="1654"/>
      <c r="AF20" s="1654"/>
      <c r="AG20" s="1654"/>
      <c r="AH20" s="1654"/>
      <c r="AI20" s="1654"/>
      <c r="AJ20" s="1654"/>
      <c r="AK20" s="1654"/>
      <c r="AL20" s="1655"/>
      <c r="AM20" s="1655"/>
      <c r="AN20" s="1650"/>
      <c r="AO20" s="1651"/>
      <c r="AP20" s="1651"/>
      <c r="AQ20" s="1657"/>
      <c r="AR20" s="1647"/>
      <c r="AS20" s="1658"/>
      <c r="AT20" s="1659"/>
      <c r="AU20" s="1659"/>
      <c r="AV20" s="1659"/>
      <c r="AW20" s="1659"/>
      <c r="AX20" s="1659"/>
      <c r="AY20" s="1659"/>
      <c r="AZ20" s="1659"/>
      <c r="BA20" s="1659"/>
      <c r="BB20" s="1659"/>
      <c r="BC20" s="1659"/>
      <c r="BD20" s="1660"/>
      <c r="BE20" s="1446"/>
      <c r="BF20" s="603"/>
      <c r="BG20" s="601"/>
      <c r="BH20" s="601"/>
      <c r="BI20" s="601"/>
      <c r="BJ20" s="601"/>
      <c r="BK20" s="601"/>
      <c r="BL20" s="601"/>
      <c r="BM20" s="601"/>
      <c r="BN20" s="601"/>
      <c r="BO20" s="601"/>
      <c r="BP20" s="601"/>
      <c r="BQ20" s="607"/>
      <c r="BR20" s="1446"/>
      <c r="BS20" s="1440">
        <v>11</v>
      </c>
      <c r="BT20" s="590" t="s">
        <v>1873</v>
      </c>
      <c r="BU20" s="590" t="s">
        <v>1871</v>
      </c>
      <c r="BV20" s="590" t="s">
        <v>1912</v>
      </c>
      <c r="BW20" s="590" t="s">
        <v>1911</v>
      </c>
      <c r="BX20" s="506">
        <f t="shared" si="0"/>
        <v>29800000</v>
      </c>
      <c r="BY20" s="506">
        <f t="shared" si="1"/>
        <v>88400000</v>
      </c>
      <c r="BZ20" s="399">
        <v>22100</v>
      </c>
      <c r="CA20" s="1446"/>
      <c r="CB20" s="591"/>
      <c r="CC20" s="1437"/>
    </row>
    <row r="21" spans="2:81" ht="16" customHeight="1" x14ac:dyDescent="0.45">
      <c r="B21" s="1650"/>
      <c r="C21" s="1651"/>
      <c r="D21" s="1651"/>
      <c r="E21" s="1652"/>
      <c r="F21" s="1652"/>
      <c r="G21" s="1653"/>
      <c r="H21" s="1652"/>
      <c r="I21" s="1652"/>
      <c r="J21" s="1652"/>
      <c r="K21" s="1652"/>
      <c r="L21" s="1652"/>
      <c r="M21" s="1652"/>
      <c r="N21" s="1652"/>
      <c r="O21" s="1652"/>
      <c r="P21" s="1654"/>
      <c r="Q21" s="1654"/>
      <c r="R21" s="1651"/>
      <c r="S21" s="1651"/>
      <c r="T21" s="1653"/>
      <c r="U21" s="1653"/>
      <c r="V21" s="1655"/>
      <c r="W21" s="1647"/>
      <c r="X21" s="1656"/>
      <c r="Y21" s="1654"/>
      <c r="Z21" s="1654"/>
      <c r="AA21" s="1654"/>
      <c r="AB21" s="1654"/>
      <c r="AC21" s="1654"/>
      <c r="AD21" s="1654"/>
      <c r="AE21" s="1654"/>
      <c r="AF21" s="1654"/>
      <c r="AG21" s="1654"/>
      <c r="AH21" s="1654"/>
      <c r="AI21" s="1654"/>
      <c r="AJ21" s="1654"/>
      <c r="AK21" s="1654"/>
      <c r="AL21" s="1655"/>
      <c r="AM21" s="1655"/>
      <c r="AN21" s="1650"/>
      <c r="AO21" s="1651"/>
      <c r="AP21" s="1651"/>
      <c r="AQ21" s="1657"/>
      <c r="AR21" s="1647"/>
      <c r="AS21" s="1658"/>
      <c r="AT21" s="1659"/>
      <c r="AU21" s="1659"/>
      <c r="AV21" s="1659"/>
      <c r="AW21" s="1659"/>
      <c r="AX21" s="1659"/>
      <c r="AY21" s="1659"/>
      <c r="AZ21" s="1659"/>
      <c r="BA21" s="1659"/>
      <c r="BB21" s="1659"/>
      <c r="BC21" s="1659"/>
      <c r="BD21" s="1660"/>
      <c r="BE21" s="1446"/>
      <c r="BF21" s="603"/>
      <c r="BG21" s="601"/>
      <c r="BH21" s="601"/>
      <c r="BI21" s="601"/>
      <c r="BJ21" s="601"/>
      <c r="BK21" s="601"/>
      <c r="BL21" s="601"/>
      <c r="BM21" s="601"/>
      <c r="BN21" s="601"/>
      <c r="BO21" s="601"/>
      <c r="BP21" s="601"/>
      <c r="BQ21" s="607"/>
      <c r="BR21" s="1446"/>
      <c r="BS21" s="1440">
        <v>12</v>
      </c>
      <c r="BT21" s="590" t="s">
        <v>1873</v>
      </c>
      <c r="BU21" s="590" t="s">
        <v>1871</v>
      </c>
      <c r="BV21" s="590" t="s">
        <v>1912</v>
      </c>
      <c r="BW21" s="590" t="s">
        <v>1911</v>
      </c>
      <c r="BX21" s="506">
        <f t="shared" si="0"/>
        <v>29800000</v>
      </c>
      <c r="BY21" s="506">
        <f t="shared" si="1"/>
        <v>88400000</v>
      </c>
      <c r="BZ21" s="399">
        <v>22100</v>
      </c>
      <c r="CA21" s="1446"/>
      <c r="CB21" s="591"/>
      <c r="CC21" s="1437"/>
    </row>
    <row r="22" spans="2:81" ht="16" customHeight="1" x14ac:dyDescent="0.45">
      <c r="B22" s="1650"/>
      <c r="C22" s="1651"/>
      <c r="D22" s="1651"/>
      <c r="E22" s="1652"/>
      <c r="F22" s="1652"/>
      <c r="G22" s="1653"/>
      <c r="H22" s="1652"/>
      <c r="I22" s="1652"/>
      <c r="J22" s="1652"/>
      <c r="K22" s="1652"/>
      <c r="L22" s="1652"/>
      <c r="M22" s="1652"/>
      <c r="N22" s="1652"/>
      <c r="O22" s="1652"/>
      <c r="P22" s="1654"/>
      <c r="Q22" s="1654"/>
      <c r="R22" s="1651"/>
      <c r="S22" s="1651"/>
      <c r="T22" s="1653"/>
      <c r="U22" s="1653"/>
      <c r="V22" s="1655"/>
      <c r="W22" s="1647"/>
      <c r="X22" s="1656"/>
      <c r="Y22" s="1654"/>
      <c r="Z22" s="1654"/>
      <c r="AA22" s="1654"/>
      <c r="AB22" s="1654"/>
      <c r="AC22" s="1654"/>
      <c r="AD22" s="1654"/>
      <c r="AE22" s="1654"/>
      <c r="AF22" s="1654"/>
      <c r="AG22" s="1654"/>
      <c r="AH22" s="1654"/>
      <c r="AI22" s="1654"/>
      <c r="AJ22" s="1654"/>
      <c r="AK22" s="1654"/>
      <c r="AL22" s="1655"/>
      <c r="AM22" s="1655"/>
      <c r="AN22" s="1650"/>
      <c r="AO22" s="1651"/>
      <c r="AP22" s="1651"/>
      <c r="AQ22" s="1657"/>
      <c r="AR22" s="1647"/>
      <c r="AS22" s="1658"/>
      <c r="AT22" s="1659"/>
      <c r="AU22" s="1659"/>
      <c r="AV22" s="1659"/>
      <c r="AW22" s="1659"/>
      <c r="AX22" s="1659"/>
      <c r="AY22" s="1659"/>
      <c r="AZ22" s="1659"/>
      <c r="BA22" s="1659"/>
      <c r="BB22" s="1659"/>
      <c r="BC22" s="1659"/>
      <c r="BD22" s="1660"/>
      <c r="BE22" s="1446"/>
      <c r="BF22" s="603"/>
      <c r="BG22" s="601"/>
      <c r="BH22" s="601"/>
      <c r="BI22" s="601"/>
      <c r="BJ22" s="601"/>
      <c r="BK22" s="601"/>
      <c r="BL22" s="601"/>
      <c r="BM22" s="601"/>
      <c r="BN22" s="601"/>
      <c r="BO22" s="601"/>
      <c r="BP22" s="601"/>
      <c r="BQ22" s="607"/>
      <c r="BR22" s="1446"/>
      <c r="BS22" s="1441"/>
      <c r="BT22" s="590"/>
      <c r="BU22" s="590"/>
      <c r="BV22" s="590"/>
      <c r="BW22" s="590"/>
      <c r="BX22" s="1443"/>
      <c r="BY22" s="1443"/>
      <c r="BZ22" s="1437"/>
      <c r="CA22" s="1446"/>
      <c r="CB22" s="591"/>
      <c r="CC22" s="1437"/>
    </row>
    <row r="23" spans="2:81" ht="16" customHeight="1" x14ac:dyDescent="0.45">
      <c r="B23" s="1650"/>
      <c r="C23" s="1651"/>
      <c r="D23" s="1651"/>
      <c r="E23" s="1652"/>
      <c r="F23" s="1652"/>
      <c r="G23" s="1653"/>
      <c r="H23" s="1652"/>
      <c r="I23" s="1652"/>
      <c r="J23" s="1652"/>
      <c r="K23" s="1652"/>
      <c r="L23" s="1652"/>
      <c r="M23" s="1652"/>
      <c r="N23" s="1652"/>
      <c r="O23" s="1652"/>
      <c r="P23" s="1654"/>
      <c r="Q23" s="1654"/>
      <c r="R23" s="1651"/>
      <c r="S23" s="1651"/>
      <c r="T23" s="1653"/>
      <c r="U23" s="1653"/>
      <c r="V23" s="1655"/>
      <c r="W23" s="1647"/>
      <c r="X23" s="1656"/>
      <c r="Y23" s="1654"/>
      <c r="Z23" s="1654"/>
      <c r="AA23" s="1654"/>
      <c r="AB23" s="1654"/>
      <c r="AC23" s="1654"/>
      <c r="AD23" s="1654"/>
      <c r="AE23" s="1654"/>
      <c r="AF23" s="1654"/>
      <c r="AG23" s="1654"/>
      <c r="AH23" s="1654"/>
      <c r="AI23" s="1654"/>
      <c r="AJ23" s="1654"/>
      <c r="AK23" s="1654"/>
      <c r="AL23" s="1655"/>
      <c r="AM23" s="1655"/>
      <c r="AN23" s="1650"/>
      <c r="AO23" s="1651"/>
      <c r="AP23" s="1651"/>
      <c r="AQ23" s="1657"/>
      <c r="AR23" s="1647"/>
      <c r="AS23" s="1658"/>
      <c r="AT23" s="1659"/>
      <c r="AU23" s="1659"/>
      <c r="AV23" s="1659"/>
      <c r="AW23" s="1659"/>
      <c r="AX23" s="1659"/>
      <c r="AY23" s="1659"/>
      <c r="AZ23" s="1659"/>
      <c r="BA23" s="1659"/>
      <c r="BB23" s="1659"/>
      <c r="BC23" s="1659"/>
      <c r="BD23" s="1660"/>
      <c r="BE23" s="1446"/>
      <c r="BF23" s="603"/>
      <c r="BG23" s="601"/>
      <c r="BH23" s="601"/>
      <c r="BI23" s="601"/>
      <c r="BJ23" s="601"/>
      <c r="BK23" s="601"/>
      <c r="BL23" s="601"/>
      <c r="BM23" s="601"/>
      <c r="BN23" s="601"/>
      <c r="BO23" s="601"/>
      <c r="BP23" s="601"/>
      <c r="BQ23" s="607"/>
      <c r="BR23" s="1446"/>
      <c r="BS23" s="1441"/>
      <c r="BT23" s="590"/>
      <c r="BU23" s="590"/>
      <c r="BV23" s="590"/>
      <c r="BW23" s="590"/>
      <c r="BX23" s="1443"/>
      <c r="BY23" s="1443"/>
      <c r="BZ23" s="1437"/>
      <c r="CA23" s="1446"/>
      <c r="CB23" s="591"/>
      <c r="CC23" s="1437"/>
    </row>
    <row r="24" spans="2:81" ht="16" customHeight="1" x14ac:dyDescent="0.45">
      <c r="B24" s="1650"/>
      <c r="C24" s="1651"/>
      <c r="D24" s="1651"/>
      <c r="E24" s="1652"/>
      <c r="F24" s="1652"/>
      <c r="G24" s="1653"/>
      <c r="H24" s="1652"/>
      <c r="I24" s="1652"/>
      <c r="J24" s="1652"/>
      <c r="K24" s="1652"/>
      <c r="L24" s="1652"/>
      <c r="M24" s="1652"/>
      <c r="N24" s="1652"/>
      <c r="O24" s="1652"/>
      <c r="P24" s="1654"/>
      <c r="Q24" s="1654"/>
      <c r="R24" s="1651"/>
      <c r="S24" s="1651"/>
      <c r="T24" s="1653"/>
      <c r="U24" s="1653"/>
      <c r="V24" s="1655"/>
      <c r="W24" s="1647"/>
      <c r="X24" s="1656"/>
      <c r="Y24" s="1654"/>
      <c r="Z24" s="1654"/>
      <c r="AA24" s="1654"/>
      <c r="AB24" s="1654"/>
      <c r="AC24" s="1654"/>
      <c r="AD24" s="1654"/>
      <c r="AE24" s="1654"/>
      <c r="AF24" s="1654"/>
      <c r="AG24" s="1654"/>
      <c r="AH24" s="1654"/>
      <c r="AI24" s="1654"/>
      <c r="AJ24" s="1654"/>
      <c r="AK24" s="1654"/>
      <c r="AL24" s="1655"/>
      <c r="AM24" s="1655"/>
      <c r="AN24" s="1650"/>
      <c r="AO24" s="1651"/>
      <c r="AP24" s="1651"/>
      <c r="AQ24" s="1657"/>
      <c r="AR24" s="1647"/>
      <c r="AS24" s="1658"/>
      <c r="AT24" s="1659"/>
      <c r="AU24" s="1659"/>
      <c r="AV24" s="1659"/>
      <c r="AW24" s="1659"/>
      <c r="AX24" s="1659"/>
      <c r="AY24" s="1659"/>
      <c r="AZ24" s="1659"/>
      <c r="BA24" s="1659"/>
      <c r="BB24" s="1659"/>
      <c r="BC24" s="1659"/>
      <c r="BD24" s="1660"/>
      <c r="BE24" s="1446"/>
      <c r="BF24" s="603"/>
      <c r="BG24" s="601"/>
      <c r="BH24" s="601"/>
      <c r="BI24" s="601"/>
      <c r="BJ24" s="601"/>
      <c r="BK24" s="601"/>
      <c r="BL24" s="601"/>
      <c r="BM24" s="601"/>
      <c r="BN24" s="601"/>
      <c r="BO24" s="601"/>
      <c r="BP24" s="601"/>
      <c r="BQ24" s="607"/>
      <c r="BR24" s="1446"/>
      <c r="BS24" s="1441"/>
      <c r="BT24" s="590"/>
      <c r="BU24" s="590"/>
      <c r="BV24" s="590"/>
      <c r="BW24" s="590"/>
      <c r="BX24" s="1443"/>
      <c r="BY24" s="1443"/>
      <c r="BZ24" s="1437"/>
      <c r="CA24" s="1446"/>
      <c r="CB24" s="591"/>
      <c r="CC24" s="1437"/>
    </row>
    <row r="25" spans="2:81" ht="16" customHeight="1" x14ac:dyDescent="0.45">
      <c r="B25" s="1650"/>
      <c r="C25" s="1651"/>
      <c r="D25" s="1651"/>
      <c r="E25" s="1652"/>
      <c r="F25" s="1652"/>
      <c r="G25" s="1653"/>
      <c r="H25" s="1652"/>
      <c r="I25" s="1652"/>
      <c r="J25" s="1652"/>
      <c r="K25" s="1652"/>
      <c r="L25" s="1652"/>
      <c r="M25" s="1652"/>
      <c r="N25" s="1652"/>
      <c r="O25" s="1652"/>
      <c r="P25" s="1654"/>
      <c r="Q25" s="1654"/>
      <c r="R25" s="1651"/>
      <c r="S25" s="1651"/>
      <c r="T25" s="1653"/>
      <c r="U25" s="1653"/>
      <c r="V25" s="1655"/>
      <c r="W25" s="1647"/>
      <c r="X25" s="1656"/>
      <c r="Y25" s="1654"/>
      <c r="Z25" s="1654"/>
      <c r="AA25" s="1654"/>
      <c r="AB25" s="1654"/>
      <c r="AC25" s="1654"/>
      <c r="AD25" s="1654"/>
      <c r="AE25" s="1654"/>
      <c r="AF25" s="1654"/>
      <c r="AG25" s="1654"/>
      <c r="AH25" s="1654"/>
      <c r="AI25" s="1654"/>
      <c r="AJ25" s="1654"/>
      <c r="AK25" s="1654"/>
      <c r="AL25" s="1655"/>
      <c r="AM25" s="1655"/>
      <c r="AN25" s="1650"/>
      <c r="AO25" s="1651"/>
      <c r="AP25" s="1651"/>
      <c r="AQ25" s="1657"/>
      <c r="AR25" s="1647"/>
      <c r="AS25" s="1658"/>
      <c r="AT25" s="1659"/>
      <c r="AU25" s="1659"/>
      <c r="AV25" s="1659"/>
      <c r="AW25" s="1659"/>
      <c r="AX25" s="1659"/>
      <c r="AY25" s="1659"/>
      <c r="AZ25" s="1659"/>
      <c r="BA25" s="1659"/>
      <c r="BB25" s="1659"/>
      <c r="BC25" s="1659"/>
      <c r="BD25" s="1660"/>
      <c r="BE25" s="1446"/>
      <c r="BF25" s="603"/>
      <c r="BG25" s="601"/>
      <c r="BH25" s="601"/>
      <c r="BI25" s="601"/>
      <c r="BJ25" s="601"/>
      <c r="BK25" s="601"/>
      <c r="BL25" s="601"/>
      <c r="BM25" s="601"/>
      <c r="BN25" s="601"/>
      <c r="BO25" s="601"/>
      <c r="BP25" s="601"/>
      <c r="BQ25" s="607"/>
      <c r="BR25" s="1446"/>
      <c r="BS25" s="1441"/>
      <c r="BT25" s="590"/>
      <c r="BU25" s="590"/>
      <c r="BV25" s="590"/>
      <c r="BW25" s="590"/>
      <c r="BX25" s="1443"/>
      <c r="BY25" s="1443"/>
      <c r="BZ25" s="1437"/>
      <c r="CA25" s="1446"/>
      <c r="CB25" s="591"/>
      <c r="CC25" s="1437"/>
    </row>
    <row r="26" spans="2:81" ht="16" customHeight="1" x14ac:dyDescent="0.45">
      <c r="B26" s="1650"/>
      <c r="C26" s="1651"/>
      <c r="D26" s="1651"/>
      <c r="E26" s="1652"/>
      <c r="F26" s="1652"/>
      <c r="G26" s="1653"/>
      <c r="H26" s="1652"/>
      <c r="I26" s="1652"/>
      <c r="J26" s="1652"/>
      <c r="K26" s="1652"/>
      <c r="L26" s="1652"/>
      <c r="M26" s="1652"/>
      <c r="N26" s="1652"/>
      <c r="O26" s="1652"/>
      <c r="P26" s="1654"/>
      <c r="Q26" s="1654"/>
      <c r="R26" s="1651"/>
      <c r="S26" s="1651"/>
      <c r="T26" s="1653"/>
      <c r="U26" s="1653"/>
      <c r="V26" s="1655"/>
      <c r="W26" s="1647"/>
      <c r="X26" s="1656"/>
      <c r="Y26" s="1654"/>
      <c r="Z26" s="1654"/>
      <c r="AA26" s="1654"/>
      <c r="AB26" s="1654"/>
      <c r="AC26" s="1654"/>
      <c r="AD26" s="1654"/>
      <c r="AE26" s="1654"/>
      <c r="AF26" s="1654"/>
      <c r="AG26" s="1654"/>
      <c r="AH26" s="1654"/>
      <c r="AI26" s="1654"/>
      <c r="AJ26" s="1654"/>
      <c r="AK26" s="1654"/>
      <c r="AL26" s="1655"/>
      <c r="AM26" s="1655"/>
      <c r="AN26" s="1650"/>
      <c r="AO26" s="1651"/>
      <c r="AP26" s="1651"/>
      <c r="AQ26" s="1657"/>
      <c r="AR26" s="1647"/>
      <c r="AS26" s="1658"/>
      <c r="AT26" s="1659"/>
      <c r="AU26" s="1659"/>
      <c r="AV26" s="1659"/>
      <c r="AW26" s="1659"/>
      <c r="AX26" s="1659"/>
      <c r="AY26" s="1659"/>
      <c r="AZ26" s="1659"/>
      <c r="BA26" s="1659"/>
      <c r="BB26" s="1659"/>
      <c r="BC26" s="1659"/>
      <c r="BD26" s="1660"/>
      <c r="BE26" s="1446"/>
      <c r="BF26" s="603"/>
      <c r="BG26" s="601"/>
      <c r="BH26" s="601"/>
      <c r="BI26" s="601"/>
      <c r="BJ26" s="601"/>
      <c r="BK26" s="601"/>
      <c r="BL26" s="601"/>
      <c r="BM26" s="601"/>
      <c r="BN26" s="601"/>
      <c r="BO26" s="601"/>
      <c r="BP26" s="601"/>
      <c r="BQ26" s="607"/>
      <c r="BR26" s="1446"/>
      <c r="BS26" s="1441"/>
      <c r="BT26" s="590"/>
      <c r="BU26" s="590"/>
      <c r="BV26" s="590"/>
      <c r="BW26" s="590"/>
      <c r="BX26" s="1443"/>
      <c r="BY26" s="1443"/>
      <c r="BZ26" s="1437"/>
      <c r="CA26" s="1446"/>
      <c r="CB26" s="591"/>
      <c r="CC26" s="1437"/>
    </row>
    <row r="27" spans="2:81" ht="16" customHeight="1" x14ac:dyDescent="0.45">
      <c r="B27" s="1650"/>
      <c r="C27" s="1651"/>
      <c r="D27" s="1651"/>
      <c r="E27" s="1652"/>
      <c r="F27" s="1652"/>
      <c r="G27" s="1653"/>
      <c r="H27" s="1652"/>
      <c r="I27" s="1652"/>
      <c r="J27" s="1652"/>
      <c r="K27" s="1652"/>
      <c r="L27" s="1652"/>
      <c r="M27" s="1652"/>
      <c r="N27" s="1652"/>
      <c r="O27" s="1652"/>
      <c r="P27" s="1654"/>
      <c r="Q27" s="1654"/>
      <c r="R27" s="1651"/>
      <c r="S27" s="1651"/>
      <c r="T27" s="1653"/>
      <c r="U27" s="1653"/>
      <c r="V27" s="1655"/>
      <c r="W27" s="1647"/>
      <c r="X27" s="1656"/>
      <c r="Y27" s="1654"/>
      <c r="Z27" s="1654"/>
      <c r="AA27" s="1654"/>
      <c r="AB27" s="1654"/>
      <c r="AC27" s="1654"/>
      <c r="AD27" s="1654"/>
      <c r="AE27" s="1654"/>
      <c r="AF27" s="1654"/>
      <c r="AG27" s="1654"/>
      <c r="AH27" s="1654"/>
      <c r="AI27" s="1654"/>
      <c r="AJ27" s="1654"/>
      <c r="AK27" s="1654"/>
      <c r="AL27" s="1655"/>
      <c r="AM27" s="1655"/>
      <c r="AN27" s="1650"/>
      <c r="AO27" s="1651"/>
      <c r="AP27" s="1651"/>
      <c r="AQ27" s="1657"/>
      <c r="AR27" s="1647"/>
      <c r="AS27" s="1658"/>
      <c r="AT27" s="1659"/>
      <c r="AU27" s="1659"/>
      <c r="AV27" s="1659"/>
      <c r="AW27" s="1659"/>
      <c r="AX27" s="1659"/>
      <c r="AY27" s="1659"/>
      <c r="AZ27" s="1659"/>
      <c r="BA27" s="1659"/>
      <c r="BB27" s="1659"/>
      <c r="BC27" s="1659"/>
      <c r="BD27" s="1660"/>
      <c r="BE27" s="1446"/>
      <c r="BF27" s="603"/>
      <c r="BG27" s="601"/>
      <c r="BH27" s="601"/>
      <c r="BI27" s="601"/>
      <c r="BJ27" s="601"/>
      <c r="BK27" s="601"/>
      <c r="BL27" s="601"/>
      <c r="BM27" s="601"/>
      <c r="BN27" s="601"/>
      <c r="BO27" s="601"/>
      <c r="BP27" s="601"/>
      <c r="BQ27" s="607"/>
      <c r="BR27" s="1446"/>
      <c r="BS27" s="1441"/>
      <c r="BT27" s="590"/>
      <c r="BU27" s="590"/>
      <c r="BV27" s="590"/>
      <c r="BW27" s="590"/>
      <c r="BX27" s="1443"/>
      <c r="BY27" s="1443"/>
      <c r="BZ27" s="1437"/>
      <c r="CA27" s="1446"/>
      <c r="CB27" s="591"/>
      <c r="CC27" s="1437"/>
    </row>
    <row r="28" spans="2:81" ht="16" customHeight="1" x14ac:dyDescent="0.45">
      <c r="B28" s="1650"/>
      <c r="C28" s="1651"/>
      <c r="D28" s="1651"/>
      <c r="E28" s="1652"/>
      <c r="F28" s="1652"/>
      <c r="G28" s="1653"/>
      <c r="H28" s="1652"/>
      <c r="I28" s="1652"/>
      <c r="J28" s="1652"/>
      <c r="K28" s="1652"/>
      <c r="L28" s="1652"/>
      <c r="M28" s="1652"/>
      <c r="N28" s="1652"/>
      <c r="O28" s="1652"/>
      <c r="P28" s="1654"/>
      <c r="Q28" s="1654"/>
      <c r="R28" s="1651"/>
      <c r="S28" s="1651"/>
      <c r="T28" s="1653"/>
      <c r="U28" s="1653"/>
      <c r="V28" s="1655"/>
      <c r="W28" s="1647"/>
      <c r="X28" s="1656"/>
      <c r="Y28" s="1654"/>
      <c r="Z28" s="1654"/>
      <c r="AA28" s="1654"/>
      <c r="AB28" s="1654"/>
      <c r="AC28" s="1654"/>
      <c r="AD28" s="1654"/>
      <c r="AE28" s="1654"/>
      <c r="AF28" s="1654"/>
      <c r="AG28" s="1654"/>
      <c r="AH28" s="1654"/>
      <c r="AI28" s="1654"/>
      <c r="AJ28" s="1654"/>
      <c r="AK28" s="1654"/>
      <c r="AL28" s="1655"/>
      <c r="AM28" s="1655"/>
      <c r="AN28" s="1650"/>
      <c r="AO28" s="1651"/>
      <c r="AP28" s="1651"/>
      <c r="AQ28" s="1657"/>
      <c r="AR28" s="1647"/>
      <c r="AS28" s="1658"/>
      <c r="AT28" s="1659"/>
      <c r="AU28" s="1659"/>
      <c r="AV28" s="1659"/>
      <c r="AW28" s="1659"/>
      <c r="AX28" s="1659"/>
      <c r="AY28" s="1659"/>
      <c r="AZ28" s="1659"/>
      <c r="BA28" s="1659"/>
      <c r="BB28" s="1659"/>
      <c r="BC28" s="1659"/>
      <c r="BD28" s="1660"/>
      <c r="BE28" s="1446"/>
      <c r="BF28" s="603"/>
      <c r="BG28" s="601"/>
      <c r="BH28" s="601"/>
      <c r="BI28" s="601"/>
      <c r="BJ28" s="601"/>
      <c r="BK28" s="601"/>
      <c r="BL28" s="601"/>
      <c r="BM28" s="601"/>
      <c r="BN28" s="601"/>
      <c r="BO28" s="601"/>
      <c r="BP28" s="601"/>
      <c r="BQ28" s="607"/>
      <c r="BR28" s="1446"/>
      <c r="BS28" s="1441"/>
      <c r="BT28" s="590"/>
      <c r="BU28" s="590"/>
      <c r="BV28" s="590"/>
      <c r="BW28" s="590"/>
      <c r="BX28" s="1443"/>
      <c r="BY28" s="1443"/>
      <c r="BZ28" s="1437"/>
      <c r="CA28" s="1446"/>
      <c r="CB28" s="591"/>
      <c r="CC28" s="1437"/>
    </row>
    <row r="29" spans="2:81" ht="16" customHeight="1" x14ac:dyDescent="0.45">
      <c r="B29" s="1650"/>
      <c r="C29" s="1651"/>
      <c r="D29" s="1651"/>
      <c r="E29" s="1652"/>
      <c r="F29" s="1652"/>
      <c r="G29" s="1653"/>
      <c r="H29" s="1652"/>
      <c r="I29" s="1652"/>
      <c r="J29" s="1652"/>
      <c r="K29" s="1652"/>
      <c r="L29" s="1652"/>
      <c r="M29" s="1652"/>
      <c r="N29" s="1652"/>
      <c r="O29" s="1652"/>
      <c r="P29" s="1654"/>
      <c r="Q29" s="1654"/>
      <c r="R29" s="1651"/>
      <c r="S29" s="1651"/>
      <c r="T29" s="1653"/>
      <c r="U29" s="1653"/>
      <c r="V29" s="1655"/>
      <c r="W29" s="1647"/>
      <c r="X29" s="1656"/>
      <c r="Y29" s="1654"/>
      <c r="Z29" s="1654"/>
      <c r="AA29" s="1654"/>
      <c r="AB29" s="1654"/>
      <c r="AC29" s="1654"/>
      <c r="AD29" s="1654"/>
      <c r="AE29" s="1654"/>
      <c r="AF29" s="1654"/>
      <c r="AG29" s="1654"/>
      <c r="AH29" s="1654"/>
      <c r="AI29" s="1654"/>
      <c r="AJ29" s="1654"/>
      <c r="AK29" s="1654"/>
      <c r="AL29" s="1655"/>
      <c r="AM29" s="1655"/>
      <c r="AN29" s="1650"/>
      <c r="AO29" s="1651"/>
      <c r="AP29" s="1651"/>
      <c r="AQ29" s="1657"/>
      <c r="AR29" s="1647"/>
      <c r="AS29" s="1658"/>
      <c r="AT29" s="1659"/>
      <c r="AU29" s="1659"/>
      <c r="AV29" s="1659"/>
      <c r="AW29" s="1659"/>
      <c r="AX29" s="1659"/>
      <c r="AY29" s="1659"/>
      <c r="AZ29" s="1659"/>
      <c r="BA29" s="1659"/>
      <c r="BB29" s="1659"/>
      <c r="BC29" s="1659"/>
      <c r="BD29" s="1660"/>
      <c r="BE29" s="1446"/>
      <c r="BF29" s="603"/>
      <c r="BG29" s="601"/>
      <c r="BH29" s="601"/>
      <c r="BI29" s="601"/>
      <c r="BJ29" s="601"/>
      <c r="BK29" s="601"/>
      <c r="BL29" s="601"/>
      <c r="BM29" s="601"/>
      <c r="BN29" s="601"/>
      <c r="BO29" s="601"/>
      <c r="BP29" s="601"/>
      <c r="BQ29" s="607"/>
      <c r="BR29" s="1446"/>
      <c r="BS29" s="1441"/>
      <c r="BT29" s="590"/>
      <c r="BU29" s="590"/>
      <c r="BV29" s="590"/>
      <c r="BW29" s="590"/>
      <c r="BX29" s="1443"/>
      <c r="BY29" s="1443"/>
      <c r="BZ29" s="1437"/>
      <c r="CA29" s="1446"/>
      <c r="CB29" s="591"/>
      <c r="CC29" s="1437"/>
    </row>
    <row r="30" spans="2:81" ht="16" customHeight="1" x14ac:dyDescent="0.45">
      <c r="B30" s="1650"/>
      <c r="C30" s="1651"/>
      <c r="D30" s="1651"/>
      <c r="E30" s="1652"/>
      <c r="F30" s="1652"/>
      <c r="G30" s="1653"/>
      <c r="H30" s="1652"/>
      <c r="I30" s="1652"/>
      <c r="J30" s="1652"/>
      <c r="K30" s="1652"/>
      <c r="L30" s="1652"/>
      <c r="M30" s="1652"/>
      <c r="N30" s="1652"/>
      <c r="O30" s="1652"/>
      <c r="P30" s="1654"/>
      <c r="Q30" s="1654"/>
      <c r="R30" s="1651"/>
      <c r="S30" s="1651"/>
      <c r="T30" s="1653"/>
      <c r="U30" s="1653"/>
      <c r="V30" s="1655"/>
      <c r="W30" s="1647"/>
      <c r="X30" s="1656"/>
      <c r="Y30" s="1654"/>
      <c r="Z30" s="1654"/>
      <c r="AA30" s="1654"/>
      <c r="AB30" s="1654"/>
      <c r="AC30" s="1654"/>
      <c r="AD30" s="1654"/>
      <c r="AE30" s="1654"/>
      <c r="AF30" s="1654"/>
      <c r="AG30" s="1654"/>
      <c r="AH30" s="1654"/>
      <c r="AI30" s="1654"/>
      <c r="AJ30" s="1654"/>
      <c r="AK30" s="1654"/>
      <c r="AL30" s="1655"/>
      <c r="AM30" s="1655"/>
      <c r="AN30" s="1650"/>
      <c r="AO30" s="1651"/>
      <c r="AP30" s="1651"/>
      <c r="AQ30" s="1657"/>
      <c r="AR30" s="1647"/>
      <c r="AS30" s="1658"/>
      <c r="AT30" s="1659"/>
      <c r="AU30" s="1659"/>
      <c r="AV30" s="1659"/>
      <c r="AW30" s="1659"/>
      <c r="AX30" s="1659"/>
      <c r="AY30" s="1659"/>
      <c r="AZ30" s="1659"/>
      <c r="BA30" s="1659"/>
      <c r="BB30" s="1659"/>
      <c r="BC30" s="1659"/>
      <c r="BD30" s="1660"/>
      <c r="BE30" s="1446"/>
      <c r="BF30" s="603"/>
      <c r="BG30" s="601"/>
      <c r="BH30" s="601"/>
      <c r="BI30" s="601"/>
      <c r="BJ30" s="601"/>
      <c r="BK30" s="601"/>
      <c r="BL30" s="601"/>
      <c r="BM30" s="601"/>
      <c r="BN30" s="601"/>
      <c r="BO30" s="601"/>
      <c r="BP30" s="601"/>
      <c r="BQ30" s="607"/>
      <c r="BR30" s="1446"/>
      <c r="BS30" s="1441"/>
      <c r="BT30" s="590"/>
      <c r="BU30" s="590"/>
      <c r="BV30" s="590"/>
      <c r="BW30" s="590"/>
      <c r="BX30" s="1443"/>
      <c r="BY30" s="1443"/>
      <c r="BZ30" s="1437"/>
      <c r="CA30" s="1446"/>
      <c r="CB30" s="591"/>
      <c r="CC30" s="1437"/>
    </row>
    <row r="31" spans="2:81" ht="16" customHeight="1" x14ac:dyDescent="0.45">
      <c r="B31" s="1650"/>
      <c r="C31" s="1651"/>
      <c r="D31" s="1651"/>
      <c r="E31" s="1652"/>
      <c r="F31" s="1652"/>
      <c r="G31" s="1653"/>
      <c r="H31" s="1652"/>
      <c r="I31" s="1652"/>
      <c r="J31" s="1652"/>
      <c r="K31" s="1652"/>
      <c r="L31" s="1652"/>
      <c r="M31" s="1652"/>
      <c r="N31" s="1652"/>
      <c r="O31" s="1652"/>
      <c r="P31" s="1654"/>
      <c r="Q31" s="1654"/>
      <c r="R31" s="1651"/>
      <c r="S31" s="1651"/>
      <c r="T31" s="1653"/>
      <c r="U31" s="1653"/>
      <c r="V31" s="1655"/>
      <c r="W31" s="1647"/>
      <c r="X31" s="1656"/>
      <c r="Y31" s="1654"/>
      <c r="Z31" s="1654"/>
      <c r="AA31" s="1654"/>
      <c r="AB31" s="1654"/>
      <c r="AC31" s="1654"/>
      <c r="AD31" s="1654"/>
      <c r="AE31" s="1654"/>
      <c r="AF31" s="1654"/>
      <c r="AG31" s="1654"/>
      <c r="AH31" s="1654"/>
      <c r="AI31" s="1654"/>
      <c r="AJ31" s="1654"/>
      <c r="AK31" s="1654"/>
      <c r="AL31" s="1655"/>
      <c r="AM31" s="1655"/>
      <c r="AN31" s="1650"/>
      <c r="AO31" s="1651"/>
      <c r="AP31" s="1651"/>
      <c r="AQ31" s="1657"/>
      <c r="AR31" s="1647"/>
      <c r="AS31" s="1658"/>
      <c r="AT31" s="1659"/>
      <c r="AU31" s="1659"/>
      <c r="AV31" s="1659"/>
      <c r="AW31" s="1659"/>
      <c r="AX31" s="1659"/>
      <c r="AY31" s="1659"/>
      <c r="AZ31" s="1659"/>
      <c r="BA31" s="1659"/>
      <c r="BB31" s="1659"/>
      <c r="BC31" s="1659"/>
      <c r="BD31" s="1660"/>
      <c r="BE31" s="1446"/>
      <c r="BF31" s="603"/>
      <c r="BG31" s="601"/>
      <c r="BH31" s="601"/>
      <c r="BI31" s="601"/>
      <c r="BJ31" s="601"/>
      <c r="BK31" s="601"/>
      <c r="BL31" s="601"/>
      <c r="BM31" s="601"/>
      <c r="BN31" s="601"/>
      <c r="BO31" s="601"/>
      <c r="BP31" s="601"/>
      <c r="BQ31" s="607"/>
      <c r="BR31" s="1446"/>
      <c r="BS31" s="1441"/>
      <c r="BT31" s="590"/>
      <c r="BU31" s="590"/>
      <c r="BV31" s="590"/>
      <c r="BW31" s="590"/>
      <c r="BX31" s="1443"/>
      <c r="BY31" s="1443"/>
      <c r="BZ31" s="1437"/>
      <c r="CA31" s="1446"/>
      <c r="CB31" s="591"/>
      <c r="CC31" s="1437"/>
    </row>
    <row r="32" spans="2:81" ht="16" customHeight="1" x14ac:dyDescent="0.45">
      <c r="B32" s="1650"/>
      <c r="C32" s="1651"/>
      <c r="D32" s="1651"/>
      <c r="E32" s="1652"/>
      <c r="F32" s="1652"/>
      <c r="G32" s="1653"/>
      <c r="H32" s="1652"/>
      <c r="I32" s="1652"/>
      <c r="J32" s="1652"/>
      <c r="K32" s="1652"/>
      <c r="L32" s="1652"/>
      <c r="M32" s="1652"/>
      <c r="N32" s="1652"/>
      <c r="O32" s="1652"/>
      <c r="P32" s="1654"/>
      <c r="Q32" s="1654"/>
      <c r="R32" s="1651"/>
      <c r="S32" s="1651"/>
      <c r="T32" s="1653"/>
      <c r="U32" s="1653"/>
      <c r="V32" s="1655"/>
      <c r="W32" s="1647"/>
      <c r="X32" s="1656"/>
      <c r="Y32" s="1654"/>
      <c r="Z32" s="1654"/>
      <c r="AA32" s="1654"/>
      <c r="AB32" s="1654"/>
      <c r="AC32" s="1654"/>
      <c r="AD32" s="1654"/>
      <c r="AE32" s="1654"/>
      <c r="AF32" s="1654"/>
      <c r="AG32" s="1654"/>
      <c r="AH32" s="1654"/>
      <c r="AI32" s="1654"/>
      <c r="AJ32" s="1654"/>
      <c r="AK32" s="1654"/>
      <c r="AL32" s="1655"/>
      <c r="AM32" s="1655"/>
      <c r="AN32" s="1650"/>
      <c r="AO32" s="1651"/>
      <c r="AP32" s="1651"/>
      <c r="AQ32" s="1657"/>
      <c r="AR32" s="1647"/>
      <c r="AS32" s="1658"/>
      <c r="AT32" s="1659"/>
      <c r="AU32" s="1659"/>
      <c r="AV32" s="1659"/>
      <c r="AW32" s="1659"/>
      <c r="AX32" s="1659"/>
      <c r="AY32" s="1659"/>
      <c r="AZ32" s="1659"/>
      <c r="BA32" s="1659"/>
      <c r="BB32" s="1659"/>
      <c r="BC32" s="1659"/>
      <c r="BD32" s="1660"/>
      <c r="BE32" s="1446"/>
      <c r="BF32" s="603"/>
      <c r="BG32" s="601"/>
      <c r="BH32" s="601"/>
      <c r="BI32" s="601"/>
      <c r="BJ32" s="601"/>
      <c r="BK32" s="601"/>
      <c r="BL32" s="601"/>
      <c r="BM32" s="601"/>
      <c r="BN32" s="601"/>
      <c r="BO32" s="601"/>
      <c r="BP32" s="601"/>
      <c r="BQ32" s="607"/>
      <c r="BR32" s="1446"/>
      <c r="BS32" s="1441"/>
      <c r="BT32" s="590"/>
      <c r="BU32" s="590"/>
      <c r="BV32" s="590"/>
      <c r="BW32" s="590"/>
      <c r="BX32" s="1443"/>
      <c r="BY32" s="1443"/>
      <c r="BZ32" s="1437"/>
      <c r="CA32" s="1446"/>
      <c r="CB32" s="591"/>
      <c r="CC32" s="1437"/>
    </row>
    <row r="33" spans="2:81" ht="16" customHeight="1" x14ac:dyDescent="0.45">
      <c r="B33" s="1650"/>
      <c r="C33" s="1651"/>
      <c r="D33" s="1651"/>
      <c r="E33" s="1652"/>
      <c r="F33" s="1652"/>
      <c r="G33" s="1653"/>
      <c r="H33" s="1652"/>
      <c r="I33" s="1652"/>
      <c r="J33" s="1652"/>
      <c r="K33" s="1652"/>
      <c r="L33" s="1652"/>
      <c r="M33" s="1652"/>
      <c r="N33" s="1652"/>
      <c r="O33" s="1652"/>
      <c r="P33" s="1654"/>
      <c r="Q33" s="1654"/>
      <c r="R33" s="1651"/>
      <c r="S33" s="1651"/>
      <c r="T33" s="1653"/>
      <c r="U33" s="1653"/>
      <c r="V33" s="1655"/>
      <c r="W33" s="1647"/>
      <c r="X33" s="1656"/>
      <c r="Y33" s="1654"/>
      <c r="Z33" s="1654"/>
      <c r="AA33" s="1654"/>
      <c r="AB33" s="1654"/>
      <c r="AC33" s="1654"/>
      <c r="AD33" s="1654"/>
      <c r="AE33" s="1654"/>
      <c r="AF33" s="1654"/>
      <c r="AG33" s="1654"/>
      <c r="AH33" s="1654"/>
      <c r="AI33" s="1654"/>
      <c r="AJ33" s="1654"/>
      <c r="AK33" s="1654"/>
      <c r="AL33" s="1655"/>
      <c r="AM33" s="1655"/>
      <c r="AN33" s="1650"/>
      <c r="AO33" s="1651"/>
      <c r="AP33" s="1651"/>
      <c r="AQ33" s="1657"/>
      <c r="AR33" s="1647"/>
      <c r="AS33" s="1658"/>
      <c r="AT33" s="1659"/>
      <c r="AU33" s="1659"/>
      <c r="AV33" s="1659"/>
      <c r="AW33" s="1659"/>
      <c r="AX33" s="1659"/>
      <c r="AY33" s="1659"/>
      <c r="AZ33" s="1659"/>
      <c r="BA33" s="1659"/>
      <c r="BB33" s="1659"/>
      <c r="BC33" s="1659"/>
      <c r="BD33" s="1660"/>
      <c r="BE33" s="1446"/>
      <c r="BF33" s="603"/>
      <c r="BG33" s="601"/>
      <c r="BH33" s="601"/>
      <c r="BI33" s="601"/>
      <c r="BJ33" s="601"/>
      <c r="BK33" s="601"/>
      <c r="BL33" s="601"/>
      <c r="BM33" s="601"/>
      <c r="BN33" s="601"/>
      <c r="BO33" s="601"/>
      <c r="BP33" s="601"/>
      <c r="BQ33" s="607"/>
      <c r="BR33" s="1446"/>
      <c r="BS33" s="1441"/>
      <c r="BT33" s="590"/>
      <c r="BU33" s="590"/>
      <c r="BV33" s="590"/>
      <c r="BW33" s="590"/>
      <c r="BX33" s="1443"/>
      <c r="BY33" s="1443"/>
      <c r="BZ33" s="1437"/>
      <c r="CA33" s="1446"/>
      <c r="CB33" s="591"/>
      <c r="CC33" s="1437"/>
    </row>
    <row r="34" spans="2:81" ht="16" customHeight="1" x14ac:dyDescent="0.45">
      <c r="B34" s="1650"/>
      <c r="C34" s="1651"/>
      <c r="D34" s="1651"/>
      <c r="E34" s="1652"/>
      <c r="F34" s="1652"/>
      <c r="G34" s="1653"/>
      <c r="H34" s="1652"/>
      <c r="I34" s="1652"/>
      <c r="J34" s="1652"/>
      <c r="K34" s="1652"/>
      <c r="L34" s="1652"/>
      <c r="M34" s="1652"/>
      <c r="N34" s="1652"/>
      <c r="O34" s="1652"/>
      <c r="P34" s="1654"/>
      <c r="Q34" s="1654"/>
      <c r="R34" s="1651"/>
      <c r="S34" s="1651"/>
      <c r="T34" s="1653"/>
      <c r="U34" s="1653"/>
      <c r="V34" s="1655"/>
      <c r="W34" s="1647"/>
      <c r="X34" s="1656"/>
      <c r="Y34" s="1654"/>
      <c r="Z34" s="1654"/>
      <c r="AA34" s="1654"/>
      <c r="AB34" s="1654"/>
      <c r="AC34" s="1654"/>
      <c r="AD34" s="1654"/>
      <c r="AE34" s="1654"/>
      <c r="AF34" s="1654"/>
      <c r="AG34" s="1654"/>
      <c r="AH34" s="1654"/>
      <c r="AI34" s="1654"/>
      <c r="AJ34" s="1654"/>
      <c r="AK34" s="1654"/>
      <c r="AL34" s="1655"/>
      <c r="AM34" s="1655"/>
      <c r="AN34" s="1650"/>
      <c r="AO34" s="1651"/>
      <c r="AP34" s="1651"/>
      <c r="AQ34" s="1657"/>
      <c r="AR34" s="1647"/>
      <c r="AS34" s="1658"/>
      <c r="AT34" s="1659"/>
      <c r="AU34" s="1659"/>
      <c r="AV34" s="1659"/>
      <c r="AW34" s="1659"/>
      <c r="AX34" s="1659"/>
      <c r="AY34" s="1659"/>
      <c r="AZ34" s="1659"/>
      <c r="BA34" s="1659"/>
      <c r="BB34" s="1659"/>
      <c r="BC34" s="1659"/>
      <c r="BD34" s="1660"/>
      <c r="BE34" s="1446"/>
      <c r="BF34" s="603"/>
      <c r="BG34" s="601"/>
      <c r="BH34" s="601"/>
      <c r="BI34" s="601"/>
      <c r="BJ34" s="601"/>
      <c r="BK34" s="601"/>
      <c r="BL34" s="601"/>
      <c r="BM34" s="601"/>
      <c r="BN34" s="601"/>
      <c r="BO34" s="601"/>
      <c r="BP34" s="601"/>
      <c r="BQ34" s="607"/>
      <c r="BR34" s="1446"/>
      <c r="BS34" s="1441"/>
      <c r="BT34" s="590"/>
      <c r="BU34" s="590"/>
      <c r="BV34" s="590"/>
      <c r="BW34" s="590"/>
      <c r="BX34" s="1443"/>
      <c r="BY34" s="1443"/>
      <c r="BZ34" s="1437"/>
      <c r="CA34" s="1446"/>
      <c r="CB34" s="591"/>
      <c r="CC34" s="1437"/>
    </row>
    <row r="35" spans="2:81" ht="16" customHeight="1" x14ac:dyDescent="0.45">
      <c r="B35" s="1650"/>
      <c r="C35" s="1651"/>
      <c r="D35" s="1651"/>
      <c r="E35" s="1652"/>
      <c r="F35" s="1652"/>
      <c r="G35" s="1653"/>
      <c r="H35" s="1652"/>
      <c r="I35" s="1652"/>
      <c r="J35" s="1652"/>
      <c r="K35" s="1652"/>
      <c r="L35" s="1652"/>
      <c r="M35" s="1652"/>
      <c r="N35" s="1652"/>
      <c r="O35" s="1652"/>
      <c r="P35" s="1654"/>
      <c r="Q35" s="1654"/>
      <c r="R35" s="1651"/>
      <c r="S35" s="1651"/>
      <c r="T35" s="1653"/>
      <c r="U35" s="1653"/>
      <c r="V35" s="1655"/>
      <c r="W35" s="1647"/>
      <c r="X35" s="1656"/>
      <c r="Y35" s="1654"/>
      <c r="Z35" s="1654"/>
      <c r="AA35" s="1654"/>
      <c r="AB35" s="1654"/>
      <c r="AC35" s="1654"/>
      <c r="AD35" s="1654"/>
      <c r="AE35" s="1654"/>
      <c r="AF35" s="1654"/>
      <c r="AG35" s="1654"/>
      <c r="AH35" s="1654"/>
      <c r="AI35" s="1654"/>
      <c r="AJ35" s="1654"/>
      <c r="AK35" s="1654"/>
      <c r="AL35" s="1655"/>
      <c r="AM35" s="1655"/>
      <c r="AN35" s="1650"/>
      <c r="AO35" s="1651"/>
      <c r="AP35" s="1651"/>
      <c r="AQ35" s="1657"/>
      <c r="AR35" s="1647"/>
      <c r="AS35" s="1658"/>
      <c r="AT35" s="1659"/>
      <c r="AU35" s="1659"/>
      <c r="AV35" s="1659"/>
      <c r="AW35" s="1659"/>
      <c r="AX35" s="1659"/>
      <c r="AY35" s="1659"/>
      <c r="AZ35" s="1659"/>
      <c r="BA35" s="1659"/>
      <c r="BB35" s="1659"/>
      <c r="BC35" s="1659"/>
      <c r="BD35" s="1660"/>
      <c r="BE35" s="1446"/>
      <c r="BF35" s="603"/>
      <c r="BG35" s="601"/>
      <c r="BH35" s="601"/>
      <c r="BI35" s="601"/>
      <c r="BJ35" s="601"/>
      <c r="BK35" s="601"/>
      <c r="BL35" s="601"/>
      <c r="BM35" s="601"/>
      <c r="BN35" s="601"/>
      <c r="BO35" s="601"/>
      <c r="BP35" s="601"/>
      <c r="BQ35" s="607"/>
      <c r="BR35" s="1446"/>
      <c r="BS35" s="1441"/>
      <c r="BT35" s="590"/>
      <c r="BU35" s="590"/>
      <c r="BV35" s="590"/>
      <c r="BW35" s="590"/>
      <c r="BX35" s="1443"/>
      <c r="BY35" s="1443"/>
      <c r="BZ35" s="1437"/>
      <c r="CA35" s="1446"/>
      <c r="CB35" s="591"/>
      <c r="CC35" s="1437"/>
    </row>
    <row r="36" spans="2:81" ht="16" customHeight="1" x14ac:dyDescent="0.45">
      <c r="B36" s="1650"/>
      <c r="C36" s="1651"/>
      <c r="D36" s="1651"/>
      <c r="E36" s="1652"/>
      <c r="F36" s="1652"/>
      <c r="G36" s="1653"/>
      <c r="H36" s="1652"/>
      <c r="I36" s="1652"/>
      <c r="J36" s="1652"/>
      <c r="K36" s="1652"/>
      <c r="L36" s="1652"/>
      <c r="M36" s="1652"/>
      <c r="N36" s="1652"/>
      <c r="O36" s="1652"/>
      <c r="P36" s="1654"/>
      <c r="Q36" s="1654"/>
      <c r="R36" s="1651"/>
      <c r="S36" s="1651"/>
      <c r="T36" s="1653"/>
      <c r="U36" s="1653"/>
      <c r="V36" s="1655"/>
      <c r="W36" s="1647"/>
      <c r="X36" s="1656"/>
      <c r="Y36" s="1654"/>
      <c r="Z36" s="1654"/>
      <c r="AA36" s="1654"/>
      <c r="AB36" s="1654"/>
      <c r="AC36" s="1654"/>
      <c r="AD36" s="1654"/>
      <c r="AE36" s="1654"/>
      <c r="AF36" s="1654"/>
      <c r="AG36" s="1654"/>
      <c r="AH36" s="1654"/>
      <c r="AI36" s="1654"/>
      <c r="AJ36" s="1654"/>
      <c r="AK36" s="1654"/>
      <c r="AL36" s="1655"/>
      <c r="AM36" s="1655"/>
      <c r="AN36" s="1650"/>
      <c r="AO36" s="1651"/>
      <c r="AP36" s="1651"/>
      <c r="AQ36" s="1657"/>
      <c r="AR36" s="1647"/>
      <c r="AS36" s="1658"/>
      <c r="AT36" s="1659"/>
      <c r="AU36" s="1659"/>
      <c r="AV36" s="1659"/>
      <c r="AW36" s="1659"/>
      <c r="AX36" s="1659"/>
      <c r="AY36" s="1659"/>
      <c r="AZ36" s="1659"/>
      <c r="BA36" s="1659"/>
      <c r="BB36" s="1659"/>
      <c r="BC36" s="1659"/>
      <c r="BD36" s="1660"/>
      <c r="BE36" s="1446"/>
      <c r="BF36" s="603"/>
      <c r="BG36" s="601"/>
      <c r="BH36" s="601"/>
      <c r="BI36" s="601"/>
      <c r="BJ36" s="601"/>
      <c r="BK36" s="601"/>
      <c r="BL36" s="601"/>
      <c r="BM36" s="601"/>
      <c r="BN36" s="601"/>
      <c r="BO36" s="601"/>
      <c r="BP36" s="601"/>
      <c r="BQ36" s="607"/>
      <c r="BR36" s="1446"/>
      <c r="BS36" s="1441"/>
      <c r="BT36" s="590"/>
      <c r="BU36" s="590"/>
      <c r="BV36" s="590"/>
      <c r="BW36" s="590"/>
      <c r="BX36" s="1443"/>
      <c r="BY36" s="1443"/>
      <c r="BZ36" s="1437"/>
      <c r="CA36" s="1446"/>
      <c r="CB36" s="591"/>
      <c r="CC36" s="1437"/>
    </row>
    <row r="37" spans="2:81" ht="16" customHeight="1" x14ac:dyDescent="0.45">
      <c r="B37" s="1650"/>
      <c r="C37" s="1651"/>
      <c r="D37" s="1651"/>
      <c r="E37" s="1652"/>
      <c r="F37" s="1652"/>
      <c r="G37" s="1653"/>
      <c r="H37" s="1652"/>
      <c r="I37" s="1652"/>
      <c r="J37" s="1652"/>
      <c r="K37" s="1652"/>
      <c r="L37" s="1652"/>
      <c r="M37" s="1652"/>
      <c r="N37" s="1652"/>
      <c r="O37" s="1652"/>
      <c r="P37" s="1654"/>
      <c r="Q37" s="1654"/>
      <c r="R37" s="1651"/>
      <c r="S37" s="1651"/>
      <c r="T37" s="1653"/>
      <c r="U37" s="1653"/>
      <c r="V37" s="1655"/>
      <c r="W37" s="1647"/>
      <c r="X37" s="1656"/>
      <c r="Y37" s="1654"/>
      <c r="Z37" s="1654"/>
      <c r="AA37" s="1654"/>
      <c r="AB37" s="1654"/>
      <c r="AC37" s="1654"/>
      <c r="AD37" s="1654"/>
      <c r="AE37" s="1654"/>
      <c r="AF37" s="1654"/>
      <c r="AG37" s="1654"/>
      <c r="AH37" s="1654"/>
      <c r="AI37" s="1654"/>
      <c r="AJ37" s="1654"/>
      <c r="AK37" s="1654"/>
      <c r="AL37" s="1655"/>
      <c r="AM37" s="1655"/>
      <c r="AN37" s="1650"/>
      <c r="AO37" s="1651"/>
      <c r="AP37" s="1651"/>
      <c r="AQ37" s="1657"/>
      <c r="AR37" s="1647"/>
      <c r="AS37" s="1658"/>
      <c r="AT37" s="1659"/>
      <c r="AU37" s="1659"/>
      <c r="AV37" s="1659"/>
      <c r="AW37" s="1659"/>
      <c r="AX37" s="1659"/>
      <c r="AY37" s="1659"/>
      <c r="AZ37" s="1659"/>
      <c r="BA37" s="1659"/>
      <c r="BB37" s="1659"/>
      <c r="BC37" s="1659"/>
      <c r="BD37" s="1660"/>
      <c r="BE37" s="1446"/>
      <c r="BF37" s="603"/>
      <c r="BG37" s="601"/>
      <c r="BH37" s="601"/>
      <c r="BI37" s="601"/>
      <c r="BJ37" s="601"/>
      <c r="BK37" s="601"/>
      <c r="BL37" s="601"/>
      <c r="BM37" s="601"/>
      <c r="BN37" s="601"/>
      <c r="BO37" s="601"/>
      <c r="BP37" s="601"/>
      <c r="BQ37" s="607"/>
      <c r="BR37" s="1446"/>
      <c r="BS37" s="1441"/>
      <c r="BT37" s="590"/>
      <c r="BU37" s="590"/>
      <c r="BV37" s="590"/>
      <c r="BW37" s="590"/>
      <c r="BX37" s="1443"/>
      <c r="BY37" s="1443"/>
      <c r="BZ37" s="1437"/>
      <c r="CA37" s="1446"/>
      <c r="CB37" s="591"/>
      <c r="CC37" s="1437"/>
    </row>
    <row r="38" spans="2:81" ht="16" customHeight="1" x14ac:dyDescent="0.45">
      <c r="B38" s="1650"/>
      <c r="C38" s="1651"/>
      <c r="D38" s="1651"/>
      <c r="E38" s="1652"/>
      <c r="F38" s="1652"/>
      <c r="G38" s="1653"/>
      <c r="H38" s="1652"/>
      <c r="I38" s="1652"/>
      <c r="J38" s="1652"/>
      <c r="K38" s="1652"/>
      <c r="L38" s="1652"/>
      <c r="M38" s="1652"/>
      <c r="N38" s="1652"/>
      <c r="O38" s="1652"/>
      <c r="P38" s="1654"/>
      <c r="Q38" s="1654"/>
      <c r="R38" s="1651"/>
      <c r="S38" s="1651"/>
      <c r="T38" s="1653"/>
      <c r="U38" s="1653"/>
      <c r="V38" s="1655"/>
      <c r="W38" s="1647"/>
      <c r="X38" s="1656"/>
      <c r="Y38" s="1654"/>
      <c r="Z38" s="1654"/>
      <c r="AA38" s="1654"/>
      <c r="AB38" s="1654"/>
      <c r="AC38" s="1654"/>
      <c r="AD38" s="1654"/>
      <c r="AE38" s="1654"/>
      <c r="AF38" s="1654"/>
      <c r="AG38" s="1654"/>
      <c r="AH38" s="1654"/>
      <c r="AI38" s="1654"/>
      <c r="AJ38" s="1654"/>
      <c r="AK38" s="1654"/>
      <c r="AL38" s="1655"/>
      <c r="AM38" s="1655"/>
      <c r="AN38" s="1650"/>
      <c r="AO38" s="1651"/>
      <c r="AP38" s="1651"/>
      <c r="AQ38" s="1657"/>
      <c r="AR38" s="1647"/>
      <c r="AS38" s="1658"/>
      <c r="AT38" s="1659"/>
      <c r="AU38" s="1659"/>
      <c r="AV38" s="1659"/>
      <c r="AW38" s="1659"/>
      <c r="AX38" s="1659"/>
      <c r="AY38" s="1659"/>
      <c r="AZ38" s="1659"/>
      <c r="BA38" s="1659"/>
      <c r="BB38" s="1659"/>
      <c r="BC38" s="1659"/>
      <c r="BD38" s="1660"/>
      <c r="BE38" s="1446"/>
      <c r="BF38" s="603"/>
      <c r="BG38" s="601"/>
      <c r="BH38" s="601"/>
      <c r="BI38" s="601"/>
      <c r="BJ38" s="601"/>
      <c r="BK38" s="601"/>
      <c r="BL38" s="601"/>
      <c r="BM38" s="601"/>
      <c r="BN38" s="601"/>
      <c r="BO38" s="601"/>
      <c r="BP38" s="601"/>
      <c r="BQ38" s="607"/>
      <c r="BR38" s="1446"/>
      <c r="BS38" s="1441"/>
      <c r="BT38" s="590"/>
      <c r="BU38" s="590"/>
      <c r="BV38" s="590"/>
      <c r="BW38" s="590"/>
      <c r="BX38" s="1443"/>
      <c r="BY38" s="1443"/>
      <c r="BZ38" s="1437"/>
      <c r="CA38" s="1446"/>
      <c r="CB38" s="591"/>
      <c r="CC38" s="1437"/>
    </row>
    <row r="39" spans="2:81" ht="16" customHeight="1" x14ac:dyDescent="0.45">
      <c r="B39" s="1650"/>
      <c r="C39" s="1651"/>
      <c r="D39" s="1651"/>
      <c r="E39" s="1652"/>
      <c r="F39" s="1652"/>
      <c r="G39" s="1653"/>
      <c r="H39" s="1652"/>
      <c r="I39" s="1652"/>
      <c r="J39" s="1652"/>
      <c r="K39" s="1652"/>
      <c r="L39" s="1652"/>
      <c r="M39" s="1652"/>
      <c r="N39" s="1652"/>
      <c r="O39" s="1652"/>
      <c r="P39" s="1654"/>
      <c r="Q39" s="1654"/>
      <c r="R39" s="1651"/>
      <c r="S39" s="1651"/>
      <c r="T39" s="1653"/>
      <c r="U39" s="1653"/>
      <c r="V39" s="1655"/>
      <c r="W39" s="1647"/>
      <c r="X39" s="1656"/>
      <c r="Y39" s="1654"/>
      <c r="Z39" s="1654"/>
      <c r="AA39" s="1654"/>
      <c r="AB39" s="1654"/>
      <c r="AC39" s="1654"/>
      <c r="AD39" s="1654"/>
      <c r="AE39" s="1654"/>
      <c r="AF39" s="1654"/>
      <c r="AG39" s="1654"/>
      <c r="AH39" s="1654"/>
      <c r="AI39" s="1654"/>
      <c r="AJ39" s="1654"/>
      <c r="AK39" s="1654"/>
      <c r="AL39" s="1655"/>
      <c r="AM39" s="1655"/>
      <c r="AN39" s="1650"/>
      <c r="AO39" s="1651"/>
      <c r="AP39" s="1651"/>
      <c r="AQ39" s="1657"/>
      <c r="AR39" s="1647"/>
      <c r="AS39" s="1658"/>
      <c r="AT39" s="1659"/>
      <c r="AU39" s="1659"/>
      <c r="AV39" s="1659"/>
      <c r="AW39" s="1659"/>
      <c r="AX39" s="1659"/>
      <c r="AY39" s="1659"/>
      <c r="AZ39" s="1659"/>
      <c r="BA39" s="1659"/>
      <c r="BB39" s="1659"/>
      <c r="BC39" s="1659"/>
      <c r="BD39" s="1660"/>
      <c r="BE39" s="1446"/>
      <c r="BF39" s="603"/>
      <c r="BG39" s="601"/>
      <c r="BH39" s="601"/>
      <c r="BI39" s="601"/>
      <c r="BJ39" s="601"/>
      <c r="BK39" s="601"/>
      <c r="BL39" s="601"/>
      <c r="BM39" s="601"/>
      <c r="BN39" s="601"/>
      <c r="BO39" s="601"/>
      <c r="BP39" s="601"/>
      <c r="BQ39" s="607"/>
      <c r="BR39" s="1446"/>
      <c r="BS39" s="1441"/>
      <c r="BT39" s="590"/>
      <c r="BU39" s="590"/>
      <c r="BV39" s="590"/>
      <c r="BW39" s="590"/>
      <c r="BX39" s="1443"/>
      <c r="BY39" s="1443"/>
      <c r="BZ39" s="1437"/>
      <c r="CA39" s="1446"/>
      <c r="CB39" s="591"/>
      <c r="CC39" s="1437"/>
    </row>
    <row r="40" spans="2:81" ht="16" customHeight="1" x14ac:dyDescent="0.45">
      <c r="B40" s="1650"/>
      <c r="C40" s="1651"/>
      <c r="D40" s="1651"/>
      <c r="E40" s="1652"/>
      <c r="F40" s="1652"/>
      <c r="G40" s="1653"/>
      <c r="H40" s="1652"/>
      <c r="I40" s="1652"/>
      <c r="J40" s="1652"/>
      <c r="K40" s="1652"/>
      <c r="L40" s="1652"/>
      <c r="M40" s="1652"/>
      <c r="N40" s="1652"/>
      <c r="O40" s="1652"/>
      <c r="P40" s="1654"/>
      <c r="Q40" s="1654"/>
      <c r="R40" s="1651"/>
      <c r="S40" s="1651"/>
      <c r="T40" s="1653"/>
      <c r="U40" s="1653"/>
      <c r="V40" s="1655"/>
      <c r="W40" s="1647"/>
      <c r="X40" s="1656"/>
      <c r="Y40" s="1654"/>
      <c r="Z40" s="1654"/>
      <c r="AA40" s="1654"/>
      <c r="AB40" s="1654"/>
      <c r="AC40" s="1654"/>
      <c r="AD40" s="1654"/>
      <c r="AE40" s="1654"/>
      <c r="AF40" s="1654"/>
      <c r="AG40" s="1654"/>
      <c r="AH40" s="1654"/>
      <c r="AI40" s="1654"/>
      <c r="AJ40" s="1654"/>
      <c r="AK40" s="1654"/>
      <c r="AL40" s="1655"/>
      <c r="AM40" s="1655"/>
      <c r="AN40" s="1650"/>
      <c r="AO40" s="1651"/>
      <c r="AP40" s="1651"/>
      <c r="AQ40" s="1657"/>
      <c r="AR40" s="1647"/>
      <c r="AS40" s="1658"/>
      <c r="AT40" s="1659"/>
      <c r="AU40" s="1659"/>
      <c r="AV40" s="1659"/>
      <c r="AW40" s="1659"/>
      <c r="AX40" s="1659"/>
      <c r="AY40" s="1659"/>
      <c r="AZ40" s="1659"/>
      <c r="BA40" s="1659"/>
      <c r="BB40" s="1659"/>
      <c r="BC40" s="1659"/>
      <c r="BD40" s="1660"/>
      <c r="BE40" s="1446"/>
      <c r="BF40" s="603"/>
      <c r="BG40" s="601"/>
      <c r="BH40" s="601"/>
      <c r="BI40" s="601"/>
      <c r="BJ40" s="601"/>
      <c r="BK40" s="601"/>
      <c r="BL40" s="601"/>
      <c r="BM40" s="601"/>
      <c r="BN40" s="601"/>
      <c r="BO40" s="601"/>
      <c r="BP40" s="601"/>
      <c r="BQ40" s="607"/>
      <c r="BR40" s="1446"/>
      <c r="BS40" s="1441"/>
      <c r="BT40" s="590"/>
      <c r="BU40" s="590"/>
      <c r="BV40" s="590"/>
      <c r="BW40" s="590"/>
      <c r="BX40" s="1443"/>
      <c r="BY40" s="1443"/>
      <c r="BZ40" s="1437"/>
      <c r="CA40" s="1446"/>
      <c r="CB40" s="591"/>
      <c r="CC40" s="1437"/>
    </row>
    <row r="41" spans="2:81" ht="16" customHeight="1" x14ac:dyDescent="0.45">
      <c r="B41" s="1650"/>
      <c r="C41" s="1651"/>
      <c r="D41" s="1651"/>
      <c r="E41" s="1652"/>
      <c r="F41" s="1652"/>
      <c r="G41" s="1653"/>
      <c r="H41" s="1652"/>
      <c r="I41" s="1652"/>
      <c r="J41" s="1652"/>
      <c r="K41" s="1652"/>
      <c r="L41" s="1652"/>
      <c r="M41" s="1652"/>
      <c r="N41" s="1652"/>
      <c r="O41" s="1652"/>
      <c r="P41" s="1654"/>
      <c r="Q41" s="1654"/>
      <c r="R41" s="1651"/>
      <c r="S41" s="1651"/>
      <c r="T41" s="1653"/>
      <c r="U41" s="1653"/>
      <c r="V41" s="1655"/>
      <c r="W41" s="1647"/>
      <c r="X41" s="1656"/>
      <c r="Y41" s="1654"/>
      <c r="Z41" s="1654"/>
      <c r="AA41" s="1654"/>
      <c r="AB41" s="1654"/>
      <c r="AC41" s="1654"/>
      <c r="AD41" s="1654"/>
      <c r="AE41" s="1654"/>
      <c r="AF41" s="1654"/>
      <c r="AG41" s="1654"/>
      <c r="AH41" s="1654"/>
      <c r="AI41" s="1654"/>
      <c r="AJ41" s="1654"/>
      <c r="AK41" s="1654"/>
      <c r="AL41" s="1655"/>
      <c r="AM41" s="1655"/>
      <c r="AN41" s="1650"/>
      <c r="AO41" s="1651"/>
      <c r="AP41" s="1651"/>
      <c r="AQ41" s="1657"/>
      <c r="AR41" s="1647"/>
      <c r="AS41" s="1658"/>
      <c r="AT41" s="1659"/>
      <c r="AU41" s="1659"/>
      <c r="AV41" s="1659"/>
      <c r="AW41" s="1659"/>
      <c r="AX41" s="1659"/>
      <c r="AY41" s="1659"/>
      <c r="AZ41" s="1659"/>
      <c r="BA41" s="1659"/>
      <c r="BB41" s="1659"/>
      <c r="BC41" s="1659"/>
      <c r="BD41" s="1660"/>
      <c r="BE41" s="1446"/>
      <c r="BF41" s="603"/>
      <c r="BG41" s="601"/>
      <c r="BH41" s="601"/>
      <c r="BI41" s="601"/>
      <c r="BJ41" s="601"/>
      <c r="BK41" s="601"/>
      <c r="BL41" s="601"/>
      <c r="BM41" s="601"/>
      <c r="BN41" s="601"/>
      <c r="BO41" s="601"/>
      <c r="BP41" s="601"/>
      <c r="BQ41" s="607"/>
      <c r="BR41" s="1446"/>
      <c r="BS41" s="1441"/>
      <c r="BT41" s="590"/>
      <c r="BU41" s="590"/>
      <c r="BV41" s="590"/>
      <c r="BW41" s="590"/>
      <c r="BX41" s="1443"/>
      <c r="BY41" s="1443"/>
      <c r="BZ41" s="1437"/>
      <c r="CA41" s="1446"/>
      <c r="CB41" s="591"/>
      <c r="CC41" s="1437"/>
    </row>
    <row r="42" spans="2:81" ht="16" customHeight="1" x14ac:dyDescent="0.45">
      <c r="B42" s="1650"/>
      <c r="C42" s="1651"/>
      <c r="D42" s="1651"/>
      <c r="E42" s="1652"/>
      <c r="F42" s="1652"/>
      <c r="G42" s="1653"/>
      <c r="H42" s="1652"/>
      <c r="I42" s="1652"/>
      <c r="J42" s="1652"/>
      <c r="K42" s="1652"/>
      <c r="L42" s="1652"/>
      <c r="M42" s="1652"/>
      <c r="N42" s="1652"/>
      <c r="O42" s="1652"/>
      <c r="P42" s="1654"/>
      <c r="Q42" s="1654"/>
      <c r="R42" s="1651"/>
      <c r="S42" s="1651"/>
      <c r="T42" s="1653"/>
      <c r="U42" s="1653"/>
      <c r="V42" s="1655"/>
      <c r="W42" s="1647"/>
      <c r="X42" s="1656"/>
      <c r="Y42" s="1654"/>
      <c r="Z42" s="1654"/>
      <c r="AA42" s="1654"/>
      <c r="AB42" s="1654"/>
      <c r="AC42" s="1654"/>
      <c r="AD42" s="1654"/>
      <c r="AE42" s="1654"/>
      <c r="AF42" s="1654"/>
      <c r="AG42" s="1654"/>
      <c r="AH42" s="1654"/>
      <c r="AI42" s="1654"/>
      <c r="AJ42" s="1654"/>
      <c r="AK42" s="1654"/>
      <c r="AL42" s="1655"/>
      <c r="AM42" s="1655"/>
      <c r="AN42" s="1650"/>
      <c r="AO42" s="1651"/>
      <c r="AP42" s="1651"/>
      <c r="AQ42" s="1657"/>
      <c r="AR42" s="1647"/>
      <c r="AS42" s="1658"/>
      <c r="AT42" s="1659"/>
      <c r="AU42" s="1659"/>
      <c r="AV42" s="1659"/>
      <c r="AW42" s="1659"/>
      <c r="AX42" s="1659"/>
      <c r="AY42" s="1659"/>
      <c r="AZ42" s="1659"/>
      <c r="BA42" s="1659"/>
      <c r="BB42" s="1659"/>
      <c r="BC42" s="1659"/>
      <c r="BD42" s="1660"/>
      <c r="BE42" s="1446"/>
      <c r="BF42" s="603"/>
      <c r="BG42" s="601"/>
      <c r="BH42" s="601"/>
      <c r="BI42" s="601"/>
      <c r="BJ42" s="601"/>
      <c r="BK42" s="601"/>
      <c r="BL42" s="601"/>
      <c r="BM42" s="601"/>
      <c r="BN42" s="601"/>
      <c r="BO42" s="601"/>
      <c r="BP42" s="601"/>
      <c r="BQ42" s="607"/>
      <c r="BR42" s="1446"/>
      <c r="BS42" s="1441"/>
      <c r="BT42" s="590"/>
      <c r="BU42" s="590"/>
      <c r="BV42" s="590"/>
      <c r="BW42" s="590"/>
      <c r="BX42" s="1443"/>
      <c r="BY42" s="1443"/>
      <c r="BZ42" s="1437"/>
      <c r="CA42" s="1446"/>
      <c r="CB42" s="591"/>
      <c r="CC42" s="1437"/>
    </row>
    <row r="43" spans="2:81" ht="16" customHeight="1" x14ac:dyDescent="0.45">
      <c r="B43" s="1650"/>
      <c r="C43" s="1651"/>
      <c r="D43" s="1651"/>
      <c r="E43" s="1652"/>
      <c r="F43" s="1652"/>
      <c r="G43" s="1653"/>
      <c r="H43" s="1652"/>
      <c r="I43" s="1652"/>
      <c r="J43" s="1652"/>
      <c r="K43" s="1652"/>
      <c r="L43" s="1652"/>
      <c r="M43" s="1652"/>
      <c r="N43" s="1652"/>
      <c r="O43" s="1652"/>
      <c r="P43" s="1654"/>
      <c r="Q43" s="1654"/>
      <c r="R43" s="1651"/>
      <c r="S43" s="1651"/>
      <c r="T43" s="1653"/>
      <c r="U43" s="1653"/>
      <c r="V43" s="1655"/>
      <c r="W43" s="1647"/>
      <c r="X43" s="1656"/>
      <c r="Y43" s="1654"/>
      <c r="Z43" s="1654"/>
      <c r="AA43" s="1654"/>
      <c r="AB43" s="1654"/>
      <c r="AC43" s="1654"/>
      <c r="AD43" s="1654"/>
      <c r="AE43" s="1654"/>
      <c r="AF43" s="1654"/>
      <c r="AG43" s="1654"/>
      <c r="AH43" s="1654"/>
      <c r="AI43" s="1654"/>
      <c r="AJ43" s="1654"/>
      <c r="AK43" s="1654"/>
      <c r="AL43" s="1655"/>
      <c r="AM43" s="1655"/>
      <c r="AN43" s="1650"/>
      <c r="AO43" s="1651"/>
      <c r="AP43" s="1651"/>
      <c r="AQ43" s="1657"/>
      <c r="AR43" s="1647"/>
      <c r="AS43" s="1658"/>
      <c r="AT43" s="1659"/>
      <c r="AU43" s="1659"/>
      <c r="AV43" s="1659"/>
      <c r="AW43" s="1659"/>
      <c r="AX43" s="1659"/>
      <c r="AY43" s="1659"/>
      <c r="AZ43" s="1659"/>
      <c r="BA43" s="1659"/>
      <c r="BB43" s="1659"/>
      <c r="BC43" s="1659"/>
      <c r="BD43" s="1660"/>
      <c r="BE43" s="1446"/>
      <c r="BF43" s="603"/>
      <c r="BG43" s="601"/>
      <c r="BH43" s="601"/>
      <c r="BI43" s="601"/>
      <c r="BJ43" s="601"/>
      <c r="BK43" s="601"/>
      <c r="BL43" s="601"/>
      <c r="BM43" s="601"/>
      <c r="BN43" s="601"/>
      <c r="BO43" s="601"/>
      <c r="BP43" s="601"/>
      <c r="BQ43" s="607"/>
      <c r="BR43" s="1446"/>
      <c r="BS43" s="1441"/>
      <c r="BT43" s="590"/>
      <c r="BU43" s="590"/>
      <c r="BV43" s="590"/>
      <c r="BW43" s="590"/>
      <c r="BX43" s="1443"/>
      <c r="BY43" s="1443"/>
      <c r="BZ43" s="1437"/>
      <c r="CA43" s="1446"/>
      <c r="CB43" s="591"/>
      <c r="CC43" s="1437"/>
    </row>
    <row r="44" spans="2:81" ht="16" customHeight="1" x14ac:dyDescent="0.45">
      <c r="B44" s="1650"/>
      <c r="C44" s="1651"/>
      <c r="D44" s="1651"/>
      <c r="E44" s="1652"/>
      <c r="F44" s="1652"/>
      <c r="G44" s="1653"/>
      <c r="H44" s="1652"/>
      <c r="I44" s="1652"/>
      <c r="J44" s="1652"/>
      <c r="K44" s="1652"/>
      <c r="L44" s="1652"/>
      <c r="M44" s="1652"/>
      <c r="N44" s="1652"/>
      <c r="O44" s="1652"/>
      <c r="P44" s="1654"/>
      <c r="Q44" s="1654"/>
      <c r="R44" s="1651"/>
      <c r="S44" s="1651"/>
      <c r="T44" s="1653"/>
      <c r="U44" s="1653"/>
      <c r="V44" s="1655"/>
      <c r="W44" s="1647"/>
      <c r="X44" s="1656"/>
      <c r="Y44" s="1654"/>
      <c r="Z44" s="1654"/>
      <c r="AA44" s="1654"/>
      <c r="AB44" s="1654"/>
      <c r="AC44" s="1654"/>
      <c r="AD44" s="1654"/>
      <c r="AE44" s="1654"/>
      <c r="AF44" s="1654"/>
      <c r="AG44" s="1654"/>
      <c r="AH44" s="1654"/>
      <c r="AI44" s="1654"/>
      <c r="AJ44" s="1654"/>
      <c r="AK44" s="1654"/>
      <c r="AL44" s="1655"/>
      <c r="AM44" s="1655"/>
      <c r="AN44" s="1650"/>
      <c r="AO44" s="1651"/>
      <c r="AP44" s="1651"/>
      <c r="AQ44" s="1657"/>
      <c r="AR44" s="1647"/>
      <c r="AS44" s="1658"/>
      <c r="AT44" s="1659"/>
      <c r="AU44" s="1659"/>
      <c r="AV44" s="1659"/>
      <c r="AW44" s="1659"/>
      <c r="AX44" s="1659"/>
      <c r="AY44" s="1659"/>
      <c r="AZ44" s="1659"/>
      <c r="BA44" s="1659"/>
      <c r="BB44" s="1659"/>
      <c r="BC44" s="1659"/>
      <c r="BD44" s="1660"/>
      <c r="BE44" s="1446"/>
      <c r="BF44" s="603"/>
      <c r="BG44" s="601"/>
      <c r="BH44" s="601"/>
      <c r="BI44" s="601"/>
      <c r="BJ44" s="601"/>
      <c r="BK44" s="601"/>
      <c r="BL44" s="601"/>
      <c r="BM44" s="601"/>
      <c r="BN44" s="601"/>
      <c r="BO44" s="601"/>
      <c r="BP44" s="601"/>
      <c r="BQ44" s="607"/>
      <c r="BR44" s="1446"/>
      <c r="BS44" s="1441"/>
      <c r="BT44" s="590"/>
      <c r="BU44" s="590"/>
      <c r="BV44" s="590"/>
      <c r="BW44" s="590"/>
      <c r="BX44" s="1443"/>
      <c r="BY44" s="1443"/>
      <c r="BZ44" s="1437"/>
      <c r="CA44" s="1446"/>
      <c r="CB44" s="591"/>
      <c r="CC44" s="1437"/>
    </row>
    <row r="45" spans="2:81" ht="16" customHeight="1" x14ac:dyDescent="0.45">
      <c r="B45" s="1650"/>
      <c r="C45" s="1651"/>
      <c r="D45" s="1651"/>
      <c r="E45" s="1652"/>
      <c r="F45" s="1652"/>
      <c r="G45" s="1653"/>
      <c r="H45" s="1652"/>
      <c r="I45" s="1652"/>
      <c r="J45" s="1652"/>
      <c r="K45" s="1652"/>
      <c r="L45" s="1652"/>
      <c r="M45" s="1652"/>
      <c r="N45" s="1652"/>
      <c r="O45" s="1652"/>
      <c r="P45" s="1654"/>
      <c r="Q45" s="1654"/>
      <c r="R45" s="1651"/>
      <c r="S45" s="1651"/>
      <c r="T45" s="1653"/>
      <c r="U45" s="1653"/>
      <c r="V45" s="1655"/>
      <c r="W45" s="1647"/>
      <c r="X45" s="1656"/>
      <c r="Y45" s="1654"/>
      <c r="Z45" s="1654"/>
      <c r="AA45" s="1654"/>
      <c r="AB45" s="1654"/>
      <c r="AC45" s="1654"/>
      <c r="AD45" s="1654"/>
      <c r="AE45" s="1654"/>
      <c r="AF45" s="1654"/>
      <c r="AG45" s="1654"/>
      <c r="AH45" s="1654"/>
      <c r="AI45" s="1654"/>
      <c r="AJ45" s="1654"/>
      <c r="AK45" s="1654"/>
      <c r="AL45" s="1655"/>
      <c r="AM45" s="1655"/>
      <c r="AN45" s="1650"/>
      <c r="AO45" s="1651"/>
      <c r="AP45" s="1651"/>
      <c r="AQ45" s="1657"/>
      <c r="AR45" s="1647"/>
      <c r="AS45" s="1658"/>
      <c r="AT45" s="1659"/>
      <c r="AU45" s="1659"/>
      <c r="AV45" s="1659"/>
      <c r="AW45" s="1659"/>
      <c r="AX45" s="1659"/>
      <c r="AY45" s="1659"/>
      <c r="AZ45" s="1659"/>
      <c r="BA45" s="1659"/>
      <c r="BB45" s="1659"/>
      <c r="BC45" s="1659"/>
      <c r="BD45" s="1660"/>
      <c r="BE45" s="1446"/>
      <c r="BF45" s="603"/>
      <c r="BG45" s="601"/>
      <c r="BH45" s="601"/>
      <c r="BI45" s="601"/>
      <c r="BJ45" s="601"/>
      <c r="BK45" s="601"/>
      <c r="BL45" s="601"/>
      <c r="BM45" s="601"/>
      <c r="BN45" s="601"/>
      <c r="BO45" s="601"/>
      <c r="BP45" s="601"/>
      <c r="BQ45" s="607"/>
      <c r="BR45" s="1446"/>
      <c r="BS45" s="1441"/>
      <c r="BT45" s="590"/>
      <c r="BU45" s="590"/>
      <c r="BV45" s="590"/>
      <c r="BW45" s="590"/>
      <c r="BX45" s="1443"/>
      <c r="BY45" s="1443"/>
      <c r="BZ45" s="1437"/>
      <c r="CA45" s="1446"/>
      <c r="CB45" s="591"/>
      <c r="CC45" s="1437"/>
    </row>
    <row r="46" spans="2:81" ht="16" customHeight="1" x14ac:dyDescent="0.45">
      <c r="B46" s="1650"/>
      <c r="C46" s="1651"/>
      <c r="D46" s="1651"/>
      <c r="E46" s="1652"/>
      <c r="F46" s="1652"/>
      <c r="G46" s="1653"/>
      <c r="H46" s="1652"/>
      <c r="I46" s="1652"/>
      <c r="J46" s="1652"/>
      <c r="K46" s="1652"/>
      <c r="L46" s="1652"/>
      <c r="M46" s="1652"/>
      <c r="N46" s="1652"/>
      <c r="O46" s="1652"/>
      <c r="P46" s="1654"/>
      <c r="Q46" s="1654"/>
      <c r="R46" s="1651"/>
      <c r="S46" s="1651"/>
      <c r="T46" s="1653"/>
      <c r="U46" s="1653"/>
      <c r="V46" s="1655"/>
      <c r="W46" s="1647"/>
      <c r="X46" s="1656"/>
      <c r="Y46" s="1654"/>
      <c r="Z46" s="1654"/>
      <c r="AA46" s="1654"/>
      <c r="AB46" s="1654"/>
      <c r="AC46" s="1654"/>
      <c r="AD46" s="1654"/>
      <c r="AE46" s="1654"/>
      <c r="AF46" s="1654"/>
      <c r="AG46" s="1654"/>
      <c r="AH46" s="1654"/>
      <c r="AI46" s="1654"/>
      <c r="AJ46" s="1654"/>
      <c r="AK46" s="1654"/>
      <c r="AL46" s="1655"/>
      <c r="AM46" s="1655"/>
      <c r="AN46" s="1650"/>
      <c r="AO46" s="1651"/>
      <c r="AP46" s="1651"/>
      <c r="AQ46" s="1657"/>
      <c r="AR46" s="1647"/>
      <c r="AS46" s="1658"/>
      <c r="AT46" s="1659"/>
      <c r="AU46" s="1659"/>
      <c r="AV46" s="1659"/>
      <c r="AW46" s="1659"/>
      <c r="AX46" s="1659"/>
      <c r="AY46" s="1659"/>
      <c r="AZ46" s="1659"/>
      <c r="BA46" s="1659"/>
      <c r="BB46" s="1659"/>
      <c r="BC46" s="1659"/>
      <c r="BD46" s="1660"/>
      <c r="BE46" s="1446"/>
      <c r="BF46" s="603"/>
      <c r="BG46" s="601"/>
      <c r="BH46" s="601"/>
      <c r="BI46" s="601"/>
      <c r="BJ46" s="601"/>
      <c r="BK46" s="601"/>
      <c r="BL46" s="601"/>
      <c r="BM46" s="601"/>
      <c r="BN46" s="601"/>
      <c r="BO46" s="601"/>
      <c r="BP46" s="601"/>
      <c r="BQ46" s="607"/>
      <c r="BR46" s="1446"/>
      <c r="BS46" s="1441"/>
      <c r="BT46" s="590"/>
      <c r="BU46" s="590"/>
      <c r="BV46" s="590"/>
      <c r="BW46" s="590"/>
      <c r="BX46" s="1443"/>
      <c r="BY46" s="1443"/>
      <c r="BZ46" s="1437"/>
      <c r="CA46" s="1446"/>
      <c r="CB46" s="591"/>
      <c r="CC46" s="1437"/>
    </row>
    <row r="47" spans="2:81" ht="16" customHeight="1" x14ac:dyDescent="0.45">
      <c r="B47" s="1650"/>
      <c r="C47" s="1651"/>
      <c r="D47" s="1651"/>
      <c r="E47" s="1652"/>
      <c r="F47" s="1652"/>
      <c r="G47" s="1653"/>
      <c r="H47" s="1652"/>
      <c r="I47" s="1652"/>
      <c r="J47" s="1652"/>
      <c r="K47" s="1652"/>
      <c r="L47" s="1652"/>
      <c r="M47" s="1652"/>
      <c r="N47" s="1652"/>
      <c r="O47" s="1652"/>
      <c r="P47" s="1654"/>
      <c r="Q47" s="1654"/>
      <c r="R47" s="1651"/>
      <c r="S47" s="1651"/>
      <c r="T47" s="1653"/>
      <c r="U47" s="1653"/>
      <c r="V47" s="1655"/>
      <c r="W47" s="1647"/>
      <c r="X47" s="1656"/>
      <c r="Y47" s="1654"/>
      <c r="Z47" s="1654"/>
      <c r="AA47" s="1654"/>
      <c r="AB47" s="1654"/>
      <c r="AC47" s="1654"/>
      <c r="AD47" s="1654"/>
      <c r="AE47" s="1654"/>
      <c r="AF47" s="1654"/>
      <c r="AG47" s="1654"/>
      <c r="AH47" s="1654"/>
      <c r="AI47" s="1654"/>
      <c r="AJ47" s="1654"/>
      <c r="AK47" s="1654"/>
      <c r="AL47" s="1655"/>
      <c r="AM47" s="1655"/>
      <c r="AN47" s="1650"/>
      <c r="AO47" s="1651"/>
      <c r="AP47" s="1651"/>
      <c r="AQ47" s="1657"/>
      <c r="AR47" s="1647"/>
      <c r="AS47" s="1658"/>
      <c r="AT47" s="1659"/>
      <c r="AU47" s="1659"/>
      <c r="AV47" s="1659"/>
      <c r="AW47" s="1659"/>
      <c r="AX47" s="1659"/>
      <c r="AY47" s="1659"/>
      <c r="AZ47" s="1659"/>
      <c r="BA47" s="1659"/>
      <c r="BB47" s="1659"/>
      <c r="BC47" s="1659"/>
      <c r="BD47" s="1660"/>
      <c r="BE47" s="1446"/>
      <c r="BF47" s="603"/>
      <c r="BG47" s="601"/>
      <c r="BH47" s="601"/>
      <c r="BI47" s="601"/>
      <c r="BJ47" s="601"/>
      <c r="BK47" s="601"/>
      <c r="BL47" s="601"/>
      <c r="BM47" s="601"/>
      <c r="BN47" s="601"/>
      <c r="BO47" s="601"/>
      <c r="BP47" s="601"/>
      <c r="BQ47" s="607"/>
      <c r="BR47" s="1446"/>
      <c r="BS47" s="1441"/>
      <c r="BT47" s="590"/>
      <c r="BU47" s="590"/>
      <c r="BV47" s="590"/>
      <c r="BW47" s="590"/>
      <c r="BX47" s="1443"/>
      <c r="BY47" s="1443"/>
      <c r="BZ47" s="1437"/>
      <c r="CA47" s="1446"/>
      <c r="CB47" s="591"/>
      <c r="CC47" s="1437"/>
    </row>
    <row r="48" spans="2:81" ht="16" customHeight="1" x14ac:dyDescent="0.45">
      <c r="B48" s="1650"/>
      <c r="C48" s="1651"/>
      <c r="D48" s="1651"/>
      <c r="E48" s="1652"/>
      <c r="F48" s="1652"/>
      <c r="G48" s="1653"/>
      <c r="H48" s="1652"/>
      <c r="I48" s="1652"/>
      <c r="J48" s="1652"/>
      <c r="K48" s="1652"/>
      <c r="L48" s="1652"/>
      <c r="M48" s="1652"/>
      <c r="N48" s="1652"/>
      <c r="O48" s="1652"/>
      <c r="P48" s="1654"/>
      <c r="Q48" s="1654"/>
      <c r="R48" s="1651"/>
      <c r="S48" s="1651"/>
      <c r="T48" s="1653"/>
      <c r="U48" s="1653"/>
      <c r="V48" s="1655"/>
      <c r="W48" s="1647"/>
      <c r="X48" s="1656"/>
      <c r="Y48" s="1654"/>
      <c r="Z48" s="1654"/>
      <c r="AA48" s="1654"/>
      <c r="AB48" s="1654"/>
      <c r="AC48" s="1654"/>
      <c r="AD48" s="1654"/>
      <c r="AE48" s="1654"/>
      <c r="AF48" s="1654"/>
      <c r="AG48" s="1654"/>
      <c r="AH48" s="1654"/>
      <c r="AI48" s="1654"/>
      <c r="AJ48" s="1654"/>
      <c r="AK48" s="1654"/>
      <c r="AL48" s="1655"/>
      <c r="AM48" s="1655"/>
      <c r="AN48" s="1650"/>
      <c r="AO48" s="1651"/>
      <c r="AP48" s="1651"/>
      <c r="AQ48" s="1657"/>
      <c r="AR48" s="1647"/>
      <c r="AS48" s="1658"/>
      <c r="AT48" s="1659"/>
      <c r="AU48" s="1659"/>
      <c r="AV48" s="1659"/>
      <c r="AW48" s="1659"/>
      <c r="AX48" s="1659"/>
      <c r="AY48" s="1659"/>
      <c r="AZ48" s="1659"/>
      <c r="BA48" s="1659"/>
      <c r="BB48" s="1659"/>
      <c r="BC48" s="1659"/>
      <c r="BD48" s="1660"/>
      <c r="BE48" s="1446"/>
      <c r="BF48" s="603"/>
      <c r="BG48" s="601"/>
      <c r="BH48" s="601"/>
      <c r="BI48" s="601"/>
      <c r="BJ48" s="601"/>
      <c r="BK48" s="601"/>
      <c r="BL48" s="601"/>
      <c r="BM48" s="601"/>
      <c r="BN48" s="601"/>
      <c r="BO48" s="601"/>
      <c r="BP48" s="601"/>
      <c r="BQ48" s="607"/>
      <c r="BR48" s="1446"/>
      <c r="BS48" s="1441"/>
      <c r="BT48" s="590"/>
      <c r="BU48" s="590"/>
      <c r="BV48" s="590"/>
      <c r="BW48" s="590"/>
      <c r="BX48" s="1443"/>
      <c r="BY48" s="1443"/>
      <c r="BZ48" s="1437"/>
      <c r="CA48" s="1446"/>
      <c r="CB48" s="591"/>
      <c r="CC48" s="1437"/>
    </row>
    <row r="49" spans="2:81" ht="16" customHeight="1" x14ac:dyDescent="0.45">
      <c r="B49" s="1650"/>
      <c r="C49" s="1651"/>
      <c r="D49" s="1651"/>
      <c r="E49" s="1652"/>
      <c r="F49" s="1652"/>
      <c r="G49" s="1653"/>
      <c r="H49" s="1652"/>
      <c r="I49" s="1652"/>
      <c r="J49" s="1652"/>
      <c r="K49" s="1652"/>
      <c r="L49" s="1652"/>
      <c r="M49" s="1652"/>
      <c r="N49" s="1652"/>
      <c r="O49" s="1652"/>
      <c r="P49" s="1654"/>
      <c r="Q49" s="1654"/>
      <c r="R49" s="1651"/>
      <c r="S49" s="1651"/>
      <c r="T49" s="1653"/>
      <c r="U49" s="1653"/>
      <c r="V49" s="1655"/>
      <c r="W49" s="1647"/>
      <c r="X49" s="1656"/>
      <c r="Y49" s="1654"/>
      <c r="Z49" s="1654"/>
      <c r="AA49" s="1654"/>
      <c r="AB49" s="1654"/>
      <c r="AC49" s="1654"/>
      <c r="AD49" s="1654"/>
      <c r="AE49" s="1654"/>
      <c r="AF49" s="1654"/>
      <c r="AG49" s="1654"/>
      <c r="AH49" s="1654"/>
      <c r="AI49" s="1654"/>
      <c r="AJ49" s="1654"/>
      <c r="AK49" s="1654"/>
      <c r="AL49" s="1655"/>
      <c r="AM49" s="1655"/>
      <c r="AN49" s="1650"/>
      <c r="AO49" s="1651"/>
      <c r="AP49" s="1651"/>
      <c r="AQ49" s="1657"/>
      <c r="AR49" s="1647"/>
      <c r="AS49" s="1658"/>
      <c r="AT49" s="1659"/>
      <c r="AU49" s="1659"/>
      <c r="AV49" s="1659"/>
      <c r="AW49" s="1659"/>
      <c r="AX49" s="1659"/>
      <c r="AY49" s="1659"/>
      <c r="AZ49" s="1659"/>
      <c r="BA49" s="1659"/>
      <c r="BB49" s="1659"/>
      <c r="BC49" s="1659"/>
      <c r="BD49" s="1660"/>
      <c r="BE49" s="1446"/>
      <c r="BF49" s="603"/>
      <c r="BG49" s="601"/>
      <c r="BH49" s="601"/>
      <c r="BI49" s="601"/>
      <c r="BJ49" s="601"/>
      <c r="BK49" s="601"/>
      <c r="BL49" s="601"/>
      <c r="BM49" s="601"/>
      <c r="BN49" s="601"/>
      <c r="BO49" s="601"/>
      <c r="BP49" s="601"/>
      <c r="BQ49" s="607"/>
      <c r="BR49" s="1446"/>
      <c r="BS49" s="1441"/>
      <c r="BT49" s="590"/>
      <c r="BU49" s="590"/>
      <c r="BV49" s="590"/>
      <c r="BW49" s="590"/>
      <c r="BX49" s="1443"/>
      <c r="BY49" s="1443"/>
      <c r="BZ49" s="1437"/>
      <c r="CA49" s="1446"/>
      <c r="CB49" s="591"/>
      <c r="CC49" s="1437"/>
    </row>
    <row r="50" spans="2:81" ht="16" customHeight="1" x14ac:dyDescent="0.45">
      <c r="B50" s="1650"/>
      <c r="C50" s="1651"/>
      <c r="D50" s="1651"/>
      <c r="E50" s="1652"/>
      <c r="F50" s="1652"/>
      <c r="G50" s="1653"/>
      <c r="H50" s="1652"/>
      <c r="I50" s="1652"/>
      <c r="J50" s="1652"/>
      <c r="K50" s="1652"/>
      <c r="L50" s="1652"/>
      <c r="M50" s="1652"/>
      <c r="N50" s="1652"/>
      <c r="O50" s="1652"/>
      <c r="P50" s="1654"/>
      <c r="Q50" s="1654"/>
      <c r="R50" s="1651"/>
      <c r="S50" s="1651"/>
      <c r="T50" s="1653"/>
      <c r="U50" s="1653"/>
      <c r="V50" s="1655"/>
      <c r="W50" s="1647"/>
      <c r="X50" s="1656"/>
      <c r="Y50" s="1654"/>
      <c r="Z50" s="1654"/>
      <c r="AA50" s="1654"/>
      <c r="AB50" s="1654"/>
      <c r="AC50" s="1654"/>
      <c r="AD50" s="1654"/>
      <c r="AE50" s="1654"/>
      <c r="AF50" s="1654"/>
      <c r="AG50" s="1654"/>
      <c r="AH50" s="1654"/>
      <c r="AI50" s="1654"/>
      <c r="AJ50" s="1654"/>
      <c r="AK50" s="1654"/>
      <c r="AL50" s="1655"/>
      <c r="AM50" s="1655"/>
      <c r="AN50" s="1650"/>
      <c r="AO50" s="1651"/>
      <c r="AP50" s="1651"/>
      <c r="AQ50" s="1657"/>
      <c r="AR50" s="1647"/>
      <c r="AS50" s="1658"/>
      <c r="AT50" s="1659"/>
      <c r="AU50" s="1659"/>
      <c r="AV50" s="1659"/>
      <c r="AW50" s="1659"/>
      <c r="AX50" s="1659"/>
      <c r="AY50" s="1659"/>
      <c r="AZ50" s="1659"/>
      <c r="BA50" s="1659"/>
      <c r="BB50" s="1659"/>
      <c r="BC50" s="1659"/>
      <c r="BD50" s="1660"/>
      <c r="BE50" s="1446"/>
      <c r="BF50" s="603"/>
      <c r="BG50" s="601"/>
      <c r="BH50" s="601"/>
      <c r="BI50" s="601"/>
      <c r="BJ50" s="601"/>
      <c r="BK50" s="601"/>
      <c r="BL50" s="601"/>
      <c r="BM50" s="601"/>
      <c r="BN50" s="601"/>
      <c r="BO50" s="601"/>
      <c r="BP50" s="601"/>
      <c r="BQ50" s="607"/>
      <c r="BR50" s="1446"/>
      <c r="BS50" s="1441"/>
      <c r="BT50" s="590"/>
      <c r="BU50" s="590"/>
      <c r="BV50" s="590"/>
      <c r="BW50" s="590"/>
      <c r="BX50" s="1443"/>
      <c r="BY50" s="1443"/>
      <c r="BZ50" s="1437"/>
      <c r="CA50" s="1446"/>
      <c r="CB50" s="591"/>
      <c r="CC50" s="1437"/>
    </row>
    <row r="51" spans="2:81" ht="16" customHeight="1" x14ac:dyDescent="0.45">
      <c r="B51" s="1650"/>
      <c r="C51" s="1651"/>
      <c r="D51" s="1651"/>
      <c r="E51" s="1652"/>
      <c r="F51" s="1652"/>
      <c r="G51" s="1653"/>
      <c r="H51" s="1652"/>
      <c r="I51" s="1652"/>
      <c r="J51" s="1652"/>
      <c r="K51" s="1652"/>
      <c r="L51" s="1652"/>
      <c r="M51" s="1652"/>
      <c r="N51" s="1652"/>
      <c r="O51" s="1652"/>
      <c r="P51" s="1654"/>
      <c r="Q51" s="1654"/>
      <c r="R51" s="1651"/>
      <c r="S51" s="1651"/>
      <c r="T51" s="1653"/>
      <c r="U51" s="1653"/>
      <c r="V51" s="1655"/>
      <c r="W51" s="1647"/>
      <c r="X51" s="1656"/>
      <c r="Y51" s="1654"/>
      <c r="Z51" s="1654"/>
      <c r="AA51" s="1654"/>
      <c r="AB51" s="1654"/>
      <c r="AC51" s="1654"/>
      <c r="AD51" s="1654"/>
      <c r="AE51" s="1654"/>
      <c r="AF51" s="1654"/>
      <c r="AG51" s="1654"/>
      <c r="AH51" s="1654"/>
      <c r="AI51" s="1654"/>
      <c r="AJ51" s="1654"/>
      <c r="AK51" s="1654"/>
      <c r="AL51" s="1655"/>
      <c r="AM51" s="1655"/>
      <c r="AN51" s="1650"/>
      <c r="AO51" s="1651"/>
      <c r="AP51" s="1651"/>
      <c r="AQ51" s="1657"/>
      <c r="AR51" s="1647"/>
      <c r="AS51" s="1658"/>
      <c r="AT51" s="1659"/>
      <c r="AU51" s="1659"/>
      <c r="AV51" s="1659"/>
      <c r="AW51" s="1659"/>
      <c r="AX51" s="1659"/>
      <c r="AY51" s="1659"/>
      <c r="AZ51" s="1659"/>
      <c r="BA51" s="1659"/>
      <c r="BB51" s="1659"/>
      <c r="BC51" s="1659"/>
      <c r="BD51" s="1660"/>
      <c r="BE51" s="1446"/>
      <c r="BF51" s="603"/>
      <c r="BG51" s="601"/>
      <c r="BH51" s="601"/>
      <c r="BI51" s="601"/>
      <c r="BJ51" s="601"/>
      <c r="BK51" s="601"/>
      <c r="BL51" s="601"/>
      <c r="BM51" s="601"/>
      <c r="BN51" s="601"/>
      <c r="BO51" s="601"/>
      <c r="BP51" s="601"/>
      <c r="BQ51" s="607"/>
      <c r="BR51" s="1446"/>
      <c r="BS51" s="1441"/>
      <c r="BT51" s="590"/>
      <c r="BU51" s="590"/>
      <c r="BV51" s="590"/>
      <c r="BW51" s="590"/>
      <c r="BX51" s="1443"/>
      <c r="BY51" s="1443"/>
      <c r="BZ51" s="1437"/>
      <c r="CA51" s="1446"/>
      <c r="CB51" s="591"/>
      <c r="CC51" s="1437"/>
    </row>
    <row r="52" spans="2:81" ht="16" customHeight="1" x14ac:dyDescent="0.45">
      <c r="B52" s="1650"/>
      <c r="C52" s="1651"/>
      <c r="D52" s="1651"/>
      <c r="E52" s="1652"/>
      <c r="F52" s="1652"/>
      <c r="G52" s="1653"/>
      <c r="H52" s="1652"/>
      <c r="I52" s="1652"/>
      <c r="J52" s="1652"/>
      <c r="K52" s="1652"/>
      <c r="L52" s="1652"/>
      <c r="M52" s="1652"/>
      <c r="N52" s="1652"/>
      <c r="O52" s="1652"/>
      <c r="P52" s="1654"/>
      <c r="Q52" s="1654"/>
      <c r="R52" s="1651"/>
      <c r="S52" s="1651"/>
      <c r="T52" s="1653"/>
      <c r="U52" s="1653"/>
      <c r="V52" s="1655"/>
      <c r="W52" s="1647"/>
      <c r="X52" s="1656"/>
      <c r="Y52" s="1654"/>
      <c r="Z52" s="1654"/>
      <c r="AA52" s="1654"/>
      <c r="AB52" s="1654"/>
      <c r="AC52" s="1654"/>
      <c r="AD52" s="1654"/>
      <c r="AE52" s="1654"/>
      <c r="AF52" s="1654"/>
      <c r="AG52" s="1654"/>
      <c r="AH52" s="1654"/>
      <c r="AI52" s="1654"/>
      <c r="AJ52" s="1654"/>
      <c r="AK52" s="1654"/>
      <c r="AL52" s="1655"/>
      <c r="AM52" s="1655"/>
      <c r="AN52" s="1650"/>
      <c r="AO52" s="1651"/>
      <c r="AP52" s="1651"/>
      <c r="AQ52" s="1657"/>
      <c r="AR52" s="1647"/>
      <c r="AS52" s="1658"/>
      <c r="AT52" s="1659"/>
      <c r="AU52" s="1659"/>
      <c r="AV52" s="1659"/>
      <c r="AW52" s="1659"/>
      <c r="AX52" s="1659"/>
      <c r="AY52" s="1659"/>
      <c r="AZ52" s="1659"/>
      <c r="BA52" s="1659"/>
      <c r="BB52" s="1659"/>
      <c r="BC52" s="1659"/>
      <c r="BD52" s="1660"/>
      <c r="BE52" s="1446"/>
      <c r="BF52" s="603"/>
      <c r="BG52" s="601"/>
      <c r="BH52" s="601"/>
      <c r="BI52" s="601"/>
      <c r="BJ52" s="601"/>
      <c r="BK52" s="601"/>
      <c r="BL52" s="601"/>
      <c r="BM52" s="601"/>
      <c r="BN52" s="601"/>
      <c r="BO52" s="601"/>
      <c r="BP52" s="601"/>
      <c r="BQ52" s="607"/>
      <c r="BR52" s="1446"/>
      <c r="BS52" s="1441"/>
      <c r="BT52" s="590"/>
      <c r="BU52" s="590"/>
      <c r="BV52" s="590"/>
      <c r="BW52" s="590"/>
      <c r="BX52" s="1443"/>
      <c r="BY52" s="1443"/>
      <c r="BZ52" s="1437"/>
      <c r="CA52" s="1446"/>
      <c r="CB52" s="591"/>
      <c r="CC52" s="1437"/>
    </row>
    <row r="53" spans="2:81" ht="16" customHeight="1" x14ac:dyDescent="0.45">
      <c r="B53" s="1650"/>
      <c r="C53" s="1651"/>
      <c r="D53" s="1651"/>
      <c r="E53" s="1652"/>
      <c r="F53" s="1652"/>
      <c r="G53" s="1653"/>
      <c r="H53" s="1652"/>
      <c r="I53" s="1652"/>
      <c r="J53" s="1652"/>
      <c r="K53" s="1652"/>
      <c r="L53" s="1652"/>
      <c r="M53" s="1652"/>
      <c r="N53" s="1652"/>
      <c r="O53" s="1652"/>
      <c r="P53" s="1654"/>
      <c r="Q53" s="1654"/>
      <c r="R53" s="1651"/>
      <c r="S53" s="1651"/>
      <c r="T53" s="1653"/>
      <c r="U53" s="1653"/>
      <c r="V53" s="1655"/>
      <c r="W53" s="1647"/>
      <c r="X53" s="1656"/>
      <c r="Y53" s="1654"/>
      <c r="Z53" s="1654"/>
      <c r="AA53" s="1654"/>
      <c r="AB53" s="1654"/>
      <c r="AC53" s="1654"/>
      <c r="AD53" s="1654"/>
      <c r="AE53" s="1654"/>
      <c r="AF53" s="1654"/>
      <c r="AG53" s="1654"/>
      <c r="AH53" s="1654"/>
      <c r="AI53" s="1654"/>
      <c r="AJ53" s="1654"/>
      <c r="AK53" s="1654"/>
      <c r="AL53" s="1655"/>
      <c r="AM53" s="1655"/>
      <c r="AN53" s="1650"/>
      <c r="AO53" s="1651"/>
      <c r="AP53" s="1651"/>
      <c r="AQ53" s="1657"/>
      <c r="AR53" s="1647"/>
      <c r="AS53" s="1658"/>
      <c r="AT53" s="1659"/>
      <c r="AU53" s="1659"/>
      <c r="AV53" s="1659"/>
      <c r="AW53" s="1659"/>
      <c r="AX53" s="1659"/>
      <c r="AY53" s="1659"/>
      <c r="AZ53" s="1659"/>
      <c r="BA53" s="1659"/>
      <c r="BB53" s="1659"/>
      <c r="BC53" s="1659"/>
      <c r="BD53" s="1660"/>
      <c r="BE53" s="1446"/>
      <c r="BF53" s="603"/>
      <c r="BG53" s="601"/>
      <c r="BH53" s="601"/>
      <c r="BI53" s="601"/>
      <c r="BJ53" s="601"/>
      <c r="BK53" s="601"/>
      <c r="BL53" s="601"/>
      <c r="BM53" s="601"/>
      <c r="BN53" s="601"/>
      <c r="BO53" s="601"/>
      <c r="BP53" s="601"/>
      <c r="BQ53" s="607"/>
      <c r="BR53" s="1446"/>
      <c r="BS53" s="1441"/>
      <c r="BT53" s="590"/>
      <c r="BU53" s="590"/>
      <c r="BV53" s="590"/>
      <c r="BW53" s="590"/>
      <c r="BX53" s="1443"/>
      <c r="BY53" s="1443"/>
      <c r="BZ53" s="1437"/>
      <c r="CA53" s="1446"/>
      <c r="CB53" s="591"/>
      <c r="CC53" s="1437"/>
    </row>
    <row r="54" spans="2:81" ht="16" customHeight="1" x14ac:dyDescent="0.45">
      <c r="B54" s="1650"/>
      <c r="C54" s="1651"/>
      <c r="D54" s="1651"/>
      <c r="E54" s="1652"/>
      <c r="F54" s="1652"/>
      <c r="G54" s="1653"/>
      <c r="H54" s="1652"/>
      <c r="I54" s="1652"/>
      <c r="J54" s="1652"/>
      <c r="K54" s="1652"/>
      <c r="L54" s="1652"/>
      <c r="M54" s="1652"/>
      <c r="N54" s="1652"/>
      <c r="O54" s="1652"/>
      <c r="P54" s="1654"/>
      <c r="Q54" s="1654"/>
      <c r="R54" s="1651"/>
      <c r="S54" s="1651"/>
      <c r="T54" s="1653"/>
      <c r="U54" s="1653"/>
      <c r="V54" s="1655"/>
      <c r="W54" s="1647"/>
      <c r="X54" s="1656"/>
      <c r="Y54" s="1654"/>
      <c r="Z54" s="1654"/>
      <c r="AA54" s="1654"/>
      <c r="AB54" s="1654"/>
      <c r="AC54" s="1654"/>
      <c r="AD54" s="1654"/>
      <c r="AE54" s="1654"/>
      <c r="AF54" s="1654"/>
      <c r="AG54" s="1654"/>
      <c r="AH54" s="1654"/>
      <c r="AI54" s="1654"/>
      <c r="AJ54" s="1654"/>
      <c r="AK54" s="1654"/>
      <c r="AL54" s="1655"/>
      <c r="AM54" s="1655"/>
      <c r="AN54" s="1650"/>
      <c r="AO54" s="1651"/>
      <c r="AP54" s="1651"/>
      <c r="AQ54" s="1657"/>
      <c r="AR54" s="1647"/>
      <c r="AS54" s="1658"/>
      <c r="AT54" s="1659"/>
      <c r="AU54" s="1659"/>
      <c r="AV54" s="1659"/>
      <c r="AW54" s="1659"/>
      <c r="AX54" s="1659"/>
      <c r="AY54" s="1659"/>
      <c r="AZ54" s="1659"/>
      <c r="BA54" s="1659"/>
      <c r="BB54" s="1659"/>
      <c r="BC54" s="1659"/>
      <c r="BD54" s="1660"/>
      <c r="BE54" s="1446"/>
      <c r="BF54" s="603"/>
      <c r="BG54" s="601"/>
      <c r="BH54" s="601"/>
      <c r="BI54" s="601"/>
      <c r="BJ54" s="601"/>
      <c r="BK54" s="601"/>
      <c r="BL54" s="601"/>
      <c r="BM54" s="601"/>
      <c r="BN54" s="601"/>
      <c r="BO54" s="601"/>
      <c r="BP54" s="601"/>
      <c r="BQ54" s="607"/>
      <c r="BR54" s="1446"/>
      <c r="BS54" s="1441"/>
      <c r="BT54" s="590"/>
      <c r="BU54" s="590"/>
      <c r="BV54" s="590"/>
      <c r="BW54" s="590"/>
      <c r="BX54" s="1443"/>
      <c r="BY54" s="1443"/>
      <c r="BZ54" s="1437"/>
      <c r="CA54" s="1446"/>
      <c r="CB54" s="591"/>
      <c r="CC54" s="1437"/>
    </row>
    <row r="55" spans="2:81" ht="16" customHeight="1" x14ac:dyDescent="0.45">
      <c r="B55" s="1650"/>
      <c r="C55" s="1651"/>
      <c r="D55" s="1651"/>
      <c r="E55" s="1652"/>
      <c r="F55" s="1652"/>
      <c r="G55" s="1653"/>
      <c r="H55" s="1652"/>
      <c r="I55" s="1652"/>
      <c r="J55" s="1652"/>
      <c r="K55" s="1652"/>
      <c r="L55" s="1652"/>
      <c r="M55" s="1652"/>
      <c r="N55" s="1652"/>
      <c r="O55" s="1652"/>
      <c r="P55" s="1654"/>
      <c r="Q55" s="1654"/>
      <c r="R55" s="1651"/>
      <c r="S55" s="1651"/>
      <c r="T55" s="1653"/>
      <c r="U55" s="1653"/>
      <c r="V55" s="1655"/>
      <c r="W55" s="1647"/>
      <c r="X55" s="1656"/>
      <c r="Y55" s="1654"/>
      <c r="Z55" s="1654"/>
      <c r="AA55" s="1654"/>
      <c r="AB55" s="1654"/>
      <c r="AC55" s="1654"/>
      <c r="AD55" s="1654"/>
      <c r="AE55" s="1654"/>
      <c r="AF55" s="1654"/>
      <c r="AG55" s="1654"/>
      <c r="AH55" s="1654"/>
      <c r="AI55" s="1654"/>
      <c r="AJ55" s="1654"/>
      <c r="AK55" s="1654"/>
      <c r="AL55" s="1655"/>
      <c r="AM55" s="1655"/>
      <c r="AN55" s="1650"/>
      <c r="AO55" s="1651"/>
      <c r="AP55" s="1651"/>
      <c r="AQ55" s="1657"/>
      <c r="AR55" s="1647"/>
      <c r="AS55" s="1658"/>
      <c r="AT55" s="1659"/>
      <c r="AU55" s="1659"/>
      <c r="AV55" s="1659"/>
      <c r="AW55" s="1659"/>
      <c r="AX55" s="1659"/>
      <c r="AY55" s="1659"/>
      <c r="AZ55" s="1659"/>
      <c r="BA55" s="1659"/>
      <c r="BB55" s="1659"/>
      <c r="BC55" s="1659"/>
      <c r="BD55" s="1660"/>
      <c r="BE55" s="1446"/>
      <c r="BF55" s="603"/>
      <c r="BG55" s="601"/>
      <c r="BH55" s="601"/>
      <c r="BI55" s="601"/>
      <c r="BJ55" s="601"/>
      <c r="BK55" s="601"/>
      <c r="BL55" s="601"/>
      <c r="BM55" s="601"/>
      <c r="BN55" s="601"/>
      <c r="BO55" s="601"/>
      <c r="BP55" s="601"/>
      <c r="BQ55" s="607"/>
      <c r="BR55" s="1446"/>
      <c r="BS55" s="1441"/>
      <c r="BT55" s="590"/>
      <c r="BU55" s="590"/>
      <c r="BV55" s="590"/>
      <c r="BW55" s="590"/>
      <c r="BX55" s="1443"/>
      <c r="BY55" s="1443"/>
      <c r="BZ55" s="1437"/>
      <c r="CA55" s="1446"/>
      <c r="CB55" s="591"/>
      <c r="CC55" s="1437"/>
    </row>
    <row r="56" spans="2:81" ht="16" customHeight="1" x14ac:dyDescent="0.45">
      <c r="B56" s="1650"/>
      <c r="C56" s="1651"/>
      <c r="D56" s="1651"/>
      <c r="E56" s="1652"/>
      <c r="F56" s="1652"/>
      <c r="G56" s="1653"/>
      <c r="H56" s="1652"/>
      <c r="I56" s="1652"/>
      <c r="J56" s="1652"/>
      <c r="K56" s="1652"/>
      <c r="L56" s="1652"/>
      <c r="M56" s="1652"/>
      <c r="N56" s="1652"/>
      <c r="O56" s="1652"/>
      <c r="P56" s="1654"/>
      <c r="Q56" s="1654"/>
      <c r="R56" s="1651"/>
      <c r="S56" s="1651"/>
      <c r="T56" s="1653"/>
      <c r="U56" s="1653"/>
      <c r="V56" s="1655"/>
      <c r="W56" s="1647"/>
      <c r="X56" s="1656"/>
      <c r="Y56" s="1654"/>
      <c r="Z56" s="1654"/>
      <c r="AA56" s="1654"/>
      <c r="AB56" s="1654"/>
      <c r="AC56" s="1654"/>
      <c r="AD56" s="1654"/>
      <c r="AE56" s="1654"/>
      <c r="AF56" s="1654"/>
      <c r="AG56" s="1654"/>
      <c r="AH56" s="1654"/>
      <c r="AI56" s="1654"/>
      <c r="AJ56" s="1654"/>
      <c r="AK56" s="1654"/>
      <c r="AL56" s="1655"/>
      <c r="AM56" s="1655"/>
      <c r="AN56" s="1650"/>
      <c r="AO56" s="1651"/>
      <c r="AP56" s="1651"/>
      <c r="AQ56" s="1657"/>
      <c r="AR56" s="1647"/>
      <c r="AS56" s="1658"/>
      <c r="AT56" s="1659"/>
      <c r="AU56" s="1659"/>
      <c r="AV56" s="1659"/>
      <c r="AW56" s="1659"/>
      <c r="AX56" s="1659"/>
      <c r="AY56" s="1659"/>
      <c r="AZ56" s="1659"/>
      <c r="BA56" s="1659"/>
      <c r="BB56" s="1659"/>
      <c r="BC56" s="1659"/>
      <c r="BD56" s="1660"/>
      <c r="BE56" s="1446"/>
      <c r="BF56" s="603"/>
      <c r="BG56" s="601"/>
      <c r="BH56" s="601"/>
      <c r="BI56" s="601"/>
      <c r="BJ56" s="601"/>
      <c r="BK56" s="601"/>
      <c r="BL56" s="601"/>
      <c r="BM56" s="601"/>
      <c r="BN56" s="601"/>
      <c r="BO56" s="601"/>
      <c r="BP56" s="601"/>
      <c r="BQ56" s="607"/>
      <c r="BR56" s="1446"/>
      <c r="BS56" s="1441"/>
      <c r="BT56" s="590"/>
      <c r="BU56" s="590"/>
      <c r="BV56" s="590"/>
      <c r="BW56" s="590"/>
      <c r="BX56" s="1443"/>
      <c r="BY56" s="1443"/>
      <c r="BZ56" s="1437"/>
      <c r="CA56" s="1446"/>
      <c r="CB56" s="591"/>
      <c r="CC56" s="1437"/>
    </row>
    <row r="57" spans="2:81" ht="16" customHeight="1" x14ac:dyDescent="0.45">
      <c r="B57" s="1650"/>
      <c r="C57" s="1651"/>
      <c r="D57" s="1651"/>
      <c r="E57" s="1652"/>
      <c r="F57" s="1652"/>
      <c r="G57" s="1653"/>
      <c r="H57" s="1652"/>
      <c r="I57" s="1652"/>
      <c r="J57" s="1652"/>
      <c r="K57" s="1652"/>
      <c r="L57" s="1652"/>
      <c r="M57" s="1652"/>
      <c r="N57" s="1652"/>
      <c r="O57" s="1652"/>
      <c r="P57" s="1654"/>
      <c r="Q57" s="1654"/>
      <c r="R57" s="1651"/>
      <c r="S57" s="1651"/>
      <c r="T57" s="1653"/>
      <c r="U57" s="1653"/>
      <c r="V57" s="1655"/>
      <c r="W57" s="1647"/>
      <c r="X57" s="1656"/>
      <c r="Y57" s="1654"/>
      <c r="Z57" s="1654"/>
      <c r="AA57" s="1654"/>
      <c r="AB57" s="1654"/>
      <c r="AC57" s="1654"/>
      <c r="AD57" s="1654"/>
      <c r="AE57" s="1654"/>
      <c r="AF57" s="1654"/>
      <c r="AG57" s="1654"/>
      <c r="AH57" s="1654"/>
      <c r="AI57" s="1654"/>
      <c r="AJ57" s="1654"/>
      <c r="AK57" s="1654"/>
      <c r="AL57" s="1655"/>
      <c r="AM57" s="1655"/>
      <c r="AN57" s="1650"/>
      <c r="AO57" s="1651"/>
      <c r="AP57" s="1651"/>
      <c r="AQ57" s="1657"/>
      <c r="AR57" s="1647"/>
      <c r="AS57" s="1658"/>
      <c r="AT57" s="1659"/>
      <c r="AU57" s="1659"/>
      <c r="AV57" s="1659"/>
      <c r="AW57" s="1659"/>
      <c r="AX57" s="1659"/>
      <c r="AY57" s="1659"/>
      <c r="AZ57" s="1659"/>
      <c r="BA57" s="1659"/>
      <c r="BB57" s="1659"/>
      <c r="BC57" s="1659"/>
      <c r="BD57" s="1660"/>
      <c r="BE57" s="1446"/>
      <c r="BF57" s="603"/>
      <c r="BG57" s="601"/>
      <c r="BH57" s="601"/>
      <c r="BI57" s="601"/>
      <c r="BJ57" s="601"/>
      <c r="BK57" s="601"/>
      <c r="BL57" s="601"/>
      <c r="BM57" s="601"/>
      <c r="BN57" s="601"/>
      <c r="BO57" s="601"/>
      <c r="BP57" s="601"/>
      <c r="BQ57" s="607"/>
      <c r="BR57" s="1446"/>
      <c r="BS57" s="1441"/>
      <c r="BT57" s="590"/>
      <c r="BU57" s="590"/>
      <c r="BV57" s="590"/>
      <c r="BW57" s="590"/>
      <c r="BX57" s="1443"/>
      <c r="BY57" s="1443"/>
      <c r="BZ57" s="1437"/>
      <c r="CA57" s="1446"/>
      <c r="CB57" s="591"/>
      <c r="CC57" s="1437"/>
    </row>
    <row r="58" spans="2:81" ht="16" customHeight="1" x14ac:dyDescent="0.45">
      <c r="B58" s="1650"/>
      <c r="C58" s="1651"/>
      <c r="D58" s="1651"/>
      <c r="E58" s="1652"/>
      <c r="F58" s="1652"/>
      <c r="G58" s="1653"/>
      <c r="H58" s="1652"/>
      <c r="I58" s="1652"/>
      <c r="J58" s="1652"/>
      <c r="K58" s="1652"/>
      <c r="L58" s="1652"/>
      <c r="M58" s="1652"/>
      <c r="N58" s="1652"/>
      <c r="O58" s="1652"/>
      <c r="P58" s="1654"/>
      <c r="Q58" s="1654"/>
      <c r="R58" s="1651"/>
      <c r="S58" s="1651"/>
      <c r="T58" s="1653"/>
      <c r="U58" s="1653"/>
      <c r="V58" s="1655"/>
      <c r="W58" s="1647"/>
      <c r="X58" s="1656"/>
      <c r="Y58" s="1654"/>
      <c r="Z58" s="1654"/>
      <c r="AA58" s="1654"/>
      <c r="AB58" s="1654"/>
      <c r="AC58" s="1654"/>
      <c r="AD58" s="1654"/>
      <c r="AE58" s="1654"/>
      <c r="AF58" s="1654"/>
      <c r="AG58" s="1654"/>
      <c r="AH58" s="1654"/>
      <c r="AI58" s="1654"/>
      <c r="AJ58" s="1654"/>
      <c r="AK58" s="1654"/>
      <c r="AL58" s="1655"/>
      <c r="AM58" s="1655"/>
      <c r="AN58" s="1650"/>
      <c r="AO58" s="1651"/>
      <c r="AP58" s="1651"/>
      <c r="AQ58" s="1657"/>
      <c r="AR58" s="1647"/>
      <c r="AS58" s="1658"/>
      <c r="AT58" s="1659"/>
      <c r="AU58" s="1659"/>
      <c r="AV58" s="1659"/>
      <c r="AW58" s="1659"/>
      <c r="AX58" s="1659"/>
      <c r="AY58" s="1659"/>
      <c r="AZ58" s="1659"/>
      <c r="BA58" s="1659"/>
      <c r="BB58" s="1659"/>
      <c r="BC58" s="1659"/>
      <c r="BD58" s="1660"/>
      <c r="BE58" s="1446"/>
      <c r="BF58" s="603"/>
      <c r="BG58" s="601"/>
      <c r="BH58" s="601"/>
      <c r="BI58" s="601"/>
      <c r="BJ58" s="601"/>
      <c r="BK58" s="601"/>
      <c r="BL58" s="601"/>
      <c r="BM58" s="601"/>
      <c r="BN58" s="601"/>
      <c r="BO58" s="601"/>
      <c r="BP58" s="601"/>
      <c r="BQ58" s="607"/>
      <c r="BR58" s="1446"/>
      <c r="BS58" s="1441"/>
      <c r="BT58" s="590"/>
      <c r="BU58" s="590"/>
      <c r="BV58" s="590"/>
      <c r="BW58" s="590"/>
      <c r="BX58" s="1443"/>
      <c r="BY58" s="1443"/>
      <c r="BZ58" s="1437"/>
      <c r="CA58" s="1446"/>
      <c r="CB58" s="591"/>
      <c r="CC58" s="1437"/>
    </row>
    <row r="59" spans="2:81" ht="16" customHeight="1" x14ac:dyDescent="0.45">
      <c r="B59" s="1650"/>
      <c r="C59" s="1651"/>
      <c r="D59" s="1651"/>
      <c r="E59" s="1652"/>
      <c r="F59" s="1652"/>
      <c r="G59" s="1653"/>
      <c r="H59" s="1652"/>
      <c r="I59" s="1652"/>
      <c r="J59" s="1652"/>
      <c r="K59" s="1652"/>
      <c r="L59" s="1652"/>
      <c r="M59" s="1652"/>
      <c r="N59" s="1652"/>
      <c r="O59" s="1652"/>
      <c r="P59" s="1654"/>
      <c r="Q59" s="1654"/>
      <c r="R59" s="1651"/>
      <c r="S59" s="1651"/>
      <c r="T59" s="1653"/>
      <c r="U59" s="1653"/>
      <c r="V59" s="1655"/>
      <c r="W59" s="1647"/>
      <c r="X59" s="1656"/>
      <c r="Y59" s="1654"/>
      <c r="Z59" s="1654"/>
      <c r="AA59" s="1654"/>
      <c r="AB59" s="1654"/>
      <c r="AC59" s="1654"/>
      <c r="AD59" s="1654"/>
      <c r="AE59" s="1654"/>
      <c r="AF59" s="1654"/>
      <c r="AG59" s="1654"/>
      <c r="AH59" s="1654"/>
      <c r="AI59" s="1654"/>
      <c r="AJ59" s="1654"/>
      <c r="AK59" s="1654"/>
      <c r="AL59" s="1655"/>
      <c r="AM59" s="1655"/>
      <c r="AN59" s="1650"/>
      <c r="AO59" s="1651"/>
      <c r="AP59" s="1651"/>
      <c r="AQ59" s="1657"/>
      <c r="AR59" s="1647"/>
      <c r="AS59" s="1658"/>
      <c r="AT59" s="1659"/>
      <c r="AU59" s="1659"/>
      <c r="AV59" s="1659"/>
      <c r="AW59" s="1659"/>
      <c r="AX59" s="1659"/>
      <c r="AY59" s="1659"/>
      <c r="AZ59" s="1659"/>
      <c r="BA59" s="1659"/>
      <c r="BB59" s="1659"/>
      <c r="BC59" s="1659"/>
      <c r="BD59" s="1660"/>
      <c r="BE59" s="1446"/>
      <c r="BF59" s="603"/>
      <c r="BG59" s="601"/>
      <c r="BH59" s="601"/>
      <c r="BI59" s="601"/>
      <c r="BJ59" s="601"/>
      <c r="BK59" s="601"/>
      <c r="BL59" s="601"/>
      <c r="BM59" s="601"/>
      <c r="BN59" s="601"/>
      <c r="BO59" s="601"/>
      <c r="BP59" s="601"/>
      <c r="BQ59" s="607"/>
      <c r="BR59" s="1446"/>
      <c r="BS59" s="1441"/>
      <c r="BT59" s="590"/>
      <c r="BU59" s="590"/>
      <c r="BV59" s="590"/>
      <c r="BW59" s="590"/>
      <c r="BX59" s="1443"/>
      <c r="BY59" s="1443"/>
      <c r="BZ59" s="1437"/>
      <c r="CA59" s="1446"/>
      <c r="CB59" s="591"/>
      <c r="CC59" s="1437"/>
    </row>
    <row r="60" spans="2:81" ht="16" customHeight="1" x14ac:dyDescent="0.45">
      <c r="B60" s="1650"/>
      <c r="C60" s="1651"/>
      <c r="D60" s="1651"/>
      <c r="E60" s="1652"/>
      <c r="F60" s="1652"/>
      <c r="G60" s="1653"/>
      <c r="H60" s="1652"/>
      <c r="I60" s="1652"/>
      <c r="J60" s="1652"/>
      <c r="K60" s="1652"/>
      <c r="L60" s="1652"/>
      <c r="M60" s="1652"/>
      <c r="N60" s="1652"/>
      <c r="O60" s="1652"/>
      <c r="P60" s="1654"/>
      <c r="Q60" s="1654"/>
      <c r="R60" s="1651"/>
      <c r="S60" s="1651"/>
      <c r="T60" s="1653"/>
      <c r="U60" s="1653"/>
      <c r="V60" s="1655"/>
      <c r="W60" s="1647"/>
      <c r="X60" s="1656"/>
      <c r="Y60" s="1654"/>
      <c r="Z60" s="1654"/>
      <c r="AA60" s="1654"/>
      <c r="AB60" s="1654"/>
      <c r="AC60" s="1654"/>
      <c r="AD60" s="1654"/>
      <c r="AE60" s="1654"/>
      <c r="AF60" s="1654"/>
      <c r="AG60" s="1654"/>
      <c r="AH60" s="1654"/>
      <c r="AI60" s="1654"/>
      <c r="AJ60" s="1654"/>
      <c r="AK60" s="1654"/>
      <c r="AL60" s="1655"/>
      <c r="AM60" s="1655"/>
      <c r="AN60" s="1650"/>
      <c r="AO60" s="1651"/>
      <c r="AP60" s="1651"/>
      <c r="AQ60" s="1657"/>
      <c r="AR60" s="1647"/>
      <c r="AS60" s="1658"/>
      <c r="AT60" s="1659"/>
      <c r="AU60" s="1659"/>
      <c r="AV60" s="1659"/>
      <c r="AW60" s="1659"/>
      <c r="AX60" s="1659"/>
      <c r="AY60" s="1659"/>
      <c r="AZ60" s="1659"/>
      <c r="BA60" s="1659"/>
      <c r="BB60" s="1659"/>
      <c r="BC60" s="1659"/>
      <c r="BD60" s="1660"/>
      <c r="BE60" s="1446"/>
      <c r="BF60" s="603"/>
      <c r="BG60" s="601"/>
      <c r="BH60" s="601"/>
      <c r="BI60" s="601"/>
      <c r="BJ60" s="601"/>
      <c r="BK60" s="601"/>
      <c r="BL60" s="601"/>
      <c r="BM60" s="601"/>
      <c r="BN60" s="601"/>
      <c r="BO60" s="601"/>
      <c r="BP60" s="601"/>
      <c r="BQ60" s="607"/>
      <c r="BR60" s="1446"/>
      <c r="BS60" s="1441"/>
      <c r="BT60" s="590"/>
      <c r="BU60" s="590"/>
      <c r="BV60" s="590"/>
      <c r="BW60" s="590"/>
      <c r="BX60" s="1443"/>
      <c r="BY60" s="1443"/>
      <c r="BZ60" s="1437"/>
      <c r="CA60" s="1446"/>
      <c r="CB60" s="591"/>
      <c r="CC60" s="1437"/>
    </row>
    <row r="61" spans="2:81" ht="16" customHeight="1" x14ac:dyDescent="0.45">
      <c r="B61" s="1650"/>
      <c r="C61" s="1651"/>
      <c r="D61" s="1651"/>
      <c r="E61" s="1652"/>
      <c r="F61" s="1652"/>
      <c r="G61" s="1653"/>
      <c r="H61" s="1652"/>
      <c r="I61" s="1652"/>
      <c r="J61" s="1652"/>
      <c r="K61" s="1652"/>
      <c r="L61" s="1652"/>
      <c r="M61" s="1652"/>
      <c r="N61" s="1652"/>
      <c r="O61" s="1652"/>
      <c r="P61" s="1654"/>
      <c r="Q61" s="1654"/>
      <c r="R61" s="1651"/>
      <c r="S61" s="1651"/>
      <c r="T61" s="1653"/>
      <c r="U61" s="1653"/>
      <c r="V61" s="1655"/>
      <c r="W61" s="1647"/>
      <c r="X61" s="1656"/>
      <c r="Y61" s="1654"/>
      <c r="Z61" s="1654"/>
      <c r="AA61" s="1654"/>
      <c r="AB61" s="1654"/>
      <c r="AC61" s="1654"/>
      <c r="AD61" s="1654"/>
      <c r="AE61" s="1654"/>
      <c r="AF61" s="1654"/>
      <c r="AG61" s="1654"/>
      <c r="AH61" s="1654"/>
      <c r="AI61" s="1654"/>
      <c r="AJ61" s="1654"/>
      <c r="AK61" s="1654"/>
      <c r="AL61" s="1655"/>
      <c r="AM61" s="1655"/>
      <c r="AN61" s="1650"/>
      <c r="AO61" s="1651"/>
      <c r="AP61" s="1651"/>
      <c r="AQ61" s="1657"/>
      <c r="AR61" s="1647"/>
      <c r="AS61" s="1658"/>
      <c r="AT61" s="1659"/>
      <c r="AU61" s="1659"/>
      <c r="AV61" s="1659"/>
      <c r="AW61" s="1659"/>
      <c r="AX61" s="1659"/>
      <c r="AY61" s="1659"/>
      <c r="AZ61" s="1659"/>
      <c r="BA61" s="1659"/>
      <c r="BB61" s="1659"/>
      <c r="BC61" s="1659"/>
      <c r="BD61" s="1660"/>
      <c r="BE61" s="1446"/>
      <c r="BF61" s="603"/>
      <c r="BG61" s="601"/>
      <c r="BH61" s="601"/>
      <c r="BI61" s="601"/>
      <c r="BJ61" s="601"/>
      <c r="BK61" s="601"/>
      <c r="BL61" s="601"/>
      <c r="BM61" s="601"/>
      <c r="BN61" s="601"/>
      <c r="BO61" s="601"/>
      <c r="BP61" s="601"/>
      <c r="BQ61" s="607"/>
      <c r="BR61" s="1446"/>
      <c r="BS61" s="1441"/>
      <c r="BT61" s="590"/>
      <c r="BU61" s="590"/>
      <c r="BV61" s="590"/>
      <c r="BW61" s="590"/>
      <c r="BX61" s="1443"/>
      <c r="BY61" s="1443"/>
      <c r="BZ61" s="1437"/>
      <c r="CA61" s="1446"/>
      <c r="CB61" s="591"/>
      <c r="CC61" s="1437"/>
    </row>
    <row r="62" spans="2:81" ht="16" customHeight="1" x14ac:dyDescent="0.45">
      <c r="B62" s="1650"/>
      <c r="C62" s="1651"/>
      <c r="D62" s="1651"/>
      <c r="E62" s="1652"/>
      <c r="F62" s="1652"/>
      <c r="G62" s="1653"/>
      <c r="H62" s="1652"/>
      <c r="I62" s="1652"/>
      <c r="J62" s="1652"/>
      <c r="K62" s="1652"/>
      <c r="L62" s="1652"/>
      <c r="M62" s="1652"/>
      <c r="N62" s="1652"/>
      <c r="O62" s="1652"/>
      <c r="P62" s="1654"/>
      <c r="Q62" s="1654"/>
      <c r="R62" s="1651"/>
      <c r="S62" s="1651"/>
      <c r="T62" s="1653"/>
      <c r="U62" s="1653"/>
      <c r="V62" s="1655"/>
      <c r="W62" s="1647"/>
      <c r="X62" s="1656"/>
      <c r="Y62" s="1654"/>
      <c r="Z62" s="1654"/>
      <c r="AA62" s="1654"/>
      <c r="AB62" s="1654"/>
      <c r="AC62" s="1654"/>
      <c r="AD62" s="1654"/>
      <c r="AE62" s="1654"/>
      <c r="AF62" s="1654"/>
      <c r="AG62" s="1654"/>
      <c r="AH62" s="1654"/>
      <c r="AI62" s="1654"/>
      <c r="AJ62" s="1654"/>
      <c r="AK62" s="1654"/>
      <c r="AL62" s="1655"/>
      <c r="AM62" s="1655"/>
      <c r="AN62" s="1650"/>
      <c r="AO62" s="1651"/>
      <c r="AP62" s="1651"/>
      <c r="AQ62" s="1657"/>
      <c r="AR62" s="1647"/>
      <c r="AS62" s="1658"/>
      <c r="AT62" s="1659"/>
      <c r="AU62" s="1659"/>
      <c r="AV62" s="1659"/>
      <c r="AW62" s="1659"/>
      <c r="AX62" s="1659"/>
      <c r="AY62" s="1659"/>
      <c r="AZ62" s="1659"/>
      <c r="BA62" s="1659"/>
      <c r="BB62" s="1659"/>
      <c r="BC62" s="1659"/>
      <c r="BD62" s="1660"/>
      <c r="BE62" s="1446"/>
      <c r="BF62" s="603"/>
      <c r="BG62" s="601"/>
      <c r="BH62" s="601"/>
      <c r="BI62" s="601"/>
      <c r="BJ62" s="601"/>
      <c r="BK62" s="601"/>
      <c r="BL62" s="601"/>
      <c r="BM62" s="601"/>
      <c r="BN62" s="601"/>
      <c r="BO62" s="601"/>
      <c r="BP62" s="601"/>
      <c r="BQ62" s="607"/>
      <c r="BR62" s="1446"/>
      <c r="BS62" s="1441"/>
      <c r="BT62" s="590"/>
      <c r="BU62" s="590"/>
      <c r="BV62" s="590"/>
      <c r="BW62" s="590"/>
      <c r="BX62" s="1443"/>
      <c r="BY62" s="1443"/>
      <c r="BZ62" s="1437"/>
      <c r="CA62" s="1446"/>
      <c r="CB62" s="591"/>
      <c r="CC62" s="1437"/>
    </row>
    <row r="63" spans="2:81" ht="16" customHeight="1" x14ac:dyDescent="0.45">
      <c r="B63" s="1650"/>
      <c r="C63" s="1651"/>
      <c r="D63" s="1651"/>
      <c r="E63" s="1652"/>
      <c r="F63" s="1652"/>
      <c r="G63" s="1653"/>
      <c r="H63" s="1652"/>
      <c r="I63" s="1652"/>
      <c r="J63" s="1652"/>
      <c r="K63" s="1652"/>
      <c r="L63" s="1652"/>
      <c r="M63" s="1652"/>
      <c r="N63" s="1652"/>
      <c r="O63" s="1652"/>
      <c r="P63" s="1654"/>
      <c r="Q63" s="1654"/>
      <c r="R63" s="1651"/>
      <c r="S63" s="1651"/>
      <c r="T63" s="1653"/>
      <c r="U63" s="1653"/>
      <c r="V63" s="1655"/>
      <c r="W63" s="1647"/>
      <c r="X63" s="1656"/>
      <c r="Y63" s="1654"/>
      <c r="Z63" s="1654"/>
      <c r="AA63" s="1654"/>
      <c r="AB63" s="1654"/>
      <c r="AC63" s="1654"/>
      <c r="AD63" s="1654"/>
      <c r="AE63" s="1654"/>
      <c r="AF63" s="1654"/>
      <c r="AG63" s="1654"/>
      <c r="AH63" s="1654"/>
      <c r="AI63" s="1654"/>
      <c r="AJ63" s="1654"/>
      <c r="AK63" s="1654"/>
      <c r="AL63" s="1655"/>
      <c r="AM63" s="1655"/>
      <c r="AN63" s="1650"/>
      <c r="AO63" s="1651"/>
      <c r="AP63" s="1651"/>
      <c r="AQ63" s="1657"/>
      <c r="AR63" s="1647"/>
      <c r="AS63" s="1658"/>
      <c r="AT63" s="1659"/>
      <c r="AU63" s="1659"/>
      <c r="AV63" s="1659"/>
      <c r="AW63" s="1659"/>
      <c r="AX63" s="1659"/>
      <c r="AY63" s="1659"/>
      <c r="AZ63" s="1659"/>
      <c r="BA63" s="1659"/>
      <c r="BB63" s="1659"/>
      <c r="BC63" s="1659"/>
      <c r="BD63" s="1660"/>
      <c r="BE63" s="1446"/>
      <c r="BF63" s="603"/>
      <c r="BG63" s="601"/>
      <c r="BH63" s="601"/>
      <c r="BI63" s="601"/>
      <c r="BJ63" s="601"/>
      <c r="BK63" s="601"/>
      <c r="BL63" s="601"/>
      <c r="BM63" s="601"/>
      <c r="BN63" s="601"/>
      <c r="BO63" s="601"/>
      <c r="BP63" s="601"/>
      <c r="BQ63" s="607"/>
      <c r="BR63" s="1446"/>
      <c r="BS63" s="1441"/>
      <c r="BT63" s="590"/>
      <c r="BU63" s="590"/>
      <c r="BV63" s="590"/>
      <c r="BW63" s="590"/>
      <c r="BX63" s="1443"/>
      <c r="BY63" s="1443"/>
      <c r="BZ63" s="1437"/>
      <c r="CA63" s="1446"/>
      <c r="CB63" s="591"/>
      <c r="CC63" s="1437"/>
    </row>
    <row r="64" spans="2:81" ht="16" customHeight="1" x14ac:dyDescent="0.45">
      <c r="B64" s="1650"/>
      <c r="C64" s="1651"/>
      <c r="D64" s="1651"/>
      <c r="E64" s="1652"/>
      <c r="F64" s="1652"/>
      <c r="G64" s="1653"/>
      <c r="H64" s="1652"/>
      <c r="I64" s="1652"/>
      <c r="J64" s="1652"/>
      <c r="K64" s="1652"/>
      <c r="L64" s="1652"/>
      <c r="M64" s="1652"/>
      <c r="N64" s="1652"/>
      <c r="O64" s="1652"/>
      <c r="P64" s="1654"/>
      <c r="Q64" s="1654"/>
      <c r="R64" s="1651"/>
      <c r="S64" s="1651"/>
      <c r="T64" s="1653"/>
      <c r="U64" s="1653"/>
      <c r="V64" s="1655"/>
      <c r="W64" s="1647"/>
      <c r="X64" s="1656"/>
      <c r="Y64" s="1654"/>
      <c r="Z64" s="1654"/>
      <c r="AA64" s="1654"/>
      <c r="AB64" s="1654"/>
      <c r="AC64" s="1654"/>
      <c r="AD64" s="1654"/>
      <c r="AE64" s="1654"/>
      <c r="AF64" s="1654"/>
      <c r="AG64" s="1654"/>
      <c r="AH64" s="1654"/>
      <c r="AI64" s="1654"/>
      <c r="AJ64" s="1654"/>
      <c r="AK64" s="1654"/>
      <c r="AL64" s="1655"/>
      <c r="AM64" s="1655"/>
      <c r="AN64" s="1650"/>
      <c r="AO64" s="1651"/>
      <c r="AP64" s="1651"/>
      <c r="AQ64" s="1657"/>
      <c r="AR64" s="1647"/>
      <c r="AS64" s="1658"/>
      <c r="AT64" s="1659"/>
      <c r="AU64" s="1659"/>
      <c r="AV64" s="1659"/>
      <c r="AW64" s="1659"/>
      <c r="AX64" s="1659"/>
      <c r="AY64" s="1659"/>
      <c r="AZ64" s="1659"/>
      <c r="BA64" s="1659"/>
      <c r="BB64" s="1659"/>
      <c r="BC64" s="1659"/>
      <c r="BD64" s="1660"/>
      <c r="BE64" s="1446"/>
      <c r="BF64" s="603"/>
      <c r="BG64" s="601"/>
      <c r="BH64" s="601"/>
      <c r="BI64" s="601"/>
      <c r="BJ64" s="601"/>
      <c r="BK64" s="601"/>
      <c r="BL64" s="601"/>
      <c r="BM64" s="601"/>
      <c r="BN64" s="601"/>
      <c r="BO64" s="601"/>
      <c r="BP64" s="601"/>
      <c r="BQ64" s="607"/>
      <c r="BR64" s="1446"/>
      <c r="BS64" s="1441"/>
      <c r="BT64" s="590"/>
      <c r="BU64" s="590"/>
      <c r="BV64" s="590"/>
      <c r="BW64" s="590"/>
      <c r="BX64" s="1443"/>
      <c r="BY64" s="1443"/>
      <c r="BZ64" s="1437"/>
      <c r="CA64" s="1446"/>
      <c r="CB64" s="591"/>
      <c r="CC64" s="1437"/>
    </row>
    <row r="65" spans="2:81" ht="16" customHeight="1" x14ac:dyDescent="0.45">
      <c r="B65" s="1650"/>
      <c r="C65" s="1651"/>
      <c r="D65" s="1651"/>
      <c r="E65" s="1652"/>
      <c r="F65" s="1652"/>
      <c r="G65" s="1653"/>
      <c r="H65" s="1652"/>
      <c r="I65" s="1652"/>
      <c r="J65" s="1652"/>
      <c r="K65" s="1652"/>
      <c r="L65" s="1652"/>
      <c r="M65" s="1652"/>
      <c r="N65" s="1652"/>
      <c r="O65" s="1652"/>
      <c r="P65" s="1654"/>
      <c r="Q65" s="1654"/>
      <c r="R65" s="1651"/>
      <c r="S65" s="1651"/>
      <c r="T65" s="1653"/>
      <c r="U65" s="1653"/>
      <c r="V65" s="1655"/>
      <c r="W65" s="1647"/>
      <c r="X65" s="1656"/>
      <c r="Y65" s="1654"/>
      <c r="Z65" s="1654"/>
      <c r="AA65" s="1654"/>
      <c r="AB65" s="1654"/>
      <c r="AC65" s="1654"/>
      <c r="AD65" s="1654"/>
      <c r="AE65" s="1654"/>
      <c r="AF65" s="1654"/>
      <c r="AG65" s="1654"/>
      <c r="AH65" s="1654"/>
      <c r="AI65" s="1654"/>
      <c r="AJ65" s="1654"/>
      <c r="AK65" s="1654"/>
      <c r="AL65" s="1655"/>
      <c r="AM65" s="1655"/>
      <c r="AN65" s="1650"/>
      <c r="AO65" s="1651"/>
      <c r="AP65" s="1651"/>
      <c r="AQ65" s="1657"/>
      <c r="AR65" s="1647"/>
      <c r="AS65" s="1658"/>
      <c r="AT65" s="1659"/>
      <c r="AU65" s="1659"/>
      <c r="AV65" s="1659"/>
      <c r="AW65" s="1659"/>
      <c r="AX65" s="1659"/>
      <c r="AY65" s="1659"/>
      <c r="AZ65" s="1659"/>
      <c r="BA65" s="1659"/>
      <c r="BB65" s="1659"/>
      <c r="BC65" s="1659"/>
      <c r="BD65" s="1660"/>
      <c r="BE65" s="1446"/>
      <c r="BF65" s="603"/>
      <c r="BG65" s="601"/>
      <c r="BH65" s="601"/>
      <c r="BI65" s="601"/>
      <c r="BJ65" s="601"/>
      <c r="BK65" s="601"/>
      <c r="BL65" s="601"/>
      <c r="BM65" s="601"/>
      <c r="BN65" s="601"/>
      <c r="BO65" s="601"/>
      <c r="BP65" s="601"/>
      <c r="BQ65" s="607"/>
      <c r="BR65" s="1446"/>
      <c r="BS65" s="1441"/>
      <c r="BT65" s="590"/>
      <c r="BU65" s="590"/>
      <c r="BV65" s="590"/>
      <c r="BW65" s="590"/>
      <c r="BX65" s="1443"/>
      <c r="BY65" s="1443"/>
      <c r="BZ65" s="1437"/>
      <c r="CA65" s="1446"/>
      <c r="CB65" s="591"/>
      <c r="CC65" s="1437"/>
    </row>
    <row r="66" spans="2:81" ht="16" customHeight="1" x14ac:dyDescent="0.45">
      <c r="B66" s="1650"/>
      <c r="C66" s="1651"/>
      <c r="D66" s="1651"/>
      <c r="E66" s="1652"/>
      <c r="F66" s="1652"/>
      <c r="G66" s="1653"/>
      <c r="H66" s="1652"/>
      <c r="I66" s="1652"/>
      <c r="J66" s="1652"/>
      <c r="K66" s="1652"/>
      <c r="L66" s="1652"/>
      <c r="M66" s="1652"/>
      <c r="N66" s="1652"/>
      <c r="O66" s="1652"/>
      <c r="P66" s="1654"/>
      <c r="Q66" s="1654"/>
      <c r="R66" s="1651"/>
      <c r="S66" s="1651"/>
      <c r="T66" s="1653"/>
      <c r="U66" s="1653"/>
      <c r="V66" s="1655"/>
      <c r="W66" s="1647"/>
      <c r="X66" s="1656"/>
      <c r="Y66" s="1654"/>
      <c r="Z66" s="1654"/>
      <c r="AA66" s="1654"/>
      <c r="AB66" s="1654"/>
      <c r="AC66" s="1654"/>
      <c r="AD66" s="1654"/>
      <c r="AE66" s="1654"/>
      <c r="AF66" s="1654"/>
      <c r="AG66" s="1654"/>
      <c r="AH66" s="1654"/>
      <c r="AI66" s="1654"/>
      <c r="AJ66" s="1654"/>
      <c r="AK66" s="1654"/>
      <c r="AL66" s="1655"/>
      <c r="AM66" s="1655"/>
      <c r="AN66" s="1650"/>
      <c r="AO66" s="1651"/>
      <c r="AP66" s="1651"/>
      <c r="AQ66" s="1657"/>
      <c r="AR66" s="1647"/>
      <c r="AS66" s="1658"/>
      <c r="AT66" s="1659"/>
      <c r="AU66" s="1659"/>
      <c r="AV66" s="1659"/>
      <c r="AW66" s="1659"/>
      <c r="AX66" s="1659"/>
      <c r="AY66" s="1659"/>
      <c r="AZ66" s="1659"/>
      <c r="BA66" s="1659"/>
      <c r="BB66" s="1659"/>
      <c r="BC66" s="1659"/>
      <c r="BD66" s="1660"/>
      <c r="BE66" s="1446"/>
      <c r="BF66" s="603"/>
      <c r="BG66" s="601"/>
      <c r="BH66" s="601"/>
      <c r="BI66" s="601"/>
      <c r="BJ66" s="601"/>
      <c r="BK66" s="601"/>
      <c r="BL66" s="601"/>
      <c r="BM66" s="601"/>
      <c r="BN66" s="601"/>
      <c r="BO66" s="601"/>
      <c r="BP66" s="601"/>
      <c r="BQ66" s="607"/>
      <c r="BR66" s="1446"/>
      <c r="BS66" s="1441"/>
      <c r="BT66" s="590"/>
      <c r="BU66" s="590"/>
      <c r="BV66" s="590"/>
      <c r="BW66" s="590"/>
      <c r="BX66" s="1443"/>
      <c r="BY66" s="1443"/>
      <c r="BZ66" s="1437"/>
      <c r="CA66" s="1446"/>
      <c r="CB66" s="591"/>
      <c r="CC66" s="1437"/>
    </row>
    <row r="67" spans="2:81" ht="16" customHeight="1" x14ac:dyDescent="0.45">
      <c r="B67" s="1650"/>
      <c r="C67" s="1651"/>
      <c r="D67" s="1651"/>
      <c r="E67" s="1652"/>
      <c r="F67" s="1652"/>
      <c r="G67" s="1653"/>
      <c r="H67" s="1652"/>
      <c r="I67" s="1652"/>
      <c r="J67" s="1652"/>
      <c r="K67" s="1652"/>
      <c r="L67" s="1652"/>
      <c r="M67" s="1652"/>
      <c r="N67" s="1652"/>
      <c r="O67" s="1652"/>
      <c r="P67" s="1654"/>
      <c r="Q67" s="1654"/>
      <c r="R67" s="1651"/>
      <c r="S67" s="1651"/>
      <c r="T67" s="1653"/>
      <c r="U67" s="1653"/>
      <c r="V67" s="1655"/>
      <c r="W67" s="1647"/>
      <c r="X67" s="1656"/>
      <c r="Y67" s="1654"/>
      <c r="Z67" s="1654"/>
      <c r="AA67" s="1654"/>
      <c r="AB67" s="1654"/>
      <c r="AC67" s="1654"/>
      <c r="AD67" s="1654"/>
      <c r="AE67" s="1654"/>
      <c r="AF67" s="1654"/>
      <c r="AG67" s="1654"/>
      <c r="AH67" s="1654"/>
      <c r="AI67" s="1654"/>
      <c r="AJ67" s="1654"/>
      <c r="AK67" s="1654"/>
      <c r="AL67" s="1655"/>
      <c r="AM67" s="1655"/>
      <c r="AN67" s="1650"/>
      <c r="AO67" s="1651"/>
      <c r="AP67" s="1651"/>
      <c r="AQ67" s="1657"/>
      <c r="AR67" s="1647"/>
      <c r="AS67" s="1658"/>
      <c r="AT67" s="1659"/>
      <c r="AU67" s="1659"/>
      <c r="AV67" s="1659"/>
      <c r="AW67" s="1659"/>
      <c r="AX67" s="1659"/>
      <c r="AY67" s="1659"/>
      <c r="AZ67" s="1659"/>
      <c r="BA67" s="1659"/>
      <c r="BB67" s="1659"/>
      <c r="BC67" s="1659"/>
      <c r="BD67" s="1660"/>
      <c r="BE67" s="1446"/>
      <c r="BF67" s="603"/>
      <c r="BG67" s="601"/>
      <c r="BH67" s="601"/>
      <c r="BI67" s="601"/>
      <c r="BJ67" s="601"/>
      <c r="BK67" s="601"/>
      <c r="BL67" s="601"/>
      <c r="BM67" s="601"/>
      <c r="BN67" s="601"/>
      <c r="BO67" s="601"/>
      <c r="BP67" s="601"/>
      <c r="BQ67" s="607"/>
      <c r="BR67" s="1446"/>
      <c r="BS67" s="1441"/>
      <c r="BT67" s="590"/>
      <c r="BU67" s="590"/>
      <c r="BV67" s="590"/>
      <c r="BW67" s="590"/>
      <c r="BX67" s="1443"/>
      <c r="BY67" s="1443"/>
      <c r="BZ67" s="1437"/>
      <c r="CA67" s="1446"/>
      <c r="CB67" s="591"/>
      <c r="CC67" s="1437"/>
    </row>
    <row r="68" spans="2:81" ht="16" customHeight="1" x14ac:dyDescent="0.45">
      <c r="B68" s="1650"/>
      <c r="C68" s="1651"/>
      <c r="D68" s="1651"/>
      <c r="E68" s="1652"/>
      <c r="F68" s="1652"/>
      <c r="G68" s="1653"/>
      <c r="H68" s="1652"/>
      <c r="I68" s="1652"/>
      <c r="J68" s="1652"/>
      <c r="K68" s="1652"/>
      <c r="L68" s="1652"/>
      <c r="M68" s="1652"/>
      <c r="N68" s="1652"/>
      <c r="O68" s="1652"/>
      <c r="P68" s="1654"/>
      <c r="Q68" s="1654"/>
      <c r="R68" s="1651"/>
      <c r="S68" s="1651"/>
      <c r="T68" s="1653"/>
      <c r="U68" s="1653"/>
      <c r="V68" s="1655"/>
      <c r="W68" s="1647"/>
      <c r="X68" s="1656"/>
      <c r="Y68" s="1654"/>
      <c r="Z68" s="1654"/>
      <c r="AA68" s="1654"/>
      <c r="AB68" s="1654"/>
      <c r="AC68" s="1654"/>
      <c r="AD68" s="1654"/>
      <c r="AE68" s="1654"/>
      <c r="AF68" s="1654"/>
      <c r="AG68" s="1654"/>
      <c r="AH68" s="1654"/>
      <c r="AI68" s="1654"/>
      <c r="AJ68" s="1654"/>
      <c r="AK68" s="1654"/>
      <c r="AL68" s="1655"/>
      <c r="AM68" s="1655"/>
      <c r="AN68" s="1650"/>
      <c r="AO68" s="1651"/>
      <c r="AP68" s="1651"/>
      <c r="AQ68" s="1657"/>
      <c r="AR68" s="1647"/>
      <c r="AS68" s="1658"/>
      <c r="AT68" s="1659"/>
      <c r="AU68" s="1659"/>
      <c r="AV68" s="1659"/>
      <c r="AW68" s="1659"/>
      <c r="AX68" s="1659"/>
      <c r="AY68" s="1659"/>
      <c r="AZ68" s="1659"/>
      <c r="BA68" s="1659"/>
      <c r="BB68" s="1659"/>
      <c r="BC68" s="1659"/>
      <c r="BD68" s="1660"/>
      <c r="BE68" s="1446"/>
      <c r="BF68" s="603"/>
      <c r="BG68" s="601"/>
      <c r="BH68" s="601"/>
      <c r="BI68" s="601"/>
      <c r="BJ68" s="601"/>
      <c r="BK68" s="601"/>
      <c r="BL68" s="601"/>
      <c r="BM68" s="601"/>
      <c r="BN68" s="601"/>
      <c r="BO68" s="601"/>
      <c r="BP68" s="601"/>
      <c r="BQ68" s="607"/>
      <c r="BR68" s="1446"/>
      <c r="BS68" s="1441"/>
      <c r="BT68" s="590"/>
      <c r="BU68" s="590"/>
      <c r="BV68" s="590"/>
      <c r="BW68" s="590"/>
      <c r="BX68" s="1443"/>
      <c r="BY68" s="1443"/>
      <c r="BZ68" s="1437"/>
      <c r="CA68" s="1446"/>
      <c r="CB68" s="591"/>
      <c r="CC68" s="1437"/>
    </row>
    <row r="69" spans="2:81" ht="16" customHeight="1" x14ac:dyDescent="0.45">
      <c r="B69" s="1650"/>
      <c r="C69" s="1651"/>
      <c r="D69" s="1651"/>
      <c r="E69" s="1652"/>
      <c r="F69" s="1652"/>
      <c r="G69" s="1653"/>
      <c r="H69" s="1652"/>
      <c r="I69" s="1652"/>
      <c r="J69" s="1652"/>
      <c r="K69" s="1652"/>
      <c r="L69" s="1652"/>
      <c r="M69" s="1652"/>
      <c r="N69" s="1652"/>
      <c r="O69" s="1652"/>
      <c r="P69" s="1654"/>
      <c r="Q69" s="1654"/>
      <c r="R69" s="1651"/>
      <c r="S69" s="1651"/>
      <c r="T69" s="1653"/>
      <c r="U69" s="1653"/>
      <c r="V69" s="1655"/>
      <c r="W69" s="1647"/>
      <c r="X69" s="1656"/>
      <c r="Y69" s="1654"/>
      <c r="Z69" s="1654"/>
      <c r="AA69" s="1654"/>
      <c r="AB69" s="1654"/>
      <c r="AC69" s="1654"/>
      <c r="AD69" s="1654"/>
      <c r="AE69" s="1654"/>
      <c r="AF69" s="1654"/>
      <c r="AG69" s="1654"/>
      <c r="AH69" s="1654"/>
      <c r="AI69" s="1654"/>
      <c r="AJ69" s="1654"/>
      <c r="AK69" s="1654"/>
      <c r="AL69" s="1655"/>
      <c r="AM69" s="1655"/>
      <c r="AN69" s="1650"/>
      <c r="AO69" s="1651"/>
      <c r="AP69" s="1651"/>
      <c r="AQ69" s="1657"/>
      <c r="AR69" s="1647"/>
      <c r="AS69" s="1658"/>
      <c r="AT69" s="1659"/>
      <c r="AU69" s="1659"/>
      <c r="AV69" s="1659"/>
      <c r="AW69" s="1659"/>
      <c r="AX69" s="1659"/>
      <c r="AY69" s="1659"/>
      <c r="AZ69" s="1659"/>
      <c r="BA69" s="1659"/>
      <c r="BB69" s="1659"/>
      <c r="BC69" s="1659"/>
      <c r="BD69" s="1660"/>
      <c r="BE69" s="1446"/>
      <c r="BF69" s="603"/>
      <c r="BG69" s="601"/>
      <c r="BH69" s="601"/>
      <c r="BI69" s="601"/>
      <c r="BJ69" s="601"/>
      <c r="BK69" s="601"/>
      <c r="BL69" s="601"/>
      <c r="BM69" s="601"/>
      <c r="BN69" s="601"/>
      <c r="BO69" s="601"/>
      <c r="BP69" s="601"/>
      <c r="BQ69" s="607"/>
      <c r="BR69" s="1446"/>
      <c r="BS69" s="1441"/>
      <c r="BT69" s="590"/>
      <c r="BU69" s="590"/>
      <c r="BV69" s="590"/>
      <c r="BW69" s="590"/>
      <c r="BX69" s="1443"/>
      <c r="BY69" s="1443"/>
      <c r="BZ69" s="1437"/>
      <c r="CA69" s="1446"/>
      <c r="CB69" s="591"/>
      <c r="CC69" s="1437"/>
    </row>
    <row r="70" spans="2:81" ht="16" customHeight="1" x14ac:dyDescent="0.45">
      <c r="B70" s="1650"/>
      <c r="C70" s="1651"/>
      <c r="D70" s="1651"/>
      <c r="E70" s="1652"/>
      <c r="F70" s="1652"/>
      <c r="G70" s="1653"/>
      <c r="H70" s="1652"/>
      <c r="I70" s="1652"/>
      <c r="J70" s="1652"/>
      <c r="K70" s="1652"/>
      <c r="L70" s="1652"/>
      <c r="M70" s="1652"/>
      <c r="N70" s="1652"/>
      <c r="O70" s="1652"/>
      <c r="P70" s="1654"/>
      <c r="Q70" s="1654"/>
      <c r="R70" s="1651"/>
      <c r="S70" s="1651"/>
      <c r="T70" s="1653"/>
      <c r="U70" s="1653"/>
      <c r="V70" s="1655"/>
      <c r="W70" s="1647"/>
      <c r="X70" s="1656"/>
      <c r="Y70" s="1654"/>
      <c r="Z70" s="1654"/>
      <c r="AA70" s="1654"/>
      <c r="AB70" s="1654"/>
      <c r="AC70" s="1654"/>
      <c r="AD70" s="1654"/>
      <c r="AE70" s="1654"/>
      <c r="AF70" s="1654"/>
      <c r="AG70" s="1654"/>
      <c r="AH70" s="1654"/>
      <c r="AI70" s="1654"/>
      <c r="AJ70" s="1654"/>
      <c r="AK70" s="1654"/>
      <c r="AL70" s="1655"/>
      <c r="AM70" s="1655"/>
      <c r="AN70" s="1650"/>
      <c r="AO70" s="1651"/>
      <c r="AP70" s="1651"/>
      <c r="AQ70" s="1657"/>
      <c r="AR70" s="1647"/>
      <c r="AS70" s="1658"/>
      <c r="AT70" s="1659"/>
      <c r="AU70" s="1659"/>
      <c r="AV70" s="1659"/>
      <c r="AW70" s="1659"/>
      <c r="AX70" s="1659"/>
      <c r="AY70" s="1659"/>
      <c r="AZ70" s="1659"/>
      <c r="BA70" s="1659"/>
      <c r="BB70" s="1659"/>
      <c r="BC70" s="1659"/>
      <c r="BD70" s="1660"/>
      <c r="BE70" s="1446"/>
      <c r="BF70" s="603"/>
      <c r="BG70" s="601"/>
      <c r="BH70" s="601"/>
      <c r="BI70" s="601"/>
      <c r="BJ70" s="601"/>
      <c r="BK70" s="601"/>
      <c r="BL70" s="601"/>
      <c r="BM70" s="601"/>
      <c r="BN70" s="601"/>
      <c r="BO70" s="601"/>
      <c r="BP70" s="601"/>
      <c r="BQ70" s="607"/>
      <c r="BR70" s="1446"/>
      <c r="BS70" s="1441"/>
      <c r="BT70" s="590"/>
      <c r="BU70" s="590"/>
      <c r="BV70" s="590"/>
      <c r="BW70" s="590"/>
      <c r="BX70" s="1443"/>
      <c r="BY70" s="1443"/>
      <c r="BZ70" s="1437"/>
      <c r="CA70" s="1446"/>
      <c r="CB70" s="591"/>
      <c r="CC70" s="1437"/>
    </row>
    <row r="71" spans="2:81" ht="16" customHeight="1" x14ac:dyDescent="0.45">
      <c r="B71" s="1650"/>
      <c r="C71" s="1651"/>
      <c r="D71" s="1651"/>
      <c r="E71" s="1652"/>
      <c r="F71" s="1652"/>
      <c r="G71" s="1653"/>
      <c r="H71" s="1652"/>
      <c r="I71" s="1652"/>
      <c r="J71" s="1652"/>
      <c r="K71" s="1652"/>
      <c r="L71" s="1652"/>
      <c r="M71" s="1652"/>
      <c r="N71" s="1652"/>
      <c r="O71" s="1652"/>
      <c r="P71" s="1654"/>
      <c r="Q71" s="1654"/>
      <c r="R71" s="1651"/>
      <c r="S71" s="1651"/>
      <c r="T71" s="1653"/>
      <c r="U71" s="1653"/>
      <c r="V71" s="1655"/>
      <c r="W71" s="1647"/>
      <c r="X71" s="1656"/>
      <c r="Y71" s="1654"/>
      <c r="Z71" s="1654"/>
      <c r="AA71" s="1654"/>
      <c r="AB71" s="1654"/>
      <c r="AC71" s="1654"/>
      <c r="AD71" s="1654"/>
      <c r="AE71" s="1654"/>
      <c r="AF71" s="1654"/>
      <c r="AG71" s="1654"/>
      <c r="AH71" s="1654"/>
      <c r="AI71" s="1654"/>
      <c r="AJ71" s="1654"/>
      <c r="AK71" s="1654"/>
      <c r="AL71" s="1655"/>
      <c r="AM71" s="1655"/>
      <c r="AN71" s="1650"/>
      <c r="AO71" s="1651"/>
      <c r="AP71" s="1651"/>
      <c r="AQ71" s="1657"/>
      <c r="AR71" s="1647"/>
      <c r="AS71" s="1658"/>
      <c r="AT71" s="1659"/>
      <c r="AU71" s="1659"/>
      <c r="AV71" s="1659"/>
      <c r="AW71" s="1659"/>
      <c r="AX71" s="1659"/>
      <c r="AY71" s="1659"/>
      <c r="AZ71" s="1659"/>
      <c r="BA71" s="1659"/>
      <c r="BB71" s="1659"/>
      <c r="BC71" s="1659"/>
      <c r="BD71" s="1660"/>
      <c r="BE71" s="1446"/>
      <c r="BF71" s="603"/>
      <c r="BG71" s="601"/>
      <c r="BH71" s="601"/>
      <c r="BI71" s="601"/>
      <c r="BJ71" s="601"/>
      <c r="BK71" s="601"/>
      <c r="BL71" s="601"/>
      <c r="BM71" s="601"/>
      <c r="BN71" s="601"/>
      <c r="BO71" s="601"/>
      <c r="BP71" s="601"/>
      <c r="BQ71" s="607"/>
      <c r="BR71" s="1446"/>
      <c r="BS71" s="1441"/>
      <c r="BT71" s="590"/>
      <c r="BU71" s="590"/>
      <c r="BV71" s="590"/>
      <c r="BW71" s="590"/>
      <c r="BX71" s="1443"/>
      <c r="BY71" s="1443"/>
      <c r="BZ71" s="1437"/>
      <c r="CA71" s="1446"/>
      <c r="CB71" s="591"/>
      <c r="CC71" s="1437"/>
    </row>
    <row r="72" spans="2:81" ht="16" customHeight="1" x14ac:dyDescent="0.45">
      <c r="B72" s="1650"/>
      <c r="C72" s="1651"/>
      <c r="D72" s="1651"/>
      <c r="E72" s="1652"/>
      <c r="F72" s="1652"/>
      <c r="G72" s="1653"/>
      <c r="H72" s="1652"/>
      <c r="I72" s="1652"/>
      <c r="J72" s="1652"/>
      <c r="K72" s="1652"/>
      <c r="L72" s="1652"/>
      <c r="M72" s="1652"/>
      <c r="N72" s="1652"/>
      <c r="O72" s="1652"/>
      <c r="P72" s="1654"/>
      <c r="Q72" s="1654"/>
      <c r="R72" s="1651"/>
      <c r="S72" s="1651"/>
      <c r="T72" s="1653"/>
      <c r="U72" s="1653"/>
      <c r="V72" s="1655"/>
      <c r="W72" s="1647"/>
      <c r="X72" s="1656"/>
      <c r="Y72" s="1654"/>
      <c r="Z72" s="1654"/>
      <c r="AA72" s="1654"/>
      <c r="AB72" s="1654"/>
      <c r="AC72" s="1654"/>
      <c r="AD72" s="1654"/>
      <c r="AE72" s="1654"/>
      <c r="AF72" s="1654"/>
      <c r="AG72" s="1654"/>
      <c r="AH72" s="1654"/>
      <c r="AI72" s="1654"/>
      <c r="AJ72" s="1654"/>
      <c r="AK72" s="1654"/>
      <c r="AL72" s="1655"/>
      <c r="AM72" s="1655"/>
      <c r="AN72" s="1650"/>
      <c r="AO72" s="1651"/>
      <c r="AP72" s="1651"/>
      <c r="AQ72" s="1657"/>
      <c r="AR72" s="1647"/>
      <c r="AS72" s="1658"/>
      <c r="AT72" s="1659"/>
      <c r="AU72" s="1659"/>
      <c r="AV72" s="1659"/>
      <c r="AW72" s="1659"/>
      <c r="AX72" s="1659"/>
      <c r="AY72" s="1659"/>
      <c r="AZ72" s="1659"/>
      <c r="BA72" s="1659"/>
      <c r="BB72" s="1659"/>
      <c r="BC72" s="1659"/>
      <c r="BD72" s="1660"/>
      <c r="BE72" s="1446"/>
      <c r="BF72" s="603"/>
      <c r="BG72" s="601"/>
      <c r="BH72" s="601"/>
      <c r="BI72" s="601"/>
      <c r="BJ72" s="601"/>
      <c r="BK72" s="601"/>
      <c r="BL72" s="601"/>
      <c r="BM72" s="601"/>
      <c r="BN72" s="601"/>
      <c r="BO72" s="601"/>
      <c r="BP72" s="601"/>
      <c r="BQ72" s="607"/>
      <c r="BR72" s="1446"/>
      <c r="BS72" s="1441"/>
      <c r="BT72" s="590"/>
      <c r="BU72" s="590"/>
      <c r="BV72" s="590"/>
      <c r="BW72" s="590"/>
      <c r="BX72" s="1443"/>
      <c r="BY72" s="1443"/>
      <c r="BZ72" s="1437"/>
      <c r="CA72" s="1446"/>
      <c r="CB72" s="591"/>
      <c r="CC72" s="1437"/>
    </row>
    <row r="73" spans="2:81" ht="16" customHeight="1" x14ac:dyDescent="0.45">
      <c r="B73" s="1650"/>
      <c r="C73" s="1651"/>
      <c r="D73" s="1651"/>
      <c r="E73" s="1652"/>
      <c r="F73" s="1652"/>
      <c r="G73" s="1653"/>
      <c r="H73" s="1652"/>
      <c r="I73" s="1652"/>
      <c r="J73" s="1652"/>
      <c r="K73" s="1652"/>
      <c r="L73" s="1652"/>
      <c r="M73" s="1652"/>
      <c r="N73" s="1652"/>
      <c r="O73" s="1652"/>
      <c r="P73" s="1654"/>
      <c r="Q73" s="1654"/>
      <c r="R73" s="1651"/>
      <c r="S73" s="1651"/>
      <c r="T73" s="1653"/>
      <c r="U73" s="1653"/>
      <c r="V73" s="1655"/>
      <c r="W73" s="1647"/>
      <c r="X73" s="1656"/>
      <c r="Y73" s="1654"/>
      <c r="Z73" s="1654"/>
      <c r="AA73" s="1654"/>
      <c r="AB73" s="1654"/>
      <c r="AC73" s="1654"/>
      <c r="AD73" s="1654"/>
      <c r="AE73" s="1654"/>
      <c r="AF73" s="1654"/>
      <c r="AG73" s="1654"/>
      <c r="AH73" s="1654"/>
      <c r="AI73" s="1654"/>
      <c r="AJ73" s="1654"/>
      <c r="AK73" s="1654"/>
      <c r="AL73" s="1655"/>
      <c r="AM73" s="1655"/>
      <c r="AN73" s="1650"/>
      <c r="AO73" s="1651"/>
      <c r="AP73" s="1651"/>
      <c r="AQ73" s="1657"/>
      <c r="AR73" s="1647"/>
      <c r="AS73" s="1658"/>
      <c r="AT73" s="1659"/>
      <c r="AU73" s="1659"/>
      <c r="AV73" s="1659"/>
      <c r="AW73" s="1659"/>
      <c r="AX73" s="1659"/>
      <c r="AY73" s="1659"/>
      <c r="AZ73" s="1659"/>
      <c r="BA73" s="1659"/>
      <c r="BB73" s="1659"/>
      <c r="BC73" s="1659"/>
      <c r="BD73" s="1660"/>
      <c r="BE73" s="1446"/>
      <c r="BF73" s="603"/>
      <c r="BG73" s="601"/>
      <c r="BH73" s="601"/>
      <c r="BI73" s="601"/>
      <c r="BJ73" s="601"/>
      <c r="BK73" s="601"/>
      <c r="BL73" s="601"/>
      <c r="BM73" s="601"/>
      <c r="BN73" s="601"/>
      <c r="BO73" s="601"/>
      <c r="BP73" s="601"/>
      <c r="BQ73" s="607"/>
      <c r="BR73" s="1446"/>
      <c r="BS73" s="1441"/>
      <c r="BT73" s="590"/>
      <c r="BU73" s="590"/>
      <c r="BV73" s="590"/>
      <c r="BW73" s="590"/>
      <c r="BX73" s="1443"/>
      <c r="BY73" s="1443"/>
      <c r="BZ73" s="1437"/>
      <c r="CA73" s="1446"/>
      <c r="CB73" s="591"/>
      <c r="CC73" s="1437"/>
    </row>
    <row r="74" spans="2:81" ht="16" customHeight="1" x14ac:dyDescent="0.45">
      <c r="B74" s="1650"/>
      <c r="C74" s="1651"/>
      <c r="D74" s="1651"/>
      <c r="E74" s="1652"/>
      <c r="F74" s="1652"/>
      <c r="G74" s="1653"/>
      <c r="H74" s="1652"/>
      <c r="I74" s="1652"/>
      <c r="J74" s="1652"/>
      <c r="K74" s="1652"/>
      <c r="L74" s="1652"/>
      <c r="M74" s="1652"/>
      <c r="N74" s="1652"/>
      <c r="O74" s="1652"/>
      <c r="P74" s="1654"/>
      <c r="Q74" s="1654"/>
      <c r="R74" s="1651"/>
      <c r="S74" s="1651"/>
      <c r="T74" s="1653"/>
      <c r="U74" s="1653"/>
      <c r="V74" s="1655"/>
      <c r="W74" s="1647"/>
      <c r="X74" s="1656"/>
      <c r="Y74" s="1654"/>
      <c r="Z74" s="1654"/>
      <c r="AA74" s="1654"/>
      <c r="AB74" s="1654"/>
      <c r="AC74" s="1654"/>
      <c r="AD74" s="1654"/>
      <c r="AE74" s="1654"/>
      <c r="AF74" s="1654"/>
      <c r="AG74" s="1654"/>
      <c r="AH74" s="1654"/>
      <c r="AI74" s="1654"/>
      <c r="AJ74" s="1654"/>
      <c r="AK74" s="1654"/>
      <c r="AL74" s="1655"/>
      <c r="AM74" s="1655"/>
      <c r="AN74" s="1650"/>
      <c r="AO74" s="1651"/>
      <c r="AP74" s="1651"/>
      <c r="AQ74" s="1657"/>
      <c r="AR74" s="1647"/>
      <c r="AS74" s="1658"/>
      <c r="AT74" s="1659"/>
      <c r="AU74" s="1659"/>
      <c r="AV74" s="1659"/>
      <c r="AW74" s="1659"/>
      <c r="AX74" s="1659"/>
      <c r="AY74" s="1659"/>
      <c r="AZ74" s="1659"/>
      <c r="BA74" s="1659"/>
      <c r="BB74" s="1659"/>
      <c r="BC74" s="1659"/>
      <c r="BD74" s="1660"/>
      <c r="BE74" s="1446"/>
      <c r="BF74" s="603"/>
      <c r="BG74" s="601"/>
      <c r="BH74" s="601"/>
      <c r="BI74" s="601"/>
      <c r="BJ74" s="601"/>
      <c r="BK74" s="601"/>
      <c r="BL74" s="601"/>
      <c r="BM74" s="601"/>
      <c r="BN74" s="601"/>
      <c r="BO74" s="601"/>
      <c r="BP74" s="601"/>
      <c r="BQ74" s="607"/>
      <c r="BR74" s="1446"/>
      <c r="BS74" s="1441"/>
      <c r="BT74" s="590"/>
      <c r="BU74" s="590"/>
      <c r="BV74" s="590"/>
      <c r="BW74" s="590"/>
      <c r="BX74" s="1443"/>
      <c r="BY74" s="1443"/>
      <c r="BZ74" s="1437"/>
      <c r="CA74" s="1446"/>
      <c r="CB74" s="591"/>
      <c r="CC74" s="1437"/>
    </row>
    <row r="75" spans="2:81" ht="16" customHeight="1" x14ac:dyDescent="0.45">
      <c r="B75" s="1650"/>
      <c r="C75" s="1651"/>
      <c r="D75" s="1651"/>
      <c r="E75" s="1652"/>
      <c r="F75" s="1652"/>
      <c r="G75" s="1653"/>
      <c r="H75" s="1652"/>
      <c r="I75" s="1652"/>
      <c r="J75" s="1652"/>
      <c r="K75" s="1652"/>
      <c r="L75" s="1652"/>
      <c r="M75" s="1652"/>
      <c r="N75" s="1652"/>
      <c r="O75" s="1652"/>
      <c r="P75" s="1654"/>
      <c r="Q75" s="1654"/>
      <c r="R75" s="1651"/>
      <c r="S75" s="1651"/>
      <c r="T75" s="1653"/>
      <c r="U75" s="1653"/>
      <c r="V75" s="1655"/>
      <c r="W75" s="1647"/>
      <c r="X75" s="1656"/>
      <c r="Y75" s="1654"/>
      <c r="Z75" s="1654"/>
      <c r="AA75" s="1654"/>
      <c r="AB75" s="1654"/>
      <c r="AC75" s="1654"/>
      <c r="AD75" s="1654"/>
      <c r="AE75" s="1654"/>
      <c r="AF75" s="1654"/>
      <c r="AG75" s="1654"/>
      <c r="AH75" s="1654"/>
      <c r="AI75" s="1654"/>
      <c r="AJ75" s="1654"/>
      <c r="AK75" s="1654"/>
      <c r="AL75" s="1655"/>
      <c r="AM75" s="1655"/>
      <c r="AN75" s="1650"/>
      <c r="AO75" s="1651"/>
      <c r="AP75" s="1651"/>
      <c r="AQ75" s="1657"/>
      <c r="AR75" s="1647"/>
      <c r="AS75" s="1658"/>
      <c r="AT75" s="1659"/>
      <c r="AU75" s="1659"/>
      <c r="AV75" s="1659"/>
      <c r="AW75" s="1659"/>
      <c r="AX75" s="1659"/>
      <c r="AY75" s="1659"/>
      <c r="AZ75" s="1659"/>
      <c r="BA75" s="1659"/>
      <c r="BB75" s="1659"/>
      <c r="BC75" s="1659"/>
      <c r="BD75" s="1660"/>
      <c r="BE75" s="1446"/>
      <c r="BF75" s="603"/>
      <c r="BG75" s="601"/>
      <c r="BH75" s="601"/>
      <c r="BI75" s="601"/>
      <c r="BJ75" s="601"/>
      <c r="BK75" s="601"/>
      <c r="BL75" s="601"/>
      <c r="BM75" s="601"/>
      <c r="BN75" s="601"/>
      <c r="BO75" s="601"/>
      <c r="BP75" s="601"/>
      <c r="BQ75" s="607"/>
      <c r="BR75" s="1446"/>
      <c r="BS75" s="1441"/>
      <c r="BT75" s="590"/>
      <c r="BU75" s="590"/>
      <c r="BV75" s="590"/>
      <c r="BW75" s="590"/>
      <c r="BX75" s="1443"/>
      <c r="BY75" s="1443"/>
      <c r="BZ75" s="1437"/>
      <c r="CA75" s="1446"/>
      <c r="CB75" s="591"/>
      <c r="CC75" s="1437"/>
    </row>
    <row r="76" spans="2:81" ht="16" customHeight="1" x14ac:dyDescent="0.45">
      <c r="B76" s="1650"/>
      <c r="C76" s="1651"/>
      <c r="D76" s="1651"/>
      <c r="E76" s="1652"/>
      <c r="F76" s="1652"/>
      <c r="G76" s="1653"/>
      <c r="H76" s="1652"/>
      <c r="I76" s="1652"/>
      <c r="J76" s="1652"/>
      <c r="K76" s="1652"/>
      <c r="L76" s="1652"/>
      <c r="M76" s="1652"/>
      <c r="N76" s="1652"/>
      <c r="O76" s="1652"/>
      <c r="P76" s="1654"/>
      <c r="Q76" s="1654"/>
      <c r="R76" s="1651"/>
      <c r="S76" s="1651"/>
      <c r="T76" s="1653"/>
      <c r="U76" s="1653"/>
      <c r="V76" s="1655"/>
      <c r="W76" s="1647"/>
      <c r="X76" s="1656"/>
      <c r="Y76" s="1654"/>
      <c r="Z76" s="1654"/>
      <c r="AA76" s="1654"/>
      <c r="AB76" s="1654"/>
      <c r="AC76" s="1654"/>
      <c r="AD76" s="1654"/>
      <c r="AE76" s="1654"/>
      <c r="AF76" s="1654"/>
      <c r="AG76" s="1654"/>
      <c r="AH76" s="1654"/>
      <c r="AI76" s="1654"/>
      <c r="AJ76" s="1654"/>
      <c r="AK76" s="1654"/>
      <c r="AL76" s="1655"/>
      <c r="AM76" s="1655"/>
      <c r="AN76" s="1650"/>
      <c r="AO76" s="1651"/>
      <c r="AP76" s="1651"/>
      <c r="AQ76" s="1657"/>
      <c r="AR76" s="1647"/>
      <c r="AS76" s="1658"/>
      <c r="AT76" s="1659"/>
      <c r="AU76" s="1659"/>
      <c r="AV76" s="1659"/>
      <c r="AW76" s="1659"/>
      <c r="AX76" s="1659"/>
      <c r="AY76" s="1659"/>
      <c r="AZ76" s="1659"/>
      <c r="BA76" s="1659"/>
      <c r="BB76" s="1659"/>
      <c r="BC76" s="1659"/>
      <c r="BD76" s="1660"/>
      <c r="BE76" s="1446"/>
      <c r="BF76" s="603"/>
      <c r="BG76" s="601"/>
      <c r="BH76" s="601"/>
      <c r="BI76" s="601"/>
      <c r="BJ76" s="601"/>
      <c r="BK76" s="601"/>
      <c r="BL76" s="601"/>
      <c r="BM76" s="601"/>
      <c r="BN76" s="601"/>
      <c r="BO76" s="601"/>
      <c r="BP76" s="601"/>
      <c r="BQ76" s="607"/>
      <c r="BR76" s="1446"/>
      <c r="BS76" s="1441"/>
      <c r="BT76" s="590"/>
      <c r="BU76" s="590"/>
      <c r="BV76" s="590"/>
      <c r="BW76" s="590"/>
      <c r="BX76" s="1443"/>
      <c r="BY76" s="1443"/>
      <c r="BZ76" s="1437"/>
      <c r="CA76" s="1446"/>
      <c r="CB76" s="591"/>
      <c r="CC76" s="1437"/>
    </row>
    <row r="77" spans="2:81" ht="16" customHeight="1" x14ac:dyDescent="0.45">
      <c r="B77" s="1650"/>
      <c r="C77" s="1651"/>
      <c r="D77" s="1651"/>
      <c r="E77" s="1652"/>
      <c r="F77" s="1652"/>
      <c r="G77" s="1653"/>
      <c r="H77" s="1652"/>
      <c r="I77" s="1652"/>
      <c r="J77" s="1652"/>
      <c r="K77" s="1652"/>
      <c r="L77" s="1652"/>
      <c r="M77" s="1652"/>
      <c r="N77" s="1652"/>
      <c r="O77" s="1652"/>
      <c r="P77" s="1654"/>
      <c r="Q77" s="1654"/>
      <c r="R77" s="1651"/>
      <c r="S77" s="1651"/>
      <c r="T77" s="1653"/>
      <c r="U77" s="1653"/>
      <c r="V77" s="1655"/>
      <c r="W77" s="1647"/>
      <c r="X77" s="1656"/>
      <c r="Y77" s="1654"/>
      <c r="Z77" s="1654"/>
      <c r="AA77" s="1654"/>
      <c r="AB77" s="1654"/>
      <c r="AC77" s="1654"/>
      <c r="AD77" s="1654"/>
      <c r="AE77" s="1654"/>
      <c r="AF77" s="1654"/>
      <c r="AG77" s="1654"/>
      <c r="AH77" s="1654"/>
      <c r="AI77" s="1654"/>
      <c r="AJ77" s="1654"/>
      <c r="AK77" s="1654"/>
      <c r="AL77" s="1655"/>
      <c r="AM77" s="1655"/>
      <c r="AN77" s="1650"/>
      <c r="AO77" s="1651"/>
      <c r="AP77" s="1651"/>
      <c r="AQ77" s="1657"/>
      <c r="AR77" s="1647"/>
      <c r="AS77" s="1658"/>
      <c r="AT77" s="1659"/>
      <c r="AU77" s="1659"/>
      <c r="AV77" s="1659"/>
      <c r="AW77" s="1659"/>
      <c r="AX77" s="1659"/>
      <c r="AY77" s="1659"/>
      <c r="AZ77" s="1659"/>
      <c r="BA77" s="1659"/>
      <c r="BB77" s="1659"/>
      <c r="BC77" s="1659"/>
      <c r="BD77" s="1660"/>
      <c r="BE77" s="1446"/>
      <c r="BF77" s="603"/>
      <c r="BG77" s="601"/>
      <c r="BH77" s="601"/>
      <c r="BI77" s="601"/>
      <c r="BJ77" s="601"/>
      <c r="BK77" s="601"/>
      <c r="BL77" s="601"/>
      <c r="BM77" s="601"/>
      <c r="BN77" s="601"/>
      <c r="BO77" s="601"/>
      <c r="BP77" s="601"/>
      <c r="BQ77" s="607"/>
      <c r="BR77" s="1446"/>
      <c r="BS77" s="1441"/>
      <c r="BT77" s="590"/>
      <c r="BU77" s="590"/>
      <c r="BV77" s="590"/>
      <c r="BW77" s="590"/>
      <c r="BX77" s="1443"/>
      <c r="BY77" s="1443"/>
      <c r="BZ77" s="1437"/>
      <c r="CA77" s="1446"/>
      <c r="CB77" s="591"/>
      <c r="CC77" s="1437"/>
    </row>
    <row r="78" spans="2:81" ht="16" customHeight="1" x14ac:dyDescent="0.45">
      <c r="B78" s="1650"/>
      <c r="C78" s="1651"/>
      <c r="D78" s="1651"/>
      <c r="E78" s="1652"/>
      <c r="F78" s="1652"/>
      <c r="G78" s="1653"/>
      <c r="H78" s="1652"/>
      <c r="I78" s="1652"/>
      <c r="J78" s="1652"/>
      <c r="K78" s="1652"/>
      <c r="L78" s="1652"/>
      <c r="M78" s="1652"/>
      <c r="N78" s="1652"/>
      <c r="O78" s="1652"/>
      <c r="P78" s="1654"/>
      <c r="Q78" s="1654"/>
      <c r="R78" s="1651"/>
      <c r="S78" s="1651"/>
      <c r="T78" s="1653"/>
      <c r="U78" s="1653"/>
      <c r="V78" s="1655"/>
      <c r="W78" s="1647"/>
      <c r="X78" s="1656"/>
      <c r="Y78" s="1654"/>
      <c r="Z78" s="1654"/>
      <c r="AA78" s="1654"/>
      <c r="AB78" s="1654"/>
      <c r="AC78" s="1654"/>
      <c r="AD78" s="1654"/>
      <c r="AE78" s="1654"/>
      <c r="AF78" s="1654"/>
      <c r="AG78" s="1654"/>
      <c r="AH78" s="1654"/>
      <c r="AI78" s="1654"/>
      <c r="AJ78" s="1654"/>
      <c r="AK78" s="1654"/>
      <c r="AL78" s="1655"/>
      <c r="AM78" s="1655"/>
      <c r="AN78" s="1650"/>
      <c r="AO78" s="1651"/>
      <c r="AP78" s="1651"/>
      <c r="AQ78" s="1657"/>
      <c r="AR78" s="1647"/>
      <c r="AS78" s="1658"/>
      <c r="AT78" s="1659"/>
      <c r="AU78" s="1659"/>
      <c r="AV78" s="1659"/>
      <c r="AW78" s="1659"/>
      <c r="AX78" s="1659"/>
      <c r="AY78" s="1659"/>
      <c r="AZ78" s="1659"/>
      <c r="BA78" s="1659"/>
      <c r="BB78" s="1659"/>
      <c r="BC78" s="1659"/>
      <c r="BD78" s="1660"/>
      <c r="BE78" s="1446"/>
      <c r="BF78" s="603"/>
      <c r="BG78" s="601"/>
      <c r="BH78" s="601"/>
      <c r="BI78" s="601"/>
      <c r="BJ78" s="601"/>
      <c r="BK78" s="601"/>
      <c r="BL78" s="601"/>
      <c r="BM78" s="601"/>
      <c r="BN78" s="601"/>
      <c r="BO78" s="601"/>
      <c r="BP78" s="601"/>
      <c r="BQ78" s="607"/>
      <c r="BR78" s="1446"/>
      <c r="BS78" s="1441"/>
      <c r="BT78" s="590"/>
      <c r="BU78" s="590"/>
      <c r="BV78" s="590"/>
      <c r="BW78" s="590"/>
      <c r="BX78" s="1443"/>
      <c r="BY78" s="1443"/>
      <c r="BZ78" s="1437"/>
      <c r="CA78" s="1446"/>
      <c r="CB78" s="591"/>
      <c r="CC78" s="1437"/>
    </row>
    <row r="79" spans="2:81" ht="16" customHeight="1" x14ac:dyDescent="0.45">
      <c r="B79" s="1650"/>
      <c r="C79" s="1651"/>
      <c r="D79" s="1651"/>
      <c r="E79" s="1652"/>
      <c r="F79" s="1652"/>
      <c r="G79" s="1653"/>
      <c r="H79" s="1652"/>
      <c r="I79" s="1652"/>
      <c r="J79" s="1652"/>
      <c r="K79" s="1652"/>
      <c r="L79" s="1652"/>
      <c r="M79" s="1652"/>
      <c r="N79" s="1652"/>
      <c r="O79" s="1652"/>
      <c r="P79" s="1654"/>
      <c r="Q79" s="1654"/>
      <c r="R79" s="1651"/>
      <c r="S79" s="1651"/>
      <c r="T79" s="1653"/>
      <c r="U79" s="1653"/>
      <c r="V79" s="1655"/>
      <c r="W79" s="1647"/>
      <c r="X79" s="1656"/>
      <c r="Y79" s="1654"/>
      <c r="Z79" s="1654"/>
      <c r="AA79" s="1654"/>
      <c r="AB79" s="1654"/>
      <c r="AC79" s="1654"/>
      <c r="AD79" s="1654"/>
      <c r="AE79" s="1654"/>
      <c r="AF79" s="1654"/>
      <c r="AG79" s="1654"/>
      <c r="AH79" s="1654"/>
      <c r="AI79" s="1654"/>
      <c r="AJ79" s="1654"/>
      <c r="AK79" s="1654"/>
      <c r="AL79" s="1655"/>
      <c r="AM79" s="1655"/>
      <c r="AN79" s="1650"/>
      <c r="AO79" s="1651"/>
      <c r="AP79" s="1651"/>
      <c r="AQ79" s="1657"/>
      <c r="AR79" s="1647"/>
      <c r="AS79" s="1658"/>
      <c r="AT79" s="1659"/>
      <c r="AU79" s="1659"/>
      <c r="AV79" s="1659"/>
      <c r="AW79" s="1659"/>
      <c r="AX79" s="1659"/>
      <c r="AY79" s="1659"/>
      <c r="AZ79" s="1659"/>
      <c r="BA79" s="1659"/>
      <c r="BB79" s="1659"/>
      <c r="BC79" s="1659"/>
      <c r="BD79" s="1660"/>
      <c r="BE79" s="1446"/>
      <c r="BF79" s="603"/>
      <c r="BG79" s="601"/>
      <c r="BH79" s="601"/>
      <c r="BI79" s="601"/>
      <c r="BJ79" s="601"/>
      <c r="BK79" s="601"/>
      <c r="BL79" s="601"/>
      <c r="BM79" s="601"/>
      <c r="BN79" s="601"/>
      <c r="BO79" s="601"/>
      <c r="BP79" s="601"/>
      <c r="BQ79" s="607"/>
      <c r="BR79" s="1446"/>
      <c r="BS79" s="1441"/>
      <c r="BT79" s="590"/>
      <c r="BU79" s="590"/>
      <c r="BV79" s="590"/>
      <c r="BW79" s="590"/>
      <c r="BX79" s="1443"/>
      <c r="BY79" s="1443"/>
      <c r="BZ79" s="1437"/>
      <c r="CA79" s="1446"/>
      <c r="CB79" s="591"/>
      <c r="CC79" s="1437"/>
    </row>
    <row r="80" spans="2:81" ht="16" customHeight="1" x14ac:dyDescent="0.45">
      <c r="B80" s="1650"/>
      <c r="C80" s="1651"/>
      <c r="D80" s="1651"/>
      <c r="E80" s="1652"/>
      <c r="F80" s="1652"/>
      <c r="G80" s="1653"/>
      <c r="H80" s="1652"/>
      <c r="I80" s="1652"/>
      <c r="J80" s="1652"/>
      <c r="K80" s="1652"/>
      <c r="L80" s="1652"/>
      <c r="M80" s="1652"/>
      <c r="N80" s="1652"/>
      <c r="O80" s="1652"/>
      <c r="P80" s="1654"/>
      <c r="Q80" s="1654"/>
      <c r="R80" s="1651"/>
      <c r="S80" s="1651"/>
      <c r="T80" s="1653"/>
      <c r="U80" s="1653"/>
      <c r="V80" s="1655"/>
      <c r="W80" s="1647"/>
      <c r="X80" s="1656"/>
      <c r="Y80" s="1654"/>
      <c r="Z80" s="1654"/>
      <c r="AA80" s="1654"/>
      <c r="AB80" s="1654"/>
      <c r="AC80" s="1654"/>
      <c r="AD80" s="1654"/>
      <c r="AE80" s="1654"/>
      <c r="AF80" s="1654"/>
      <c r="AG80" s="1654"/>
      <c r="AH80" s="1654"/>
      <c r="AI80" s="1654"/>
      <c r="AJ80" s="1654"/>
      <c r="AK80" s="1654"/>
      <c r="AL80" s="1655"/>
      <c r="AM80" s="1655"/>
      <c r="AN80" s="1650"/>
      <c r="AO80" s="1651"/>
      <c r="AP80" s="1651"/>
      <c r="AQ80" s="1657"/>
      <c r="AR80" s="1647"/>
      <c r="AS80" s="1658"/>
      <c r="AT80" s="1659"/>
      <c r="AU80" s="1659"/>
      <c r="AV80" s="1659"/>
      <c r="AW80" s="1659"/>
      <c r="AX80" s="1659"/>
      <c r="AY80" s="1659"/>
      <c r="AZ80" s="1659"/>
      <c r="BA80" s="1659"/>
      <c r="BB80" s="1659"/>
      <c r="BC80" s="1659"/>
      <c r="BD80" s="1660"/>
      <c r="BE80" s="1446"/>
      <c r="BF80" s="603"/>
      <c r="BG80" s="601"/>
      <c r="BH80" s="601"/>
      <c r="BI80" s="601"/>
      <c r="BJ80" s="601"/>
      <c r="BK80" s="601"/>
      <c r="BL80" s="601"/>
      <c r="BM80" s="601"/>
      <c r="BN80" s="601"/>
      <c r="BO80" s="601"/>
      <c r="BP80" s="601"/>
      <c r="BQ80" s="607"/>
      <c r="BR80" s="1446"/>
      <c r="BS80" s="1441"/>
      <c r="BT80" s="590"/>
      <c r="BU80" s="590"/>
      <c r="BV80" s="590"/>
      <c r="BW80" s="590"/>
      <c r="BX80" s="1443"/>
      <c r="BY80" s="1443"/>
      <c r="BZ80" s="1437"/>
      <c r="CA80" s="1446"/>
      <c r="CB80" s="591"/>
      <c r="CC80" s="1437"/>
    </row>
    <row r="81" spans="2:81" ht="16" customHeight="1" x14ac:dyDescent="0.45">
      <c r="B81" s="1650"/>
      <c r="C81" s="1651"/>
      <c r="D81" s="1651"/>
      <c r="E81" s="1652"/>
      <c r="F81" s="1652"/>
      <c r="G81" s="1653"/>
      <c r="H81" s="1652"/>
      <c r="I81" s="1652"/>
      <c r="J81" s="1652"/>
      <c r="K81" s="1652"/>
      <c r="L81" s="1652"/>
      <c r="M81" s="1652"/>
      <c r="N81" s="1652"/>
      <c r="O81" s="1652"/>
      <c r="P81" s="1654"/>
      <c r="Q81" s="1654"/>
      <c r="R81" s="1651"/>
      <c r="S81" s="1651"/>
      <c r="T81" s="1653"/>
      <c r="U81" s="1653"/>
      <c r="V81" s="1655"/>
      <c r="W81" s="1647"/>
      <c r="X81" s="1656"/>
      <c r="Y81" s="1654"/>
      <c r="Z81" s="1654"/>
      <c r="AA81" s="1654"/>
      <c r="AB81" s="1654"/>
      <c r="AC81" s="1654"/>
      <c r="AD81" s="1654"/>
      <c r="AE81" s="1654"/>
      <c r="AF81" s="1654"/>
      <c r="AG81" s="1654"/>
      <c r="AH81" s="1654"/>
      <c r="AI81" s="1654"/>
      <c r="AJ81" s="1654"/>
      <c r="AK81" s="1654"/>
      <c r="AL81" s="1655"/>
      <c r="AM81" s="1655"/>
      <c r="AN81" s="1650"/>
      <c r="AO81" s="1651"/>
      <c r="AP81" s="1651"/>
      <c r="AQ81" s="1657"/>
      <c r="AR81" s="1647"/>
      <c r="AS81" s="1658"/>
      <c r="AT81" s="1659"/>
      <c r="AU81" s="1659"/>
      <c r="AV81" s="1659"/>
      <c r="AW81" s="1659"/>
      <c r="AX81" s="1659"/>
      <c r="AY81" s="1659"/>
      <c r="AZ81" s="1659"/>
      <c r="BA81" s="1659"/>
      <c r="BB81" s="1659"/>
      <c r="BC81" s="1659"/>
      <c r="BD81" s="1660"/>
      <c r="BE81" s="1446"/>
      <c r="BF81" s="603"/>
      <c r="BG81" s="601"/>
      <c r="BH81" s="601"/>
      <c r="BI81" s="601"/>
      <c r="BJ81" s="601"/>
      <c r="BK81" s="601"/>
      <c r="BL81" s="601"/>
      <c r="BM81" s="601"/>
      <c r="BN81" s="601"/>
      <c r="BO81" s="601"/>
      <c r="BP81" s="601"/>
      <c r="BQ81" s="607"/>
      <c r="BR81" s="1446"/>
      <c r="BS81" s="1441"/>
      <c r="BT81" s="590"/>
      <c r="BU81" s="590"/>
      <c r="BV81" s="590"/>
      <c r="BW81" s="590"/>
      <c r="BX81" s="1443"/>
      <c r="BY81" s="1443"/>
      <c r="BZ81" s="1437"/>
      <c r="CA81" s="1446"/>
      <c r="CB81" s="591"/>
      <c r="CC81" s="1437"/>
    </row>
    <row r="82" spans="2:81" ht="16" customHeight="1" x14ac:dyDescent="0.45">
      <c r="B82" s="1650"/>
      <c r="C82" s="1651"/>
      <c r="D82" s="1651"/>
      <c r="E82" s="1652"/>
      <c r="F82" s="1652"/>
      <c r="G82" s="1653"/>
      <c r="H82" s="1652"/>
      <c r="I82" s="1652"/>
      <c r="J82" s="1652"/>
      <c r="K82" s="1652"/>
      <c r="L82" s="1652"/>
      <c r="M82" s="1652"/>
      <c r="N82" s="1652"/>
      <c r="O82" s="1652"/>
      <c r="P82" s="1654"/>
      <c r="Q82" s="1654"/>
      <c r="R82" s="1651"/>
      <c r="S82" s="1651"/>
      <c r="T82" s="1653"/>
      <c r="U82" s="1653"/>
      <c r="V82" s="1655"/>
      <c r="W82" s="1647"/>
      <c r="X82" s="1656"/>
      <c r="Y82" s="1654"/>
      <c r="Z82" s="1654"/>
      <c r="AA82" s="1654"/>
      <c r="AB82" s="1654"/>
      <c r="AC82" s="1654"/>
      <c r="AD82" s="1654"/>
      <c r="AE82" s="1654"/>
      <c r="AF82" s="1654"/>
      <c r="AG82" s="1654"/>
      <c r="AH82" s="1654"/>
      <c r="AI82" s="1654"/>
      <c r="AJ82" s="1654"/>
      <c r="AK82" s="1654"/>
      <c r="AL82" s="1655"/>
      <c r="AM82" s="1655"/>
      <c r="AN82" s="1650"/>
      <c r="AO82" s="1651"/>
      <c r="AP82" s="1651"/>
      <c r="AQ82" s="1657"/>
      <c r="AR82" s="1647"/>
      <c r="AS82" s="1658"/>
      <c r="AT82" s="1659"/>
      <c r="AU82" s="1659"/>
      <c r="AV82" s="1659"/>
      <c r="AW82" s="1659"/>
      <c r="AX82" s="1659"/>
      <c r="AY82" s="1659"/>
      <c r="AZ82" s="1659"/>
      <c r="BA82" s="1659"/>
      <c r="BB82" s="1659"/>
      <c r="BC82" s="1659"/>
      <c r="BD82" s="1660"/>
      <c r="BE82" s="1446"/>
      <c r="BF82" s="603"/>
      <c r="BG82" s="601"/>
      <c r="BH82" s="601"/>
      <c r="BI82" s="601"/>
      <c r="BJ82" s="601"/>
      <c r="BK82" s="601"/>
      <c r="BL82" s="601"/>
      <c r="BM82" s="601"/>
      <c r="BN82" s="601"/>
      <c r="BO82" s="601"/>
      <c r="BP82" s="601"/>
      <c r="BQ82" s="607"/>
      <c r="BR82" s="1446"/>
      <c r="BS82" s="1441"/>
      <c r="BT82" s="590"/>
      <c r="BU82" s="590"/>
      <c r="BV82" s="590"/>
      <c r="BW82" s="590"/>
      <c r="BX82" s="1443"/>
      <c r="BY82" s="1443"/>
      <c r="BZ82" s="1437"/>
      <c r="CA82" s="1446"/>
      <c r="CB82" s="591"/>
      <c r="CC82" s="1437"/>
    </row>
    <row r="83" spans="2:81" ht="16" customHeight="1" x14ac:dyDescent="0.45">
      <c r="B83" s="1650"/>
      <c r="C83" s="1651"/>
      <c r="D83" s="1651"/>
      <c r="E83" s="1652"/>
      <c r="F83" s="1652"/>
      <c r="G83" s="1653"/>
      <c r="H83" s="1652"/>
      <c r="I83" s="1652"/>
      <c r="J83" s="1652"/>
      <c r="K83" s="1652"/>
      <c r="L83" s="1652"/>
      <c r="M83" s="1652"/>
      <c r="N83" s="1652"/>
      <c r="O83" s="1652"/>
      <c r="P83" s="1654"/>
      <c r="Q83" s="1654"/>
      <c r="R83" s="1651"/>
      <c r="S83" s="1651"/>
      <c r="T83" s="1653"/>
      <c r="U83" s="1653"/>
      <c r="V83" s="1655"/>
      <c r="W83" s="1647"/>
      <c r="X83" s="1656"/>
      <c r="Y83" s="1654"/>
      <c r="Z83" s="1654"/>
      <c r="AA83" s="1654"/>
      <c r="AB83" s="1654"/>
      <c r="AC83" s="1654"/>
      <c r="AD83" s="1654"/>
      <c r="AE83" s="1654"/>
      <c r="AF83" s="1654"/>
      <c r="AG83" s="1654"/>
      <c r="AH83" s="1654"/>
      <c r="AI83" s="1654"/>
      <c r="AJ83" s="1654"/>
      <c r="AK83" s="1654"/>
      <c r="AL83" s="1655"/>
      <c r="AM83" s="1655"/>
      <c r="AN83" s="1650"/>
      <c r="AO83" s="1651"/>
      <c r="AP83" s="1651"/>
      <c r="AQ83" s="1657"/>
      <c r="AR83" s="1647"/>
      <c r="AS83" s="1658"/>
      <c r="AT83" s="1659"/>
      <c r="AU83" s="1659"/>
      <c r="AV83" s="1659"/>
      <c r="AW83" s="1659"/>
      <c r="AX83" s="1659"/>
      <c r="AY83" s="1659"/>
      <c r="AZ83" s="1659"/>
      <c r="BA83" s="1659"/>
      <c r="BB83" s="1659"/>
      <c r="BC83" s="1659"/>
      <c r="BD83" s="1660"/>
      <c r="BE83" s="1446"/>
      <c r="BF83" s="603"/>
      <c r="BG83" s="601"/>
      <c r="BH83" s="601"/>
      <c r="BI83" s="601"/>
      <c r="BJ83" s="601"/>
      <c r="BK83" s="601"/>
      <c r="BL83" s="601"/>
      <c r="BM83" s="601"/>
      <c r="BN83" s="601"/>
      <c r="BO83" s="601"/>
      <c r="BP83" s="601"/>
      <c r="BQ83" s="607"/>
      <c r="BR83" s="1446"/>
      <c r="BS83" s="1441"/>
      <c r="BT83" s="590"/>
      <c r="BU83" s="590"/>
      <c r="BV83" s="590"/>
      <c r="BW83" s="590"/>
      <c r="BX83" s="1443"/>
      <c r="BY83" s="1443"/>
      <c r="BZ83" s="1437"/>
      <c r="CA83" s="1446"/>
      <c r="CB83" s="591"/>
      <c r="CC83" s="1437"/>
    </row>
    <row r="84" spans="2:81" ht="16" customHeight="1" x14ac:dyDescent="0.45">
      <c r="B84" s="1650"/>
      <c r="C84" s="1651"/>
      <c r="D84" s="1651"/>
      <c r="E84" s="1652"/>
      <c r="F84" s="1652"/>
      <c r="G84" s="1653"/>
      <c r="H84" s="1652"/>
      <c r="I84" s="1652"/>
      <c r="J84" s="1652"/>
      <c r="K84" s="1652"/>
      <c r="L84" s="1652"/>
      <c r="M84" s="1652"/>
      <c r="N84" s="1652"/>
      <c r="O84" s="1652"/>
      <c r="P84" s="1654"/>
      <c r="Q84" s="1654"/>
      <c r="R84" s="1651"/>
      <c r="S84" s="1651"/>
      <c r="T84" s="1653"/>
      <c r="U84" s="1653"/>
      <c r="V84" s="1655"/>
      <c r="W84" s="1647"/>
      <c r="X84" s="1656"/>
      <c r="Y84" s="1654"/>
      <c r="Z84" s="1654"/>
      <c r="AA84" s="1654"/>
      <c r="AB84" s="1654"/>
      <c r="AC84" s="1654"/>
      <c r="AD84" s="1654"/>
      <c r="AE84" s="1654"/>
      <c r="AF84" s="1654"/>
      <c r="AG84" s="1654"/>
      <c r="AH84" s="1654"/>
      <c r="AI84" s="1654"/>
      <c r="AJ84" s="1654"/>
      <c r="AK84" s="1654"/>
      <c r="AL84" s="1655"/>
      <c r="AM84" s="1655"/>
      <c r="AN84" s="1650"/>
      <c r="AO84" s="1651"/>
      <c r="AP84" s="1651"/>
      <c r="AQ84" s="1657"/>
      <c r="AR84" s="1647"/>
      <c r="AS84" s="1658"/>
      <c r="AT84" s="1659"/>
      <c r="AU84" s="1659"/>
      <c r="AV84" s="1659"/>
      <c r="AW84" s="1659"/>
      <c r="AX84" s="1659"/>
      <c r="AY84" s="1659"/>
      <c r="AZ84" s="1659"/>
      <c r="BA84" s="1659"/>
      <c r="BB84" s="1659"/>
      <c r="BC84" s="1659"/>
      <c r="BD84" s="1660"/>
      <c r="BE84" s="1446"/>
      <c r="BF84" s="603"/>
      <c r="BG84" s="601"/>
      <c r="BH84" s="601"/>
      <c r="BI84" s="601"/>
      <c r="BJ84" s="601"/>
      <c r="BK84" s="601"/>
      <c r="BL84" s="601"/>
      <c r="BM84" s="601"/>
      <c r="BN84" s="601"/>
      <c r="BO84" s="601"/>
      <c r="BP84" s="601"/>
      <c r="BQ84" s="607"/>
      <c r="BR84" s="1446"/>
      <c r="BS84" s="1441"/>
      <c r="BT84" s="590"/>
      <c r="BU84" s="590"/>
      <c r="BV84" s="590"/>
      <c r="BW84" s="590"/>
      <c r="BX84" s="1443"/>
      <c r="BY84" s="1443"/>
      <c r="BZ84" s="1437"/>
      <c r="CA84" s="1446"/>
      <c r="CB84" s="591"/>
      <c r="CC84" s="1437"/>
    </row>
    <row r="85" spans="2:81" ht="16" customHeight="1" x14ac:dyDescent="0.45">
      <c r="B85" s="1650"/>
      <c r="C85" s="1651"/>
      <c r="D85" s="1651"/>
      <c r="E85" s="1652"/>
      <c r="F85" s="1652"/>
      <c r="G85" s="1653"/>
      <c r="H85" s="1652"/>
      <c r="I85" s="1652"/>
      <c r="J85" s="1652"/>
      <c r="K85" s="1652"/>
      <c r="L85" s="1652"/>
      <c r="M85" s="1652"/>
      <c r="N85" s="1652"/>
      <c r="O85" s="1652"/>
      <c r="P85" s="1654"/>
      <c r="Q85" s="1654"/>
      <c r="R85" s="1651"/>
      <c r="S85" s="1651"/>
      <c r="T85" s="1653"/>
      <c r="U85" s="1653"/>
      <c r="V85" s="1655"/>
      <c r="W85" s="1647"/>
      <c r="X85" s="1656"/>
      <c r="Y85" s="1654"/>
      <c r="Z85" s="1654"/>
      <c r="AA85" s="1654"/>
      <c r="AB85" s="1654"/>
      <c r="AC85" s="1654"/>
      <c r="AD85" s="1654"/>
      <c r="AE85" s="1654"/>
      <c r="AF85" s="1654"/>
      <c r="AG85" s="1654"/>
      <c r="AH85" s="1654"/>
      <c r="AI85" s="1654"/>
      <c r="AJ85" s="1654"/>
      <c r="AK85" s="1654"/>
      <c r="AL85" s="1655"/>
      <c r="AM85" s="1655"/>
      <c r="AN85" s="1650"/>
      <c r="AO85" s="1651"/>
      <c r="AP85" s="1651"/>
      <c r="AQ85" s="1657"/>
      <c r="AR85" s="1647"/>
      <c r="AS85" s="1658"/>
      <c r="AT85" s="1659"/>
      <c r="AU85" s="1659"/>
      <c r="AV85" s="1659"/>
      <c r="AW85" s="1659"/>
      <c r="AX85" s="1659"/>
      <c r="AY85" s="1659"/>
      <c r="AZ85" s="1659"/>
      <c r="BA85" s="1659"/>
      <c r="BB85" s="1659"/>
      <c r="BC85" s="1659"/>
      <c r="BD85" s="1660"/>
      <c r="BE85" s="1446"/>
      <c r="BF85" s="603"/>
      <c r="BG85" s="601"/>
      <c r="BH85" s="601"/>
      <c r="BI85" s="601"/>
      <c r="BJ85" s="601"/>
      <c r="BK85" s="601"/>
      <c r="BL85" s="601"/>
      <c r="BM85" s="601"/>
      <c r="BN85" s="601"/>
      <c r="BO85" s="601"/>
      <c r="BP85" s="601"/>
      <c r="BQ85" s="607"/>
      <c r="BR85" s="1446"/>
      <c r="BS85" s="1441"/>
      <c r="BT85" s="590"/>
      <c r="BU85" s="590"/>
      <c r="BV85" s="590"/>
      <c r="BW85" s="590"/>
      <c r="BX85" s="1443"/>
      <c r="BY85" s="1443"/>
      <c r="BZ85" s="1437"/>
      <c r="CA85" s="1446"/>
      <c r="CB85" s="591"/>
      <c r="CC85" s="1437"/>
    </row>
    <row r="86" spans="2:81" ht="16" customHeight="1" x14ac:dyDescent="0.45">
      <c r="B86" s="1650"/>
      <c r="C86" s="1651"/>
      <c r="D86" s="1651"/>
      <c r="E86" s="1652"/>
      <c r="F86" s="1652"/>
      <c r="G86" s="1653"/>
      <c r="H86" s="1652"/>
      <c r="I86" s="1652"/>
      <c r="J86" s="1652"/>
      <c r="K86" s="1652"/>
      <c r="L86" s="1652"/>
      <c r="M86" s="1652"/>
      <c r="N86" s="1652"/>
      <c r="O86" s="1652"/>
      <c r="P86" s="1654"/>
      <c r="Q86" s="1654"/>
      <c r="R86" s="1651"/>
      <c r="S86" s="1651"/>
      <c r="T86" s="1653"/>
      <c r="U86" s="1653"/>
      <c r="V86" s="1655"/>
      <c r="W86" s="1647"/>
      <c r="X86" s="1656"/>
      <c r="Y86" s="1654"/>
      <c r="Z86" s="1654"/>
      <c r="AA86" s="1654"/>
      <c r="AB86" s="1654"/>
      <c r="AC86" s="1654"/>
      <c r="AD86" s="1654"/>
      <c r="AE86" s="1654"/>
      <c r="AF86" s="1654"/>
      <c r="AG86" s="1654"/>
      <c r="AH86" s="1654"/>
      <c r="AI86" s="1654"/>
      <c r="AJ86" s="1654"/>
      <c r="AK86" s="1654"/>
      <c r="AL86" s="1655"/>
      <c r="AM86" s="1655"/>
      <c r="AN86" s="1650"/>
      <c r="AO86" s="1651"/>
      <c r="AP86" s="1651"/>
      <c r="AQ86" s="1657"/>
      <c r="AR86" s="1647"/>
      <c r="AS86" s="1658"/>
      <c r="AT86" s="1659"/>
      <c r="AU86" s="1659"/>
      <c r="AV86" s="1659"/>
      <c r="AW86" s="1659"/>
      <c r="AX86" s="1659"/>
      <c r="AY86" s="1659"/>
      <c r="AZ86" s="1659"/>
      <c r="BA86" s="1659"/>
      <c r="BB86" s="1659"/>
      <c r="BC86" s="1659"/>
      <c r="BD86" s="1660"/>
      <c r="BE86" s="1446"/>
      <c r="BF86" s="603"/>
      <c r="BG86" s="601"/>
      <c r="BH86" s="601"/>
      <c r="BI86" s="601"/>
      <c r="BJ86" s="601"/>
      <c r="BK86" s="601"/>
      <c r="BL86" s="601"/>
      <c r="BM86" s="601"/>
      <c r="BN86" s="601"/>
      <c r="BO86" s="601"/>
      <c r="BP86" s="601"/>
      <c r="BQ86" s="607"/>
      <c r="BR86" s="1446"/>
      <c r="BS86" s="1441"/>
      <c r="BT86" s="590"/>
      <c r="BU86" s="590"/>
      <c r="BV86" s="590"/>
      <c r="BW86" s="590"/>
      <c r="BX86" s="1443"/>
      <c r="BY86" s="1443"/>
      <c r="BZ86" s="1437"/>
      <c r="CA86" s="1446"/>
      <c r="CB86" s="591"/>
      <c r="CC86" s="1437"/>
    </row>
    <row r="87" spans="2:81" ht="16" customHeight="1" x14ac:dyDescent="0.45">
      <c r="B87" s="1650"/>
      <c r="C87" s="1651"/>
      <c r="D87" s="1651"/>
      <c r="E87" s="1652"/>
      <c r="F87" s="1652"/>
      <c r="G87" s="1653"/>
      <c r="H87" s="1652"/>
      <c r="I87" s="1652"/>
      <c r="J87" s="1652"/>
      <c r="K87" s="1652"/>
      <c r="L87" s="1652"/>
      <c r="M87" s="1652"/>
      <c r="N87" s="1652"/>
      <c r="O87" s="1652"/>
      <c r="P87" s="1654"/>
      <c r="Q87" s="1654"/>
      <c r="R87" s="1651"/>
      <c r="S87" s="1651"/>
      <c r="T87" s="1653"/>
      <c r="U87" s="1653"/>
      <c r="V87" s="1655"/>
      <c r="W87" s="1647"/>
      <c r="X87" s="1656"/>
      <c r="Y87" s="1654"/>
      <c r="Z87" s="1654"/>
      <c r="AA87" s="1654"/>
      <c r="AB87" s="1654"/>
      <c r="AC87" s="1654"/>
      <c r="AD87" s="1654"/>
      <c r="AE87" s="1654"/>
      <c r="AF87" s="1654"/>
      <c r="AG87" s="1654"/>
      <c r="AH87" s="1654"/>
      <c r="AI87" s="1654"/>
      <c r="AJ87" s="1654"/>
      <c r="AK87" s="1654"/>
      <c r="AL87" s="1655"/>
      <c r="AM87" s="1655"/>
      <c r="AN87" s="1650"/>
      <c r="AO87" s="1651"/>
      <c r="AP87" s="1651"/>
      <c r="AQ87" s="1657"/>
      <c r="AR87" s="1647"/>
      <c r="AS87" s="1658"/>
      <c r="AT87" s="1659"/>
      <c r="AU87" s="1659"/>
      <c r="AV87" s="1659"/>
      <c r="AW87" s="1659"/>
      <c r="AX87" s="1659"/>
      <c r="AY87" s="1659"/>
      <c r="AZ87" s="1659"/>
      <c r="BA87" s="1659"/>
      <c r="BB87" s="1659"/>
      <c r="BC87" s="1659"/>
      <c r="BD87" s="1660"/>
      <c r="BE87" s="1446"/>
      <c r="BF87" s="603"/>
      <c r="BG87" s="601"/>
      <c r="BH87" s="601"/>
      <c r="BI87" s="601"/>
      <c r="BJ87" s="601"/>
      <c r="BK87" s="601"/>
      <c r="BL87" s="601"/>
      <c r="BM87" s="601"/>
      <c r="BN87" s="601"/>
      <c r="BO87" s="601"/>
      <c r="BP87" s="601"/>
      <c r="BQ87" s="607"/>
      <c r="BR87" s="1446"/>
      <c r="BS87" s="1441"/>
      <c r="BT87" s="590"/>
      <c r="BU87" s="590"/>
      <c r="BV87" s="590"/>
      <c r="BW87" s="590"/>
      <c r="BX87" s="1443"/>
      <c r="BY87" s="1443"/>
      <c r="BZ87" s="1437"/>
      <c r="CA87" s="1446"/>
      <c r="CB87" s="591"/>
      <c r="CC87" s="1437"/>
    </row>
    <row r="88" spans="2:81" ht="16" customHeight="1" x14ac:dyDescent="0.45">
      <c r="B88" s="1661"/>
      <c r="C88" s="1662"/>
      <c r="D88" s="1662"/>
      <c r="E88" s="1663"/>
      <c r="F88" s="1663"/>
      <c r="G88" s="1664"/>
      <c r="H88" s="1663"/>
      <c r="I88" s="1663"/>
      <c r="J88" s="1663"/>
      <c r="K88" s="1663"/>
      <c r="L88" s="1663"/>
      <c r="M88" s="1663"/>
      <c r="N88" s="1663"/>
      <c r="O88" s="1663"/>
      <c r="P88" s="1665"/>
      <c r="Q88" s="1665"/>
      <c r="R88" s="1662"/>
      <c r="S88" s="1662"/>
      <c r="T88" s="1664"/>
      <c r="U88" s="1664"/>
      <c r="V88" s="1666"/>
      <c r="W88" s="1647"/>
      <c r="X88" s="1667"/>
      <c r="Y88" s="1665"/>
      <c r="Z88" s="1665"/>
      <c r="AA88" s="1665"/>
      <c r="AB88" s="1665"/>
      <c r="AC88" s="1665"/>
      <c r="AD88" s="1665"/>
      <c r="AE88" s="1665"/>
      <c r="AF88" s="1665"/>
      <c r="AG88" s="1665"/>
      <c r="AH88" s="1665"/>
      <c r="AI88" s="1665"/>
      <c r="AJ88" s="1665"/>
      <c r="AK88" s="1665"/>
      <c r="AL88" s="1666"/>
      <c r="AM88" s="1655"/>
      <c r="AN88" s="1661"/>
      <c r="AO88" s="1662"/>
      <c r="AP88" s="1662"/>
      <c r="AQ88" s="1668"/>
      <c r="AR88" s="1647"/>
      <c r="AS88" s="1669"/>
      <c r="AT88" s="1670"/>
      <c r="AU88" s="1670"/>
      <c r="AV88" s="1670"/>
      <c r="AW88" s="1670"/>
      <c r="AX88" s="1670"/>
      <c r="AY88" s="1670"/>
      <c r="AZ88" s="1670"/>
      <c r="BA88" s="1670"/>
      <c r="BB88" s="1670"/>
      <c r="BC88" s="1670"/>
      <c r="BD88" s="1671"/>
      <c r="BE88" s="1446"/>
      <c r="BF88" s="604"/>
      <c r="BG88" s="605"/>
      <c r="BH88" s="605"/>
      <c r="BI88" s="605"/>
      <c r="BJ88" s="605"/>
      <c r="BK88" s="605"/>
      <c r="BL88" s="605"/>
      <c r="BM88" s="605"/>
      <c r="BN88" s="605"/>
      <c r="BO88" s="605"/>
      <c r="BP88" s="605"/>
      <c r="BQ88" s="608"/>
      <c r="BR88" s="1446"/>
      <c r="BS88" s="1442"/>
      <c r="BT88" s="593"/>
      <c r="BU88" s="593"/>
      <c r="BV88" s="593"/>
      <c r="BW88" s="593"/>
      <c r="BX88" s="1444"/>
      <c r="BY88" s="1444"/>
      <c r="BZ88" s="1438"/>
      <c r="CA88" s="1446"/>
      <c r="CB88" s="592"/>
      <c r="CC88" s="1438"/>
    </row>
  </sheetData>
  <customSheetViews>
    <customSheetView guid="{8CC598B7-8EB7-4AE3-BEF6-CBCE0253806D}" showGridLines="0" state="veryHidden">
      <pane xSplit="4" ySplit="9" topLeftCell="E10" activePane="bottomRight" state="frozen"/>
      <selection pane="bottomRight" activeCell="L22" sqref="L22"/>
      <pageMargins left="0.7" right="0.7" top="0.75" bottom="0.75" header="0.3" footer="0.3"/>
      <pageSetup orientation="portrait" horizontalDpi="300" verticalDpi="300" r:id="rId1"/>
    </customSheetView>
  </customSheetViews>
  <mergeCells count="76">
    <mergeCell ref="BO7:BO8"/>
    <mergeCell ref="BP7:BP8"/>
    <mergeCell ref="BQ7:BQ8"/>
    <mergeCell ref="BF6:BQ6"/>
    <mergeCell ref="BF7:BF8"/>
    <mergeCell ref="BG7:BG8"/>
    <mergeCell ref="BH7:BH8"/>
    <mergeCell ref="BI7:BI8"/>
    <mergeCell ref="BJ7:BJ8"/>
    <mergeCell ref="BK7:BK8"/>
    <mergeCell ref="BL7:BL8"/>
    <mergeCell ref="BM7:BM8"/>
    <mergeCell ref="BN7:BN8"/>
    <mergeCell ref="AY7:AY8"/>
    <mergeCell ref="AZ7:AZ8"/>
    <mergeCell ref="BA7:BA8"/>
    <mergeCell ref="BB7:BB8"/>
    <mergeCell ref="BC7:BC8"/>
    <mergeCell ref="AG6:AJ6"/>
    <mergeCell ref="AK6:AM6"/>
    <mergeCell ref="AN6:AQ6"/>
    <mergeCell ref="AS6:BD6"/>
    <mergeCell ref="S7:S8"/>
    <mergeCell ref="X7:X8"/>
    <mergeCell ref="Y7:Y8"/>
    <mergeCell ref="AB7:AB8"/>
    <mergeCell ref="AQ7:AQ8"/>
    <mergeCell ref="AD7:AD8"/>
    <mergeCell ref="AE7:AE8"/>
    <mergeCell ref="AF7:AF8"/>
    <mergeCell ref="AG7:AG8"/>
    <mergeCell ref="AH7:AJ7"/>
    <mergeCell ref="AK7:AK8"/>
    <mergeCell ref="AL7:AL8"/>
    <mergeCell ref="K7:K8"/>
    <mergeCell ref="L7:L8"/>
    <mergeCell ref="M7:M8"/>
    <mergeCell ref="T7:U7"/>
    <mergeCell ref="V7:V8"/>
    <mergeCell ref="B6:B8"/>
    <mergeCell ref="C6:C8"/>
    <mergeCell ref="D6:D8"/>
    <mergeCell ref="E6:E8"/>
    <mergeCell ref="F6:F8"/>
    <mergeCell ref="BZ7:BZ8"/>
    <mergeCell ref="G6:G8"/>
    <mergeCell ref="X6:AB6"/>
    <mergeCell ref="AC6:AF6"/>
    <mergeCell ref="O7:O8"/>
    <mergeCell ref="P7:P8"/>
    <mergeCell ref="Q7:Q8"/>
    <mergeCell ref="R7:R8"/>
    <mergeCell ref="AC7:AC8"/>
    <mergeCell ref="N7:N8"/>
    <mergeCell ref="H6:H8"/>
    <mergeCell ref="I6:M6"/>
    <mergeCell ref="N6:Q6"/>
    <mergeCell ref="R6:V6"/>
    <mergeCell ref="I7:I8"/>
    <mergeCell ref="J7:J8"/>
    <mergeCell ref="Z7:Z8"/>
    <mergeCell ref="AA7:AA8"/>
    <mergeCell ref="BT7:BU7"/>
    <mergeCell ref="BV7:BW7"/>
    <mergeCell ref="BX7:BY7"/>
    <mergeCell ref="AM7:AM8"/>
    <mergeCell ref="AN7:AN8"/>
    <mergeCell ref="AO7:AO8"/>
    <mergeCell ref="AP7:AP8"/>
    <mergeCell ref="BD7:BD8"/>
    <mergeCell ref="AS7:AS8"/>
    <mergeCell ref="AT7:AT8"/>
    <mergeCell ref="AU7:AU8"/>
    <mergeCell ref="AV7:AV8"/>
    <mergeCell ref="AW7:AW8"/>
    <mergeCell ref="AX7:AX8"/>
  </mergeCells>
  <dataValidations count="7">
    <dataValidation type="list" allowBlank="1" showInputMessage="1" showErrorMessage="1" sqref="AD10:AD88 AF10:AF88" xr:uid="{00000000-0002-0000-0F00-000000000000}">
      <formula1>Thang</formula1>
    </dataValidation>
    <dataValidation type="list" allowBlank="1" showInputMessage="1" showErrorMessage="1" sqref="AQ10:AQ88" xr:uid="{00000000-0002-0000-0F00-000001000000}">
      <formula1>"V"</formula1>
    </dataValidation>
    <dataValidation type="list" allowBlank="1" showInputMessage="1" showErrorMessage="1" sqref="BF10:BQ88" xr:uid="{00000000-0002-0000-0F00-000005000000}">
      <formula1>"All,XH,YT,TN,XH-YT,XH-TN,YT-TN"</formula1>
    </dataValidation>
    <dataValidation type="list" allowBlank="1" showInputMessage="1" showErrorMessage="1" promptTitle="CHÚ THÍCH:" prompt="CT-HDLD: Cư trú có HĐLĐ_x000a_CT-KHDLD: Cư trú ko HĐLĐ_x000a_CT-KHDLD-2: Cư trú ko HĐLĐ &gt; 2tr k.trừ_x000a_CT-KHDLD-CK23: Cư trú ko HĐLĐ ký CK23_x000a_KCT: Ko cư trú" sqref="AO10:AO88" xr:uid="{F720F343-90A2-4F95-8E85-9EEC76E11CF5}">
      <formula1>"CT-HDLD,CT-KHDLD,CT-KHDLD-2,CT-KHDLD-CK23,KCT"</formula1>
    </dataValidation>
    <dataValidation type="list" allowBlank="1" showInputMessage="1" showErrorMessage="1" errorTitle="CẢNH BÁO" error="Bạn chỉ được chon 1 trong 2 loại hình thức mà thôi" promptTitle="CHÚ THÍCH:" prompt="TM: Tiền mặt_x000a_CK: Chuyển khoản" sqref="AP10:AP88" xr:uid="{8A96F15C-EB6A-42EA-AE77-C5BFC59CC177}">
      <formula1>"TM,CK"</formula1>
    </dataValidation>
    <dataValidation type="list" errorStyle="warning" allowBlank="1" showInputMessage="1" showErrorMessage="1" errorTitle="Cảnh Báo" error="Bạn chỉ được chọn 1 trong 4 loại hình hợp đồng lao động !" sqref="S10:S88" xr:uid="{E4239CC5-9273-4F37-A9D0-5CECD7ED46F4}">
      <formula1>"Xác định thời hạn,Không xác định thời hạn,Theo mùa vụ,Theo một công việc nhất định"</formula1>
    </dataValidation>
    <dataValidation type="list" allowBlank="1" showInputMessage="1" showErrorMessage="1" prompt="VN: lao động Việt Nam_x000a_NN: lao động nước ngoài" sqref="V10:V88" xr:uid="{06879938-3EB3-48A2-AB61-54BE71EA9015}">
      <formula1>"VN,NN"</formula1>
    </dataValidation>
  </dataValidations>
  <pageMargins left="0.7" right="0.7" top="0.75" bottom="0.75" header="0.3" footer="0.3"/>
  <pageSetup orientation="portrait" horizontalDpi="300" verticalDpi="300" r:id="rId2"/>
  <drawing r:id="rId3"/>
  <legacyDrawing r:id="rId4"/>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DLD"/>
  <dimension ref="E1:R167"/>
  <sheetViews>
    <sheetView showGridLines="0" showRowColHeaders="0" zoomScaleNormal="100" workbookViewId="0">
      <selection activeCell="E1" sqref="E1"/>
    </sheetView>
  </sheetViews>
  <sheetFormatPr defaultColWidth="9.26953125" defaultRowHeight="16" x14ac:dyDescent="0.45"/>
  <cols>
    <col min="1" max="1" width="9.26953125" style="1251"/>
    <col min="2" max="2" width="1.26953125" style="1251" customWidth="1"/>
    <col min="3" max="3" width="5.54296875" style="1251" customWidth="1"/>
    <col min="4" max="7" width="9.26953125" style="1251"/>
    <col min="8" max="8" width="9.7265625" style="1251" customWidth="1"/>
    <col min="9" max="9" width="10.54296875" style="1251" customWidth="1"/>
    <col min="10" max="17" width="9.26953125" style="1251"/>
    <col min="18" max="18" width="14.54296875" style="1251" customWidth="1"/>
    <col min="19" max="16384" width="9.26953125" style="1251"/>
  </cols>
  <sheetData>
    <row r="1" spans="5:18" x14ac:dyDescent="0.45">
      <c r="E1" s="594"/>
      <c r="F1" s="595"/>
      <c r="G1" s="595"/>
      <c r="H1" s="595"/>
      <c r="I1" s="595"/>
      <c r="J1" s="595"/>
      <c r="K1" s="595"/>
      <c r="L1" s="595"/>
      <c r="M1" s="595"/>
      <c r="N1" s="595"/>
      <c r="O1" s="595"/>
      <c r="P1" s="595"/>
      <c r="Q1" s="1276" t="s">
        <v>1823</v>
      </c>
      <c r="R1" s="1823" t="s">
        <v>1874</v>
      </c>
    </row>
    <row r="2" spans="5:18" x14ac:dyDescent="0.45">
      <c r="E2" s="596"/>
      <c r="F2" s="597"/>
      <c r="G2" s="597"/>
      <c r="H2" s="597"/>
      <c r="I2" s="597"/>
      <c r="J2" s="597"/>
      <c r="K2" s="597"/>
      <c r="L2" s="597"/>
      <c r="M2" s="597"/>
      <c r="N2" s="597"/>
      <c r="O2" s="597"/>
      <c r="P2" s="597"/>
      <c r="Q2" s="597"/>
      <c r="R2" s="599"/>
    </row>
    <row r="5" spans="5:18" ht="15" customHeight="1" x14ac:dyDescent="0.45">
      <c r="F5" s="1252" t="str">
        <f>UPPER(KB_CTy)</f>
        <v/>
      </c>
      <c r="N5" s="1253" t="s">
        <v>1657</v>
      </c>
    </row>
    <row r="6" spans="5:18" ht="15" customHeight="1" x14ac:dyDescent="0.45">
      <c r="F6" s="1252"/>
      <c r="G6" s="1252"/>
      <c r="H6" s="1252"/>
      <c r="I6" s="1252"/>
      <c r="J6" s="1252"/>
      <c r="N6" s="1253" t="s">
        <v>370</v>
      </c>
    </row>
    <row r="7" spans="5:18" ht="15" customHeight="1" x14ac:dyDescent="0.45">
      <c r="L7" s="1254"/>
      <c r="M7" s="1254"/>
      <c r="N7" s="1254"/>
      <c r="O7" s="1254"/>
      <c r="P7" s="1254"/>
    </row>
    <row r="8" spans="5:18" ht="15" customHeight="1" x14ac:dyDescent="0.45">
      <c r="F8" s="1255" t="s">
        <v>1825</v>
      </c>
      <c r="P8" s="1256" t="s">
        <v>2040</v>
      </c>
    </row>
    <row r="9" spans="5:18" ht="15" customHeight="1" x14ac:dyDescent="0.45"/>
    <row r="10" spans="5:18" ht="21.75" customHeight="1" x14ac:dyDescent="0.45">
      <c r="G10" s="1277" t="s">
        <v>1747</v>
      </c>
      <c r="H10" s="1277"/>
      <c r="I10" s="1277"/>
      <c r="J10" s="1277"/>
      <c r="K10" s="1277"/>
      <c r="L10" s="1277"/>
      <c r="M10" s="1277"/>
      <c r="N10" s="1277"/>
      <c r="O10" s="1277"/>
      <c r="P10" s="1277"/>
    </row>
    <row r="11" spans="5:18" ht="15" customHeight="1" x14ac:dyDescent="0.45"/>
    <row r="12" spans="5:18" ht="18" customHeight="1" x14ac:dyDescent="0.45">
      <c r="G12" s="2324" t="s">
        <v>1748</v>
      </c>
      <c r="H12" s="2324"/>
      <c r="I12" s="2324"/>
      <c r="J12" s="2324"/>
      <c r="K12" s="2324"/>
      <c r="L12" s="2324"/>
      <c r="M12" s="2324"/>
      <c r="N12" s="2324"/>
      <c r="O12" s="2324"/>
      <c r="P12" s="2324"/>
    </row>
    <row r="13" spans="5:18" ht="12" customHeight="1" x14ac:dyDescent="0.45">
      <c r="G13" s="2324" t="s">
        <v>1749</v>
      </c>
      <c r="H13" s="2324"/>
      <c r="I13" s="2324"/>
      <c r="J13" s="2324"/>
      <c r="K13" s="2324"/>
      <c r="L13" s="2324"/>
      <c r="M13" s="2324"/>
      <c r="N13" s="2324"/>
      <c r="O13" s="2324"/>
      <c r="P13" s="2324"/>
    </row>
    <row r="14" spans="5:18" ht="18" customHeight="1" x14ac:dyDescent="0.45">
      <c r="G14" s="2324"/>
      <c r="H14" s="2324"/>
      <c r="I14" s="2324"/>
      <c r="J14" s="2324"/>
      <c r="K14" s="2324"/>
      <c r="L14" s="2324"/>
      <c r="M14" s="2324"/>
      <c r="N14" s="2324"/>
      <c r="O14" s="2324"/>
      <c r="P14" s="2324"/>
    </row>
    <row r="15" spans="5:18" ht="13.5" customHeight="1" x14ac:dyDescent="0.45">
      <c r="G15" s="2324" t="str">
        <f>"Căn cứ nhu cầu hoạt động của "&amp;KB_CTy&amp;" và xét khả năng của người lao động;"</f>
        <v>Căn cứ nhu cầu hoạt động của  và xét khả năng của người lao động;</v>
      </c>
      <c r="H15" s="2324"/>
      <c r="I15" s="2324"/>
      <c r="J15" s="2324"/>
      <c r="K15" s="2324"/>
      <c r="L15" s="2324"/>
      <c r="M15" s="2324"/>
      <c r="N15" s="2324"/>
      <c r="O15" s="2324"/>
      <c r="P15" s="2324"/>
    </row>
    <row r="16" spans="5:18" ht="9" customHeight="1" x14ac:dyDescent="0.45"/>
    <row r="17" spans="5:17" ht="18" customHeight="1" x14ac:dyDescent="0.45">
      <c r="F17" s="2325" t="s">
        <v>2041</v>
      </c>
      <c r="G17" s="2325"/>
      <c r="H17" s="2325"/>
      <c r="I17" s="2325"/>
      <c r="J17" s="2325"/>
      <c r="K17" s="2325"/>
      <c r="L17" s="2325"/>
      <c r="M17" s="2325"/>
      <c r="N17" s="2325"/>
      <c r="O17" s="2325"/>
      <c r="P17" s="2325"/>
      <c r="Q17" s="2325"/>
    </row>
    <row r="18" spans="5:17" ht="18" customHeight="1" x14ac:dyDescent="0.45">
      <c r="F18" s="2325"/>
      <c r="G18" s="2325"/>
      <c r="H18" s="2325"/>
      <c r="I18" s="2325"/>
      <c r="J18" s="2325"/>
      <c r="K18" s="2325"/>
      <c r="L18" s="2325"/>
      <c r="M18" s="2325"/>
      <c r="N18" s="2325"/>
      <c r="O18" s="2325"/>
      <c r="P18" s="2325"/>
      <c r="Q18" s="2325"/>
    </row>
    <row r="19" spans="5:17" x14ac:dyDescent="0.45">
      <c r="F19" s="2325"/>
      <c r="G19" s="2325"/>
      <c r="H19" s="2325"/>
      <c r="I19" s="2325"/>
      <c r="J19" s="2325"/>
      <c r="K19" s="2325"/>
      <c r="L19" s="2325"/>
      <c r="M19" s="2325"/>
      <c r="N19" s="2325"/>
      <c r="O19" s="2325"/>
      <c r="P19" s="2325"/>
      <c r="Q19" s="2325"/>
    </row>
    <row r="20" spans="5:17" ht="30" customHeight="1" x14ac:dyDescent="0.45">
      <c r="F20" s="2326" t="s">
        <v>1750</v>
      </c>
      <c r="G20" s="2327"/>
      <c r="H20" s="2327" t="s">
        <v>1751</v>
      </c>
      <c r="I20" s="2327"/>
      <c r="J20" s="2327"/>
      <c r="K20" s="2327"/>
      <c r="L20" s="2327"/>
      <c r="M20" s="2327" t="s">
        <v>1752</v>
      </c>
      <c r="N20" s="2327"/>
      <c r="O20" s="2327"/>
      <c r="P20" s="2327"/>
      <c r="Q20" s="2328"/>
    </row>
    <row r="21" spans="5:17" ht="18" customHeight="1" x14ac:dyDescent="0.45">
      <c r="F21" s="2329" t="s">
        <v>1753</v>
      </c>
      <c r="G21" s="2330"/>
      <c r="H21" s="2331">
        <f>KB_CTy</f>
        <v>0</v>
      </c>
      <c r="I21" s="2331"/>
      <c r="J21" s="2331"/>
      <c r="K21" s="2331"/>
      <c r="L21" s="2331"/>
      <c r="M21" s="2331" t="s">
        <v>1875</v>
      </c>
      <c r="N21" s="2331"/>
      <c r="O21" s="2331"/>
      <c r="P21" s="2331"/>
      <c r="Q21" s="2332"/>
    </row>
    <row r="22" spans="5:17" ht="18" customHeight="1" x14ac:dyDescent="0.45">
      <c r="F22" s="2315" t="s">
        <v>1754</v>
      </c>
      <c r="G22" s="2316"/>
      <c r="H22" s="2322" t="str">
        <f>"Mã số thuế: "&amp;KB_MST</f>
        <v xml:space="preserve">Mã số thuế: </v>
      </c>
      <c r="I22" s="2322"/>
      <c r="J22" s="2322"/>
      <c r="K22" s="2322"/>
      <c r="L22" s="2322"/>
      <c r="M22" s="2322" t="s">
        <v>1826</v>
      </c>
      <c r="N22" s="2322"/>
      <c r="O22" s="2322"/>
      <c r="P22" s="2322"/>
      <c r="Q22" s="2323"/>
    </row>
    <row r="23" spans="5:17" ht="18" customHeight="1" x14ac:dyDescent="0.45">
      <c r="E23" s="1258" t="s">
        <v>1821</v>
      </c>
      <c r="F23" s="2315"/>
      <c r="G23" s="2316"/>
      <c r="H23" s="2322" t="s">
        <v>1819</v>
      </c>
      <c r="I23" s="2322"/>
      <c r="J23" s="2322"/>
      <c r="K23" s="2322"/>
      <c r="L23" s="2322"/>
      <c r="M23" s="2322" t="s">
        <v>1827</v>
      </c>
      <c r="N23" s="2322"/>
      <c r="O23" s="2322"/>
      <c r="P23" s="2322"/>
      <c r="Q23" s="2323"/>
    </row>
    <row r="24" spans="5:17" ht="18" customHeight="1" x14ac:dyDescent="0.45">
      <c r="E24" s="1258" t="s">
        <v>1822</v>
      </c>
      <c r="F24" s="2315"/>
      <c r="G24" s="2316"/>
      <c r="H24" s="2322" t="s">
        <v>1820</v>
      </c>
      <c r="I24" s="2322"/>
      <c r="J24" s="2322"/>
      <c r="K24" s="2322"/>
      <c r="L24" s="2322"/>
      <c r="M24" s="2322" t="s">
        <v>1828</v>
      </c>
      <c r="N24" s="2322"/>
      <c r="O24" s="2322"/>
      <c r="P24" s="2322"/>
      <c r="Q24" s="2323"/>
    </row>
    <row r="25" spans="5:17" ht="18" customHeight="1" x14ac:dyDescent="0.45">
      <c r="F25" s="2320" t="s">
        <v>1702</v>
      </c>
      <c r="G25" s="2321"/>
      <c r="H25" s="2322" t="str">
        <f>"Điện thoại: "&amp;KB_DT</f>
        <v xml:space="preserve">Điện thoại: </v>
      </c>
      <c r="I25" s="2322"/>
      <c r="J25" s="2322"/>
      <c r="K25" s="2322"/>
      <c r="L25" s="2322"/>
      <c r="M25" s="2322" t="s">
        <v>1829</v>
      </c>
      <c r="N25" s="2322"/>
      <c r="O25" s="2322"/>
      <c r="P25" s="2322"/>
      <c r="Q25" s="2323"/>
    </row>
    <row r="26" spans="5:17" ht="18" customHeight="1" x14ac:dyDescent="0.45">
      <c r="F26" s="2320"/>
      <c r="G26" s="2321"/>
      <c r="H26" s="2322" t="str">
        <f>"Fax: "&amp;KB_Fax</f>
        <v xml:space="preserve">Fax: </v>
      </c>
      <c r="I26" s="2322"/>
      <c r="J26" s="2322"/>
      <c r="K26" s="2322"/>
      <c r="L26" s="2322"/>
      <c r="M26" s="2322" t="s">
        <v>1755</v>
      </c>
      <c r="N26" s="2322"/>
      <c r="O26" s="2322"/>
      <c r="P26" s="2322"/>
      <c r="Q26" s="2323"/>
    </row>
    <row r="27" spans="5:17" ht="18" customHeight="1" x14ac:dyDescent="0.45">
      <c r="F27" s="2320"/>
      <c r="G27" s="2321"/>
      <c r="H27" s="2322" t="str">
        <f>"Email: "&amp;KB_Email</f>
        <v xml:space="preserve">Email: </v>
      </c>
      <c r="I27" s="2322"/>
      <c r="J27" s="2322"/>
      <c r="K27" s="2322"/>
      <c r="L27" s="2322"/>
      <c r="M27" s="2322" t="s">
        <v>1830</v>
      </c>
      <c r="N27" s="2322"/>
      <c r="O27" s="2322"/>
      <c r="P27" s="2322"/>
      <c r="Q27" s="2323"/>
    </row>
    <row r="28" spans="5:17" ht="29.25" customHeight="1" x14ac:dyDescent="0.45">
      <c r="F28" s="2315" t="s">
        <v>851</v>
      </c>
      <c r="G28" s="2316"/>
      <c r="H28" s="2317">
        <f>KB_DC</f>
        <v>0</v>
      </c>
      <c r="I28" s="2317"/>
      <c r="J28" s="2317"/>
      <c r="K28" s="2317"/>
      <c r="L28" s="2317"/>
      <c r="M28" s="2318"/>
      <c r="N28" s="2318"/>
      <c r="O28" s="2318"/>
      <c r="P28" s="2318"/>
      <c r="Q28" s="2319"/>
    </row>
    <row r="29" spans="5:17" ht="18" customHeight="1" x14ac:dyDescent="0.45">
      <c r="F29" s="2320" t="s">
        <v>1756</v>
      </c>
      <c r="G29" s="2321"/>
      <c r="H29" s="2317">
        <f>KB_GD</f>
        <v>0</v>
      </c>
      <c r="I29" s="2317"/>
      <c r="J29" s="2317"/>
      <c r="K29" s="2317"/>
      <c r="L29" s="2317"/>
      <c r="M29" s="2322"/>
      <c r="N29" s="2322"/>
      <c r="O29" s="2322"/>
      <c r="P29" s="2322"/>
      <c r="Q29" s="2323"/>
    </row>
    <row r="30" spans="5:17" ht="18" customHeight="1" x14ac:dyDescent="0.45">
      <c r="E30" s="1258" t="s">
        <v>1824</v>
      </c>
      <c r="F30" s="2310" t="s">
        <v>1757</v>
      </c>
      <c r="G30" s="2311"/>
      <c r="H30" s="2312"/>
      <c r="I30" s="2312"/>
      <c r="J30" s="2312"/>
      <c r="K30" s="2312"/>
      <c r="L30" s="2312"/>
      <c r="M30" s="2312"/>
      <c r="N30" s="2312"/>
      <c r="O30" s="2312"/>
      <c r="P30" s="2312"/>
      <c r="Q30" s="2313"/>
    </row>
    <row r="31" spans="5:17" ht="15" customHeight="1" x14ac:dyDescent="0.45">
      <c r="H31" s="1259"/>
      <c r="I31" s="1259"/>
      <c r="J31" s="1259"/>
      <c r="K31" s="1259"/>
      <c r="L31" s="1259"/>
    </row>
    <row r="32" spans="5:17" ht="18" customHeight="1" x14ac:dyDescent="0.45">
      <c r="F32" s="1251" t="s">
        <v>1758</v>
      </c>
      <c r="H32" s="1259"/>
      <c r="I32" s="1259"/>
      <c r="J32" s="1259"/>
      <c r="K32" s="1259"/>
      <c r="L32" s="1259"/>
    </row>
    <row r="33" spans="6:17" ht="18" customHeight="1" x14ac:dyDescent="0.45">
      <c r="F33" s="1251" t="s">
        <v>1759</v>
      </c>
      <c r="H33" s="1259"/>
      <c r="I33" s="1259"/>
      <c r="J33" s="1259"/>
      <c r="K33" s="1259"/>
      <c r="L33" s="1259"/>
    </row>
    <row r="34" spans="6:17" ht="18" customHeight="1" x14ac:dyDescent="0.45">
      <c r="G34" s="1260" t="s">
        <v>1760</v>
      </c>
      <c r="H34" s="1259"/>
      <c r="I34" s="1259"/>
      <c r="J34" s="1259"/>
      <c r="K34" s="1259"/>
      <c r="L34" s="1259"/>
    </row>
    <row r="35" spans="6:17" ht="18" customHeight="1" x14ac:dyDescent="0.45">
      <c r="G35" s="2314" t="s">
        <v>1761</v>
      </c>
      <c r="H35" s="2314"/>
      <c r="I35" s="2314"/>
      <c r="J35" s="2314"/>
      <c r="K35" s="2314"/>
      <c r="L35" s="2314"/>
      <c r="M35" s="2314"/>
      <c r="N35" s="2314"/>
      <c r="O35" s="2314"/>
      <c r="P35" s="2314"/>
    </row>
    <row r="36" spans="6:17" ht="18" customHeight="1" x14ac:dyDescent="0.45">
      <c r="G36" s="2314"/>
      <c r="H36" s="2314"/>
      <c r="I36" s="2314"/>
      <c r="J36" s="2314"/>
      <c r="K36" s="2314"/>
      <c r="L36" s="2314"/>
      <c r="M36" s="2314"/>
      <c r="N36" s="2314"/>
      <c r="O36" s="2314"/>
      <c r="P36" s="2314"/>
    </row>
    <row r="37" spans="6:17" ht="18" customHeight="1" x14ac:dyDescent="0.45">
      <c r="F37" s="1255" t="s">
        <v>1762</v>
      </c>
      <c r="H37" s="1259"/>
      <c r="I37" s="1259"/>
      <c r="J37" s="1259"/>
      <c r="K37" s="1259"/>
      <c r="L37" s="1259"/>
    </row>
    <row r="38" spans="6:17" ht="29.25" customHeight="1" x14ac:dyDescent="0.45">
      <c r="F38" s="1261" t="s">
        <v>1763</v>
      </c>
      <c r="H38" s="1259"/>
      <c r="I38" s="1259"/>
      <c r="J38" s="1259"/>
      <c r="K38" s="1259"/>
      <c r="L38" s="1259"/>
    </row>
    <row r="39" spans="6:17" ht="18" customHeight="1" x14ac:dyDescent="0.45">
      <c r="F39" s="1252" t="s">
        <v>1764</v>
      </c>
      <c r="H39" s="1262"/>
      <c r="I39" s="1259"/>
      <c r="J39" s="1259"/>
      <c r="K39" s="1259"/>
      <c r="L39" s="1259"/>
    </row>
    <row r="40" spans="6:17" ht="18" customHeight="1" x14ac:dyDescent="0.45">
      <c r="F40" s="1252"/>
      <c r="G40" s="1251" t="s">
        <v>1831</v>
      </c>
      <c r="H40" s="1262"/>
      <c r="I40" s="1259"/>
      <c r="J40" s="1259"/>
      <c r="K40" s="1259"/>
      <c r="L40" s="1259"/>
    </row>
    <row r="41" spans="6:17" ht="18" customHeight="1" x14ac:dyDescent="0.45">
      <c r="G41" s="1251" t="s">
        <v>1765</v>
      </c>
    </row>
    <row r="42" spans="6:17" ht="18" customHeight="1" x14ac:dyDescent="0.45">
      <c r="H42" s="1251" t="s">
        <v>1766</v>
      </c>
    </row>
    <row r="43" spans="6:17" ht="18" customHeight="1" x14ac:dyDescent="0.45">
      <c r="H43" s="1251" t="s">
        <v>1767</v>
      </c>
    </row>
    <row r="44" spans="6:17" ht="18" customHeight="1" x14ac:dyDescent="0.45">
      <c r="H44" s="1251" t="s">
        <v>1768</v>
      </c>
    </row>
    <row r="45" spans="6:17" ht="18" customHeight="1" x14ac:dyDescent="0.45">
      <c r="H45" s="1251" t="s">
        <v>1769</v>
      </c>
    </row>
    <row r="46" spans="6:17" ht="19.5" customHeight="1" x14ac:dyDescent="0.45">
      <c r="G46" s="2296" t="s">
        <v>1770</v>
      </c>
      <c r="H46" s="2296"/>
      <c r="I46" s="2296"/>
      <c r="J46" s="2296"/>
      <c r="K46" s="2296"/>
      <c r="L46" s="2296"/>
      <c r="M46" s="2296"/>
      <c r="N46" s="2296"/>
      <c r="O46" s="2296"/>
      <c r="P46" s="2296"/>
      <c r="Q46" s="2296"/>
    </row>
    <row r="47" spans="6:17" ht="8.25" customHeight="1" x14ac:dyDescent="0.45">
      <c r="G47" s="2296"/>
      <c r="H47" s="2296"/>
      <c r="I47" s="2296"/>
      <c r="J47" s="2296"/>
      <c r="K47" s="2296"/>
      <c r="L47" s="2296"/>
      <c r="M47" s="2296"/>
      <c r="N47" s="2296"/>
      <c r="O47" s="2296"/>
      <c r="P47" s="2296"/>
      <c r="Q47" s="2296"/>
    </row>
    <row r="48" spans="6:17" ht="18" customHeight="1" x14ac:dyDescent="0.45">
      <c r="G48" s="2296"/>
      <c r="H48" s="2296"/>
      <c r="I48" s="2296"/>
      <c r="J48" s="2296"/>
      <c r="K48" s="2296"/>
      <c r="L48" s="2296"/>
      <c r="M48" s="2296"/>
      <c r="N48" s="2296"/>
      <c r="O48" s="2296"/>
      <c r="P48" s="2296"/>
      <c r="Q48" s="2296"/>
    </row>
    <row r="49" spans="6:17" ht="18" customHeight="1" x14ac:dyDescent="0.45">
      <c r="F49" s="1252" t="s">
        <v>1771</v>
      </c>
    </row>
    <row r="50" spans="6:17" ht="18" customHeight="1" x14ac:dyDescent="0.45">
      <c r="F50" s="1252"/>
      <c r="G50" s="1251" t="str">
        <f>"Tại trụ sở chính của Doanh nghiệp, địa chỉ: "&amp;KB_DC&amp;", "&amp;KB_TTP&amp;"."</f>
        <v>Tại trụ sở chính của Doanh nghiệp, địa chỉ: , .</v>
      </c>
    </row>
    <row r="51" spans="6:17" ht="18" customHeight="1" x14ac:dyDescent="0.45">
      <c r="G51" s="2296" t="s">
        <v>1772</v>
      </c>
      <c r="H51" s="2296"/>
      <c r="I51" s="2296"/>
      <c r="J51" s="2296"/>
      <c r="K51" s="2296"/>
      <c r="L51" s="2296"/>
      <c r="M51" s="2296"/>
      <c r="N51" s="2296"/>
      <c r="O51" s="2296"/>
      <c r="P51" s="2296"/>
      <c r="Q51" s="2296"/>
    </row>
    <row r="52" spans="6:17" ht="15" customHeight="1" x14ac:dyDescent="0.45">
      <c r="G52" s="2296"/>
      <c r="H52" s="2296"/>
      <c r="I52" s="2296"/>
      <c r="J52" s="2296"/>
      <c r="K52" s="2296"/>
      <c r="L52" s="2296"/>
      <c r="M52" s="2296"/>
      <c r="N52" s="2296"/>
      <c r="O52" s="2296"/>
      <c r="P52" s="2296"/>
      <c r="Q52" s="2296"/>
    </row>
    <row r="53" spans="6:17" ht="11.25" customHeight="1" x14ac:dyDescent="0.45">
      <c r="G53" s="2296"/>
      <c r="H53" s="2296"/>
      <c r="I53" s="2296"/>
      <c r="J53" s="2296"/>
      <c r="K53" s="2296"/>
      <c r="L53" s="2296"/>
      <c r="M53" s="2296"/>
      <c r="N53" s="2296"/>
      <c r="O53" s="2296"/>
      <c r="P53" s="2296"/>
      <c r="Q53" s="2296"/>
    </row>
    <row r="54" spans="6:17" ht="18" customHeight="1" x14ac:dyDescent="0.45"/>
    <row r="55" spans="6:17" ht="18" customHeight="1" x14ac:dyDescent="0.45">
      <c r="F55" s="1261" t="s">
        <v>1773</v>
      </c>
    </row>
    <row r="56" spans="6:17" ht="18" customHeight="1" x14ac:dyDescent="0.45">
      <c r="F56" s="2296" t="s">
        <v>1774</v>
      </c>
      <c r="G56" s="2296"/>
      <c r="H56" s="2296"/>
      <c r="I56" s="2296"/>
      <c r="J56" s="2296"/>
      <c r="K56" s="2296"/>
      <c r="L56" s="2296"/>
      <c r="M56" s="2296"/>
      <c r="N56" s="2296"/>
      <c r="O56" s="2296"/>
      <c r="P56" s="2296"/>
      <c r="Q56" s="2296"/>
    </row>
    <row r="57" spans="6:17" ht="21" customHeight="1" x14ac:dyDescent="0.45">
      <c r="F57" s="2296"/>
      <c r="G57" s="2296"/>
      <c r="H57" s="2296"/>
      <c r="I57" s="2296"/>
      <c r="J57" s="2296"/>
      <c r="K57" s="2296"/>
      <c r="L57" s="2296"/>
      <c r="M57" s="2296"/>
      <c r="N57" s="2296"/>
      <c r="O57" s="2296"/>
      <c r="P57" s="2296"/>
      <c r="Q57" s="2296"/>
    </row>
    <row r="58" spans="6:17" ht="29.25" customHeight="1" x14ac:dyDescent="0.45">
      <c r="G58" s="2297" t="s">
        <v>1775</v>
      </c>
      <c r="H58" s="2297"/>
      <c r="I58" s="2297"/>
      <c r="J58" s="2297" t="s">
        <v>1776</v>
      </c>
      <c r="K58" s="2297"/>
      <c r="L58" s="2297" t="s">
        <v>1777</v>
      </c>
      <c r="M58" s="2297"/>
      <c r="N58" s="2297"/>
      <c r="O58" s="2297" t="s">
        <v>1778</v>
      </c>
      <c r="P58" s="2297"/>
      <c r="Q58" s="2297"/>
    </row>
    <row r="59" spans="6:17" ht="17.25" customHeight="1" x14ac:dyDescent="0.45">
      <c r="F59" s="1263"/>
      <c r="G59" s="2307" t="s">
        <v>1779</v>
      </c>
      <c r="H59" s="2307"/>
      <c r="I59" s="2307"/>
      <c r="J59" s="2308"/>
      <c r="K59" s="2308"/>
      <c r="L59" s="2309"/>
      <c r="M59" s="2309"/>
      <c r="N59" s="2309"/>
      <c r="O59" s="2309"/>
      <c r="P59" s="2309"/>
      <c r="Q59" s="2309"/>
    </row>
    <row r="60" spans="6:17" ht="17.25" customHeight="1" x14ac:dyDescent="0.45">
      <c r="F60" s="1264"/>
      <c r="G60" s="2305" t="s">
        <v>1746</v>
      </c>
      <c r="H60" s="2305"/>
      <c r="I60" s="2305"/>
      <c r="J60" s="2300"/>
      <c r="K60" s="2300"/>
      <c r="L60" s="2306"/>
      <c r="M60" s="2306"/>
      <c r="N60" s="2306"/>
      <c r="O60" s="2306"/>
      <c r="P60" s="2306"/>
      <c r="Q60" s="2306"/>
    </row>
    <row r="61" spans="6:17" ht="17.25" customHeight="1" x14ac:dyDescent="0.45">
      <c r="F61" s="1264"/>
      <c r="G61" s="2305" t="s">
        <v>1780</v>
      </c>
      <c r="H61" s="2305"/>
      <c r="I61" s="2305"/>
      <c r="J61" s="2300"/>
      <c r="K61" s="2300"/>
      <c r="L61" s="2306"/>
      <c r="M61" s="2306"/>
      <c r="N61" s="2306"/>
      <c r="O61" s="2306"/>
      <c r="P61" s="2306"/>
      <c r="Q61" s="2306"/>
    </row>
    <row r="62" spans="6:17" ht="17.25" customHeight="1" x14ac:dyDescent="0.45">
      <c r="F62" s="1265"/>
      <c r="G62" s="2303" t="s">
        <v>1781</v>
      </c>
      <c r="H62" s="2303"/>
      <c r="I62" s="2303"/>
      <c r="J62" s="2298"/>
      <c r="K62" s="2298"/>
      <c r="L62" s="2304"/>
      <c r="M62" s="2304"/>
      <c r="N62" s="2304"/>
      <c r="O62" s="2304"/>
      <c r="P62" s="2304"/>
      <c r="Q62" s="2304"/>
    </row>
    <row r="63" spans="6:17" ht="9.75" customHeight="1" x14ac:dyDescent="0.45"/>
    <row r="64" spans="6:17" ht="31.5" customHeight="1" x14ac:dyDescent="0.45">
      <c r="G64" s="2296" t="s">
        <v>1782</v>
      </c>
      <c r="H64" s="2296"/>
      <c r="I64" s="2296"/>
      <c r="J64" s="2296"/>
      <c r="K64" s="2296"/>
      <c r="L64" s="2296"/>
      <c r="M64" s="2296"/>
      <c r="N64" s="2296"/>
      <c r="O64" s="2296"/>
      <c r="P64" s="2296"/>
      <c r="Q64" s="2296"/>
    </row>
    <row r="65" spans="6:17" ht="15" customHeight="1" x14ac:dyDescent="0.45">
      <c r="G65" s="2296"/>
      <c r="H65" s="2296"/>
      <c r="I65" s="2296"/>
      <c r="J65" s="2296"/>
      <c r="K65" s="2296"/>
      <c r="L65" s="2296"/>
      <c r="M65" s="2296"/>
      <c r="N65" s="2296"/>
      <c r="O65" s="2296"/>
      <c r="P65" s="2296"/>
      <c r="Q65" s="2296"/>
    </row>
    <row r="66" spans="6:17" ht="27" customHeight="1" x14ac:dyDescent="0.45">
      <c r="G66" s="2296" t="s">
        <v>1783</v>
      </c>
      <c r="H66" s="2296"/>
      <c r="I66" s="2296"/>
      <c r="J66" s="2296"/>
      <c r="K66" s="2296"/>
      <c r="L66" s="2296"/>
      <c r="M66" s="2296"/>
      <c r="N66" s="2296"/>
      <c r="O66" s="2296"/>
      <c r="P66" s="2296"/>
      <c r="Q66" s="2296"/>
    </row>
    <row r="67" spans="6:17" ht="14.25" customHeight="1" x14ac:dyDescent="0.45">
      <c r="G67" s="2296"/>
      <c r="H67" s="2296"/>
      <c r="I67" s="2296"/>
      <c r="J67" s="2296"/>
      <c r="K67" s="2296"/>
      <c r="L67" s="2296"/>
      <c r="M67" s="2296"/>
      <c r="N67" s="2296"/>
      <c r="O67" s="2296"/>
      <c r="P67" s="2296"/>
      <c r="Q67" s="2296"/>
    </row>
    <row r="68" spans="6:17" ht="18.75" customHeight="1" x14ac:dyDescent="0.45"/>
    <row r="69" spans="6:17" ht="18.75" customHeight="1" x14ac:dyDescent="0.45">
      <c r="F69" s="2301" t="s">
        <v>1784</v>
      </c>
      <c r="G69" s="2301"/>
      <c r="H69" s="2301"/>
      <c r="I69" s="2301"/>
      <c r="J69" s="2301"/>
      <c r="K69" s="2301"/>
      <c r="L69" s="2301"/>
      <c r="M69" s="2301"/>
      <c r="N69" s="2301"/>
      <c r="O69" s="2301"/>
      <c r="P69" s="2301"/>
      <c r="Q69" s="2301"/>
    </row>
    <row r="70" spans="6:17" ht="18.75" customHeight="1" x14ac:dyDescent="0.45">
      <c r="F70" s="2301"/>
      <c r="G70" s="2301"/>
      <c r="H70" s="2301"/>
      <c r="I70" s="2301"/>
      <c r="J70" s="2301"/>
      <c r="K70" s="2301"/>
      <c r="L70" s="2301"/>
      <c r="M70" s="2301"/>
      <c r="N70" s="2301"/>
      <c r="O70" s="2301"/>
      <c r="P70" s="2301"/>
      <c r="Q70" s="2301"/>
    </row>
    <row r="71" spans="6:17" ht="18.75" customHeight="1" x14ac:dyDescent="0.45">
      <c r="F71" s="1252" t="s">
        <v>1785</v>
      </c>
    </row>
    <row r="72" spans="6:17" ht="18.75" customHeight="1" x14ac:dyDescent="0.45">
      <c r="G72" s="1252" t="s">
        <v>1786</v>
      </c>
      <c r="I72" s="1266">
        <v>5000000</v>
      </c>
      <c r="J72" s="1251" t="s">
        <v>1787</v>
      </c>
    </row>
    <row r="73" spans="6:17" ht="18.75" customHeight="1" x14ac:dyDescent="0.45">
      <c r="G73" s="1252" t="s">
        <v>1788</v>
      </c>
    </row>
    <row r="74" spans="6:17" ht="18.75" customHeight="1" x14ac:dyDescent="0.45">
      <c r="G74" s="1251" t="s">
        <v>2520</v>
      </c>
    </row>
    <row r="75" spans="6:17" ht="18.75" customHeight="1" x14ac:dyDescent="0.45">
      <c r="G75" s="2296" t="s">
        <v>2521</v>
      </c>
      <c r="H75" s="2296"/>
      <c r="I75" s="2296"/>
      <c r="J75" s="2296"/>
      <c r="K75" s="2296"/>
      <c r="L75" s="2296"/>
      <c r="M75" s="2296"/>
      <c r="N75" s="2296"/>
      <c r="O75" s="2296"/>
      <c r="P75" s="2296"/>
    </row>
    <row r="76" spans="6:17" ht="18.75" customHeight="1" x14ac:dyDescent="0.45">
      <c r="G76" s="2296"/>
      <c r="H76" s="2296"/>
      <c r="I76" s="2296"/>
      <c r="J76" s="2296"/>
      <c r="K76" s="2296"/>
      <c r="L76" s="2296"/>
      <c r="M76" s="2296"/>
      <c r="N76" s="2296"/>
      <c r="O76" s="2296"/>
      <c r="P76" s="2296"/>
    </row>
    <row r="77" spans="6:17" ht="18.75" customHeight="1" x14ac:dyDescent="0.45">
      <c r="G77" s="2296"/>
      <c r="H77" s="2296"/>
      <c r="I77" s="2296"/>
      <c r="J77" s="2296"/>
      <c r="K77" s="2296"/>
      <c r="L77" s="2296"/>
      <c r="M77" s="2296"/>
      <c r="N77" s="2296"/>
      <c r="O77" s="2296"/>
      <c r="P77" s="2296"/>
    </row>
    <row r="78" spans="6:17" ht="18.75" customHeight="1" x14ac:dyDescent="0.45">
      <c r="G78" s="2296"/>
      <c r="H78" s="2296"/>
      <c r="I78" s="2296"/>
      <c r="J78" s="2296"/>
      <c r="K78" s="2296"/>
      <c r="L78" s="2296"/>
      <c r="M78" s="2296"/>
      <c r="N78" s="2296"/>
      <c r="O78" s="2296"/>
      <c r="P78" s="2296"/>
    </row>
    <row r="79" spans="6:17" ht="18.75" customHeight="1" x14ac:dyDescent="0.45">
      <c r="F79" s="1252" t="s">
        <v>2522</v>
      </c>
    </row>
    <row r="80" spans="6:17" ht="18.75" customHeight="1" x14ac:dyDescent="0.45">
      <c r="F80" s="1252" t="s">
        <v>1789</v>
      </c>
    </row>
    <row r="81" spans="6:17" ht="18.75" customHeight="1" x14ac:dyDescent="0.45">
      <c r="G81" s="2296" t="s">
        <v>2523</v>
      </c>
      <c r="H81" s="2296"/>
      <c r="I81" s="2296"/>
      <c r="J81" s="2296"/>
      <c r="K81" s="2296"/>
      <c r="L81" s="2296"/>
      <c r="M81" s="2296"/>
      <c r="N81" s="2296"/>
      <c r="O81" s="2296"/>
      <c r="P81" s="2296"/>
      <c r="Q81" s="2296"/>
    </row>
    <row r="82" spans="6:17" ht="18.75" customHeight="1" x14ac:dyDescent="0.45">
      <c r="G82" s="2296"/>
      <c r="H82" s="2296"/>
      <c r="I82" s="2296"/>
      <c r="J82" s="2296"/>
      <c r="K82" s="2296"/>
      <c r="L82" s="2296"/>
      <c r="M82" s="2296"/>
      <c r="N82" s="2296"/>
      <c r="O82" s="2296"/>
      <c r="P82" s="2296"/>
      <c r="Q82" s="2296"/>
    </row>
    <row r="83" spans="6:17" ht="18.75" customHeight="1" x14ac:dyDescent="0.45">
      <c r="G83" s="2296"/>
      <c r="H83" s="2296"/>
      <c r="I83" s="2296"/>
      <c r="J83" s="2296"/>
      <c r="K83" s="2296"/>
      <c r="L83" s="2296"/>
      <c r="M83" s="2296"/>
      <c r="N83" s="2296"/>
      <c r="O83" s="2296"/>
      <c r="P83" s="2296"/>
      <c r="Q83" s="2296"/>
    </row>
    <row r="84" spans="6:17" ht="18.75" customHeight="1" x14ac:dyDescent="0.45">
      <c r="G84" s="2296" t="s">
        <v>2524</v>
      </c>
      <c r="H84" s="2296"/>
      <c r="I84" s="2296"/>
      <c r="J84" s="2296"/>
      <c r="K84" s="2296"/>
      <c r="L84" s="2296"/>
      <c r="M84" s="2296"/>
      <c r="N84" s="2296"/>
      <c r="O84" s="2296"/>
      <c r="P84" s="2296"/>
      <c r="Q84" s="2296"/>
    </row>
    <row r="85" spans="6:17" ht="18.75" customHeight="1" x14ac:dyDescent="0.45">
      <c r="G85" s="2296"/>
      <c r="H85" s="2296"/>
      <c r="I85" s="2296"/>
      <c r="J85" s="2296"/>
      <c r="K85" s="2296"/>
      <c r="L85" s="2296"/>
      <c r="M85" s="2296"/>
      <c r="N85" s="2296"/>
      <c r="O85" s="2296"/>
      <c r="P85" s="2296"/>
      <c r="Q85" s="2296"/>
    </row>
    <row r="86" spans="6:17" ht="18.75" customHeight="1" x14ac:dyDescent="0.45"/>
    <row r="87" spans="6:17" ht="18.75" customHeight="1" x14ac:dyDescent="0.45">
      <c r="F87" s="1261" t="s">
        <v>1790</v>
      </c>
    </row>
    <row r="88" spans="6:17" ht="18.75" customHeight="1" x14ac:dyDescent="0.45">
      <c r="F88" s="1251" t="s">
        <v>2525</v>
      </c>
    </row>
    <row r="89" spans="6:17" ht="18.75" customHeight="1" x14ac:dyDescent="0.45">
      <c r="F89" s="1251" t="s">
        <v>2526</v>
      </c>
    </row>
    <row r="90" spans="6:17" ht="18.75" customHeight="1" x14ac:dyDescent="0.45">
      <c r="F90" s="1251" t="s">
        <v>2527</v>
      </c>
    </row>
    <row r="91" spans="6:17" ht="18.75" customHeight="1" x14ac:dyDescent="0.45">
      <c r="F91" s="1251" t="s">
        <v>2528</v>
      </c>
    </row>
    <row r="92" spans="6:17" ht="18.75" customHeight="1" x14ac:dyDescent="0.45"/>
    <row r="93" spans="6:17" ht="18.75" customHeight="1" x14ac:dyDescent="0.45">
      <c r="F93" s="1261" t="s">
        <v>1791</v>
      </c>
    </row>
    <row r="94" spans="6:17" x14ac:dyDescent="0.45">
      <c r="F94" s="2302" t="s">
        <v>1792</v>
      </c>
      <c r="G94" s="2302"/>
      <c r="H94" s="2302"/>
      <c r="I94" s="2302"/>
      <c r="J94" s="2302"/>
      <c r="K94" s="2302"/>
      <c r="L94" s="2302"/>
      <c r="M94" s="2302"/>
      <c r="N94" s="2302"/>
      <c r="O94" s="2302"/>
      <c r="P94" s="2302"/>
      <c r="Q94" s="2302"/>
    </row>
    <row r="95" spans="6:17" ht="18.75" customHeight="1" x14ac:dyDescent="0.45">
      <c r="F95" s="1252" t="s">
        <v>1793</v>
      </c>
    </row>
    <row r="96" spans="6:17" ht="18.75" customHeight="1" x14ac:dyDescent="0.45">
      <c r="G96" s="1251" t="s">
        <v>2529</v>
      </c>
    </row>
    <row r="97" spans="6:17" ht="18.75" customHeight="1" x14ac:dyDescent="0.45">
      <c r="G97" s="1251" t="s">
        <v>2530</v>
      </c>
    </row>
    <row r="98" spans="6:17" ht="18.75" customHeight="1" x14ac:dyDescent="0.45">
      <c r="F98" s="1251" t="s">
        <v>2531</v>
      </c>
    </row>
    <row r="99" spans="6:17" ht="18.75" customHeight="1" x14ac:dyDescent="0.45">
      <c r="F99" s="1251" t="s">
        <v>2532</v>
      </c>
    </row>
    <row r="100" spans="6:17" ht="22.5" customHeight="1" x14ac:dyDescent="0.45">
      <c r="F100" s="2296" t="s">
        <v>2533</v>
      </c>
      <c r="G100" s="2296"/>
      <c r="H100" s="2296"/>
      <c r="I100" s="2296"/>
      <c r="J100" s="2296"/>
      <c r="K100" s="2296"/>
      <c r="L100" s="2296"/>
      <c r="M100" s="2296"/>
      <c r="N100" s="2296"/>
      <c r="O100" s="2296"/>
      <c r="P100" s="2296"/>
      <c r="Q100" s="2296"/>
    </row>
    <row r="101" spans="6:17" ht="17.25" customHeight="1" x14ac:dyDescent="0.45">
      <c r="F101" s="2296"/>
      <c r="G101" s="2296"/>
      <c r="H101" s="2296"/>
      <c r="I101" s="2296"/>
      <c r="J101" s="2296"/>
      <c r="K101" s="2296"/>
      <c r="L101" s="2296"/>
      <c r="M101" s="2296"/>
      <c r="N101" s="2296"/>
      <c r="O101" s="2296"/>
      <c r="P101" s="2296"/>
      <c r="Q101" s="2296"/>
    </row>
    <row r="102" spans="6:17" ht="13.5" customHeight="1" x14ac:dyDescent="0.45">
      <c r="F102" s="1251" t="s">
        <v>2534</v>
      </c>
    </row>
    <row r="103" spans="6:17" ht="29.25" customHeight="1" x14ac:dyDescent="0.45">
      <c r="F103" s="2296" t="s">
        <v>2535</v>
      </c>
      <c r="G103" s="2296"/>
      <c r="H103" s="2296"/>
      <c r="I103" s="2296"/>
      <c r="J103" s="2296"/>
      <c r="K103" s="2296"/>
      <c r="L103" s="2296"/>
      <c r="M103" s="2296"/>
      <c r="N103" s="2296"/>
      <c r="O103" s="2296"/>
      <c r="P103" s="2296"/>
      <c r="Q103" s="2296"/>
    </row>
    <row r="104" spans="6:17" ht="18.75" customHeight="1" x14ac:dyDescent="0.45">
      <c r="F104" s="2296"/>
      <c r="G104" s="2296"/>
      <c r="H104" s="2296"/>
      <c r="I104" s="2296"/>
      <c r="J104" s="2296"/>
      <c r="K104" s="2296"/>
      <c r="L104" s="2296"/>
      <c r="M104" s="2296"/>
      <c r="N104" s="2296"/>
      <c r="O104" s="2296"/>
      <c r="P104" s="2296"/>
      <c r="Q104" s="2296"/>
    </row>
    <row r="105" spans="6:17" ht="18.75" customHeight="1" x14ac:dyDescent="0.45">
      <c r="F105" s="2296" t="s">
        <v>2536</v>
      </c>
      <c r="G105" s="2296"/>
      <c r="H105" s="2296"/>
      <c r="I105" s="2296"/>
      <c r="J105" s="2296"/>
      <c r="K105" s="2296"/>
      <c r="L105" s="2296"/>
      <c r="M105" s="2296"/>
      <c r="N105" s="2296"/>
      <c r="O105" s="2296"/>
      <c r="P105" s="2296"/>
      <c r="Q105" s="2296"/>
    </row>
    <row r="106" spans="6:17" ht="27.75" customHeight="1" x14ac:dyDescent="0.45">
      <c r="F106" s="2296"/>
      <c r="G106" s="2296"/>
      <c r="H106" s="2296"/>
      <c r="I106" s="2296"/>
      <c r="J106" s="2296"/>
      <c r="K106" s="2296"/>
      <c r="L106" s="2296"/>
      <c r="M106" s="2296"/>
      <c r="N106" s="2296"/>
      <c r="O106" s="2296"/>
      <c r="P106" s="2296"/>
      <c r="Q106" s="2296"/>
    </row>
    <row r="107" spans="6:17" ht="18.75" customHeight="1" x14ac:dyDescent="0.45">
      <c r="F107" s="1251" t="s">
        <v>2537</v>
      </c>
    </row>
    <row r="108" spans="6:17" ht="18.75" customHeight="1" x14ac:dyDescent="0.45"/>
    <row r="109" spans="6:17" ht="18.75" customHeight="1" x14ac:dyDescent="0.45">
      <c r="F109" s="1261" t="s">
        <v>1794</v>
      </c>
    </row>
    <row r="110" spans="6:17" ht="18.75" customHeight="1" x14ac:dyDescent="0.45">
      <c r="F110" s="1267" t="s">
        <v>1795</v>
      </c>
    </row>
    <row r="111" spans="6:17" ht="18.75" customHeight="1" x14ac:dyDescent="0.45">
      <c r="F111" s="1257" t="s">
        <v>1796</v>
      </c>
      <c r="G111" s="2297" t="s">
        <v>1797</v>
      </c>
      <c r="H111" s="2297"/>
      <c r="I111" s="2297"/>
      <c r="J111" s="2297" t="s">
        <v>230</v>
      </c>
      <c r="K111" s="2297"/>
      <c r="L111" s="2297" t="s">
        <v>1798</v>
      </c>
      <c r="M111" s="2297"/>
      <c r="N111" s="2297" t="s">
        <v>1799</v>
      </c>
      <c r="O111" s="2297"/>
      <c r="P111" s="2297" t="s">
        <v>22</v>
      </c>
      <c r="Q111" s="2297"/>
    </row>
    <row r="112" spans="6:17" ht="18.75" customHeight="1" x14ac:dyDescent="0.45">
      <c r="F112" s="1263"/>
      <c r="G112" s="2299" t="s">
        <v>1800</v>
      </c>
      <c r="H112" s="2299"/>
      <c r="I112" s="2299"/>
      <c r="J112" s="2299"/>
      <c r="K112" s="2299"/>
      <c r="L112" s="2299"/>
      <c r="M112" s="2299"/>
      <c r="N112" s="2299"/>
      <c r="O112" s="2299"/>
      <c r="P112" s="2299"/>
      <c r="Q112" s="2299"/>
    </row>
    <row r="113" spans="6:17" ht="18.75" customHeight="1" x14ac:dyDescent="0.45">
      <c r="F113" s="1264"/>
      <c r="G113" s="2300"/>
      <c r="H113" s="2300"/>
      <c r="I113" s="2300"/>
      <c r="J113" s="2300"/>
      <c r="K113" s="2300"/>
      <c r="L113" s="2300"/>
      <c r="M113" s="2300"/>
      <c r="N113" s="2300"/>
      <c r="O113" s="2300"/>
      <c r="P113" s="2300"/>
      <c r="Q113" s="2300"/>
    </row>
    <row r="114" spans="6:17" ht="18.75" customHeight="1" x14ac:dyDescent="0.45">
      <c r="F114" s="1265"/>
      <c r="G114" s="2298"/>
      <c r="H114" s="2298"/>
      <c r="I114" s="2298"/>
      <c r="J114" s="2298"/>
      <c r="K114" s="2298"/>
      <c r="L114" s="2298"/>
      <c r="M114" s="2298"/>
      <c r="N114" s="2298"/>
      <c r="O114" s="2298"/>
      <c r="P114" s="2298"/>
      <c r="Q114" s="2298"/>
    </row>
    <row r="115" spans="6:17" ht="18.75" customHeight="1" x14ac:dyDescent="0.45"/>
    <row r="116" spans="6:17" ht="18.75" customHeight="1" x14ac:dyDescent="0.45">
      <c r="F116" s="1261" t="s">
        <v>1801</v>
      </c>
    </row>
    <row r="117" spans="6:17" ht="18.75" customHeight="1" x14ac:dyDescent="0.45">
      <c r="F117" s="2296" t="s">
        <v>2538</v>
      </c>
      <c r="G117" s="2296"/>
      <c r="H117" s="2296"/>
      <c r="I117" s="2296"/>
      <c r="J117" s="2296"/>
      <c r="K117" s="2296"/>
      <c r="L117" s="2296"/>
      <c r="M117" s="2296"/>
      <c r="N117" s="2296"/>
      <c r="O117" s="2296"/>
      <c r="P117" s="2296"/>
      <c r="Q117" s="2296"/>
    </row>
    <row r="118" spans="6:17" ht="34.5" customHeight="1" x14ac:dyDescent="0.45">
      <c r="F118" s="2296"/>
      <c r="G118" s="2296"/>
      <c r="H118" s="2296"/>
      <c r="I118" s="2296"/>
      <c r="J118" s="2296"/>
      <c r="K118" s="2296"/>
      <c r="L118" s="2296"/>
      <c r="M118" s="2296"/>
      <c r="N118" s="2296"/>
      <c r="O118" s="2296"/>
      <c r="P118" s="2296"/>
      <c r="Q118" s="2296"/>
    </row>
    <row r="119" spans="6:17" ht="6.75" customHeight="1" x14ac:dyDescent="0.45">
      <c r="F119" s="2296" t="s">
        <v>2539</v>
      </c>
      <c r="G119" s="2296"/>
      <c r="H119" s="2296"/>
      <c r="I119" s="2296"/>
      <c r="J119" s="2296"/>
      <c r="K119" s="2296"/>
      <c r="L119" s="2296"/>
      <c r="M119" s="2296"/>
      <c r="N119" s="2296"/>
      <c r="O119" s="2296"/>
      <c r="P119" s="2296"/>
      <c r="Q119" s="2296"/>
    </row>
    <row r="120" spans="6:17" ht="18.75" customHeight="1" x14ac:dyDescent="0.45">
      <c r="F120" s="2296"/>
      <c r="G120" s="2296"/>
      <c r="H120" s="2296"/>
      <c r="I120" s="2296"/>
      <c r="J120" s="2296"/>
      <c r="K120" s="2296"/>
      <c r="L120" s="2296"/>
      <c r="M120" s="2296"/>
      <c r="N120" s="2296"/>
      <c r="O120" s="2296"/>
      <c r="P120" s="2296"/>
      <c r="Q120" s="2296"/>
    </row>
    <row r="121" spans="6:17" ht="18.75" customHeight="1" x14ac:dyDescent="0.45"/>
    <row r="122" spans="6:17" ht="18.75" customHeight="1" x14ac:dyDescent="0.45">
      <c r="F122" s="1261" t="s">
        <v>1802</v>
      </c>
    </row>
    <row r="123" spans="6:17" ht="18.75" customHeight="1" x14ac:dyDescent="0.45">
      <c r="F123" s="2296" t="s">
        <v>1803</v>
      </c>
      <c r="G123" s="2296"/>
      <c r="H123" s="2296"/>
      <c r="I123" s="2296"/>
      <c r="J123" s="2296"/>
      <c r="K123" s="2296"/>
      <c r="L123" s="2296"/>
      <c r="M123" s="2296"/>
      <c r="N123" s="2296"/>
      <c r="O123" s="2296"/>
      <c r="P123" s="2296"/>
      <c r="Q123" s="2296"/>
    </row>
    <row r="124" spans="6:17" ht="14.25" customHeight="1" x14ac:dyDescent="0.45">
      <c r="F124" s="2296"/>
      <c r="G124" s="2296"/>
      <c r="H124" s="2296"/>
      <c r="I124" s="2296"/>
      <c r="J124" s="2296"/>
      <c r="K124" s="2296"/>
      <c r="L124" s="2296"/>
      <c r="M124" s="2296"/>
      <c r="N124" s="2296"/>
      <c r="O124" s="2296"/>
      <c r="P124" s="2296"/>
      <c r="Q124" s="2296"/>
    </row>
    <row r="125" spans="6:17" ht="18.75" customHeight="1" x14ac:dyDescent="0.45"/>
    <row r="126" spans="6:17" ht="18.75" customHeight="1" x14ac:dyDescent="0.45">
      <c r="F126" s="1261" t="s">
        <v>1804</v>
      </c>
    </row>
    <row r="127" spans="6:17" ht="18.75" customHeight="1" x14ac:dyDescent="0.45">
      <c r="F127" s="2296" t="s">
        <v>1805</v>
      </c>
      <c r="G127" s="2296"/>
      <c r="H127" s="2296"/>
      <c r="I127" s="2296"/>
      <c r="J127" s="2296"/>
      <c r="K127" s="2296"/>
      <c r="L127" s="2296"/>
      <c r="M127" s="2296"/>
      <c r="N127" s="2296"/>
      <c r="O127" s="2296"/>
      <c r="P127" s="2296"/>
      <c r="Q127" s="2296"/>
    </row>
    <row r="128" spans="6:17" ht="18.75" customHeight="1" x14ac:dyDescent="0.45">
      <c r="F128" s="2296"/>
      <c r="G128" s="2296"/>
      <c r="H128" s="2296"/>
      <c r="I128" s="2296"/>
      <c r="J128" s="2296"/>
      <c r="K128" s="2296"/>
      <c r="L128" s="2296"/>
      <c r="M128" s="2296"/>
      <c r="N128" s="2296"/>
      <c r="O128" s="2296"/>
      <c r="P128" s="2296"/>
      <c r="Q128" s="2296"/>
    </row>
    <row r="129" spans="6:17" ht="24" customHeight="1" x14ac:dyDescent="0.45">
      <c r="F129" s="2296"/>
      <c r="G129" s="2296"/>
      <c r="H129" s="2296"/>
      <c r="I129" s="2296"/>
      <c r="J129" s="2296"/>
      <c r="K129" s="2296"/>
      <c r="L129" s="2296"/>
      <c r="M129" s="2296"/>
      <c r="N129" s="2296"/>
      <c r="O129" s="2296"/>
      <c r="P129" s="2296"/>
      <c r="Q129" s="2296"/>
    </row>
    <row r="130" spans="6:17" ht="18.75" customHeight="1" x14ac:dyDescent="0.45"/>
    <row r="131" spans="6:17" ht="18.75" customHeight="1" x14ac:dyDescent="0.45">
      <c r="F131" s="1261" t="s">
        <v>1806</v>
      </c>
    </row>
    <row r="132" spans="6:17" ht="18.75" customHeight="1" x14ac:dyDescent="0.45">
      <c r="F132" s="1251" t="s">
        <v>1807</v>
      </c>
    </row>
    <row r="133" spans="6:17" ht="18.75" customHeight="1" x14ac:dyDescent="0.45">
      <c r="F133" s="1251" t="s">
        <v>2540</v>
      </c>
    </row>
    <row r="134" spans="6:17" ht="18.75" customHeight="1" x14ac:dyDescent="0.45">
      <c r="F134" s="1251" t="s">
        <v>2541</v>
      </c>
    </row>
    <row r="135" spans="6:17" ht="18.75" customHeight="1" x14ac:dyDescent="0.45">
      <c r="G135" s="2296" t="s">
        <v>1808</v>
      </c>
      <c r="H135" s="2296"/>
      <c r="I135" s="2296"/>
      <c r="J135" s="2296"/>
      <c r="K135" s="2296"/>
      <c r="L135" s="2296"/>
      <c r="M135" s="2296"/>
      <c r="N135" s="2296"/>
      <c r="O135" s="2296"/>
      <c r="P135" s="2296"/>
    </row>
    <row r="136" spans="6:17" ht="18.75" customHeight="1" x14ac:dyDescent="0.45">
      <c r="G136" s="2296"/>
      <c r="H136" s="2296"/>
      <c r="I136" s="2296"/>
      <c r="J136" s="2296"/>
      <c r="K136" s="2296"/>
      <c r="L136" s="2296"/>
      <c r="M136" s="2296"/>
      <c r="N136" s="2296"/>
      <c r="O136" s="2296"/>
      <c r="P136" s="2296"/>
    </row>
    <row r="137" spans="6:17" ht="11.25" customHeight="1" x14ac:dyDescent="0.45">
      <c r="G137" s="2296" t="s">
        <v>1809</v>
      </c>
      <c r="H137" s="2296"/>
      <c r="I137" s="2296"/>
      <c r="J137" s="2296"/>
      <c r="K137" s="2296"/>
      <c r="L137" s="2296"/>
      <c r="M137" s="2296"/>
      <c r="N137" s="2296"/>
      <c r="O137" s="2296"/>
      <c r="P137" s="2296"/>
    </row>
    <row r="138" spans="6:17" ht="18.75" customHeight="1" x14ac:dyDescent="0.45">
      <c r="G138" s="2296"/>
      <c r="H138" s="2296"/>
      <c r="I138" s="2296"/>
      <c r="J138" s="2296"/>
      <c r="K138" s="2296"/>
      <c r="L138" s="2296"/>
      <c r="M138" s="2296"/>
      <c r="N138" s="2296"/>
      <c r="O138" s="2296"/>
      <c r="P138" s="2296"/>
    </row>
    <row r="139" spans="6:17" ht="12.75" customHeight="1" x14ac:dyDescent="0.45">
      <c r="G139" s="2296" t="s">
        <v>1810</v>
      </c>
      <c r="H139" s="2296"/>
      <c r="I139" s="2296"/>
      <c r="J139" s="2296"/>
      <c r="K139" s="2296"/>
      <c r="L139" s="2296"/>
      <c r="M139" s="2296"/>
      <c r="N139" s="2296"/>
      <c r="O139" s="2296"/>
      <c r="P139" s="2296"/>
    </row>
    <row r="140" spans="6:17" ht="18.75" customHeight="1" x14ac:dyDescent="0.45">
      <c r="G140" s="2296"/>
      <c r="H140" s="2296"/>
      <c r="I140" s="2296"/>
      <c r="J140" s="2296"/>
      <c r="K140" s="2296"/>
      <c r="L140" s="2296"/>
      <c r="M140" s="2296"/>
      <c r="N140" s="2296"/>
      <c r="O140" s="2296"/>
      <c r="P140" s="2296"/>
    </row>
    <row r="141" spans="6:17" ht="18.75" customHeight="1" x14ac:dyDescent="0.45">
      <c r="F141" s="1251" t="s">
        <v>2542</v>
      </c>
    </row>
    <row r="142" spans="6:17" ht="18.75" customHeight="1" x14ac:dyDescent="0.45">
      <c r="G142" s="1251" t="s">
        <v>1811</v>
      </c>
    </row>
    <row r="143" spans="6:17" ht="18.75" customHeight="1" x14ac:dyDescent="0.45">
      <c r="G143" s="2296" t="s">
        <v>1812</v>
      </c>
      <c r="H143" s="2296"/>
      <c r="I143" s="2296"/>
      <c r="J143" s="2296"/>
      <c r="K143" s="2296"/>
      <c r="L143" s="2296"/>
      <c r="M143" s="2296"/>
      <c r="N143" s="2296"/>
      <c r="O143" s="2296"/>
      <c r="P143" s="2296"/>
    </row>
    <row r="144" spans="6:17" ht="39" customHeight="1" x14ac:dyDescent="0.45">
      <c r="G144" s="2296"/>
      <c r="H144" s="2296"/>
      <c r="I144" s="2296"/>
      <c r="J144" s="2296"/>
      <c r="K144" s="2296"/>
      <c r="L144" s="2296"/>
      <c r="M144" s="2296"/>
      <c r="N144" s="2296"/>
      <c r="O144" s="2296"/>
      <c r="P144" s="2296"/>
    </row>
    <row r="145" spans="6:17" ht="18.75" customHeight="1" x14ac:dyDescent="0.45"/>
    <row r="146" spans="6:17" ht="18.75" customHeight="1" x14ac:dyDescent="0.45">
      <c r="F146" s="1261" t="s">
        <v>1813</v>
      </c>
    </row>
    <row r="147" spans="6:17" ht="30.75" customHeight="1" x14ac:dyDescent="0.45">
      <c r="F147" s="2296" t="s">
        <v>1814</v>
      </c>
      <c r="G147" s="2296"/>
      <c r="H147" s="2296"/>
      <c r="I147" s="2296"/>
      <c r="J147" s="2296"/>
      <c r="K147" s="2296"/>
      <c r="L147" s="2296"/>
      <c r="M147" s="2296"/>
      <c r="N147" s="2296"/>
      <c r="O147" s="2296"/>
      <c r="P147" s="2296"/>
      <c r="Q147" s="2296"/>
    </row>
    <row r="148" spans="6:17" ht="18.75" customHeight="1" x14ac:dyDescent="0.45">
      <c r="F148" s="2296"/>
      <c r="G148" s="2296"/>
      <c r="H148" s="2296"/>
      <c r="I148" s="2296"/>
      <c r="J148" s="2296"/>
      <c r="K148" s="2296"/>
      <c r="L148" s="2296"/>
      <c r="M148" s="2296"/>
      <c r="N148" s="2296"/>
      <c r="O148" s="2296"/>
      <c r="P148" s="2296"/>
      <c r="Q148" s="2296"/>
    </row>
    <row r="149" spans="6:17" ht="14.25" customHeight="1" x14ac:dyDescent="0.45">
      <c r="F149" s="2296" t="s">
        <v>1815</v>
      </c>
      <c r="G149" s="2296"/>
      <c r="H149" s="2296"/>
      <c r="I149" s="2296"/>
      <c r="J149" s="2296"/>
      <c r="K149" s="2296"/>
      <c r="L149" s="2296"/>
      <c r="M149" s="2296"/>
      <c r="N149" s="2296"/>
      <c r="O149" s="2296"/>
      <c r="P149" s="2296"/>
      <c r="Q149" s="2296"/>
    </row>
    <row r="150" spans="6:17" ht="18.75" customHeight="1" x14ac:dyDescent="0.45">
      <c r="F150" s="2296"/>
      <c r="G150" s="2296"/>
      <c r="H150" s="2296"/>
      <c r="I150" s="2296"/>
      <c r="J150" s="2296"/>
      <c r="K150" s="2296"/>
      <c r="L150" s="2296"/>
      <c r="M150" s="2296"/>
      <c r="N150" s="2296"/>
      <c r="O150" s="2296"/>
      <c r="P150" s="2296"/>
      <c r="Q150" s="2296"/>
    </row>
    <row r="151" spans="6:17" ht="18.75" customHeight="1" x14ac:dyDescent="0.45">
      <c r="F151" s="2296" t="s">
        <v>1816</v>
      </c>
      <c r="G151" s="2296"/>
      <c r="H151" s="2296"/>
      <c r="I151" s="2296"/>
      <c r="J151" s="2296"/>
      <c r="K151" s="2296"/>
      <c r="L151" s="2296"/>
      <c r="M151" s="2296"/>
      <c r="N151" s="2296"/>
      <c r="O151" s="2296"/>
      <c r="P151" s="2296"/>
      <c r="Q151" s="2296"/>
    </row>
    <row r="152" spans="6:17" ht="18.75" customHeight="1" x14ac:dyDescent="0.45">
      <c r="F152" s="2296"/>
      <c r="G152" s="2296"/>
      <c r="H152" s="2296"/>
      <c r="I152" s="2296"/>
      <c r="J152" s="2296"/>
      <c r="K152" s="2296"/>
      <c r="L152" s="2296"/>
      <c r="M152" s="2296"/>
      <c r="N152" s="2296"/>
      <c r="O152" s="2296"/>
      <c r="P152" s="2296"/>
      <c r="Q152" s="2296"/>
    </row>
    <row r="153" spans="6:17" ht="18.75" customHeight="1" x14ac:dyDescent="0.45">
      <c r="F153" s="2296" t="s">
        <v>2543</v>
      </c>
      <c r="G153" s="2296"/>
      <c r="H153" s="2296"/>
      <c r="I153" s="2296"/>
      <c r="J153" s="2296"/>
      <c r="K153" s="2296"/>
      <c r="L153" s="2296"/>
      <c r="M153" s="2296"/>
      <c r="N153" s="2296"/>
      <c r="O153" s="2296"/>
      <c r="P153" s="2296"/>
      <c r="Q153" s="2296"/>
    </row>
    <row r="154" spans="6:17" ht="18.75" customHeight="1" x14ac:dyDescent="0.45">
      <c r="F154" s="2296"/>
      <c r="G154" s="2296"/>
      <c r="H154" s="2296"/>
      <c r="I154" s="2296"/>
      <c r="J154" s="2296"/>
      <c r="K154" s="2296"/>
      <c r="L154" s="2296"/>
      <c r="M154" s="2296"/>
      <c r="N154" s="2296"/>
      <c r="O154" s="2296"/>
      <c r="P154" s="2296"/>
      <c r="Q154" s="2296"/>
    </row>
    <row r="155" spans="6:17" ht="18.75" customHeight="1" x14ac:dyDescent="0.45">
      <c r="F155" s="2297" t="s">
        <v>1817</v>
      </c>
      <c r="G155" s="2297"/>
      <c r="H155" s="2297"/>
      <c r="I155" s="2297"/>
      <c r="J155" s="2297"/>
      <c r="K155" s="2297"/>
      <c r="L155" s="2297" t="s">
        <v>1818</v>
      </c>
      <c r="M155" s="2297"/>
      <c r="N155" s="2297"/>
      <c r="O155" s="2297"/>
      <c r="P155" s="2297"/>
      <c r="Q155" s="2297"/>
    </row>
    <row r="156" spans="6:17" ht="18.75" customHeight="1" x14ac:dyDescent="0.45">
      <c r="F156" s="1268"/>
      <c r="G156" s="1254"/>
      <c r="H156" s="1254"/>
      <c r="I156" s="1254"/>
      <c r="J156" s="1254"/>
      <c r="K156" s="1254"/>
      <c r="L156" s="1268"/>
      <c r="M156" s="1254"/>
      <c r="N156" s="1254"/>
      <c r="O156" s="1254"/>
      <c r="P156" s="1254"/>
      <c r="Q156" s="1269"/>
    </row>
    <row r="157" spans="6:17" ht="18.75" customHeight="1" x14ac:dyDescent="0.45">
      <c r="F157" s="1270"/>
      <c r="L157" s="1270"/>
      <c r="Q157" s="1271"/>
    </row>
    <row r="158" spans="6:17" ht="18.75" customHeight="1" x14ac:dyDescent="0.45">
      <c r="F158" s="1270"/>
      <c r="L158" s="1270"/>
      <c r="Q158" s="1271"/>
    </row>
    <row r="159" spans="6:17" ht="18.75" customHeight="1" x14ac:dyDescent="0.45">
      <c r="F159" s="1270"/>
      <c r="L159" s="1270"/>
      <c r="Q159" s="1271"/>
    </row>
    <row r="160" spans="6:17" ht="18.75" customHeight="1" x14ac:dyDescent="0.45">
      <c r="F160" s="1270"/>
      <c r="L160" s="1270"/>
      <c r="Q160" s="1271"/>
    </row>
    <row r="161" spans="6:17" ht="18.75" customHeight="1" x14ac:dyDescent="0.45">
      <c r="F161" s="1270"/>
      <c r="L161" s="1270"/>
      <c r="Q161" s="1271"/>
    </row>
    <row r="162" spans="6:17" ht="18.75" customHeight="1" x14ac:dyDescent="0.45">
      <c r="F162" s="1270"/>
      <c r="G162" s="1254" t="str">
        <f>"Họ và tên: "&amp;UPPER(KB_GD)</f>
        <v xml:space="preserve">Họ và tên: </v>
      </c>
      <c r="H162" s="1272"/>
      <c r="I162" s="1272"/>
      <c r="J162" s="1272"/>
      <c r="L162" s="1270"/>
      <c r="M162" s="1254" t="s">
        <v>2042</v>
      </c>
      <c r="N162" s="1272"/>
      <c r="O162" s="1272"/>
      <c r="P162" s="1272"/>
      <c r="Q162" s="1271"/>
    </row>
    <row r="163" spans="6:17" ht="18.75" customHeight="1" x14ac:dyDescent="0.45">
      <c r="F163" s="1273"/>
      <c r="G163" s="1274" t="s">
        <v>2544</v>
      </c>
      <c r="H163" s="1274"/>
      <c r="I163" s="1274"/>
      <c r="J163" s="1274"/>
      <c r="K163" s="1274"/>
      <c r="L163" s="1273"/>
      <c r="M163" s="1274"/>
      <c r="N163" s="1274"/>
      <c r="O163" s="1274"/>
      <c r="P163" s="1274"/>
      <c r="Q163" s="1275"/>
    </row>
    <row r="164" spans="6:17" ht="18.75" customHeight="1" x14ac:dyDescent="0.45"/>
    <row r="165" spans="6:17" ht="18.75" customHeight="1" x14ac:dyDescent="0.45"/>
    <row r="166" spans="6:17" ht="18.75" customHeight="1" x14ac:dyDescent="0.45"/>
    <row r="167" spans="6:17" ht="18.75" customHeight="1" x14ac:dyDescent="0.45"/>
  </sheetData>
  <customSheetViews>
    <customSheetView guid="{8CC598B7-8EB7-4AE3-BEF6-CBCE0253806D}" showGridLines="0" showRowCol="0" state="veryHidden" topLeftCell="A10">
      <selection activeCell="M29" sqref="M29:Q29"/>
      <pageMargins left="0.18" right="0.23" top="0.53" bottom="0.56000000000000005" header="0.3" footer="0.3"/>
      <pageSetup paperSize="9" scale="90" orientation="portrait" r:id="rId1"/>
      <headerFooter>
        <oddFooter>&amp;CHĐLĐ - &amp;P/&amp;N</oddFooter>
      </headerFooter>
    </customSheetView>
  </customSheetViews>
  <mergeCells count="101">
    <mergeCell ref="G12:P12"/>
    <mergeCell ref="G13:P14"/>
    <mergeCell ref="G15:P15"/>
    <mergeCell ref="F17:Q19"/>
    <mergeCell ref="F20:G20"/>
    <mergeCell ref="H20:L20"/>
    <mergeCell ref="M20:Q20"/>
    <mergeCell ref="F25:G27"/>
    <mergeCell ref="H25:L25"/>
    <mergeCell ref="M25:Q25"/>
    <mergeCell ref="H26:L26"/>
    <mergeCell ref="M26:Q26"/>
    <mergeCell ref="H27:L27"/>
    <mergeCell ref="M27:Q27"/>
    <mergeCell ref="F21:G21"/>
    <mergeCell ref="H21:L21"/>
    <mergeCell ref="M21:Q21"/>
    <mergeCell ref="F22:G24"/>
    <mergeCell ref="H22:L22"/>
    <mergeCell ref="M22:Q22"/>
    <mergeCell ref="H23:L23"/>
    <mergeCell ref="M23:Q23"/>
    <mergeCell ref="H24:L24"/>
    <mergeCell ref="M24:Q24"/>
    <mergeCell ref="F30:G30"/>
    <mergeCell ref="H30:L30"/>
    <mergeCell ref="M30:Q30"/>
    <mergeCell ref="G35:P36"/>
    <mergeCell ref="G46:Q48"/>
    <mergeCell ref="G51:Q53"/>
    <mergeCell ref="F28:G28"/>
    <mergeCell ref="H28:L28"/>
    <mergeCell ref="M28:Q28"/>
    <mergeCell ref="F29:G29"/>
    <mergeCell ref="H29:L29"/>
    <mergeCell ref="M29:Q29"/>
    <mergeCell ref="F56:Q57"/>
    <mergeCell ref="G58:I58"/>
    <mergeCell ref="J58:K58"/>
    <mergeCell ref="L58:N58"/>
    <mergeCell ref="O58:Q58"/>
    <mergeCell ref="G59:I59"/>
    <mergeCell ref="J59:K59"/>
    <mergeCell ref="L59:N59"/>
    <mergeCell ref="O59:Q59"/>
    <mergeCell ref="G62:I62"/>
    <mergeCell ref="J62:K62"/>
    <mergeCell ref="L62:N62"/>
    <mergeCell ref="O62:Q62"/>
    <mergeCell ref="G64:Q65"/>
    <mergeCell ref="G66:Q67"/>
    <mergeCell ref="G60:I60"/>
    <mergeCell ref="J60:K60"/>
    <mergeCell ref="L60:N60"/>
    <mergeCell ref="O60:Q60"/>
    <mergeCell ref="G61:I61"/>
    <mergeCell ref="J61:K61"/>
    <mergeCell ref="L61:N61"/>
    <mergeCell ref="O61:Q61"/>
    <mergeCell ref="F103:Q104"/>
    <mergeCell ref="F105:Q106"/>
    <mergeCell ref="G111:I111"/>
    <mergeCell ref="J111:K111"/>
    <mergeCell ref="L111:M111"/>
    <mergeCell ref="N111:O111"/>
    <mergeCell ref="P111:Q111"/>
    <mergeCell ref="F69:Q70"/>
    <mergeCell ref="G75:P78"/>
    <mergeCell ref="G81:Q83"/>
    <mergeCell ref="G84:Q85"/>
    <mergeCell ref="F94:Q94"/>
    <mergeCell ref="F100:Q101"/>
    <mergeCell ref="G114:I114"/>
    <mergeCell ref="J114:K114"/>
    <mergeCell ref="L114:M114"/>
    <mergeCell ref="N114:O114"/>
    <mergeCell ref="P114:Q114"/>
    <mergeCell ref="F117:Q118"/>
    <mergeCell ref="G112:I112"/>
    <mergeCell ref="J112:K112"/>
    <mergeCell ref="L112:M112"/>
    <mergeCell ref="N112:O112"/>
    <mergeCell ref="P112:Q112"/>
    <mergeCell ref="G113:I113"/>
    <mergeCell ref="J113:K113"/>
    <mergeCell ref="L113:M113"/>
    <mergeCell ref="N113:O113"/>
    <mergeCell ref="P113:Q113"/>
    <mergeCell ref="G143:P144"/>
    <mergeCell ref="F147:Q148"/>
    <mergeCell ref="F149:Q150"/>
    <mergeCell ref="F151:Q152"/>
    <mergeCell ref="F153:Q154"/>
    <mergeCell ref="F155:K155"/>
    <mergeCell ref="L155:Q155"/>
    <mergeCell ref="F119:Q120"/>
    <mergeCell ref="F123:Q124"/>
    <mergeCell ref="F127:Q129"/>
    <mergeCell ref="G135:P136"/>
    <mergeCell ref="G137:P138"/>
    <mergeCell ref="G139:P140"/>
  </mergeCells>
  <pageMargins left="0.18" right="0.23" top="0.53" bottom="0.56000000000000005" header="0.3" footer="0.3"/>
  <pageSetup paperSize="9" scale="90" orientation="portrait" r:id="rId2"/>
  <headerFooter>
    <oddFooter>&amp;CHĐLĐ - &amp;P/&amp;N</oddFooter>
  </headerFooter>
  <drawing r:id="rId3"/>
  <legacyDrawing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ang_Luong"/>
  <dimension ref="B1:W31"/>
  <sheetViews>
    <sheetView showGridLines="0" showRowColHeaders="0" zoomScaleNormal="100" workbookViewId="0">
      <selection activeCell="E1" sqref="E1"/>
    </sheetView>
  </sheetViews>
  <sheetFormatPr defaultColWidth="9.26953125" defaultRowHeight="16" x14ac:dyDescent="0.45"/>
  <cols>
    <col min="1" max="1" width="5.7265625" style="1018" customWidth="1"/>
    <col min="2" max="2" width="3.7265625" style="1018" customWidth="1"/>
    <col min="3" max="3" width="26.54296875" style="1018" customWidth="1"/>
    <col min="4" max="5" width="13.26953125" style="1018" customWidth="1"/>
    <col min="6" max="13" width="11.7265625" style="1018" customWidth="1"/>
    <col min="14" max="14" width="11.26953125" style="1018" customWidth="1"/>
    <col min="15" max="15" width="14.26953125" style="1018" customWidth="1"/>
    <col min="16" max="17" width="11.7265625" style="1018" customWidth="1"/>
    <col min="18" max="18" width="10.453125" style="1018" customWidth="1"/>
    <col min="19" max="19" width="12.7265625" style="1018" customWidth="1"/>
    <col min="20" max="20" width="13.26953125" style="1018" customWidth="1"/>
    <col min="21" max="21" width="5.26953125" style="1018" customWidth="1"/>
    <col min="22" max="22" width="12" style="1018" customWidth="1"/>
    <col min="23" max="23" width="11.7265625" style="1018" customWidth="1"/>
    <col min="24" max="16384" width="9.26953125" style="1018"/>
  </cols>
  <sheetData>
    <row r="1" spans="2:23" x14ac:dyDescent="0.45">
      <c r="B1" s="487"/>
      <c r="C1" s="425"/>
      <c r="D1" s="425"/>
      <c r="E1" s="425"/>
      <c r="F1" s="425"/>
      <c r="G1" s="425" t="s">
        <v>2378</v>
      </c>
      <c r="H1" s="425"/>
      <c r="I1" s="425"/>
      <c r="J1" s="425"/>
      <c r="K1" s="425"/>
      <c r="L1" s="425"/>
      <c r="M1" s="425"/>
      <c r="N1" s="425"/>
      <c r="O1" s="425"/>
      <c r="P1" s="425"/>
      <c r="Q1" s="425"/>
      <c r="R1" s="425"/>
      <c r="S1" s="425"/>
      <c r="T1" s="425"/>
      <c r="U1" s="425"/>
      <c r="V1" s="425"/>
      <c r="W1" s="428"/>
    </row>
    <row r="2" spans="2:23" x14ac:dyDescent="0.45">
      <c r="B2" s="426"/>
      <c r="C2" s="427"/>
      <c r="D2" s="427"/>
      <c r="E2" s="427"/>
      <c r="F2" s="427"/>
      <c r="G2" s="427" t="s">
        <v>2377</v>
      </c>
      <c r="H2" s="427"/>
      <c r="I2" s="427"/>
      <c r="J2" s="427"/>
      <c r="K2" s="427"/>
      <c r="L2" s="427"/>
      <c r="M2" s="427"/>
      <c r="N2" s="427"/>
      <c r="O2" s="427"/>
      <c r="P2" s="427"/>
      <c r="Q2" s="427"/>
      <c r="R2" s="427"/>
      <c r="S2" s="427"/>
      <c r="T2" s="427"/>
      <c r="U2" s="427"/>
      <c r="V2" s="427"/>
      <c r="W2" s="429"/>
    </row>
    <row r="5" spans="2:23" x14ac:dyDescent="0.45">
      <c r="B5" s="1027" t="str">
        <f>"Đơn vị : "&amp;KB_CTy</f>
        <v xml:space="preserve">Đơn vị : </v>
      </c>
    </row>
    <row r="6" spans="2:23" x14ac:dyDescent="0.45">
      <c r="B6" s="1027" t="str">
        <f>"Địa chỉ : "&amp;KB_DC&amp;", "&amp;KB_TTP</f>
        <v xml:space="preserve">Địa chỉ : , </v>
      </c>
    </row>
    <row r="7" spans="2:23" x14ac:dyDescent="0.45">
      <c r="B7" s="1027" t="str">
        <f>"Mã số thuế : "&amp;KB_MST</f>
        <v xml:space="preserve">Mã số thuế : </v>
      </c>
    </row>
    <row r="8" spans="2:23" x14ac:dyDescent="0.45">
      <c r="B8" s="1022" t="s">
        <v>1548</v>
      </c>
      <c r="C8" s="1022"/>
      <c r="D8" s="1022"/>
      <c r="E8" s="1022"/>
      <c r="F8" s="1022"/>
      <c r="G8" s="1022"/>
      <c r="H8" s="1022"/>
      <c r="I8" s="1022"/>
      <c r="J8" s="1022"/>
      <c r="K8" s="1022"/>
      <c r="L8" s="1022"/>
      <c r="M8" s="1022"/>
      <c r="N8" s="1022"/>
      <c r="O8" s="1022"/>
      <c r="P8" s="1022"/>
      <c r="Q8" s="1022"/>
      <c r="R8" s="1022"/>
      <c r="S8" s="1022"/>
      <c r="T8" s="1022"/>
      <c r="U8" s="1022"/>
    </row>
    <row r="9" spans="2:23" ht="24" customHeight="1" x14ac:dyDescent="0.45">
      <c r="B9" s="1148" t="s">
        <v>1528</v>
      </c>
      <c r="C9" s="1148"/>
      <c r="D9" s="1148"/>
      <c r="E9" s="1148"/>
      <c r="F9" s="1148"/>
      <c r="G9" s="1148"/>
      <c r="H9" s="1148"/>
      <c r="I9" s="1148"/>
      <c r="J9" s="1148"/>
      <c r="K9" s="1148"/>
      <c r="L9" s="1148"/>
      <c r="M9" s="1148"/>
      <c r="N9" s="1148"/>
      <c r="O9" s="1148"/>
      <c r="P9" s="1148"/>
      <c r="Q9" s="1148"/>
      <c r="R9" s="1148"/>
      <c r="S9" s="1148"/>
      <c r="T9" s="1148"/>
      <c r="U9" s="1148"/>
      <c r="V9" s="1148"/>
      <c r="W9" s="1148"/>
    </row>
    <row r="10" spans="2:23" x14ac:dyDescent="0.45">
      <c r="B10" s="1022" t="str">
        <f>"Năm "&amp;KB_Nam</f>
        <v>Năm 2026</v>
      </c>
      <c r="C10" s="1023"/>
      <c r="D10" s="1023"/>
      <c r="E10" s="1023"/>
      <c r="F10" s="1022"/>
      <c r="G10" s="1022"/>
      <c r="H10" s="1022"/>
      <c r="I10" s="1022"/>
      <c r="J10" s="1022"/>
      <c r="K10" s="1022"/>
      <c r="L10" s="1022"/>
      <c r="M10" s="1022"/>
      <c r="N10" s="1022"/>
      <c r="O10" s="1023"/>
      <c r="P10" s="1023"/>
      <c r="Q10" s="1023"/>
      <c r="R10" s="1023"/>
      <c r="S10" s="1023"/>
      <c r="T10" s="1023"/>
      <c r="U10" s="1023"/>
    </row>
    <row r="11" spans="2:23" x14ac:dyDescent="0.45">
      <c r="U11" s="1032" t="s">
        <v>237</v>
      </c>
    </row>
    <row r="12" spans="2:23" ht="12.75" customHeight="1" x14ac:dyDescent="0.45">
      <c r="B12" s="2234" t="s">
        <v>746</v>
      </c>
      <c r="C12" s="2241" t="s">
        <v>1549</v>
      </c>
      <c r="D12" s="2241" t="s">
        <v>1550</v>
      </c>
      <c r="E12" s="2241" t="s">
        <v>1552</v>
      </c>
      <c r="F12" s="2241" t="s">
        <v>1553</v>
      </c>
      <c r="G12" s="2241" t="s">
        <v>2370</v>
      </c>
      <c r="H12" s="2241" t="s">
        <v>2371</v>
      </c>
      <c r="I12" s="2241" t="s">
        <v>2372</v>
      </c>
      <c r="J12" s="2241" t="s">
        <v>2373</v>
      </c>
      <c r="K12" s="2241" t="s">
        <v>1554</v>
      </c>
      <c r="L12" s="2241" t="s">
        <v>2374</v>
      </c>
      <c r="M12" s="2241" t="s">
        <v>2375</v>
      </c>
      <c r="N12" s="2241" t="s">
        <v>2376</v>
      </c>
      <c r="O12" s="2241" t="s">
        <v>1555</v>
      </c>
      <c r="P12" s="2241" t="s">
        <v>1556</v>
      </c>
      <c r="Q12" s="2241"/>
      <c r="R12" s="2241"/>
      <c r="S12" s="2241" t="s">
        <v>1557</v>
      </c>
      <c r="T12" s="2241" t="s">
        <v>1558</v>
      </c>
      <c r="U12" s="2241" t="s">
        <v>22</v>
      </c>
      <c r="V12" s="2241" t="s">
        <v>855</v>
      </c>
      <c r="W12" s="2237"/>
    </row>
    <row r="13" spans="2:23" x14ac:dyDescent="0.45">
      <c r="B13" s="2235"/>
      <c r="C13" s="2242"/>
      <c r="D13" s="2242"/>
      <c r="E13" s="2242"/>
      <c r="F13" s="2242"/>
      <c r="G13" s="2242"/>
      <c r="H13" s="2242"/>
      <c r="I13" s="2242"/>
      <c r="J13" s="2242"/>
      <c r="K13" s="2242"/>
      <c r="L13" s="2242"/>
      <c r="M13" s="2242"/>
      <c r="N13" s="2242"/>
      <c r="O13" s="2242"/>
      <c r="P13" s="2242" t="s">
        <v>1559</v>
      </c>
      <c r="Q13" s="2242" t="s">
        <v>1560</v>
      </c>
      <c r="R13" s="2242" t="s">
        <v>1561</v>
      </c>
      <c r="S13" s="2242"/>
      <c r="T13" s="2242"/>
      <c r="U13" s="2242"/>
      <c r="V13" s="2250" t="s">
        <v>80</v>
      </c>
      <c r="W13" s="2252" t="s">
        <v>1562</v>
      </c>
    </row>
    <row r="14" spans="2:23" x14ac:dyDescent="0.45">
      <c r="B14" s="2235"/>
      <c r="C14" s="2242"/>
      <c r="D14" s="2242"/>
      <c r="E14" s="2242"/>
      <c r="F14" s="2242"/>
      <c r="G14" s="2242"/>
      <c r="H14" s="2242"/>
      <c r="I14" s="2242"/>
      <c r="J14" s="2242"/>
      <c r="K14" s="2242"/>
      <c r="L14" s="2242"/>
      <c r="M14" s="2242"/>
      <c r="N14" s="2242"/>
      <c r="O14" s="2242"/>
      <c r="P14" s="2242"/>
      <c r="Q14" s="2242"/>
      <c r="R14" s="2242"/>
      <c r="S14" s="2242"/>
      <c r="T14" s="2242"/>
      <c r="U14" s="2242"/>
      <c r="V14" s="2250"/>
      <c r="W14" s="2252"/>
    </row>
    <row r="15" spans="2:23" x14ac:dyDescent="0.45">
      <c r="B15" s="2236"/>
      <c r="C15" s="2243"/>
      <c r="D15" s="2243"/>
      <c r="E15" s="2243"/>
      <c r="F15" s="2243"/>
      <c r="G15" s="2243"/>
      <c r="H15" s="2243"/>
      <c r="I15" s="2243"/>
      <c r="J15" s="2243"/>
      <c r="K15" s="2243"/>
      <c r="L15" s="2243"/>
      <c r="M15" s="2243"/>
      <c r="N15" s="2243"/>
      <c r="O15" s="2243"/>
      <c r="P15" s="2243"/>
      <c r="Q15" s="2243"/>
      <c r="R15" s="2243"/>
      <c r="S15" s="2243"/>
      <c r="T15" s="2243"/>
      <c r="U15" s="2243"/>
      <c r="V15" s="2251"/>
      <c r="W15" s="2253"/>
    </row>
    <row r="16" spans="2:23" x14ac:dyDescent="0.45">
      <c r="B16" s="1035" t="s">
        <v>27</v>
      </c>
      <c r="C16" s="1036" t="s">
        <v>28</v>
      </c>
      <c r="D16" s="1036" t="s">
        <v>29</v>
      </c>
      <c r="E16" s="1036" t="s">
        <v>53</v>
      </c>
      <c r="F16" s="1036" t="s">
        <v>54</v>
      </c>
      <c r="G16" s="1036" t="s">
        <v>55</v>
      </c>
      <c r="H16" s="1036" t="s">
        <v>56</v>
      </c>
      <c r="I16" s="1036" t="s">
        <v>57</v>
      </c>
      <c r="J16" s="1036" t="s">
        <v>58</v>
      </c>
      <c r="K16" s="1036" t="s">
        <v>59</v>
      </c>
      <c r="L16" s="1036" t="s">
        <v>60</v>
      </c>
      <c r="M16" s="1036" t="s">
        <v>61</v>
      </c>
      <c r="N16" s="1036" t="s">
        <v>62</v>
      </c>
      <c r="O16" s="1036" t="s">
        <v>76</v>
      </c>
      <c r="P16" s="1036" t="s">
        <v>77</v>
      </c>
      <c r="Q16" s="1036" t="s">
        <v>78</v>
      </c>
      <c r="R16" s="1036" t="s">
        <v>513</v>
      </c>
      <c r="S16" s="1036" t="s">
        <v>514</v>
      </c>
      <c r="T16" s="1036" t="s">
        <v>515</v>
      </c>
      <c r="U16" s="1036" t="s">
        <v>516</v>
      </c>
      <c r="V16" s="1248" t="s">
        <v>517</v>
      </c>
      <c r="W16" s="1249" t="s">
        <v>518</v>
      </c>
    </row>
    <row r="17" spans="2:23" x14ac:dyDescent="0.45">
      <c r="B17" s="1676"/>
      <c r="C17" s="1625"/>
      <c r="D17" s="1625"/>
      <c r="E17" s="1626"/>
      <c r="F17" s="1626"/>
      <c r="G17" s="1626"/>
      <c r="H17" s="1626"/>
      <c r="I17" s="1626"/>
      <c r="J17" s="1626"/>
      <c r="K17" s="1626"/>
      <c r="L17" s="1626"/>
      <c r="M17" s="1626"/>
      <c r="N17" s="1626"/>
      <c r="O17" s="1626"/>
      <c r="P17" s="1626"/>
      <c r="Q17" s="1626"/>
      <c r="R17" s="1626"/>
      <c r="S17" s="1626"/>
      <c r="T17" s="1626"/>
      <c r="U17" s="1626"/>
      <c r="V17" s="1677"/>
      <c r="W17" s="1678"/>
    </row>
    <row r="18" spans="2:23" x14ac:dyDescent="0.45">
      <c r="B18" s="1640"/>
      <c r="C18" s="1631"/>
      <c r="D18" s="1631"/>
      <c r="E18" s="1632"/>
      <c r="F18" s="1632"/>
      <c r="G18" s="1632"/>
      <c r="H18" s="1632"/>
      <c r="I18" s="1632"/>
      <c r="J18" s="1632"/>
      <c r="K18" s="1632"/>
      <c r="L18" s="1632"/>
      <c r="M18" s="1632"/>
      <c r="N18" s="1632"/>
      <c r="O18" s="1632"/>
      <c r="P18" s="1632"/>
      <c r="Q18" s="1632"/>
      <c r="R18" s="1632"/>
      <c r="S18" s="1632"/>
      <c r="T18" s="1632"/>
      <c r="U18" s="1632"/>
      <c r="V18" s="1679"/>
      <c r="W18" s="1680"/>
    </row>
    <row r="19" spans="2:23" x14ac:dyDescent="0.45">
      <c r="B19" s="1235"/>
      <c r="C19" s="1236" t="s">
        <v>82</v>
      </c>
      <c r="D19" s="1235"/>
      <c r="E19" s="1232"/>
      <c r="F19" s="1232"/>
      <c r="G19" s="1232"/>
      <c r="H19" s="1232"/>
      <c r="I19" s="1232"/>
      <c r="J19" s="1232"/>
      <c r="K19" s="1232"/>
      <c r="L19" s="1232"/>
      <c r="M19" s="1232"/>
      <c r="N19" s="1232"/>
      <c r="O19" s="1232"/>
      <c r="P19" s="1232"/>
      <c r="Q19" s="1232"/>
      <c r="R19" s="1232"/>
      <c r="S19" s="1232"/>
      <c r="T19" s="1232"/>
      <c r="U19" s="1232"/>
      <c r="V19" s="1250"/>
      <c r="W19" s="1250"/>
    </row>
    <row r="20" spans="2:23" x14ac:dyDescent="0.45">
      <c r="B20" s="3"/>
      <c r="C20" s="3"/>
      <c r="D20" s="3"/>
      <c r="E20" s="3"/>
      <c r="F20" s="3"/>
      <c r="G20" s="3"/>
      <c r="H20" s="3"/>
      <c r="I20" s="3"/>
      <c r="J20" s="3"/>
      <c r="K20" s="3"/>
      <c r="L20" s="3"/>
      <c r="M20" s="3"/>
      <c r="N20" s="3"/>
      <c r="O20" s="3"/>
      <c r="P20" s="3"/>
      <c r="Q20" s="3"/>
      <c r="R20" s="3"/>
      <c r="S20" s="3"/>
      <c r="T20" s="3"/>
      <c r="U20" s="3"/>
      <c r="V20" s="3"/>
      <c r="W20" s="3"/>
    </row>
    <row r="21" spans="2:23" x14ac:dyDescent="0.45">
      <c r="B21" s="3"/>
      <c r="C21" s="3"/>
      <c r="D21" s="3"/>
      <c r="E21" s="3"/>
      <c r="F21" s="3"/>
      <c r="G21" s="3"/>
      <c r="H21" s="3"/>
      <c r="I21" s="3"/>
      <c r="J21" s="3"/>
      <c r="K21" s="3"/>
      <c r="L21" s="3"/>
      <c r="M21" s="3"/>
      <c r="N21" s="3"/>
      <c r="O21" s="3"/>
      <c r="P21" s="3"/>
      <c r="Q21" s="3"/>
      <c r="R21" s="3"/>
      <c r="S21" s="32" t="s">
        <v>2379</v>
      </c>
      <c r="T21" s="3"/>
      <c r="U21" s="3"/>
      <c r="V21" s="3"/>
      <c r="W21" s="3"/>
    </row>
    <row r="22" spans="2:23" x14ac:dyDescent="0.45">
      <c r="B22" s="3"/>
      <c r="C22" s="8" t="s">
        <v>341</v>
      </c>
      <c r="D22" s="3"/>
      <c r="E22" s="3"/>
      <c r="F22" s="3"/>
      <c r="G22" s="3"/>
      <c r="H22" s="3"/>
      <c r="I22" s="3"/>
      <c r="J22" s="3"/>
      <c r="K22" s="3"/>
      <c r="L22" s="3"/>
      <c r="M22" s="3"/>
      <c r="N22" s="3"/>
      <c r="O22" s="3"/>
      <c r="P22" s="3"/>
      <c r="Q22" s="3"/>
      <c r="R22" s="3"/>
      <c r="S22" s="8" t="s">
        <v>2569</v>
      </c>
      <c r="T22" s="3"/>
      <c r="U22" s="3"/>
      <c r="V22" s="3"/>
      <c r="W22" s="3"/>
    </row>
    <row r="23" spans="2:23" x14ac:dyDescent="0.45">
      <c r="B23" s="3"/>
      <c r="C23" s="32" t="s">
        <v>113</v>
      </c>
      <c r="D23" s="3"/>
      <c r="E23" s="3"/>
      <c r="F23" s="3"/>
      <c r="G23" s="3"/>
      <c r="H23" s="3"/>
      <c r="I23" s="3"/>
      <c r="J23" s="3"/>
      <c r="K23" s="3"/>
      <c r="L23" s="3"/>
      <c r="M23" s="3"/>
      <c r="N23" s="3"/>
      <c r="O23" s="3"/>
      <c r="P23" s="3"/>
      <c r="Q23" s="3"/>
      <c r="R23" s="3"/>
      <c r="S23" s="32" t="s">
        <v>114</v>
      </c>
      <c r="T23" s="3"/>
      <c r="U23" s="3"/>
      <c r="V23" s="3"/>
      <c r="W23" s="3"/>
    </row>
    <row r="24" spans="2:23" x14ac:dyDescent="0.45">
      <c r="B24" s="3"/>
      <c r="C24" s="4"/>
      <c r="D24" s="3"/>
      <c r="E24" s="3"/>
      <c r="F24" s="3"/>
      <c r="G24" s="3"/>
      <c r="H24" s="3"/>
      <c r="I24" s="3"/>
      <c r="J24" s="3"/>
      <c r="K24" s="3"/>
      <c r="L24" s="3"/>
      <c r="M24" s="3"/>
      <c r="N24" s="3"/>
      <c r="O24" s="3"/>
      <c r="P24" s="3"/>
      <c r="Q24" s="3"/>
      <c r="R24" s="3"/>
      <c r="S24" s="4"/>
      <c r="T24" s="3"/>
      <c r="U24" s="3"/>
      <c r="V24" s="3"/>
      <c r="W24" s="3"/>
    </row>
    <row r="25" spans="2:23" x14ac:dyDescent="0.45">
      <c r="B25" s="3"/>
      <c r="C25" s="4"/>
      <c r="D25" s="3"/>
      <c r="E25" s="3"/>
      <c r="F25" s="3"/>
      <c r="G25" s="3"/>
      <c r="H25" s="3"/>
      <c r="I25" s="3"/>
      <c r="J25" s="3"/>
      <c r="K25" s="3"/>
      <c r="L25" s="3"/>
      <c r="M25" s="3"/>
      <c r="N25" s="3"/>
      <c r="O25" s="3"/>
      <c r="P25" s="3"/>
      <c r="Q25" s="3"/>
      <c r="R25" s="3"/>
      <c r="S25" s="4"/>
      <c r="T25" s="3"/>
      <c r="U25" s="3"/>
      <c r="V25" s="3"/>
      <c r="W25" s="3"/>
    </row>
    <row r="26" spans="2:23" x14ac:dyDescent="0.45">
      <c r="B26" s="3"/>
      <c r="C26" s="4"/>
      <c r="D26" s="3"/>
      <c r="E26" s="3"/>
      <c r="F26" s="3"/>
      <c r="G26" s="3"/>
      <c r="H26" s="3"/>
      <c r="I26" s="3"/>
      <c r="J26" s="3"/>
      <c r="K26" s="3"/>
      <c r="L26" s="3"/>
      <c r="M26" s="3"/>
      <c r="N26" s="3"/>
      <c r="O26" s="3"/>
      <c r="P26" s="3"/>
      <c r="Q26" s="3"/>
      <c r="R26" s="3"/>
      <c r="S26" s="4"/>
      <c r="T26" s="3"/>
      <c r="U26" s="3"/>
      <c r="V26" s="3"/>
      <c r="W26" s="3"/>
    </row>
    <row r="27" spans="2:23" x14ac:dyDescent="0.45">
      <c r="B27" s="3"/>
      <c r="C27" s="4"/>
      <c r="D27" s="3"/>
      <c r="E27" s="3"/>
      <c r="F27" s="3"/>
      <c r="G27" s="3"/>
      <c r="H27" s="3"/>
      <c r="I27" s="3"/>
      <c r="J27" s="3"/>
      <c r="K27" s="3"/>
      <c r="L27" s="3"/>
      <c r="M27" s="3"/>
      <c r="N27" s="3"/>
      <c r="O27" s="3"/>
      <c r="P27" s="3"/>
      <c r="Q27" s="3"/>
      <c r="R27" s="3"/>
      <c r="S27" s="4"/>
      <c r="T27" s="3"/>
      <c r="U27" s="3"/>
      <c r="V27" s="3"/>
      <c r="W27" s="3"/>
    </row>
    <row r="28" spans="2:23" x14ac:dyDescent="0.45">
      <c r="B28" s="3"/>
      <c r="C28" s="4"/>
      <c r="D28" s="3"/>
      <c r="E28" s="3"/>
      <c r="F28" s="3"/>
      <c r="G28" s="3"/>
      <c r="H28" s="3"/>
      <c r="I28" s="3"/>
      <c r="J28" s="3"/>
      <c r="K28" s="3"/>
      <c r="L28" s="3"/>
      <c r="M28" s="3"/>
      <c r="N28" s="3"/>
      <c r="O28" s="3"/>
      <c r="P28" s="3"/>
      <c r="Q28" s="3"/>
      <c r="R28" s="3"/>
      <c r="S28" s="4"/>
      <c r="T28" s="3"/>
      <c r="U28" s="3"/>
      <c r="V28" s="3"/>
      <c r="W28" s="3"/>
    </row>
    <row r="29" spans="2:23" x14ac:dyDescent="0.45">
      <c r="B29" s="3"/>
      <c r="C29" s="4" t="str">
        <f>IF(ISBLANK(KB_TQuy),"",KB_TQuy)</f>
        <v/>
      </c>
      <c r="D29" s="3"/>
      <c r="E29" s="3"/>
      <c r="F29" s="3"/>
      <c r="G29" s="3"/>
      <c r="H29" s="3"/>
      <c r="I29" s="3"/>
      <c r="J29" s="3"/>
      <c r="K29" s="3"/>
      <c r="L29" s="3"/>
      <c r="M29" s="3"/>
      <c r="N29" s="3"/>
      <c r="O29" s="3"/>
      <c r="P29" s="3"/>
      <c r="Q29" s="3"/>
      <c r="R29" s="3"/>
      <c r="S29" s="4">
        <f>KB_GD</f>
        <v>0</v>
      </c>
      <c r="T29" s="3"/>
      <c r="U29" s="3"/>
      <c r="V29" s="3"/>
      <c r="W29" s="3"/>
    </row>
    <row r="30" spans="2:23" x14ac:dyDescent="0.45">
      <c r="B30" s="3"/>
      <c r="C30" s="3"/>
      <c r="D30" s="3"/>
      <c r="E30" s="3"/>
      <c r="F30" s="3"/>
      <c r="G30" s="3"/>
      <c r="H30" s="3"/>
      <c r="I30" s="3"/>
      <c r="J30" s="3"/>
      <c r="K30" s="3"/>
      <c r="L30" s="3"/>
      <c r="M30" s="3"/>
      <c r="N30" s="3"/>
      <c r="O30" s="3"/>
      <c r="P30" s="3"/>
      <c r="Q30" s="3"/>
      <c r="R30" s="3"/>
      <c r="S30" s="3"/>
      <c r="T30" s="3"/>
      <c r="U30" s="3"/>
      <c r="V30" s="3"/>
      <c r="W30" s="3"/>
    </row>
    <row r="31" spans="2:23" x14ac:dyDescent="0.45">
      <c r="B31" s="3"/>
      <c r="C31" s="3"/>
      <c r="D31" s="3"/>
      <c r="E31" s="3"/>
      <c r="F31" s="3"/>
      <c r="G31" s="3"/>
      <c r="H31" s="3"/>
      <c r="I31" s="3"/>
      <c r="J31" s="3"/>
      <c r="K31" s="3"/>
      <c r="L31" s="3"/>
      <c r="M31" s="3"/>
      <c r="N31" s="3"/>
      <c r="O31" s="3"/>
      <c r="P31" s="3"/>
      <c r="Q31" s="3"/>
      <c r="R31" s="3"/>
      <c r="S31" s="3"/>
      <c r="T31" s="3"/>
      <c r="U31" s="3"/>
      <c r="V31" s="3"/>
      <c r="W31" s="3"/>
    </row>
  </sheetData>
  <customSheetViews>
    <customSheetView guid="{8CC598B7-8EB7-4AE3-BEF6-CBCE0253806D}" showGridLines="0" showRowCol="0" showAutoFilter="1" state="veryHidden">
      <selection activeCell="J13" sqref="J13:J15"/>
      <pageMargins left="0.15" right="0.17" top="0.52" bottom="0.56999999999999995" header="0.3" footer="0.3"/>
      <pageSetup scale="85" orientation="landscape" r:id="rId1"/>
      <autoFilter ref="B16:P18" xr:uid="{85CC2734-8EBD-4161-A001-6D3B616295F6}"/>
    </customSheetView>
  </customSheetViews>
  <mergeCells count="24">
    <mergeCell ref="F12:F15"/>
    <mergeCell ref="B12:B15"/>
    <mergeCell ref="C12:C15"/>
    <mergeCell ref="D12:D15"/>
    <mergeCell ref="E12:E15"/>
    <mergeCell ref="N12:N15"/>
    <mergeCell ref="O12:O15"/>
    <mergeCell ref="P12:R12"/>
    <mergeCell ref="S12:S15"/>
    <mergeCell ref="T12:T15"/>
    <mergeCell ref="V12:W12"/>
    <mergeCell ref="P13:P15"/>
    <mergeCell ref="Q13:Q15"/>
    <mergeCell ref="R13:R15"/>
    <mergeCell ref="V13:V15"/>
    <mergeCell ref="W13:W15"/>
    <mergeCell ref="U12:U15"/>
    <mergeCell ref="M12:M15"/>
    <mergeCell ref="J12:J15"/>
    <mergeCell ref="G12:G15"/>
    <mergeCell ref="H12:H15"/>
    <mergeCell ref="I12:I15"/>
    <mergeCell ref="K12:K15"/>
    <mergeCell ref="L12:L15"/>
  </mergeCells>
  <pageMargins left="0.15" right="0.17" top="0.52" bottom="0.56999999999999995" header="0.3" footer="0.3"/>
  <pageSetup scale="85" orientation="landscape" r:id="rId2"/>
  <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inhLuong"/>
  <dimension ref="A1:AS1000"/>
  <sheetViews>
    <sheetView showGridLines="0" zoomScaleNormal="100" workbookViewId="0">
      <pane xSplit="5" ySplit="10" topLeftCell="F11" activePane="bottomRight" state="frozen"/>
      <selection pane="topRight" activeCell="F1" sqref="F1"/>
      <selection pane="bottomLeft" activeCell="A12" sqref="A12"/>
      <selection pane="bottomRight" activeCell="H12" sqref="H12"/>
    </sheetView>
  </sheetViews>
  <sheetFormatPr defaultColWidth="9.26953125" defaultRowHeight="16" x14ac:dyDescent="0.45"/>
  <cols>
    <col min="1" max="1" width="12.54296875" style="585" customWidth="1"/>
    <col min="2" max="2" width="23" style="585" customWidth="1"/>
    <col min="3" max="3" width="12" style="585" customWidth="1"/>
    <col min="4" max="4" width="11.26953125" style="585" customWidth="1"/>
    <col min="5" max="5" width="9.7265625" style="585" customWidth="1"/>
    <col min="6" max="6" width="10.7265625" style="495" customWidth="1"/>
    <col min="7" max="7" width="10.26953125" style="495" customWidth="1"/>
    <col min="8" max="16" width="10.7265625" style="495" customWidth="1"/>
    <col min="17" max="17" width="11.26953125" style="495" customWidth="1"/>
    <col min="18" max="18" width="10.7265625" style="495" customWidth="1"/>
    <col min="19" max="20" width="11.7265625" style="495" customWidth="1"/>
    <col min="21" max="21" width="12" style="495" customWidth="1"/>
    <col min="22" max="22" width="7.26953125" style="585" customWidth="1"/>
    <col min="23" max="23" width="13" style="585" customWidth="1"/>
    <col min="24" max="24" width="9.26953125" style="585" customWidth="1"/>
    <col min="25" max="25" width="6.26953125" style="585" customWidth="1"/>
    <col min="26" max="26" width="3.453125" style="585" customWidth="1"/>
    <col min="27" max="27" width="2.54296875" style="585" customWidth="1"/>
    <col min="28" max="28" width="12" style="585" customWidth="1"/>
    <col min="29" max="29" width="15.453125" style="585" customWidth="1"/>
    <col min="30" max="33" width="12" style="585" customWidth="1"/>
    <col min="34" max="34" width="12.26953125" style="585" customWidth="1"/>
    <col min="35" max="35" width="11.453125" style="585" customWidth="1"/>
    <col min="36" max="36" width="10.7265625" style="585" customWidth="1"/>
    <col min="37" max="37" width="6" style="585" customWidth="1"/>
    <col min="38" max="38" width="11.54296875" style="585" customWidth="1"/>
    <col min="39" max="39" width="13.453125" style="585" customWidth="1"/>
    <col min="40" max="40" width="11.26953125" style="585" customWidth="1"/>
    <col min="41" max="41" width="10.7265625" style="585" customWidth="1"/>
    <col min="42" max="42" width="15.7265625" style="585" customWidth="1"/>
    <col min="43" max="43" width="10.7265625" style="585" customWidth="1"/>
    <col min="44" max="45" width="12" style="585" customWidth="1"/>
    <col min="46" max="16384" width="9.26953125" style="585"/>
  </cols>
  <sheetData>
    <row r="1" spans="1:45" x14ac:dyDescent="0.45">
      <c r="A1" s="594"/>
      <c r="B1" s="595"/>
      <c r="C1" s="595"/>
      <c r="D1" s="595"/>
      <c r="E1" s="595"/>
      <c r="F1" s="502"/>
      <c r="G1" s="502"/>
      <c r="H1" s="502"/>
      <c r="I1" s="1223" t="s">
        <v>2378</v>
      </c>
      <c r="J1" s="502"/>
      <c r="K1" s="502"/>
      <c r="L1" s="502"/>
      <c r="M1" s="502"/>
      <c r="N1" s="502"/>
      <c r="O1" s="502"/>
      <c r="P1" s="502"/>
      <c r="Q1" s="502"/>
      <c r="R1" s="502"/>
      <c r="S1" s="502"/>
      <c r="T1" s="502"/>
      <c r="U1" s="502"/>
      <c r="V1" s="595"/>
      <c r="W1" s="595"/>
      <c r="X1" s="595"/>
      <c r="Y1" s="598"/>
      <c r="AB1" s="595"/>
      <c r="AC1" s="595"/>
      <c r="AD1" s="595"/>
      <c r="AE1" s="595"/>
      <c r="AF1" s="595"/>
      <c r="AG1" s="595"/>
      <c r="AH1" s="595"/>
      <c r="AI1" s="595"/>
      <c r="AJ1" s="595"/>
      <c r="AK1" s="595"/>
      <c r="AL1" s="595"/>
      <c r="AM1" s="595"/>
      <c r="AN1" s="595"/>
      <c r="AO1" s="595"/>
      <c r="AP1" s="595"/>
      <c r="AQ1" s="598"/>
    </row>
    <row r="2" spans="1:45" x14ac:dyDescent="0.45">
      <c r="A2" s="596"/>
      <c r="B2" s="597"/>
      <c r="C2" s="597"/>
      <c r="D2" s="597"/>
      <c r="E2" s="597"/>
      <c r="F2" s="503"/>
      <c r="G2" s="503"/>
      <c r="H2" s="503"/>
      <c r="I2" s="1224" t="s">
        <v>2377</v>
      </c>
      <c r="J2" s="503"/>
      <c r="K2" s="503"/>
      <c r="L2" s="503"/>
      <c r="M2" s="503"/>
      <c r="N2" s="503"/>
      <c r="O2" s="503"/>
      <c r="P2" s="503"/>
      <c r="Q2" s="503"/>
      <c r="R2" s="503"/>
      <c r="S2" s="503"/>
      <c r="T2" s="503"/>
      <c r="U2" s="503"/>
      <c r="V2" s="597"/>
      <c r="W2" s="597"/>
      <c r="X2" s="597"/>
      <c r="Y2" s="599"/>
      <c r="AB2" s="597"/>
      <c r="AC2" s="597"/>
      <c r="AD2" s="597"/>
      <c r="AE2" s="597"/>
      <c r="AF2" s="597"/>
      <c r="AG2" s="597"/>
      <c r="AH2" s="597"/>
      <c r="AI2" s="597"/>
      <c r="AJ2" s="597"/>
      <c r="AK2" s="597"/>
      <c r="AL2" s="597"/>
      <c r="AM2" s="597"/>
      <c r="AN2" s="597"/>
      <c r="AO2" s="597"/>
      <c r="AP2" s="597"/>
      <c r="AQ2" s="599"/>
    </row>
    <row r="4" spans="1:45" s="2106" customFormat="1" ht="21" x14ac:dyDescent="0.55000000000000004">
      <c r="A4" s="2103" t="s">
        <v>1737</v>
      </c>
      <c r="B4" s="2104"/>
      <c r="C4" s="2104"/>
      <c r="D4" s="2104"/>
      <c r="E4" s="2104"/>
      <c r="F4" s="2105"/>
      <c r="G4" s="2105"/>
      <c r="H4" s="2105"/>
      <c r="I4" s="2105"/>
      <c r="J4" s="2105"/>
      <c r="K4" s="2105"/>
      <c r="L4" s="2105"/>
      <c r="M4" s="2105"/>
      <c r="N4" s="2105"/>
      <c r="O4" s="2105"/>
      <c r="P4" s="2105"/>
      <c r="Q4" s="2105"/>
      <c r="R4" s="2105"/>
      <c r="S4" s="2105"/>
      <c r="T4" s="2105"/>
      <c r="U4" s="2105"/>
      <c r="AB4" s="2103" t="s">
        <v>1738</v>
      </c>
      <c r="AC4" s="2103"/>
      <c r="AD4" s="2103"/>
      <c r="AE4" s="2103"/>
      <c r="AF4" s="2103"/>
      <c r="AG4" s="2103"/>
      <c r="AH4" s="2103"/>
      <c r="AI4" s="2103"/>
      <c r="AJ4" s="2103"/>
      <c r="AK4" s="2103"/>
      <c r="AL4" s="2103"/>
      <c r="AM4" s="2103"/>
      <c r="AN4" s="2103"/>
      <c r="AO4" s="2103"/>
      <c r="AP4" s="2103"/>
      <c r="AQ4" s="2103"/>
    </row>
    <row r="6" spans="1:45" ht="16" customHeight="1" x14ac:dyDescent="0.45">
      <c r="A6" s="2290" t="s">
        <v>1739</v>
      </c>
      <c r="B6" s="2289" t="s">
        <v>1549</v>
      </c>
      <c r="C6" s="2289" t="s">
        <v>1563</v>
      </c>
      <c r="D6" s="2289" t="s">
        <v>1740</v>
      </c>
      <c r="E6" s="2289" t="s">
        <v>1550</v>
      </c>
      <c r="F6" s="2202" t="s">
        <v>1551</v>
      </c>
      <c r="G6" s="2202" t="s">
        <v>1552</v>
      </c>
      <c r="H6" s="2202" t="s">
        <v>1553</v>
      </c>
      <c r="I6" s="2202" t="s">
        <v>2370</v>
      </c>
      <c r="J6" s="2202" t="s">
        <v>2371</v>
      </c>
      <c r="K6" s="2202" t="s">
        <v>2382</v>
      </c>
      <c r="L6" s="2202" t="s">
        <v>2373</v>
      </c>
      <c r="M6" s="2202" t="s">
        <v>1554</v>
      </c>
      <c r="N6" s="2202" t="s">
        <v>2374</v>
      </c>
      <c r="O6" s="2202" t="s">
        <v>2375</v>
      </c>
      <c r="P6" s="2202" t="s">
        <v>2376</v>
      </c>
      <c r="Q6" s="2202" t="s">
        <v>1555</v>
      </c>
      <c r="R6" s="2202" t="s">
        <v>1556</v>
      </c>
      <c r="S6" s="2202"/>
      <c r="T6" s="2202"/>
      <c r="U6" s="2202" t="s">
        <v>1557</v>
      </c>
      <c r="V6" s="2289" t="s">
        <v>68</v>
      </c>
      <c r="W6" s="2291" t="s">
        <v>1741</v>
      </c>
      <c r="X6" s="2340" t="s">
        <v>1742</v>
      </c>
      <c r="Y6" s="2289" t="s">
        <v>32</v>
      </c>
      <c r="AB6" s="2289" t="s">
        <v>1565</v>
      </c>
      <c r="AC6" s="2289"/>
      <c r="AD6" s="2289"/>
      <c r="AE6" s="2289"/>
      <c r="AF6" s="2289"/>
      <c r="AG6" s="2289"/>
      <c r="AH6" s="2289" t="s">
        <v>1566</v>
      </c>
      <c r="AI6" s="2289"/>
      <c r="AJ6" s="2289"/>
      <c r="AK6" s="2289"/>
      <c r="AL6" s="2289"/>
      <c r="AM6" s="2289"/>
      <c r="AN6" s="2289"/>
      <c r="AO6" s="2289"/>
      <c r="AP6" s="2289" t="s">
        <v>1567</v>
      </c>
      <c r="AQ6" s="2343" t="s">
        <v>1743</v>
      </c>
      <c r="AR6" s="2343" t="s">
        <v>5826</v>
      </c>
      <c r="AS6" s="2340"/>
    </row>
    <row r="7" spans="1:45" ht="32" x14ac:dyDescent="0.45">
      <c r="A7" s="2281"/>
      <c r="B7" s="2277"/>
      <c r="C7" s="2277"/>
      <c r="D7" s="2277"/>
      <c r="E7" s="2277"/>
      <c r="F7" s="2333"/>
      <c r="G7" s="2333"/>
      <c r="H7" s="2333"/>
      <c r="I7" s="2333"/>
      <c r="J7" s="2333"/>
      <c r="K7" s="2333"/>
      <c r="L7" s="2333"/>
      <c r="M7" s="2333"/>
      <c r="N7" s="2333"/>
      <c r="O7" s="2333"/>
      <c r="P7" s="2333"/>
      <c r="Q7" s="2333"/>
      <c r="R7" s="2333" t="s">
        <v>1559</v>
      </c>
      <c r="S7" s="2333" t="s">
        <v>1560</v>
      </c>
      <c r="T7" s="2333" t="s">
        <v>1561</v>
      </c>
      <c r="U7" s="2333"/>
      <c r="V7" s="2277"/>
      <c r="W7" s="2279"/>
      <c r="X7" s="2341"/>
      <c r="Y7" s="2277"/>
      <c r="AB7" s="2277" t="s">
        <v>184</v>
      </c>
      <c r="AC7" s="2277"/>
      <c r="AD7" s="2277" t="s">
        <v>185</v>
      </c>
      <c r="AE7" s="2277"/>
      <c r="AF7" s="2277" t="s">
        <v>187</v>
      </c>
      <c r="AG7" s="2277"/>
      <c r="AH7" s="2277" t="s">
        <v>1568</v>
      </c>
      <c r="AI7" s="2277" t="s">
        <v>1569</v>
      </c>
      <c r="AJ7" s="2277"/>
      <c r="AK7" s="2277"/>
      <c r="AL7" s="2277"/>
      <c r="AM7" s="2277"/>
      <c r="AN7" s="2277" t="s">
        <v>1570</v>
      </c>
      <c r="AO7" s="2277" t="s">
        <v>1571</v>
      </c>
      <c r="AP7" s="2277"/>
      <c r="AQ7" s="2344"/>
      <c r="AR7" s="2120" t="s">
        <v>2492</v>
      </c>
      <c r="AS7" s="2120" t="s">
        <v>5827</v>
      </c>
    </row>
    <row r="8" spans="1:45" x14ac:dyDescent="0.45">
      <c r="A8" s="2281"/>
      <c r="B8" s="2277"/>
      <c r="C8" s="2277"/>
      <c r="D8" s="2277"/>
      <c r="E8" s="2277"/>
      <c r="F8" s="2333"/>
      <c r="G8" s="2333"/>
      <c r="H8" s="2333"/>
      <c r="I8" s="2333"/>
      <c r="J8" s="2333"/>
      <c r="K8" s="2333"/>
      <c r="L8" s="2333"/>
      <c r="M8" s="2333"/>
      <c r="N8" s="2333"/>
      <c r="O8" s="2333"/>
      <c r="P8" s="2333"/>
      <c r="Q8" s="2333"/>
      <c r="R8" s="2333"/>
      <c r="S8" s="2333"/>
      <c r="T8" s="2333"/>
      <c r="U8" s="2333"/>
      <c r="V8" s="2277"/>
      <c r="W8" s="2279"/>
      <c r="X8" s="2341"/>
      <c r="Y8" s="2277"/>
      <c r="AB8" s="2277"/>
      <c r="AC8" s="2277"/>
      <c r="AD8" s="2277"/>
      <c r="AE8" s="2277"/>
      <c r="AF8" s="2277"/>
      <c r="AG8" s="2277"/>
      <c r="AH8" s="2277"/>
      <c r="AI8" s="2277" t="s">
        <v>1572</v>
      </c>
      <c r="AJ8" s="2277" t="s">
        <v>1573</v>
      </c>
      <c r="AK8" s="2277"/>
      <c r="AL8" s="2277"/>
      <c r="AM8" s="2277" t="s">
        <v>1561</v>
      </c>
      <c r="AN8" s="2277"/>
      <c r="AO8" s="2277"/>
      <c r="AP8" s="2277"/>
      <c r="AQ8" s="2344"/>
      <c r="AR8" s="2125">
        <v>0.02</v>
      </c>
      <c r="AS8" s="2125">
        <v>0.01</v>
      </c>
    </row>
    <row r="9" spans="1:45" x14ac:dyDescent="0.45">
      <c r="A9" s="2335"/>
      <c r="B9" s="2336"/>
      <c r="C9" s="2336"/>
      <c r="D9" s="2336"/>
      <c r="E9" s="2336"/>
      <c r="F9" s="2334"/>
      <c r="G9" s="2334"/>
      <c r="H9" s="2334"/>
      <c r="I9" s="2334"/>
      <c r="J9" s="2334"/>
      <c r="K9" s="2334"/>
      <c r="L9" s="2334"/>
      <c r="M9" s="2334"/>
      <c r="N9" s="2334"/>
      <c r="O9" s="2334"/>
      <c r="P9" s="2334"/>
      <c r="Q9" s="2334"/>
      <c r="R9" s="2334"/>
      <c r="S9" s="2334"/>
      <c r="T9" s="2334"/>
      <c r="U9" s="2334"/>
      <c r="V9" s="2336"/>
      <c r="W9" s="2339"/>
      <c r="X9" s="2342"/>
      <c r="Y9" s="2337"/>
      <c r="AB9" s="2337" t="s">
        <v>1575</v>
      </c>
      <c r="AC9" s="2337" t="s">
        <v>1744</v>
      </c>
      <c r="AD9" s="2337" t="s">
        <v>1575</v>
      </c>
      <c r="AE9" s="2337" t="s">
        <v>1744</v>
      </c>
      <c r="AF9" s="2337" t="s">
        <v>1575</v>
      </c>
      <c r="AG9" s="2337" t="s">
        <v>1744</v>
      </c>
      <c r="AH9" s="2337"/>
      <c r="AI9" s="2337"/>
      <c r="AJ9" s="2337" t="s">
        <v>1576</v>
      </c>
      <c r="AK9" s="2337" t="s">
        <v>1577</v>
      </c>
      <c r="AL9" s="2337"/>
      <c r="AM9" s="2337"/>
      <c r="AN9" s="2337"/>
      <c r="AO9" s="2337"/>
      <c r="AP9" s="2337"/>
      <c r="AQ9" s="2345"/>
      <c r="AR9" s="2120" t="s">
        <v>1575</v>
      </c>
      <c r="AS9" s="2120" t="s">
        <v>1744</v>
      </c>
    </row>
    <row r="10" spans="1:45" x14ac:dyDescent="0.45">
      <c r="A10" s="1226" t="s">
        <v>27</v>
      </c>
      <c r="B10" s="1227" t="s">
        <v>28</v>
      </c>
      <c r="C10" s="1227" t="s">
        <v>29</v>
      </c>
      <c r="D10" s="1227" t="s">
        <v>53</v>
      </c>
      <c r="E10" s="1227" t="s">
        <v>54</v>
      </c>
      <c r="F10" s="1228" t="s">
        <v>55</v>
      </c>
      <c r="G10" s="1228" t="s">
        <v>56</v>
      </c>
      <c r="H10" s="1228" t="s">
        <v>57</v>
      </c>
      <c r="I10" s="1228" t="s">
        <v>58</v>
      </c>
      <c r="J10" s="1228" t="s">
        <v>59</v>
      </c>
      <c r="K10" s="1228" t="s">
        <v>60</v>
      </c>
      <c r="L10" s="1228" t="s">
        <v>61</v>
      </c>
      <c r="M10" s="1228" t="s">
        <v>62</v>
      </c>
      <c r="N10" s="1228" t="s">
        <v>76</v>
      </c>
      <c r="O10" s="1228" t="s">
        <v>77</v>
      </c>
      <c r="P10" s="1228" t="s">
        <v>78</v>
      </c>
      <c r="Q10" s="1228" t="s">
        <v>513</v>
      </c>
      <c r="R10" s="1228" t="s">
        <v>514</v>
      </c>
      <c r="S10" s="1228" t="s">
        <v>515</v>
      </c>
      <c r="T10" s="1228" t="s">
        <v>516</v>
      </c>
      <c r="U10" s="1228" t="s">
        <v>517</v>
      </c>
      <c r="V10" s="1227" t="s">
        <v>518</v>
      </c>
      <c r="W10" s="1227" t="s">
        <v>649</v>
      </c>
      <c r="X10" s="588" t="s">
        <v>650</v>
      </c>
      <c r="Y10" s="588" t="s">
        <v>651</v>
      </c>
      <c r="AB10" s="2338"/>
      <c r="AC10" s="2338"/>
      <c r="AD10" s="2338"/>
      <c r="AE10" s="2338"/>
      <c r="AF10" s="2338"/>
      <c r="AG10" s="2338"/>
      <c r="AH10" s="2338"/>
      <c r="AI10" s="2338"/>
      <c r="AJ10" s="2338"/>
      <c r="AK10" s="588" t="s">
        <v>1745</v>
      </c>
      <c r="AL10" s="588" t="s">
        <v>246</v>
      </c>
      <c r="AM10" s="2338"/>
      <c r="AN10" s="2338"/>
      <c r="AO10" s="2338"/>
      <c r="AP10" s="2338"/>
      <c r="AQ10" s="2346"/>
      <c r="AR10" s="588"/>
      <c r="AS10" s="588"/>
    </row>
    <row r="11" spans="1:45" x14ac:dyDescent="0.45">
      <c r="A11" s="2015"/>
      <c r="B11" s="2017"/>
      <c r="C11" s="2035"/>
      <c r="D11" s="2035"/>
      <c r="E11" s="2017"/>
      <c r="F11" s="1930"/>
      <c r="G11" s="1930"/>
      <c r="H11" s="1930"/>
      <c r="I11" s="1930"/>
      <c r="J11" s="1930"/>
      <c r="K11" s="1930"/>
      <c r="L11" s="1930"/>
      <c r="M11" s="1930"/>
      <c r="N11" s="1930"/>
      <c r="O11" s="1930"/>
      <c r="P11" s="1930"/>
      <c r="Q11" s="1930"/>
      <c r="R11" s="1930"/>
      <c r="S11" s="1930"/>
      <c r="T11" s="1930"/>
      <c r="U11" s="1930"/>
      <c r="V11" s="2017"/>
      <c r="W11" s="2017"/>
      <c r="X11" s="2017"/>
      <c r="Y11" s="1654"/>
      <c r="Z11" s="1647"/>
      <c r="AA11" s="1647"/>
      <c r="AB11" s="2118"/>
      <c r="AC11" s="2118"/>
      <c r="AD11" s="2118"/>
      <c r="AE11" s="2118"/>
      <c r="AF11" s="2118"/>
      <c r="AG11" s="2118"/>
      <c r="AH11" s="2118"/>
      <c r="AI11" s="2118"/>
      <c r="AJ11" s="2118"/>
      <c r="AK11" s="2118"/>
      <c r="AL11" s="2118"/>
      <c r="AM11" s="2118"/>
      <c r="AN11" s="2118"/>
      <c r="AO11" s="2118"/>
      <c r="AP11" s="2118"/>
      <c r="AQ11" s="2119"/>
      <c r="AR11" s="2124"/>
      <c r="AS11" s="2124"/>
    </row>
    <row r="12" spans="1:45" x14ac:dyDescent="0.45">
      <c r="A12" s="2014"/>
      <c r="B12" s="2016"/>
      <c r="C12" s="2034"/>
      <c r="D12" s="2034"/>
      <c r="E12" s="2016"/>
      <c r="F12" s="1854"/>
      <c r="G12" s="1854"/>
      <c r="H12" s="1854"/>
      <c r="I12" s="1854"/>
      <c r="J12" s="1854"/>
      <c r="K12" s="1854"/>
      <c r="L12" s="1854"/>
      <c r="M12" s="1854"/>
      <c r="N12" s="1854"/>
      <c r="O12" s="1854"/>
      <c r="P12" s="1854"/>
      <c r="Q12" s="1854"/>
      <c r="R12" s="1854"/>
      <c r="S12" s="1854"/>
      <c r="T12" s="1854"/>
      <c r="U12" s="1854"/>
      <c r="V12" s="2016"/>
      <c r="W12" s="2016"/>
      <c r="X12" s="2016"/>
      <c r="Y12" s="2022"/>
      <c r="Z12" s="1647"/>
      <c r="AA12" s="1647"/>
      <c r="AB12" s="2117"/>
      <c r="AC12" s="2117"/>
      <c r="AD12" s="2117"/>
      <c r="AE12" s="2117"/>
      <c r="AF12" s="2117"/>
      <c r="AG12" s="2117"/>
      <c r="AH12" s="2117"/>
      <c r="AI12" s="2117"/>
      <c r="AJ12" s="2117"/>
      <c r="AK12" s="2117"/>
      <c r="AL12" s="2117"/>
      <c r="AM12" s="2117"/>
      <c r="AN12" s="2117"/>
      <c r="AO12" s="2117"/>
      <c r="AP12" s="2117"/>
      <c r="AQ12" s="2121"/>
      <c r="AR12" s="2124"/>
      <c r="AS12" s="2124"/>
    </row>
    <row r="13" spans="1:45" x14ac:dyDescent="0.45">
      <c r="A13" s="1650"/>
      <c r="B13" s="1651"/>
      <c r="C13" s="1672"/>
      <c r="D13" s="1672"/>
      <c r="E13" s="1651"/>
      <c r="F13" s="1572"/>
      <c r="G13" s="1572"/>
      <c r="H13" s="1572"/>
      <c r="I13" s="1572"/>
      <c r="J13" s="1572"/>
      <c r="K13" s="1572"/>
      <c r="L13" s="1572"/>
      <c r="M13" s="1572"/>
      <c r="N13" s="1572"/>
      <c r="O13" s="1572"/>
      <c r="P13" s="1572"/>
      <c r="Q13" s="1572"/>
      <c r="R13" s="1572"/>
      <c r="S13" s="1572"/>
      <c r="T13" s="1572"/>
      <c r="U13" s="1572"/>
      <c r="V13" s="1651"/>
      <c r="W13" s="1651"/>
      <c r="X13" s="1651"/>
      <c r="Y13" s="1654"/>
      <c r="Z13" s="1647"/>
      <c r="AA13" s="1647"/>
      <c r="AB13" s="1673"/>
      <c r="AC13" s="1673"/>
      <c r="AD13" s="1673"/>
      <c r="AE13" s="1673"/>
      <c r="AF13" s="1673"/>
      <c r="AG13" s="1673"/>
      <c r="AH13" s="1673"/>
      <c r="AI13" s="1673"/>
      <c r="AJ13" s="1673"/>
      <c r="AK13" s="1673"/>
      <c r="AL13" s="1673"/>
      <c r="AM13" s="1673"/>
      <c r="AN13" s="1673"/>
      <c r="AO13" s="1673"/>
      <c r="AP13" s="1673"/>
      <c r="AQ13" s="2119"/>
      <c r="AR13" s="2124"/>
      <c r="AS13" s="2124"/>
    </row>
    <row r="14" spans="1:45" x14ac:dyDescent="0.45">
      <c r="A14" s="1650"/>
      <c r="B14" s="1651"/>
      <c r="C14" s="1672"/>
      <c r="D14" s="1672"/>
      <c r="E14" s="1651"/>
      <c r="F14" s="1572"/>
      <c r="G14" s="1572"/>
      <c r="H14" s="1572"/>
      <c r="I14" s="1572"/>
      <c r="J14" s="1572"/>
      <c r="K14" s="1572"/>
      <c r="L14" s="1572"/>
      <c r="M14" s="1572"/>
      <c r="N14" s="1572"/>
      <c r="O14" s="1572"/>
      <c r="P14" s="1572"/>
      <c r="Q14" s="1572"/>
      <c r="R14" s="1572"/>
      <c r="S14" s="1572"/>
      <c r="T14" s="1572"/>
      <c r="U14" s="1572"/>
      <c r="V14" s="1651"/>
      <c r="W14" s="1651"/>
      <c r="X14" s="1651"/>
      <c r="Y14" s="1654"/>
      <c r="Z14" s="1647"/>
      <c r="AA14" s="1647"/>
      <c r="AB14" s="1673"/>
      <c r="AC14" s="1673"/>
      <c r="AD14" s="1673"/>
      <c r="AE14" s="1673"/>
      <c r="AF14" s="1673"/>
      <c r="AG14" s="1673"/>
      <c r="AH14" s="1673"/>
      <c r="AI14" s="1673"/>
      <c r="AJ14" s="1673"/>
      <c r="AK14" s="1673"/>
      <c r="AL14" s="1673"/>
      <c r="AM14" s="1673"/>
      <c r="AN14" s="1673"/>
      <c r="AO14" s="1673"/>
      <c r="AP14" s="1673"/>
      <c r="AQ14" s="2119"/>
      <c r="AR14" s="2124"/>
      <c r="AS14" s="2124"/>
    </row>
    <row r="15" spans="1:45" x14ac:dyDescent="0.45">
      <c r="A15" s="1650"/>
      <c r="B15" s="1651"/>
      <c r="C15" s="1672"/>
      <c r="D15" s="1672"/>
      <c r="E15" s="1651"/>
      <c r="F15" s="1572"/>
      <c r="G15" s="1572"/>
      <c r="H15" s="1572"/>
      <c r="I15" s="1572"/>
      <c r="J15" s="1572"/>
      <c r="K15" s="1572"/>
      <c r="L15" s="1572"/>
      <c r="M15" s="1572"/>
      <c r="N15" s="1572"/>
      <c r="O15" s="1572"/>
      <c r="P15" s="1572"/>
      <c r="Q15" s="1572"/>
      <c r="R15" s="1572"/>
      <c r="S15" s="1572"/>
      <c r="T15" s="1572"/>
      <c r="U15" s="1572"/>
      <c r="V15" s="1651"/>
      <c r="W15" s="1651"/>
      <c r="X15" s="1651"/>
      <c r="Y15" s="1654"/>
      <c r="Z15" s="1647"/>
      <c r="AA15" s="1647"/>
      <c r="AB15" s="1673"/>
      <c r="AC15" s="1673"/>
      <c r="AD15" s="1673"/>
      <c r="AE15" s="1673"/>
      <c r="AF15" s="1673"/>
      <c r="AG15" s="1673"/>
      <c r="AH15" s="1673"/>
      <c r="AI15" s="1673"/>
      <c r="AJ15" s="1673"/>
      <c r="AK15" s="1673"/>
      <c r="AL15" s="1673"/>
      <c r="AM15" s="1673"/>
      <c r="AN15" s="1673"/>
      <c r="AO15" s="1673"/>
      <c r="AP15" s="1673"/>
      <c r="AQ15" s="2119"/>
      <c r="AR15" s="2124"/>
      <c r="AS15" s="2124"/>
    </row>
    <row r="16" spans="1:45" x14ac:dyDescent="0.45">
      <c r="A16" s="1650"/>
      <c r="B16" s="1651"/>
      <c r="C16" s="1672"/>
      <c r="D16" s="1672"/>
      <c r="E16" s="1651"/>
      <c r="F16" s="1572"/>
      <c r="G16" s="1572"/>
      <c r="H16" s="1572"/>
      <c r="I16" s="1572"/>
      <c r="J16" s="1572"/>
      <c r="K16" s="1572"/>
      <c r="L16" s="1572"/>
      <c r="M16" s="1572"/>
      <c r="N16" s="1572"/>
      <c r="O16" s="1572"/>
      <c r="P16" s="1572"/>
      <c r="Q16" s="1572"/>
      <c r="R16" s="1572"/>
      <c r="S16" s="1572"/>
      <c r="T16" s="1572"/>
      <c r="U16" s="1572"/>
      <c r="V16" s="1651"/>
      <c r="W16" s="1651"/>
      <c r="X16" s="1651"/>
      <c r="Y16" s="1654"/>
      <c r="Z16" s="1647"/>
      <c r="AA16" s="1647"/>
      <c r="AB16" s="1673"/>
      <c r="AC16" s="1673"/>
      <c r="AD16" s="1673"/>
      <c r="AE16" s="1673"/>
      <c r="AF16" s="1673"/>
      <c r="AG16" s="1673"/>
      <c r="AH16" s="1673"/>
      <c r="AI16" s="1673"/>
      <c r="AJ16" s="1673"/>
      <c r="AK16" s="1673"/>
      <c r="AL16" s="1673"/>
      <c r="AM16" s="1673"/>
      <c r="AN16" s="1673"/>
      <c r="AO16" s="1673"/>
      <c r="AP16" s="1673"/>
      <c r="AQ16" s="2119"/>
      <c r="AR16" s="2124"/>
      <c r="AS16" s="2124"/>
    </row>
    <row r="17" spans="1:45" x14ac:dyDescent="0.45">
      <c r="A17" s="1650"/>
      <c r="B17" s="1651"/>
      <c r="C17" s="1672"/>
      <c r="D17" s="1672"/>
      <c r="E17" s="1651"/>
      <c r="F17" s="1572"/>
      <c r="G17" s="1572"/>
      <c r="H17" s="1572"/>
      <c r="I17" s="1572"/>
      <c r="J17" s="1572"/>
      <c r="K17" s="1572"/>
      <c r="L17" s="1572"/>
      <c r="M17" s="1572"/>
      <c r="N17" s="1572"/>
      <c r="O17" s="1572"/>
      <c r="P17" s="1572"/>
      <c r="Q17" s="1572"/>
      <c r="R17" s="1572"/>
      <c r="S17" s="1572"/>
      <c r="T17" s="1572"/>
      <c r="U17" s="1572"/>
      <c r="V17" s="1651"/>
      <c r="W17" s="1651"/>
      <c r="X17" s="1651"/>
      <c r="Y17" s="1654"/>
      <c r="Z17" s="1647"/>
      <c r="AA17" s="1647"/>
      <c r="AB17" s="1673"/>
      <c r="AC17" s="1673"/>
      <c r="AD17" s="1673"/>
      <c r="AE17" s="1673"/>
      <c r="AF17" s="1673"/>
      <c r="AG17" s="1673"/>
      <c r="AH17" s="1673"/>
      <c r="AI17" s="1673"/>
      <c r="AJ17" s="1673"/>
      <c r="AK17" s="1673"/>
      <c r="AL17" s="1673"/>
      <c r="AM17" s="1673"/>
      <c r="AN17" s="1673"/>
      <c r="AO17" s="1673"/>
      <c r="AP17" s="1673"/>
      <c r="AQ17" s="2119"/>
      <c r="AR17" s="2124"/>
      <c r="AS17" s="2124"/>
    </row>
    <row r="18" spans="1:45" x14ac:dyDescent="0.45">
      <c r="A18" s="1650"/>
      <c r="B18" s="1651"/>
      <c r="C18" s="1672"/>
      <c r="D18" s="1672"/>
      <c r="E18" s="1651"/>
      <c r="F18" s="1572"/>
      <c r="G18" s="1572"/>
      <c r="H18" s="1572"/>
      <c r="I18" s="1572"/>
      <c r="J18" s="1572"/>
      <c r="K18" s="1572"/>
      <c r="L18" s="1572"/>
      <c r="M18" s="1572"/>
      <c r="N18" s="1572"/>
      <c r="O18" s="1572"/>
      <c r="P18" s="1572"/>
      <c r="Q18" s="1572"/>
      <c r="R18" s="1572"/>
      <c r="S18" s="1572"/>
      <c r="T18" s="1572"/>
      <c r="U18" s="1572"/>
      <c r="V18" s="1651"/>
      <c r="W18" s="1651"/>
      <c r="X18" s="1651"/>
      <c r="Y18" s="1654"/>
      <c r="Z18" s="1647"/>
      <c r="AA18" s="1647"/>
      <c r="AB18" s="1673"/>
      <c r="AC18" s="1673"/>
      <c r="AD18" s="1673"/>
      <c r="AE18" s="1673"/>
      <c r="AF18" s="1673"/>
      <c r="AG18" s="1673"/>
      <c r="AH18" s="1673"/>
      <c r="AI18" s="1673"/>
      <c r="AJ18" s="1673"/>
      <c r="AK18" s="1673"/>
      <c r="AL18" s="1673"/>
      <c r="AM18" s="1673"/>
      <c r="AN18" s="1673"/>
      <c r="AO18" s="1673"/>
      <c r="AP18" s="1673"/>
      <c r="AQ18" s="2119"/>
      <c r="AR18" s="2124"/>
      <c r="AS18" s="2124"/>
    </row>
    <row r="19" spans="1:45" x14ac:dyDescent="0.45">
      <c r="A19" s="1650"/>
      <c r="B19" s="1651"/>
      <c r="C19" s="1672"/>
      <c r="D19" s="1672"/>
      <c r="E19" s="1651"/>
      <c r="F19" s="1572"/>
      <c r="G19" s="1572"/>
      <c r="H19" s="1572"/>
      <c r="I19" s="1572"/>
      <c r="J19" s="1572"/>
      <c r="K19" s="1572"/>
      <c r="L19" s="1572"/>
      <c r="M19" s="1572"/>
      <c r="N19" s="1572"/>
      <c r="O19" s="1572"/>
      <c r="P19" s="1572"/>
      <c r="Q19" s="1572"/>
      <c r="R19" s="1572"/>
      <c r="S19" s="1572"/>
      <c r="T19" s="1572"/>
      <c r="U19" s="1572"/>
      <c r="V19" s="1651"/>
      <c r="W19" s="1651"/>
      <c r="X19" s="1651"/>
      <c r="Y19" s="1654"/>
      <c r="Z19" s="1647"/>
      <c r="AA19" s="1647"/>
      <c r="AB19" s="1673"/>
      <c r="AC19" s="1673"/>
      <c r="AD19" s="1673"/>
      <c r="AE19" s="1673"/>
      <c r="AF19" s="1673"/>
      <c r="AG19" s="1673"/>
      <c r="AH19" s="1673"/>
      <c r="AI19" s="1673"/>
      <c r="AJ19" s="1673"/>
      <c r="AK19" s="1673"/>
      <c r="AL19" s="1673"/>
      <c r="AM19" s="1673"/>
      <c r="AN19" s="1673"/>
      <c r="AO19" s="1673"/>
      <c r="AP19" s="1673"/>
      <c r="AQ19" s="2119"/>
      <c r="AR19" s="2124"/>
      <c r="AS19" s="2124"/>
    </row>
    <row r="20" spans="1:45" x14ac:dyDescent="0.45">
      <c r="A20" s="1650"/>
      <c r="B20" s="1651"/>
      <c r="C20" s="1672"/>
      <c r="D20" s="1672"/>
      <c r="E20" s="1651"/>
      <c r="F20" s="1572"/>
      <c r="G20" s="1572"/>
      <c r="H20" s="1572"/>
      <c r="I20" s="1572"/>
      <c r="J20" s="1572"/>
      <c r="K20" s="1572"/>
      <c r="L20" s="1572"/>
      <c r="M20" s="1572"/>
      <c r="N20" s="1572"/>
      <c r="O20" s="1572"/>
      <c r="P20" s="1572"/>
      <c r="Q20" s="1572"/>
      <c r="R20" s="1572"/>
      <c r="S20" s="1572"/>
      <c r="T20" s="1572"/>
      <c r="U20" s="1572"/>
      <c r="V20" s="1651"/>
      <c r="W20" s="1651"/>
      <c r="X20" s="1651"/>
      <c r="Y20" s="1654"/>
      <c r="Z20" s="1647"/>
      <c r="AA20" s="1647"/>
      <c r="AB20" s="1673"/>
      <c r="AC20" s="1673"/>
      <c r="AD20" s="1673"/>
      <c r="AE20" s="1673"/>
      <c r="AF20" s="1673"/>
      <c r="AG20" s="1673"/>
      <c r="AH20" s="1673"/>
      <c r="AI20" s="1673"/>
      <c r="AJ20" s="1673"/>
      <c r="AK20" s="1673"/>
      <c r="AL20" s="1673"/>
      <c r="AM20" s="1673"/>
      <c r="AN20" s="1673"/>
      <c r="AO20" s="1673"/>
      <c r="AP20" s="1673"/>
      <c r="AQ20" s="2119"/>
      <c r="AR20" s="2124"/>
      <c r="AS20" s="2124"/>
    </row>
    <row r="21" spans="1:45" x14ac:dyDescent="0.45">
      <c r="A21" s="1650"/>
      <c r="B21" s="1651"/>
      <c r="C21" s="1672"/>
      <c r="D21" s="1672"/>
      <c r="E21" s="1651"/>
      <c r="F21" s="1572"/>
      <c r="G21" s="1572"/>
      <c r="H21" s="1572"/>
      <c r="I21" s="1572"/>
      <c r="J21" s="1572"/>
      <c r="K21" s="1572"/>
      <c r="L21" s="1572"/>
      <c r="M21" s="1572"/>
      <c r="N21" s="1572"/>
      <c r="O21" s="1572"/>
      <c r="P21" s="1572"/>
      <c r="Q21" s="1572"/>
      <c r="R21" s="1572"/>
      <c r="S21" s="1572"/>
      <c r="T21" s="1572"/>
      <c r="U21" s="1572"/>
      <c r="V21" s="1651"/>
      <c r="W21" s="1651"/>
      <c r="X21" s="1651"/>
      <c r="Y21" s="1654"/>
      <c r="Z21" s="1647"/>
      <c r="AA21" s="1647"/>
      <c r="AB21" s="1673"/>
      <c r="AC21" s="1673"/>
      <c r="AD21" s="1673"/>
      <c r="AE21" s="1673"/>
      <c r="AF21" s="1673"/>
      <c r="AG21" s="1673"/>
      <c r="AH21" s="1673"/>
      <c r="AI21" s="1673"/>
      <c r="AJ21" s="1673"/>
      <c r="AK21" s="1673"/>
      <c r="AL21" s="1673"/>
      <c r="AM21" s="1673"/>
      <c r="AN21" s="1673"/>
      <c r="AO21" s="1673"/>
      <c r="AP21" s="1673"/>
      <c r="AQ21" s="2119"/>
      <c r="AR21" s="2124"/>
      <c r="AS21" s="2124"/>
    </row>
    <row r="22" spans="1:45" x14ac:dyDescent="0.45">
      <c r="A22" s="1650"/>
      <c r="B22" s="1651"/>
      <c r="C22" s="1672"/>
      <c r="D22" s="1672"/>
      <c r="E22" s="1651"/>
      <c r="F22" s="1572"/>
      <c r="G22" s="1572"/>
      <c r="H22" s="1572"/>
      <c r="I22" s="1572"/>
      <c r="J22" s="1572"/>
      <c r="K22" s="1572"/>
      <c r="L22" s="1572"/>
      <c r="M22" s="1572"/>
      <c r="N22" s="1572"/>
      <c r="O22" s="1572"/>
      <c r="P22" s="1572"/>
      <c r="Q22" s="1572"/>
      <c r="R22" s="1572"/>
      <c r="S22" s="1572"/>
      <c r="T22" s="1572"/>
      <c r="U22" s="1572"/>
      <c r="V22" s="1651"/>
      <c r="W22" s="1651"/>
      <c r="X22" s="1651"/>
      <c r="Y22" s="1654"/>
      <c r="Z22" s="1647"/>
      <c r="AA22" s="1647"/>
      <c r="AB22" s="1673"/>
      <c r="AC22" s="1673"/>
      <c r="AD22" s="1673"/>
      <c r="AE22" s="1673"/>
      <c r="AF22" s="1673"/>
      <c r="AG22" s="1673"/>
      <c r="AH22" s="1673"/>
      <c r="AI22" s="1673"/>
      <c r="AJ22" s="1673"/>
      <c r="AK22" s="1673"/>
      <c r="AL22" s="1673"/>
      <c r="AM22" s="1673"/>
      <c r="AN22" s="1673"/>
      <c r="AO22" s="1673"/>
      <c r="AP22" s="1673"/>
      <c r="AQ22" s="2119"/>
      <c r="AR22" s="2124"/>
      <c r="AS22" s="2124"/>
    </row>
    <row r="23" spans="1:45" x14ac:dyDescent="0.45">
      <c r="A23" s="1650"/>
      <c r="B23" s="1651"/>
      <c r="C23" s="1672"/>
      <c r="D23" s="1672"/>
      <c r="E23" s="1651"/>
      <c r="F23" s="1572"/>
      <c r="G23" s="1572"/>
      <c r="H23" s="1572"/>
      <c r="I23" s="1572"/>
      <c r="J23" s="1572"/>
      <c r="K23" s="1572"/>
      <c r="L23" s="1572"/>
      <c r="M23" s="1572"/>
      <c r="N23" s="1572"/>
      <c r="O23" s="1572"/>
      <c r="P23" s="1572"/>
      <c r="Q23" s="1572"/>
      <c r="R23" s="1572"/>
      <c r="S23" s="1572"/>
      <c r="T23" s="1572"/>
      <c r="U23" s="1572"/>
      <c r="V23" s="1651"/>
      <c r="W23" s="1651"/>
      <c r="X23" s="1651"/>
      <c r="Y23" s="1654"/>
      <c r="Z23" s="1647"/>
      <c r="AA23" s="1647"/>
      <c r="AB23" s="1673"/>
      <c r="AC23" s="1673"/>
      <c r="AD23" s="1673"/>
      <c r="AE23" s="1673"/>
      <c r="AF23" s="1673"/>
      <c r="AG23" s="1673"/>
      <c r="AH23" s="1673"/>
      <c r="AI23" s="1673"/>
      <c r="AJ23" s="1673"/>
      <c r="AK23" s="1673"/>
      <c r="AL23" s="1673"/>
      <c r="AM23" s="1673"/>
      <c r="AN23" s="1673"/>
      <c r="AO23" s="1673"/>
      <c r="AP23" s="1673"/>
      <c r="AQ23" s="2119"/>
      <c r="AR23" s="2124"/>
      <c r="AS23" s="2124"/>
    </row>
    <row r="24" spans="1:45" x14ac:dyDescent="0.45">
      <c r="A24" s="1650"/>
      <c r="B24" s="1651"/>
      <c r="C24" s="1672"/>
      <c r="D24" s="1672"/>
      <c r="E24" s="1651"/>
      <c r="F24" s="1572"/>
      <c r="G24" s="1572"/>
      <c r="H24" s="1572"/>
      <c r="I24" s="1572"/>
      <c r="J24" s="1572"/>
      <c r="K24" s="1572"/>
      <c r="L24" s="1572"/>
      <c r="M24" s="1572"/>
      <c r="N24" s="1572"/>
      <c r="O24" s="1572"/>
      <c r="P24" s="1572"/>
      <c r="Q24" s="1572"/>
      <c r="R24" s="1572"/>
      <c r="S24" s="1572"/>
      <c r="T24" s="1572"/>
      <c r="U24" s="1572"/>
      <c r="V24" s="1651"/>
      <c r="W24" s="1651"/>
      <c r="X24" s="1651"/>
      <c r="Y24" s="1654"/>
      <c r="Z24" s="1647"/>
      <c r="AA24" s="1647"/>
      <c r="AB24" s="1673"/>
      <c r="AC24" s="1673"/>
      <c r="AD24" s="1673"/>
      <c r="AE24" s="1673"/>
      <c r="AF24" s="1673"/>
      <c r="AG24" s="1673"/>
      <c r="AH24" s="1673"/>
      <c r="AI24" s="1673"/>
      <c r="AJ24" s="1673"/>
      <c r="AK24" s="1673"/>
      <c r="AL24" s="1673"/>
      <c r="AM24" s="1673"/>
      <c r="AN24" s="1673"/>
      <c r="AO24" s="1673"/>
      <c r="AP24" s="1673"/>
      <c r="AQ24" s="2119"/>
      <c r="AR24" s="2124"/>
      <c r="AS24" s="2124"/>
    </row>
    <row r="25" spans="1:45" x14ac:dyDescent="0.45">
      <c r="A25" s="1650"/>
      <c r="B25" s="1651"/>
      <c r="C25" s="1672"/>
      <c r="D25" s="1672"/>
      <c r="E25" s="1651"/>
      <c r="F25" s="1572"/>
      <c r="G25" s="1572"/>
      <c r="H25" s="1572"/>
      <c r="I25" s="1572"/>
      <c r="J25" s="1572"/>
      <c r="K25" s="1572"/>
      <c r="L25" s="1572"/>
      <c r="M25" s="1572"/>
      <c r="N25" s="1572"/>
      <c r="O25" s="1572"/>
      <c r="P25" s="1572"/>
      <c r="Q25" s="1572"/>
      <c r="R25" s="1572"/>
      <c r="S25" s="1572"/>
      <c r="T25" s="1572"/>
      <c r="U25" s="1572"/>
      <c r="V25" s="1651"/>
      <c r="W25" s="1651"/>
      <c r="X25" s="1651"/>
      <c r="Y25" s="1654"/>
      <c r="Z25" s="1647"/>
      <c r="AA25" s="1647"/>
      <c r="AB25" s="1673"/>
      <c r="AC25" s="1673"/>
      <c r="AD25" s="1673"/>
      <c r="AE25" s="1673"/>
      <c r="AF25" s="1673"/>
      <c r="AG25" s="1673"/>
      <c r="AH25" s="1673"/>
      <c r="AI25" s="1673"/>
      <c r="AJ25" s="1673"/>
      <c r="AK25" s="1673"/>
      <c r="AL25" s="1673"/>
      <c r="AM25" s="1673"/>
      <c r="AN25" s="1673"/>
      <c r="AO25" s="1673"/>
      <c r="AP25" s="1673"/>
      <c r="AQ25" s="2119"/>
      <c r="AR25" s="2124"/>
      <c r="AS25" s="2124"/>
    </row>
    <row r="26" spans="1:45" x14ac:dyDescent="0.45">
      <c r="A26" s="1650"/>
      <c r="B26" s="1651"/>
      <c r="C26" s="1672"/>
      <c r="D26" s="1672"/>
      <c r="E26" s="1651"/>
      <c r="F26" s="1572"/>
      <c r="G26" s="1572"/>
      <c r="H26" s="1572"/>
      <c r="I26" s="1572"/>
      <c r="J26" s="1572"/>
      <c r="K26" s="1572"/>
      <c r="L26" s="1572"/>
      <c r="M26" s="1572"/>
      <c r="N26" s="1572"/>
      <c r="O26" s="1572"/>
      <c r="P26" s="1572"/>
      <c r="Q26" s="1572"/>
      <c r="R26" s="1572"/>
      <c r="S26" s="1572"/>
      <c r="T26" s="1572"/>
      <c r="U26" s="1572"/>
      <c r="V26" s="1651"/>
      <c r="W26" s="1651"/>
      <c r="X26" s="1651"/>
      <c r="Y26" s="1654"/>
      <c r="Z26" s="1647"/>
      <c r="AA26" s="1647"/>
      <c r="AB26" s="1673"/>
      <c r="AC26" s="1673"/>
      <c r="AD26" s="1673"/>
      <c r="AE26" s="1673"/>
      <c r="AF26" s="1673"/>
      <c r="AG26" s="1673"/>
      <c r="AH26" s="1673"/>
      <c r="AI26" s="1673"/>
      <c r="AJ26" s="1673"/>
      <c r="AK26" s="1673"/>
      <c r="AL26" s="1673"/>
      <c r="AM26" s="1673"/>
      <c r="AN26" s="1673"/>
      <c r="AO26" s="1673"/>
      <c r="AP26" s="1673"/>
      <c r="AQ26" s="2119"/>
      <c r="AR26" s="2124"/>
      <c r="AS26" s="2124"/>
    </row>
    <row r="27" spans="1:45" x14ac:dyDescent="0.45">
      <c r="A27" s="1650"/>
      <c r="B27" s="1651"/>
      <c r="C27" s="1672"/>
      <c r="D27" s="1672"/>
      <c r="E27" s="1651"/>
      <c r="F27" s="1572"/>
      <c r="G27" s="1572"/>
      <c r="H27" s="1572"/>
      <c r="I27" s="1572"/>
      <c r="J27" s="1572"/>
      <c r="K27" s="1572"/>
      <c r="L27" s="1572"/>
      <c r="M27" s="1572"/>
      <c r="N27" s="1572"/>
      <c r="O27" s="1572"/>
      <c r="P27" s="1572"/>
      <c r="Q27" s="1572"/>
      <c r="R27" s="1572"/>
      <c r="S27" s="1572"/>
      <c r="T27" s="1572"/>
      <c r="U27" s="1572"/>
      <c r="V27" s="1651"/>
      <c r="W27" s="1651"/>
      <c r="X27" s="1651"/>
      <c r="Y27" s="1654"/>
      <c r="Z27" s="1647"/>
      <c r="AA27" s="1647"/>
      <c r="AB27" s="1673"/>
      <c r="AC27" s="1673"/>
      <c r="AD27" s="1673"/>
      <c r="AE27" s="1673"/>
      <c r="AF27" s="1673"/>
      <c r="AG27" s="1673"/>
      <c r="AH27" s="1673"/>
      <c r="AI27" s="1673"/>
      <c r="AJ27" s="1673"/>
      <c r="AK27" s="1673"/>
      <c r="AL27" s="1673"/>
      <c r="AM27" s="1673"/>
      <c r="AN27" s="1673"/>
      <c r="AO27" s="1673"/>
      <c r="AP27" s="1673"/>
      <c r="AQ27" s="2119"/>
      <c r="AR27" s="2124"/>
      <c r="AS27" s="2124"/>
    </row>
    <row r="28" spans="1:45" x14ac:dyDescent="0.45">
      <c r="A28" s="1650"/>
      <c r="B28" s="1651"/>
      <c r="C28" s="1672"/>
      <c r="D28" s="1672"/>
      <c r="E28" s="1651"/>
      <c r="F28" s="1572"/>
      <c r="G28" s="1572"/>
      <c r="H28" s="1572"/>
      <c r="I28" s="1572"/>
      <c r="J28" s="1572"/>
      <c r="K28" s="1572"/>
      <c r="L28" s="1572"/>
      <c r="M28" s="1572"/>
      <c r="N28" s="1572"/>
      <c r="O28" s="1572"/>
      <c r="P28" s="1572"/>
      <c r="Q28" s="1572"/>
      <c r="R28" s="1572"/>
      <c r="S28" s="1572"/>
      <c r="T28" s="1572"/>
      <c r="U28" s="1572"/>
      <c r="V28" s="1651"/>
      <c r="W28" s="1651"/>
      <c r="X28" s="1651"/>
      <c r="Y28" s="1654"/>
      <c r="Z28" s="1647"/>
      <c r="AA28" s="1647"/>
      <c r="AB28" s="1673"/>
      <c r="AC28" s="1673"/>
      <c r="AD28" s="1673"/>
      <c r="AE28" s="1673"/>
      <c r="AF28" s="1673"/>
      <c r="AG28" s="1673"/>
      <c r="AH28" s="1673"/>
      <c r="AI28" s="1673"/>
      <c r="AJ28" s="1673"/>
      <c r="AK28" s="1673"/>
      <c r="AL28" s="1673"/>
      <c r="AM28" s="1673"/>
      <c r="AN28" s="1673"/>
      <c r="AO28" s="1673"/>
      <c r="AP28" s="1673"/>
      <c r="AQ28" s="2119"/>
      <c r="AR28" s="2124"/>
      <c r="AS28" s="2124"/>
    </row>
    <row r="29" spans="1:45" x14ac:dyDescent="0.45">
      <c r="A29" s="1650"/>
      <c r="B29" s="1651"/>
      <c r="C29" s="1672"/>
      <c r="D29" s="1672"/>
      <c r="E29" s="1651"/>
      <c r="F29" s="1572"/>
      <c r="G29" s="1572"/>
      <c r="H29" s="1572"/>
      <c r="I29" s="1572"/>
      <c r="J29" s="1572"/>
      <c r="K29" s="1572"/>
      <c r="L29" s="1572"/>
      <c r="M29" s="1572"/>
      <c r="N29" s="1572"/>
      <c r="O29" s="1572"/>
      <c r="P29" s="1572"/>
      <c r="Q29" s="1572"/>
      <c r="R29" s="1572"/>
      <c r="S29" s="1572"/>
      <c r="T29" s="1572"/>
      <c r="U29" s="1572"/>
      <c r="V29" s="1651"/>
      <c r="W29" s="1651"/>
      <c r="X29" s="1651"/>
      <c r="Y29" s="1654"/>
      <c r="Z29" s="1647"/>
      <c r="AA29" s="1647"/>
      <c r="AB29" s="1673"/>
      <c r="AC29" s="1673"/>
      <c r="AD29" s="1673"/>
      <c r="AE29" s="1673"/>
      <c r="AF29" s="1673"/>
      <c r="AG29" s="1673"/>
      <c r="AH29" s="1673"/>
      <c r="AI29" s="1673"/>
      <c r="AJ29" s="1673"/>
      <c r="AK29" s="1673"/>
      <c r="AL29" s="1673"/>
      <c r="AM29" s="1673"/>
      <c r="AN29" s="1673"/>
      <c r="AO29" s="1673"/>
      <c r="AP29" s="1673"/>
      <c r="AQ29" s="2119"/>
      <c r="AR29" s="2124"/>
      <c r="AS29" s="2124"/>
    </row>
    <row r="30" spans="1:45" x14ac:dyDescent="0.45">
      <c r="A30" s="1650"/>
      <c r="B30" s="1651"/>
      <c r="C30" s="1672"/>
      <c r="D30" s="1672"/>
      <c r="E30" s="1651"/>
      <c r="F30" s="1572"/>
      <c r="G30" s="1572"/>
      <c r="H30" s="1572"/>
      <c r="I30" s="1572"/>
      <c r="J30" s="1572"/>
      <c r="K30" s="1572"/>
      <c r="L30" s="1572"/>
      <c r="M30" s="1572"/>
      <c r="N30" s="1572"/>
      <c r="O30" s="1572"/>
      <c r="P30" s="1572"/>
      <c r="Q30" s="1572"/>
      <c r="R30" s="1572"/>
      <c r="S30" s="1572"/>
      <c r="T30" s="1572"/>
      <c r="U30" s="1572"/>
      <c r="V30" s="1651"/>
      <c r="W30" s="1651"/>
      <c r="X30" s="1651"/>
      <c r="Y30" s="1654"/>
      <c r="Z30" s="1647"/>
      <c r="AA30" s="1647"/>
      <c r="AB30" s="1673"/>
      <c r="AC30" s="1673"/>
      <c r="AD30" s="1673"/>
      <c r="AE30" s="1673"/>
      <c r="AF30" s="1673"/>
      <c r="AG30" s="1673"/>
      <c r="AH30" s="1673"/>
      <c r="AI30" s="1673"/>
      <c r="AJ30" s="1673"/>
      <c r="AK30" s="1673"/>
      <c r="AL30" s="1673"/>
      <c r="AM30" s="1673"/>
      <c r="AN30" s="1673"/>
      <c r="AO30" s="1673"/>
      <c r="AP30" s="1673"/>
      <c r="AQ30" s="2119"/>
      <c r="AR30" s="2124"/>
      <c r="AS30" s="2124"/>
    </row>
    <row r="31" spans="1:45" x14ac:dyDescent="0.45">
      <c r="A31" s="1650"/>
      <c r="B31" s="1651"/>
      <c r="C31" s="1672"/>
      <c r="D31" s="1672"/>
      <c r="E31" s="1651"/>
      <c r="F31" s="1572"/>
      <c r="G31" s="1572"/>
      <c r="H31" s="1572"/>
      <c r="I31" s="1572"/>
      <c r="J31" s="1572"/>
      <c r="K31" s="1572"/>
      <c r="L31" s="1572"/>
      <c r="M31" s="1572"/>
      <c r="N31" s="1572"/>
      <c r="O31" s="1572"/>
      <c r="P31" s="1572"/>
      <c r="Q31" s="1572"/>
      <c r="R31" s="1572"/>
      <c r="S31" s="1572"/>
      <c r="T31" s="1572"/>
      <c r="U31" s="1572"/>
      <c r="V31" s="1651"/>
      <c r="W31" s="1651"/>
      <c r="X31" s="1651"/>
      <c r="Y31" s="1654"/>
      <c r="Z31" s="1647"/>
      <c r="AA31" s="1647"/>
      <c r="AB31" s="1673"/>
      <c r="AC31" s="1673"/>
      <c r="AD31" s="1673"/>
      <c r="AE31" s="1673"/>
      <c r="AF31" s="1673"/>
      <c r="AG31" s="1673"/>
      <c r="AH31" s="1673"/>
      <c r="AI31" s="1673"/>
      <c r="AJ31" s="1673"/>
      <c r="AK31" s="1673"/>
      <c r="AL31" s="1673"/>
      <c r="AM31" s="1673"/>
      <c r="AN31" s="1673"/>
      <c r="AO31" s="1673"/>
      <c r="AP31" s="1673"/>
      <c r="AQ31" s="2119"/>
      <c r="AR31" s="2124"/>
      <c r="AS31" s="2124"/>
    </row>
    <row r="32" spans="1:45" x14ac:dyDescent="0.45">
      <c r="A32" s="1650"/>
      <c r="B32" s="1651"/>
      <c r="C32" s="1672"/>
      <c r="D32" s="1672"/>
      <c r="E32" s="1651"/>
      <c r="F32" s="1572"/>
      <c r="G32" s="1572"/>
      <c r="H32" s="1572"/>
      <c r="I32" s="1572"/>
      <c r="J32" s="1572"/>
      <c r="K32" s="1572"/>
      <c r="L32" s="1572"/>
      <c r="M32" s="1572"/>
      <c r="N32" s="1572"/>
      <c r="O32" s="1572"/>
      <c r="P32" s="1572"/>
      <c r="Q32" s="1572"/>
      <c r="R32" s="1572"/>
      <c r="S32" s="1572"/>
      <c r="T32" s="1572"/>
      <c r="U32" s="1572"/>
      <c r="V32" s="1651"/>
      <c r="W32" s="1651"/>
      <c r="X32" s="1651"/>
      <c r="Y32" s="1654"/>
      <c r="Z32" s="1647"/>
      <c r="AA32" s="1647"/>
      <c r="AB32" s="1673"/>
      <c r="AC32" s="1673"/>
      <c r="AD32" s="1673"/>
      <c r="AE32" s="1673"/>
      <c r="AF32" s="1673"/>
      <c r="AG32" s="1673"/>
      <c r="AH32" s="1673"/>
      <c r="AI32" s="1673"/>
      <c r="AJ32" s="1673"/>
      <c r="AK32" s="1673"/>
      <c r="AL32" s="1673"/>
      <c r="AM32" s="1673"/>
      <c r="AN32" s="1673"/>
      <c r="AO32" s="1673"/>
      <c r="AP32" s="1673"/>
      <c r="AQ32" s="2119"/>
      <c r="AR32" s="2124"/>
      <c r="AS32" s="2124"/>
    </row>
    <row r="33" spans="1:45" x14ac:dyDescent="0.45">
      <c r="A33" s="1650"/>
      <c r="B33" s="1651"/>
      <c r="C33" s="1672"/>
      <c r="D33" s="1672"/>
      <c r="E33" s="1651"/>
      <c r="F33" s="1572"/>
      <c r="G33" s="1572"/>
      <c r="H33" s="1572"/>
      <c r="I33" s="1572"/>
      <c r="J33" s="1572"/>
      <c r="K33" s="1572"/>
      <c r="L33" s="1572"/>
      <c r="M33" s="1572"/>
      <c r="N33" s="1572"/>
      <c r="O33" s="1572"/>
      <c r="P33" s="1572"/>
      <c r="Q33" s="1572"/>
      <c r="R33" s="1572"/>
      <c r="S33" s="1572"/>
      <c r="T33" s="1572"/>
      <c r="U33" s="1572"/>
      <c r="V33" s="1651"/>
      <c r="W33" s="1651"/>
      <c r="X33" s="1651"/>
      <c r="Y33" s="1654"/>
      <c r="Z33" s="1647"/>
      <c r="AA33" s="1647"/>
      <c r="AB33" s="1673"/>
      <c r="AC33" s="1673"/>
      <c r="AD33" s="1673"/>
      <c r="AE33" s="1673"/>
      <c r="AF33" s="1673"/>
      <c r="AG33" s="1673"/>
      <c r="AH33" s="1673"/>
      <c r="AI33" s="1673"/>
      <c r="AJ33" s="1673"/>
      <c r="AK33" s="1673"/>
      <c r="AL33" s="1673"/>
      <c r="AM33" s="1673"/>
      <c r="AN33" s="1673"/>
      <c r="AO33" s="1673"/>
      <c r="AP33" s="1673"/>
      <c r="AQ33" s="2119"/>
      <c r="AR33" s="2124"/>
      <c r="AS33" s="2124"/>
    </row>
    <row r="34" spans="1:45" x14ac:dyDescent="0.45">
      <c r="A34" s="1650"/>
      <c r="B34" s="1651"/>
      <c r="C34" s="1672"/>
      <c r="D34" s="1672"/>
      <c r="E34" s="1651"/>
      <c r="F34" s="1572"/>
      <c r="G34" s="1572"/>
      <c r="H34" s="1572"/>
      <c r="I34" s="1572"/>
      <c r="J34" s="1572"/>
      <c r="K34" s="1572"/>
      <c r="L34" s="1572"/>
      <c r="M34" s="1572"/>
      <c r="N34" s="1572"/>
      <c r="O34" s="1572"/>
      <c r="P34" s="1572"/>
      <c r="Q34" s="1572"/>
      <c r="R34" s="1572"/>
      <c r="S34" s="1572"/>
      <c r="T34" s="1572"/>
      <c r="U34" s="1572"/>
      <c r="V34" s="1651"/>
      <c r="W34" s="1651"/>
      <c r="X34" s="1651"/>
      <c r="Y34" s="1654"/>
      <c r="Z34" s="1647"/>
      <c r="AA34" s="1647"/>
      <c r="AB34" s="1673"/>
      <c r="AC34" s="1673"/>
      <c r="AD34" s="1673"/>
      <c r="AE34" s="1673"/>
      <c r="AF34" s="1673"/>
      <c r="AG34" s="1673"/>
      <c r="AH34" s="1673"/>
      <c r="AI34" s="1673"/>
      <c r="AJ34" s="1673"/>
      <c r="AK34" s="1673"/>
      <c r="AL34" s="1673"/>
      <c r="AM34" s="1673"/>
      <c r="AN34" s="1673"/>
      <c r="AO34" s="1673"/>
      <c r="AP34" s="1673"/>
      <c r="AQ34" s="2119"/>
      <c r="AR34" s="2124"/>
      <c r="AS34" s="2124"/>
    </row>
    <row r="35" spans="1:45" x14ac:dyDescent="0.45">
      <c r="A35" s="1650"/>
      <c r="B35" s="1651"/>
      <c r="C35" s="1672"/>
      <c r="D35" s="1672"/>
      <c r="E35" s="1651"/>
      <c r="F35" s="1572"/>
      <c r="G35" s="1572"/>
      <c r="H35" s="1572"/>
      <c r="I35" s="1572"/>
      <c r="J35" s="1572"/>
      <c r="K35" s="1572"/>
      <c r="L35" s="1572"/>
      <c r="M35" s="1572"/>
      <c r="N35" s="1572"/>
      <c r="O35" s="1572"/>
      <c r="P35" s="1572"/>
      <c r="Q35" s="1572"/>
      <c r="R35" s="1572"/>
      <c r="S35" s="1572"/>
      <c r="T35" s="1572"/>
      <c r="U35" s="1572"/>
      <c r="V35" s="1651"/>
      <c r="W35" s="1651"/>
      <c r="X35" s="1651"/>
      <c r="Y35" s="1654"/>
      <c r="Z35" s="1647"/>
      <c r="AA35" s="1647"/>
      <c r="AB35" s="1673"/>
      <c r="AC35" s="1673"/>
      <c r="AD35" s="1673"/>
      <c r="AE35" s="1673"/>
      <c r="AF35" s="1673"/>
      <c r="AG35" s="1673"/>
      <c r="AH35" s="1673"/>
      <c r="AI35" s="1673"/>
      <c r="AJ35" s="1673"/>
      <c r="AK35" s="1673"/>
      <c r="AL35" s="1673"/>
      <c r="AM35" s="1673"/>
      <c r="AN35" s="1673"/>
      <c r="AO35" s="1673"/>
      <c r="AP35" s="1673"/>
      <c r="AQ35" s="2119"/>
      <c r="AR35" s="2124"/>
      <c r="AS35" s="2124"/>
    </row>
    <row r="36" spans="1:45" x14ac:dyDescent="0.45">
      <c r="A36" s="1650"/>
      <c r="B36" s="1651"/>
      <c r="C36" s="1672"/>
      <c r="D36" s="1672"/>
      <c r="E36" s="1651"/>
      <c r="F36" s="1572"/>
      <c r="G36" s="1572"/>
      <c r="H36" s="1572"/>
      <c r="I36" s="1572"/>
      <c r="J36" s="1572"/>
      <c r="K36" s="1572"/>
      <c r="L36" s="1572"/>
      <c r="M36" s="1572"/>
      <c r="N36" s="1572"/>
      <c r="O36" s="1572"/>
      <c r="P36" s="1572"/>
      <c r="Q36" s="1572"/>
      <c r="R36" s="1572"/>
      <c r="S36" s="1572"/>
      <c r="T36" s="1572"/>
      <c r="U36" s="1572"/>
      <c r="V36" s="1651"/>
      <c r="W36" s="1651"/>
      <c r="X36" s="1651"/>
      <c r="Y36" s="1654"/>
      <c r="Z36" s="1647"/>
      <c r="AA36" s="1647"/>
      <c r="AB36" s="1673"/>
      <c r="AC36" s="1673"/>
      <c r="AD36" s="1673"/>
      <c r="AE36" s="1673"/>
      <c r="AF36" s="1673"/>
      <c r="AG36" s="1673"/>
      <c r="AH36" s="1673"/>
      <c r="AI36" s="1673"/>
      <c r="AJ36" s="1673"/>
      <c r="AK36" s="1673"/>
      <c r="AL36" s="1673"/>
      <c r="AM36" s="1673"/>
      <c r="AN36" s="1673"/>
      <c r="AO36" s="1673"/>
      <c r="AP36" s="1673"/>
      <c r="AQ36" s="2119"/>
      <c r="AR36" s="2124"/>
      <c r="AS36" s="2124"/>
    </row>
    <row r="37" spans="1:45" x14ac:dyDescent="0.45">
      <c r="A37" s="1650"/>
      <c r="B37" s="1651"/>
      <c r="C37" s="1672"/>
      <c r="D37" s="1672"/>
      <c r="E37" s="1651"/>
      <c r="F37" s="1572"/>
      <c r="G37" s="1572"/>
      <c r="H37" s="1572"/>
      <c r="I37" s="1572"/>
      <c r="J37" s="1572"/>
      <c r="K37" s="1572"/>
      <c r="L37" s="1572"/>
      <c r="M37" s="1572"/>
      <c r="N37" s="1572"/>
      <c r="O37" s="1572"/>
      <c r="P37" s="1572"/>
      <c r="Q37" s="1572"/>
      <c r="R37" s="1572"/>
      <c r="S37" s="1572"/>
      <c r="T37" s="1572"/>
      <c r="U37" s="1572"/>
      <c r="V37" s="1651"/>
      <c r="W37" s="1651"/>
      <c r="X37" s="1651"/>
      <c r="Y37" s="1654"/>
      <c r="Z37" s="1647"/>
      <c r="AA37" s="1647"/>
      <c r="AB37" s="1673"/>
      <c r="AC37" s="1673"/>
      <c r="AD37" s="1673"/>
      <c r="AE37" s="1673"/>
      <c r="AF37" s="1673"/>
      <c r="AG37" s="1673"/>
      <c r="AH37" s="1673"/>
      <c r="AI37" s="1673"/>
      <c r="AJ37" s="1673"/>
      <c r="AK37" s="1673"/>
      <c r="AL37" s="1673"/>
      <c r="AM37" s="1673"/>
      <c r="AN37" s="1673"/>
      <c r="AO37" s="1673"/>
      <c r="AP37" s="1673"/>
      <c r="AQ37" s="2119"/>
      <c r="AR37" s="2124"/>
      <c r="AS37" s="2124"/>
    </row>
    <row r="38" spans="1:45" x14ac:dyDescent="0.45">
      <c r="A38" s="1650"/>
      <c r="B38" s="1651"/>
      <c r="C38" s="1672"/>
      <c r="D38" s="1672"/>
      <c r="E38" s="1651"/>
      <c r="F38" s="1572"/>
      <c r="G38" s="1572"/>
      <c r="H38" s="1572"/>
      <c r="I38" s="1572"/>
      <c r="J38" s="1572"/>
      <c r="K38" s="1572"/>
      <c r="L38" s="1572"/>
      <c r="M38" s="1572"/>
      <c r="N38" s="1572"/>
      <c r="O38" s="1572"/>
      <c r="P38" s="1572"/>
      <c r="Q38" s="1572"/>
      <c r="R38" s="1572"/>
      <c r="S38" s="1572"/>
      <c r="T38" s="1572"/>
      <c r="U38" s="1572"/>
      <c r="V38" s="1651"/>
      <c r="W38" s="1651"/>
      <c r="X38" s="1651"/>
      <c r="Y38" s="1654"/>
      <c r="Z38" s="1647"/>
      <c r="AA38" s="1647"/>
      <c r="AB38" s="1673"/>
      <c r="AC38" s="1673"/>
      <c r="AD38" s="1673"/>
      <c r="AE38" s="1673"/>
      <c r="AF38" s="1673"/>
      <c r="AG38" s="1673"/>
      <c r="AH38" s="1673"/>
      <c r="AI38" s="1673"/>
      <c r="AJ38" s="1673"/>
      <c r="AK38" s="1673"/>
      <c r="AL38" s="1673"/>
      <c r="AM38" s="1673"/>
      <c r="AN38" s="1673"/>
      <c r="AO38" s="1673"/>
      <c r="AP38" s="1673"/>
      <c r="AQ38" s="2119"/>
      <c r="AR38" s="2124"/>
      <c r="AS38" s="2124"/>
    </row>
    <row r="39" spans="1:45" x14ac:dyDescent="0.45">
      <c r="A39" s="1650"/>
      <c r="B39" s="1651"/>
      <c r="C39" s="1672"/>
      <c r="D39" s="1672"/>
      <c r="E39" s="1651"/>
      <c r="F39" s="1572"/>
      <c r="G39" s="1572"/>
      <c r="H39" s="1572"/>
      <c r="I39" s="1572"/>
      <c r="J39" s="1572"/>
      <c r="K39" s="1572"/>
      <c r="L39" s="1572"/>
      <c r="M39" s="1572"/>
      <c r="N39" s="1572"/>
      <c r="O39" s="1572"/>
      <c r="P39" s="1572"/>
      <c r="Q39" s="1572"/>
      <c r="R39" s="1572"/>
      <c r="S39" s="1572"/>
      <c r="T39" s="1572"/>
      <c r="U39" s="1572"/>
      <c r="V39" s="1651"/>
      <c r="W39" s="1651"/>
      <c r="X39" s="1651"/>
      <c r="Y39" s="1654"/>
      <c r="Z39" s="1647"/>
      <c r="AA39" s="1647"/>
      <c r="AB39" s="1673"/>
      <c r="AC39" s="1673"/>
      <c r="AD39" s="1673"/>
      <c r="AE39" s="1673"/>
      <c r="AF39" s="1673"/>
      <c r="AG39" s="1673"/>
      <c r="AH39" s="1673"/>
      <c r="AI39" s="1673"/>
      <c r="AJ39" s="1673"/>
      <c r="AK39" s="1673"/>
      <c r="AL39" s="1673"/>
      <c r="AM39" s="1673"/>
      <c r="AN39" s="1673"/>
      <c r="AO39" s="1673"/>
      <c r="AP39" s="1673"/>
      <c r="AQ39" s="2119"/>
      <c r="AR39" s="2124"/>
      <c r="AS39" s="2124"/>
    </row>
    <row r="40" spans="1:45" x14ac:dyDescent="0.45">
      <c r="A40" s="1650"/>
      <c r="B40" s="1651"/>
      <c r="C40" s="1672"/>
      <c r="D40" s="1672"/>
      <c r="E40" s="1651"/>
      <c r="F40" s="1572"/>
      <c r="G40" s="1572"/>
      <c r="H40" s="1572"/>
      <c r="I40" s="1572"/>
      <c r="J40" s="1572"/>
      <c r="K40" s="1572"/>
      <c r="L40" s="1572"/>
      <c r="M40" s="1572"/>
      <c r="N40" s="1572"/>
      <c r="O40" s="1572"/>
      <c r="P40" s="1572"/>
      <c r="Q40" s="1572"/>
      <c r="R40" s="1572"/>
      <c r="S40" s="1572"/>
      <c r="T40" s="1572"/>
      <c r="U40" s="1572"/>
      <c r="V40" s="1651"/>
      <c r="W40" s="1651"/>
      <c r="X40" s="1651"/>
      <c r="Y40" s="1654"/>
      <c r="Z40" s="1647"/>
      <c r="AA40" s="1647"/>
      <c r="AB40" s="1673"/>
      <c r="AC40" s="1673"/>
      <c r="AD40" s="1673"/>
      <c r="AE40" s="1673"/>
      <c r="AF40" s="1673"/>
      <c r="AG40" s="1673"/>
      <c r="AH40" s="1673"/>
      <c r="AI40" s="1673"/>
      <c r="AJ40" s="1673"/>
      <c r="AK40" s="1673"/>
      <c r="AL40" s="1673"/>
      <c r="AM40" s="1673"/>
      <c r="AN40" s="1673"/>
      <c r="AO40" s="1673"/>
      <c r="AP40" s="1673"/>
      <c r="AQ40" s="2119"/>
      <c r="AR40" s="2124"/>
      <c r="AS40" s="2124"/>
    </row>
    <row r="41" spans="1:45" x14ac:dyDescent="0.45">
      <c r="A41" s="1650"/>
      <c r="B41" s="1651"/>
      <c r="C41" s="1672"/>
      <c r="D41" s="1672"/>
      <c r="E41" s="1651"/>
      <c r="F41" s="1572"/>
      <c r="G41" s="1572"/>
      <c r="H41" s="1572"/>
      <c r="I41" s="1572"/>
      <c r="J41" s="1572"/>
      <c r="K41" s="1572"/>
      <c r="L41" s="1572"/>
      <c r="M41" s="1572"/>
      <c r="N41" s="1572"/>
      <c r="O41" s="1572"/>
      <c r="P41" s="1572"/>
      <c r="Q41" s="1572"/>
      <c r="R41" s="1572"/>
      <c r="S41" s="1572"/>
      <c r="T41" s="1572"/>
      <c r="U41" s="1572"/>
      <c r="V41" s="1651"/>
      <c r="W41" s="1651"/>
      <c r="X41" s="1651"/>
      <c r="Y41" s="1654"/>
      <c r="Z41" s="1647"/>
      <c r="AA41" s="1647"/>
      <c r="AB41" s="1673"/>
      <c r="AC41" s="1673"/>
      <c r="AD41" s="1673"/>
      <c r="AE41" s="1673"/>
      <c r="AF41" s="1673"/>
      <c r="AG41" s="1673"/>
      <c r="AH41" s="1673"/>
      <c r="AI41" s="1673"/>
      <c r="AJ41" s="1673"/>
      <c r="AK41" s="1673"/>
      <c r="AL41" s="1673"/>
      <c r="AM41" s="1673"/>
      <c r="AN41" s="1673"/>
      <c r="AO41" s="1673"/>
      <c r="AP41" s="1673"/>
      <c r="AQ41" s="2119"/>
      <c r="AR41" s="2124"/>
      <c r="AS41" s="2124"/>
    </row>
    <row r="42" spans="1:45" x14ac:dyDescent="0.45">
      <c r="A42" s="1650"/>
      <c r="B42" s="1651"/>
      <c r="C42" s="1672"/>
      <c r="D42" s="1672"/>
      <c r="E42" s="1651"/>
      <c r="F42" s="1572"/>
      <c r="G42" s="1572"/>
      <c r="H42" s="1572"/>
      <c r="I42" s="1572"/>
      <c r="J42" s="1572"/>
      <c r="K42" s="1572"/>
      <c r="L42" s="1572"/>
      <c r="M42" s="1572"/>
      <c r="N42" s="1572"/>
      <c r="O42" s="1572"/>
      <c r="P42" s="1572"/>
      <c r="Q42" s="1572"/>
      <c r="R42" s="1572"/>
      <c r="S42" s="1572"/>
      <c r="T42" s="1572"/>
      <c r="U42" s="1572"/>
      <c r="V42" s="1651"/>
      <c r="W42" s="1651"/>
      <c r="X42" s="1651"/>
      <c r="Y42" s="1654"/>
      <c r="Z42" s="1647"/>
      <c r="AA42" s="1647"/>
      <c r="AB42" s="1673"/>
      <c r="AC42" s="1673"/>
      <c r="AD42" s="1673"/>
      <c r="AE42" s="1673"/>
      <c r="AF42" s="1673"/>
      <c r="AG42" s="1673"/>
      <c r="AH42" s="1673"/>
      <c r="AI42" s="1673"/>
      <c r="AJ42" s="1673"/>
      <c r="AK42" s="1673"/>
      <c r="AL42" s="1673"/>
      <c r="AM42" s="1673"/>
      <c r="AN42" s="1673"/>
      <c r="AO42" s="1673"/>
      <c r="AP42" s="1673"/>
      <c r="AQ42" s="2119"/>
      <c r="AR42" s="2124"/>
      <c r="AS42" s="2124"/>
    </row>
    <row r="43" spans="1:45" x14ac:dyDescent="0.45">
      <c r="A43" s="1650"/>
      <c r="B43" s="1651"/>
      <c r="C43" s="1672"/>
      <c r="D43" s="1672"/>
      <c r="E43" s="1651"/>
      <c r="F43" s="1572"/>
      <c r="G43" s="1572"/>
      <c r="H43" s="1572"/>
      <c r="I43" s="1572"/>
      <c r="J43" s="1572"/>
      <c r="K43" s="1572"/>
      <c r="L43" s="1572"/>
      <c r="M43" s="1572"/>
      <c r="N43" s="1572"/>
      <c r="O43" s="1572"/>
      <c r="P43" s="1572"/>
      <c r="Q43" s="1572"/>
      <c r="R43" s="1572"/>
      <c r="S43" s="1572"/>
      <c r="T43" s="1572"/>
      <c r="U43" s="1572"/>
      <c r="V43" s="1651"/>
      <c r="W43" s="1651"/>
      <c r="X43" s="1651"/>
      <c r="Y43" s="1654"/>
      <c r="Z43" s="1647"/>
      <c r="AA43" s="1647"/>
      <c r="AB43" s="1673"/>
      <c r="AC43" s="1673"/>
      <c r="AD43" s="1673"/>
      <c r="AE43" s="1673"/>
      <c r="AF43" s="1673"/>
      <c r="AG43" s="1673"/>
      <c r="AH43" s="1673"/>
      <c r="AI43" s="1673"/>
      <c r="AJ43" s="1673"/>
      <c r="AK43" s="1673"/>
      <c r="AL43" s="1673"/>
      <c r="AM43" s="1673"/>
      <c r="AN43" s="1673"/>
      <c r="AO43" s="1673"/>
      <c r="AP43" s="1673"/>
      <c r="AQ43" s="2119"/>
      <c r="AR43" s="2124"/>
      <c r="AS43" s="2124"/>
    </row>
    <row r="44" spans="1:45" x14ac:dyDescent="0.45">
      <c r="A44" s="1650"/>
      <c r="B44" s="1651"/>
      <c r="C44" s="1672"/>
      <c r="D44" s="1672"/>
      <c r="E44" s="1651"/>
      <c r="F44" s="1572"/>
      <c r="G44" s="1572"/>
      <c r="H44" s="1572"/>
      <c r="I44" s="1572"/>
      <c r="J44" s="1572"/>
      <c r="K44" s="1572"/>
      <c r="L44" s="1572"/>
      <c r="M44" s="1572"/>
      <c r="N44" s="1572"/>
      <c r="O44" s="1572"/>
      <c r="P44" s="1572"/>
      <c r="Q44" s="1572"/>
      <c r="R44" s="1572"/>
      <c r="S44" s="1572"/>
      <c r="T44" s="1572"/>
      <c r="U44" s="1572"/>
      <c r="V44" s="1651"/>
      <c r="W44" s="1651"/>
      <c r="X44" s="1651"/>
      <c r="Y44" s="1654"/>
      <c r="Z44" s="1647"/>
      <c r="AA44" s="1647"/>
      <c r="AB44" s="1673"/>
      <c r="AC44" s="1673"/>
      <c r="AD44" s="1673"/>
      <c r="AE44" s="1673"/>
      <c r="AF44" s="1673"/>
      <c r="AG44" s="1673"/>
      <c r="AH44" s="1673"/>
      <c r="AI44" s="1673"/>
      <c r="AJ44" s="1673"/>
      <c r="AK44" s="1673"/>
      <c r="AL44" s="1673"/>
      <c r="AM44" s="1673"/>
      <c r="AN44" s="1673"/>
      <c r="AO44" s="1673"/>
      <c r="AP44" s="1673"/>
      <c r="AQ44" s="2119"/>
      <c r="AR44" s="2124"/>
      <c r="AS44" s="2124"/>
    </row>
    <row r="45" spans="1:45" x14ac:dyDescent="0.45">
      <c r="A45" s="1650"/>
      <c r="B45" s="1651"/>
      <c r="C45" s="1672"/>
      <c r="D45" s="1672"/>
      <c r="E45" s="1651"/>
      <c r="F45" s="1572"/>
      <c r="G45" s="1572"/>
      <c r="H45" s="1572"/>
      <c r="I45" s="1572"/>
      <c r="J45" s="1572"/>
      <c r="K45" s="1572"/>
      <c r="L45" s="1572"/>
      <c r="M45" s="1572"/>
      <c r="N45" s="1572"/>
      <c r="O45" s="1572"/>
      <c r="P45" s="1572"/>
      <c r="Q45" s="1572"/>
      <c r="R45" s="1572"/>
      <c r="S45" s="1572"/>
      <c r="T45" s="1572"/>
      <c r="U45" s="1572"/>
      <c r="V45" s="1651"/>
      <c r="W45" s="1651"/>
      <c r="X45" s="1651"/>
      <c r="Y45" s="1654"/>
      <c r="Z45" s="1647"/>
      <c r="AA45" s="1647"/>
      <c r="AB45" s="1673"/>
      <c r="AC45" s="1673"/>
      <c r="AD45" s="1673"/>
      <c r="AE45" s="1673"/>
      <c r="AF45" s="1673"/>
      <c r="AG45" s="1673"/>
      <c r="AH45" s="1673"/>
      <c r="AI45" s="1673"/>
      <c r="AJ45" s="1673"/>
      <c r="AK45" s="1673"/>
      <c r="AL45" s="1673"/>
      <c r="AM45" s="1673"/>
      <c r="AN45" s="1673"/>
      <c r="AO45" s="1673"/>
      <c r="AP45" s="1673"/>
      <c r="AQ45" s="2119"/>
      <c r="AR45" s="2124"/>
      <c r="AS45" s="2124"/>
    </row>
    <row r="46" spans="1:45" x14ac:dyDescent="0.45">
      <c r="A46" s="1650"/>
      <c r="B46" s="1651"/>
      <c r="C46" s="1672"/>
      <c r="D46" s="1672"/>
      <c r="E46" s="1651"/>
      <c r="F46" s="1572"/>
      <c r="G46" s="1572"/>
      <c r="H46" s="1572"/>
      <c r="I46" s="1572"/>
      <c r="J46" s="1572"/>
      <c r="K46" s="1572"/>
      <c r="L46" s="1572"/>
      <c r="M46" s="1572"/>
      <c r="N46" s="1572"/>
      <c r="O46" s="1572"/>
      <c r="P46" s="1572"/>
      <c r="Q46" s="1572"/>
      <c r="R46" s="1572"/>
      <c r="S46" s="1572"/>
      <c r="T46" s="1572"/>
      <c r="U46" s="1572"/>
      <c r="V46" s="1651"/>
      <c r="W46" s="1651"/>
      <c r="X46" s="1651"/>
      <c r="Y46" s="1654"/>
      <c r="Z46" s="1647"/>
      <c r="AA46" s="1647"/>
      <c r="AB46" s="1673"/>
      <c r="AC46" s="1673"/>
      <c r="AD46" s="1673"/>
      <c r="AE46" s="1673"/>
      <c r="AF46" s="1673"/>
      <c r="AG46" s="1673"/>
      <c r="AH46" s="1673"/>
      <c r="AI46" s="1673"/>
      <c r="AJ46" s="1673"/>
      <c r="AK46" s="1673"/>
      <c r="AL46" s="1673"/>
      <c r="AM46" s="1673"/>
      <c r="AN46" s="1673"/>
      <c r="AO46" s="1673"/>
      <c r="AP46" s="1673"/>
      <c r="AQ46" s="2119"/>
      <c r="AR46" s="2124"/>
      <c r="AS46" s="2124"/>
    </row>
    <row r="47" spans="1:45" x14ac:dyDescent="0.45">
      <c r="A47" s="1650"/>
      <c r="B47" s="1651"/>
      <c r="C47" s="1651"/>
      <c r="D47" s="1651"/>
      <c r="E47" s="1651"/>
      <c r="F47" s="1572"/>
      <c r="G47" s="1572"/>
      <c r="H47" s="1572"/>
      <c r="I47" s="1572"/>
      <c r="J47" s="1572"/>
      <c r="K47" s="1572"/>
      <c r="L47" s="1572"/>
      <c r="M47" s="1572"/>
      <c r="N47" s="1572"/>
      <c r="O47" s="1572"/>
      <c r="P47" s="1572"/>
      <c r="Q47" s="1572"/>
      <c r="R47" s="1572"/>
      <c r="S47" s="1572"/>
      <c r="T47" s="1572"/>
      <c r="U47" s="1572"/>
      <c r="V47" s="1651"/>
      <c r="W47" s="1651"/>
      <c r="X47" s="1651"/>
      <c r="Y47" s="1654"/>
      <c r="Z47" s="1647"/>
      <c r="AA47" s="1647"/>
      <c r="AB47" s="1673"/>
      <c r="AC47" s="1673"/>
      <c r="AD47" s="1673"/>
      <c r="AE47" s="1673"/>
      <c r="AF47" s="1673"/>
      <c r="AG47" s="1673"/>
      <c r="AH47" s="1673"/>
      <c r="AI47" s="1673"/>
      <c r="AJ47" s="1673"/>
      <c r="AK47" s="1673"/>
      <c r="AL47" s="1673"/>
      <c r="AM47" s="1673"/>
      <c r="AN47" s="1673"/>
      <c r="AO47" s="1673"/>
      <c r="AP47" s="1673"/>
      <c r="AQ47" s="2119"/>
      <c r="AR47" s="2124"/>
      <c r="AS47" s="2124"/>
    </row>
    <row r="48" spans="1:45" x14ac:dyDescent="0.45">
      <c r="A48" s="1650"/>
      <c r="B48" s="1651"/>
      <c r="C48" s="1651"/>
      <c r="D48" s="1651"/>
      <c r="E48" s="1651"/>
      <c r="F48" s="1572"/>
      <c r="G48" s="1572"/>
      <c r="H48" s="1572"/>
      <c r="I48" s="1572"/>
      <c r="J48" s="1572"/>
      <c r="K48" s="1572"/>
      <c r="L48" s="1572"/>
      <c r="M48" s="1572"/>
      <c r="N48" s="1572"/>
      <c r="O48" s="1572"/>
      <c r="P48" s="1572"/>
      <c r="Q48" s="1572"/>
      <c r="R48" s="1572"/>
      <c r="S48" s="1572"/>
      <c r="T48" s="1572"/>
      <c r="U48" s="1572"/>
      <c r="V48" s="1651"/>
      <c r="W48" s="1651"/>
      <c r="X48" s="1651"/>
      <c r="Y48" s="1654"/>
      <c r="Z48" s="1647"/>
      <c r="AA48" s="1647"/>
      <c r="AB48" s="1673"/>
      <c r="AC48" s="1673"/>
      <c r="AD48" s="1673"/>
      <c r="AE48" s="1673"/>
      <c r="AF48" s="1673"/>
      <c r="AG48" s="1673"/>
      <c r="AH48" s="1673"/>
      <c r="AI48" s="1673"/>
      <c r="AJ48" s="1673"/>
      <c r="AK48" s="1673"/>
      <c r="AL48" s="1673"/>
      <c r="AM48" s="1673"/>
      <c r="AN48" s="1673"/>
      <c r="AO48" s="1673"/>
      <c r="AP48" s="1673"/>
      <c r="AQ48" s="2119"/>
      <c r="AR48" s="2124"/>
      <c r="AS48" s="2124"/>
    </row>
    <row r="49" spans="1:45" x14ac:dyDescent="0.45">
      <c r="A49" s="1650"/>
      <c r="B49" s="1651"/>
      <c r="C49" s="1651"/>
      <c r="D49" s="1651"/>
      <c r="E49" s="1651"/>
      <c r="F49" s="1572"/>
      <c r="G49" s="1572"/>
      <c r="H49" s="1572"/>
      <c r="I49" s="1572"/>
      <c r="J49" s="1572"/>
      <c r="K49" s="1572"/>
      <c r="L49" s="1572"/>
      <c r="M49" s="1572"/>
      <c r="N49" s="1572"/>
      <c r="O49" s="1572"/>
      <c r="P49" s="1572"/>
      <c r="Q49" s="1572"/>
      <c r="R49" s="1572"/>
      <c r="S49" s="1572"/>
      <c r="T49" s="1572"/>
      <c r="U49" s="1572"/>
      <c r="V49" s="1651"/>
      <c r="W49" s="1651"/>
      <c r="X49" s="1651"/>
      <c r="Y49" s="1654"/>
      <c r="Z49" s="1647"/>
      <c r="AA49" s="1647"/>
      <c r="AB49" s="1673"/>
      <c r="AC49" s="1673"/>
      <c r="AD49" s="1673"/>
      <c r="AE49" s="1673"/>
      <c r="AF49" s="1673"/>
      <c r="AG49" s="1673"/>
      <c r="AH49" s="1673"/>
      <c r="AI49" s="1673"/>
      <c r="AJ49" s="1673"/>
      <c r="AK49" s="1673"/>
      <c r="AL49" s="1673"/>
      <c r="AM49" s="1673"/>
      <c r="AN49" s="1673"/>
      <c r="AO49" s="1673"/>
      <c r="AP49" s="1673"/>
      <c r="AQ49" s="2119"/>
      <c r="AR49" s="2124"/>
      <c r="AS49" s="2124"/>
    </row>
    <row r="50" spans="1:45" x14ac:dyDescent="0.45">
      <c r="A50" s="1650"/>
      <c r="B50" s="1651"/>
      <c r="C50" s="1651"/>
      <c r="D50" s="1651"/>
      <c r="E50" s="1651"/>
      <c r="F50" s="1572"/>
      <c r="G50" s="1572"/>
      <c r="H50" s="1572"/>
      <c r="I50" s="1572"/>
      <c r="J50" s="1572"/>
      <c r="K50" s="1572"/>
      <c r="L50" s="1572"/>
      <c r="M50" s="1572"/>
      <c r="N50" s="1572"/>
      <c r="O50" s="1572"/>
      <c r="P50" s="1572"/>
      <c r="Q50" s="1572"/>
      <c r="R50" s="1572"/>
      <c r="S50" s="1572"/>
      <c r="T50" s="1572"/>
      <c r="U50" s="1572"/>
      <c r="V50" s="1651"/>
      <c r="W50" s="1651"/>
      <c r="X50" s="1651"/>
      <c r="Y50" s="1654"/>
      <c r="Z50" s="1647"/>
      <c r="AA50" s="1647"/>
      <c r="AB50" s="1673"/>
      <c r="AC50" s="1673"/>
      <c r="AD50" s="1673"/>
      <c r="AE50" s="1673"/>
      <c r="AF50" s="1673"/>
      <c r="AG50" s="1673"/>
      <c r="AH50" s="1673"/>
      <c r="AI50" s="1673"/>
      <c r="AJ50" s="1673"/>
      <c r="AK50" s="1673"/>
      <c r="AL50" s="1673"/>
      <c r="AM50" s="1673"/>
      <c r="AN50" s="1673"/>
      <c r="AO50" s="1673"/>
      <c r="AP50" s="1673"/>
      <c r="AQ50" s="2119"/>
      <c r="AR50" s="2124"/>
      <c r="AS50" s="2124"/>
    </row>
    <row r="51" spans="1:45" x14ac:dyDescent="0.45">
      <c r="A51" s="1650"/>
      <c r="B51" s="1651"/>
      <c r="C51" s="1651"/>
      <c r="D51" s="1651"/>
      <c r="E51" s="1651"/>
      <c r="F51" s="1572"/>
      <c r="G51" s="1572"/>
      <c r="H51" s="1572"/>
      <c r="I51" s="1572"/>
      <c r="J51" s="1572"/>
      <c r="K51" s="1572"/>
      <c r="L51" s="1572"/>
      <c r="M51" s="1572"/>
      <c r="N51" s="1572"/>
      <c r="O51" s="1572"/>
      <c r="P51" s="1572"/>
      <c r="Q51" s="1572"/>
      <c r="R51" s="1572"/>
      <c r="S51" s="1572"/>
      <c r="T51" s="1572"/>
      <c r="U51" s="1572"/>
      <c r="V51" s="1651"/>
      <c r="W51" s="1651"/>
      <c r="X51" s="1651"/>
      <c r="Y51" s="1654"/>
      <c r="Z51" s="1647"/>
      <c r="AA51" s="1647"/>
      <c r="AB51" s="1673"/>
      <c r="AC51" s="1673"/>
      <c r="AD51" s="1673"/>
      <c r="AE51" s="1673"/>
      <c r="AF51" s="1673"/>
      <c r="AG51" s="1673"/>
      <c r="AH51" s="1673"/>
      <c r="AI51" s="1673"/>
      <c r="AJ51" s="1673"/>
      <c r="AK51" s="1673"/>
      <c r="AL51" s="1673"/>
      <c r="AM51" s="1673"/>
      <c r="AN51" s="1673"/>
      <c r="AO51" s="1673"/>
      <c r="AP51" s="1673"/>
      <c r="AQ51" s="2119"/>
      <c r="AR51" s="2124"/>
      <c r="AS51" s="2124"/>
    </row>
    <row r="52" spans="1:45" x14ac:dyDescent="0.45">
      <c r="A52" s="1650"/>
      <c r="B52" s="1651"/>
      <c r="C52" s="1651"/>
      <c r="D52" s="1651"/>
      <c r="E52" s="1651"/>
      <c r="F52" s="1572"/>
      <c r="G52" s="1572"/>
      <c r="H52" s="1572"/>
      <c r="I52" s="1572"/>
      <c r="J52" s="1572"/>
      <c r="K52" s="1572"/>
      <c r="L52" s="1572"/>
      <c r="M52" s="1572"/>
      <c r="N52" s="1572"/>
      <c r="O52" s="1572"/>
      <c r="P52" s="1572"/>
      <c r="Q52" s="1572"/>
      <c r="R52" s="1572"/>
      <c r="S52" s="1572"/>
      <c r="T52" s="1572"/>
      <c r="U52" s="1572"/>
      <c r="V52" s="1651"/>
      <c r="W52" s="1651"/>
      <c r="X52" s="1651"/>
      <c r="Y52" s="1654"/>
      <c r="Z52" s="1647"/>
      <c r="AA52" s="1647"/>
      <c r="AB52" s="1673"/>
      <c r="AC52" s="1673"/>
      <c r="AD52" s="1673"/>
      <c r="AE52" s="1673"/>
      <c r="AF52" s="1673"/>
      <c r="AG52" s="1673"/>
      <c r="AH52" s="1673"/>
      <c r="AI52" s="1673"/>
      <c r="AJ52" s="1673"/>
      <c r="AK52" s="1673"/>
      <c r="AL52" s="1673"/>
      <c r="AM52" s="1673"/>
      <c r="AN52" s="1673"/>
      <c r="AO52" s="1673"/>
      <c r="AP52" s="1673"/>
      <c r="AQ52" s="2119"/>
      <c r="AR52" s="2124"/>
      <c r="AS52" s="2124"/>
    </row>
    <row r="53" spans="1:45" x14ac:dyDescent="0.45">
      <c r="A53" s="1650"/>
      <c r="B53" s="1651"/>
      <c r="C53" s="1651"/>
      <c r="D53" s="1651"/>
      <c r="E53" s="1651"/>
      <c r="F53" s="1572"/>
      <c r="G53" s="1572"/>
      <c r="H53" s="1572"/>
      <c r="I53" s="1572"/>
      <c r="J53" s="1572"/>
      <c r="K53" s="1572"/>
      <c r="L53" s="1572"/>
      <c r="M53" s="1572"/>
      <c r="N53" s="1572"/>
      <c r="O53" s="1572"/>
      <c r="P53" s="1572"/>
      <c r="Q53" s="1572"/>
      <c r="R53" s="1572"/>
      <c r="S53" s="1572"/>
      <c r="T53" s="1572"/>
      <c r="U53" s="1572"/>
      <c r="V53" s="1651"/>
      <c r="W53" s="1651"/>
      <c r="X53" s="1651"/>
      <c r="Y53" s="1654"/>
      <c r="Z53" s="1647"/>
      <c r="AA53" s="1647"/>
      <c r="AB53" s="1673"/>
      <c r="AC53" s="1673"/>
      <c r="AD53" s="1673"/>
      <c r="AE53" s="1673"/>
      <c r="AF53" s="1673"/>
      <c r="AG53" s="1673"/>
      <c r="AH53" s="1673"/>
      <c r="AI53" s="1673"/>
      <c r="AJ53" s="1673"/>
      <c r="AK53" s="1673"/>
      <c r="AL53" s="1673"/>
      <c r="AM53" s="1673"/>
      <c r="AN53" s="1673"/>
      <c r="AO53" s="1673"/>
      <c r="AP53" s="1673"/>
      <c r="AQ53" s="2119"/>
      <c r="AR53" s="2124"/>
      <c r="AS53" s="2124"/>
    </row>
    <row r="54" spans="1:45" x14ac:dyDescent="0.45">
      <c r="A54" s="1650"/>
      <c r="B54" s="1651"/>
      <c r="C54" s="1651"/>
      <c r="D54" s="1651"/>
      <c r="E54" s="1651"/>
      <c r="F54" s="1572"/>
      <c r="G54" s="1572"/>
      <c r="H54" s="1572"/>
      <c r="I54" s="1572"/>
      <c r="J54" s="1572"/>
      <c r="K54" s="1572"/>
      <c r="L54" s="1572"/>
      <c r="M54" s="1572"/>
      <c r="N54" s="1572"/>
      <c r="O54" s="1572"/>
      <c r="P54" s="1572"/>
      <c r="Q54" s="1572"/>
      <c r="R54" s="1572"/>
      <c r="S54" s="1572"/>
      <c r="T54" s="1572"/>
      <c r="U54" s="1572"/>
      <c r="V54" s="1651"/>
      <c r="W54" s="1651"/>
      <c r="X54" s="1651"/>
      <c r="Y54" s="1654"/>
      <c r="Z54" s="1647"/>
      <c r="AA54" s="1647"/>
      <c r="AB54" s="1673"/>
      <c r="AC54" s="1673"/>
      <c r="AD54" s="1673"/>
      <c r="AE54" s="1673"/>
      <c r="AF54" s="1673"/>
      <c r="AG54" s="1673"/>
      <c r="AH54" s="1673"/>
      <c r="AI54" s="1673"/>
      <c r="AJ54" s="1673"/>
      <c r="AK54" s="1673"/>
      <c r="AL54" s="1673"/>
      <c r="AM54" s="1673"/>
      <c r="AN54" s="1673"/>
      <c r="AO54" s="1673"/>
      <c r="AP54" s="1673"/>
      <c r="AQ54" s="2119"/>
      <c r="AR54" s="2124"/>
      <c r="AS54" s="2124"/>
    </row>
    <row r="55" spans="1:45" x14ac:dyDescent="0.45">
      <c r="A55" s="1650"/>
      <c r="B55" s="1651"/>
      <c r="C55" s="1651"/>
      <c r="D55" s="1651"/>
      <c r="E55" s="1651"/>
      <c r="F55" s="1572"/>
      <c r="G55" s="1572"/>
      <c r="H55" s="1572"/>
      <c r="I55" s="1572"/>
      <c r="J55" s="1572"/>
      <c r="K55" s="1572"/>
      <c r="L55" s="1572"/>
      <c r="M55" s="1572"/>
      <c r="N55" s="1572"/>
      <c r="O55" s="1572"/>
      <c r="P55" s="1572"/>
      <c r="Q55" s="1572"/>
      <c r="R55" s="1572"/>
      <c r="S55" s="1572"/>
      <c r="T55" s="1572"/>
      <c r="U55" s="1572"/>
      <c r="V55" s="1651"/>
      <c r="W55" s="1651"/>
      <c r="X55" s="1651"/>
      <c r="Y55" s="1654"/>
      <c r="Z55" s="1647"/>
      <c r="AA55" s="1647"/>
      <c r="AB55" s="1673"/>
      <c r="AC55" s="1673"/>
      <c r="AD55" s="1673"/>
      <c r="AE55" s="1673"/>
      <c r="AF55" s="1673"/>
      <c r="AG55" s="1673"/>
      <c r="AH55" s="1673"/>
      <c r="AI55" s="1673"/>
      <c r="AJ55" s="1673"/>
      <c r="AK55" s="1673"/>
      <c r="AL55" s="1673"/>
      <c r="AM55" s="1673"/>
      <c r="AN55" s="1673"/>
      <c r="AO55" s="1673"/>
      <c r="AP55" s="1673"/>
      <c r="AQ55" s="2119"/>
      <c r="AR55" s="2124"/>
      <c r="AS55" s="2124"/>
    </row>
    <row r="56" spans="1:45" x14ac:dyDescent="0.45">
      <c r="A56" s="1650"/>
      <c r="B56" s="1651"/>
      <c r="C56" s="1651"/>
      <c r="D56" s="1651"/>
      <c r="E56" s="1651"/>
      <c r="F56" s="1572"/>
      <c r="G56" s="1572"/>
      <c r="H56" s="1572"/>
      <c r="I56" s="1572"/>
      <c r="J56" s="1572"/>
      <c r="K56" s="1572"/>
      <c r="L56" s="1572"/>
      <c r="M56" s="1572"/>
      <c r="N56" s="1572"/>
      <c r="O56" s="1572"/>
      <c r="P56" s="1572"/>
      <c r="Q56" s="1572"/>
      <c r="R56" s="1572"/>
      <c r="S56" s="1572"/>
      <c r="T56" s="1572"/>
      <c r="U56" s="1572"/>
      <c r="V56" s="1651"/>
      <c r="W56" s="1651"/>
      <c r="X56" s="1651"/>
      <c r="Y56" s="1654"/>
      <c r="Z56" s="1647"/>
      <c r="AA56" s="1647"/>
      <c r="AB56" s="1673"/>
      <c r="AC56" s="1673"/>
      <c r="AD56" s="1673"/>
      <c r="AE56" s="1673"/>
      <c r="AF56" s="1673"/>
      <c r="AG56" s="1673"/>
      <c r="AH56" s="1673"/>
      <c r="AI56" s="1673"/>
      <c r="AJ56" s="1673"/>
      <c r="AK56" s="1673"/>
      <c r="AL56" s="1673"/>
      <c r="AM56" s="1673"/>
      <c r="AN56" s="1673"/>
      <c r="AO56" s="1673"/>
      <c r="AP56" s="1673"/>
      <c r="AQ56" s="2119"/>
      <c r="AR56" s="2124"/>
      <c r="AS56" s="2124"/>
    </row>
    <row r="57" spans="1:45" x14ac:dyDescent="0.45">
      <c r="A57" s="1650"/>
      <c r="B57" s="1651"/>
      <c r="C57" s="1651"/>
      <c r="D57" s="1651"/>
      <c r="E57" s="1651"/>
      <c r="F57" s="1572"/>
      <c r="G57" s="1572"/>
      <c r="H57" s="1572"/>
      <c r="I57" s="1572"/>
      <c r="J57" s="1572"/>
      <c r="K57" s="1572"/>
      <c r="L57" s="1572"/>
      <c r="M57" s="1572"/>
      <c r="N57" s="1572"/>
      <c r="O57" s="1572"/>
      <c r="P57" s="1572"/>
      <c r="Q57" s="1572"/>
      <c r="R57" s="1572"/>
      <c r="S57" s="1572"/>
      <c r="T57" s="1572"/>
      <c r="U57" s="1572"/>
      <c r="V57" s="1651"/>
      <c r="W57" s="1651"/>
      <c r="X57" s="1651"/>
      <c r="Y57" s="1654"/>
      <c r="Z57" s="1647"/>
      <c r="AA57" s="1647"/>
      <c r="AB57" s="1673"/>
      <c r="AC57" s="1673"/>
      <c r="AD57" s="1673"/>
      <c r="AE57" s="1673"/>
      <c r="AF57" s="1673"/>
      <c r="AG57" s="1673"/>
      <c r="AH57" s="1673"/>
      <c r="AI57" s="1673"/>
      <c r="AJ57" s="1673"/>
      <c r="AK57" s="1673"/>
      <c r="AL57" s="1673"/>
      <c r="AM57" s="1673"/>
      <c r="AN57" s="1673"/>
      <c r="AO57" s="1673"/>
      <c r="AP57" s="1673"/>
      <c r="AQ57" s="2119"/>
      <c r="AR57" s="2124"/>
      <c r="AS57" s="2124"/>
    </row>
    <row r="58" spans="1:45" x14ac:dyDescent="0.45">
      <c r="A58" s="1650"/>
      <c r="B58" s="1651"/>
      <c r="C58" s="1651"/>
      <c r="D58" s="1651"/>
      <c r="E58" s="1651"/>
      <c r="F58" s="1572"/>
      <c r="G58" s="1572"/>
      <c r="H58" s="1572"/>
      <c r="I58" s="1572"/>
      <c r="J58" s="1572"/>
      <c r="K58" s="1572"/>
      <c r="L58" s="1572"/>
      <c r="M58" s="1572"/>
      <c r="N58" s="1572"/>
      <c r="O58" s="1572"/>
      <c r="P58" s="1572"/>
      <c r="Q58" s="1572"/>
      <c r="R58" s="1572"/>
      <c r="S58" s="1572"/>
      <c r="T58" s="1572"/>
      <c r="U58" s="1572"/>
      <c r="V58" s="1651"/>
      <c r="W58" s="1651"/>
      <c r="X58" s="1651"/>
      <c r="Y58" s="1654"/>
      <c r="Z58" s="1647"/>
      <c r="AA58" s="1647"/>
      <c r="AB58" s="1673"/>
      <c r="AC58" s="1673"/>
      <c r="AD58" s="1673"/>
      <c r="AE58" s="1673"/>
      <c r="AF58" s="1673"/>
      <c r="AG58" s="1673"/>
      <c r="AH58" s="1673"/>
      <c r="AI58" s="1673"/>
      <c r="AJ58" s="1673"/>
      <c r="AK58" s="1673"/>
      <c r="AL58" s="1673"/>
      <c r="AM58" s="1673"/>
      <c r="AN58" s="1673"/>
      <c r="AO58" s="1673"/>
      <c r="AP58" s="1673"/>
      <c r="AQ58" s="2119"/>
      <c r="AR58" s="2124"/>
      <c r="AS58" s="2124"/>
    </row>
    <row r="59" spans="1:45" x14ac:dyDescent="0.45">
      <c r="A59" s="1650"/>
      <c r="B59" s="1651"/>
      <c r="C59" s="1651"/>
      <c r="D59" s="1651"/>
      <c r="E59" s="1651"/>
      <c r="F59" s="1572"/>
      <c r="G59" s="1572"/>
      <c r="H59" s="1572"/>
      <c r="I59" s="1572"/>
      <c r="J59" s="1572"/>
      <c r="K59" s="1572"/>
      <c r="L59" s="1572"/>
      <c r="M59" s="1572"/>
      <c r="N59" s="1572"/>
      <c r="O59" s="1572"/>
      <c r="P59" s="1572"/>
      <c r="Q59" s="1572"/>
      <c r="R59" s="1572"/>
      <c r="S59" s="1572"/>
      <c r="T59" s="1572"/>
      <c r="U59" s="1572"/>
      <c r="V59" s="1651"/>
      <c r="W59" s="1651"/>
      <c r="X59" s="1651"/>
      <c r="Y59" s="1654"/>
      <c r="Z59" s="1647"/>
      <c r="AA59" s="1647"/>
      <c r="AB59" s="1673"/>
      <c r="AC59" s="1673"/>
      <c r="AD59" s="1673"/>
      <c r="AE59" s="1673"/>
      <c r="AF59" s="1673"/>
      <c r="AG59" s="1673"/>
      <c r="AH59" s="1673"/>
      <c r="AI59" s="1673"/>
      <c r="AJ59" s="1673"/>
      <c r="AK59" s="1673"/>
      <c r="AL59" s="1673"/>
      <c r="AM59" s="1673"/>
      <c r="AN59" s="1673"/>
      <c r="AO59" s="1673"/>
      <c r="AP59" s="1673"/>
      <c r="AQ59" s="2119"/>
      <c r="AR59" s="2124"/>
      <c r="AS59" s="2124"/>
    </row>
    <row r="60" spans="1:45" x14ac:dyDescent="0.45">
      <c r="A60" s="1650"/>
      <c r="B60" s="1651"/>
      <c r="C60" s="1651"/>
      <c r="D60" s="1651"/>
      <c r="E60" s="1651"/>
      <c r="F60" s="1572"/>
      <c r="G60" s="1572"/>
      <c r="H60" s="1572"/>
      <c r="I60" s="1572"/>
      <c r="J60" s="1572"/>
      <c r="K60" s="1572"/>
      <c r="L60" s="1572"/>
      <c r="M60" s="1572"/>
      <c r="N60" s="1572"/>
      <c r="O60" s="1572"/>
      <c r="P60" s="1572"/>
      <c r="Q60" s="1572"/>
      <c r="R60" s="1572"/>
      <c r="S60" s="1572"/>
      <c r="T60" s="1572"/>
      <c r="U60" s="1572"/>
      <c r="V60" s="1651"/>
      <c r="W60" s="1651"/>
      <c r="X60" s="1651"/>
      <c r="Y60" s="1654"/>
      <c r="Z60" s="1647"/>
      <c r="AA60" s="1647"/>
      <c r="AB60" s="1673"/>
      <c r="AC60" s="1673"/>
      <c r="AD60" s="1673"/>
      <c r="AE60" s="1673"/>
      <c r="AF60" s="1673"/>
      <c r="AG60" s="1673"/>
      <c r="AH60" s="1673"/>
      <c r="AI60" s="1673"/>
      <c r="AJ60" s="1673"/>
      <c r="AK60" s="1673"/>
      <c r="AL60" s="1673"/>
      <c r="AM60" s="1673"/>
      <c r="AN60" s="1673"/>
      <c r="AO60" s="1673"/>
      <c r="AP60" s="1673"/>
      <c r="AQ60" s="2119"/>
      <c r="AR60" s="2124"/>
      <c r="AS60" s="2124"/>
    </row>
    <row r="61" spans="1:45" x14ac:dyDescent="0.45">
      <c r="A61" s="1650"/>
      <c r="B61" s="1651"/>
      <c r="C61" s="1651"/>
      <c r="D61" s="1651"/>
      <c r="E61" s="1651"/>
      <c r="F61" s="1572"/>
      <c r="G61" s="1572"/>
      <c r="H61" s="1572"/>
      <c r="I61" s="1572"/>
      <c r="J61" s="1572"/>
      <c r="K61" s="1572"/>
      <c r="L61" s="1572"/>
      <c r="M61" s="1572"/>
      <c r="N61" s="1572"/>
      <c r="O61" s="1572"/>
      <c r="P61" s="1572"/>
      <c r="Q61" s="1572"/>
      <c r="R61" s="1572"/>
      <c r="S61" s="1572"/>
      <c r="T61" s="1572"/>
      <c r="U61" s="1572"/>
      <c r="V61" s="1651"/>
      <c r="W61" s="1651"/>
      <c r="X61" s="1651"/>
      <c r="Y61" s="1654"/>
      <c r="Z61" s="1647"/>
      <c r="AA61" s="1647"/>
      <c r="AB61" s="1673"/>
      <c r="AC61" s="1673"/>
      <c r="AD61" s="1673"/>
      <c r="AE61" s="1673"/>
      <c r="AF61" s="1673"/>
      <c r="AG61" s="1673"/>
      <c r="AH61" s="1673"/>
      <c r="AI61" s="1673"/>
      <c r="AJ61" s="1673"/>
      <c r="AK61" s="1673"/>
      <c r="AL61" s="1673"/>
      <c r="AM61" s="1673"/>
      <c r="AN61" s="1673"/>
      <c r="AO61" s="1673"/>
      <c r="AP61" s="1673"/>
      <c r="AQ61" s="2119"/>
      <c r="AR61" s="2124"/>
      <c r="AS61" s="2124"/>
    </row>
    <row r="62" spans="1:45" x14ac:dyDescent="0.45">
      <c r="A62" s="1650"/>
      <c r="B62" s="1651"/>
      <c r="C62" s="1651"/>
      <c r="D62" s="1651"/>
      <c r="E62" s="1651"/>
      <c r="F62" s="1572"/>
      <c r="G62" s="1572"/>
      <c r="H62" s="1572"/>
      <c r="I62" s="1572"/>
      <c r="J62" s="1572"/>
      <c r="K62" s="1572"/>
      <c r="L62" s="1572"/>
      <c r="M62" s="1572"/>
      <c r="N62" s="1572"/>
      <c r="O62" s="1572"/>
      <c r="P62" s="1572"/>
      <c r="Q62" s="1572"/>
      <c r="R62" s="1572"/>
      <c r="S62" s="1572"/>
      <c r="T62" s="1572"/>
      <c r="U62" s="1572"/>
      <c r="V62" s="1651"/>
      <c r="W62" s="1651"/>
      <c r="X62" s="1651"/>
      <c r="Y62" s="1654"/>
      <c r="Z62" s="1647"/>
      <c r="AA62" s="1647"/>
      <c r="AB62" s="1673"/>
      <c r="AC62" s="1673"/>
      <c r="AD62" s="1673"/>
      <c r="AE62" s="1673"/>
      <c r="AF62" s="1673"/>
      <c r="AG62" s="1673"/>
      <c r="AH62" s="1673"/>
      <c r="AI62" s="1673"/>
      <c r="AJ62" s="1673"/>
      <c r="AK62" s="1673"/>
      <c r="AL62" s="1673"/>
      <c r="AM62" s="1673"/>
      <c r="AN62" s="1673"/>
      <c r="AO62" s="1673"/>
      <c r="AP62" s="1673"/>
      <c r="AQ62" s="2119"/>
      <c r="AR62" s="2124"/>
      <c r="AS62" s="2124"/>
    </row>
    <row r="63" spans="1:45" x14ac:dyDescent="0.45">
      <c r="A63" s="1650"/>
      <c r="B63" s="1651"/>
      <c r="C63" s="1651"/>
      <c r="D63" s="1651"/>
      <c r="E63" s="1651"/>
      <c r="F63" s="1572"/>
      <c r="G63" s="1572"/>
      <c r="H63" s="1572"/>
      <c r="I63" s="1572"/>
      <c r="J63" s="1572"/>
      <c r="K63" s="1572"/>
      <c r="L63" s="1572"/>
      <c r="M63" s="1572"/>
      <c r="N63" s="1572"/>
      <c r="O63" s="1572"/>
      <c r="P63" s="1572"/>
      <c r="Q63" s="1572"/>
      <c r="R63" s="1572"/>
      <c r="S63" s="1572"/>
      <c r="T63" s="1572"/>
      <c r="U63" s="1572"/>
      <c r="V63" s="1651"/>
      <c r="W63" s="1651"/>
      <c r="X63" s="1651"/>
      <c r="Y63" s="1654"/>
      <c r="Z63" s="1647"/>
      <c r="AA63" s="1647"/>
      <c r="AB63" s="1673"/>
      <c r="AC63" s="1673"/>
      <c r="AD63" s="1673"/>
      <c r="AE63" s="1673"/>
      <c r="AF63" s="1673"/>
      <c r="AG63" s="1673"/>
      <c r="AH63" s="1673"/>
      <c r="AI63" s="1673"/>
      <c r="AJ63" s="1673"/>
      <c r="AK63" s="1673"/>
      <c r="AL63" s="1673"/>
      <c r="AM63" s="1673"/>
      <c r="AN63" s="1673"/>
      <c r="AO63" s="1673"/>
      <c r="AP63" s="1673"/>
      <c r="AQ63" s="2119"/>
      <c r="AR63" s="2124"/>
      <c r="AS63" s="2124"/>
    </row>
    <row r="64" spans="1:45" x14ac:dyDescent="0.45">
      <c r="A64" s="1650"/>
      <c r="B64" s="1651"/>
      <c r="C64" s="1651"/>
      <c r="D64" s="1651"/>
      <c r="E64" s="1651"/>
      <c r="F64" s="1572"/>
      <c r="G64" s="1572"/>
      <c r="H64" s="1572"/>
      <c r="I64" s="1572"/>
      <c r="J64" s="1572"/>
      <c r="K64" s="1572"/>
      <c r="L64" s="1572"/>
      <c r="M64" s="1572"/>
      <c r="N64" s="1572"/>
      <c r="O64" s="1572"/>
      <c r="P64" s="1572"/>
      <c r="Q64" s="1572"/>
      <c r="R64" s="1572"/>
      <c r="S64" s="1572"/>
      <c r="T64" s="1572"/>
      <c r="U64" s="1572"/>
      <c r="V64" s="1651"/>
      <c r="W64" s="1651"/>
      <c r="X64" s="1651"/>
      <c r="Y64" s="1654"/>
      <c r="Z64" s="1647"/>
      <c r="AA64" s="1647"/>
      <c r="AB64" s="1673"/>
      <c r="AC64" s="1673"/>
      <c r="AD64" s="1673"/>
      <c r="AE64" s="1673"/>
      <c r="AF64" s="1673"/>
      <c r="AG64" s="1673"/>
      <c r="AH64" s="1673"/>
      <c r="AI64" s="1673"/>
      <c r="AJ64" s="1673"/>
      <c r="AK64" s="1673"/>
      <c r="AL64" s="1673"/>
      <c r="AM64" s="1673"/>
      <c r="AN64" s="1673"/>
      <c r="AO64" s="1673"/>
      <c r="AP64" s="1673"/>
      <c r="AQ64" s="2119"/>
      <c r="AR64" s="2124"/>
      <c r="AS64" s="2124"/>
    </row>
    <row r="65" spans="1:45" x14ac:dyDescent="0.45">
      <c r="A65" s="1650"/>
      <c r="B65" s="1651"/>
      <c r="C65" s="1651"/>
      <c r="D65" s="1651"/>
      <c r="E65" s="1651"/>
      <c r="F65" s="1572"/>
      <c r="G65" s="1572"/>
      <c r="H65" s="1572"/>
      <c r="I65" s="1572"/>
      <c r="J65" s="1572"/>
      <c r="K65" s="1572"/>
      <c r="L65" s="1572"/>
      <c r="M65" s="1572"/>
      <c r="N65" s="1572"/>
      <c r="O65" s="1572"/>
      <c r="P65" s="1572"/>
      <c r="Q65" s="1572"/>
      <c r="R65" s="1572"/>
      <c r="S65" s="1572"/>
      <c r="T65" s="1572"/>
      <c r="U65" s="1572"/>
      <c r="V65" s="1651"/>
      <c r="W65" s="1651"/>
      <c r="X65" s="1651"/>
      <c r="Y65" s="1654"/>
      <c r="Z65" s="1647"/>
      <c r="AA65" s="1647"/>
      <c r="AB65" s="1673"/>
      <c r="AC65" s="1673"/>
      <c r="AD65" s="1673"/>
      <c r="AE65" s="1673"/>
      <c r="AF65" s="1673"/>
      <c r="AG65" s="1673"/>
      <c r="AH65" s="1673"/>
      <c r="AI65" s="1673"/>
      <c r="AJ65" s="1673"/>
      <c r="AK65" s="1673"/>
      <c r="AL65" s="1673"/>
      <c r="AM65" s="1673"/>
      <c r="AN65" s="1673"/>
      <c r="AO65" s="1673"/>
      <c r="AP65" s="1673"/>
      <c r="AQ65" s="2119"/>
      <c r="AR65" s="2124"/>
      <c r="AS65" s="2124"/>
    </row>
    <row r="66" spans="1:45" x14ac:dyDescent="0.45">
      <c r="A66" s="1650"/>
      <c r="B66" s="1651"/>
      <c r="C66" s="1651"/>
      <c r="D66" s="1651"/>
      <c r="E66" s="1651"/>
      <c r="F66" s="1572"/>
      <c r="G66" s="1572"/>
      <c r="H66" s="1572"/>
      <c r="I66" s="1572"/>
      <c r="J66" s="1572"/>
      <c r="K66" s="1572"/>
      <c r="L66" s="1572"/>
      <c r="M66" s="1572"/>
      <c r="N66" s="1572"/>
      <c r="O66" s="1572"/>
      <c r="P66" s="1572"/>
      <c r="Q66" s="1572"/>
      <c r="R66" s="1572"/>
      <c r="S66" s="1572"/>
      <c r="T66" s="1572"/>
      <c r="U66" s="1572"/>
      <c r="V66" s="1651"/>
      <c r="W66" s="1651"/>
      <c r="X66" s="1651"/>
      <c r="Y66" s="1654"/>
      <c r="Z66" s="1647"/>
      <c r="AA66" s="1647"/>
      <c r="AB66" s="1673"/>
      <c r="AC66" s="1673"/>
      <c r="AD66" s="1673"/>
      <c r="AE66" s="1673"/>
      <c r="AF66" s="1673"/>
      <c r="AG66" s="1673"/>
      <c r="AH66" s="1673"/>
      <c r="AI66" s="1673"/>
      <c r="AJ66" s="1673"/>
      <c r="AK66" s="1673"/>
      <c r="AL66" s="1673"/>
      <c r="AM66" s="1673"/>
      <c r="AN66" s="1673"/>
      <c r="AO66" s="1673"/>
      <c r="AP66" s="1673"/>
      <c r="AQ66" s="2119"/>
      <c r="AR66" s="2124"/>
      <c r="AS66" s="2124"/>
    </row>
    <row r="67" spans="1:45" x14ac:dyDescent="0.45">
      <c r="A67" s="1650"/>
      <c r="B67" s="1651"/>
      <c r="C67" s="1651"/>
      <c r="D67" s="1651"/>
      <c r="E67" s="1651"/>
      <c r="F67" s="1572"/>
      <c r="G67" s="1572"/>
      <c r="H67" s="1572"/>
      <c r="I67" s="1572"/>
      <c r="J67" s="1572"/>
      <c r="K67" s="1572"/>
      <c r="L67" s="1572"/>
      <c r="M67" s="1572"/>
      <c r="N67" s="1572"/>
      <c r="O67" s="1572"/>
      <c r="P67" s="1572"/>
      <c r="Q67" s="1572"/>
      <c r="R67" s="1572"/>
      <c r="S67" s="1572"/>
      <c r="T67" s="1572"/>
      <c r="U67" s="1572"/>
      <c r="V67" s="1651"/>
      <c r="W67" s="1651"/>
      <c r="X67" s="1651"/>
      <c r="Y67" s="1654"/>
      <c r="Z67" s="1647"/>
      <c r="AA67" s="1647"/>
      <c r="AB67" s="1673"/>
      <c r="AC67" s="1673"/>
      <c r="AD67" s="1673"/>
      <c r="AE67" s="1673"/>
      <c r="AF67" s="1673"/>
      <c r="AG67" s="1673"/>
      <c r="AH67" s="1673"/>
      <c r="AI67" s="1673"/>
      <c r="AJ67" s="1673"/>
      <c r="AK67" s="1673"/>
      <c r="AL67" s="1673"/>
      <c r="AM67" s="1673"/>
      <c r="AN67" s="1673"/>
      <c r="AO67" s="1673"/>
      <c r="AP67" s="1673"/>
      <c r="AQ67" s="2119"/>
      <c r="AR67" s="2124"/>
      <c r="AS67" s="2124"/>
    </row>
    <row r="68" spans="1:45" x14ac:dyDescent="0.45">
      <c r="A68" s="1650"/>
      <c r="B68" s="1651"/>
      <c r="C68" s="1651"/>
      <c r="D68" s="1651"/>
      <c r="E68" s="1651"/>
      <c r="F68" s="1572"/>
      <c r="G68" s="1572"/>
      <c r="H68" s="1572"/>
      <c r="I68" s="1572"/>
      <c r="J68" s="1572"/>
      <c r="K68" s="1572"/>
      <c r="L68" s="1572"/>
      <c r="M68" s="1572"/>
      <c r="N68" s="1572"/>
      <c r="O68" s="1572"/>
      <c r="P68" s="1572"/>
      <c r="Q68" s="1572"/>
      <c r="R68" s="1572"/>
      <c r="S68" s="1572"/>
      <c r="T68" s="1572"/>
      <c r="U68" s="1572"/>
      <c r="V68" s="1651"/>
      <c r="W68" s="1651"/>
      <c r="X68" s="1651"/>
      <c r="Y68" s="1654"/>
      <c r="Z68" s="1647"/>
      <c r="AA68" s="1647"/>
      <c r="AB68" s="1673"/>
      <c r="AC68" s="1673"/>
      <c r="AD68" s="1673"/>
      <c r="AE68" s="1673"/>
      <c r="AF68" s="1673"/>
      <c r="AG68" s="1673"/>
      <c r="AH68" s="1673"/>
      <c r="AI68" s="1673"/>
      <c r="AJ68" s="1673"/>
      <c r="AK68" s="1673"/>
      <c r="AL68" s="1673"/>
      <c r="AM68" s="1673"/>
      <c r="AN68" s="1673"/>
      <c r="AO68" s="1673"/>
      <c r="AP68" s="1673"/>
      <c r="AQ68" s="2119"/>
      <c r="AR68" s="2124"/>
      <c r="AS68" s="2124"/>
    </row>
    <row r="69" spans="1:45" x14ac:dyDescent="0.45">
      <c r="A69" s="1650"/>
      <c r="B69" s="1651"/>
      <c r="C69" s="1651"/>
      <c r="D69" s="1651"/>
      <c r="E69" s="1651"/>
      <c r="F69" s="1572"/>
      <c r="G69" s="1572"/>
      <c r="H69" s="1572"/>
      <c r="I69" s="1572"/>
      <c r="J69" s="1572"/>
      <c r="K69" s="1572"/>
      <c r="L69" s="1572"/>
      <c r="M69" s="1572"/>
      <c r="N69" s="1572"/>
      <c r="O69" s="1572"/>
      <c r="P69" s="1572"/>
      <c r="Q69" s="1572"/>
      <c r="R69" s="1572"/>
      <c r="S69" s="1572"/>
      <c r="T69" s="1572"/>
      <c r="U69" s="1572"/>
      <c r="V69" s="1651"/>
      <c r="W69" s="1651"/>
      <c r="X69" s="1651"/>
      <c r="Y69" s="1654"/>
      <c r="Z69" s="1647"/>
      <c r="AA69" s="1647"/>
      <c r="AB69" s="1673"/>
      <c r="AC69" s="1673"/>
      <c r="AD69" s="1673"/>
      <c r="AE69" s="1673"/>
      <c r="AF69" s="1673"/>
      <c r="AG69" s="1673"/>
      <c r="AH69" s="1673"/>
      <c r="AI69" s="1673"/>
      <c r="AJ69" s="1673"/>
      <c r="AK69" s="1673"/>
      <c r="AL69" s="1673"/>
      <c r="AM69" s="1673"/>
      <c r="AN69" s="1673"/>
      <c r="AO69" s="1673"/>
      <c r="AP69" s="1673"/>
      <c r="AQ69" s="2119"/>
      <c r="AR69" s="2124"/>
      <c r="AS69" s="2124"/>
    </row>
    <row r="70" spans="1:45" x14ac:dyDescent="0.45">
      <c r="A70" s="1650"/>
      <c r="B70" s="1651"/>
      <c r="C70" s="1651"/>
      <c r="D70" s="1651"/>
      <c r="E70" s="1651"/>
      <c r="F70" s="1572"/>
      <c r="G70" s="1572"/>
      <c r="H70" s="1572"/>
      <c r="I70" s="1572"/>
      <c r="J70" s="1572"/>
      <c r="K70" s="1572"/>
      <c r="L70" s="1572"/>
      <c r="M70" s="1572"/>
      <c r="N70" s="1572"/>
      <c r="O70" s="1572"/>
      <c r="P70" s="1572"/>
      <c r="Q70" s="1572"/>
      <c r="R70" s="1572"/>
      <c r="S70" s="1572"/>
      <c r="T70" s="1572"/>
      <c r="U70" s="1572"/>
      <c r="V70" s="1651"/>
      <c r="W70" s="1651"/>
      <c r="X70" s="1651"/>
      <c r="Y70" s="1654"/>
      <c r="Z70" s="1647"/>
      <c r="AA70" s="1647"/>
      <c r="AB70" s="1673"/>
      <c r="AC70" s="1673"/>
      <c r="AD70" s="1673"/>
      <c r="AE70" s="1673"/>
      <c r="AF70" s="1673"/>
      <c r="AG70" s="1673"/>
      <c r="AH70" s="1673"/>
      <c r="AI70" s="1673"/>
      <c r="AJ70" s="1673"/>
      <c r="AK70" s="1673"/>
      <c r="AL70" s="1673"/>
      <c r="AM70" s="1673"/>
      <c r="AN70" s="1673"/>
      <c r="AO70" s="1673"/>
      <c r="AP70" s="1673"/>
      <c r="AQ70" s="2119"/>
      <c r="AR70" s="2124"/>
      <c r="AS70" s="2124"/>
    </row>
    <row r="71" spans="1:45" x14ac:dyDescent="0.45">
      <c r="A71" s="1650"/>
      <c r="B71" s="1651"/>
      <c r="C71" s="1651"/>
      <c r="D71" s="1651"/>
      <c r="E71" s="1651"/>
      <c r="F71" s="1572"/>
      <c r="G71" s="1572"/>
      <c r="H71" s="1572"/>
      <c r="I71" s="1572"/>
      <c r="J71" s="1572"/>
      <c r="K71" s="1572"/>
      <c r="L71" s="1572"/>
      <c r="M71" s="1572"/>
      <c r="N71" s="1572"/>
      <c r="O71" s="1572"/>
      <c r="P71" s="1572"/>
      <c r="Q71" s="1572"/>
      <c r="R71" s="1572"/>
      <c r="S71" s="1572"/>
      <c r="T71" s="1572"/>
      <c r="U71" s="1572"/>
      <c r="V71" s="1651"/>
      <c r="W71" s="1651"/>
      <c r="X71" s="1651"/>
      <c r="Y71" s="1654"/>
      <c r="Z71" s="1647"/>
      <c r="AA71" s="1647"/>
      <c r="AB71" s="1673"/>
      <c r="AC71" s="1673"/>
      <c r="AD71" s="1673"/>
      <c r="AE71" s="1673"/>
      <c r="AF71" s="1673"/>
      <c r="AG71" s="1673"/>
      <c r="AH71" s="1673"/>
      <c r="AI71" s="1673"/>
      <c r="AJ71" s="1673"/>
      <c r="AK71" s="1673"/>
      <c r="AL71" s="1673"/>
      <c r="AM71" s="1673"/>
      <c r="AN71" s="1673"/>
      <c r="AO71" s="1673"/>
      <c r="AP71" s="1673"/>
      <c r="AQ71" s="2119"/>
      <c r="AR71" s="2124"/>
      <c r="AS71" s="2124"/>
    </row>
    <row r="72" spans="1:45" x14ac:dyDescent="0.45">
      <c r="A72" s="1650"/>
      <c r="B72" s="1651"/>
      <c r="C72" s="1651"/>
      <c r="D72" s="1651"/>
      <c r="E72" s="1651"/>
      <c r="F72" s="1572"/>
      <c r="G72" s="1572"/>
      <c r="H72" s="1572"/>
      <c r="I72" s="1572"/>
      <c r="J72" s="1572"/>
      <c r="K72" s="1572"/>
      <c r="L72" s="1572"/>
      <c r="M72" s="1572"/>
      <c r="N72" s="1572"/>
      <c r="O72" s="1572"/>
      <c r="P72" s="1572"/>
      <c r="Q72" s="1572"/>
      <c r="R72" s="1572"/>
      <c r="S72" s="1572"/>
      <c r="T72" s="1572"/>
      <c r="U72" s="1572"/>
      <c r="V72" s="1651"/>
      <c r="W72" s="1651"/>
      <c r="X72" s="1651"/>
      <c r="Y72" s="1654"/>
      <c r="Z72" s="1647"/>
      <c r="AA72" s="1647"/>
      <c r="AB72" s="1673"/>
      <c r="AC72" s="1673"/>
      <c r="AD72" s="1673"/>
      <c r="AE72" s="1673"/>
      <c r="AF72" s="1673"/>
      <c r="AG72" s="1673"/>
      <c r="AH72" s="1673"/>
      <c r="AI72" s="1673"/>
      <c r="AJ72" s="1673"/>
      <c r="AK72" s="1673"/>
      <c r="AL72" s="1673"/>
      <c r="AM72" s="1673"/>
      <c r="AN72" s="1673"/>
      <c r="AO72" s="1673"/>
      <c r="AP72" s="1673"/>
      <c r="AQ72" s="2119"/>
      <c r="AR72" s="2124"/>
      <c r="AS72" s="2124"/>
    </row>
    <row r="73" spans="1:45" x14ac:dyDescent="0.45">
      <c r="A73" s="1650"/>
      <c r="B73" s="1651"/>
      <c r="C73" s="1651"/>
      <c r="D73" s="1651"/>
      <c r="E73" s="1651"/>
      <c r="F73" s="1572"/>
      <c r="G73" s="1572"/>
      <c r="H73" s="1572"/>
      <c r="I73" s="1572"/>
      <c r="J73" s="1572"/>
      <c r="K73" s="1572"/>
      <c r="L73" s="1572"/>
      <c r="M73" s="1572"/>
      <c r="N73" s="1572"/>
      <c r="O73" s="1572"/>
      <c r="P73" s="1572"/>
      <c r="Q73" s="1572"/>
      <c r="R73" s="1572"/>
      <c r="S73" s="1572"/>
      <c r="T73" s="1572"/>
      <c r="U73" s="1572"/>
      <c r="V73" s="1651"/>
      <c r="W73" s="1651"/>
      <c r="X73" s="1651"/>
      <c r="Y73" s="1654"/>
      <c r="Z73" s="1647"/>
      <c r="AA73" s="1647"/>
      <c r="AB73" s="1673"/>
      <c r="AC73" s="1673"/>
      <c r="AD73" s="1673"/>
      <c r="AE73" s="1673"/>
      <c r="AF73" s="1673"/>
      <c r="AG73" s="1673"/>
      <c r="AH73" s="1673"/>
      <c r="AI73" s="1673"/>
      <c r="AJ73" s="1673"/>
      <c r="AK73" s="1673"/>
      <c r="AL73" s="1673"/>
      <c r="AM73" s="1673"/>
      <c r="AN73" s="1673"/>
      <c r="AO73" s="1673"/>
      <c r="AP73" s="1673"/>
      <c r="AQ73" s="2119"/>
      <c r="AR73" s="2124"/>
      <c r="AS73" s="2124"/>
    </row>
    <row r="74" spans="1:45" x14ac:dyDescent="0.45">
      <c r="A74" s="1650"/>
      <c r="B74" s="1651"/>
      <c r="C74" s="1651"/>
      <c r="D74" s="1651"/>
      <c r="E74" s="1651"/>
      <c r="F74" s="1572"/>
      <c r="G74" s="1572"/>
      <c r="H74" s="1572"/>
      <c r="I74" s="1572"/>
      <c r="J74" s="1572"/>
      <c r="K74" s="1572"/>
      <c r="L74" s="1572"/>
      <c r="M74" s="1572"/>
      <c r="N74" s="1572"/>
      <c r="O74" s="1572"/>
      <c r="P74" s="1572"/>
      <c r="Q74" s="1572"/>
      <c r="R74" s="1572"/>
      <c r="S74" s="1572"/>
      <c r="T74" s="1572"/>
      <c r="U74" s="1572"/>
      <c r="V74" s="1651"/>
      <c r="W74" s="1651"/>
      <c r="X74" s="1651"/>
      <c r="Y74" s="1654"/>
      <c r="Z74" s="1647"/>
      <c r="AA74" s="1647"/>
      <c r="AB74" s="1673"/>
      <c r="AC74" s="1673"/>
      <c r="AD74" s="1673"/>
      <c r="AE74" s="1673"/>
      <c r="AF74" s="1673"/>
      <c r="AG74" s="1673"/>
      <c r="AH74" s="1673"/>
      <c r="AI74" s="1673"/>
      <c r="AJ74" s="1673"/>
      <c r="AK74" s="1673"/>
      <c r="AL74" s="1673"/>
      <c r="AM74" s="1673"/>
      <c r="AN74" s="1673"/>
      <c r="AO74" s="1673"/>
      <c r="AP74" s="1673"/>
      <c r="AQ74" s="2119"/>
      <c r="AR74" s="2124"/>
      <c r="AS74" s="2124"/>
    </row>
    <row r="75" spans="1:45" x14ac:dyDescent="0.45">
      <c r="A75" s="1650"/>
      <c r="B75" s="1651"/>
      <c r="C75" s="1651"/>
      <c r="D75" s="1651"/>
      <c r="E75" s="1651"/>
      <c r="F75" s="1572"/>
      <c r="G75" s="1572"/>
      <c r="H75" s="1572"/>
      <c r="I75" s="1572"/>
      <c r="J75" s="1572"/>
      <c r="K75" s="1572"/>
      <c r="L75" s="1572"/>
      <c r="M75" s="1572"/>
      <c r="N75" s="1572"/>
      <c r="O75" s="1572"/>
      <c r="P75" s="1572"/>
      <c r="Q75" s="1572"/>
      <c r="R75" s="1572"/>
      <c r="S75" s="1572"/>
      <c r="T75" s="1572"/>
      <c r="U75" s="1572"/>
      <c r="V75" s="1651"/>
      <c r="W75" s="1651"/>
      <c r="X75" s="1651"/>
      <c r="Y75" s="1654"/>
      <c r="Z75" s="1647"/>
      <c r="AA75" s="1647"/>
      <c r="AB75" s="1673"/>
      <c r="AC75" s="1673"/>
      <c r="AD75" s="1673"/>
      <c r="AE75" s="1673"/>
      <c r="AF75" s="1673"/>
      <c r="AG75" s="1673"/>
      <c r="AH75" s="1673"/>
      <c r="AI75" s="1673"/>
      <c r="AJ75" s="1673"/>
      <c r="AK75" s="1673"/>
      <c r="AL75" s="1673"/>
      <c r="AM75" s="1673"/>
      <c r="AN75" s="1673"/>
      <c r="AO75" s="1673"/>
      <c r="AP75" s="1673"/>
      <c r="AQ75" s="2119"/>
      <c r="AR75" s="2124"/>
      <c r="AS75" s="2124"/>
    </row>
    <row r="76" spans="1:45" x14ac:dyDescent="0.45">
      <c r="A76" s="1650"/>
      <c r="B76" s="1651"/>
      <c r="C76" s="1651"/>
      <c r="D76" s="1651"/>
      <c r="E76" s="1651"/>
      <c r="F76" s="1572"/>
      <c r="G76" s="1572"/>
      <c r="H76" s="1572"/>
      <c r="I76" s="1572"/>
      <c r="J76" s="1572"/>
      <c r="K76" s="1572"/>
      <c r="L76" s="1572"/>
      <c r="M76" s="1572"/>
      <c r="N76" s="1572"/>
      <c r="O76" s="1572"/>
      <c r="P76" s="1572"/>
      <c r="Q76" s="1572"/>
      <c r="R76" s="1572"/>
      <c r="S76" s="1572"/>
      <c r="T76" s="1572"/>
      <c r="U76" s="1572"/>
      <c r="V76" s="1651"/>
      <c r="W76" s="1651"/>
      <c r="X76" s="1651"/>
      <c r="Y76" s="1654"/>
      <c r="Z76" s="1647"/>
      <c r="AA76" s="1647"/>
      <c r="AB76" s="1673"/>
      <c r="AC76" s="1673"/>
      <c r="AD76" s="1673"/>
      <c r="AE76" s="1673"/>
      <c r="AF76" s="1673"/>
      <c r="AG76" s="1673"/>
      <c r="AH76" s="1673"/>
      <c r="AI76" s="1673"/>
      <c r="AJ76" s="1673"/>
      <c r="AK76" s="1673"/>
      <c r="AL76" s="1673"/>
      <c r="AM76" s="1673"/>
      <c r="AN76" s="1673"/>
      <c r="AO76" s="1673"/>
      <c r="AP76" s="1673"/>
      <c r="AQ76" s="2119"/>
      <c r="AR76" s="2124"/>
      <c r="AS76" s="2124"/>
    </row>
    <row r="77" spans="1:45" x14ac:dyDescent="0.45">
      <c r="A77" s="1650"/>
      <c r="B77" s="1651"/>
      <c r="C77" s="1651"/>
      <c r="D77" s="1651"/>
      <c r="E77" s="1651"/>
      <c r="F77" s="1572"/>
      <c r="G77" s="1572"/>
      <c r="H77" s="1572"/>
      <c r="I77" s="1572"/>
      <c r="J77" s="1572"/>
      <c r="K77" s="1572"/>
      <c r="L77" s="1572"/>
      <c r="M77" s="1572"/>
      <c r="N77" s="1572"/>
      <c r="O77" s="1572"/>
      <c r="P77" s="1572"/>
      <c r="Q77" s="1572"/>
      <c r="R77" s="1572"/>
      <c r="S77" s="1572"/>
      <c r="T77" s="1572"/>
      <c r="U77" s="1572"/>
      <c r="V77" s="1651"/>
      <c r="W77" s="1651"/>
      <c r="X77" s="1651"/>
      <c r="Y77" s="1654"/>
      <c r="Z77" s="1647"/>
      <c r="AA77" s="1647"/>
      <c r="AB77" s="1673"/>
      <c r="AC77" s="1673"/>
      <c r="AD77" s="1673"/>
      <c r="AE77" s="1673"/>
      <c r="AF77" s="1673"/>
      <c r="AG77" s="1673"/>
      <c r="AH77" s="1673"/>
      <c r="AI77" s="1673"/>
      <c r="AJ77" s="1673"/>
      <c r="AK77" s="1673"/>
      <c r="AL77" s="1673"/>
      <c r="AM77" s="1673"/>
      <c r="AN77" s="1673"/>
      <c r="AO77" s="1673"/>
      <c r="AP77" s="1673"/>
      <c r="AQ77" s="2119"/>
      <c r="AR77" s="2124"/>
      <c r="AS77" s="2124"/>
    </row>
    <row r="78" spans="1:45" x14ac:dyDescent="0.45">
      <c r="A78" s="1650"/>
      <c r="B78" s="1651"/>
      <c r="C78" s="1651"/>
      <c r="D78" s="1651"/>
      <c r="E78" s="1651"/>
      <c r="F78" s="1572"/>
      <c r="G78" s="1572"/>
      <c r="H78" s="1572"/>
      <c r="I78" s="1572"/>
      <c r="J78" s="1572"/>
      <c r="K78" s="1572"/>
      <c r="L78" s="1572"/>
      <c r="M78" s="1572"/>
      <c r="N78" s="1572"/>
      <c r="O78" s="1572"/>
      <c r="P78" s="1572"/>
      <c r="Q78" s="1572"/>
      <c r="R78" s="1572"/>
      <c r="S78" s="1572"/>
      <c r="T78" s="1572"/>
      <c r="U78" s="1572"/>
      <c r="V78" s="1651"/>
      <c r="W78" s="1651"/>
      <c r="X78" s="1651"/>
      <c r="Y78" s="1654"/>
      <c r="Z78" s="1647"/>
      <c r="AA78" s="1647"/>
      <c r="AB78" s="1673"/>
      <c r="AC78" s="1673"/>
      <c r="AD78" s="1673"/>
      <c r="AE78" s="1673"/>
      <c r="AF78" s="1673"/>
      <c r="AG78" s="1673"/>
      <c r="AH78" s="1673"/>
      <c r="AI78" s="1673"/>
      <c r="AJ78" s="1673"/>
      <c r="AK78" s="1673"/>
      <c r="AL78" s="1673"/>
      <c r="AM78" s="1673"/>
      <c r="AN78" s="1673"/>
      <c r="AO78" s="1673"/>
      <c r="AP78" s="1673"/>
      <c r="AQ78" s="2119"/>
      <c r="AR78" s="2124"/>
      <c r="AS78" s="2124"/>
    </row>
    <row r="79" spans="1:45" x14ac:dyDescent="0.45">
      <c r="A79" s="1650"/>
      <c r="B79" s="1651"/>
      <c r="C79" s="1651"/>
      <c r="D79" s="1651"/>
      <c r="E79" s="1651"/>
      <c r="F79" s="1572"/>
      <c r="G79" s="1572"/>
      <c r="H79" s="1572"/>
      <c r="I79" s="1572"/>
      <c r="J79" s="1572"/>
      <c r="K79" s="1572"/>
      <c r="L79" s="1572"/>
      <c r="M79" s="1572"/>
      <c r="N79" s="1572"/>
      <c r="O79" s="1572"/>
      <c r="P79" s="1572"/>
      <c r="Q79" s="1572"/>
      <c r="R79" s="1572"/>
      <c r="S79" s="1572"/>
      <c r="T79" s="1572"/>
      <c r="U79" s="1572"/>
      <c r="V79" s="1651"/>
      <c r="W79" s="1651"/>
      <c r="X79" s="1651"/>
      <c r="Y79" s="1654"/>
      <c r="Z79" s="1647"/>
      <c r="AA79" s="1647"/>
      <c r="AB79" s="1673"/>
      <c r="AC79" s="1673"/>
      <c r="AD79" s="1673"/>
      <c r="AE79" s="1673"/>
      <c r="AF79" s="1673"/>
      <c r="AG79" s="1673"/>
      <c r="AH79" s="1673"/>
      <c r="AI79" s="1673"/>
      <c r="AJ79" s="1673"/>
      <c r="AK79" s="1673"/>
      <c r="AL79" s="1673"/>
      <c r="AM79" s="1673"/>
      <c r="AN79" s="1673"/>
      <c r="AO79" s="1673"/>
      <c r="AP79" s="1673"/>
      <c r="AQ79" s="2119"/>
      <c r="AR79" s="2124"/>
      <c r="AS79" s="2124"/>
    </row>
    <row r="80" spans="1:45" x14ac:dyDescent="0.45">
      <c r="A80" s="1650"/>
      <c r="B80" s="1651"/>
      <c r="C80" s="1651"/>
      <c r="D80" s="1651"/>
      <c r="E80" s="1651"/>
      <c r="F80" s="1572"/>
      <c r="G80" s="1572"/>
      <c r="H80" s="1572"/>
      <c r="I80" s="1572"/>
      <c r="J80" s="1572"/>
      <c r="K80" s="1572"/>
      <c r="L80" s="1572"/>
      <c r="M80" s="1572"/>
      <c r="N80" s="1572"/>
      <c r="O80" s="1572"/>
      <c r="P80" s="1572"/>
      <c r="Q80" s="1572"/>
      <c r="R80" s="1572"/>
      <c r="S80" s="1572"/>
      <c r="T80" s="1572"/>
      <c r="U80" s="1572"/>
      <c r="V80" s="1651"/>
      <c r="W80" s="1651"/>
      <c r="X80" s="1651"/>
      <c r="Y80" s="1654"/>
      <c r="Z80" s="1647"/>
      <c r="AA80" s="1647"/>
      <c r="AB80" s="1673"/>
      <c r="AC80" s="1673"/>
      <c r="AD80" s="1673"/>
      <c r="AE80" s="1673"/>
      <c r="AF80" s="1673"/>
      <c r="AG80" s="1673"/>
      <c r="AH80" s="1673"/>
      <c r="AI80" s="1673"/>
      <c r="AJ80" s="1673"/>
      <c r="AK80" s="1673"/>
      <c r="AL80" s="1673"/>
      <c r="AM80" s="1673"/>
      <c r="AN80" s="1673"/>
      <c r="AO80" s="1673"/>
      <c r="AP80" s="1673"/>
      <c r="AQ80" s="2119"/>
      <c r="AR80" s="2124"/>
      <c r="AS80" s="2124"/>
    </row>
    <row r="81" spans="1:45" x14ac:dyDescent="0.45">
      <c r="A81" s="1650"/>
      <c r="B81" s="1651"/>
      <c r="C81" s="1651"/>
      <c r="D81" s="1651"/>
      <c r="E81" s="1651"/>
      <c r="F81" s="1572"/>
      <c r="G81" s="1572"/>
      <c r="H81" s="1572"/>
      <c r="I81" s="1572"/>
      <c r="J81" s="1572"/>
      <c r="K81" s="1572"/>
      <c r="L81" s="1572"/>
      <c r="M81" s="1572"/>
      <c r="N81" s="1572"/>
      <c r="O81" s="1572"/>
      <c r="P81" s="1572"/>
      <c r="Q81" s="1572"/>
      <c r="R81" s="1572"/>
      <c r="S81" s="1572"/>
      <c r="T81" s="1572"/>
      <c r="U81" s="1572"/>
      <c r="V81" s="1651"/>
      <c r="W81" s="1651"/>
      <c r="X81" s="1651"/>
      <c r="Y81" s="1654"/>
      <c r="Z81" s="1647"/>
      <c r="AA81" s="1647"/>
      <c r="AB81" s="1673"/>
      <c r="AC81" s="1673"/>
      <c r="AD81" s="1673"/>
      <c r="AE81" s="1673"/>
      <c r="AF81" s="1673"/>
      <c r="AG81" s="1673"/>
      <c r="AH81" s="1673"/>
      <c r="AI81" s="1673"/>
      <c r="AJ81" s="1673"/>
      <c r="AK81" s="1673"/>
      <c r="AL81" s="1673"/>
      <c r="AM81" s="1673"/>
      <c r="AN81" s="1673"/>
      <c r="AO81" s="1673"/>
      <c r="AP81" s="1673"/>
      <c r="AQ81" s="2119"/>
      <c r="AR81" s="2124"/>
      <c r="AS81" s="2124"/>
    </row>
    <row r="82" spans="1:45" x14ac:dyDescent="0.45">
      <c r="A82" s="1650"/>
      <c r="B82" s="1651"/>
      <c r="C82" s="1651"/>
      <c r="D82" s="1651"/>
      <c r="E82" s="1651"/>
      <c r="F82" s="1572"/>
      <c r="G82" s="1572"/>
      <c r="H82" s="1572"/>
      <c r="I82" s="1572"/>
      <c r="J82" s="1572"/>
      <c r="K82" s="1572"/>
      <c r="L82" s="1572"/>
      <c r="M82" s="1572"/>
      <c r="N82" s="1572"/>
      <c r="O82" s="1572"/>
      <c r="P82" s="1572"/>
      <c r="Q82" s="1572"/>
      <c r="R82" s="1572"/>
      <c r="S82" s="1572"/>
      <c r="T82" s="1572"/>
      <c r="U82" s="1572"/>
      <c r="V82" s="1651"/>
      <c r="W82" s="1651"/>
      <c r="X82" s="1651"/>
      <c r="Y82" s="1654"/>
      <c r="Z82" s="1647"/>
      <c r="AA82" s="1647"/>
      <c r="AB82" s="1673"/>
      <c r="AC82" s="1673"/>
      <c r="AD82" s="1673"/>
      <c r="AE82" s="1673"/>
      <c r="AF82" s="1673"/>
      <c r="AG82" s="1673"/>
      <c r="AH82" s="1673"/>
      <c r="AI82" s="1673"/>
      <c r="AJ82" s="1673"/>
      <c r="AK82" s="1673"/>
      <c r="AL82" s="1673"/>
      <c r="AM82" s="1673"/>
      <c r="AN82" s="1673"/>
      <c r="AO82" s="1673"/>
      <c r="AP82" s="1673"/>
      <c r="AQ82" s="2119"/>
      <c r="AR82" s="2124"/>
      <c r="AS82" s="2124"/>
    </row>
    <row r="83" spans="1:45" x14ac:dyDescent="0.45">
      <c r="A83" s="1650"/>
      <c r="B83" s="1651"/>
      <c r="C83" s="1651"/>
      <c r="D83" s="1651"/>
      <c r="E83" s="1651"/>
      <c r="F83" s="1572"/>
      <c r="G83" s="1572"/>
      <c r="H83" s="1572"/>
      <c r="I83" s="1572"/>
      <c r="J83" s="1572"/>
      <c r="K83" s="1572"/>
      <c r="L83" s="1572"/>
      <c r="M83" s="1572"/>
      <c r="N83" s="1572"/>
      <c r="O83" s="1572"/>
      <c r="P83" s="1572"/>
      <c r="Q83" s="1572"/>
      <c r="R83" s="1572"/>
      <c r="S83" s="1572"/>
      <c r="T83" s="1572"/>
      <c r="U83" s="1572"/>
      <c r="V83" s="1651"/>
      <c r="W83" s="1651"/>
      <c r="X83" s="1651"/>
      <c r="Y83" s="1654"/>
      <c r="Z83" s="1647"/>
      <c r="AA83" s="1647"/>
      <c r="AB83" s="1673"/>
      <c r="AC83" s="1673"/>
      <c r="AD83" s="1673"/>
      <c r="AE83" s="1673"/>
      <c r="AF83" s="1673"/>
      <c r="AG83" s="1673"/>
      <c r="AH83" s="1673"/>
      <c r="AI83" s="1673"/>
      <c r="AJ83" s="1673"/>
      <c r="AK83" s="1673"/>
      <c r="AL83" s="1673"/>
      <c r="AM83" s="1673"/>
      <c r="AN83" s="1673"/>
      <c r="AO83" s="1673"/>
      <c r="AP83" s="1673"/>
      <c r="AQ83" s="2119"/>
      <c r="AR83" s="2124"/>
      <c r="AS83" s="2124"/>
    </row>
    <row r="84" spans="1:45" x14ac:dyDescent="0.45">
      <c r="A84" s="1650"/>
      <c r="B84" s="1651"/>
      <c r="C84" s="1651"/>
      <c r="D84" s="1651"/>
      <c r="E84" s="1651"/>
      <c r="F84" s="1572"/>
      <c r="G84" s="1572"/>
      <c r="H84" s="1572"/>
      <c r="I84" s="1572"/>
      <c r="J84" s="1572"/>
      <c r="K84" s="1572"/>
      <c r="L84" s="1572"/>
      <c r="M84" s="1572"/>
      <c r="N84" s="1572"/>
      <c r="O84" s="1572"/>
      <c r="P84" s="1572"/>
      <c r="Q84" s="1572"/>
      <c r="R84" s="1572"/>
      <c r="S84" s="1572"/>
      <c r="T84" s="1572"/>
      <c r="U84" s="1572"/>
      <c r="V84" s="1651"/>
      <c r="W84" s="1651"/>
      <c r="X84" s="1651"/>
      <c r="Y84" s="1654"/>
      <c r="Z84" s="1647"/>
      <c r="AA84" s="1647"/>
      <c r="AB84" s="1673"/>
      <c r="AC84" s="1673"/>
      <c r="AD84" s="1673"/>
      <c r="AE84" s="1673"/>
      <c r="AF84" s="1673"/>
      <c r="AG84" s="1673"/>
      <c r="AH84" s="1673"/>
      <c r="AI84" s="1673"/>
      <c r="AJ84" s="1673"/>
      <c r="AK84" s="1673"/>
      <c r="AL84" s="1673"/>
      <c r="AM84" s="1673"/>
      <c r="AN84" s="1673"/>
      <c r="AO84" s="1673"/>
      <c r="AP84" s="1673"/>
      <c r="AQ84" s="2119"/>
      <c r="AR84" s="2124"/>
      <c r="AS84" s="2124"/>
    </row>
    <row r="85" spans="1:45" x14ac:dyDescent="0.45">
      <c r="A85" s="1650"/>
      <c r="B85" s="1651"/>
      <c r="C85" s="1651"/>
      <c r="D85" s="1651"/>
      <c r="E85" s="1651"/>
      <c r="F85" s="1572"/>
      <c r="G85" s="1572"/>
      <c r="H85" s="1572"/>
      <c r="I85" s="1572"/>
      <c r="J85" s="1572"/>
      <c r="K85" s="1572"/>
      <c r="L85" s="1572"/>
      <c r="M85" s="1572"/>
      <c r="N85" s="1572"/>
      <c r="O85" s="1572"/>
      <c r="P85" s="1572"/>
      <c r="Q85" s="1572"/>
      <c r="R85" s="1572"/>
      <c r="S85" s="1572"/>
      <c r="T85" s="1572"/>
      <c r="U85" s="1572"/>
      <c r="V85" s="1651"/>
      <c r="W85" s="1651"/>
      <c r="X85" s="1651"/>
      <c r="Y85" s="1654"/>
      <c r="Z85" s="1647"/>
      <c r="AA85" s="1647"/>
      <c r="AB85" s="1673"/>
      <c r="AC85" s="1673"/>
      <c r="AD85" s="1673"/>
      <c r="AE85" s="1673"/>
      <c r="AF85" s="1673"/>
      <c r="AG85" s="1673"/>
      <c r="AH85" s="1673"/>
      <c r="AI85" s="1673"/>
      <c r="AJ85" s="1673"/>
      <c r="AK85" s="1673"/>
      <c r="AL85" s="1673"/>
      <c r="AM85" s="1673"/>
      <c r="AN85" s="1673"/>
      <c r="AO85" s="1673"/>
      <c r="AP85" s="1673"/>
      <c r="AQ85" s="2119"/>
      <c r="AR85" s="2124"/>
      <c r="AS85" s="2124"/>
    </row>
    <row r="86" spans="1:45" x14ac:dyDescent="0.45">
      <c r="A86" s="1650"/>
      <c r="B86" s="1651"/>
      <c r="C86" s="1651"/>
      <c r="D86" s="1651"/>
      <c r="E86" s="1651"/>
      <c r="F86" s="1572"/>
      <c r="G86" s="1572"/>
      <c r="H86" s="1572"/>
      <c r="I86" s="1572"/>
      <c r="J86" s="1572"/>
      <c r="K86" s="1572"/>
      <c r="L86" s="1572"/>
      <c r="M86" s="1572"/>
      <c r="N86" s="1572"/>
      <c r="O86" s="1572"/>
      <c r="P86" s="1572"/>
      <c r="Q86" s="1572"/>
      <c r="R86" s="1572"/>
      <c r="S86" s="1572"/>
      <c r="T86" s="1572"/>
      <c r="U86" s="1572"/>
      <c r="V86" s="1651"/>
      <c r="W86" s="1651"/>
      <c r="X86" s="1651"/>
      <c r="Y86" s="1654"/>
      <c r="Z86" s="1647"/>
      <c r="AA86" s="1647"/>
      <c r="AB86" s="1673"/>
      <c r="AC86" s="1673"/>
      <c r="AD86" s="1673"/>
      <c r="AE86" s="1673"/>
      <c r="AF86" s="1673"/>
      <c r="AG86" s="1673"/>
      <c r="AH86" s="1673"/>
      <c r="AI86" s="1673"/>
      <c r="AJ86" s="1673"/>
      <c r="AK86" s="1673"/>
      <c r="AL86" s="1673"/>
      <c r="AM86" s="1673"/>
      <c r="AN86" s="1673"/>
      <c r="AO86" s="1673"/>
      <c r="AP86" s="1673"/>
      <c r="AQ86" s="2119"/>
      <c r="AR86" s="2124"/>
      <c r="AS86" s="2124"/>
    </row>
    <row r="87" spans="1:45" x14ac:dyDescent="0.45">
      <c r="A87" s="1650"/>
      <c r="B87" s="1651"/>
      <c r="C87" s="1651"/>
      <c r="D87" s="1651"/>
      <c r="E87" s="1651"/>
      <c r="F87" s="1572"/>
      <c r="G87" s="1572"/>
      <c r="H87" s="1572"/>
      <c r="I87" s="1572"/>
      <c r="J87" s="1572"/>
      <c r="K87" s="1572"/>
      <c r="L87" s="1572"/>
      <c r="M87" s="1572"/>
      <c r="N87" s="1572"/>
      <c r="O87" s="1572"/>
      <c r="P87" s="1572"/>
      <c r="Q87" s="1572"/>
      <c r="R87" s="1572"/>
      <c r="S87" s="1572"/>
      <c r="T87" s="1572"/>
      <c r="U87" s="1572"/>
      <c r="V87" s="1651"/>
      <c r="W87" s="1651"/>
      <c r="X87" s="1651"/>
      <c r="Y87" s="1654"/>
      <c r="Z87" s="1647"/>
      <c r="AA87" s="1647"/>
      <c r="AB87" s="1673"/>
      <c r="AC87" s="1673"/>
      <c r="AD87" s="1673"/>
      <c r="AE87" s="1673"/>
      <c r="AF87" s="1673"/>
      <c r="AG87" s="1673"/>
      <c r="AH87" s="1673"/>
      <c r="AI87" s="1673"/>
      <c r="AJ87" s="1673"/>
      <c r="AK87" s="1673"/>
      <c r="AL87" s="1673"/>
      <c r="AM87" s="1673"/>
      <c r="AN87" s="1673"/>
      <c r="AO87" s="1673"/>
      <c r="AP87" s="1673"/>
      <c r="AQ87" s="2119"/>
      <c r="AR87" s="2124"/>
      <c r="AS87" s="2124"/>
    </row>
    <row r="88" spans="1:45" x14ac:dyDescent="0.45">
      <c r="A88" s="1650"/>
      <c r="B88" s="1651"/>
      <c r="C88" s="1651"/>
      <c r="D88" s="1651"/>
      <c r="E88" s="1651"/>
      <c r="F88" s="1572"/>
      <c r="G88" s="1572"/>
      <c r="H88" s="1572"/>
      <c r="I88" s="1572"/>
      <c r="J88" s="1572"/>
      <c r="K88" s="1572"/>
      <c r="L88" s="1572"/>
      <c r="M88" s="1572"/>
      <c r="N88" s="1572"/>
      <c r="O88" s="1572"/>
      <c r="P88" s="1572"/>
      <c r="Q88" s="1572"/>
      <c r="R88" s="1572"/>
      <c r="S88" s="1572"/>
      <c r="T88" s="1572"/>
      <c r="U88" s="1572"/>
      <c r="V88" s="1651"/>
      <c r="W88" s="1651"/>
      <c r="X88" s="1651"/>
      <c r="Y88" s="1654"/>
      <c r="Z88" s="1647"/>
      <c r="AA88" s="1647"/>
      <c r="AB88" s="1673"/>
      <c r="AC88" s="1673"/>
      <c r="AD88" s="1673"/>
      <c r="AE88" s="1673"/>
      <c r="AF88" s="1673"/>
      <c r="AG88" s="1673"/>
      <c r="AH88" s="1673"/>
      <c r="AI88" s="1673"/>
      <c r="AJ88" s="1673"/>
      <c r="AK88" s="1673"/>
      <c r="AL88" s="1673"/>
      <c r="AM88" s="1673"/>
      <c r="AN88" s="1673"/>
      <c r="AO88" s="1673"/>
      <c r="AP88" s="1673"/>
      <c r="AQ88" s="2119"/>
      <c r="AR88" s="2124"/>
      <c r="AS88" s="2124"/>
    </row>
    <row r="89" spans="1:45" x14ac:dyDescent="0.45">
      <c r="A89" s="1650"/>
      <c r="B89" s="1651"/>
      <c r="C89" s="1651"/>
      <c r="D89" s="1651"/>
      <c r="E89" s="1651"/>
      <c r="F89" s="1572"/>
      <c r="G89" s="1572"/>
      <c r="H89" s="1572"/>
      <c r="I89" s="1572"/>
      <c r="J89" s="1572"/>
      <c r="K89" s="1572"/>
      <c r="L89" s="1572"/>
      <c r="M89" s="1572"/>
      <c r="N89" s="1572"/>
      <c r="O89" s="1572"/>
      <c r="P89" s="1572"/>
      <c r="Q89" s="1572"/>
      <c r="R89" s="1572"/>
      <c r="S89" s="1572"/>
      <c r="T89" s="1572"/>
      <c r="U89" s="1572"/>
      <c r="V89" s="1651"/>
      <c r="W89" s="1651"/>
      <c r="X89" s="1651"/>
      <c r="Y89" s="1654"/>
      <c r="Z89" s="1647"/>
      <c r="AA89" s="1647"/>
      <c r="AB89" s="1673"/>
      <c r="AC89" s="1673"/>
      <c r="AD89" s="1673"/>
      <c r="AE89" s="1673"/>
      <c r="AF89" s="1673"/>
      <c r="AG89" s="1673"/>
      <c r="AH89" s="1673"/>
      <c r="AI89" s="1673"/>
      <c r="AJ89" s="1673"/>
      <c r="AK89" s="1673"/>
      <c r="AL89" s="1673"/>
      <c r="AM89" s="1673"/>
      <c r="AN89" s="1673"/>
      <c r="AO89" s="1673"/>
      <c r="AP89" s="1673"/>
      <c r="AQ89" s="2119"/>
      <c r="AR89" s="2124"/>
      <c r="AS89" s="2124"/>
    </row>
    <row r="90" spans="1:45" x14ac:dyDescent="0.45">
      <c r="A90" s="1650"/>
      <c r="B90" s="1651"/>
      <c r="C90" s="1651"/>
      <c r="D90" s="1651"/>
      <c r="E90" s="1651"/>
      <c r="F90" s="1572"/>
      <c r="G90" s="1572"/>
      <c r="H90" s="1572"/>
      <c r="I90" s="1572"/>
      <c r="J90" s="1572"/>
      <c r="K90" s="1572"/>
      <c r="L90" s="1572"/>
      <c r="M90" s="1572"/>
      <c r="N90" s="1572"/>
      <c r="O90" s="1572"/>
      <c r="P90" s="1572"/>
      <c r="Q90" s="1572"/>
      <c r="R90" s="1572"/>
      <c r="S90" s="1572"/>
      <c r="T90" s="1572"/>
      <c r="U90" s="1572"/>
      <c r="V90" s="1651"/>
      <c r="W90" s="1651"/>
      <c r="X90" s="1651"/>
      <c r="Y90" s="1654"/>
      <c r="Z90" s="1647"/>
      <c r="AA90" s="1647"/>
      <c r="AB90" s="1673"/>
      <c r="AC90" s="1673"/>
      <c r="AD90" s="1673"/>
      <c r="AE90" s="1673"/>
      <c r="AF90" s="1673"/>
      <c r="AG90" s="1673"/>
      <c r="AH90" s="1673"/>
      <c r="AI90" s="1673"/>
      <c r="AJ90" s="1673"/>
      <c r="AK90" s="1673"/>
      <c r="AL90" s="1673"/>
      <c r="AM90" s="1673"/>
      <c r="AN90" s="1673"/>
      <c r="AO90" s="1673"/>
      <c r="AP90" s="1673"/>
      <c r="AQ90" s="2119"/>
      <c r="AR90" s="2124"/>
      <c r="AS90" s="2124"/>
    </row>
    <row r="91" spans="1:45" x14ac:dyDescent="0.45">
      <c r="A91" s="1650"/>
      <c r="B91" s="1651"/>
      <c r="C91" s="1651"/>
      <c r="D91" s="1651"/>
      <c r="E91" s="1651"/>
      <c r="F91" s="1572"/>
      <c r="G91" s="1572"/>
      <c r="H91" s="1572"/>
      <c r="I91" s="1572"/>
      <c r="J91" s="1572"/>
      <c r="K91" s="1572"/>
      <c r="L91" s="1572"/>
      <c r="M91" s="1572"/>
      <c r="N91" s="1572"/>
      <c r="O91" s="1572"/>
      <c r="P91" s="1572"/>
      <c r="Q91" s="1572"/>
      <c r="R91" s="1572"/>
      <c r="S91" s="1572"/>
      <c r="T91" s="1572"/>
      <c r="U91" s="1572"/>
      <c r="V91" s="1651"/>
      <c r="W91" s="1651"/>
      <c r="X91" s="1651"/>
      <c r="Y91" s="1654"/>
      <c r="Z91" s="1647"/>
      <c r="AA91" s="1647"/>
      <c r="AB91" s="1673"/>
      <c r="AC91" s="1673"/>
      <c r="AD91" s="1673"/>
      <c r="AE91" s="1673"/>
      <c r="AF91" s="1673"/>
      <c r="AG91" s="1673"/>
      <c r="AH91" s="1673"/>
      <c r="AI91" s="1673"/>
      <c r="AJ91" s="1673"/>
      <c r="AK91" s="1673"/>
      <c r="AL91" s="1673"/>
      <c r="AM91" s="1673"/>
      <c r="AN91" s="1673"/>
      <c r="AO91" s="1673"/>
      <c r="AP91" s="1673"/>
      <c r="AQ91" s="2119"/>
      <c r="AR91" s="2124"/>
      <c r="AS91" s="2124"/>
    </row>
    <row r="92" spans="1:45" x14ac:dyDescent="0.45">
      <c r="A92" s="1650"/>
      <c r="B92" s="1651"/>
      <c r="C92" s="1651"/>
      <c r="D92" s="1651"/>
      <c r="E92" s="1651"/>
      <c r="F92" s="1572"/>
      <c r="G92" s="1572"/>
      <c r="H92" s="1572"/>
      <c r="I92" s="1572"/>
      <c r="J92" s="1572"/>
      <c r="K92" s="1572"/>
      <c r="L92" s="1572"/>
      <c r="M92" s="1572"/>
      <c r="N92" s="1572"/>
      <c r="O92" s="1572"/>
      <c r="P92" s="1572"/>
      <c r="Q92" s="1572"/>
      <c r="R92" s="1572"/>
      <c r="S92" s="1572"/>
      <c r="T92" s="1572"/>
      <c r="U92" s="1572"/>
      <c r="V92" s="1651"/>
      <c r="W92" s="1651"/>
      <c r="X92" s="1651"/>
      <c r="Y92" s="1654"/>
      <c r="Z92" s="1647"/>
      <c r="AA92" s="1647"/>
      <c r="AB92" s="1673"/>
      <c r="AC92" s="1673"/>
      <c r="AD92" s="1673"/>
      <c r="AE92" s="1673"/>
      <c r="AF92" s="1673"/>
      <c r="AG92" s="1673"/>
      <c r="AH92" s="1673"/>
      <c r="AI92" s="1673"/>
      <c r="AJ92" s="1673"/>
      <c r="AK92" s="1673"/>
      <c r="AL92" s="1673"/>
      <c r="AM92" s="1673"/>
      <c r="AN92" s="1673"/>
      <c r="AO92" s="1673"/>
      <c r="AP92" s="1673"/>
      <c r="AQ92" s="2119"/>
      <c r="AR92" s="2124"/>
      <c r="AS92" s="2124"/>
    </row>
    <row r="93" spans="1:45" x14ac:dyDescent="0.45">
      <c r="A93" s="1650"/>
      <c r="B93" s="1651"/>
      <c r="C93" s="1651"/>
      <c r="D93" s="1651"/>
      <c r="E93" s="1651"/>
      <c r="F93" s="1572"/>
      <c r="G93" s="1572"/>
      <c r="H93" s="1572"/>
      <c r="I93" s="1572"/>
      <c r="J93" s="1572"/>
      <c r="K93" s="1572"/>
      <c r="L93" s="1572"/>
      <c r="M93" s="1572"/>
      <c r="N93" s="1572"/>
      <c r="O93" s="1572"/>
      <c r="P93" s="1572"/>
      <c r="Q93" s="1572"/>
      <c r="R93" s="1572"/>
      <c r="S93" s="1572"/>
      <c r="T93" s="1572"/>
      <c r="U93" s="1572"/>
      <c r="V93" s="1651"/>
      <c r="W93" s="1651"/>
      <c r="X93" s="1651"/>
      <c r="Y93" s="1654"/>
      <c r="Z93" s="1647"/>
      <c r="AA93" s="1647"/>
      <c r="AB93" s="1673"/>
      <c r="AC93" s="1673"/>
      <c r="AD93" s="1673"/>
      <c r="AE93" s="1673"/>
      <c r="AF93" s="1673"/>
      <c r="AG93" s="1673"/>
      <c r="AH93" s="1673"/>
      <c r="AI93" s="1673"/>
      <c r="AJ93" s="1673"/>
      <c r="AK93" s="1673"/>
      <c r="AL93" s="1673"/>
      <c r="AM93" s="1673"/>
      <c r="AN93" s="1673"/>
      <c r="AO93" s="1673"/>
      <c r="AP93" s="1673"/>
      <c r="AQ93" s="2119"/>
      <c r="AR93" s="2124"/>
      <c r="AS93" s="2124"/>
    </row>
    <row r="94" spans="1:45" x14ac:dyDescent="0.45">
      <c r="A94" s="1650"/>
      <c r="B94" s="1651"/>
      <c r="C94" s="1651"/>
      <c r="D94" s="1651"/>
      <c r="E94" s="1651"/>
      <c r="F94" s="1572"/>
      <c r="G94" s="1572"/>
      <c r="H94" s="1572"/>
      <c r="I94" s="1572"/>
      <c r="J94" s="1572"/>
      <c r="K94" s="1572"/>
      <c r="L94" s="1572"/>
      <c r="M94" s="1572"/>
      <c r="N94" s="1572"/>
      <c r="O94" s="1572"/>
      <c r="P94" s="1572"/>
      <c r="Q94" s="1572"/>
      <c r="R94" s="1572"/>
      <c r="S94" s="1572"/>
      <c r="T94" s="1572"/>
      <c r="U94" s="1572"/>
      <c r="V94" s="1651"/>
      <c r="W94" s="1651"/>
      <c r="X94" s="1651"/>
      <c r="Y94" s="1654"/>
      <c r="Z94" s="1647"/>
      <c r="AA94" s="1647"/>
      <c r="AB94" s="1673"/>
      <c r="AC94" s="1673"/>
      <c r="AD94" s="1673"/>
      <c r="AE94" s="1673"/>
      <c r="AF94" s="1673"/>
      <c r="AG94" s="1673"/>
      <c r="AH94" s="1673"/>
      <c r="AI94" s="1673"/>
      <c r="AJ94" s="1673"/>
      <c r="AK94" s="1673"/>
      <c r="AL94" s="1673"/>
      <c r="AM94" s="1673"/>
      <c r="AN94" s="1673"/>
      <c r="AO94" s="1673"/>
      <c r="AP94" s="1673"/>
      <c r="AQ94" s="2119"/>
      <c r="AR94" s="2124"/>
      <c r="AS94" s="2124"/>
    </row>
    <row r="95" spans="1:45" x14ac:dyDescent="0.45">
      <c r="A95" s="1650"/>
      <c r="B95" s="1651"/>
      <c r="C95" s="1651"/>
      <c r="D95" s="1651"/>
      <c r="E95" s="1651"/>
      <c r="F95" s="1572"/>
      <c r="G95" s="1572"/>
      <c r="H95" s="1572"/>
      <c r="I95" s="1572"/>
      <c r="J95" s="1572"/>
      <c r="K95" s="1572"/>
      <c r="L95" s="1572"/>
      <c r="M95" s="1572"/>
      <c r="N95" s="1572"/>
      <c r="O95" s="1572"/>
      <c r="P95" s="1572"/>
      <c r="Q95" s="1572"/>
      <c r="R95" s="1572"/>
      <c r="S95" s="1572"/>
      <c r="T95" s="1572"/>
      <c r="U95" s="1572"/>
      <c r="V95" s="1651"/>
      <c r="W95" s="1651"/>
      <c r="X95" s="1651"/>
      <c r="Y95" s="1654"/>
      <c r="Z95" s="1647"/>
      <c r="AA95" s="1647"/>
      <c r="AB95" s="1673"/>
      <c r="AC95" s="1673"/>
      <c r="AD95" s="1673"/>
      <c r="AE95" s="1673"/>
      <c r="AF95" s="1673"/>
      <c r="AG95" s="1673"/>
      <c r="AH95" s="1673"/>
      <c r="AI95" s="1673"/>
      <c r="AJ95" s="1673"/>
      <c r="AK95" s="1673"/>
      <c r="AL95" s="1673"/>
      <c r="AM95" s="1673"/>
      <c r="AN95" s="1673"/>
      <c r="AO95" s="1673"/>
      <c r="AP95" s="1673"/>
      <c r="AQ95" s="2119"/>
      <c r="AR95" s="2124"/>
      <c r="AS95" s="2124"/>
    </row>
    <row r="96" spans="1:45" x14ac:dyDescent="0.45">
      <c r="A96" s="1650"/>
      <c r="B96" s="1651"/>
      <c r="C96" s="1651"/>
      <c r="D96" s="1651"/>
      <c r="E96" s="1651"/>
      <c r="F96" s="1572"/>
      <c r="G96" s="1572"/>
      <c r="H96" s="1572"/>
      <c r="I96" s="1572"/>
      <c r="J96" s="1572"/>
      <c r="K96" s="1572"/>
      <c r="L96" s="1572"/>
      <c r="M96" s="1572"/>
      <c r="N96" s="1572"/>
      <c r="O96" s="1572"/>
      <c r="P96" s="1572"/>
      <c r="Q96" s="1572"/>
      <c r="R96" s="1572"/>
      <c r="S96" s="1572"/>
      <c r="T96" s="1572"/>
      <c r="U96" s="1572"/>
      <c r="V96" s="1651"/>
      <c r="W96" s="1651"/>
      <c r="X96" s="1651"/>
      <c r="Y96" s="1654"/>
      <c r="Z96" s="1647"/>
      <c r="AA96" s="1647"/>
      <c r="AB96" s="1673"/>
      <c r="AC96" s="1673"/>
      <c r="AD96" s="1673"/>
      <c r="AE96" s="1673"/>
      <c r="AF96" s="1673"/>
      <c r="AG96" s="1673"/>
      <c r="AH96" s="1673"/>
      <c r="AI96" s="1673"/>
      <c r="AJ96" s="1673"/>
      <c r="AK96" s="1673"/>
      <c r="AL96" s="1673"/>
      <c r="AM96" s="1673"/>
      <c r="AN96" s="1673"/>
      <c r="AO96" s="1673"/>
      <c r="AP96" s="1673"/>
      <c r="AQ96" s="2119"/>
      <c r="AR96" s="2124"/>
      <c r="AS96" s="2124"/>
    </row>
    <row r="97" spans="1:45" x14ac:dyDescent="0.45">
      <c r="A97" s="1650"/>
      <c r="B97" s="1651"/>
      <c r="C97" s="1651"/>
      <c r="D97" s="1651"/>
      <c r="E97" s="1651"/>
      <c r="F97" s="1572"/>
      <c r="G97" s="1572"/>
      <c r="H97" s="1572"/>
      <c r="I97" s="1572"/>
      <c r="J97" s="1572"/>
      <c r="K97" s="1572"/>
      <c r="L97" s="1572"/>
      <c r="M97" s="1572"/>
      <c r="N97" s="1572"/>
      <c r="O97" s="1572"/>
      <c r="P97" s="1572"/>
      <c r="Q97" s="1572"/>
      <c r="R97" s="1572"/>
      <c r="S97" s="1572"/>
      <c r="T97" s="1572"/>
      <c r="U97" s="1572"/>
      <c r="V97" s="1651"/>
      <c r="W97" s="1651"/>
      <c r="X97" s="1651"/>
      <c r="Y97" s="1654"/>
      <c r="Z97" s="1647"/>
      <c r="AA97" s="1647"/>
      <c r="AB97" s="1673"/>
      <c r="AC97" s="1673"/>
      <c r="AD97" s="1673"/>
      <c r="AE97" s="1673"/>
      <c r="AF97" s="1673"/>
      <c r="AG97" s="1673"/>
      <c r="AH97" s="1673"/>
      <c r="AI97" s="1673"/>
      <c r="AJ97" s="1673"/>
      <c r="AK97" s="1673"/>
      <c r="AL97" s="1673"/>
      <c r="AM97" s="1673"/>
      <c r="AN97" s="1673"/>
      <c r="AO97" s="1673"/>
      <c r="AP97" s="1673"/>
      <c r="AQ97" s="2119"/>
      <c r="AR97" s="2124"/>
      <c r="AS97" s="2124"/>
    </row>
    <row r="98" spans="1:45" x14ac:dyDescent="0.45">
      <c r="A98" s="1650"/>
      <c r="B98" s="1651"/>
      <c r="C98" s="1651"/>
      <c r="D98" s="1651"/>
      <c r="E98" s="1651"/>
      <c r="F98" s="1572"/>
      <c r="G98" s="1572"/>
      <c r="H98" s="1572"/>
      <c r="I98" s="1572"/>
      <c r="J98" s="1572"/>
      <c r="K98" s="1572"/>
      <c r="L98" s="1572"/>
      <c r="M98" s="1572"/>
      <c r="N98" s="1572"/>
      <c r="O98" s="1572"/>
      <c r="P98" s="1572"/>
      <c r="Q98" s="1572"/>
      <c r="R98" s="1572"/>
      <c r="S98" s="1572"/>
      <c r="T98" s="1572"/>
      <c r="U98" s="1572"/>
      <c r="V98" s="1651"/>
      <c r="W98" s="1651"/>
      <c r="X98" s="1651"/>
      <c r="Y98" s="1654"/>
      <c r="Z98" s="1647"/>
      <c r="AA98" s="1647"/>
      <c r="AB98" s="1673"/>
      <c r="AC98" s="1673"/>
      <c r="AD98" s="1673"/>
      <c r="AE98" s="1673"/>
      <c r="AF98" s="1673"/>
      <c r="AG98" s="1673"/>
      <c r="AH98" s="1673"/>
      <c r="AI98" s="1673"/>
      <c r="AJ98" s="1673"/>
      <c r="AK98" s="1673"/>
      <c r="AL98" s="1673"/>
      <c r="AM98" s="1673"/>
      <c r="AN98" s="1673"/>
      <c r="AO98" s="1673"/>
      <c r="AP98" s="1673"/>
      <c r="AQ98" s="2119"/>
      <c r="AR98" s="2124"/>
      <c r="AS98" s="2124"/>
    </row>
    <row r="99" spans="1:45" x14ac:dyDescent="0.45">
      <c r="A99" s="1650"/>
      <c r="B99" s="1651"/>
      <c r="C99" s="1651"/>
      <c r="D99" s="1651"/>
      <c r="E99" s="1651"/>
      <c r="F99" s="1572"/>
      <c r="G99" s="1572"/>
      <c r="H99" s="1572"/>
      <c r="I99" s="1572"/>
      <c r="J99" s="1572"/>
      <c r="K99" s="1572"/>
      <c r="L99" s="1572"/>
      <c r="M99" s="1572"/>
      <c r="N99" s="1572"/>
      <c r="O99" s="1572"/>
      <c r="P99" s="1572"/>
      <c r="Q99" s="1572"/>
      <c r="R99" s="1572"/>
      <c r="S99" s="1572"/>
      <c r="T99" s="1572"/>
      <c r="U99" s="1572"/>
      <c r="V99" s="1651"/>
      <c r="W99" s="1651"/>
      <c r="X99" s="1651"/>
      <c r="Y99" s="1654"/>
      <c r="Z99" s="1647"/>
      <c r="AA99" s="1647"/>
      <c r="AB99" s="1673"/>
      <c r="AC99" s="1673"/>
      <c r="AD99" s="1673"/>
      <c r="AE99" s="1673"/>
      <c r="AF99" s="1673"/>
      <c r="AG99" s="1673"/>
      <c r="AH99" s="1673"/>
      <c r="AI99" s="1673"/>
      <c r="AJ99" s="1673"/>
      <c r="AK99" s="1673"/>
      <c r="AL99" s="1673"/>
      <c r="AM99" s="1673"/>
      <c r="AN99" s="1673"/>
      <c r="AO99" s="1673"/>
      <c r="AP99" s="1673"/>
      <c r="AQ99" s="2119"/>
      <c r="AR99" s="2124"/>
      <c r="AS99" s="2124"/>
    </row>
    <row r="100" spans="1:45" x14ac:dyDescent="0.45">
      <c r="A100" s="1650"/>
      <c r="B100" s="1651"/>
      <c r="C100" s="1651"/>
      <c r="D100" s="1651"/>
      <c r="E100" s="1651"/>
      <c r="F100" s="1572"/>
      <c r="G100" s="1572"/>
      <c r="H100" s="1572"/>
      <c r="I100" s="1572"/>
      <c r="J100" s="1572"/>
      <c r="K100" s="1572"/>
      <c r="L100" s="1572"/>
      <c r="M100" s="1572"/>
      <c r="N100" s="1572"/>
      <c r="O100" s="1572"/>
      <c r="P100" s="1572"/>
      <c r="Q100" s="1572"/>
      <c r="R100" s="1572"/>
      <c r="S100" s="1572"/>
      <c r="T100" s="1572"/>
      <c r="U100" s="1572"/>
      <c r="V100" s="1651"/>
      <c r="W100" s="1651"/>
      <c r="X100" s="1651"/>
      <c r="Y100" s="1654"/>
      <c r="Z100" s="1647"/>
      <c r="AA100" s="1647"/>
      <c r="AB100" s="1673"/>
      <c r="AC100" s="1673"/>
      <c r="AD100" s="1673"/>
      <c r="AE100" s="1673"/>
      <c r="AF100" s="1673"/>
      <c r="AG100" s="1673"/>
      <c r="AH100" s="1673"/>
      <c r="AI100" s="1673"/>
      <c r="AJ100" s="1673"/>
      <c r="AK100" s="1673"/>
      <c r="AL100" s="1673"/>
      <c r="AM100" s="1673"/>
      <c r="AN100" s="1673"/>
      <c r="AO100" s="1673"/>
      <c r="AP100" s="1673"/>
      <c r="AQ100" s="2119"/>
      <c r="AR100" s="2124"/>
      <c r="AS100" s="2124"/>
    </row>
    <row r="101" spans="1:45" x14ac:dyDescent="0.45">
      <c r="A101" s="1650"/>
      <c r="B101" s="1651"/>
      <c r="C101" s="1651"/>
      <c r="D101" s="1651"/>
      <c r="E101" s="1651"/>
      <c r="F101" s="1572"/>
      <c r="G101" s="1572"/>
      <c r="H101" s="1572"/>
      <c r="I101" s="1572"/>
      <c r="J101" s="1572"/>
      <c r="K101" s="1572"/>
      <c r="L101" s="1572"/>
      <c r="M101" s="1572"/>
      <c r="N101" s="1572"/>
      <c r="O101" s="1572"/>
      <c r="P101" s="1572"/>
      <c r="Q101" s="1572"/>
      <c r="R101" s="1572"/>
      <c r="S101" s="1572"/>
      <c r="T101" s="1572"/>
      <c r="U101" s="1572"/>
      <c r="V101" s="1651"/>
      <c r="W101" s="1651"/>
      <c r="X101" s="1651"/>
      <c r="Y101" s="1654"/>
      <c r="Z101" s="1647"/>
      <c r="AA101" s="1647"/>
      <c r="AB101" s="1673"/>
      <c r="AC101" s="1673"/>
      <c r="AD101" s="1673"/>
      <c r="AE101" s="1673"/>
      <c r="AF101" s="1673"/>
      <c r="AG101" s="1673"/>
      <c r="AH101" s="1673"/>
      <c r="AI101" s="1673"/>
      <c r="AJ101" s="1673"/>
      <c r="AK101" s="1673"/>
      <c r="AL101" s="1673"/>
      <c r="AM101" s="1673"/>
      <c r="AN101" s="1673"/>
      <c r="AO101" s="1673"/>
      <c r="AP101" s="1673"/>
      <c r="AQ101" s="2119"/>
      <c r="AR101" s="2124"/>
      <c r="AS101" s="2124"/>
    </row>
    <row r="102" spans="1:45" x14ac:dyDescent="0.45">
      <c r="A102" s="1650"/>
      <c r="B102" s="1651"/>
      <c r="C102" s="1651"/>
      <c r="D102" s="1651"/>
      <c r="E102" s="1651"/>
      <c r="F102" s="1572"/>
      <c r="G102" s="1572"/>
      <c r="H102" s="1572"/>
      <c r="I102" s="1572"/>
      <c r="J102" s="1572"/>
      <c r="K102" s="1572"/>
      <c r="L102" s="1572"/>
      <c r="M102" s="1572"/>
      <c r="N102" s="1572"/>
      <c r="O102" s="1572"/>
      <c r="P102" s="1572"/>
      <c r="Q102" s="1572"/>
      <c r="R102" s="1572"/>
      <c r="S102" s="1572"/>
      <c r="T102" s="1572"/>
      <c r="U102" s="1572"/>
      <c r="V102" s="1651"/>
      <c r="W102" s="1651"/>
      <c r="X102" s="1651"/>
      <c r="Y102" s="1654"/>
      <c r="Z102" s="1647"/>
      <c r="AA102" s="1647"/>
      <c r="AB102" s="1673"/>
      <c r="AC102" s="1673"/>
      <c r="AD102" s="1673"/>
      <c r="AE102" s="1673"/>
      <c r="AF102" s="1673"/>
      <c r="AG102" s="1673"/>
      <c r="AH102" s="1673"/>
      <c r="AI102" s="1673"/>
      <c r="AJ102" s="1673"/>
      <c r="AK102" s="1673"/>
      <c r="AL102" s="1673"/>
      <c r="AM102" s="1673"/>
      <c r="AN102" s="1673"/>
      <c r="AO102" s="1673"/>
      <c r="AP102" s="1673"/>
      <c r="AQ102" s="2119"/>
      <c r="AR102" s="2124"/>
      <c r="AS102" s="2124"/>
    </row>
    <row r="103" spans="1:45" x14ac:dyDescent="0.45">
      <c r="A103" s="1650"/>
      <c r="B103" s="1651"/>
      <c r="C103" s="1651"/>
      <c r="D103" s="1651"/>
      <c r="E103" s="1651"/>
      <c r="F103" s="1572"/>
      <c r="G103" s="1572"/>
      <c r="H103" s="1572"/>
      <c r="I103" s="1572"/>
      <c r="J103" s="1572"/>
      <c r="K103" s="1572"/>
      <c r="L103" s="1572"/>
      <c r="M103" s="1572"/>
      <c r="N103" s="1572"/>
      <c r="O103" s="1572"/>
      <c r="P103" s="1572"/>
      <c r="Q103" s="1572"/>
      <c r="R103" s="1572"/>
      <c r="S103" s="1572"/>
      <c r="T103" s="1572"/>
      <c r="U103" s="1572"/>
      <c r="V103" s="1651"/>
      <c r="W103" s="1651"/>
      <c r="X103" s="1651"/>
      <c r="Y103" s="1654"/>
      <c r="Z103" s="1647"/>
      <c r="AA103" s="1647"/>
      <c r="AB103" s="1673"/>
      <c r="AC103" s="1673"/>
      <c r="AD103" s="1673"/>
      <c r="AE103" s="1673"/>
      <c r="AF103" s="1673"/>
      <c r="AG103" s="1673"/>
      <c r="AH103" s="1673"/>
      <c r="AI103" s="1673"/>
      <c r="AJ103" s="1673"/>
      <c r="AK103" s="1673"/>
      <c r="AL103" s="1673"/>
      <c r="AM103" s="1673"/>
      <c r="AN103" s="1673"/>
      <c r="AO103" s="1673"/>
      <c r="AP103" s="1673"/>
      <c r="AQ103" s="2119"/>
      <c r="AR103" s="2124"/>
      <c r="AS103" s="2124"/>
    </row>
    <row r="104" spans="1:45" x14ac:dyDescent="0.45">
      <c r="A104" s="1650"/>
      <c r="B104" s="1651"/>
      <c r="C104" s="1651"/>
      <c r="D104" s="1651"/>
      <c r="E104" s="1651"/>
      <c r="F104" s="1572"/>
      <c r="G104" s="1572"/>
      <c r="H104" s="1572"/>
      <c r="I104" s="1572"/>
      <c r="J104" s="1572"/>
      <c r="K104" s="1572"/>
      <c r="L104" s="1572"/>
      <c r="M104" s="1572"/>
      <c r="N104" s="1572"/>
      <c r="O104" s="1572"/>
      <c r="P104" s="1572"/>
      <c r="Q104" s="1572"/>
      <c r="R104" s="1572"/>
      <c r="S104" s="1572"/>
      <c r="T104" s="1572"/>
      <c r="U104" s="1572"/>
      <c r="V104" s="1651"/>
      <c r="W104" s="1651"/>
      <c r="X104" s="1651"/>
      <c r="Y104" s="1654"/>
      <c r="Z104" s="1647"/>
      <c r="AA104" s="1647"/>
      <c r="AB104" s="1673"/>
      <c r="AC104" s="1673"/>
      <c r="AD104" s="1673"/>
      <c r="AE104" s="1673"/>
      <c r="AF104" s="1673"/>
      <c r="AG104" s="1673"/>
      <c r="AH104" s="1673"/>
      <c r="AI104" s="1673"/>
      <c r="AJ104" s="1673"/>
      <c r="AK104" s="1673"/>
      <c r="AL104" s="1673"/>
      <c r="AM104" s="1673"/>
      <c r="AN104" s="1673"/>
      <c r="AO104" s="1673"/>
      <c r="AP104" s="1673"/>
      <c r="AQ104" s="2119"/>
      <c r="AR104" s="2124"/>
      <c r="AS104" s="2124"/>
    </row>
    <row r="105" spans="1:45" x14ac:dyDescent="0.45">
      <c r="A105" s="1650"/>
      <c r="B105" s="1651"/>
      <c r="C105" s="1651"/>
      <c r="D105" s="1651"/>
      <c r="E105" s="1651"/>
      <c r="F105" s="1572"/>
      <c r="G105" s="1572"/>
      <c r="H105" s="1572"/>
      <c r="I105" s="1572"/>
      <c r="J105" s="1572"/>
      <c r="K105" s="1572"/>
      <c r="L105" s="1572"/>
      <c r="M105" s="1572"/>
      <c r="N105" s="1572"/>
      <c r="O105" s="1572"/>
      <c r="P105" s="1572"/>
      <c r="Q105" s="1572"/>
      <c r="R105" s="1572"/>
      <c r="S105" s="1572"/>
      <c r="T105" s="1572"/>
      <c r="U105" s="1572"/>
      <c r="V105" s="1651"/>
      <c r="W105" s="1651"/>
      <c r="X105" s="1651"/>
      <c r="Y105" s="1654"/>
      <c r="Z105" s="1647"/>
      <c r="AA105" s="1647"/>
      <c r="AB105" s="1673"/>
      <c r="AC105" s="1673"/>
      <c r="AD105" s="1673"/>
      <c r="AE105" s="1673"/>
      <c r="AF105" s="1673"/>
      <c r="AG105" s="1673"/>
      <c r="AH105" s="1673"/>
      <c r="AI105" s="1673"/>
      <c r="AJ105" s="1673"/>
      <c r="AK105" s="1673"/>
      <c r="AL105" s="1673"/>
      <c r="AM105" s="1673"/>
      <c r="AN105" s="1673"/>
      <c r="AO105" s="1673"/>
      <c r="AP105" s="1673"/>
      <c r="AQ105" s="2119"/>
      <c r="AR105" s="2124"/>
      <c r="AS105" s="2124"/>
    </row>
    <row r="106" spans="1:45" x14ac:dyDescent="0.45">
      <c r="A106" s="1650"/>
      <c r="B106" s="1651"/>
      <c r="C106" s="1651"/>
      <c r="D106" s="1651"/>
      <c r="E106" s="1651"/>
      <c r="F106" s="1572"/>
      <c r="G106" s="1572"/>
      <c r="H106" s="1572"/>
      <c r="I106" s="1572"/>
      <c r="J106" s="1572"/>
      <c r="K106" s="1572"/>
      <c r="L106" s="1572"/>
      <c r="M106" s="1572"/>
      <c r="N106" s="1572"/>
      <c r="O106" s="1572"/>
      <c r="P106" s="1572"/>
      <c r="Q106" s="1572"/>
      <c r="R106" s="1572"/>
      <c r="S106" s="1572"/>
      <c r="T106" s="1572"/>
      <c r="U106" s="1572"/>
      <c r="V106" s="1651"/>
      <c r="W106" s="1651"/>
      <c r="X106" s="1651"/>
      <c r="Y106" s="1654"/>
      <c r="Z106" s="1647"/>
      <c r="AA106" s="1647"/>
      <c r="AB106" s="1673"/>
      <c r="AC106" s="1673"/>
      <c r="AD106" s="1673"/>
      <c r="AE106" s="1673"/>
      <c r="AF106" s="1673"/>
      <c r="AG106" s="1673"/>
      <c r="AH106" s="1673"/>
      <c r="AI106" s="1673"/>
      <c r="AJ106" s="1673"/>
      <c r="AK106" s="1673"/>
      <c r="AL106" s="1673"/>
      <c r="AM106" s="1673"/>
      <c r="AN106" s="1673"/>
      <c r="AO106" s="1673"/>
      <c r="AP106" s="1673"/>
      <c r="AQ106" s="2119"/>
      <c r="AR106" s="2124"/>
      <c r="AS106" s="2124"/>
    </row>
    <row r="107" spans="1:45" x14ac:dyDescent="0.45">
      <c r="A107" s="1650"/>
      <c r="B107" s="1651"/>
      <c r="C107" s="1651"/>
      <c r="D107" s="1651"/>
      <c r="E107" s="1651"/>
      <c r="F107" s="1572"/>
      <c r="G107" s="1572"/>
      <c r="H107" s="1572"/>
      <c r="I107" s="1572"/>
      <c r="J107" s="1572"/>
      <c r="K107" s="1572"/>
      <c r="L107" s="1572"/>
      <c r="M107" s="1572"/>
      <c r="N107" s="1572"/>
      <c r="O107" s="1572"/>
      <c r="P107" s="1572"/>
      <c r="Q107" s="1572"/>
      <c r="R107" s="1572"/>
      <c r="S107" s="1572"/>
      <c r="T107" s="1572"/>
      <c r="U107" s="1572"/>
      <c r="V107" s="1651"/>
      <c r="W107" s="1651"/>
      <c r="X107" s="1651"/>
      <c r="Y107" s="1654"/>
      <c r="Z107" s="1647"/>
      <c r="AA107" s="1647"/>
      <c r="AB107" s="1673"/>
      <c r="AC107" s="1673"/>
      <c r="AD107" s="1673"/>
      <c r="AE107" s="1673"/>
      <c r="AF107" s="1673"/>
      <c r="AG107" s="1673"/>
      <c r="AH107" s="1673"/>
      <c r="AI107" s="1673"/>
      <c r="AJ107" s="1673"/>
      <c r="AK107" s="1673"/>
      <c r="AL107" s="1673"/>
      <c r="AM107" s="1673"/>
      <c r="AN107" s="1673"/>
      <c r="AO107" s="1673"/>
      <c r="AP107" s="1673"/>
      <c r="AQ107" s="2119"/>
      <c r="AR107" s="2124"/>
      <c r="AS107" s="2124"/>
    </row>
    <row r="108" spans="1:45" x14ac:dyDescent="0.45">
      <c r="A108" s="1650"/>
      <c r="B108" s="1651"/>
      <c r="C108" s="1651"/>
      <c r="D108" s="1651"/>
      <c r="E108" s="1651"/>
      <c r="F108" s="1572"/>
      <c r="G108" s="1572"/>
      <c r="H108" s="1572"/>
      <c r="I108" s="1572"/>
      <c r="J108" s="1572"/>
      <c r="K108" s="1572"/>
      <c r="L108" s="1572"/>
      <c r="M108" s="1572"/>
      <c r="N108" s="1572"/>
      <c r="O108" s="1572"/>
      <c r="P108" s="1572"/>
      <c r="Q108" s="1572"/>
      <c r="R108" s="1572"/>
      <c r="S108" s="1572"/>
      <c r="T108" s="1572"/>
      <c r="U108" s="1572"/>
      <c r="V108" s="1651"/>
      <c r="W108" s="1651"/>
      <c r="X108" s="1651"/>
      <c r="Y108" s="1654"/>
      <c r="Z108" s="1647"/>
      <c r="AA108" s="1647"/>
      <c r="AB108" s="1673"/>
      <c r="AC108" s="1673"/>
      <c r="AD108" s="1673"/>
      <c r="AE108" s="1673"/>
      <c r="AF108" s="1673"/>
      <c r="AG108" s="1673"/>
      <c r="AH108" s="1673"/>
      <c r="AI108" s="1673"/>
      <c r="AJ108" s="1673"/>
      <c r="AK108" s="1673"/>
      <c r="AL108" s="1673"/>
      <c r="AM108" s="1673"/>
      <c r="AN108" s="1673"/>
      <c r="AO108" s="1673"/>
      <c r="AP108" s="1673"/>
      <c r="AQ108" s="2119"/>
      <c r="AR108" s="2124"/>
      <c r="AS108" s="2124"/>
    </row>
    <row r="109" spans="1:45" x14ac:dyDescent="0.45">
      <c r="A109" s="1650"/>
      <c r="B109" s="1651"/>
      <c r="C109" s="1651"/>
      <c r="D109" s="1651"/>
      <c r="E109" s="1651"/>
      <c r="F109" s="1572"/>
      <c r="G109" s="1572"/>
      <c r="H109" s="1572"/>
      <c r="I109" s="1572"/>
      <c r="J109" s="1572"/>
      <c r="K109" s="1572"/>
      <c r="L109" s="1572"/>
      <c r="M109" s="1572"/>
      <c r="N109" s="1572"/>
      <c r="O109" s="1572"/>
      <c r="P109" s="1572"/>
      <c r="Q109" s="1572"/>
      <c r="R109" s="1572"/>
      <c r="S109" s="1572"/>
      <c r="T109" s="1572"/>
      <c r="U109" s="1572"/>
      <c r="V109" s="1651"/>
      <c r="W109" s="1651"/>
      <c r="X109" s="1651"/>
      <c r="Y109" s="1654"/>
      <c r="Z109" s="1647"/>
      <c r="AA109" s="1647"/>
      <c r="AB109" s="1673"/>
      <c r="AC109" s="1673"/>
      <c r="AD109" s="1673"/>
      <c r="AE109" s="1673"/>
      <c r="AF109" s="1673"/>
      <c r="AG109" s="1673"/>
      <c r="AH109" s="1673"/>
      <c r="AI109" s="1673"/>
      <c r="AJ109" s="1673"/>
      <c r="AK109" s="1673"/>
      <c r="AL109" s="1673"/>
      <c r="AM109" s="1673"/>
      <c r="AN109" s="1673"/>
      <c r="AO109" s="1673"/>
      <c r="AP109" s="1673"/>
      <c r="AQ109" s="2119"/>
      <c r="AR109" s="2124"/>
      <c r="AS109" s="2124"/>
    </row>
    <row r="110" spans="1:45" x14ac:dyDescent="0.45">
      <c r="A110" s="1650"/>
      <c r="B110" s="1651"/>
      <c r="C110" s="1651"/>
      <c r="D110" s="1651"/>
      <c r="E110" s="1651"/>
      <c r="F110" s="1572"/>
      <c r="G110" s="1572"/>
      <c r="H110" s="1572"/>
      <c r="I110" s="1572"/>
      <c r="J110" s="1572"/>
      <c r="K110" s="1572"/>
      <c r="L110" s="1572"/>
      <c r="M110" s="1572"/>
      <c r="N110" s="1572"/>
      <c r="O110" s="1572"/>
      <c r="P110" s="1572"/>
      <c r="Q110" s="1572"/>
      <c r="R110" s="1572"/>
      <c r="S110" s="1572"/>
      <c r="T110" s="1572"/>
      <c r="U110" s="1572"/>
      <c r="V110" s="1651"/>
      <c r="W110" s="1651"/>
      <c r="X110" s="1651"/>
      <c r="Y110" s="1654"/>
      <c r="Z110" s="1647"/>
      <c r="AA110" s="1647"/>
      <c r="AB110" s="1673"/>
      <c r="AC110" s="1673"/>
      <c r="AD110" s="1673"/>
      <c r="AE110" s="1673"/>
      <c r="AF110" s="1673"/>
      <c r="AG110" s="1673"/>
      <c r="AH110" s="1673"/>
      <c r="AI110" s="1673"/>
      <c r="AJ110" s="1673"/>
      <c r="AK110" s="1673"/>
      <c r="AL110" s="1673"/>
      <c r="AM110" s="1673"/>
      <c r="AN110" s="1673"/>
      <c r="AO110" s="1673"/>
      <c r="AP110" s="1673"/>
      <c r="AQ110" s="2119"/>
      <c r="AR110" s="2124"/>
      <c r="AS110" s="2124"/>
    </row>
    <row r="111" spans="1:45" x14ac:dyDescent="0.45">
      <c r="A111" s="1650"/>
      <c r="B111" s="1651"/>
      <c r="C111" s="1651"/>
      <c r="D111" s="1651"/>
      <c r="E111" s="1651"/>
      <c r="F111" s="1572"/>
      <c r="G111" s="1572"/>
      <c r="H111" s="1572"/>
      <c r="I111" s="1572"/>
      <c r="J111" s="1572"/>
      <c r="K111" s="1572"/>
      <c r="L111" s="1572"/>
      <c r="M111" s="1572"/>
      <c r="N111" s="1572"/>
      <c r="O111" s="1572"/>
      <c r="P111" s="1572"/>
      <c r="Q111" s="1572"/>
      <c r="R111" s="1572"/>
      <c r="S111" s="1572"/>
      <c r="T111" s="1572"/>
      <c r="U111" s="1572"/>
      <c r="V111" s="1651"/>
      <c r="W111" s="1651"/>
      <c r="X111" s="1651"/>
      <c r="Y111" s="1654"/>
      <c r="Z111" s="1647"/>
      <c r="AA111" s="1647"/>
      <c r="AB111" s="1673"/>
      <c r="AC111" s="1673"/>
      <c r="AD111" s="1673"/>
      <c r="AE111" s="1673"/>
      <c r="AF111" s="1673"/>
      <c r="AG111" s="1673"/>
      <c r="AH111" s="1673"/>
      <c r="AI111" s="1673"/>
      <c r="AJ111" s="1673"/>
      <c r="AK111" s="1673"/>
      <c r="AL111" s="1673"/>
      <c r="AM111" s="1673"/>
      <c r="AN111" s="1673"/>
      <c r="AO111" s="1673"/>
      <c r="AP111" s="1673"/>
      <c r="AQ111" s="2119"/>
      <c r="AR111" s="2124"/>
      <c r="AS111" s="2124"/>
    </row>
    <row r="112" spans="1:45" x14ac:dyDescent="0.45">
      <c r="A112" s="1650"/>
      <c r="B112" s="1651"/>
      <c r="C112" s="1651"/>
      <c r="D112" s="1651"/>
      <c r="E112" s="1651"/>
      <c r="F112" s="1572"/>
      <c r="G112" s="1572"/>
      <c r="H112" s="1572"/>
      <c r="I112" s="1572"/>
      <c r="J112" s="1572"/>
      <c r="K112" s="1572"/>
      <c r="L112" s="1572"/>
      <c r="M112" s="1572"/>
      <c r="N112" s="1572"/>
      <c r="O112" s="1572"/>
      <c r="P112" s="1572"/>
      <c r="Q112" s="1572"/>
      <c r="R112" s="1572"/>
      <c r="S112" s="1572"/>
      <c r="T112" s="1572"/>
      <c r="U112" s="1572"/>
      <c r="V112" s="1651"/>
      <c r="W112" s="1651"/>
      <c r="X112" s="1651"/>
      <c r="Y112" s="1654"/>
      <c r="Z112" s="1647"/>
      <c r="AA112" s="1647"/>
      <c r="AB112" s="1673"/>
      <c r="AC112" s="1673"/>
      <c r="AD112" s="1673"/>
      <c r="AE112" s="1673"/>
      <c r="AF112" s="1673"/>
      <c r="AG112" s="1673"/>
      <c r="AH112" s="1673"/>
      <c r="AI112" s="1673"/>
      <c r="AJ112" s="1673"/>
      <c r="AK112" s="1673"/>
      <c r="AL112" s="1673"/>
      <c r="AM112" s="1673"/>
      <c r="AN112" s="1673"/>
      <c r="AO112" s="1673"/>
      <c r="AP112" s="1673"/>
      <c r="AQ112" s="2119"/>
      <c r="AR112" s="2124"/>
      <c r="AS112" s="2124"/>
    </row>
    <row r="113" spans="1:45" x14ac:dyDescent="0.45">
      <c r="A113" s="1650"/>
      <c r="B113" s="1651"/>
      <c r="C113" s="1651"/>
      <c r="D113" s="1651"/>
      <c r="E113" s="1651"/>
      <c r="F113" s="1572"/>
      <c r="G113" s="1572"/>
      <c r="H113" s="1572"/>
      <c r="I113" s="1572"/>
      <c r="J113" s="1572"/>
      <c r="K113" s="1572"/>
      <c r="L113" s="1572"/>
      <c r="M113" s="1572"/>
      <c r="N113" s="1572"/>
      <c r="O113" s="1572"/>
      <c r="P113" s="1572"/>
      <c r="Q113" s="1572"/>
      <c r="R113" s="1572"/>
      <c r="S113" s="1572"/>
      <c r="T113" s="1572"/>
      <c r="U113" s="1572"/>
      <c r="V113" s="1651"/>
      <c r="W113" s="1651"/>
      <c r="X113" s="1651"/>
      <c r="Y113" s="1654"/>
      <c r="Z113" s="1647"/>
      <c r="AA113" s="1647"/>
      <c r="AB113" s="1673"/>
      <c r="AC113" s="1673"/>
      <c r="AD113" s="1673"/>
      <c r="AE113" s="1673"/>
      <c r="AF113" s="1673"/>
      <c r="AG113" s="1673"/>
      <c r="AH113" s="1673"/>
      <c r="AI113" s="1673"/>
      <c r="AJ113" s="1673"/>
      <c r="AK113" s="1673"/>
      <c r="AL113" s="1673"/>
      <c r="AM113" s="1673"/>
      <c r="AN113" s="1673"/>
      <c r="AO113" s="1673"/>
      <c r="AP113" s="1673"/>
      <c r="AQ113" s="2119"/>
      <c r="AR113" s="2124"/>
      <c r="AS113" s="2124"/>
    </row>
    <row r="114" spans="1:45" x14ac:dyDescent="0.45">
      <c r="A114" s="1650"/>
      <c r="B114" s="1651"/>
      <c r="C114" s="1651"/>
      <c r="D114" s="1651"/>
      <c r="E114" s="1651"/>
      <c r="F114" s="1572"/>
      <c r="G114" s="1572"/>
      <c r="H114" s="1572"/>
      <c r="I114" s="1572"/>
      <c r="J114" s="1572"/>
      <c r="K114" s="1572"/>
      <c r="L114" s="1572"/>
      <c r="M114" s="1572"/>
      <c r="N114" s="1572"/>
      <c r="O114" s="1572"/>
      <c r="P114" s="1572"/>
      <c r="Q114" s="1572"/>
      <c r="R114" s="1572"/>
      <c r="S114" s="1572"/>
      <c r="T114" s="1572"/>
      <c r="U114" s="1572"/>
      <c r="V114" s="1651"/>
      <c r="W114" s="1651"/>
      <c r="X114" s="1651"/>
      <c r="Y114" s="1654"/>
      <c r="Z114" s="1647"/>
      <c r="AA114" s="1647"/>
      <c r="AB114" s="1673"/>
      <c r="AC114" s="1673"/>
      <c r="AD114" s="1673"/>
      <c r="AE114" s="1673"/>
      <c r="AF114" s="1673"/>
      <c r="AG114" s="1673"/>
      <c r="AH114" s="1673"/>
      <c r="AI114" s="1673"/>
      <c r="AJ114" s="1673"/>
      <c r="AK114" s="1673"/>
      <c r="AL114" s="1673"/>
      <c r="AM114" s="1673"/>
      <c r="AN114" s="1673"/>
      <c r="AO114" s="1673"/>
      <c r="AP114" s="1673"/>
      <c r="AQ114" s="2119"/>
      <c r="AR114" s="2124"/>
      <c r="AS114" s="2124"/>
    </row>
    <row r="115" spans="1:45" x14ac:dyDescent="0.45">
      <c r="A115" s="1650"/>
      <c r="B115" s="1651"/>
      <c r="C115" s="1651"/>
      <c r="D115" s="1651"/>
      <c r="E115" s="1651"/>
      <c r="F115" s="1572"/>
      <c r="G115" s="1572"/>
      <c r="H115" s="1572"/>
      <c r="I115" s="1572"/>
      <c r="J115" s="1572"/>
      <c r="K115" s="1572"/>
      <c r="L115" s="1572"/>
      <c r="M115" s="1572"/>
      <c r="N115" s="1572"/>
      <c r="O115" s="1572"/>
      <c r="P115" s="1572"/>
      <c r="Q115" s="1572"/>
      <c r="R115" s="1572"/>
      <c r="S115" s="1572"/>
      <c r="T115" s="1572"/>
      <c r="U115" s="1572"/>
      <c r="V115" s="1651"/>
      <c r="W115" s="1651"/>
      <c r="X115" s="1651"/>
      <c r="Y115" s="1654"/>
      <c r="Z115" s="1647"/>
      <c r="AA115" s="1647"/>
      <c r="AB115" s="1673"/>
      <c r="AC115" s="1673"/>
      <c r="AD115" s="1673"/>
      <c r="AE115" s="1673"/>
      <c r="AF115" s="1673"/>
      <c r="AG115" s="1673"/>
      <c r="AH115" s="1673"/>
      <c r="AI115" s="1673"/>
      <c r="AJ115" s="1673"/>
      <c r="AK115" s="1673"/>
      <c r="AL115" s="1673"/>
      <c r="AM115" s="1673"/>
      <c r="AN115" s="1673"/>
      <c r="AO115" s="1673"/>
      <c r="AP115" s="1673"/>
      <c r="AQ115" s="2119"/>
      <c r="AR115" s="2124"/>
      <c r="AS115" s="2124"/>
    </row>
    <row r="116" spans="1:45" x14ac:dyDescent="0.45">
      <c r="A116" s="1650"/>
      <c r="B116" s="1651"/>
      <c r="C116" s="1651"/>
      <c r="D116" s="1651"/>
      <c r="E116" s="1651"/>
      <c r="F116" s="1572"/>
      <c r="G116" s="1572"/>
      <c r="H116" s="1572"/>
      <c r="I116" s="1572"/>
      <c r="J116" s="1572"/>
      <c r="K116" s="1572"/>
      <c r="L116" s="1572"/>
      <c r="M116" s="1572"/>
      <c r="N116" s="1572"/>
      <c r="O116" s="1572"/>
      <c r="P116" s="1572"/>
      <c r="Q116" s="1572"/>
      <c r="R116" s="1572"/>
      <c r="S116" s="1572"/>
      <c r="T116" s="1572"/>
      <c r="U116" s="1572"/>
      <c r="V116" s="1651"/>
      <c r="W116" s="1651"/>
      <c r="X116" s="1651"/>
      <c r="Y116" s="1654"/>
      <c r="Z116" s="1647"/>
      <c r="AA116" s="1647"/>
      <c r="AB116" s="1673"/>
      <c r="AC116" s="1673"/>
      <c r="AD116" s="1673"/>
      <c r="AE116" s="1673"/>
      <c r="AF116" s="1673"/>
      <c r="AG116" s="1673"/>
      <c r="AH116" s="1673"/>
      <c r="AI116" s="1673"/>
      <c r="AJ116" s="1673"/>
      <c r="AK116" s="1673"/>
      <c r="AL116" s="1673"/>
      <c r="AM116" s="1673"/>
      <c r="AN116" s="1673"/>
      <c r="AO116" s="1673"/>
      <c r="AP116" s="1673"/>
      <c r="AQ116" s="2119"/>
      <c r="AR116" s="2124"/>
      <c r="AS116" s="2124"/>
    </row>
    <row r="117" spans="1:45" x14ac:dyDescent="0.45">
      <c r="A117" s="1650"/>
      <c r="B117" s="1651"/>
      <c r="C117" s="1651"/>
      <c r="D117" s="1651"/>
      <c r="E117" s="1651"/>
      <c r="F117" s="1572"/>
      <c r="G117" s="1572"/>
      <c r="H117" s="1572"/>
      <c r="I117" s="1572"/>
      <c r="J117" s="1572"/>
      <c r="K117" s="1572"/>
      <c r="L117" s="1572"/>
      <c r="M117" s="1572"/>
      <c r="N117" s="1572"/>
      <c r="O117" s="1572"/>
      <c r="P117" s="1572"/>
      <c r="Q117" s="1572"/>
      <c r="R117" s="1572"/>
      <c r="S117" s="1572"/>
      <c r="T117" s="1572"/>
      <c r="U117" s="1572"/>
      <c r="V117" s="1651"/>
      <c r="W117" s="1651"/>
      <c r="X117" s="1651"/>
      <c r="Y117" s="1654"/>
      <c r="Z117" s="1647"/>
      <c r="AA117" s="1647"/>
      <c r="AB117" s="1673"/>
      <c r="AC117" s="1673"/>
      <c r="AD117" s="1673"/>
      <c r="AE117" s="1673"/>
      <c r="AF117" s="1673"/>
      <c r="AG117" s="1673"/>
      <c r="AH117" s="1673"/>
      <c r="AI117" s="1673"/>
      <c r="AJ117" s="1673"/>
      <c r="AK117" s="1673"/>
      <c r="AL117" s="1673"/>
      <c r="AM117" s="1673"/>
      <c r="AN117" s="1673"/>
      <c r="AO117" s="1673"/>
      <c r="AP117" s="1673"/>
      <c r="AQ117" s="2119"/>
      <c r="AR117" s="2124"/>
      <c r="AS117" s="2124"/>
    </row>
    <row r="118" spans="1:45" x14ac:dyDescent="0.45">
      <c r="A118" s="1650"/>
      <c r="B118" s="1651"/>
      <c r="C118" s="1651"/>
      <c r="D118" s="1651"/>
      <c r="E118" s="1651"/>
      <c r="F118" s="1572"/>
      <c r="G118" s="1572"/>
      <c r="H118" s="1572"/>
      <c r="I118" s="1572"/>
      <c r="J118" s="1572"/>
      <c r="K118" s="1572"/>
      <c r="L118" s="1572"/>
      <c r="M118" s="1572"/>
      <c r="N118" s="1572"/>
      <c r="O118" s="1572"/>
      <c r="P118" s="1572"/>
      <c r="Q118" s="1572"/>
      <c r="R118" s="1572"/>
      <c r="S118" s="1572"/>
      <c r="T118" s="1572"/>
      <c r="U118" s="1572"/>
      <c r="V118" s="1651"/>
      <c r="W118" s="1651"/>
      <c r="X118" s="1651"/>
      <c r="Y118" s="1654"/>
      <c r="Z118" s="1647"/>
      <c r="AA118" s="1647"/>
      <c r="AB118" s="1673"/>
      <c r="AC118" s="1673"/>
      <c r="AD118" s="1673"/>
      <c r="AE118" s="1673"/>
      <c r="AF118" s="1673"/>
      <c r="AG118" s="1673"/>
      <c r="AH118" s="1673"/>
      <c r="AI118" s="1673"/>
      <c r="AJ118" s="1673"/>
      <c r="AK118" s="1673"/>
      <c r="AL118" s="1673"/>
      <c r="AM118" s="1673"/>
      <c r="AN118" s="1673"/>
      <c r="AO118" s="1673"/>
      <c r="AP118" s="1673"/>
      <c r="AQ118" s="2119"/>
      <c r="AR118" s="2124"/>
      <c r="AS118" s="2124"/>
    </row>
    <row r="119" spans="1:45" x14ac:dyDescent="0.45">
      <c r="A119" s="1650"/>
      <c r="B119" s="1651"/>
      <c r="C119" s="1651"/>
      <c r="D119" s="1651"/>
      <c r="E119" s="1651"/>
      <c r="F119" s="1572"/>
      <c r="G119" s="1572"/>
      <c r="H119" s="1572"/>
      <c r="I119" s="1572"/>
      <c r="J119" s="1572"/>
      <c r="K119" s="1572"/>
      <c r="L119" s="1572"/>
      <c r="M119" s="1572"/>
      <c r="N119" s="1572"/>
      <c r="O119" s="1572"/>
      <c r="P119" s="1572"/>
      <c r="Q119" s="1572"/>
      <c r="R119" s="1572"/>
      <c r="S119" s="1572"/>
      <c r="T119" s="1572"/>
      <c r="U119" s="1572"/>
      <c r="V119" s="1651"/>
      <c r="W119" s="1651"/>
      <c r="X119" s="1651"/>
      <c r="Y119" s="1654"/>
      <c r="Z119" s="1647"/>
      <c r="AA119" s="1647"/>
      <c r="AB119" s="1673"/>
      <c r="AC119" s="1673"/>
      <c r="AD119" s="1673"/>
      <c r="AE119" s="1673"/>
      <c r="AF119" s="1673"/>
      <c r="AG119" s="1673"/>
      <c r="AH119" s="1673"/>
      <c r="AI119" s="1673"/>
      <c r="AJ119" s="1673"/>
      <c r="AK119" s="1673"/>
      <c r="AL119" s="1673"/>
      <c r="AM119" s="1673"/>
      <c r="AN119" s="1673"/>
      <c r="AO119" s="1673"/>
      <c r="AP119" s="1673"/>
      <c r="AQ119" s="2119"/>
      <c r="AR119" s="2124"/>
      <c r="AS119" s="2124"/>
    </row>
    <row r="120" spans="1:45" x14ac:dyDescent="0.45">
      <c r="A120" s="1650"/>
      <c r="B120" s="1651"/>
      <c r="C120" s="1651"/>
      <c r="D120" s="1651"/>
      <c r="E120" s="1651"/>
      <c r="F120" s="1572"/>
      <c r="G120" s="1572"/>
      <c r="H120" s="1572"/>
      <c r="I120" s="1572"/>
      <c r="J120" s="1572"/>
      <c r="K120" s="1572"/>
      <c r="L120" s="1572"/>
      <c r="M120" s="1572"/>
      <c r="N120" s="1572"/>
      <c r="O120" s="1572"/>
      <c r="P120" s="1572"/>
      <c r="Q120" s="1572"/>
      <c r="R120" s="1572"/>
      <c r="S120" s="1572"/>
      <c r="T120" s="1572"/>
      <c r="U120" s="1572"/>
      <c r="V120" s="1651"/>
      <c r="W120" s="1651"/>
      <c r="X120" s="1651"/>
      <c r="Y120" s="1654"/>
      <c r="Z120" s="1647"/>
      <c r="AA120" s="1647"/>
      <c r="AB120" s="1673"/>
      <c r="AC120" s="1673"/>
      <c r="AD120" s="1673"/>
      <c r="AE120" s="1673"/>
      <c r="AF120" s="1673"/>
      <c r="AG120" s="1673"/>
      <c r="AH120" s="1673"/>
      <c r="AI120" s="1673"/>
      <c r="AJ120" s="1673"/>
      <c r="AK120" s="1673"/>
      <c r="AL120" s="1673"/>
      <c r="AM120" s="1673"/>
      <c r="AN120" s="1673"/>
      <c r="AO120" s="1673"/>
      <c r="AP120" s="1673"/>
      <c r="AQ120" s="2119"/>
      <c r="AR120" s="2124"/>
      <c r="AS120" s="2124"/>
    </row>
    <row r="121" spans="1:45" x14ac:dyDescent="0.45">
      <c r="A121" s="1650"/>
      <c r="B121" s="1651"/>
      <c r="C121" s="1651"/>
      <c r="D121" s="1651"/>
      <c r="E121" s="1651"/>
      <c r="F121" s="1572"/>
      <c r="G121" s="1572"/>
      <c r="H121" s="1572"/>
      <c r="I121" s="1572"/>
      <c r="J121" s="1572"/>
      <c r="K121" s="1572"/>
      <c r="L121" s="1572"/>
      <c r="M121" s="1572"/>
      <c r="N121" s="1572"/>
      <c r="O121" s="1572"/>
      <c r="P121" s="1572"/>
      <c r="Q121" s="1572"/>
      <c r="R121" s="1572"/>
      <c r="S121" s="1572"/>
      <c r="T121" s="1572"/>
      <c r="U121" s="1572"/>
      <c r="V121" s="1651"/>
      <c r="W121" s="1651"/>
      <c r="X121" s="1651"/>
      <c r="Y121" s="1654"/>
      <c r="Z121" s="1647"/>
      <c r="AA121" s="1647"/>
      <c r="AB121" s="1673"/>
      <c r="AC121" s="1673"/>
      <c r="AD121" s="1673"/>
      <c r="AE121" s="1673"/>
      <c r="AF121" s="1673"/>
      <c r="AG121" s="1673"/>
      <c r="AH121" s="1673"/>
      <c r="AI121" s="1673"/>
      <c r="AJ121" s="1673"/>
      <c r="AK121" s="1673"/>
      <c r="AL121" s="1673"/>
      <c r="AM121" s="1673"/>
      <c r="AN121" s="1673"/>
      <c r="AO121" s="1673"/>
      <c r="AP121" s="1673"/>
      <c r="AQ121" s="2119"/>
      <c r="AR121" s="2124"/>
      <c r="AS121" s="2124"/>
    </row>
    <row r="122" spans="1:45" x14ac:dyDescent="0.45">
      <c r="A122" s="1650"/>
      <c r="B122" s="1651"/>
      <c r="C122" s="1651"/>
      <c r="D122" s="1651"/>
      <c r="E122" s="1651"/>
      <c r="F122" s="1572"/>
      <c r="G122" s="1572"/>
      <c r="H122" s="1572"/>
      <c r="I122" s="1572"/>
      <c r="J122" s="1572"/>
      <c r="K122" s="1572"/>
      <c r="L122" s="1572"/>
      <c r="M122" s="1572"/>
      <c r="N122" s="1572"/>
      <c r="O122" s="1572"/>
      <c r="P122" s="1572"/>
      <c r="Q122" s="1572"/>
      <c r="R122" s="1572"/>
      <c r="S122" s="1572"/>
      <c r="T122" s="1572"/>
      <c r="U122" s="1572"/>
      <c r="V122" s="1651"/>
      <c r="W122" s="1651"/>
      <c r="X122" s="1651"/>
      <c r="Y122" s="1654"/>
      <c r="Z122" s="1647"/>
      <c r="AA122" s="1647"/>
      <c r="AB122" s="1673"/>
      <c r="AC122" s="1673"/>
      <c r="AD122" s="1673"/>
      <c r="AE122" s="1673"/>
      <c r="AF122" s="1673"/>
      <c r="AG122" s="1673"/>
      <c r="AH122" s="1673"/>
      <c r="AI122" s="1673"/>
      <c r="AJ122" s="1673"/>
      <c r="AK122" s="1673"/>
      <c r="AL122" s="1673"/>
      <c r="AM122" s="1673"/>
      <c r="AN122" s="1673"/>
      <c r="AO122" s="1673"/>
      <c r="AP122" s="1673"/>
      <c r="AQ122" s="2119"/>
      <c r="AR122" s="2124"/>
      <c r="AS122" s="2124"/>
    </row>
    <row r="123" spans="1:45" x14ac:dyDescent="0.45">
      <c r="A123" s="1650"/>
      <c r="B123" s="1651"/>
      <c r="C123" s="1651"/>
      <c r="D123" s="1651"/>
      <c r="E123" s="1651"/>
      <c r="F123" s="1572"/>
      <c r="G123" s="1572"/>
      <c r="H123" s="1572"/>
      <c r="I123" s="1572"/>
      <c r="J123" s="1572"/>
      <c r="K123" s="1572"/>
      <c r="L123" s="1572"/>
      <c r="M123" s="1572"/>
      <c r="N123" s="1572"/>
      <c r="O123" s="1572"/>
      <c r="P123" s="1572"/>
      <c r="Q123" s="1572"/>
      <c r="R123" s="1572"/>
      <c r="S123" s="1572"/>
      <c r="T123" s="1572"/>
      <c r="U123" s="1572"/>
      <c r="V123" s="1651"/>
      <c r="W123" s="1651"/>
      <c r="X123" s="1651"/>
      <c r="Y123" s="1654"/>
      <c r="Z123" s="1647"/>
      <c r="AA123" s="1647"/>
      <c r="AB123" s="1673"/>
      <c r="AC123" s="1673"/>
      <c r="AD123" s="1673"/>
      <c r="AE123" s="1673"/>
      <c r="AF123" s="1673"/>
      <c r="AG123" s="1673"/>
      <c r="AH123" s="1673"/>
      <c r="AI123" s="1673"/>
      <c r="AJ123" s="1673"/>
      <c r="AK123" s="1673"/>
      <c r="AL123" s="1673"/>
      <c r="AM123" s="1673"/>
      <c r="AN123" s="1673"/>
      <c r="AO123" s="1673"/>
      <c r="AP123" s="1673"/>
      <c r="AQ123" s="2119"/>
      <c r="AR123" s="2124"/>
      <c r="AS123" s="2124"/>
    </row>
    <row r="124" spans="1:45" x14ac:dyDescent="0.45">
      <c r="A124" s="1650"/>
      <c r="B124" s="1651"/>
      <c r="C124" s="1651"/>
      <c r="D124" s="1651"/>
      <c r="E124" s="1651"/>
      <c r="F124" s="1572"/>
      <c r="G124" s="1572"/>
      <c r="H124" s="1572"/>
      <c r="I124" s="1572"/>
      <c r="J124" s="1572"/>
      <c r="K124" s="1572"/>
      <c r="L124" s="1572"/>
      <c r="M124" s="1572"/>
      <c r="N124" s="1572"/>
      <c r="O124" s="1572"/>
      <c r="P124" s="1572"/>
      <c r="Q124" s="1572"/>
      <c r="R124" s="1572"/>
      <c r="S124" s="1572"/>
      <c r="T124" s="1572"/>
      <c r="U124" s="1572"/>
      <c r="V124" s="1651"/>
      <c r="W124" s="1651"/>
      <c r="X124" s="1651"/>
      <c r="Y124" s="1654"/>
      <c r="Z124" s="1647"/>
      <c r="AA124" s="1647"/>
      <c r="AB124" s="1673"/>
      <c r="AC124" s="1673"/>
      <c r="AD124" s="1673"/>
      <c r="AE124" s="1673"/>
      <c r="AF124" s="1673"/>
      <c r="AG124" s="1673"/>
      <c r="AH124" s="1673"/>
      <c r="AI124" s="1673"/>
      <c r="AJ124" s="1673"/>
      <c r="AK124" s="1673"/>
      <c r="AL124" s="1673"/>
      <c r="AM124" s="1673"/>
      <c r="AN124" s="1673"/>
      <c r="AO124" s="1673"/>
      <c r="AP124" s="1673"/>
      <c r="AQ124" s="2119"/>
      <c r="AR124" s="2124"/>
      <c r="AS124" s="2124"/>
    </row>
    <row r="125" spans="1:45" x14ac:dyDescent="0.45">
      <c r="A125" s="1650"/>
      <c r="B125" s="1651"/>
      <c r="C125" s="1651"/>
      <c r="D125" s="1651"/>
      <c r="E125" s="1651"/>
      <c r="F125" s="1572"/>
      <c r="G125" s="1572"/>
      <c r="H125" s="1572"/>
      <c r="I125" s="1572"/>
      <c r="J125" s="1572"/>
      <c r="K125" s="1572"/>
      <c r="L125" s="1572"/>
      <c r="M125" s="1572"/>
      <c r="N125" s="1572"/>
      <c r="O125" s="1572"/>
      <c r="P125" s="1572"/>
      <c r="Q125" s="1572"/>
      <c r="R125" s="1572"/>
      <c r="S125" s="1572"/>
      <c r="T125" s="1572"/>
      <c r="U125" s="1572"/>
      <c r="V125" s="1651"/>
      <c r="W125" s="1651"/>
      <c r="X125" s="1651"/>
      <c r="Y125" s="1654"/>
      <c r="Z125" s="1647"/>
      <c r="AA125" s="1647"/>
      <c r="AB125" s="1673"/>
      <c r="AC125" s="1673"/>
      <c r="AD125" s="1673"/>
      <c r="AE125" s="1673"/>
      <c r="AF125" s="1673"/>
      <c r="AG125" s="1673"/>
      <c r="AH125" s="1673"/>
      <c r="AI125" s="1673"/>
      <c r="AJ125" s="1673"/>
      <c r="AK125" s="1673"/>
      <c r="AL125" s="1673"/>
      <c r="AM125" s="1673"/>
      <c r="AN125" s="1673"/>
      <c r="AO125" s="1673"/>
      <c r="AP125" s="1673"/>
      <c r="AQ125" s="2119"/>
      <c r="AR125" s="2124"/>
      <c r="AS125" s="2124"/>
    </row>
    <row r="126" spans="1:45" x14ac:dyDescent="0.45">
      <c r="A126" s="1650"/>
      <c r="B126" s="1651"/>
      <c r="C126" s="1651"/>
      <c r="D126" s="1651"/>
      <c r="E126" s="1651"/>
      <c r="F126" s="1572"/>
      <c r="G126" s="1572"/>
      <c r="H126" s="1572"/>
      <c r="I126" s="1572"/>
      <c r="J126" s="1572"/>
      <c r="K126" s="1572"/>
      <c r="L126" s="1572"/>
      <c r="M126" s="1572"/>
      <c r="N126" s="1572"/>
      <c r="O126" s="1572"/>
      <c r="P126" s="1572"/>
      <c r="Q126" s="1572"/>
      <c r="R126" s="1572"/>
      <c r="S126" s="1572"/>
      <c r="T126" s="1572"/>
      <c r="U126" s="1572"/>
      <c r="V126" s="1651"/>
      <c r="W126" s="1651"/>
      <c r="X126" s="1651"/>
      <c r="Y126" s="1654"/>
      <c r="Z126" s="1647"/>
      <c r="AA126" s="1647"/>
      <c r="AB126" s="1673"/>
      <c r="AC126" s="1673"/>
      <c r="AD126" s="1673"/>
      <c r="AE126" s="1673"/>
      <c r="AF126" s="1673"/>
      <c r="AG126" s="1673"/>
      <c r="AH126" s="1673"/>
      <c r="AI126" s="1673"/>
      <c r="AJ126" s="1673"/>
      <c r="AK126" s="1673"/>
      <c r="AL126" s="1673"/>
      <c r="AM126" s="1673"/>
      <c r="AN126" s="1673"/>
      <c r="AO126" s="1673"/>
      <c r="AP126" s="1673"/>
      <c r="AQ126" s="2119"/>
      <c r="AR126" s="2124"/>
      <c r="AS126" s="2124"/>
    </row>
    <row r="127" spans="1:45" x14ac:dyDescent="0.45">
      <c r="A127" s="1650"/>
      <c r="B127" s="1651"/>
      <c r="C127" s="1651"/>
      <c r="D127" s="1651"/>
      <c r="E127" s="1651"/>
      <c r="F127" s="1572"/>
      <c r="G127" s="1572"/>
      <c r="H127" s="1572"/>
      <c r="I127" s="1572"/>
      <c r="J127" s="1572"/>
      <c r="K127" s="1572"/>
      <c r="L127" s="1572"/>
      <c r="M127" s="1572"/>
      <c r="N127" s="1572"/>
      <c r="O127" s="1572"/>
      <c r="P127" s="1572"/>
      <c r="Q127" s="1572"/>
      <c r="R127" s="1572"/>
      <c r="S127" s="1572"/>
      <c r="T127" s="1572"/>
      <c r="U127" s="1572"/>
      <c r="V127" s="1651"/>
      <c r="W127" s="1651"/>
      <c r="X127" s="1651"/>
      <c r="Y127" s="1654"/>
      <c r="Z127" s="1647"/>
      <c r="AA127" s="1647"/>
      <c r="AB127" s="1673"/>
      <c r="AC127" s="1673"/>
      <c r="AD127" s="1673"/>
      <c r="AE127" s="1673"/>
      <c r="AF127" s="1673"/>
      <c r="AG127" s="1673"/>
      <c r="AH127" s="1673"/>
      <c r="AI127" s="1673"/>
      <c r="AJ127" s="1673"/>
      <c r="AK127" s="1673"/>
      <c r="AL127" s="1673"/>
      <c r="AM127" s="1673"/>
      <c r="AN127" s="1673"/>
      <c r="AO127" s="1673"/>
      <c r="AP127" s="1673"/>
      <c r="AQ127" s="2119"/>
      <c r="AR127" s="2124"/>
      <c r="AS127" s="2124"/>
    </row>
    <row r="128" spans="1:45" x14ac:dyDescent="0.45">
      <c r="A128" s="1650"/>
      <c r="B128" s="1651"/>
      <c r="C128" s="1651"/>
      <c r="D128" s="1651"/>
      <c r="E128" s="1651"/>
      <c r="F128" s="1572"/>
      <c r="G128" s="1572"/>
      <c r="H128" s="1572"/>
      <c r="I128" s="1572"/>
      <c r="J128" s="1572"/>
      <c r="K128" s="1572"/>
      <c r="L128" s="1572"/>
      <c r="M128" s="1572"/>
      <c r="N128" s="1572"/>
      <c r="O128" s="1572"/>
      <c r="P128" s="1572"/>
      <c r="Q128" s="1572"/>
      <c r="R128" s="1572"/>
      <c r="S128" s="1572"/>
      <c r="T128" s="1572"/>
      <c r="U128" s="1572"/>
      <c r="V128" s="1651"/>
      <c r="W128" s="1651"/>
      <c r="X128" s="1651"/>
      <c r="Y128" s="1654"/>
      <c r="Z128" s="1647"/>
      <c r="AA128" s="1647"/>
      <c r="AB128" s="1673"/>
      <c r="AC128" s="1673"/>
      <c r="AD128" s="1673"/>
      <c r="AE128" s="1673"/>
      <c r="AF128" s="1673"/>
      <c r="AG128" s="1673"/>
      <c r="AH128" s="1673"/>
      <c r="AI128" s="1673"/>
      <c r="AJ128" s="1673"/>
      <c r="AK128" s="1673"/>
      <c r="AL128" s="1673"/>
      <c r="AM128" s="1673"/>
      <c r="AN128" s="1673"/>
      <c r="AO128" s="1673"/>
      <c r="AP128" s="1673"/>
      <c r="AQ128" s="2119"/>
      <c r="AR128" s="2124"/>
      <c r="AS128" s="2124"/>
    </row>
    <row r="129" spans="1:45" x14ac:dyDescent="0.45">
      <c r="A129" s="1650"/>
      <c r="B129" s="1651"/>
      <c r="C129" s="1651"/>
      <c r="D129" s="1651"/>
      <c r="E129" s="1651"/>
      <c r="F129" s="1572"/>
      <c r="G129" s="1572"/>
      <c r="H129" s="1572"/>
      <c r="I129" s="1572"/>
      <c r="J129" s="1572"/>
      <c r="K129" s="1572"/>
      <c r="L129" s="1572"/>
      <c r="M129" s="1572"/>
      <c r="N129" s="1572"/>
      <c r="O129" s="1572"/>
      <c r="P129" s="1572"/>
      <c r="Q129" s="1572"/>
      <c r="R129" s="1572"/>
      <c r="S129" s="1572"/>
      <c r="T129" s="1572"/>
      <c r="U129" s="1572"/>
      <c r="V129" s="1651"/>
      <c r="W129" s="1651"/>
      <c r="X129" s="1651"/>
      <c r="Y129" s="1654"/>
      <c r="Z129" s="1647"/>
      <c r="AA129" s="1647"/>
      <c r="AB129" s="1673"/>
      <c r="AC129" s="1673"/>
      <c r="AD129" s="1673"/>
      <c r="AE129" s="1673"/>
      <c r="AF129" s="1673"/>
      <c r="AG129" s="1673"/>
      <c r="AH129" s="1673"/>
      <c r="AI129" s="1673"/>
      <c r="AJ129" s="1673"/>
      <c r="AK129" s="1673"/>
      <c r="AL129" s="1673"/>
      <c r="AM129" s="1673"/>
      <c r="AN129" s="1673"/>
      <c r="AO129" s="1673"/>
      <c r="AP129" s="1673"/>
      <c r="AQ129" s="2119"/>
      <c r="AR129" s="2124"/>
      <c r="AS129" s="2124"/>
    </row>
    <row r="130" spans="1:45" x14ac:dyDescent="0.45">
      <c r="A130" s="1650"/>
      <c r="B130" s="1651"/>
      <c r="C130" s="1651"/>
      <c r="D130" s="1651"/>
      <c r="E130" s="1651"/>
      <c r="F130" s="1572"/>
      <c r="G130" s="1572"/>
      <c r="H130" s="1572"/>
      <c r="I130" s="1572"/>
      <c r="J130" s="1572"/>
      <c r="K130" s="1572"/>
      <c r="L130" s="1572"/>
      <c r="M130" s="1572"/>
      <c r="N130" s="1572"/>
      <c r="O130" s="1572"/>
      <c r="P130" s="1572"/>
      <c r="Q130" s="1572"/>
      <c r="R130" s="1572"/>
      <c r="S130" s="1572"/>
      <c r="T130" s="1572"/>
      <c r="U130" s="1572"/>
      <c r="V130" s="1651"/>
      <c r="W130" s="1651"/>
      <c r="X130" s="1651"/>
      <c r="Y130" s="1654"/>
      <c r="Z130" s="1647"/>
      <c r="AA130" s="1647"/>
      <c r="AB130" s="1673"/>
      <c r="AC130" s="1673"/>
      <c r="AD130" s="1673"/>
      <c r="AE130" s="1673"/>
      <c r="AF130" s="1673"/>
      <c r="AG130" s="1673"/>
      <c r="AH130" s="1673"/>
      <c r="AI130" s="1673"/>
      <c r="AJ130" s="1673"/>
      <c r="AK130" s="1673"/>
      <c r="AL130" s="1673"/>
      <c r="AM130" s="1673"/>
      <c r="AN130" s="1673"/>
      <c r="AO130" s="1673"/>
      <c r="AP130" s="1673"/>
      <c r="AQ130" s="2119"/>
      <c r="AR130" s="2124"/>
      <c r="AS130" s="2124"/>
    </row>
    <row r="131" spans="1:45" x14ac:dyDescent="0.45">
      <c r="A131" s="1650"/>
      <c r="B131" s="1651"/>
      <c r="C131" s="1651"/>
      <c r="D131" s="1651"/>
      <c r="E131" s="1651"/>
      <c r="F131" s="1572"/>
      <c r="G131" s="1572"/>
      <c r="H131" s="1572"/>
      <c r="I131" s="1572"/>
      <c r="J131" s="1572"/>
      <c r="K131" s="1572"/>
      <c r="L131" s="1572"/>
      <c r="M131" s="1572"/>
      <c r="N131" s="1572"/>
      <c r="O131" s="1572"/>
      <c r="P131" s="1572"/>
      <c r="Q131" s="1572"/>
      <c r="R131" s="1572"/>
      <c r="S131" s="1572"/>
      <c r="T131" s="1572"/>
      <c r="U131" s="1572"/>
      <c r="V131" s="1651"/>
      <c r="W131" s="1651"/>
      <c r="X131" s="1651"/>
      <c r="Y131" s="1654"/>
      <c r="Z131" s="1647"/>
      <c r="AA131" s="1647"/>
      <c r="AB131" s="1673"/>
      <c r="AC131" s="1673"/>
      <c r="AD131" s="1673"/>
      <c r="AE131" s="1673"/>
      <c r="AF131" s="1673"/>
      <c r="AG131" s="1673"/>
      <c r="AH131" s="1673"/>
      <c r="AI131" s="1673"/>
      <c r="AJ131" s="1673"/>
      <c r="AK131" s="1673"/>
      <c r="AL131" s="1673"/>
      <c r="AM131" s="1673"/>
      <c r="AN131" s="1673"/>
      <c r="AO131" s="1673"/>
      <c r="AP131" s="1673"/>
      <c r="AQ131" s="2119"/>
      <c r="AR131" s="2124"/>
      <c r="AS131" s="2124"/>
    </row>
    <row r="132" spans="1:45" x14ac:dyDescent="0.45">
      <c r="A132" s="1650"/>
      <c r="B132" s="1651"/>
      <c r="C132" s="1651"/>
      <c r="D132" s="1651"/>
      <c r="E132" s="1651"/>
      <c r="F132" s="1572"/>
      <c r="G132" s="1572"/>
      <c r="H132" s="1572"/>
      <c r="I132" s="1572"/>
      <c r="J132" s="1572"/>
      <c r="K132" s="1572"/>
      <c r="L132" s="1572"/>
      <c r="M132" s="1572"/>
      <c r="N132" s="1572"/>
      <c r="O132" s="1572"/>
      <c r="P132" s="1572"/>
      <c r="Q132" s="1572"/>
      <c r="R132" s="1572"/>
      <c r="S132" s="1572"/>
      <c r="T132" s="1572"/>
      <c r="U132" s="1572"/>
      <c r="V132" s="1651"/>
      <c r="W132" s="1651"/>
      <c r="X132" s="1651"/>
      <c r="Y132" s="1654"/>
      <c r="Z132" s="1647"/>
      <c r="AA132" s="1647"/>
      <c r="AB132" s="1673"/>
      <c r="AC132" s="1673"/>
      <c r="AD132" s="1673"/>
      <c r="AE132" s="1673"/>
      <c r="AF132" s="1673"/>
      <c r="AG132" s="1673"/>
      <c r="AH132" s="1673"/>
      <c r="AI132" s="1673"/>
      <c r="AJ132" s="1673"/>
      <c r="AK132" s="1673"/>
      <c r="AL132" s="1673"/>
      <c r="AM132" s="1673"/>
      <c r="AN132" s="1673"/>
      <c r="AO132" s="1673"/>
      <c r="AP132" s="1673"/>
      <c r="AQ132" s="2119"/>
      <c r="AR132" s="2124"/>
      <c r="AS132" s="2124"/>
    </row>
    <row r="133" spans="1:45" x14ac:dyDescent="0.45">
      <c r="A133" s="1650"/>
      <c r="B133" s="1651"/>
      <c r="C133" s="1651"/>
      <c r="D133" s="1651"/>
      <c r="E133" s="1651"/>
      <c r="F133" s="1572"/>
      <c r="G133" s="1572"/>
      <c r="H133" s="1572"/>
      <c r="I133" s="1572"/>
      <c r="J133" s="1572"/>
      <c r="K133" s="1572"/>
      <c r="L133" s="1572"/>
      <c r="M133" s="1572"/>
      <c r="N133" s="1572"/>
      <c r="O133" s="1572"/>
      <c r="P133" s="1572"/>
      <c r="Q133" s="1572"/>
      <c r="R133" s="1572"/>
      <c r="S133" s="1572"/>
      <c r="T133" s="1572"/>
      <c r="U133" s="1572"/>
      <c r="V133" s="1651"/>
      <c r="W133" s="1651"/>
      <c r="X133" s="1651"/>
      <c r="Y133" s="1654"/>
      <c r="Z133" s="1647"/>
      <c r="AA133" s="1647"/>
      <c r="AB133" s="1673"/>
      <c r="AC133" s="1673"/>
      <c r="AD133" s="1673"/>
      <c r="AE133" s="1673"/>
      <c r="AF133" s="1673"/>
      <c r="AG133" s="1673"/>
      <c r="AH133" s="1673"/>
      <c r="AI133" s="1673"/>
      <c r="AJ133" s="1673"/>
      <c r="AK133" s="1673"/>
      <c r="AL133" s="1673"/>
      <c r="AM133" s="1673"/>
      <c r="AN133" s="1673"/>
      <c r="AO133" s="1673"/>
      <c r="AP133" s="1673"/>
      <c r="AQ133" s="2119"/>
      <c r="AR133" s="2124"/>
      <c r="AS133" s="2124"/>
    </row>
    <row r="134" spans="1:45" x14ac:dyDescent="0.45">
      <c r="A134" s="1650"/>
      <c r="B134" s="1651"/>
      <c r="C134" s="1651"/>
      <c r="D134" s="1651"/>
      <c r="E134" s="1651"/>
      <c r="F134" s="1572"/>
      <c r="G134" s="1572"/>
      <c r="H134" s="1572"/>
      <c r="I134" s="1572"/>
      <c r="J134" s="1572"/>
      <c r="K134" s="1572"/>
      <c r="L134" s="1572"/>
      <c r="M134" s="1572"/>
      <c r="N134" s="1572"/>
      <c r="O134" s="1572"/>
      <c r="P134" s="1572"/>
      <c r="Q134" s="1572"/>
      <c r="R134" s="1572"/>
      <c r="S134" s="1572"/>
      <c r="T134" s="1572"/>
      <c r="U134" s="1572"/>
      <c r="V134" s="1651"/>
      <c r="W134" s="1651"/>
      <c r="X134" s="1651"/>
      <c r="Y134" s="1654"/>
      <c r="Z134" s="1647"/>
      <c r="AA134" s="1647"/>
      <c r="AB134" s="1673"/>
      <c r="AC134" s="1673"/>
      <c r="AD134" s="1673"/>
      <c r="AE134" s="1673"/>
      <c r="AF134" s="1673"/>
      <c r="AG134" s="1673"/>
      <c r="AH134" s="1673"/>
      <c r="AI134" s="1673"/>
      <c r="AJ134" s="1673"/>
      <c r="AK134" s="1673"/>
      <c r="AL134" s="1673"/>
      <c r="AM134" s="1673"/>
      <c r="AN134" s="1673"/>
      <c r="AO134" s="1673"/>
      <c r="AP134" s="1673"/>
      <c r="AQ134" s="2119"/>
      <c r="AR134" s="2124"/>
      <c r="AS134" s="2124"/>
    </row>
    <row r="135" spans="1:45" x14ac:dyDescent="0.45">
      <c r="A135" s="1650"/>
      <c r="B135" s="1651"/>
      <c r="C135" s="1651"/>
      <c r="D135" s="1651"/>
      <c r="E135" s="1651"/>
      <c r="F135" s="1572"/>
      <c r="G135" s="1572"/>
      <c r="H135" s="1572"/>
      <c r="I135" s="1572"/>
      <c r="J135" s="1572"/>
      <c r="K135" s="1572"/>
      <c r="L135" s="1572"/>
      <c r="M135" s="1572"/>
      <c r="N135" s="1572"/>
      <c r="O135" s="1572"/>
      <c r="P135" s="1572"/>
      <c r="Q135" s="1572"/>
      <c r="R135" s="1572"/>
      <c r="S135" s="1572"/>
      <c r="T135" s="1572"/>
      <c r="U135" s="1572"/>
      <c r="V135" s="1651"/>
      <c r="W135" s="1651"/>
      <c r="X135" s="1651"/>
      <c r="Y135" s="1654"/>
      <c r="Z135" s="1647"/>
      <c r="AA135" s="1647"/>
      <c r="AB135" s="1673"/>
      <c r="AC135" s="1673"/>
      <c r="AD135" s="1673"/>
      <c r="AE135" s="1673"/>
      <c r="AF135" s="1673"/>
      <c r="AG135" s="1673"/>
      <c r="AH135" s="1673"/>
      <c r="AI135" s="1673"/>
      <c r="AJ135" s="1673"/>
      <c r="AK135" s="1673"/>
      <c r="AL135" s="1673"/>
      <c r="AM135" s="1673"/>
      <c r="AN135" s="1673"/>
      <c r="AO135" s="1673"/>
      <c r="AP135" s="1673"/>
      <c r="AQ135" s="2119"/>
      <c r="AR135" s="2124"/>
      <c r="AS135" s="2124"/>
    </row>
    <row r="136" spans="1:45" x14ac:dyDescent="0.45">
      <c r="A136" s="1650"/>
      <c r="B136" s="1651"/>
      <c r="C136" s="1651"/>
      <c r="D136" s="1651"/>
      <c r="E136" s="1651"/>
      <c r="F136" s="1572"/>
      <c r="G136" s="1572"/>
      <c r="H136" s="1572"/>
      <c r="I136" s="1572"/>
      <c r="J136" s="1572"/>
      <c r="K136" s="1572"/>
      <c r="L136" s="1572"/>
      <c r="M136" s="1572"/>
      <c r="N136" s="1572"/>
      <c r="O136" s="1572"/>
      <c r="P136" s="1572"/>
      <c r="Q136" s="1572"/>
      <c r="R136" s="1572"/>
      <c r="S136" s="1572"/>
      <c r="T136" s="1572"/>
      <c r="U136" s="1572"/>
      <c r="V136" s="1651"/>
      <c r="W136" s="1651"/>
      <c r="X136" s="1651"/>
      <c r="Y136" s="1654"/>
      <c r="Z136" s="1647"/>
      <c r="AA136" s="1647"/>
      <c r="AB136" s="1673"/>
      <c r="AC136" s="1673"/>
      <c r="AD136" s="1673"/>
      <c r="AE136" s="1673"/>
      <c r="AF136" s="1673"/>
      <c r="AG136" s="1673"/>
      <c r="AH136" s="1673"/>
      <c r="AI136" s="1673"/>
      <c r="AJ136" s="1673"/>
      <c r="AK136" s="1673"/>
      <c r="AL136" s="1673"/>
      <c r="AM136" s="1673"/>
      <c r="AN136" s="1673"/>
      <c r="AO136" s="1673"/>
      <c r="AP136" s="1673"/>
      <c r="AQ136" s="2119"/>
      <c r="AR136" s="2124"/>
      <c r="AS136" s="2124"/>
    </row>
    <row r="137" spans="1:45" x14ac:dyDescent="0.45">
      <c r="A137" s="1650"/>
      <c r="B137" s="1651"/>
      <c r="C137" s="1651"/>
      <c r="D137" s="1651"/>
      <c r="E137" s="1651"/>
      <c r="F137" s="1572"/>
      <c r="G137" s="1572"/>
      <c r="H137" s="1572"/>
      <c r="I137" s="1572"/>
      <c r="J137" s="1572"/>
      <c r="K137" s="1572"/>
      <c r="L137" s="1572"/>
      <c r="M137" s="1572"/>
      <c r="N137" s="1572"/>
      <c r="O137" s="1572"/>
      <c r="P137" s="1572"/>
      <c r="Q137" s="1572"/>
      <c r="R137" s="1572"/>
      <c r="S137" s="1572"/>
      <c r="T137" s="1572"/>
      <c r="U137" s="1572"/>
      <c r="V137" s="1651"/>
      <c r="W137" s="1651"/>
      <c r="X137" s="1651"/>
      <c r="Y137" s="1654"/>
      <c r="Z137" s="1647"/>
      <c r="AA137" s="1647"/>
      <c r="AB137" s="1673"/>
      <c r="AC137" s="1673"/>
      <c r="AD137" s="1673"/>
      <c r="AE137" s="1673"/>
      <c r="AF137" s="1673"/>
      <c r="AG137" s="1673"/>
      <c r="AH137" s="1673"/>
      <c r="AI137" s="1673"/>
      <c r="AJ137" s="1673"/>
      <c r="AK137" s="1673"/>
      <c r="AL137" s="1673"/>
      <c r="AM137" s="1673"/>
      <c r="AN137" s="1673"/>
      <c r="AO137" s="1673"/>
      <c r="AP137" s="1673"/>
      <c r="AQ137" s="2119"/>
      <c r="AR137" s="2124"/>
      <c r="AS137" s="2124"/>
    </row>
    <row r="138" spans="1:45" x14ac:dyDescent="0.45">
      <c r="A138" s="1650"/>
      <c r="B138" s="1651"/>
      <c r="C138" s="1651"/>
      <c r="D138" s="1651"/>
      <c r="E138" s="1651"/>
      <c r="F138" s="1572"/>
      <c r="G138" s="1572"/>
      <c r="H138" s="1572"/>
      <c r="I138" s="1572"/>
      <c r="J138" s="1572"/>
      <c r="K138" s="1572"/>
      <c r="L138" s="1572"/>
      <c r="M138" s="1572"/>
      <c r="N138" s="1572"/>
      <c r="O138" s="1572"/>
      <c r="P138" s="1572"/>
      <c r="Q138" s="1572"/>
      <c r="R138" s="1572"/>
      <c r="S138" s="1572"/>
      <c r="T138" s="1572"/>
      <c r="U138" s="1572"/>
      <c r="V138" s="1651"/>
      <c r="W138" s="1651"/>
      <c r="X138" s="1651"/>
      <c r="Y138" s="1654"/>
      <c r="Z138" s="1647"/>
      <c r="AA138" s="1647"/>
      <c r="AB138" s="1673"/>
      <c r="AC138" s="1673"/>
      <c r="AD138" s="1673"/>
      <c r="AE138" s="1673"/>
      <c r="AF138" s="1673"/>
      <c r="AG138" s="1673"/>
      <c r="AH138" s="1673"/>
      <c r="AI138" s="1673"/>
      <c r="AJ138" s="1673"/>
      <c r="AK138" s="1673"/>
      <c r="AL138" s="1673"/>
      <c r="AM138" s="1673"/>
      <c r="AN138" s="1673"/>
      <c r="AO138" s="1673"/>
      <c r="AP138" s="1673"/>
      <c r="AQ138" s="2119"/>
      <c r="AR138" s="2124"/>
      <c r="AS138" s="2124"/>
    </row>
    <row r="139" spans="1:45" x14ac:dyDescent="0.45">
      <c r="A139" s="1650"/>
      <c r="B139" s="1651"/>
      <c r="C139" s="1651"/>
      <c r="D139" s="1651"/>
      <c r="E139" s="1651"/>
      <c r="F139" s="1572"/>
      <c r="G139" s="1572"/>
      <c r="H139" s="1572"/>
      <c r="I139" s="1572"/>
      <c r="J139" s="1572"/>
      <c r="K139" s="1572"/>
      <c r="L139" s="1572"/>
      <c r="M139" s="1572"/>
      <c r="N139" s="1572"/>
      <c r="O139" s="1572"/>
      <c r="P139" s="1572"/>
      <c r="Q139" s="1572"/>
      <c r="R139" s="1572"/>
      <c r="S139" s="1572"/>
      <c r="T139" s="1572"/>
      <c r="U139" s="1572"/>
      <c r="V139" s="1651"/>
      <c r="W139" s="1651"/>
      <c r="X139" s="1651"/>
      <c r="Y139" s="1654"/>
      <c r="Z139" s="1647"/>
      <c r="AA139" s="1647"/>
      <c r="AB139" s="1673"/>
      <c r="AC139" s="1673"/>
      <c r="AD139" s="1673"/>
      <c r="AE139" s="1673"/>
      <c r="AF139" s="1673"/>
      <c r="AG139" s="1673"/>
      <c r="AH139" s="1673"/>
      <c r="AI139" s="1673"/>
      <c r="AJ139" s="1673"/>
      <c r="AK139" s="1673"/>
      <c r="AL139" s="1673"/>
      <c r="AM139" s="1673"/>
      <c r="AN139" s="1673"/>
      <c r="AO139" s="1673"/>
      <c r="AP139" s="1673"/>
      <c r="AQ139" s="2119"/>
      <c r="AR139" s="2124"/>
      <c r="AS139" s="2124"/>
    </row>
    <row r="140" spans="1:45" x14ac:dyDescent="0.45">
      <c r="A140" s="1650"/>
      <c r="B140" s="1651"/>
      <c r="C140" s="1651"/>
      <c r="D140" s="1651"/>
      <c r="E140" s="1651"/>
      <c r="F140" s="1572"/>
      <c r="G140" s="1572"/>
      <c r="H140" s="1572"/>
      <c r="I140" s="1572"/>
      <c r="J140" s="1572"/>
      <c r="K140" s="1572"/>
      <c r="L140" s="1572"/>
      <c r="M140" s="1572"/>
      <c r="N140" s="1572"/>
      <c r="O140" s="1572"/>
      <c r="P140" s="1572"/>
      <c r="Q140" s="1572"/>
      <c r="R140" s="1572"/>
      <c r="S140" s="1572"/>
      <c r="T140" s="1572"/>
      <c r="U140" s="1572"/>
      <c r="V140" s="1651"/>
      <c r="W140" s="1651"/>
      <c r="X140" s="1651"/>
      <c r="Y140" s="1654"/>
      <c r="Z140" s="1647"/>
      <c r="AA140" s="1647"/>
      <c r="AB140" s="1673"/>
      <c r="AC140" s="1673"/>
      <c r="AD140" s="1673"/>
      <c r="AE140" s="1673"/>
      <c r="AF140" s="1673"/>
      <c r="AG140" s="1673"/>
      <c r="AH140" s="1673"/>
      <c r="AI140" s="1673"/>
      <c r="AJ140" s="1673"/>
      <c r="AK140" s="1673"/>
      <c r="AL140" s="1673"/>
      <c r="AM140" s="1673"/>
      <c r="AN140" s="1673"/>
      <c r="AO140" s="1673"/>
      <c r="AP140" s="1673"/>
      <c r="AQ140" s="2119"/>
      <c r="AR140" s="2124"/>
      <c r="AS140" s="2124"/>
    </row>
    <row r="141" spans="1:45" x14ac:dyDescent="0.45">
      <c r="A141" s="1650"/>
      <c r="B141" s="1651"/>
      <c r="C141" s="1651"/>
      <c r="D141" s="1651"/>
      <c r="E141" s="1651"/>
      <c r="F141" s="1572"/>
      <c r="G141" s="1572"/>
      <c r="H141" s="1572"/>
      <c r="I141" s="1572"/>
      <c r="J141" s="1572"/>
      <c r="K141" s="1572"/>
      <c r="L141" s="1572"/>
      <c r="M141" s="1572"/>
      <c r="N141" s="1572"/>
      <c r="O141" s="1572"/>
      <c r="P141" s="1572"/>
      <c r="Q141" s="1572"/>
      <c r="R141" s="1572"/>
      <c r="S141" s="1572"/>
      <c r="T141" s="1572"/>
      <c r="U141" s="1572"/>
      <c r="V141" s="1651"/>
      <c r="W141" s="1651"/>
      <c r="X141" s="1651"/>
      <c r="Y141" s="1654"/>
      <c r="Z141" s="1647"/>
      <c r="AA141" s="1647"/>
      <c r="AB141" s="1673"/>
      <c r="AC141" s="1673"/>
      <c r="AD141" s="1673"/>
      <c r="AE141" s="1673"/>
      <c r="AF141" s="1673"/>
      <c r="AG141" s="1673"/>
      <c r="AH141" s="1673"/>
      <c r="AI141" s="1673"/>
      <c r="AJ141" s="1673"/>
      <c r="AK141" s="1673"/>
      <c r="AL141" s="1673"/>
      <c r="AM141" s="1673"/>
      <c r="AN141" s="1673"/>
      <c r="AO141" s="1673"/>
      <c r="AP141" s="1673"/>
      <c r="AQ141" s="2119"/>
      <c r="AR141" s="2124"/>
      <c r="AS141" s="2124"/>
    </row>
    <row r="142" spans="1:45" x14ac:dyDescent="0.45">
      <c r="A142" s="1650"/>
      <c r="B142" s="1651"/>
      <c r="C142" s="1651"/>
      <c r="D142" s="1651"/>
      <c r="E142" s="1651"/>
      <c r="F142" s="1572"/>
      <c r="G142" s="1572"/>
      <c r="H142" s="1572"/>
      <c r="I142" s="1572"/>
      <c r="J142" s="1572"/>
      <c r="K142" s="1572"/>
      <c r="L142" s="1572"/>
      <c r="M142" s="1572"/>
      <c r="N142" s="1572"/>
      <c r="O142" s="1572"/>
      <c r="P142" s="1572"/>
      <c r="Q142" s="1572"/>
      <c r="R142" s="1572"/>
      <c r="S142" s="1572"/>
      <c r="T142" s="1572"/>
      <c r="U142" s="1572"/>
      <c r="V142" s="1651"/>
      <c r="W142" s="1651"/>
      <c r="X142" s="1651"/>
      <c r="Y142" s="1654"/>
      <c r="Z142" s="1647"/>
      <c r="AA142" s="1647"/>
      <c r="AB142" s="1673"/>
      <c r="AC142" s="1673"/>
      <c r="AD142" s="1673"/>
      <c r="AE142" s="1673"/>
      <c r="AF142" s="1673"/>
      <c r="AG142" s="1673"/>
      <c r="AH142" s="1673"/>
      <c r="AI142" s="1673"/>
      <c r="AJ142" s="1673"/>
      <c r="AK142" s="1673"/>
      <c r="AL142" s="1673"/>
      <c r="AM142" s="1673"/>
      <c r="AN142" s="1673"/>
      <c r="AO142" s="1673"/>
      <c r="AP142" s="1673"/>
      <c r="AQ142" s="2119"/>
      <c r="AR142" s="2124"/>
      <c r="AS142" s="2124"/>
    </row>
    <row r="143" spans="1:45" x14ac:dyDescent="0.45">
      <c r="A143" s="1650"/>
      <c r="B143" s="1651"/>
      <c r="C143" s="1651"/>
      <c r="D143" s="1651"/>
      <c r="E143" s="1651"/>
      <c r="F143" s="1572"/>
      <c r="G143" s="1572"/>
      <c r="H143" s="1572"/>
      <c r="I143" s="1572"/>
      <c r="J143" s="1572"/>
      <c r="K143" s="1572"/>
      <c r="L143" s="1572"/>
      <c r="M143" s="1572"/>
      <c r="N143" s="1572"/>
      <c r="O143" s="1572"/>
      <c r="P143" s="1572"/>
      <c r="Q143" s="1572"/>
      <c r="R143" s="1572"/>
      <c r="S143" s="1572"/>
      <c r="T143" s="1572"/>
      <c r="U143" s="1572"/>
      <c r="V143" s="1651"/>
      <c r="W143" s="1651"/>
      <c r="X143" s="1651"/>
      <c r="Y143" s="1654"/>
      <c r="Z143" s="1647"/>
      <c r="AA143" s="1647"/>
      <c r="AB143" s="1673"/>
      <c r="AC143" s="1673"/>
      <c r="AD143" s="1673"/>
      <c r="AE143" s="1673"/>
      <c r="AF143" s="1673"/>
      <c r="AG143" s="1673"/>
      <c r="AH143" s="1673"/>
      <c r="AI143" s="1673"/>
      <c r="AJ143" s="1673"/>
      <c r="AK143" s="1673"/>
      <c r="AL143" s="1673"/>
      <c r="AM143" s="1673"/>
      <c r="AN143" s="1673"/>
      <c r="AO143" s="1673"/>
      <c r="AP143" s="1673"/>
      <c r="AQ143" s="2119"/>
      <c r="AR143" s="2124"/>
      <c r="AS143" s="2124"/>
    </row>
    <row r="144" spans="1:45" x14ac:dyDescent="0.45">
      <c r="A144" s="1650"/>
      <c r="B144" s="1651"/>
      <c r="C144" s="1651"/>
      <c r="D144" s="1651"/>
      <c r="E144" s="1651"/>
      <c r="F144" s="1572"/>
      <c r="G144" s="1572"/>
      <c r="H144" s="1572"/>
      <c r="I144" s="1572"/>
      <c r="J144" s="1572"/>
      <c r="K144" s="1572"/>
      <c r="L144" s="1572"/>
      <c r="M144" s="1572"/>
      <c r="N144" s="1572"/>
      <c r="O144" s="1572"/>
      <c r="P144" s="1572"/>
      <c r="Q144" s="1572"/>
      <c r="R144" s="1572"/>
      <c r="S144" s="1572"/>
      <c r="T144" s="1572"/>
      <c r="U144" s="1572"/>
      <c r="V144" s="1651"/>
      <c r="W144" s="1651"/>
      <c r="X144" s="1651"/>
      <c r="Y144" s="1654"/>
      <c r="Z144" s="1647"/>
      <c r="AA144" s="1647"/>
      <c r="AB144" s="1674"/>
      <c r="AC144" s="1674"/>
      <c r="AD144" s="1674"/>
      <c r="AE144" s="1674"/>
      <c r="AF144" s="1674"/>
      <c r="AG144" s="1674"/>
      <c r="AH144" s="1674"/>
      <c r="AI144" s="1674"/>
      <c r="AJ144" s="1674"/>
      <c r="AK144" s="1674"/>
      <c r="AL144" s="1674"/>
      <c r="AM144" s="1674"/>
      <c r="AN144" s="1674"/>
      <c r="AO144" s="1674"/>
      <c r="AP144" s="1674"/>
      <c r="AQ144" s="2122"/>
      <c r="AR144" s="2124"/>
      <c r="AS144" s="2124"/>
    </row>
    <row r="145" spans="1:45" x14ac:dyDescent="0.45">
      <c r="A145" s="1661"/>
      <c r="B145" s="1662"/>
      <c r="C145" s="1662"/>
      <c r="D145" s="1662"/>
      <c r="E145" s="1662"/>
      <c r="F145" s="1593"/>
      <c r="G145" s="1593"/>
      <c r="H145" s="1593"/>
      <c r="I145" s="1593"/>
      <c r="J145" s="1593"/>
      <c r="K145" s="1593"/>
      <c r="L145" s="1593"/>
      <c r="M145" s="1593"/>
      <c r="N145" s="1593"/>
      <c r="O145" s="1593"/>
      <c r="P145" s="1593"/>
      <c r="Q145" s="1593"/>
      <c r="R145" s="1593"/>
      <c r="S145" s="1593"/>
      <c r="T145" s="1593"/>
      <c r="U145" s="1593"/>
      <c r="V145" s="1662"/>
      <c r="W145" s="1662"/>
      <c r="X145" s="1662"/>
      <c r="Y145" s="1662"/>
      <c r="Z145" s="1647"/>
      <c r="AA145" s="1647"/>
      <c r="AB145" s="1675"/>
      <c r="AC145" s="1675"/>
      <c r="AD145" s="1675"/>
      <c r="AE145" s="1675"/>
      <c r="AF145" s="1675"/>
      <c r="AG145" s="1675"/>
      <c r="AH145" s="1675"/>
      <c r="AI145" s="1675"/>
      <c r="AJ145" s="1675"/>
      <c r="AK145" s="1675"/>
      <c r="AL145" s="1675"/>
      <c r="AM145" s="1675"/>
      <c r="AN145" s="1675"/>
      <c r="AO145" s="1675"/>
      <c r="AP145" s="1675"/>
      <c r="AQ145" s="2123"/>
      <c r="AR145" s="2124"/>
      <c r="AS145" s="2124"/>
    </row>
    <row r="146" spans="1:45" x14ac:dyDescent="0.45">
      <c r="AR146" s="2116"/>
      <c r="AS146" s="2116"/>
    </row>
    <row r="147" spans="1:45" x14ac:dyDescent="0.45">
      <c r="AR147" s="2116"/>
      <c r="AS147" s="2116"/>
    </row>
    <row r="148" spans="1:45" x14ac:dyDescent="0.45">
      <c r="AR148" s="2116"/>
      <c r="AS148" s="2116"/>
    </row>
    <row r="149" spans="1:45" x14ac:dyDescent="0.45">
      <c r="AR149" s="2116"/>
      <c r="AS149" s="2116"/>
    </row>
    <row r="150" spans="1:45" x14ac:dyDescent="0.45">
      <c r="AR150" s="2116"/>
      <c r="AS150" s="2116"/>
    </row>
    <row r="151" spans="1:45" x14ac:dyDescent="0.45">
      <c r="AR151" s="2116"/>
      <c r="AS151" s="2116"/>
    </row>
    <row r="152" spans="1:45" x14ac:dyDescent="0.45">
      <c r="AR152" s="2116"/>
      <c r="AS152" s="2116"/>
    </row>
    <row r="153" spans="1:45" x14ac:dyDescent="0.45">
      <c r="AR153" s="2116"/>
      <c r="AS153" s="2116"/>
    </row>
    <row r="154" spans="1:45" x14ac:dyDescent="0.45">
      <c r="AR154" s="2116"/>
      <c r="AS154" s="2116"/>
    </row>
    <row r="155" spans="1:45" x14ac:dyDescent="0.45">
      <c r="AR155" s="2116"/>
      <c r="AS155" s="2116"/>
    </row>
    <row r="156" spans="1:45" x14ac:dyDescent="0.45">
      <c r="AR156" s="2116"/>
      <c r="AS156" s="2116"/>
    </row>
    <row r="157" spans="1:45" x14ac:dyDescent="0.45">
      <c r="AR157" s="2116"/>
      <c r="AS157" s="2116"/>
    </row>
    <row r="158" spans="1:45" x14ac:dyDescent="0.45">
      <c r="AR158" s="2116"/>
      <c r="AS158" s="2116"/>
    </row>
    <row r="159" spans="1:45" x14ac:dyDescent="0.45">
      <c r="AR159" s="2116"/>
      <c r="AS159" s="2116"/>
    </row>
    <row r="160" spans="1:45" x14ac:dyDescent="0.45">
      <c r="AR160" s="2116"/>
      <c r="AS160" s="2116"/>
    </row>
    <row r="161" spans="44:45" x14ac:dyDescent="0.45">
      <c r="AR161" s="2116"/>
      <c r="AS161" s="2116"/>
    </row>
    <row r="162" spans="44:45" x14ac:dyDescent="0.45">
      <c r="AR162" s="2116"/>
      <c r="AS162" s="2116"/>
    </row>
    <row r="163" spans="44:45" x14ac:dyDescent="0.45">
      <c r="AR163" s="2116"/>
      <c r="AS163" s="2116"/>
    </row>
    <row r="164" spans="44:45" x14ac:dyDescent="0.45">
      <c r="AR164" s="2116"/>
      <c r="AS164" s="2116"/>
    </row>
    <row r="165" spans="44:45" x14ac:dyDescent="0.45">
      <c r="AR165" s="2116"/>
      <c r="AS165" s="2116"/>
    </row>
    <row r="166" spans="44:45" x14ac:dyDescent="0.45">
      <c r="AR166" s="2116"/>
      <c r="AS166" s="2116"/>
    </row>
    <row r="167" spans="44:45" x14ac:dyDescent="0.45">
      <c r="AR167" s="2116"/>
      <c r="AS167" s="2116"/>
    </row>
    <row r="168" spans="44:45" x14ac:dyDescent="0.45">
      <c r="AR168" s="2116"/>
      <c r="AS168" s="2116"/>
    </row>
    <row r="169" spans="44:45" x14ac:dyDescent="0.45">
      <c r="AR169" s="2116"/>
      <c r="AS169" s="2116"/>
    </row>
    <row r="170" spans="44:45" x14ac:dyDescent="0.45">
      <c r="AR170" s="2116"/>
      <c r="AS170" s="2116"/>
    </row>
    <row r="171" spans="44:45" x14ac:dyDescent="0.45">
      <c r="AR171" s="2116"/>
      <c r="AS171" s="2116"/>
    </row>
    <row r="172" spans="44:45" x14ac:dyDescent="0.45">
      <c r="AR172" s="2116"/>
      <c r="AS172" s="2116"/>
    </row>
    <row r="173" spans="44:45" x14ac:dyDescent="0.45">
      <c r="AR173" s="2116"/>
      <c r="AS173" s="2116"/>
    </row>
    <row r="174" spans="44:45" x14ac:dyDescent="0.45">
      <c r="AR174" s="2116"/>
      <c r="AS174" s="2116"/>
    </row>
    <row r="175" spans="44:45" x14ac:dyDescent="0.45">
      <c r="AR175" s="2116"/>
      <c r="AS175" s="2116"/>
    </row>
    <row r="176" spans="44:45" x14ac:dyDescent="0.45">
      <c r="AR176" s="2116"/>
      <c r="AS176" s="2116"/>
    </row>
    <row r="177" spans="44:45" x14ac:dyDescent="0.45">
      <c r="AR177" s="2116"/>
      <c r="AS177" s="2116"/>
    </row>
    <row r="178" spans="44:45" x14ac:dyDescent="0.45">
      <c r="AR178" s="2116"/>
      <c r="AS178" s="2116"/>
    </row>
    <row r="179" spans="44:45" x14ac:dyDescent="0.45">
      <c r="AR179" s="2116"/>
      <c r="AS179" s="2116"/>
    </row>
    <row r="180" spans="44:45" x14ac:dyDescent="0.45">
      <c r="AR180" s="2116"/>
      <c r="AS180" s="2116"/>
    </row>
    <row r="181" spans="44:45" x14ac:dyDescent="0.45">
      <c r="AR181" s="2116"/>
      <c r="AS181" s="2116"/>
    </row>
    <row r="182" spans="44:45" x14ac:dyDescent="0.45">
      <c r="AR182" s="2116"/>
      <c r="AS182" s="2116"/>
    </row>
    <row r="183" spans="44:45" x14ac:dyDescent="0.45">
      <c r="AR183" s="2116"/>
      <c r="AS183" s="2116"/>
    </row>
    <row r="184" spans="44:45" x14ac:dyDescent="0.45">
      <c r="AR184" s="2116"/>
      <c r="AS184" s="2116"/>
    </row>
    <row r="185" spans="44:45" x14ac:dyDescent="0.45">
      <c r="AR185" s="2116"/>
      <c r="AS185" s="2116"/>
    </row>
    <row r="186" spans="44:45" x14ac:dyDescent="0.45">
      <c r="AR186" s="2116"/>
      <c r="AS186" s="2116"/>
    </row>
    <row r="187" spans="44:45" x14ac:dyDescent="0.45">
      <c r="AR187" s="2116"/>
      <c r="AS187" s="2116"/>
    </row>
    <row r="188" spans="44:45" x14ac:dyDescent="0.45">
      <c r="AR188" s="2116"/>
      <c r="AS188" s="2116"/>
    </row>
    <row r="189" spans="44:45" x14ac:dyDescent="0.45">
      <c r="AR189" s="2116"/>
      <c r="AS189" s="2116"/>
    </row>
    <row r="190" spans="44:45" x14ac:dyDescent="0.45">
      <c r="AR190" s="2116"/>
      <c r="AS190" s="2116"/>
    </row>
    <row r="191" spans="44:45" x14ac:dyDescent="0.45">
      <c r="AR191" s="2116"/>
      <c r="AS191" s="2116"/>
    </row>
    <row r="192" spans="44:45" x14ac:dyDescent="0.45">
      <c r="AR192" s="2116"/>
      <c r="AS192" s="2116"/>
    </row>
    <row r="193" spans="44:45" x14ac:dyDescent="0.45">
      <c r="AR193" s="2116"/>
      <c r="AS193" s="2116"/>
    </row>
    <row r="194" spans="44:45" x14ac:dyDescent="0.45">
      <c r="AR194" s="2116"/>
      <c r="AS194" s="2116"/>
    </row>
    <row r="195" spans="44:45" x14ac:dyDescent="0.45">
      <c r="AR195" s="2116"/>
      <c r="AS195" s="2116"/>
    </row>
    <row r="196" spans="44:45" x14ac:dyDescent="0.45">
      <c r="AR196" s="2116"/>
      <c r="AS196" s="2116"/>
    </row>
    <row r="197" spans="44:45" x14ac:dyDescent="0.45">
      <c r="AR197" s="2116"/>
      <c r="AS197" s="2116"/>
    </row>
    <row r="198" spans="44:45" x14ac:dyDescent="0.45">
      <c r="AR198" s="2116"/>
      <c r="AS198" s="2116"/>
    </row>
    <row r="199" spans="44:45" x14ac:dyDescent="0.45">
      <c r="AR199" s="2116"/>
      <c r="AS199" s="2116"/>
    </row>
    <row r="200" spans="44:45" x14ac:dyDescent="0.45">
      <c r="AR200" s="2116"/>
      <c r="AS200" s="2116"/>
    </row>
    <row r="201" spans="44:45" x14ac:dyDescent="0.45">
      <c r="AR201" s="2116"/>
      <c r="AS201" s="2116"/>
    </row>
    <row r="202" spans="44:45" x14ac:dyDescent="0.45">
      <c r="AR202" s="2116"/>
      <c r="AS202" s="2116"/>
    </row>
    <row r="203" spans="44:45" x14ac:dyDescent="0.45">
      <c r="AR203" s="2116"/>
      <c r="AS203" s="2116"/>
    </row>
    <row r="204" spans="44:45" x14ac:dyDescent="0.45">
      <c r="AR204" s="2116"/>
      <c r="AS204" s="2116"/>
    </row>
    <row r="205" spans="44:45" x14ac:dyDescent="0.45">
      <c r="AR205" s="2116"/>
      <c r="AS205" s="2116"/>
    </row>
    <row r="206" spans="44:45" x14ac:dyDescent="0.45">
      <c r="AR206" s="2116"/>
      <c r="AS206" s="2116"/>
    </row>
    <row r="207" spans="44:45" x14ac:dyDescent="0.45">
      <c r="AR207" s="2116"/>
      <c r="AS207" s="2116"/>
    </row>
    <row r="208" spans="44:45" x14ac:dyDescent="0.45">
      <c r="AR208" s="2116"/>
      <c r="AS208" s="2116"/>
    </row>
    <row r="209" spans="44:45" x14ac:dyDescent="0.45">
      <c r="AR209" s="2116"/>
      <c r="AS209" s="2116"/>
    </row>
    <row r="210" spans="44:45" x14ac:dyDescent="0.45">
      <c r="AR210" s="2116"/>
      <c r="AS210" s="2116"/>
    </row>
    <row r="211" spans="44:45" x14ac:dyDescent="0.45">
      <c r="AR211" s="2116"/>
      <c r="AS211" s="2116"/>
    </row>
    <row r="212" spans="44:45" x14ac:dyDescent="0.45">
      <c r="AR212" s="2116"/>
      <c r="AS212" s="2116"/>
    </row>
    <row r="213" spans="44:45" x14ac:dyDescent="0.45">
      <c r="AR213" s="2116"/>
      <c r="AS213" s="2116"/>
    </row>
    <row r="214" spans="44:45" x14ac:dyDescent="0.45">
      <c r="AR214" s="2116"/>
      <c r="AS214" s="2116"/>
    </row>
    <row r="215" spans="44:45" x14ac:dyDescent="0.45">
      <c r="AR215" s="2116"/>
      <c r="AS215" s="2116"/>
    </row>
    <row r="216" spans="44:45" x14ac:dyDescent="0.45">
      <c r="AR216" s="2116"/>
      <c r="AS216" s="2116"/>
    </row>
    <row r="217" spans="44:45" x14ac:dyDescent="0.45">
      <c r="AR217" s="2116"/>
      <c r="AS217" s="2116"/>
    </row>
    <row r="218" spans="44:45" x14ac:dyDescent="0.45">
      <c r="AR218" s="2116"/>
      <c r="AS218" s="2116"/>
    </row>
    <row r="219" spans="44:45" x14ac:dyDescent="0.45">
      <c r="AR219" s="2116"/>
      <c r="AS219" s="2116"/>
    </row>
    <row r="220" spans="44:45" x14ac:dyDescent="0.45">
      <c r="AR220" s="2116"/>
      <c r="AS220" s="2116"/>
    </row>
    <row r="221" spans="44:45" x14ac:dyDescent="0.45">
      <c r="AR221" s="2116"/>
      <c r="AS221" s="2116"/>
    </row>
    <row r="222" spans="44:45" x14ac:dyDescent="0.45">
      <c r="AR222" s="2116"/>
      <c r="AS222" s="2116"/>
    </row>
    <row r="223" spans="44:45" x14ac:dyDescent="0.45">
      <c r="AR223" s="2116"/>
      <c r="AS223" s="2116"/>
    </row>
    <row r="224" spans="44:45" x14ac:dyDescent="0.45">
      <c r="AR224" s="2116"/>
      <c r="AS224" s="2116"/>
    </row>
    <row r="225" spans="44:45" x14ac:dyDescent="0.45">
      <c r="AR225" s="2116"/>
      <c r="AS225" s="2116"/>
    </row>
    <row r="226" spans="44:45" x14ac:dyDescent="0.45">
      <c r="AR226" s="2116"/>
      <c r="AS226" s="2116"/>
    </row>
    <row r="227" spans="44:45" x14ac:dyDescent="0.45">
      <c r="AR227" s="2116"/>
      <c r="AS227" s="2116"/>
    </row>
    <row r="228" spans="44:45" x14ac:dyDescent="0.45">
      <c r="AR228" s="2116"/>
      <c r="AS228" s="2116"/>
    </row>
    <row r="229" spans="44:45" x14ac:dyDescent="0.45">
      <c r="AR229" s="2116"/>
      <c r="AS229" s="2116"/>
    </row>
    <row r="230" spans="44:45" x14ac:dyDescent="0.45">
      <c r="AR230" s="2116"/>
      <c r="AS230" s="2116"/>
    </row>
    <row r="231" spans="44:45" x14ac:dyDescent="0.45">
      <c r="AR231" s="2116"/>
      <c r="AS231" s="2116"/>
    </row>
    <row r="232" spans="44:45" x14ac:dyDescent="0.45">
      <c r="AR232" s="2116"/>
      <c r="AS232" s="2116"/>
    </row>
    <row r="233" spans="44:45" x14ac:dyDescent="0.45">
      <c r="AR233" s="2116"/>
      <c r="AS233" s="2116"/>
    </row>
    <row r="234" spans="44:45" x14ac:dyDescent="0.45">
      <c r="AR234" s="2116"/>
      <c r="AS234" s="2116"/>
    </row>
    <row r="235" spans="44:45" x14ac:dyDescent="0.45">
      <c r="AR235" s="2116"/>
      <c r="AS235" s="2116"/>
    </row>
    <row r="236" spans="44:45" x14ac:dyDescent="0.45">
      <c r="AR236" s="2116"/>
      <c r="AS236" s="2116"/>
    </row>
    <row r="237" spans="44:45" x14ac:dyDescent="0.45">
      <c r="AR237" s="2116"/>
      <c r="AS237" s="2116"/>
    </row>
    <row r="238" spans="44:45" x14ac:dyDescent="0.45">
      <c r="AR238" s="2116"/>
      <c r="AS238" s="2116"/>
    </row>
    <row r="239" spans="44:45" x14ac:dyDescent="0.45">
      <c r="AR239" s="2116"/>
      <c r="AS239" s="2116"/>
    </row>
    <row r="240" spans="44:45" x14ac:dyDescent="0.45">
      <c r="AR240" s="2116"/>
      <c r="AS240" s="2116"/>
    </row>
    <row r="241" spans="44:45" x14ac:dyDescent="0.45">
      <c r="AR241" s="2116"/>
      <c r="AS241" s="2116"/>
    </row>
    <row r="242" spans="44:45" x14ac:dyDescent="0.45">
      <c r="AR242" s="2116"/>
      <c r="AS242" s="2116"/>
    </row>
    <row r="243" spans="44:45" x14ac:dyDescent="0.45">
      <c r="AR243" s="2116"/>
      <c r="AS243" s="2116"/>
    </row>
    <row r="244" spans="44:45" x14ac:dyDescent="0.45">
      <c r="AR244" s="2116"/>
      <c r="AS244" s="2116"/>
    </row>
    <row r="245" spans="44:45" x14ac:dyDescent="0.45">
      <c r="AR245" s="2116"/>
      <c r="AS245" s="2116"/>
    </row>
    <row r="246" spans="44:45" x14ac:dyDescent="0.45">
      <c r="AR246" s="2116"/>
      <c r="AS246" s="2116"/>
    </row>
    <row r="247" spans="44:45" x14ac:dyDescent="0.45">
      <c r="AR247" s="2116"/>
      <c r="AS247" s="2116"/>
    </row>
    <row r="248" spans="44:45" x14ac:dyDescent="0.45">
      <c r="AR248" s="2116"/>
      <c r="AS248" s="2116"/>
    </row>
    <row r="249" spans="44:45" x14ac:dyDescent="0.45">
      <c r="AR249" s="2116"/>
      <c r="AS249" s="2116"/>
    </row>
    <row r="250" spans="44:45" x14ac:dyDescent="0.45">
      <c r="AR250" s="2116"/>
      <c r="AS250" s="2116"/>
    </row>
    <row r="251" spans="44:45" x14ac:dyDescent="0.45">
      <c r="AR251" s="2116"/>
      <c r="AS251" s="2116"/>
    </row>
    <row r="252" spans="44:45" x14ac:dyDescent="0.45">
      <c r="AR252" s="2116"/>
      <c r="AS252" s="2116"/>
    </row>
    <row r="253" spans="44:45" x14ac:dyDescent="0.45">
      <c r="AR253" s="2116"/>
      <c r="AS253" s="2116"/>
    </row>
    <row r="254" spans="44:45" x14ac:dyDescent="0.45">
      <c r="AR254" s="2116"/>
      <c r="AS254" s="2116"/>
    </row>
    <row r="255" spans="44:45" x14ac:dyDescent="0.45">
      <c r="AR255" s="2116"/>
      <c r="AS255" s="2116"/>
    </row>
    <row r="256" spans="44:45" x14ac:dyDescent="0.45">
      <c r="AR256" s="2116"/>
      <c r="AS256" s="2116"/>
    </row>
    <row r="257" spans="44:45" x14ac:dyDescent="0.45">
      <c r="AR257" s="2116"/>
      <c r="AS257" s="2116"/>
    </row>
    <row r="258" spans="44:45" x14ac:dyDescent="0.45">
      <c r="AR258" s="2116"/>
      <c r="AS258" s="2116"/>
    </row>
    <row r="259" spans="44:45" x14ac:dyDescent="0.45">
      <c r="AR259" s="2116"/>
      <c r="AS259" s="2116"/>
    </row>
    <row r="260" spans="44:45" x14ac:dyDescent="0.45">
      <c r="AR260" s="2116"/>
      <c r="AS260" s="2116"/>
    </row>
    <row r="261" spans="44:45" x14ac:dyDescent="0.45">
      <c r="AR261" s="2116"/>
      <c r="AS261" s="2116"/>
    </row>
    <row r="262" spans="44:45" x14ac:dyDescent="0.45">
      <c r="AR262" s="2116"/>
      <c r="AS262" s="2116"/>
    </row>
    <row r="263" spans="44:45" x14ac:dyDescent="0.45">
      <c r="AR263" s="2116"/>
      <c r="AS263" s="2116"/>
    </row>
    <row r="264" spans="44:45" x14ac:dyDescent="0.45">
      <c r="AR264" s="2116"/>
      <c r="AS264" s="2116"/>
    </row>
    <row r="265" spans="44:45" x14ac:dyDescent="0.45">
      <c r="AR265" s="2116"/>
      <c r="AS265" s="2116"/>
    </row>
    <row r="266" spans="44:45" x14ac:dyDescent="0.45">
      <c r="AR266" s="2116"/>
      <c r="AS266" s="2116"/>
    </row>
    <row r="267" spans="44:45" x14ac:dyDescent="0.45">
      <c r="AR267" s="2116"/>
      <c r="AS267" s="2116"/>
    </row>
    <row r="268" spans="44:45" x14ac:dyDescent="0.45">
      <c r="AR268" s="2116"/>
      <c r="AS268" s="2116"/>
    </row>
    <row r="269" spans="44:45" x14ac:dyDescent="0.45">
      <c r="AR269" s="2116"/>
      <c r="AS269" s="2116"/>
    </row>
    <row r="270" spans="44:45" x14ac:dyDescent="0.45">
      <c r="AR270" s="2116"/>
      <c r="AS270" s="2116"/>
    </row>
    <row r="271" spans="44:45" x14ac:dyDescent="0.45">
      <c r="AR271" s="2116"/>
      <c r="AS271" s="2116"/>
    </row>
    <row r="272" spans="44:45" x14ac:dyDescent="0.45">
      <c r="AR272" s="2116"/>
      <c r="AS272" s="2116"/>
    </row>
    <row r="273" spans="44:45" x14ac:dyDescent="0.45">
      <c r="AR273" s="2116"/>
      <c r="AS273" s="2116"/>
    </row>
    <row r="274" spans="44:45" x14ac:dyDescent="0.45">
      <c r="AR274" s="2116"/>
      <c r="AS274" s="2116"/>
    </row>
    <row r="275" spans="44:45" x14ac:dyDescent="0.45">
      <c r="AR275" s="2116"/>
      <c r="AS275" s="2116"/>
    </row>
    <row r="276" spans="44:45" x14ac:dyDescent="0.45">
      <c r="AR276" s="2116"/>
      <c r="AS276" s="2116"/>
    </row>
    <row r="277" spans="44:45" x14ac:dyDescent="0.45">
      <c r="AR277" s="2116"/>
      <c r="AS277" s="2116"/>
    </row>
    <row r="278" spans="44:45" x14ac:dyDescent="0.45">
      <c r="AR278" s="2116"/>
      <c r="AS278" s="2116"/>
    </row>
    <row r="279" spans="44:45" x14ac:dyDescent="0.45">
      <c r="AR279" s="2116"/>
      <c r="AS279" s="2116"/>
    </row>
    <row r="280" spans="44:45" x14ac:dyDescent="0.45">
      <c r="AR280" s="2116"/>
      <c r="AS280" s="2116"/>
    </row>
    <row r="281" spans="44:45" x14ac:dyDescent="0.45">
      <c r="AR281" s="2116"/>
      <c r="AS281" s="2116"/>
    </row>
    <row r="282" spans="44:45" x14ac:dyDescent="0.45">
      <c r="AR282" s="2116"/>
      <c r="AS282" s="2116"/>
    </row>
    <row r="283" spans="44:45" x14ac:dyDescent="0.45">
      <c r="AR283" s="2116"/>
      <c r="AS283" s="2116"/>
    </row>
    <row r="284" spans="44:45" x14ac:dyDescent="0.45">
      <c r="AR284" s="2116"/>
      <c r="AS284" s="2116"/>
    </row>
    <row r="285" spans="44:45" x14ac:dyDescent="0.45">
      <c r="AR285" s="2116"/>
      <c r="AS285" s="2116"/>
    </row>
    <row r="286" spans="44:45" x14ac:dyDescent="0.45">
      <c r="AR286" s="2116"/>
      <c r="AS286" s="2116"/>
    </row>
    <row r="287" spans="44:45" x14ac:dyDescent="0.45">
      <c r="AR287" s="2116"/>
      <c r="AS287" s="2116"/>
    </row>
    <row r="288" spans="44:45" x14ac:dyDescent="0.45">
      <c r="AR288" s="2116"/>
      <c r="AS288" s="2116"/>
    </row>
    <row r="289" spans="44:45" x14ac:dyDescent="0.45">
      <c r="AR289" s="2116"/>
      <c r="AS289" s="2116"/>
    </row>
    <row r="290" spans="44:45" x14ac:dyDescent="0.45">
      <c r="AR290" s="2116"/>
      <c r="AS290" s="2116"/>
    </row>
    <row r="291" spans="44:45" x14ac:dyDescent="0.45">
      <c r="AR291" s="2116"/>
      <c r="AS291" s="2116"/>
    </row>
    <row r="292" spans="44:45" x14ac:dyDescent="0.45">
      <c r="AR292" s="2116"/>
      <c r="AS292" s="2116"/>
    </row>
    <row r="293" spans="44:45" x14ac:dyDescent="0.45">
      <c r="AR293" s="2116"/>
      <c r="AS293" s="2116"/>
    </row>
    <row r="294" spans="44:45" x14ac:dyDescent="0.45">
      <c r="AR294" s="2116"/>
      <c r="AS294" s="2116"/>
    </row>
    <row r="295" spans="44:45" x14ac:dyDescent="0.45">
      <c r="AR295" s="2116"/>
      <c r="AS295" s="2116"/>
    </row>
    <row r="296" spans="44:45" x14ac:dyDescent="0.45">
      <c r="AR296" s="2116"/>
      <c r="AS296" s="2116"/>
    </row>
    <row r="297" spans="44:45" x14ac:dyDescent="0.45">
      <c r="AR297" s="2116"/>
      <c r="AS297" s="2116"/>
    </row>
    <row r="298" spans="44:45" x14ac:dyDescent="0.45">
      <c r="AR298" s="2116"/>
      <c r="AS298" s="2116"/>
    </row>
    <row r="299" spans="44:45" x14ac:dyDescent="0.45">
      <c r="AR299" s="2116"/>
      <c r="AS299" s="2116"/>
    </row>
    <row r="300" spans="44:45" x14ac:dyDescent="0.45">
      <c r="AR300" s="2116"/>
      <c r="AS300" s="2116"/>
    </row>
    <row r="301" spans="44:45" x14ac:dyDescent="0.45">
      <c r="AR301" s="2116"/>
      <c r="AS301" s="2116"/>
    </row>
    <row r="302" spans="44:45" x14ac:dyDescent="0.45">
      <c r="AR302" s="2116"/>
      <c r="AS302" s="2116"/>
    </row>
    <row r="303" spans="44:45" x14ac:dyDescent="0.45">
      <c r="AR303" s="2116"/>
      <c r="AS303" s="2116"/>
    </row>
    <row r="304" spans="44:45" x14ac:dyDescent="0.45">
      <c r="AR304" s="2116"/>
      <c r="AS304" s="2116"/>
    </row>
    <row r="305" spans="44:45" x14ac:dyDescent="0.45">
      <c r="AR305" s="2116"/>
      <c r="AS305" s="2116"/>
    </row>
    <row r="306" spans="44:45" x14ac:dyDescent="0.45">
      <c r="AR306" s="2116"/>
      <c r="AS306" s="2116"/>
    </row>
    <row r="307" spans="44:45" x14ac:dyDescent="0.45">
      <c r="AR307" s="2116"/>
      <c r="AS307" s="2116"/>
    </row>
    <row r="308" spans="44:45" x14ac:dyDescent="0.45">
      <c r="AR308" s="2116"/>
      <c r="AS308" s="2116"/>
    </row>
    <row r="309" spans="44:45" x14ac:dyDescent="0.45">
      <c r="AR309" s="2116"/>
      <c r="AS309" s="2116"/>
    </row>
    <row r="310" spans="44:45" x14ac:dyDescent="0.45">
      <c r="AR310" s="2116"/>
      <c r="AS310" s="2116"/>
    </row>
    <row r="311" spans="44:45" x14ac:dyDescent="0.45">
      <c r="AR311" s="2116"/>
      <c r="AS311" s="2116"/>
    </row>
    <row r="312" spans="44:45" x14ac:dyDescent="0.45">
      <c r="AR312" s="2116"/>
      <c r="AS312" s="2116"/>
    </row>
    <row r="313" spans="44:45" x14ac:dyDescent="0.45">
      <c r="AR313" s="2116"/>
      <c r="AS313" s="2116"/>
    </row>
    <row r="314" spans="44:45" x14ac:dyDescent="0.45">
      <c r="AR314" s="2116"/>
      <c r="AS314" s="2116"/>
    </row>
    <row r="315" spans="44:45" x14ac:dyDescent="0.45">
      <c r="AR315" s="2116"/>
      <c r="AS315" s="2116"/>
    </row>
    <row r="316" spans="44:45" x14ac:dyDescent="0.45">
      <c r="AR316" s="2116"/>
      <c r="AS316" s="2116"/>
    </row>
    <row r="317" spans="44:45" x14ac:dyDescent="0.45">
      <c r="AR317" s="2116"/>
      <c r="AS317" s="2116"/>
    </row>
    <row r="318" spans="44:45" x14ac:dyDescent="0.45">
      <c r="AR318" s="2116"/>
      <c r="AS318" s="2116"/>
    </row>
    <row r="319" spans="44:45" x14ac:dyDescent="0.45">
      <c r="AR319" s="2116"/>
      <c r="AS319" s="2116"/>
    </row>
    <row r="320" spans="44:45" x14ac:dyDescent="0.45">
      <c r="AR320" s="2116"/>
      <c r="AS320" s="2116"/>
    </row>
    <row r="321" spans="44:45" x14ac:dyDescent="0.45">
      <c r="AR321" s="2116"/>
      <c r="AS321" s="2116"/>
    </row>
    <row r="322" spans="44:45" x14ac:dyDescent="0.45">
      <c r="AR322" s="2116"/>
      <c r="AS322" s="2116"/>
    </row>
    <row r="323" spans="44:45" x14ac:dyDescent="0.45">
      <c r="AR323" s="2116"/>
      <c r="AS323" s="2116"/>
    </row>
    <row r="324" spans="44:45" x14ac:dyDescent="0.45">
      <c r="AR324" s="2116"/>
      <c r="AS324" s="2116"/>
    </row>
    <row r="325" spans="44:45" x14ac:dyDescent="0.45">
      <c r="AR325" s="2116"/>
      <c r="AS325" s="2116"/>
    </row>
    <row r="326" spans="44:45" x14ac:dyDescent="0.45">
      <c r="AR326" s="2116"/>
      <c r="AS326" s="2116"/>
    </row>
    <row r="327" spans="44:45" x14ac:dyDescent="0.45">
      <c r="AR327" s="2116"/>
      <c r="AS327" s="2116"/>
    </row>
    <row r="328" spans="44:45" x14ac:dyDescent="0.45">
      <c r="AR328" s="2116"/>
      <c r="AS328" s="2116"/>
    </row>
    <row r="329" spans="44:45" x14ac:dyDescent="0.45">
      <c r="AR329" s="2116"/>
      <c r="AS329" s="2116"/>
    </row>
    <row r="330" spans="44:45" x14ac:dyDescent="0.45">
      <c r="AR330" s="2116"/>
      <c r="AS330" s="2116"/>
    </row>
    <row r="331" spans="44:45" x14ac:dyDescent="0.45">
      <c r="AR331" s="2116"/>
      <c r="AS331" s="2116"/>
    </row>
    <row r="332" spans="44:45" x14ac:dyDescent="0.45">
      <c r="AR332" s="2116"/>
      <c r="AS332" s="2116"/>
    </row>
    <row r="333" spans="44:45" x14ac:dyDescent="0.45">
      <c r="AR333" s="2116"/>
      <c r="AS333" s="2116"/>
    </row>
    <row r="334" spans="44:45" x14ac:dyDescent="0.45">
      <c r="AR334" s="2116"/>
      <c r="AS334" s="2116"/>
    </row>
    <row r="335" spans="44:45" x14ac:dyDescent="0.45">
      <c r="AR335" s="2116"/>
      <c r="AS335" s="2116"/>
    </row>
    <row r="336" spans="44:45" x14ac:dyDescent="0.45">
      <c r="AR336" s="2116"/>
      <c r="AS336" s="2116"/>
    </row>
    <row r="337" spans="44:45" x14ac:dyDescent="0.45">
      <c r="AR337" s="2116"/>
      <c r="AS337" s="2116"/>
    </row>
    <row r="338" spans="44:45" x14ac:dyDescent="0.45">
      <c r="AR338" s="2116"/>
      <c r="AS338" s="2116"/>
    </row>
    <row r="339" spans="44:45" x14ac:dyDescent="0.45">
      <c r="AR339" s="2116"/>
      <c r="AS339" s="2116"/>
    </row>
    <row r="340" spans="44:45" x14ac:dyDescent="0.45">
      <c r="AR340" s="2116"/>
      <c r="AS340" s="2116"/>
    </row>
    <row r="341" spans="44:45" x14ac:dyDescent="0.45">
      <c r="AR341" s="2116"/>
      <c r="AS341" s="2116"/>
    </row>
    <row r="342" spans="44:45" x14ac:dyDescent="0.45">
      <c r="AR342" s="2116"/>
      <c r="AS342" s="2116"/>
    </row>
    <row r="343" spans="44:45" x14ac:dyDescent="0.45">
      <c r="AR343" s="2116"/>
      <c r="AS343" s="2116"/>
    </row>
    <row r="344" spans="44:45" x14ac:dyDescent="0.45">
      <c r="AR344" s="2116"/>
      <c r="AS344" s="2116"/>
    </row>
    <row r="345" spans="44:45" x14ac:dyDescent="0.45">
      <c r="AR345" s="2116"/>
      <c r="AS345" s="2116"/>
    </row>
    <row r="346" spans="44:45" x14ac:dyDescent="0.45">
      <c r="AR346" s="2116"/>
      <c r="AS346" s="2116"/>
    </row>
    <row r="347" spans="44:45" x14ac:dyDescent="0.45">
      <c r="AR347" s="2116"/>
      <c r="AS347" s="2116"/>
    </row>
    <row r="348" spans="44:45" x14ac:dyDescent="0.45">
      <c r="AR348" s="2116"/>
      <c r="AS348" s="2116"/>
    </row>
    <row r="349" spans="44:45" x14ac:dyDescent="0.45">
      <c r="AR349" s="2116"/>
      <c r="AS349" s="2116"/>
    </row>
    <row r="350" spans="44:45" x14ac:dyDescent="0.45">
      <c r="AR350" s="2116"/>
      <c r="AS350" s="2116"/>
    </row>
    <row r="351" spans="44:45" x14ac:dyDescent="0.45">
      <c r="AR351" s="2116"/>
      <c r="AS351" s="2116"/>
    </row>
    <row r="352" spans="44:45" x14ac:dyDescent="0.45">
      <c r="AR352" s="2116"/>
      <c r="AS352" s="2116"/>
    </row>
    <row r="353" spans="44:45" x14ac:dyDescent="0.45">
      <c r="AR353" s="2116"/>
      <c r="AS353" s="2116"/>
    </row>
    <row r="354" spans="44:45" x14ac:dyDescent="0.45">
      <c r="AR354" s="2116"/>
      <c r="AS354" s="2116"/>
    </row>
    <row r="355" spans="44:45" x14ac:dyDescent="0.45">
      <c r="AR355" s="2116"/>
      <c r="AS355" s="2116"/>
    </row>
    <row r="356" spans="44:45" x14ac:dyDescent="0.45">
      <c r="AR356" s="2116"/>
      <c r="AS356" s="2116"/>
    </row>
    <row r="357" spans="44:45" x14ac:dyDescent="0.45">
      <c r="AR357" s="2116"/>
      <c r="AS357" s="2116"/>
    </row>
    <row r="358" spans="44:45" x14ac:dyDescent="0.45">
      <c r="AR358" s="2116"/>
      <c r="AS358" s="2116"/>
    </row>
    <row r="359" spans="44:45" x14ac:dyDescent="0.45">
      <c r="AR359" s="2116"/>
      <c r="AS359" s="2116"/>
    </row>
    <row r="360" spans="44:45" x14ac:dyDescent="0.45">
      <c r="AR360" s="2116"/>
      <c r="AS360" s="2116"/>
    </row>
    <row r="361" spans="44:45" x14ac:dyDescent="0.45">
      <c r="AR361" s="2116"/>
      <c r="AS361" s="2116"/>
    </row>
    <row r="362" spans="44:45" x14ac:dyDescent="0.45">
      <c r="AR362" s="2116"/>
      <c r="AS362" s="2116"/>
    </row>
    <row r="363" spans="44:45" x14ac:dyDescent="0.45">
      <c r="AR363" s="2116"/>
      <c r="AS363" s="2116"/>
    </row>
    <row r="364" spans="44:45" x14ac:dyDescent="0.45">
      <c r="AR364" s="2116"/>
      <c r="AS364" s="2116"/>
    </row>
    <row r="365" spans="44:45" x14ac:dyDescent="0.45">
      <c r="AR365" s="2116"/>
      <c r="AS365" s="2116"/>
    </row>
    <row r="366" spans="44:45" x14ac:dyDescent="0.45">
      <c r="AR366" s="2116"/>
      <c r="AS366" s="2116"/>
    </row>
    <row r="367" spans="44:45" x14ac:dyDescent="0.45">
      <c r="AR367" s="2116"/>
      <c r="AS367" s="2116"/>
    </row>
    <row r="368" spans="44:45" x14ac:dyDescent="0.45">
      <c r="AR368" s="2116"/>
      <c r="AS368" s="2116"/>
    </row>
    <row r="369" spans="44:45" x14ac:dyDescent="0.45">
      <c r="AR369" s="2116"/>
      <c r="AS369" s="2116"/>
    </row>
    <row r="370" spans="44:45" x14ac:dyDescent="0.45">
      <c r="AR370" s="2116"/>
      <c r="AS370" s="2116"/>
    </row>
    <row r="371" spans="44:45" x14ac:dyDescent="0.45">
      <c r="AR371" s="2116"/>
      <c r="AS371" s="2116"/>
    </row>
    <row r="372" spans="44:45" x14ac:dyDescent="0.45">
      <c r="AR372" s="2116"/>
      <c r="AS372" s="2116"/>
    </row>
    <row r="373" spans="44:45" x14ac:dyDescent="0.45">
      <c r="AR373" s="2116"/>
      <c r="AS373" s="2116"/>
    </row>
    <row r="374" spans="44:45" x14ac:dyDescent="0.45">
      <c r="AR374" s="2116"/>
      <c r="AS374" s="2116"/>
    </row>
    <row r="375" spans="44:45" x14ac:dyDescent="0.45">
      <c r="AR375" s="2116"/>
      <c r="AS375" s="2116"/>
    </row>
    <row r="376" spans="44:45" x14ac:dyDescent="0.45">
      <c r="AR376" s="2116"/>
      <c r="AS376" s="2116"/>
    </row>
    <row r="377" spans="44:45" x14ac:dyDescent="0.45">
      <c r="AR377" s="2116"/>
      <c r="AS377" s="2116"/>
    </row>
    <row r="378" spans="44:45" x14ac:dyDescent="0.45">
      <c r="AR378" s="2116"/>
      <c r="AS378" s="2116"/>
    </row>
    <row r="379" spans="44:45" x14ac:dyDescent="0.45">
      <c r="AR379" s="2116"/>
      <c r="AS379" s="2116"/>
    </row>
    <row r="380" spans="44:45" x14ac:dyDescent="0.45">
      <c r="AR380" s="2116"/>
      <c r="AS380" s="2116"/>
    </row>
    <row r="381" spans="44:45" x14ac:dyDescent="0.45">
      <c r="AR381" s="2116"/>
      <c r="AS381" s="2116"/>
    </row>
    <row r="382" spans="44:45" x14ac:dyDescent="0.45">
      <c r="AR382" s="2116"/>
      <c r="AS382" s="2116"/>
    </row>
    <row r="383" spans="44:45" x14ac:dyDescent="0.45">
      <c r="AR383" s="2116"/>
      <c r="AS383" s="2116"/>
    </row>
    <row r="384" spans="44:45" x14ac:dyDescent="0.45">
      <c r="AR384" s="2116"/>
      <c r="AS384" s="2116"/>
    </row>
    <row r="385" spans="44:45" x14ac:dyDescent="0.45">
      <c r="AR385" s="2116"/>
      <c r="AS385" s="2116"/>
    </row>
    <row r="386" spans="44:45" x14ac:dyDescent="0.45">
      <c r="AR386" s="2116"/>
      <c r="AS386" s="2116"/>
    </row>
    <row r="387" spans="44:45" x14ac:dyDescent="0.45">
      <c r="AR387" s="2116"/>
      <c r="AS387" s="2116"/>
    </row>
    <row r="388" spans="44:45" x14ac:dyDescent="0.45">
      <c r="AR388" s="2116"/>
      <c r="AS388" s="2116"/>
    </row>
    <row r="389" spans="44:45" x14ac:dyDescent="0.45">
      <c r="AR389" s="2116"/>
      <c r="AS389" s="2116"/>
    </row>
    <row r="390" spans="44:45" x14ac:dyDescent="0.45">
      <c r="AR390" s="2116"/>
      <c r="AS390" s="2116"/>
    </row>
    <row r="391" spans="44:45" x14ac:dyDescent="0.45">
      <c r="AR391" s="2116"/>
      <c r="AS391" s="2116"/>
    </row>
    <row r="392" spans="44:45" x14ac:dyDescent="0.45">
      <c r="AR392" s="2116"/>
      <c r="AS392" s="2116"/>
    </row>
    <row r="393" spans="44:45" x14ac:dyDescent="0.45">
      <c r="AR393" s="2116"/>
      <c r="AS393" s="2116"/>
    </row>
    <row r="394" spans="44:45" x14ac:dyDescent="0.45">
      <c r="AR394" s="2116"/>
      <c r="AS394" s="2116"/>
    </row>
    <row r="395" spans="44:45" x14ac:dyDescent="0.45">
      <c r="AR395" s="2116"/>
      <c r="AS395" s="2116"/>
    </row>
    <row r="396" spans="44:45" x14ac:dyDescent="0.45">
      <c r="AR396" s="2116"/>
      <c r="AS396" s="2116"/>
    </row>
    <row r="397" spans="44:45" x14ac:dyDescent="0.45">
      <c r="AR397" s="2116"/>
      <c r="AS397" s="2116"/>
    </row>
    <row r="398" spans="44:45" x14ac:dyDescent="0.45">
      <c r="AR398" s="2116"/>
      <c r="AS398" s="2116"/>
    </row>
    <row r="399" spans="44:45" x14ac:dyDescent="0.45">
      <c r="AR399" s="2116"/>
      <c r="AS399" s="2116"/>
    </row>
    <row r="400" spans="44:45" x14ac:dyDescent="0.45">
      <c r="AR400" s="2116"/>
      <c r="AS400" s="2116"/>
    </row>
    <row r="401" spans="44:45" x14ac:dyDescent="0.45">
      <c r="AR401" s="2116"/>
      <c r="AS401" s="2116"/>
    </row>
    <row r="402" spans="44:45" x14ac:dyDescent="0.45">
      <c r="AR402" s="2116"/>
      <c r="AS402" s="2116"/>
    </row>
    <row r="403" spans="44:45" x14ac:dyDescent="0.45">
      <c r="AR403" s="2116"/>
      <c r="AS403" s="2116"/>
    </row>
    <row r="404" spans="44:45" x14ac:dyDescent="0.45">
      <c r="AR404" s="2116"/>
      <c r="AS404" s="2116"/>
    </row>
    <row r="405" spans="44:45" x14ac:dyDescent="0.45">
      <c r="AR405" s="2116"/>
      <c r="AS405" s="2116"/>
    </row>
    <row r="406" spans="44:45" x14ac:dyDescent="0.45">
      <c r="AR406" s="2116"/>
      <c r="AS406" s="2116"/>
    </row>
    <row r="407" spans="44:45" x14ac:dyDescent="0.45">
      <c r="AR407" s="2116"/>
      <c r="AS407" s="2116"/>
    </row>
    <row r="408" spans="44:45" x14ac:dyDescent="0.45">
      <c r="AR408" s="2116"/>
      <c r="AS408" s="2116"/>
    </row>
    <row r="409" spans="44:45" x14ac:dyDescent="0.45">
      <c r="AR409" s="2116"/>
      <c r="AS409" s="2116"/>
    </row>
    <row r="410" spans="44:45" x14ac:dyDescent="0.45">
      <c r="AR410" s="2116"/>
      <c r="AS410" s="2116"/>
    </row>
    <row r="411" spans="44:45" x14ac:dyDescent="0.45">
      <c r="AR411" s="2116"/>
      <c r="AS411" s="2116"/>
    </row>
    <row r="412" spans="44:45" x14ac:dyDescent="0.45">
      <c r="AR412" s="2116"/>
      <c r="AS412" s="2116"/>
    </row>
    <row r="413" spans="44:45" x14ac:dyDescent="0.45">
      <c r="AR413" s="2116"/>
      <c r="AS413" s="2116"/>
    </row>
    <row r="414" spans="44:45" x14ac:dyDescent="0.45">
      <c r="AR414" s="2116"/>
      <c r="AS414" s="2116"/>
    </row>
    <row r="415" spans="44:45" x14ac:dyDescent="0.45">
      <c r="AR415" s="2116"/>
      <c r="AS415" s="2116"/>
    </row>
    <row r="416" spans="44:45" x14ac:dyDescent="0.45">
      <c r="AR416" s="2116"/>
      <c r="AS416" s="2116"/>
    </row>
    <row r="417" spans="44:45" x14ac:dyDescent="0.45">
      <c r="AR417" s="2116"/>
      <c r="AS417" s="2116"/>
    </row>
    <row r="418" spans="44:45" x14ac:dyDescent="0.45">
      <c r="AR418" s="2116"/>
      <c r="AS418" s="2116"/>
    </row>
    <row r="419" spans="44:45" x14ac:dyDescent="0.45">
      <c r="AR419" s="2116"/>
      <c r="AS419" s="2116"/>
    </row>
    <row r="420" spans="44:45" x14ac:dyDescent="0.45">
      <c r="AR420" s="2116"/>
      <c r="AS420" s="2116"/>
    </row>
    <row r="421" spans="44:45" x14ac:dyDescent="0.45">
      <c r="AR421" s="2116"/>
      <c r="AS421" s="2116"/>
    </row>
    <row r="422" spans="44:45" x14ac:dyDescent="0.45">
      <c r="AR422" s="2116"/>
      <c r="AS422" s="2116"/>
    </row>
    <row r="423" spans="44:45" x14ac:dyDescent="0.45">
      <c r="AR423" s="2116"/>
      <c r="AS423" s="2116"/>
    </row>
    <row r="424" spans="44:45" x14ac:dyDescent="0.45">
      <c r="AR424" s="2116"/>
      <c r="AS424" s="2116"/>
    </row>
    <row r="425" spans="44:45" x14ac:dyDescent="0.45">
      <c r="AR425" s="2116"/>
      <c r="AS425" s="2116"/>
    </row>
    <row r="426" spans="44:45" x14ac:dyDescent="0.45">
      <c r="AR426" s="2116"/>
      <c r="AS426" s="2116"/>
    </row>
    <row r="427" spans="44:45" x14ac:dyDescent="0.45">
      <c r="AR427" s="2116"/>
      <c r="AS427" s="2116"/>
    </row>
    <row r="428" spans="44:45" x14ac:dyDescent="0.45">
      <c r="AR428" s="2116"/>
      <c r="AS428" s="2116"/>
    </row>
    <row r="429" spans="44:45" x14ac:dyDescent="0.45">
      <c r="AR429" s="2116"/>
      <c r="AS429" s="2116"/>
    </row>
    <row r="430" spans="44:45" x14ac:dyDescent="0.45">
      <c r="AR430" s="2116"/>
      <c r="AS430" s="2116"/>
    </row>
    <row r="431" spans="44:45" x14ac:dyDescent="0.45">
      <c r="AR431" s="2116"/>
      <c r="AS431" s="2116"/>
    </row>
    <row r="432" spans="44:45" x14ac:dyDescent="0.45">
      <c r="AR432" s="2116"/>
      <c r="AS432" s="2116"/>
    </row>
    <row r="433" spans="44:45" x14ac:dyDescent="0.45">
      <c r="AR433" s="2116"/>
      <c r="AS433" s="2116"/>
    </row>
    <row r="434" spans="44:45" x14ac:dyDescent="0.45">
      <c r="AR434" s="2116"/>
      <c r="AS434" s="2116"/>
    </row>
    <row r="435" spans="44:45" x14ac:dyDescent="0.45">
      <c r="AR435" s="2116"/>
      <c r="AS435" s="2116"/>
    </row>
    <row r="436" spans="44:45" x14ac:dyDescent="0.45">
      <c r="AR436" s="2116"/>
      <c r="AS436" s="2116"/>
    </row>
    <row r="437" spans="44:45" x14ac:dyDescent="0.45">
      <c r="AR437" s="2116"/>
      <c r="AS437" s="2116"/>
    </row>
    <row r="438" spans="44:45" x14ac:dyDescent="0.45">
      <c r="AR438" s="2116"/>
      <c r="AS438" s="2116"/>
    </row>
    <row r="439" spans="44:45" x14ac:dyDescent="0.45">
      <c r="AR439" s="2116"/>
      <c r="AS439" s="2116"/>
    </row>
    <row r="440" spans="44:45" x14ac:dyDescent="0.45">
      <c r="AR440" s="2116"/>
      <c r="AS440" s="2116"/>
    </row>
    <row r="441" spans="44:45" x14ac:dyDescent="0.45">
      <c r="AR441" s="2116"/>
      <c r="AS441" s="2116"/>
    </row>
    <row r="442" spans="44:45" x14ac:dyDescent="0.45">
      <c r="AR442" s="2116"/>
      <c r="AS442" s="2116"/>
    </row>
    <row r="443" spans="44:45" x14ac:dyDescent="0.45">
      <c r="AR443" s="2116"/>
      <c r="AS443" s="2116"/>
    </row>
    <row r="444" spans="44:45" x14ac:dyDescent="0.45">
      <c r="AR444" s="2116"/>
      <c r="AS444" s="2116"/>
    </row>
    <row r="445" spans="44:45" x14ac:dyDescent="0.45">
      <c r="AR445" s="2116"/>
      <c r="AS445" s="2116"/>
    </row>
    <row r="446" spans="44:45" x14ac:dyDescent="0.45">
      <c r="AR446" s="2116"/>
      <c r="AS446" s="2116"/>
    </row>
    <row r="447" spans="44:45" x14ac:dyDescent="0.45">
      <c r="AR447" s="2116"/>
      <c r="AS447" s="2116"/>
    </row>
    <row r="448" spans="44:45" x14ac:dyDescent="0.45">
      <c r="AR448" s="2116"/>
      <c r="AS448" s="2116"/>
    </row>
    <row r="449" spans="44:45" x14ac:dyDescent="0.45">
      <c r="AR449" s="2116"/>
      <c r="AS449" s="2116"/>
    </row>
    <row r="450" spans="44:45" x14ac:dyDescent="0.45">
      <c r="AR450" s="2116"/>
      <c r="AS450" s="2116"/>
    </row>
    <row r="451" spans="44:45" x14ac:dyDescent="0.45">
      <c r="AR451" s="2116"/>
      <c r="AS451" s="2116"/>
    </row>
    <row r="452" spans="44:45" x14ac:dyDescent="0.45">
      <c r="AR452" s="2116"/>
      <c r="AS452" s="2116"/>
    </row>
    <row r="453" spans="44:45" x14ac:dyDescent="0.45">
      <c r="AR453" s="2116"/>
      <c r="AS453" s="2116"/>
    </row>
    <row r="454" spans="44:45" x14ac:dyDescent="0.45">
      <c r="AR454" s="2116"/>
      <c r="AS454" s="2116"/>
    </row>
    <row r="455" spans="44:45" x14ac:dyDescent="0.45">
      <c r="AR455" s="2116"/>
      <c r="AS455" s="2116"/>
    </row>
    <row r="456" spans="44:45" x14ac:dyDescent="0.45">
      <c r="AR456" s="2116"/>
      <c r="AS456" s="2116"/>
    </row>
    <row r="457" spans="44:45" x14ac:dyDescent="0.45">
      <c r="AR457" s="2116"/>
      <c r="AS457" s="2116"/>
    </row>
    <row r="458" spans="44:45" x14ac:dyDescent="0.45">
      <c r="AR458" s="2116"/>
      <c r="AS458" s="2116"/>
    </row>
    <row r="459" spans="44:45" x14ac:dyDescent="0.45">
      <c r="AR459" s="2116"/>
      <c r="AS459" s="2116"/>
    </row>
    <row r="460" spans="44:45" x14ac:dyDescent="0.45">
      <c r="AR460" s="2116"/>
      <c r="AS460" s="2116"/>
    </row>
    <row r="461" spans="44:45" x14ac:dyDescent="0.45">
      <c r="AR461" s="2116"/>
      <c r="AS461" s="2116"/>
    </row>
    <row r="462" spans="44:45" x14ac:dyDescent="0.45">
      <c r="AR462" s="2116"/>
      <c r="AS462" s="2116"/>
    </row>
    <row r="463" spans="44:45" x14ac:dyDescent="0.45">
      <c r="AR463" s="2116"/>
      <c r="AS463" s="2116"/>
    </row>
    <row r="464" spans="44:45" x14ac:dyDescent="0.45">
      <c r="AR464" s="2116"/>
      <c r="AS464" s="2116"/>
    </row>
    <row r="465" spans="44:45" x14ac:dyDescent="0.45">
      <c r="AR465" s="2116"/>
      <c r="AS465" s="2116"/>
    </row>
    <row r="466" spans="44:45" x14ac:dyDescent="0.45">
      <c r="AR466" s="2116"/>
      <c r="AS466" s="2116"/>
    </row>
    <row r="467" spans="44:45" x14ac:dyDescent="0.45">
      <c r="AR467" s="2116"/>
      <c r="AS467" s="2116"/>
    </row>
    <row r="468" spans="44:45" x14ac:dyDescent="0.45">
      <c r="AR468" s="2116"/>
      <c r="AS468" s="2116"/>
    </row>
    <row r="469" spans="44:45" x14ac:dyDescent="0.45">
      <c r="AR469" s="2116"/>
      <c r="AS469" s="2116"/>
    </row>
    <row r="470" spans="44:45" x14ac:dyDescent="0.45">
      <c r="AR470" s="2116"/>
      <c r="AS470" s="2116"/>
    </row>
    <row r="471" spans="44:45" x14ac:dyDescent="0.45">
      <c r="AR471" s="2116"/>
      <c r="AS471" s="2116"/>
    </row>
    <row r="472" spans="44:45" x14ac:dyDescent="0.45">
      <c r="AR472" s="2116"/>
      <c r="AS472" s="2116"/>
    </row>
    <row r="473" spans="44:45" x14ac:dyDescent="0.45">
      <c r="AR473" s="2116"/>
      <c r="AS473" s="2116"/>
    </row>
    <row r="474" spans="44:45" x14ac:dyDescent="0.45">
      <c r="AR474" s="2116"/>
      <c r="AS474" s="2116"/>
    </row>
    <row r="475" spans="44:45" x14ac:dyDescent="0.45">
      <c r="AR475" s="2116"/>
      <c r="AS475" s="2116"/>
    </row>
    <row r="476" spans="44:45" x14ac:dyDescent="0.45">
      <c r="AR476" s="2116"/>
      <c r="AS476" s="2116"/>
    </row>
    <row r="477" spans="44:45" x14ac:dyDescent="0.45">
      <c r="AR477" s="2116"/>
      <c r="AS477" s="2116"/>
    </row>
    <row r="478" spans="44:45" x14ac:dyDescent="0.45">
      <c r="AR478" s="2116"/>
      <c r="AS478" s="2116"/>
    </row>
    <row r="479" spans="44:45" x14ac:dyDescent="0.45">
      <c r="AR479" s="2116"/>
      <c r="AS479" s="2116"/>
    </row>
    <row r="480" spans="44:45" x14ac:dyDescent="0.45">
      <c r="AR480" s="2116"/>
      <c r="AS480" s="2116"/>
    </row>
    <row r="481" spans="44:45" x14ac:dyDescent="0.45">
      <c r="AR481" s="2116"/>
      <c r="AS481" s="2116"/>
    </row>
    <row r="482" spans="44:45" x14ac:dyDescent="0.45">
      <c r="AR482" s="2116"/>
      <c r="AS482" s="2116"/>
    </row>
    <row r="483" spans="44:45" x14ac:dyDescent="0.45">
      <c r="AR483" s="2116"/>
      <c r="AS483" s="2116"/>
    </row>
    <row r="484" spans="44:45" x14ac:dyDescent="0.45">
      <c r="AR484" s="2116"/>
      <c r="AS484" s="2116"/>
    </row>
    <row r="485" spans="44:45" x14ac:dyDescent="0.45">
      <c r="AR485" s="2116"/>
      <c r="AS485" s="2116"/>
    </row>
    <row r="486" spans="44:45" x14ac:dyDescent="0.45">
      <c r="AR486" s="2116"/>
      <c r="AS486" s="2116"/>
    </row>
    <row r="487" spans="44:45" x14ac:dyDescent="0.45">
      <c r="AR487" s="2116"/>
      <c r="AS487" s="2116"/>
    </row>
    <row r="488" spans="44:45" x14ac:dyDescent="0.45">
      <c r="AR488" s="2116"/>
      <c r="AS488" s="2116"/>
    </row>
    <row r="489" spans="44:45" x14ac:dyDescent="0.45">
      <c r="AR489" s="2116"/>
      <c r="AS489" s="2116"/>
    </row>
    <row r="490" spans="44:45" x14ac:dyDescent="0.45">
      <c r="AR490" s="2116"/>
      <c r="AS490" s="2116"/>
    </row>
    <row r="491" spans="44:45" x14ac:dyDescent="0.45">
      <c r="AR491" s="2116"/>
      <c r="AS491" s="2116"/>
    </row>
    <row r="492" spans="44:45" x14ac:dyDescent="0.45">
      <c r="AR492" s="2116"/>
      <c r="AS492" s="2116"/>
    </row>
    <row r="493" spans="44:45" x14ac:dyDescent="0.45">
      <c r="AR493" s="2116"/>
      <c r="AS493" s="2116"/>
    </row>
    <row r="494" spans="44:45" x14ac:dyDescent="0.45">
      <c r="AR494" s="2116"/>
      <c r="AS494" s="2116"/>
    </row>
    <row r="495" spans="44:45" x14ac:dyDescent="0.45">
      <c r="AR495" s="2116"/>
      <c r="AS495" s="2116"/>
    </row>
    <row r="496" spans="44:45" x14ac:dyDescent="0.45">
      <c r="AR496" s="2116"/>
      <c r="AS496" s="2116"/>
    </row>
    <row r="497" spans="44:45" x14ac:dyDescent="0.45">
      <c r="AR497" s="2116"/>
      <c r="AS497" s="2116"/>
    </row>
    <row r="498" spans="44:45" x14ac:dyDescent="0.45">
      <c r="AR498" s="2116"/>
      <c r="AS498" s="2116"/>
    </row>
    <row r="499" spans="44:45" x14ac:dyDescent="0.45">
      <c r="AR499" s="2116"/>
      <c r="AS499" s="2116"/>
    </row>
    <row r="500" spans="44:45" x14ac:dyDescent="0.45">
      <c r="AR500" s="2116"/>
      <c r="AS500" s="2116"/>
    </row>
    <row r="501" spans="44:45" x14ac:dyDescent="0.45">
      <c r="AR501" s="2116"/>
      <c r="AS501" s="2116"/>
    </row>
    <row r="502" spans="44:45" x14ac:dyDescent="0.45">
      <c r="AR502" s="2116"/>
      <c r="AS502" s="2116"/>
    </row>
    <row r="503" spans="44:45" x14ac:dyDescent="0.45">
      <c r="AR503" s="2116"/>
      <c r="AS503" s="2116"/>
    </row>
    <row r="504" spans="44:45" x14ac:dyDescent="0.45">
      <c r="AR504" s="2116"/>
      <c r="AS504" s="2116"/>
    </row>
    <row r="505" spans="44:45" x14ac:dyDescent="0.45">
      <c r="AR505" s="2116"/>
      <c r="AS505" s="2116"/>
    </row>
    <row r="506" spans="44:45" x14ac:dyDescent="0.45">
      <c r="AR506" s="2116"/>
      <c r="AS506" s="2116"/>
    </row>
    <row r="507" spans="44:45" x14ac:dyDescent="0.45">
      <c r="AR507" s="2116"/>
      <c r="AS507" s="2116"/>
    </row>
    <row r="508" spans="44:45" x14ac:dyDescent="0.45">
      <c r="AR508" s="2116"/>
      <c r="AS508" s="2116"/>
    </row>
    <row r="509" spans="44:45" x14ac:dyDescent="0.45">
      <c r="AR509" s="2116"/>
      <c r="AS509" s="2116"/>
    </row>
    <row r="510" spans="44:45" x14ac:dyDescent="0.45">
      <c r="AR510" s="2116"/>
      <c r="AS510" s="2116"/>
    </row>
    <row r="511" spans="44:45" x14ac:dyDescent="0.45">
      <c r="AR511" s="2116"/>
      <c r="AS511" s="2116"/>
    </row>
    <row r="512" spans="44:45" x14ac:dyDescent="0.45">
      <c r="AR512" s="2116"/>
      <c r="AS512" s="2116"/>
    </row>
    <row r="513" spans="44:45" x14ac:dyDescent="0.45">
      <c r="AR513" s="2116"/>
      <c r="AS513" s="2116"/>
    </row>
    <row r="514" spans="44:45" x14ac:dyDescent="0.45">
      <c r="AR514" s="2116"/>
      <c r="AS514" s="2116"/>
    </row>
    <row r="515" spans="44:45" x14ac:dyDescent="0.45">
      <c r="AR515" s="2116"/>
      <c r="AS515" s="2116"/>
    </row>
    <row r="516" spans="44:45" x14ac:dyDescent="0.45">
      <c r="AR516" s="2116"/>
      <c r="AS516" s="2116"/>
    </row>
    <row r="517" spans="44:45" x14ac:dyDescent="0.45">
      <c r="AR517" s="2116"/>
      <c r="AS517" s="2116"/>
    </row>
    <row r="518" spans="44:45" x14ac:dyDescent="0.45">
      <c r="AR518" s="2116"/>
      <c r="AS518" s="2116"/>
    </row>
    <row r="519" spans="44:45" x14ac:dyDescent="0.45">
      <c r="AR519" s="2116"/>
      <c r="AS519" s="2116"/>
    </row>
    <row r="520" spans="44:45" x14ac:dyDescent="0.45">
      <c r="AR520" s="2116"/>
      <c r="AS520" s="2116"/>
    </row>
    <row r="521" spans="44:45" x14ac:dyDescent="0.45">
      <c r="AR521" s="2116"/>
      <c r="AS521" s="2116"/>
    </row>
    <row r="522" spans="44:45" x14ac:dyDescent="0.45">
      <c r="AR522" s="2116"/>
      <c r="AS522" s="2116"/>
    </row>
    <row r="523" spans="44:45" x14ac:dyDescent="0.45">
      <c r="AR523" s="2116"/>
      <c r="AS523" s="2116"/>
    </row>
    <row r="524" spans="44:45" x14ac:dyDescent="0.45">
      <c r="AR524" s="2116"/>
      <c r="AS524" s="2116"/>
    </row>
    <row r="525" spans="44:45" x14ac:dyDescent="0.45">
      <c r="AR525" s="2116"/>
      <c r="AS525" s="2116"/>
    </row>
    <row r="526" spans="44:45" x14ac:dyDescent="0.45">
      <c r="AR526" s="2116"/>
      <c r="AS526" s="2116"/>
    </row>
    <row r="527" spans="44:45" x14ac:dyDescent="0.45">
      <c r="AR527" s="2116"/>
      <c r="AS527" s="2116"/>
    </row>
    <row r="528" spans="44:45" x14ac:dyDescent="0.45">
      <c r="AR528" s="2116"/>
      <c r="AS528" s="2116"/>
    </row>
    <row r="529" spans="44:45" x14ac:dyDescent="0.45">
      <c r="AR529" s="2116"/>
      <c r="AS529" s="2116"/>
    </row>
    <row r="530" spans="44:45" x14ac:dyDescent="0.45">
      <c r="AR530" s="2116"/>
      <c r="AS530" s="2116"/>
    </row>
    <row r="531" spans="44:45" x14ac:dyDescent="0.45">
      <c r="AR531" s="2116"/>
      <c r="AS531" s="2116"/>
    </row>
    <row r="532" spans="44:45" x14ac:dyDescent="0.45">
      <c r="AR532" s="2116"/>
      <c r="AS532" s="2116"/>
    </row>
    <row r="533" spans="44:45" x14ac:dyDescent="0.45">
      <c r="AR533" s="2116"/>
      <c r="AS533" s="2116"/>
    </row>
    <row r="534" spans="44:45" x14ac:dyDescent="0.45">
      <c r="AR534" s="2116"/>
      <c r="AS534" s="2116"/>
    </row>
    <row r="535" spans="44:45" x14ac:dyDescent="0.45">
      <c r="AR535" s="2116"/>
      <c r="AS535" s="2116"/>
    </row>
    <row r="536" spans="44:45" x14ac:dyDescent="0.45">
      <c r="AR536" s="2116"/>
      <c r="AS536" s="2116"/>
    </row>
    <row r="537" spans="44:45" x14ac:dyDescent="0.45">
      <c r="AR537" s="2116"/>
      <c r="AS537" s="2116"/>
    </row>
    <row r="538" spans="44:45" x14ac:dyDescent="0.45">
      <c r="AR538" s="2116"/>
      <c r="AS538" s="2116"/>
    </row>
    <row r="539" spans="44:45" x14ac:dyDescent="0.45">
      <c r="AR539" s="2116"/>
      <c r="AS539" s="2116"/>
    </row>
    <row r="540" spans="44:45" x14ac:dyDescent="0.45">
      <c r="AR540" s="2116"/>
      <c r="AS540" s="2116"/>
    </row>
    <row r="541" spans="44:45" x14ac:dyDescent="0.45">
      <c r="AR541" s="2116"/>
      <c r="AS541" s="2116"/>
    </row>
    <row r="542" spans="44:45" x14ac:dyDescent="0.45">
      <c r="AR542" s="2116"/>
      <c r="AS542" s="2116"/>
    </row>
    <row r="543" spans="44:45" x14ac:dyDescent="0.45">
      <c r="AR543" s="2116"/>
      <c r="AS543" s="2116"/>
    </row>
    <row r="544" spans="44:45" x14ac:dyDescent="0.45">
      <c r="AR544" s="2116"/>
      <c r="AS544" s="2116"/>
    </row>
    <row r="545" spans="44:45" x14ac:dyDescent="0.45">
      <c r="AR545" s="2116"/>
      <c r="AS545" s="2116"/>
    </row>
    <row r="546" spans="44:45" x14ac:dyDescent="0.45">
      <c r="AR546" s="2116"/>
      <c r="AS546" s="2116"/>
    </row>
    <row r="547" spans="44:45" x14ac:dyDescent="0.45">
      <c r="AR547" s="2116"/>
      <c r="AS547" s="2116"/>
    </row>
    <row r="548" spans="44:45" x14ac:dyDescent="0.45">
      <c r="AR548" s="2116"/>
      <c r="AS548" s="2116"/>
    </row>
    <row r="549" spans="44:45" x14ac:dyDescent="0.45">
      <c r="AR549" s="2116"/>
      <c r="AS549" s="2116"/>
    </row>
    <row r="550" spans="44:45" x14ac:dyDescent="0.45">
      <c r="AR550" s="2116"/>
      <c r="AS550" s="2116"/>
    </row>
    <row r="551" spans="44:45" x14ac:dyDescent="0.45">
      <c r="AR551" s="2116"/>
      <c r="AS551" s="2116"/>
    </row>
    <row r="552" spans="44:45" x14ac:dyDescent="0.45">
      <c r="AR552" s="2116"/>
      <c r="AS552" s="2116"/>
    </row>
    <row r="553" spans="44:45" x14ac:dyDescent="0.45">
      <c r="AR553" s="2116"/>
      <c r="AS553" s="2116"/>
    </row>
    <row r="554" spans="44:45" x14ac:dyDescent="0.45">
      <c r="AR554" s="2116"/>
      <c r="AS554" s="2116"/>
    </row>
    <row r="555" spans="44:45" x14ac:dyDescent="0.45">
      <c r="AR555" s="2116"/>
      <c r="AS555" s="2116"/>
    </row>
    <row r="556" spans="44:45" x14ac:dyDescent="0.45">
      <c r="AR556" s="2116"/>
      <c r="AS556" s="2116"/>
    </row>
    <row r="557" spans="44:45" x14ac:dyDescent="0.45">
      <c r="AR557" s="2116"/>
      <c r="AS557" s="2116"/>
    </row>
    <row r="558" spans="44:45" x14ac:dyDescent="0.45">
      <c r="AR558" s="2116"/>
      <c r="AS558" s="2116"/>
    </row>
    <row r="559" spans="44:45" x14ac:dyDescent="0.45">
      <c r="AR559" s="2116"/>
      <c r="AS559" s="2116"/>
    </row>
    <row r="560" spans="44:45" x14ac:dyDescent="0.45">
      <c r="AR560" s="2116"/>
      <c r="AS560" s="2116"/>
    </row>
    <row r="561" spans="44:45" x14ac:dyDescent="0.45">
      <c r="AR561" s="2116"/>
      <c r="AS561" s="2116"/>
    </row>
    <row r="562" spans="44:45" x14ac:dyDescent="0.45">
      <c r="AR562" s="2116"/>
      <c r="AS562" s="2116"/>
    </row>
    <row r="563" spans="44:45" x14ac:dyDescent="0.45">
      <c r="AR563" s="2116"/>
      <c r="AS563" s="2116"/>
    </row>
    <row r="564" spans="44:45" x14ac:dyDescent="0.45">
      <c r="AR564" s="2116"/>
      <c r="AS564" s="2116"/>
    </row>
    <row r="565" spans="44:45" x14ac:dyDescent="0.45">
      <c r="AR565" s="2116"/>
      <c r="AS565" s="2116"/>
    </row>
    <row r="566" spans="44:45" x14ac:dyDescent="0.45">
      <c r="AR566" s="2116"/>
      <c r="AS566" s="2116"/>
    </row>
    <row r="567" spans="44:45" x14ac:dyDescent="0.45">
      <c r="AR567" s="2116"/>
      <c r="AS567" s="2116"/>
    </row>
    <row r="568" spans="44:45" x14ac:dyDescent="0.45">
      <c r="AR568" s="2116"/>
      <c r="AS568" s="2116"/>
    </row>
    <row r="569" spans="44:45" x14ac:dyDescent="0.45">
      <c r="AR569" s="2116"/>
      <c r="AS569" s="2116"/>
    </row>
    <row r="570" spans="44:45" x14ac:dyDescent="0.45">
      <c r="AR570" s="2116"/>
      <c r="AS570" s="2116"/>
    </row>
    <row r="571" spans="44:45" x14ac:dyDescent="0.45">
      <c r="AR571" s="2116"/>
      <c r="AS571" s="2116"/>
    </row>
    <row r="572" spans="44:45" x14ac:dyDescent="0.45">
      <c r="AR572" s="2116"/>
      <c r="AS572" s="2116"/>
    </row>
    <row r="573" spans="44:45" x14ac:dyDescent="0.45">
      <c r="AR573" s="2116"/>
      <c r="AS573" s="2116"/>
    </row>
    <row r="574" spans="44:45" x14ac:dyDescent="0.45">
      <c r="AR574" s="2116"/>
      <c r="AS574" s="2116"/>
    </row>
    <row r="575" spans="44:45" x14ac:dyDescent="0.45">
      <c r="AR575" s="2116"/>
      <c r="AS575" s="2116"/>
    </row>
    <row r="576" spans="44:45" x14ac:dyDescent="0.45">
      <c r="AR576" s="2116"/>
      <c r="AS576" s="2116"/>
    </row>
    <row r="577" spans="44:45" x14ac:dyDescent="0.45">
      <c r="AR577" s="2116"/>
      <c r="AS577" s="2116"/>
    </row>
    <row r="578" spans="44:45" x14ac:dyDescent="0.45">
      <c r="AR578" s="2116"/>
      <c r="AS578" s="2116"/>
    </row>
    <row r="579" spans="44:45" x14ac:dyDescent="0.45">
      <c r="AR579" s="2116"/>
      <c r="AS579" s="2116"/>
    </row>
    <row r="580" spans="44:45" x14ac:dyDescent="0.45">
      <c r="AR580" s="2116"/>
      <c r="AS580" s="2116"/>
    </row>
    <row r="581" spans="44:45" x14ac:dyDescent="0.45">
      <c r="AR581" s="2116"/>
      <c r="AS581" s="2116"/>
    </row>
    <row r="582" spans="44:45" x14ac:dyDescent="0.45">
      <c r="AR582" s="2116"/>
      <c r="AS582" s="2116"/>
    </row>
    <row r="583" spans="44:45" x14ac:dyDescent="0.45">
      <c r="AR583" s="2116"/>
      <c r="AS583" s="2116"/>
    </row>
    <row r="584" spans="44:45" x14ac:dyDescent="0.45">
      <c r="AR584" s="2116"/>
      <c r="AS584" s="2116"/>
    </row>
    <row r="585" spans="44:45" x14ac:dyDescent="0.45">
      <c r="AR585" s="2116"/>
      <c r="AS585" s="2116"/>
    </row>
    <row r="586" spans="44:45" x14ac:dyDescent="0.45">
      <c r="AR586" s="2116"/>
      <c r="AS586" s="2116"/>
    </row>
    <row r="587" spans="44:45" x14ac:dyDescent="0.45">
      <c r="AR587" s="2116"/>
      <c r="AS587" s="2116"/>
    </row>
    <row r="588" spans="44:45" x14ac:dyDescent="0.45">
      <c r="AR588" s="2116"/>
      <c r="AS588" s="2116"/>
    </row>
    <row r="589" spans="44:45" x14ac:dyDescent="0.45">
      <c r="AR589" s="2116"/>
      <c r="AS589" s="2116"/>
    </row>
    <row r="590" spans="44:45" x14ac:dyDescent="0.45">
      <c r="AR590" s="2116"/>
      <c r="AS590" s="2116"/>
    </row>
    <row r="591" spans="44:45" x14ac:dyDescent="0.45">
      <c r="AR591" s="2116"/>
      <c r="AS591" s="2116"/>
    </row>
    <row r="592" spans="44:45" x14ac:dyDescent="0.45">
      <c r="AR592" s="2116"/>
      <c r="AS592" s="2116"/>
    </row>
    <row r="593" spans="44:45" x14ac:dyDescent="0.45">
      <c r="AR593" s="2116"/>
      <c r="AS593" s="2116"/>
    </row>
    <row r="594" spans="44:45" x14ac:dyDescent="0.45">
      <c r="AR594" s="2116"/>
      <c r="AS594" s="2116"/>
    </row>
    <row r="595" spans="44:45" x14ac:dyDescent="0.45">
      <c r="AR595" s="2116"/>
      <c r="AS595" s="2116"/>
    </row>
    <row r="596" spans="44:45" x14ac:dyDescent="0.45">
      <c r="AR596" s="2116"/>
      <c r="AS596" s="2116"/>
    </row>
    <row r="597" spans="44:45" x14ac:dyDescent="0.45">
      <c r="AR597" s="2116"/>
      <c r="AS597" s="2116"/>
    </row>
    <row r="598" spans="44:45" x14ac:dyDescent="0.45">
      <c r="AR598" s="2116"/>
      <c r="AS598" s="2116"/>
    </row>
    <row r="599" spans="44:45" x14ac:dyDescent="0.45">
      <c r="AR599" s="2116"/>
      <c r="AS599" s="2116"/>
    </row>
    <row r="600" spans="44:45" x14ac:dyDescent="0.45">
      <c r="AR600" s="2116"/>
      <c r="AS600" s="2116"/>
    </row>
    <row r="601" spans="44:45" x14ac:dyDescent="0.45">
      <c r="AR601" s="2116"/>
      <c r="AS601" s="2116"/>
    </row>
    <row r="602" spans="44:45" x14ac:dyDescent="0.45">
      <c r="AR602" s="2116"/>
      <c r="AS602" s="2116"/>
    </row>
    <row r="603" spans="44:45" x14ac:dyDescent="0.45">
      <c r="AR603" s="2116"/>
      <c r="AS603" s="2116"/>
    </row>
    <row r="604" spans="44:45" x14ac:dyDescent="0.45">
      <c r="AR604" s="2116"/>
      <c r="AS604" s="2116"/>
    </row>
    <row r="605" spans="44:45" x14ac:dyDescent="0.45">
      <c r="AR605" s="2116"/>
      <c r="AS605" s="2116"/>
    </row>
    <row r="606" spans="44:45" x14ac:dyDescent="0.45">
      <c r="AR606" s="2116"/>
      <c r="AS606" s="2116"/>
    </row>
    <row r="607" spans="44:45" x14ac:dyDescent="0.45">
      <c r="AR607" s="2116"/>
      <c r="AS607" s="2116"/>
    </row>
    <row r="608" spans="44:45" x14ac:dyDescent="0.45">
      <c r="AR608" s="2116"/>
      <c r="AS608" s="2116"/>
    </row>
    <row r="609" spans="44:45" x14ac:dyDescent="0.45">
      <c r="AR609" s="2116"/>
      <c r="AS609" s="2116"/>
    </row>
    <row r="610" spans="44:45" x14ac:dyDescent="0.45">
      <c r="AR610" s="2116"/>
      <c r="AS610" s="2116"/>
    </row>
    <row r="611" spans="44:45" x14ac:dyDescent="0.45">
      <c r="AR611" s="2116"/>
      <c r="AS611" s="2116"/>
    </row>
    <row r="612" spans="44:45" x14ac:dyDescent="0.45">
      <c r="AR612" s="2116"/>
      <c r="AS612" s="2116"/>
    </row>
    <row r="613" spans="44:45" x14ac:dyDescent="0.45">
      <c r="AR613" s="2116"/>
      <c r="AS613" s="2116"/>
    </row>
    <row r="614" spans="44:45" x14ac:dyDescent="0.45">
      <c r="AR614" s="2116"/>
      <c r="AS614" s="2116"/>
    </row>
    <row r="615" spans="44:45" x14ac:dyDescent="0.45">
      <c r="AR615" s="2116"/>
      <c r="AS615" s="2116"/>
    </row>
    <row r="616" spans="44:45" x14ac:dyDescent="0.45">
      <c r="AR616" s="2116"/>
      <c r="AS616" s="2116"/>
    </row>
    <row r="617" spans="44:45" x14ac:dyDescent="0.45">
      <c r="AR617" s="2116"/>
      <c r="AS617" s="2116"/>
    </row>
    <row r="618" spans="44:45" x14ac:dyDescent="0.45">
      <c r="AR618" s="2116"/>
      <c r="AS618" s="2116"/>
    </row>
    <row r="619" spans="44:45" x14ac:dyDescent="0.45">
      <c r="AR619" s="2116"/>
      <c r="AS619" s="2116"/>
    </row>
    <row r="620" spans="44:45" x14ac:dyDescent="0.45">
      <c r="AR620" s="2116"/>
      <c r="AS620" s="2116"/>
    </row>
    <row r="621" spans="44:45" x14ac:dyDescent="0.45">
      <c r="AR621" s="2116"/>
      <c r="AS621" s="2116"/>
    </row>
    <row r="622" spans="44:45" x14ac:dyDescent="0.45">
      <c r="AR622" s="2116"/>
      <c r="AS622" s="2116"/>
    </row>
    <row r="623" spans="44:45" x14ac:dyDescent="0.45">
      <c r="AR623" s="2116"/>
      <c r="AS623" s="2116"/>
    </row>
    <row r="624" spans="44:45" x14ac:dyDescent="0.45">
      <c r="AR624" s="2116"/>
      <c r="AS624" s="2116"/>
    </row>
    <row r="625" spans="44:45" x14ac:dyDescent="0.45">
      <c r="AR625" s="2116"/>
      <c r="AS625" s="2116"/>
    </row>
    <row r="626" spans="44:45" x14ac:dyDescent="0.45">
      <c r="AR626" s="2116"/>
      <c r="AS626" s="2116"/>
    </row>
    <row r="627" spans="44:45" x14ac:dyDescent="0.45">
      <c r="AR627" s="2116"/>
      <c r="AS627" s="2116"/>
    </row>
    <row r="628" spans="44:45" x14ac:dyDescent="0.45">
      <c r="AR628" s="2116"/>
      <c r="AS628" s="2116"/>
    </row>
    <row r="629" spans="44:45" x14ac:dyDescent="0.45">
      <c r="AR629" s="2116"/>
      <c r="AS629" s="2116"/>
    </row>
    <row r="630" spans="44:45" x14ac:dyDescent="0.45">
      <c r="AR630" s="2116"/>
      <c r="AS630" s="2116"/>
    </row>
    <row r="631" spans="44:45" x14ac:dyDescent="0.45">
      <c r="AR631" s="2116"/>
      <c r="AS631" s="2116"/>
    </row>
    <row r="632" spans="44:45" x14ac:dyDescent="0.45">
      <c r="AR632" s="2116"/>
      <c r="AS632" s="2116"/>
    </row>
    <row r="633" spans="44:45" x14ac:dyDescent="0.45">
      <c r="AR633" s="2116"/>
      <c r="AS633" s="2116"/>
    </row>
    <row r="634" spans="44:45" x14ac:dyDescent="0.45">
      <c r="AR634" s="2116"/>
      <c r="AS634" s="2116"/>
    </row>
    <row r="635" spans="44:45" x14ac:dyDescent="0.45">
      <c r="AR635" s="2116"/>
      <c r="AS635" s="2116"/>
    </row>
    <row r="636" spans="44:45" x14ac:dyDescent="0.45">
      <c r="AR636" s="2116"/>
      <c r="AS636" s="2116"/>
    </row>
    <row r="637" spans="44:45" x14ac:dyDescent="0.45">
      <c r="AR637" s="2116"/>
      <c r="AS637" s="2116"/>
    </row>
    <row r="638" spans="44:45" x14ac:dyDescent="0.45">
      <c r="AR638" s="2116"/>
      <c r="AS638" s="2116"/>
    </row>
    <row r="639" spans="44:45" x14ac:dyDescent="0.45">
      <c r="AR639" s="2116"/>
      <c r="AS639" s="2116"/>
    </row>
    <row r="640" spans="44:45" x14ac:dyDescent="0.45">
      <c r="AR640" s="2116"/>
      <c r="AS640" s="2116"/>
    </row>
    <row r="641" spans="44:45" x14ac:dyDescent="0.45">
      <c r="AR641" s="2116"/>
      <c r="AS641" s="2116"/>
    </row>
    <row r="642" spans="44:45" x14ac:dyDescent="0.45">
      <c r="AR642" s="2116"/>
      <c r="AS642" s="2116"/>
    </row>
    <row r="643" spans="44:45" x14ac:dyDescent="0.45">
      <c r="AR643" s="2116"/>
      <c r="AS643" s="2116"/>
    </row>
    <row r="644" spans="44:45" x14ac:dyDescent="0.45">
      <c r="AR644" s="2116"/>
      <c r="AS644" s="2116"/>
    </row>
    <row r="645" spans="44:45" x14ac:dyDescent="0.45">
      <c r="AR645" s="2116"/>
      <c r="AS645" s="2116"/>
    </row>
    <row r="646" spans="44:45" x14ac:dyDescent="0.45">
      <c r="AR646" s="2116"/>
      <c r="AS646" s="2116"/>
    </row>
    <row r="647" spans="44:45" x14ac:dyDescent="0.45">
      <c r="AR647" s="2116"/>
      <c r="AS647" s="2116"/>
    </row>
    <row r="648" spans="44:45" x14ac:dyDescent="0.45">
      <c r="AR648" s="2116"/>
      <c r="AS648" s="2116"/>
    </row>
    <row r="649" spans="44:45" x14ac:dyDescent="0.45">
      <c r="AR649" s="2116"/>
      <c r="AS649" s="2116"/>
    </row>
    <row r="650" spans="44:45" x14ac:dyDescent="0.45">
      <c r="AR650" s="2116"/>
      <c r="AS650" s="2116"/>
    </row>
    <row r="651" spans="44:45" x14ac:dyDescent="0.45">
      <c r="AR651" s="2116"/>
      <c r="AS651" s="2116"/>
    </row>
    <row r="652" spans="44:45" x14ac:dyDescent="0.45">
      <c r="AR652" s="2116"/>
      <c r="AS652" s="2116"/>
    </row>
    <row r="653" spans="44:45" x14ac:dyDescent="0.45">
      <c r="AR653" s="2116"/>
      <c r="AS653" s="2116"/>
    </row>
    <row r="654" spans="44:45" x14ac:dyDescent="0.45">
      <c r="AR654" s="2116"/>
      <c r="AS654" s="2116"/>
    </row>
    <row r="655" spans="44:45" x14ac:dyDescent="0.45">
      <c r="AR655" s="2116"/>
      <c r="AS655" s="2116"/>
    </row>
    <row r="656" spans="44:45" x14ac:dyDescent="0.45">
      <c r="AR656" s="2116"/>
      <c r="AS656" s="2116"/>
    </row>
    <row r="657" spans="44:45" x14ac:dyDescent="0.45">
      <c r="AR657" s="2116"/>
      <c r="AS657" s="2116"/>
    </row>
    <row r="658" spans="44:45" x14ac:dyDescent="0.45">
      <c r="AR658" s="2116"/>
      <c r="AS658" s="2116"/>
    </row>
    <row r="659" spans="44:45" x14ac:dyDescent="0.45">
      <c r="AR659" s="2116"/>
      <c r="AS659" s="2116"/>
    </row>
    <row r="660" spans="44:45" x14ac:dyDescent="0.45">
      <c r="AR660" s="2116"/>
      <c r="AS660" s="2116"/>
    </row>
    <row r="661" spans="44:45" x14ac:dyDescent="0.45">
      <c r="AR661" s="2116"/>
      <c r="AS661" s="2116"/>
    </row>
    <row r="662" spans="44:45" x14ac:dyDescent="0.45">
      <c r="AR662" s="2116"/>
      <c r="AS662" s="2116"/>
    </row>
    <row r="663" spans="44:45" x14ac:dyDescent="0.45">
      <c r="AR663" s="2116"/>
      <c r="AS663" s="2116"/>
    </row>
    <row r="664" spans="44:45" x14ac:dyDescent="0.45">
      <c r="AR664" s="2116"/>
      <c r="AS664" s="2116"/>
    </row>
    <row r="665" spans="44:45" x14ac:dyDescent="0.45">
      <c r="AR665" s="2116"/>
      <c r="AS665" s="2116"/>
    </row>
    <row r="666" spans="44:45" x14ac:dyDescent="0.45">
      <c r="AR666" s="2116"/>
      <c r="AS666" s="2116"/>
    </row>
    <row r="667" spans="44:45" x14ac:dyDescent="0.45">
      <c r="AR667" s="2116"/>
      <c r="AS667" s="2116"/>
    </row>
    <row r="668" spans="44:45" x14ac:dyDescent="0.45">
      <c r="AR668" s="2116"/>
      <c r="AS668" s="2116"/>
    </row>
    <row r="669" spans="44:45" x14ac:dyDescent="0.45">
      <c r="AR669" s="2116"/>
      <c r="AS669" s="2116"/>
    </row>
    <row r="670" spans="44:45" x14ac:dyDescent="0.45">
      <c r="AR670" s="2116"/>
      <c r="AS670" s="2116"/>
    </row>
    <row r="671" spans="44:45" x14ac:dyDescent="0.45">
      <c r="AR671" s="2116"/>
      <c r="AS671" s="2116"/>
    </row>
    <row r="672" spans="44:45" x14ac:dyDescent="0.45">
      <c r="AR672" s="2116"/>
      <c r="AS672" s="2116"/>
    </row>
    <row r="673" spans="44:45" x14ac:dyDescent="0.45">
      <c r="AR673" s="2116"/>
      <c r="AS673" s="2116"/>
    </row>
    <row r="674" spans="44:45" x14ac:dyDescent="0.45">
      <c r="AR674" s="2116"/>
      <c r="AS674" s="2116"/>
    </row>
    <row r="675" spans="44:45" x14ac:dyDescent="0.45">
      <c r="AR675" s="2116"/>
      <c r="AS675" s="2116"/>
    </row>
    <row r="676" spans="44:45" x14ac:dyDescent="0.45">
      <c r="AR676" s="2116"/>
      <c r="AS676" s="2116"/>
    </row>
    <row r="677" spans="44:45" x14ac:dyDescent="0.45">
      <c r="AR677" s="2116"/>
      <c r="AS677" s="2116"/>
    </row>
    <row r="678" spans="44:45" x14ac:dyDescent="0.45">
      <c r="AR678" s="2116"/>
      <c r="AS678" s="2116"/>
    </row>
    <row r="679" spans="44:45" x14ac:dyDescent="0.45">
      <c r="AR679" s="2116"/>
      <c r="AS679" s="2116"/>
    </row>
    <row r="680" spans="44:45" x14ac:dyDescent="0.45">
      <c r="AR680" s="2116"/>
      <c r="AS680" s="2116"/>
    </row>
    <row r="681" spans="44:45" x14ac:dyDescent="0.45">
      <c r="AR681" s="2116"/>
      <c r="AS681" s="2116"/>
    </row>
    <row r="682" spans="44:45" x14ac:dyDescent="0.45">
      <c r="AR682" s="2116"/>
      <c r="AS682" s="2116"/>
    </row>
    <row r="683" spans="44:45" x14ac:dyDescent="0.45">
      <c r="AR683" s="2116"/>
      <c r="AS683" s="2116"/>
    </row>
    <row r="684" spans="44:45" x14ac:dyDescent="0.45">
      <c r="AR684" s="2116"/>
      <c r="AS684" s="2116"/>
    </row>
    <row r="685" spans="44:45" x14ac:dyDescent="0.45">
      <c r="AR685" s="2116"/>
      <c r="AS685" s="2116"/>
    </row>
    <row r="686" spans="44:45" x14ac:dyDescent="0.45">
      <c r="AR686" s="2116"/>
      <c r="AS686" s="2116"/>
    </row>
    <row r="687" spans="44:45" x14ac:dyDescent="0.45">
      <c r="AR687" s="2116"/>
      <c r="AS687" s="2116"/>
    </row>
    <row r="688" spans="44:45" x14ac:dyDescent="0.45">
      <c r="AR688" s="2116"/>
      <c r="AS688" s="2116"/>
    </row>
    <row r="689" spans="44:45" x14ac:dyDescent="0.45">
      <c r="AR689" s="2116"/>
      <c r="AS689" s="2116"/>
    </row>
    <row r="690" spans="44:45" x14ac:dyDescent="0.45">
      <c r="AR690" s="2116"/>
      <c r="AS690" s="2116"/>
    </row>
    <row r="691" spans="44:45" x14ac:dyDescent="0.45">
      <c r="AR691" s="2116"/>
      <c r="AS691" s="2116"/>
    </row>
    <row r="692" spans="44:45" x14ac:dyDescent="0.45">
      <c r="AR692" s="2116"/>
      <c r="AS692" s="2116"/>
    </row>
    <row r="693" spans="44:45" x14ac:dyDescent="0.45">
      <c r="AR693" s="2116"/>
      <c r="AS693" s="2116"/>
    </row>
    <row r="694" spans="44:45" x14ac:dyDescent="0.45">
      <c r="AR694" s="2116"/>
      <c r="AS694" s="2116"/>
    </row>
    <row r="695" spans="44:45" x14ac:dyDescent="0.45">
      <c r="AR695" s="2116"/>
      <c r="AS695" s="2116"/>
    </row>
    <row r="696" spans="44:45" x14ac:dyDescent="0.45">
      <c r="AR696" s="2116"/>
      <c r="AS696" s="2116"/>
    </row>
    <row r="697" spans="44:45" x14ac:dyDescent="0.45">
      <c r="AR697" s="2116"/>
      <c r="AS697" s="2116"/>
    </row>
    <row r="698" spans="44:45" x14ac:dyDescent="0.45">
      <c r="AR698" s="2116"/>
      <c r="AS698" s="2116"/>
    </row>
    <row r="699" spans="44:45" x14ac:dyDescent="0.45">
      <c r="AR699" s="2116"/>
      <c r="AS699" s="2116"/>
    </row>
    <row r="700" spans="44:45" x14ac:dyDescent="0.45">
      <c r="AR700" s="2116"/>
      <c r="AS700" s="2116"/>
    </row>
    <row r="701" spans="44:45" x14ac:dyDescent="0.45">
      <c r="AR701" s="2116"/>
      <c r="AS701" s="2116"/>
    </row>
    <row r="702" spans="44:45" x14ac:dyDescent="0.45">
      <c r="AR702" s="2116"/>
      <c r="AS702" s="2116"/>
    </row>
    <row r="703" spans="44:45" x14ac:dyDescent="0.45">
      <c r="AR703" s="2116"/>
      <c r="AS703" s="2116"/>
    </row>
    <row r="704" spans="44:45" x14ac:dyDescent="0.45">
      <c r="AR704" s="2116"/>
      <c r="AS704" s="2116"/>
    </row>
    <row r="705" spans="44:45" x14ac:dyDescent="0.45">
      <c r="AR705" s="2116"/>
      <c r="AS705" s="2116"/>
    </row>
    <row r="706" spans="44:45" x14ac:dyDescent="0.45">
      <c r="AR706" s="2116"/>
      <c r="AS706" s="2116"/>
    </row>
    <row r="707" spans="44:45" x14ac:dyDescent="0.45">
      <c r="AR707" s="2116"/>
      <c r="AS707" s="2116"/>
    </row>
    <row r="708" spans="44:45" x14ac:dyDescent="0.45">
      <c r="AR708" s="2116"/>
      <c r="AS708" s="2116"/>
    </row>
    <row r="709" spans="44:45" x14ac:dyDescent="0.45">
      <c r="AR709" s="2116"/>
      <c r="AS709" s="2116"/>
    </row>
    <row r="710" spans="44:45" x14ac:dyDescent="0.45">
      <c r="AR710" s="2116"/>
      <c r="AS710" s="2116"/>
    </row>
    <row r="711" spans="44:45" x14ac:dyDescent="0.45">
      <c r="AR711" s="2116"/>
      <c r="AS711" s="2116"/>
    </row>
    <row r="712" spans="44:45" x14ac:dyDescent="0.45">
      <c r="AR712" s="2116"/>
      <c r="AS712" s="2116"/>
    </row>
    <row r="713" spans="44:45" x14ac:dyDescent="0.45">
      <c r="AR713" s="2116"/>
      <c r="AS713" s="2116"/>
    </row>
    <row r="714" spans="44:45" x14ac:dyDescent="0.45">
      <c r="AR714" s="2116"/>
      <c r="AS714" s="2116"/>
    </row>
    <row r="715" spans="44:45" x14ac:dyDescent="0.45">
      <c r="AR715" s="2116"/>
      <c r="AS715" s="2116"/>
    </row>
    <row r="716" spans="44:45" x14ac:dyDescent="0.45">
      <c r="AR716" s="2116"/>
      <c r="AS716" s="2116"/>
    </row>
    <row r="717" spans="44:45" x14ac:dyDescent="0.45">
      <c r="AR717" s="2116"/>
      <c r="AS717" s="2116"/>
    </row>
    <row r="718" spans="44:45" x14ac:dyDescent="0.45">
      <c r="AR718" s="2116"/>
      <c r="AS718" s="2116"/>
    </row>
    <row r="719" spans="44:45" x14ac:dyDescent="0.45">
      <c r="AR719" s="2116"/>
      <c r="AS719" s="2116"/>
    </row>
    <row r="720" spans="44:45" x14ac:dyDescent="0.45">
      <c r="AR720" s="2116"/>
      <c r="AS720" s="2116"/>
    </row>
    <row r="721" spans="44:45" x14ac:dyDescent="0.45">
      <c r="AR721" s="2116"/>
      <c r="AS721" s="2116"/>
    </row>
    <row r="722" spans="44:45" x14ac:dyDescent="0.45">
      <c r="AR722" s="2116"/>
      <c r="AS722" s="2116"/>
    </row>
    <row r="723" spans="44:45" x14ac:dyDescent="0.45">
      <c r="AR723" s="2116"/>
      <c r="AS723" s="2116"/>
    </row>
    <row r="724" spans="44:45" x14ac:dyDescent="0.45">
      <c r="AR724" s="2116"/>
      <c r="AS724" s="2116"/>
    </row>
    <row r="725" spans="44:45" x14ac:dyDescent="0.45">
      <c r="AR725" s="2116"/>
      <c r="AS725" s="2116"/>
    </row>
    <row r="726" spans="44:45" x14ac:dyDescent="0.45">
      <c r="AR726" s="2116"/>
      <c r="AS726" s="2116"/>
    </row>
    <row r="727" spans="44:45" x14ac:dyDescent="0.45">
      <c r="AR727" s="2116"/>
      <c r="AS727" s="2116"/>
    </row>
    <row r="728" spans="44:45" x14ac:dyDescent="0.45">
      <c r="AR728" s="2116"/>
      <c r="AS728" s="2116"/>
    </row>
    <row r="729" spans="44:45" x14ac:dyDescent="0.45">
      <c r="AR729" s="2116"/>
      <c r="AS729" s="2116"/>
    </row>
    <row r="730" spans="44:45" x14ac:dyDescent="0.45">
      <c r="AR730" s="2116"/>
      <c r="AS730" s="2116"/>
    </row>
    <row r="731" spans="44:45" x14ac:dyDescent="0.45">
      <c r="AR731" s="2116"/>
      <c r="AS731" s="2116"/>
    </row>
    <row r="732" spans="44:45" x14ac:dyDescent="0.45">
      <c r="AR732" s="2116"/>
      <c r="AS732" s="2116"/>
    </row>
    <row r="733" spans="44:45" x14ac:dyDescent="0.45">
      <c r="AR733" s="2116"/>
      <c r="AS733" s="2116"/>
    </row>
    <row r="734" spans="44:45" x14ac:dyDescent="0.45">
      <c r="AR734" s="2116"/>
      <c r="AS734" s="2116"/>
    </row>
    <row r="735" spans="44:45" x14ac:dyDescent="0.45">
      <c r="AR735" s="2116"/>
      <c r="AS735" s="2116"/>
    </row>
    <row r="736" spans="44:45" x14ac:dyDescent="0.45">
      <c r="AR736" s="2116"/>
      <c r="AS736" s="2116"/>
    </row>
    <row r="737" spans="44:45" x14ac:dyDescent="0.45">
      <c r="AR737" s="2116"/>
      <c r="AS737" s="2116"/>
    </row>
    <row r="738" spans="44:45" x14ac:dyDescent="0.45">
      <c r="AR738" s="2116"/>
      <c r="AS738" s="2116"/>
    </row>
    <row r="739" spans="44:45" x14ac:dyDescent="0.45">
      <c r="AR739" s="2116"/>
      <c r="AS739" s="2116"/>
    </row>
    <row r="740" spans="44:45" x14ac:dyDescent="0.45">
      <c r="AR740" s="2116"/>
      <c r="AS740" s="2116"/>
    </row>
    <row r="741" spans="44:45" x14ac:dyDescent="0.45">
      <c r="AR741" s="2116"/>
      <c r="AS741" s="2116"/>
    </row>
    <row r="742" spans="44:45" x14ac:dyDescent="0.45">
      <c r="AR742" s="2116"/>
      <c r="AS742" s="2116"/>
    </row>
    <row r="743" spans="44:45" x14ac:dyDescent="0.45">
      <c r="AR743" s="2116"/>
      <c r="AS743" s="2116"/>
    </row>
    <row r="744" spans="44:45" x14ac:dyDescent="0.45">
      <c r="AR744" s="2116"/>
      <c r="AS744" s="2116"/>
    </row>
    <row r="745" spans="44:45" x14ac:dyDescent="0.45">
      <c r="AR745" s="2116"/>
      <c r="AS745" s="2116"/>
    </row>
    <row r="746" spans="44:45" x14ac:dyDescent="0.45">
      <c r="AR746" s="2116"/>
      <c r="AS746" s="2116"/>
    </row>
    <row r="747" spans="44:45" x14ac:dyDescent="0.45">
      <c r="AR747" s="2116"/>
      <c r="AS747" s="2116"/>
    </row>
    <row r="748" spans="44:45" x14ac:dyDescent="0.45">
      <c r="AR748" s="2116"/>
      <c r="AS748" s="2116"/>
    </row>
    <row r="749" spans="44:45" x14ac:dyDescent="0.45">
      <c r="AR749" s="2116"/>
      <c r="AS749" s="2116"/>
    </row>
    <row r="750" spans="44:45" x14ac:dyDescent="0.45">
      <c r="AR750" s="2116"/>
      <c r="AS750" s="2116"/>
    </row>
    <row r="751" spans="44:45" x14ac:dyDescent="0.45">
      <c r="AR751" s="2116"/>
      <c r="AS751" s="2116"/>
    </row>
    <row r="752" spans="44:45" x14ac:dyDescent="0.45">
      <c r="AR752" s="2116"/>
      <c r="AS752" s="2116"/>
    </row>
    <row r="753" spans="44:45" x14ac:dyDescent="0.45">
      <c r="AR753" s="2116"/>
      <c r="AS753" s="2116"/>
    </row>
    <row r="754" spans="44:45" x14ac:dyDescent="0.45">
      <c r="AR754" s="2116"/>
      <c r="AS754" s="2116"/>
    </row>
    <row r="755" spans="44:45" x14ac:dyDescent="0.45">
      <c r="AR755" s="2116"/>
      <c r="AS755" s="2116"/>
    </row>
    <row r="756" spans="44:45" x14ac:dyDescent="0.45">
      <c r="AR756" s="2116"/>
      <c r="AS756" s="2116"/>
    </row>
    <row r="757" spans="44:45" x14ac:dyDescent="0.45">
      <c r="AR757" s="2116"/>
      <c r="AS757" s="2116"/>
    </row>
    <row r="758" spans="44:45" x14ac:dyDescent="0.45">
      <c r="AR758" s="2116"/>
      <c r="AS758" s="2116"/>
    </row>
    <row r="759" spans="44:45" x14ac:dyDescent="0.45">
      <c r="AR759" s="2116"/>
      <c r="AS759" s="2116"/>
    </row>
    <row r="760" spans="44:45" x14ac:dyDescent="0.45">
      <c r="AR760" s="2116"/>
      <c r="AS760" s="2116"/>
    </row>
    <row r="761" spans="44:45" x14ac:dyDescent="0.45">
      <c r="AR761" s="2116"/>
      <c r="AS761" s="2116"/>
    </row>
    <row r="762" spans="44:45" x14ac:dyDescent="0.45">
      <c r="AR762" s="2116"/>
      <c r="AS762" s="2116"/>
    </row>
    <row r="763" spans="44:45" x14ac:dyDescent="0.45">
      <c r="AR763" s="2116"/>
      <c r="AS763" s="2116"/>
    </row>
    <row r="764" spans="44:45" x14ac:dyDescent="0.45">
      <c r="AR764" s="2116"/>
      <c r="AS764" s="2116"/>
    </row>
    <row r="765" spans="44:45" x14ac:dyDescent="0.45">
      <c r="AR765" s="2116"/>
      <c r="AS765" s="2116"/>
    </row>
    <row r="766" spans="44:45" x14ac:dyDescent="0.45">
      <c r="AR766" s="2116"/>
      <c r="AS766" s="2116"/>
    </row>
    <row r="767" spans="44:45" x14ac:dyDescent="0.45">
      <c r="AR767" s="2116"/>
      <c r="AS767" s="2116"/>
    </row>
    <row r="768" spans="44:45" x14ac:dyDescent="0.45">
      <c r="AR768" s="2116"/>
      <c r="AS768" s="2116"/>
    </row>
    <row r="769" spans="44:45" x14ac:dyDescent="0.45">
      <c r="AR769" s="2116"/>
      <c r="AS769" s="2116"/>
    </row>
    <row r="770" spans="44:45" x14ac:dyDescent="0.45">
      <c r="AR770" s="2116"/>
      <c r="AS770" s="2116"/>
    </row>
    <row r="771" spans="44:45" x14ac:dyDescent="0.45">
      <c r="AR771" s="2116"/>
      <c r="AS771" s="2116"/>
    </row>
    <row r="772" spans="44:45" x14ac:dyDescent="0.45">
      <c r="AR772" s="2116"/>
      <c r="AS772" s="2116"/>
    </row>
    <row r="773" spans="44:45" x14ac:dyDescent="0.45">
      <c r="AR773" s="2116"/>
      <c r="AS773" s="2116"/>
    </row>
    <row r="774" spans="44:45" x14ac:dyDescent="0.45">
      <c r="AR774" s="2116"/>
      <c r="AS774" s="2116"/>
    </row>
    <row r="775" spans="44:45" x14ac:dyDescent="0.45">
      <c r="AR775" s="2116"/>
      <c r="AS775" s="2116"/>
    </row>
    <row r="776" spans="44:45" x14ac:dyDescent="0.45">
      <c r="AR776" s="2116"/>
      <c r="AS776" s="2116"/>
    </row>
    <row r="777" spans="44:45" x14ac:dyDescent="0.45">
      <c r="AR777" s="2116"/>
      <c r="AS777" s="2116"/>
    </row>
    <row r="778" spans="44:45" x14ac:dyDescent="0.45">
      <c r="AR778" s="2116"/>
      <c r="AS778" s="2116"/>
    </row>
    <row r="779" spans="44:45" x14ac:dyDescent="0.45">
      <c r="AR779" s="2116"/>
      <c r="AS779" s="2116"/>
    </row>
    <row r="780" spans="44:45" x14ac:dyDescent="0.45">
      <c r="AR780" s="2116"/>
      <c r="AS780" s="2116"/>
    </row>
    <row r="781" spans="44:45" x14ac:dyDescent="0.45">
      <c r="AR781" s="2116"/>
      <c r="AS781" s="2116"/>
    </row>
    <row r="782" spans="44:45" x14ac:dyDescent="0.45">
      <c r="AR782" s="2116"/>
      <c r="AS782" s="2116"/>
    </row>
    <row r="783" spans="44:45" x14ac:dyDescent="0.45">
      <c r="AR783" s="2116"/>
      <c r="AS783" s="2116"/>
    </row>
    <row r="784" spans="44:45" x14ac:dyDescent="0.45">
      <c r="AR784" s="2116"/>
      <c r="AS784" s="2116"/>
    </row>
    <row r="785" spans="44:45" x14ac:dyDescent="0.45">
      <c r="AR785" s="2116"/>
      <c r="AS785" s="2116"/>
    </row>
    <row r="786" spans="44:45" x14ac:dyDescent="0.45">
      <c r="AR786" s="2116"/>
      <c r="AS786" s="2116"/>
    </row>
    <row r="787" spans="44:45" x14ac:dyDescent="0.45">
      <c r="AR787" s="2116"/>
      <c r="AS787" s="2116"/>
    </row>
    <row r="788" spans="44:45" x14ac:dyDescent="0.45">
      <c r="AR788" s="2116"/>
      <c r="AS788" s="2116"/>
    </row>
    <row r="789" spans="44:45" x14ac:dyDescent="0.45">
      <c r="AR789" s="2116"/>
      <c r="AS789" s="2116"/>
    </row>
    <row r="790" spans="44:45" x14ac:dyDescent="0.45">
      <c r="AR790" s="2116"/>
      <c r="AS790" s="2116"/>
    </row>
    <row r="791" spans="44:45" x14ac:dyDescent="0.45">
      <c r="AR791" s="2116"/>
      <c r="AS791" s="2116"/>
    </row>
    <row r="792" spans="44:45" x14ac:dyDescent="0.45">
      <c r="AR792" s="2116"/>
      <c r="AS792" s="2116"/>
    </row>
    <row r="793" spans="44:45" x14ac:dyDescent="0.45">
      <c r="AR793" s="2116"/>
      <c r="AS793" s="2116"/>
    </row>
    <row r="794" spans="44:45" x14ac:dyDescent="0.45">
      <c r="AR794" s="2116"/>
      <c r="AS794" s="2116"/>
    </row>
    <row r="795" spans="44:45" x14ac:dyDescent="0.45">
      <c r="AR795" s="2116"/>
      <c r="AS795" s="2116"/>
    </row>
    <row r="796" spans="44:45" x14ac:dyDescent="0.45">
      <c r="AR796" s="2116"/>
      <c r="AS796" s="2116"/>
    </row>
    <row r="797" spans="44:45" x14ac:dyDescent="0.45">
      <c r="AR797" s="2116"/>
      <c r="AS797" s="2116"/>
    </row>
    <row r="798" spans="44:45" x14ac:dyDescent="0.45">
      <c r="AR798" s="2116"/>
      <c r="AS798" s="2116"/>
    </row>
    <row r="799" spans="44:45" x14ac:dyDescent="0.45">
      <c r="AR799" s="2116"/>
      <c r="AS799" s="2116"/>
    </row>
    <row r="800" spans="44:45" x14ac:dyDescent="0.45">
      <c r="AR800" s="2116"/>
      <c r="AS800" s="2116"/>
    </row>
    <row r="801" spans="44:45" x14ac:dyDescent="0.45">
      <c r="AR801" s="2116"/>
      <c r="AS801" s="2116"/>
    </row>
    <row r="802" spans="44:45" x14ac:dyDescent="0.45">
      <c r="AR802" s="2116"/>
      <c r="AS802" s="2116"/>
    </row>
    <row r="803" spans="44:45" x14ac:dyDescent="0.45">
      <c r="AR803" s="2116"/>
      <c r="AS803" s="2116"/>
    </row>
    <row r="804" spans="44:45" x14ac:dyDescent="0.45">
      <c r="AR804" s="2116"/>
      <c r="AS804" s="2116"/>
    </row>
    <row r="805" spans="44:45" x14ac:dyDescent="0.45">
      <c r="AR805" s="2116"/>
      <c r="AS805" s="2116"/>
    </row>
    <row r="806" spans="44:45" x14ac:dyDescent="0.45">
      <c r="AR806" s="2116"/>
      <c r="AS806" s="2116"/>
    </row>
    <row r="807" spans="44:45" x14ac:dyDescent="0.45">
      <c r="AR807" s="2116"/>
      <c r="AS807" s="2116"/>
    </row>
    <row r="808" spans="44:45" x14ac:dyDescent="0.45">
      <c r="AR808" s="2116"/>
      <c r="AS808" s="2116"/>
    </row>
    <row r="809" spans="44:45" x14ac:dyDescent="0.45">
      <c r="AR809" s="2116"/>
      <c r="AS809" s="2116"/>
    </row>
    <row r="810" spans="44:45" x14ac:dyDescent="0.45">
      <c r="AR810" s="2116"/>
      <c r="AS810" s="2116"/>
    </row>
    <row r="811" spans="44:45" x14ac:dyDescent="0.45">
      <c r="AR811" s="2116"/>
      <c r="AS811" s="2116"/>
    </row>
    <row r="812" spans="44:45" x14ac:dyDescent="0.45">
      <c r="AR812" s="2116"/>
      <c r="AS812" s="2116"/>
    </row>
    <row r="813" spans="44:45" x14ac:dyDescent="0.45">
      <c r="AR813" s="2116"/>
      <c r="AS813" s="2116"/>
    </row>
    <row r="814" spans="44:45" x14ac:dyDescent="0.45">
      <c r="AR814" s="2116"/>
      <c r="AS814" s="2116"/>
    </row>
    <row r="815" spans="44:45" x14ac:dyDescent="0.45">
      <c r="AR815" s="2116"/>
      <c r="AS815" s="2116"/>
    </row>
    <row r="816" spans="44:45" x14ac:dyDescent="0.45">
      <c r="AR816" s="2116"/>
      <c r="AS816" s="2116"/>
    </row>
    <row r="817" spans="44:45" x14ac:dyDescent="0.45">
      <c r="AR817" s="2116"/>
      <c r="AS817" s="2116"/>
    </row>
    <row r="818" spans="44:45" x14ac:dyDescent="0.45">
      <c r="AR818" s="2116"/>
      <c r="AS818" s="2116"/>
    </row>
    <row r="819" spans="44:45" x14ac:dyDescent="0.45">
      <c r="AR819" s="2116"/>
      <c r="AS819" s="2116"/>
    </row>
    <row r="820" spans="44:45" x14ac:dyDescent="0.45">
      <c r="AR820" s="2116"/>
      <c r="AS820" s="2116"/>
    </row>
    <row r="821" spans="44:45" x14ac:dyDescent="0.45">
      <c r="AR821" s="2116"/>
      <c r="AS821" s="2116"/>
    </row>
    <row r="822" spans="44:45" x14ac:dyDescent="0.45">
      <c r="AR822" s="2116"/>
      <c r="AS822" s="2116"/>
    </row>
    <row r="823" spans="44:45" x14ac:dyDescent="0.45">
      <c r="AR823" s="2116"/>
      <c r="AS823" s="2116"/>
    </row>
    <row r="824" spans="44:45" x14ac:dyDescent="0.45">
      <c r="AR824" s="2116"/>
      <c r="AS824" s="2116"/>
    </row>
    <row r="825" spans="44:45" x14ac:dyDescent="0.45">
      <c r="AR825" s="2116"/>
      <c r="AS825" s="2116"/>
    </row>
    <row r="826" spans="44:45" x14ac:dyDescent="0.45">
      <c r="AR826" s="2116"/>
      <c r="AS826" s="2116"/>
    </row>
    <row r="827" spans="44:45" x14ac:dyDescent="0.45">
      <c r="AR827" s="2116"/>
      <c r="AS827" s="2116"/>
    </row>
    <row r="828" spans="44:45" x14ac:dyDescent="0.45">
      <c r="AR828" s="2116"/>
      <c r="AS828" s="2116"/>
    </row>
    <row r="829" spans="44:45" x14ac:dyDescent="0.45">
      <c r="AR829" s="2116"/>
      <c r="AS829" s="2116"/>
    </row>
    <row r="830" spans="44:45" x14ac:dyDescent="0.45">
      <c r="AR830" s="2116"/>
      <c r="AS830" s="2116"/>
    </row>
    <row r="831" spans="44:45" x14ac:dyDescent="0.45">
      <c r="AR831" s="2116"/>
      <c r="AS831" s="2116"/>
    </row>
    <row r="832" spans="44:45" x14ac:dyDescent="0.45">
      <c r="AR832" s="2116"/>
      <c r="AS832" s="2116"/>
    </row>
    <row r="833" spans="44:45" x14ac:dyDescent="0.45">
      <c r="AR833" s="2116"/>
      <c r="AS833" s="2116"/>
    </row>
    <row r="834" spans="44:45" x14ac:dyDescent="0.45">
      <c r="AR834" s="2116"/>
      <c r="AS834" s="2116"/>
    </row>
    <row r="835" spans="44:45" x14ac:dyDescent="0.45">
      <c r="AR835" s="2116"/>
      <c r="AS835" s="2116"/>
    </row>
    <row r="836" spans="44:45" x14ac:dyDescent="0.45">
      <c r="AR836" s="2116"/>
      <c r="AS836" s="2116"/>
    </row>
    <row r="837" spans="44:45" x14ac:dyDescent="0.45">
      <c r="AR837" s="2116"/>
      <c r="AS837" s="2116"/>
    </row>
    <row r="838" spans="44:45" x14ac:dyDescent="0.45">
      <c r="AR838" s="2116"/>
      <c r="AS838" s="2116"/>
    </row>
    <row r="839" spans="44:45" x14ac:dyDescent="0.45">
      <c r="AR839" s="2116"/>
      <c r="AS839" s="2116"/>
    </row>
    <row r="840" spans="44:45" x14ac:dyDescent="0.45">
      <c r="AR840" s="2116"/>
      <c r="AS840" s="2116"/>
    </row>
    <row r="841" spans="44:45" x14ac:dyDescent="0.45">
      <c r="AR841" s="2116"/>
      <c r="AS841" s="2116"/>
    </row>
    <row r="842" spans="44:45" x14ac:dyDescent="0.45">
      <c r="AR842" s="2116"/>
      <c r="AS842" s="2116"/>
    </row>
    <row r="843" spans="44:45" x14ac:dyDescent="0.45">
      <c r="AR843" s="2116"/>
      <c r="AS843" s="2116"/>
    </row>
    <row r="844" spans="44:45" x14ac:dyDescent="0.45">
      <c r="AR844" s="2116"/>
      <c r="AS844" s="2116"/>
    </row>
    <row r="845" spans="44:45" x14ac:dyDescent="0.45">
      <c r="AR845" s="2116"/>
      <c r="AS845" s="2116"/>
    </row>
    <row r="846" spans="44:45" x14ac:dyDescent="0.45">
      <c r="AR846" s="2116"/>
      <c r="AS846" s="2116"/>
    </row>
    <row r="847" spans="44:45" x14ac:dyDescent="0.45">
      <c r="AR847" s="2116"/>
      <c r="AS847" s="2116"/>
    </row>
    <row r="848" spans="44:45" x14ac:dyDescent="0.45">
      <c r="AR848" s="2116"/>
      <c r="AS848" s="2116"/>
    </row>
    <row r="849" spans="44:45" x14ac:dyDescent="0.45">
      <c r="AR849" s="2116"/>
      <c r="AS849" s="2116"/>
    </row>
    <row r="850" spans="44:45" x14ac:dyDescent="0.45">
      <c r="AR850" s="2116"/>
      <c r="AS850" s="2116"/>
    </row>
    <row r="851" spans="44:45" x14ac:dyDescent="0.45">
      <c r="AR851" s="2116"/>
      <c r="AS851" s="2116"/>
    </row>
    <row r="852" spans="44:45" x14ac:dyDescent="0.45">
      <c r="AR852" s="2116"/>
      <c r="AS852" s="2116"/>
    </row>
    <row r="853" spans="44:45" x14ac:dyDescent="0.45">
      <c r="AR853" s="2116"/>
      <c r="AS853" s="2116"/>
    </row>
    <row r="854" spans="44:45" x14ac:dyDescent="0.45">
      <c r="AR854" s="2116"/>
      <c r="AS854" s="2116"/>
    </row>
    <row r="855" spans="44:45" x14ac:dyDescent="0.45">
      <c r="AR855" s="2116"/>
      <c r="AS855" s="2116"/>
    </row>
    <row r="856" spans="44:45" x14ac:dyDescent="0.45">
      <c r="AR856" s="2116"/>
      <c r="AS856" s="2116"/>
    </row>
    <row r="857" spans="44:45" x14ac:dyDescent="0.45">
      <c r="AR857" s="2116"/>
      <c r="AS857" s="2116"/>
    </row>
    <row r="858" spans="44:45" x14ac:dyDescent="0.45">
      <c r="AR858" s="2116"/>
      <c r="AS858" s="2116"/>
    </row>
    <row r="859" spans="44:45" x14ac:dyDescent="0.45">
      <c r="AR859" s="2116"/>
      <c r="AS859" s="2116"/>
    </row>
    <row r="860" spans="44:45" x14ac:dyDescent="0.45">
      <c r="AR860" s="2116"/>
      <c r="AS860" s="2116"/>
    </row>
    <row r="861" spans="44:45" x14ac:dyDescent="0.45">
      <c r="AR861" s="2116"/>
      <c r="AS861" s="2116"/>
    </row>
    <row r="862" spans="44:45" x14ac:dyDescent="0.45">
      <c r="AR862" s="2116"/>
      <c r="AS862" s="2116"/>
    </row>
    <row r="863" spans="44:45" x14ac:dyDescent="0.45">
      <c r="AR863" s="2116"/>
      <c r="AS863" s="2116"/>
    </row>
    <row r="864" spans="44:45" x14ac:dyDescent="0.45">
      <c r="AR864" s="2116"/>
      <c r="AS864" s="2116"/>
    </row>
    <row r="865" spans="44:45" x14ac:dyDescent="0.45">
      <c r="AR865" s="2116"/>
      <c r="AS865" s="2116"/>
    </row>
    <row r="866" spans="44:45" x14ac:dyDescent="0.45">
      <c r="AR866" s="2116"/>
      <c r="AS866" s="2116"/>
    </row>
    <row r="867" spans="44:45" x14ac:dyDescent="0.45">
      <c r="AR867" s="2116"/>
      <c r="AS867" s="2116"/>
    </row>
    <row r="868" spans="44:45" x14ac:dyDescent="0.45">
      <c r="AR868" s="2116"/>
      <c r="AS868" s="2116"/>
    </row>
    <row r="869" spans="44:45" x14ac:dyDescent="0.45">
      <c r="AR869" s="2116"/>
      <c r="AS869" s="2116"/>
    </row>
    <row r="870" spans="44:45" x14ac:dyDescent="0.45">
      <c r="AR870" s="2116"/>
      <c r="AS870" s="2116"/>
    </row>
    <row r="871" spans="44:45" x14ac:dyDescent="0.45">
      <c r="AR871" s="2116"/>
      <c r="AS871" s="2116"/>
    </row>
    <row r="872" spans="44:45" x14ac:dyDescent="0.45">
      <c r="AR872" s="2116"/>
      <c r="AS872" s="2116"/>
    </row>
    <row r="873" spans="44:45" x14ac:dyDescent="0.45">
      <c r="AR873" s="2116"/>
      <c r="AS873" s="2116"/>
    </row>
    <row r="874" spans="44:45" x14ac:dyDescent="0.45">
      <c r="AR874" s="2116"/>
      <c r="AS874" s="2116"/>
    </row>
    <row r="875" spans="44:45" x14ac:dyDescent="0.45">
      <c r="AR875" s="2116"/>
      <c r="AS875" s="2116"/>
    </row>
    <row r="876" spans="44:45" x14ac:dyDescent="0.45">
      <c r="AR876" s="2116"/>
      <c r="AS876" s="2116"/>
    </row>
    <row r="877" spans="44:45" x14ac:dyDescent="0.45">
      <c r="AR877" s="2116"/>
      <c r="AS877" s="2116"/>
    </row>
    <row r="878" spans="44:45" x14ac:dyDescent="0.45">
      <c r="AR878" s="2116"/>
      <c r="AS878" s="2116"/>
    </row>
    <row r="879" spans="44:45" x14ac:dyDescent="0.45">
      <c r="AR879" s="2116"/>
      <c r="AS879" s="2116"/>
    </row>
    <row r="880" spans="44:45" x14ac:dyDescent="0.45">
      <c r="AR880" s="2116"/>
      <c r="AS880" s="2116"/>
    </row>
    <row r="881" spans="44:45" x14ac:dyDescent="0.45">
      <c r="AR881" s="2116"/>
      <c r="AS881" s="2116"/>
    </row>
    <row r="882" spans="44:45" x14ac:dyDescent="0.45">
      <c r="AR882" s="2116"/>
      <c r="AS882" s="2116"/>
    </row>
    <row r="883" spans="44:45" x14ac:dyDescent="0.45">
      <c r="AR883" s="2116"/>
      <c r="AS883" s="2116"/>
    </row>
    <row r="884" spans="44:45" x14ac:dyDescent="0.45">
      <c r="AR884" s="2116"/>
      <c r="AS884" s="2116"/>
    </row>
    <row r="885" spans="44:45" x14ac:dyDescent="0.45">
      <c r="AR885" s="2116"/>
      <c r="AS885" s="2116"/>
    </row>
    <row r="886" spans="44:45" x14ac:dyDescent="0.45">
      <c r="AR886" s="2116"/>
      <c r="AS886" s="2116"/>
    </row>
    <row r="887" spans="44:45" x14ac:dyDescent="0.45">
      <c r="AR887" s="2116"/>
      <c r="AS887" s="2116"/>
    </row>
    <row r="888" spans="44:45" x14ac:dyDescent="0.45">
      <c r="AR888" s="2116"/>
      <c r="AS888" s="2116"/>
    </row>
    <row r="889" spans="44:45" x14ac:dyDescent="0.45">
      <c r="AR889" s="2116"/>
      <c r="AS889" s="2116"/>
    </row>
    <row r="890" spans="44:45" x14ac:dyDescent="0.45">
      <c r="AR890" s="2116"/>
      <c r="AS890" s="2116"/>
    </row>
    <row r="891" spans="44:45" x14ac:dyDescent="0.45">
      <c r="AR891" s="2116"/>
      <c r="AS891" s="2116"/>
    </row>
    <row r="892" spans="44:45" x14ac:dyDescent="0.45">
      <c r="AR892" s="2116"/>
      <c r="AS892" s="2116"/>
    </row>
    <row r="893" spans="44:45" x14ac:dyDescent="0.45">
      <c r="AR893" s="2116"/>
      <c r="AS893" s="2116"/>
    </row>
    <row r="894" spans="44:45" x14ac:dyDescent="0.45">
      <c r="AR894" s="2116"/>
      <c r="AS894" s="2116"/>
    </row>
    <row r="895" spans="44:45" x14ac:dyDescent="0.45">
      <c r="AR895" s="2116"/>
      <c r="AS895" s="2116"/>
    </row>
    <row r="896" spans="44:45" x14ac:dyDescent="0.45">
      <c r="AR896" s="2116"/>
      <c r="AS896" s="2116"/>
    </row>
    <row r="897" spans="44:45" x14ac:dyDescent="0.45">
      <c r="AR897" s="2116"/>
      <c r="AS897" s="2116"/>
    </row>
    <row r="898" spans="44:45" x14ac:dyDescent="0.45">
      <c r="AR898" s="2116"/>
      <c r="AS898" s="2116"/>
    </row>
    <row r="899" spans="44:45" x14ac:dyDescent="0.45">
      <c r="AR899" s="2116"/>
      <c r="AS899" s="2116"/>
    </row>
    <row r="900" spans="44:45" x14ac:dyDescent="0.45">
      <c r="AR900" s="2116"/>
      <c r="AS900" s="2116"/>
    </row>
    <row r="901" spans="44:45" x14ac:dyDescent="0.45">
      <c r="AR901" s="2116"/>
      <c r="AS901" s="2116"/>
    </row>
    <row r="902" spans="44:45" x14ac:dyDescent="0.45">
      <c r="AR902" s="2116"/>
      <c r="AS902" s="2116"/>
    </row>
    <row r="903" spans="44:45" x14ac:dyDescent="0.45">
      <c r="AR903" s="2116"/>
      <c r="AS903" s="2116"/>
    </row>
    <row r="904" spans="44:45" x14ac:dyDescent="0.45">
      <c r="AR904" s="2116"/>
      <c r="AS904" s="2116"/>
    </row>
    <row r="905" spans="44:45" x14ac:dyDescent="0.45">
      <c r="AR905" s="2116"/>
      <c r="AS905" s="2116"/>
    </row>
    <row r="906" spans="44:45" x14ac:dyDescent="0.45">
      <c r="AR906" s="2116"/>
      <c r="AS906" s="2116"/>
    </row>
    <row r="907" spans="44:45" x14ac:dyDescent="0.45">
      <c r="AR907" s="2116"/>
      <c r="AS907" s="2116"/>
    </row>
    <row r="908" spans="44:45" x14ac:dyDescent="0.45">
      <c r="AR908" s="2116"/>
      <c r="AS908" s="2116"/>
    </row>
    <row r="909" spans="44:45" x14ac:dyDescent="0.45">
      <c r="AR909" s="2116"/>
      <c r="AS909" s="2116"/>
    </row>
    <row r="910" spans="44:45" x14ac:dyDescent="0.45">
      <c r="AR910" s="2116"/>
      <c r="AS910" s="2116"/>
    </row>
    <row r="911" spans="44:45" x14ac:dyDescent="0.45">
      <c r="AR911" s="2116"/>
      <c r="AS911" s="2116"/>
    </row>
    <row r="912" spans="44:45" x14ac:dyDescent="0.45">
      <c r="AR912" s="2116"/>
      <c r="AS912" s="2116"/>
    </row>
    <row r="913" spans="44:45" x14ac:dyDescent="0.45">
      <c r="AR913" s="2116"/>
      <c r="AS913" s="2116"/>
    </row>
    <row r="914" spans="44:45" x14ac:dyDescent="0.45">
      <c r="AR914" s="2116"/>
      <c r="AS914" s="2116"/>
    </row>
    <row r="915" spans="44:45" x14ac:dyDescent="0.45">
      <c r="AR915" s="2116"/>
      <c r="AS915" s="2116"/>
    </row>
    <row r="916" spans="44:45" x14ac:dyDescent="0.45">
      <c r="AR916" s="2116"/>
      <c r="AS916" s="2116"/>
    </row>
    <row r="917" spans="44:45" x14ac:dyDescent="0.45">
      <c r="AR917" s="2116"/>
      <c r="AS917" s="2116"/>
    </row>
    <row r="918" spans="44:45" x14ac:dyDescent="0.45">
      <c r="AR918" s="2116"/>
      <c r="AS918" s="2116"/>
    </row>
    <row r="919" spans="44:45" x14ac:dyDescent="0.45">
      <c r="AR919" s="2116"/>
      <c r="AS919" s="2116"/>
    </row>
    <row r="920" spans="44:45" x14ac:dyDescent="0.45">
      <c r="AR920" s="2116"/>
      <c r="AS920" s="2116"/>
    </row>
    <row r="921" spans="44:45" x14ac:dyDescent="0.45">
      <c r="AR921" s="2116"/>
      <c r="AS921" s="2116"/>
    </row>
    <row r="922" spans="44:45" x14ac:dyDescent="0.45">
      <c r="AR922" s="2116"/>
      <c r="AS922" s="2116"/>
    </row>
    <row r="923" spans="44:45" x14ac:dyDescent="0.45">
      <c r="AR923" s="2116"/>
      <c r="AS923" s="2116"/>
    </row>
    <row r="924" spans="44:45" x14ac:dyDescent="0.45">
      <c r="AR924" s="2116"/>
      <c r="AS924" s="2116"/>
    </row>
    <row r="925" spans="44:45" x14ac:dyDescent="0.45">
      <c r="AR925" s="2116"/>
      <c r="AS925" s="2116"/>
    </row>
    <row r="926" spans="44:45" x14ac:dyDescent="0.45">
      <c r="AR926" s="2116"/>
      <c r="AS926" s="2116"/>
    </row>
    <row r="927" spans="44:45" x14ac:dyDescent="0.45">
      <c r="AR927" s="2116"/>
      <c r="AS927" s="2116"/>
    </row>
    <row r="928" spans="44:45" x14ac:dyDescent="0.45">
      <c r="AR928" s="2116"/>
      <c r="AS928" s="2116"/>
    </row>
    <row r="929" spans="44:45" x14ac:dyDescent="0.45">
      <c r="AR929" s="2116"/>
      <c r="AS929" s="2116"/>
    </row>
    <row r="930" spans="44:45" x14ac:dyDescent="0.45">
      <c r="AR930" s="2116"/>
      <c r="AS930" s="2116"/>
    </row>
    <row r="931" spans="44:45" x14ac:dyDescent="0.45">
      <c r="AR931" s="2116"/>
      <c r="AS931" s="2116"/>
    </row>
    <row r="932" spans="44:45" x14ac:dyDescent="0.45">
      <c r="AR932" s="2116"/>
      <c r="AS932" s="2116"/>
    </row>
    <row r="933" spans="44:45" x14ac:dyDescent="0.45">
      <c r="AR933" s="2116"/>
      <c r="AS933" s="2116"/>
    </row>
    <row r="934" spans="44:45" x14ac:dyDescent="0.45">
      <c r="AR934" s="2116"/>
      <c r="AS934" s="2116"/>
    </row>
    <row r="935" spans="44:45" x14ac:dyDescent="0.45">
      <c r="AR935" s="2116"/>
      <c r="AS935" s="2116"/>
    </row>
    <row r="936" spans="44:45" x14ac:dyDescent="0.45">
      <c r="AR936" s="2116"/>
      <c r="AS936" s="2116"/>
    </row>
    <row r="937" spans="44:45" x14ac:dyDescent="0.45">
      <c r="AR937" s="2116"/>
      <c r="AS937" s="2116"/>
    </row>
    <row r="938" spans="44:45" x14ac:dyDescent="0.45">
      <c r="AR938" s="2116"/>
      <c r="AS938" s="2116"/>
    </row>
    <row r="939" spans="44:45" x14ac:dyDescent="0.45">
      <c r="AR939" s="2116"/>
      <c r="AS939" s="2116"/>
    </row>
    <row r="940" spans="44:45" x14ac:dyDescent="0.45">
      <c r="AR940" s="2116"/>
      <c r="AS940" s="2116"/>
    </row>
    <row r="941" spans="44:45" x14ac:dyDescent="0.45">
      <c r="AR941" s="2116"/>
      <c r="AS941" s="2116"/>
    </row>
    <row r="942" spans="44:45" x14ac:dyDescent="0.45">
      <c r="AR942" s="2116"/>
      <c r="AS942" s="2116"/>
    </row>
    <row r="943" spans="44:45" x14ac:dyDescent="0.45">
      <c r="AR943" s="2116"/>
      <c r="AS943" s="2116"/>
    </row>
    <row r="944" spans="44:45" x14ac:dyDescent="0.45">
      <c r="AR944" s="2116"/>
      <c r="AS944" s="2116"/>
    </row>
    <row r="945" spans="44:45" x14ac:dyDescent="0.45">
      <c r="AR945" s="2116"/>
      <c r="AS945" s="2116"/>
    </row>
    <row r="946" spans="44:45" x14ac:dyDescent="0.45">
      <c r="AR946" s="2116"/>
      <c r="AS946" s="2116"/>
    </row>
    <row r="947" spans="44:45" x14ac:dyDescent="0.45">
      <c r="AR947" s="2116"/>
      <c r="AS947" s="2116"/>
    </row>
    <row r="948" spans="44:45" x14ac:dyDescent="0.45">
      <c r="AR948" s="2116"/>
      <c r="AS948" s="2116"/>
    </row>
    <row r="949" spans="44:45" x14ac:dyDescent="0.45">
      <c r="AR949" s="2116"/>
      <c r="AS949" s="2116"/>
    </row>
    <row r="950" spans="44:45" x14ac:dyDescent="0.45">
      <c r="AR950" s="2116"/>
      <c r="AS950" s="2116"/>
    </row>
    <row r="951" spans="44:45" x14ac:dyDescent="0.45">
      <c r="AR951" s="2116"/>
      <c r="AS951" s="2116"/>
    </row>
    <row r="952" spans="44:45" x14ac:dyDescent="0.45">
      <c r="AR952" s="2116"/>
      <c r="AS952" s="2116"/>
    </row>
    <row r="953" spans="44:45" x14ac:dyDescent="0.45">
      <c r="AR953" s="2116"/>
      <c r="AS953" s="2116"/>
    </row>
    <row r="954" spans="44:45" x14ac:dyDescent="0.45">
      <c r="AR954" s="2116"/>
      <c r="AS954" s="2116"/>
    </row>
    <row r="955" spans="44:45" x14ac:dyDescent="0.45">
      <c r="AR955" s="2116"/>
      <c r="AS955" s="2116"/>
    </row>
    <row r="956" spans="44:45" x14ac:dyDescent="0.45">
      <c r="AR956" s="2116"/>
      <c r="AS956" s="2116"/>
    </row>
    <row r="957" spans="44:45" x14ac:dyDescent="0.45">
      <c r="AR957" s="2116"/>
      <c r="AS957" s="2116"/>
    </row>
    <row r="958" spans="44:45" x14ac:dyDescent="0.45">
      <c r="AR958" s="2116"/>
      <c r="AS958" s="2116"/>
    </row>
    <row r="959" spans="44:45" x14ac:dyDescent="0.45">
      <c r="AR959" s="2116"/>
      <c r="AS959" s="2116"/>
    </row>
    <row r="960" spans="44:45" x14ac:dyDescent="0.45">
      <c r="AR960" s="2116"/>
      <c r="AS960" s="2116"/>
    </row>
    <row r="961" spans="44:45" x14ac:dyDescent="0.45">
      <c r="AR961" s="2116"/>
      <c r="AS961" s="2116"/>
    </row>
    <row r="962" spans="44:45" x14ac:dyDescent="0.45">
      <c r="AR962" s="2116"/>
      <c r="AS962" s="2116"/>
    </row>
    <row r="963" spans="44:45" x14ac:dyDescent="0.45">
      <c r="AR963" s="2116"/>
      <c r="AS963" s="2116"/>
    </row>
    <row r="964" spans="44:45" x14ac:dyDescent="0.45">
      <c r="AR964" s="2116"/>
      <c r="AS964" s="2116"/>
    </row>
    <row r="965" spans="44:45" x14ac:dyDescent="0.45">
      <c r="AR965" s="2116"/>
      <c r="AS965" s="2116"/>
    </row>
    <row r="966" spans="44:45" x14ac:dyDescent="0.45">
      <c r="AR966" s="2116"/>
      <c r="AS966" s="2116"/>
    </row>
    <row r="967" spans="44:45" x14ac:dyDescent="0.45">
      <c r="AR967" s="2116"/>
      <c r="AS967" s="2116"/>
    </row>
    <row r="968" spans="44:45" x14ac:dyDescent="0.45">
      <c r="AR968" s="2116"/>
      <c r="AS968" s="2116"/>
    </row>
    <row r="969" spans="44:45" x14ac:dyDescent="0.45">
      <c r="AR969" s="2116"/>
      <c r="AS969" s="2116"/>
    </row>
    <row r="970" spans="44:45" x14ac:dyDescent="0.45">
      <c r="AR970" s="2116"/>
      <c r="AS970" s="2116"/>
    </row>
    <row r="971" spans="44:45" x14ac:dyDescent="0.45">
      <c r="AR971" s="2116"/>
      <c r="AS971" s="2116"/>
    </row>
    <row r="972" spans="44:45" x14ac:dyDescent="0.45">
      <c r="AR972" s="2116"/>
      <c r="AS972" s="2116"/>
    </row>
    <row r="973" spans="44:45" x14ac:dyDescent="0.45">
      <c r="AR973" s="2116"/>
      <c r="AS973" s="2116"/>
    </row>
    <row r="974" spans="44:45" x14ac:dyDescent="0.45">
      <c r="AR974" s="2116"/>
      <c r="AS974" s="2116"/>
    </row>
    <row r="975" spans="44:45" x14ac:dyDescent="0.45">
      <c r="AR975" s="2116"/>
      <c r="AS975" s="2116"/>
    </row>
    <row r="976" spans="44:45" x14ac:dyDescent="0.45">
      <c r="AR976" s="2116"/>
      <c r="AS976" s="2116"/>
    </row>
    <row r="977" spans="44:45" x14ac:dyDescent="0.45">
      <c r="AR977" s="2116"/>
      <c r="AS977" s="2116"/>
    </row>
    <row r="978" spans="44:45" x14ac:dyDescent="0.45">
      <c r="AR978" s="2116"/>
      <c r="AS978" s="2116"/>
    </row>
    <row r="979" spans="44:45" x14ac:dyDescent="0.45">
      <c r="AR979" s="2116"/>
      <c r="AS979" s="2116"/>
    </row>
    <row r="980" spans="44:45" x14ac:dyDescent="0.45">
      <c r="AR980" s="2116"/>
      <c r="AS980" s="2116"/>
    </row>
    <row r="981" spans="44:45" x14ac:dyDescent="0.45">
      <c r="AR981" s="2116"/>
      <c r="AS981" s="2116"/>
    </row>
    <row r="982" spans="44:45" x14ac:dyDescent="0.45">
      <c r="AR982" s="2116"/>
      <c r="AS982" s="2116"/>
    </row>
    <row r="983" spans="44:45" x14ac:dyDescent="0.45">
      <c r="AR983" s="2116"/>
      <c r="AS983" s="2116"/>
    </row>
    <row r="984" spans="44:45" x14ac:dyDescent="0.45">
      <c r="AR984" s="2116"/>
      <c r="AS984" s="2116"/>
    </row>
    <row r="985" spans="44:45" x14ac:dyDescent="0.45">
      <c r="AR985" s="2116"/>
      <c r="AS985" s="2116"/>
    </row>
    <row r="986" spans="44:45" x14ac:dyDescent="0.45">
      <c r="AR986" s="2116"/>
      <c r="AS986" s="2116"/>
    </row>
    <row r="987" spans="44:45" x14ac:dyDescent="0.45">
      <c r="AR987" s="2116"/>
      <c r="AS987" s="2116"/>
    </row>
    <row r="988" spans="44:45" x14ac:dyDescent="0.45">
      <c r="AR988" s="2116"/>
      <c r="AS988" s="2116"/>
    </row>
    <row r="989" spans="44:45" x14ac:dyDescent="0.45">
      <c r="AR989" s="2116"/>
      <c r="AS989" s="2116"/>
    </row>
    <row r="990" spans="44:45" x14ac:dyDescent="0.45">
      <c r="AR990" s="2116"/>
      <c r="AS990" s="2116"/>
    </row>
    <row r="991" spans="44:45" x14ac:dyDescent="0.45">
      <c r="AR991" s="2116"/>
      <c r="AS991" s="2116"/>
    </row>
    <row r="992" spans="44:45" x14ac:dyDescent="0.45">
      <c r="AR992" s="2116"/>
      <c r="AS992" s="2116"/>
    </row>
    <row r="993" spans="44:45" x14ac:dyDescent="0.45">
      <c r="AR993" s="2116"/>
      <c r="AS993" s="2116"/>
    </row>
    <row r="994" spans="44:45" x14ac:dyDescent="0.45">
      <c r="AR994" s="2116"/>
      <c r="AS994" s="2116"/>
    </row>
    <row r="995" spans="44:45" x14ac:dyDescent="0.45">
      <c r="AR995" s="2116"/>
      <c r="AS995" s="2116"/>
    </row>
    <row r="996" spans="44:45" x14ac:dyDescent="0.45">
      <c r="AR996" s="2116"/>
      <c r="AS996" s="2116"/>
    </row>
    <row r="997" spans="44:45" x14ac:dyDescent="0.45">
      <c r="AR997" s="2116"/>
      <c r="AS997" s="2116"/>
    </row>
    <row r="998" spans="44:45" x14ac:dyDescent="0.45">
      <c r="AR998" s="2116"/>
      <c r="AS998" s="2116"/>
    </row>
    <row r="999" spans="44:45" x14ac:dyDescent="0.45">
      <c r="AR999" s="2116"/>
      <c r="AS999" s="2116"/>
    </row>
    <row r="1000" spans="44:45" x14ac:dyDescent="0.45">
      <c r="AR1000" s="2116"/>
      <c r="AS1000" s="2116"/>
    </row>
  </sheetData>
  <customSheetViews>
    <customSheetView guid="{8CC598B7-8EB7-4AE3-BEF6-CBCE0253806D}" showGridLines="0" state="veryHidden">
      <pane xSplit="5" ySplit="10" topLeftCell="F11" activePane="bottomRight" state="frozen"/>
      <selection pane="bottomRight" activeCell="L33" sqref="L33"/>
      <pageMargins left="0.7" right="0.7" top="0.75" bottom="0.75" header="0.3" footer="0.3"/>
    </customSheetView>
  </customSheetViews>
  <mergeCells count="49">
    <mergeCell ref="AR6:AS6"/>
    <mergeCell ref="AJ9:AJ10"/>
    <mergeCell ref="AK9:AL9"/>
    <mergeCell ref="AP6:AP10"/>
    <mergeCell ref="AQ6:AQ10"/>
    <mergeCell ref="AH7:AH10"/>
    <mergeCell ref="AI7:AM7"/>
    <mergeCell ref="AH6:AO6"/>
    <mergeCell ref="AN7:AN10"/>
    <mergeCell ref="AO7:AO10"/>
    <mergeCell ref="AI8:AI10"/>
    <mergeCell ref="AJ8:AL8"/>
    <mergeCell ref="AM8:AM10"/>
    <mergeCell ref="U6:U9"/>
    <mergeCell ref="AB9:AB10"/>
    <mergeCell ref="AC9:AC10"/>
    <mergeCell ref="AD9:AD10"/>
    <mergeCell ref="AE9:AE10"/>
    <mergeCell ref="V6:V9"/>
    <mergeCell ref="W6:W9"/>
    <mergeCell ref="X6:X9"/>
    <mergeCell ref="Y6:Y9"/>
    <mergeCell ref="AB6:AG6"/>
    <mergeCell ref="AF9:AF10"/>
    <mergeCell ref="AG9:AG10"/>
    <mergeCell ref="AB7:AC8"/>
    <mergeCell ref="AD7:AE8"/>
    <mergeCell ref="AF7:AG8"/>
    <mergeCell ref="G6:G9"/>
    <mergeCell ref="H6:H9"/>
    <mergeCell ref="Q6:Q9"/>
    <mergeCell ref="R6:T6"/>
    <mergeCell ref="R7:R9"/>
    <mergeCell ref="S7:S9"/>
    <mergeCell ref="T7:T9"/>
    <mergeCell ref="I6:I9"/>
    <mergeCell ref="J6:J9"/>
    <mergeCell ref="K6:K9"/>
    <mergeCell ref="L6:L9"/>
    <mergeCell ref="M6:M9"/>
    <mergeCell ref="N6:N9"/>
    <mergeCell ref="O6:O9"/>
    <mergeCell ref="P6:P9"/>
    <mergeCell ref="F6:F9"/>
    <mergeCell ref="A6:A9"/>
    <mergeCell ref="B6:B9"/>
    <mergeCell ref="C6:C9"/>
    <mergeCell ref="D6:D9"/>
    <mergeCell ref="E6:E9"/>
  </mergeCell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ang_CDSPS"/>
  <dimension ref="A1:R445"/>
  <sheetViews>
    <sheetView showGridLines="0" showRowColHeaders="0" zoomScaleNormal="100" workbookViewId="0">
      <pane xSplit="4" ySplit="14" topLeftCell="E423" activePane="bottomRight" state="frozen"/>
      <selection activeCell="G14" sqref="G14"/>
      <selection pane="topRight" activeCell="G14" sqref="G14"/>
      <selection pane="bottomLeft" activeCell="G14" sqref="G14"/>
      <selection pane="bottomRight" activeCell="E1" sqref="E1"/>
    </sheetView>
  </sheetViews>
  <sheetFormatPr defaultColWidth="9.26953125" defaultRowHeight="16" x14ac:dyDescent="0.45"/>
  <cols>
    <col min="1" max="1" width="4.453125" style="367" customWidth="1"/>
    <col min="2" max="2" width="7.54296875" style="367" bestFit="1" customWidth="1"/>
    <col min="3" max="3" width="8.7265625" style="367" customWidth="1"/>
    <col min="4" max="4" width="36.453125" style="367" customWidth="1"/>
    <col min="5" max="10" width="18.1796875" style="367" customWidth="1"/>
    <col min="11" max="11" width="7.54296875" style="367" customWidth="1"/>
    <col min="12" max="12" width="14.7265625" style="367" customWidth="1"/>
    <col min="13" max="13" width="4.26953125" style="367" customWidth="1"/>
    <col min="14" max="14" width="9.26953125" style="367"/>
    <col min="15" max="16" width="9.54296875" style="367" bestFit="1" customWidth="1"/>
    <col min="17" max="17" width="9.26953125" style="367"/>
    <col min="18" max="18" width="11.26953125" style="367" customWidth="1"/>
    <col min="19" max="16384" width="9.26953125" style="367"/>
  </cols>
  <sheetData>
    <row r="1" spans="1:18" ht="17.25" customHeight="1" x14ac:dyDescent="0.45">
      <c r="A1" s="1019">
        <v>1</v>
      </c>
      <c r="C1" s="487"/>
      <c r="D1" s="425"/>
      <c r="E1" s="425"/>
      <c r="F1" s="425"/>
      <c r="G1" s="425"/>
      <c r="H1" s="425"/>
      <c r="I1" s="425"/>
      <c r="J1" s="428"/>
    </row>
    <row r="2" spans="1:18" x14ac:dyDescent="0.45">
      <c r="A2" s="1019">
        <v>9</v>
      </c>
      <c r="C2" s="426"/>
      <c r="D2" s="427"/>
      <c r="E2" s="427"/>
      <c r="F2" s="427"/>
      <c r="G2" s="427"/>
      <c r="H2" s="427"/>
      <c r="I2" s="427"/>
      <c r="J2" s="429"/>
    </row>
    <row r="5" spans="1:18" ht="16.5" x14ac:dyDescent="0.45">
      <c r="C5" s="1786" t="str">
        <f>"Đơn vị : "&amp;KB_CTy</f>
        <v xml:space="preserve">Đơn vị : </v>
      </c>
      <c r="H5" s="369" t="s">
        <v>1135</v>
      </c>
      <c r="I5" s="369"/>
      <c r="J5" s="370"/>
    </row>
    <row r="6" spans="1:18" ht="16.5" x14ac:dyDescent="0.45">
      <c r="C6" s="1786" t="str">
        <f>"Địa chỉ : "&amp;KB_DC</f>
        <v xml:space="preserve">Địa chỉ : </v>
      </c>
      <c r="H6" s="370" t="s">
        <v>2567</v>
      </c>
      <c r="I6" s="432"/>
      <c r="J6" s="432"/>
    </row>
    <row r="7" spans="1:18" ht="16.5" x14ac:dyDescent="0.45">
      <c r="C7" s="1786" t="str">
        <f>"Mã số thuế : "&amp;KB_MST</f>
        <v xml:space="preserve">Mã số thuế : </v>
      </c>
      <c r="H7" s="370" t="s">
        <v>2568</v>
      </c>
      <c r="I7" s="432"/>
      <c r="J7" s="432"/>
    </row>
    <row r="8" spans="1:18" ht="26" x14ac:dyDescent="0.65">
      <c r="C8" s="1900" t="s">
        <v>115</v>
      </c>
      <c r="D8" s="1892"/>
      <c r="E8" s="1892"/>
      <c r="F8" s="1892"/>
      <c r="G8" s="1892"/>
      <c r="H8" s="1892"/>
      <c r="I8" s="1892"/>
      <c r="J8" s="1892"/>
    </row>
    <row r="9" spans="1:18" x14ac:dyDescent="0.45">
      <c r="D9" s="1783"/>
      <c r="E9" s="1784" t="s">
        <v>94</v>
      </c>
      <c r="F9" s="1784" t="s">
        <v>4548</v>
      </c>
      <c r="G9" s="1785"/>
      <c r="H9" s="1783"/>
      <c r="I9" s="1783"/>
      <c r="J9" s="1783"/>
    </row>
    <row r="10" spans="1:18" x14ac:dyDescent="0.45">
      <c r="C10" s="1783"/>
      <c r="D10" s="1783"/>
      <c r="E10" s="1784" t="s">
        <v>96</v>
      </c>
      <c r="F10" s="1784">
        <v>2026</v>
      </c>
      <c r="G10" s="1785"/>
      <c r="H10" s="1783"/>
      <c r="I10" s="1783"/>
      <c r="J10" s="1783"/>
    </row>
    <row r="11" spans="1:18" x14ac:dyDescent="0.45">
      <c r="E11" s="372"/>
      <c r="J11" s="373" t="s">
        <v>237</v>
      </c>
    </row>
    <row r="12" spans="1:18" x14ac:dyDescent="0.45">
      <c r="C12" s="2200" t="s">
        <v>116</v>
      </c>
      <c r="D12" s="2201" t="s">
        <v>117</v>
      </c>
      <c r="E12" s="2201" t="s">
        <v>118</v>
      </c>
      <c r="F12" s="2201"/>
      <c r="G12" s="2201" t="s">
        <v>119</v>
      </c>
      <c r="H12" s="2201"/>
      <c r="I12" s="2201" t="s">
        <v>120</v>
      </c>
      <c r="J12" s="2224"/>
    </row>
    <row r="13" spans="1:18" x14ac:dyDescent="0.45">
      <c r="C13" s="2215"/>
      <c r="D13" s="2211"/>
      <c r="E13" s="474" t="s">
        <v>33</v>
      </c>
      <c r="F13" s="474" t="s">
        <v>34</v>
      </c>
      <c r="G13" s="474" t="s">
        <v>33</v>
      </c>
      <c r="H13" s="474" t="s">
        <v>34</v>
      </c>
      <c r="I13" s="474" t="s">
        <v>33</v>
      </c>
      <c r="J13" s="476" t="s">
        <v>34</v>
      </c>
      <c r="K13" s="430" t="s">
        <v>121</v>
      </c>
    </row>
    <row r="14" spans="1:18" x14ac:dyDescent="0.45">
      <c r="C14" s="386" t="s">
        <v>27</v>
      </c>
      <c r="D14" s="387" t="s">
        <v>28</v>
      </c>
      <c r="E14" s="387" t="s">
        <v>29</v>
      </c>
      <c r="F14" s="387" t="s">
        <v>53</v>
      </c>
      <c r="G14" s="387" t="s">
        <v>54</v>
      </c>
      <c r="H14" s="387" t="s">
        <v>55</v>
      </c>
      <c r="I14" s="387" t="s">
        <v>56</v>
      </c>
      <c r="J14" s="388" t="s">
        <v>57</v>
      </c>
      <c r="K14" s="430" t="s">
        <v>122</v>
      </c>
    </row>
    <row r="15" spans="1:18" x14ac:dyDescent="0.45">
      <c r="C15" s="2037">
        <v>111</v>
      </c>
      <c r="D15" s="2039" t="s">
        <v>123</v>
      </c>
      <c r="E15" s="2007">
        <v>0</v>
      </c>
      <c r="F15" s="2007">
        <v>0</v>
      </c>
      <c r="G15" s="2007">
        <v>0</v>
      </c>
      <c r="H15" s="2007">
        <v>0</v>
      </c>
      <c r="I15" s="2007">
        <v>0</v>
      </c>
      <c r="J15" s="399">
        <v>0</v>
      </c>
      <c r="K15" s="495">
        <v>0</v>
      </c>
      <c r="L15" s="611"/>
      <c r="M15" s="611"/>
      <c r="Q15" s="611"/>
      <c r="R15" s="611"/>
    </row>
    <row r="16" spans="1:18" x14ac:dyDescent="0.45">
      <c r="C16" s="2036">
        <v>1111</v>
      </c>
      <c r="D16" s="2038" t="s">
        <v>235</v>
      </c>
      <c r="E16" s="2040">
        <v>0</v>
      </c>
      <c r="F16" s="2040">
        <v>0</v>
      </c>
      <c r="G16" s="2040">
        <v>0</v>
      </c>
      <c r="H16" s="2040">
        <v>0</v>
      </c>
      <c r="I16" s="2040">
        <v>0</v>
      </c>
      <c r="J16" s="2041">
        <v>0</v>
      </c>
      <c r="K16" s="495">
        <v>0</v>
      </c>
      <c r="L16" s="611"/>
      <c r="M16" s="611"/>
      <c r="Q16" s="611"/>
      <c r="R16" s="611"/>
    </row>
    <row r="17" spans="3:18" x14ac:dyDescent="0.45">
      <c r="C17" s="612">
        <v>1112</v>
      </c>
      <c r="D17" s="655" t="s">
        <v>1120</v>
      </c>
      <c r="E17" s="394">
        <v>0</v>
      </c>
      <c r="F17" s="394">
        <v>0</v>
      </c>
      <c r="G17" s="394">
        <v>0</v>
      </c>
      <c r="H17" s="394">
        <v>0</v>
      </c>
      <c r="I17" s="394">
        <v>0</v>
      </c>
      <c r="J17" s="399">
        <v>0</v>
      </c>
      <c r="K17" s="495">
        <v>0</v>
      </c>
      <c r="L17" s="611"/>
      <c r="M17" s="611"/>
    </row>
    <row r="18" spans="3:18" x14ac:dyDescent="0.45">
      <c r="C18" s="614">
        <v>1113</v>
      </c>
      <c r="D18" s="654" t="s">
        <v>1119</v>
      </c>
      <c r="E18" s="404">
        <v>0</v>
      </c>
      <c r="F18" s="404">
        <v>0</v>
      </c>
      <c r="G18" s="404">
        <v>0</v>
      </c>
      <c r="H18" s="404">
        <v>0</v>
      </c>
      <c r="I18" s="404">
        <v>0</v>
      </c>
      <c r="J18" s="405">
        <v>0</v>
      </c>
      <c r="K18" s="495">
        <v>0</v>
      </c>
      <c r="L18" s="611"/>
      <c r="M18" s="611"/>
    </row>
    <row r="19" spans="3:18" x14ac:dyDescent="0.45">
      <c r="C19" s="657">
        <v>112</v>
      </c>
      <c r="D19" s="656" t="s">
        <v>2463</v>
      </c>
      <c r="E19" s="394">
        <v>0</v>
      </c>
      <c r="F19" s="394">
        <v>0</v>
      </c>
      <c r="G19" s="394">
        <v>0</v>
      </c>
      <c r="H19" s="394">
        <v>0</v>
      </c>
      <c r="I19" s="394">
        <v>0</v>
      </c>
      <c r="J19" s="399">
        <v>0</v>
      </c>
      <c r="K19" s="495">
        <v>0</v>
      </c>
      <c r="L19" s="611"/>
      <c r="M19" s="611"/>
      <c r="Q19" s="611"/>
      <c r="R19" s="611"/>
    </row>
    <row r="20" spans="3:18" x14ac:dyDescent="0.45">
      <c r="C20" s="614">
        <v>1121</v>
      </c>
      <c r="D20" s="654" t="s">
        <v>2464</v>
      </c>
      <c r="E20" s="404">
        <v>0</v>
      </c>
      <c r="F20" s="404">
        <v>0</v>
      </c>
      <c r="G20" s="404">
        <v>0</v>
      </c>
      <c r="H20" s="404">
        <v>0</v>
      </c>
      <c r="I20" s="404">
        <v>0</v>
      </c>
      <c r="J20" s="405">
        <v>0</v>
      </c>
      <c r="K20" s="495">
        <v>0</v>
      </c>
      <c r="L20" s="611"/>
      <c r="M20" s="611"/>
      <c r="Q20" s="611"/>
      <c r="R20" s="611"/>
    </row>
    <row r="21" spans="3:18" x14ac:dyDescent="0.45">
      <c r="C21" s="612" t="s">
        <v>236</v>
      </c>
      <c r="D21" s="658" t="s">
        <v>3115</v>
      </c>
      <c r="E21" s="394">
        <v>0</v>
      </c>
      <c r="F21" s="394">
        <v>0</v>
      </c>
      <c r="G21" s="394">
        <v>0</v>
      </c>
      <c r="H21" s="394">
        <v>0</v>
      </c>
      <c r="I21" s="394">
        <v>0</v>
      </c>
      <c r="J21" s="399">
        <v>0</v>
      </c>
      <c r="K21" s="495">
        <v>0</v>
      </c>
      <c r="L21" s="611"/>
      <c r="M21" s="611"/>
      <c r="Q21" s="611"/>
      <c r="R21" s="611"/>
    </row>
    <row r="22" spans="3:18" x14ac:dyDescent="0.45">
      <c r="C22" s="614" t="s">
        <v>1539</v>
      </c>
      <c r="D22" s="659" t="s">
        <v>3115</v>
      </c>
      <c r="E22" s="404">
        <v>0</v>
      </c>
      <c r="F22" s="404">
        <v>0</v>
      </c>
      <c r="G22" s="404">
        <v>0</v>
      </c>
      <c r="H22" s="404">
        <v>0</v>
      </c>
      <c r="I22" s="404">
        <v>0</v>
      </c>
      <c r="J22" s="405">
        <v>0</v>
      </c>
      <c r="K22" s="495">
        <v>0</v>
      </c>
      <c r="L22" s="611"/>
      <c r="M22" s="611"/>
      <c r="Q22" s="611"/>
      <c r="R22" s="611"/>
    </row>
    <row r="23" spans="3:18" x14ac:dyDescent="0.45">
      <c r="C23" s="612" t="s">
        <v>1101</v>
      </c>
      <c r="D23" s="658" t="s">
        <v>3115</v>
      </c>
      <c r="E23" s="394">
        <v>0</v>
      </c>
      <c r="F23" s="394">
        <v>0</v>
      </c>
      <c r="G23" s="394">
        <v>0</v>
      </c>
      <c r="H23" s="394">
        <v>0</v>
      </c>
      <c r="I23" s="394">
        <v>0</v>
      </c>
      <c r="J23" s="399">
        <v>0</v>
      </c>
      <c r="K23" s="495">
        <v>0</v>
      </c>
      <c r="L23" s="611"/>
      <c r="M23" s="611"/>
      <c r="Q23" s="611"/>
      <c r="R23" s="611"/>
    </row>
    <row r="24" spans="3:18" x14ac:dyDescent="0.45">
      <c r="C24" s="614" t="s">
        <v>1102</v>
      </c>
      <c r="D24" s="659" t="s">
        <v>3115</v>
      </c>
      <c r="E24" s="404">
        <v>0</v>
      </c>
      <c r="F24" s="404">
        <v>0</v>
      </c>
      <c r="G24" s="404">
        <v>0</v>
      </c>
      <c r="H24" s="404">
        <v>0</v>
      </c>
      <c r="I24" s="404">
        <v>0</v>
      </c>
      <c r="J24" s="405">
        <v>0</v>
      </c>
      <c r="K24" s="495">
        <v>0</v>
      </c>
      <c r="L24" s="611"/>
      <c r="M24" s="611"/>
      <c r="Q24" s="611"/>
      <c r="R24" s="611"/>
    </row>
    <row r="25" spans="3:18" x14ac:dyDescent="0.45">
      <c r="C25" s="612" t="s">
        <v>1103</v>
      </c>
      <c r="D25" s="658" t="s">
        <v>3115</v>
      </c>
      <c r="E25" s="394">
        <v>0</v>
      </c>
      <c r="F25" s="394">
        <v>0</v>
      </c>
      <c r="G25" s="394">
        <v>0</v>
      </c>
      <c r="H25" s="394">
        <v>0</v>
      </c>
      <c r="I25" s="394">
        <v>0</v>
      </c>
      <c r="J25" s="399">
        <v>0</v>
      </c>
      <c r="K25" s="495">
        <v>0</v>
      </c>
      <c r="L25" s="611"/>
      <c r="M25" s="611"/>
      <c r="Q25" s="611"/>
      <c r="R25" s="611"/>
    </row>
    <row r="26" spans="3:18" x14ac:dyDescent="0.45">
      <c r="C26" s="614" t="s">
        <v>1104</v>
      </c>
      <c r="D26" s="659" t="s">
        <v>3115</v>
      </c>
      <c r="E26" s="404">
        <v>0</v>
      </c>
      <c r="F26" s="404">
        <v>0</v>
      </c>
      <c r="G26" s="404">
        <v>0</v>
      </c>
      <c r="H26" s="404">
        <v>0</v>
      </c>
      <c r="I26" s="404">
        <v>0</v>
      </c>
      <c r="J26" s="405">
        <v>0</v>
      </c>
      <c r="K26" s="495">
        <v>0</v>
      </c>
      <c r="L26" s="611"/>
      <c r="M26" s="611"/>
      <c r="Q26" s="611"/>
      <c r="R26" s="611"/>
    </row>
    <row r="27" spans="3:18" x14ac:dyDescent="0.45">
      <c r="C27" s="612" t="s">
        <v>1105</v>
      </c>
      <c r="D27" s="658" t="s">
        <v>3115</v>
      </c>
      <c r="E27" s="394">
        <v>0</v>
      </c>
      <c r="F27" s="394">
        <v>0</v>
      </c>
      <c r="G27" s="394">
        <v>0</v>
      </c>
      <c r="H27" s="394">
        <v>0</v>
      </c>
      <c r="I27" s="394">
        <v>0</v>
      </c>
      <c r="J27" s="399">
        <v>0</v>
      </c>
      <c r="K27" s="495">
        <v>0</v>
      </c>
      <c r="L27" s="611"/>
      <c r="M27" s="611"/>
    </row>
    <row r="28" spans="3:18" x14ac:dyDescent="0.45">
      <c r="C28" s="614" t="s">
        <v>1106</v>
      </c>
      <c r="D28" s="659" t="s">
        <v>3115</v>
      </c>
      <c r="E28" s="404">
        <v>0</v>
      </c>
      <c r="F28" s="404">
        <v>0</v>
      </c>
      <c r="G28" s="404">
        <v>0</v>
      </c>
      <c r="H28" s="404">
        <v>0</v>
      </c>
      <c r="I28" s="404">
        <v>0</v>
      </c>
      <c r="J28" s="405">
        <v>0</v>
      </c>
      <c r="K28" s="495">
        <v>0</v>
      </c>
      <c r="L28" s="611"/>
      <c r="M28" s="611"/>
    </row>
    <row r="29" spans="3:18" x14ac:dyDescent="0.45">
      <c r="C29" s="612" t="s">
        <v>1107</v>
      </c>
      <c r="D29" s="658" t="s">
        <v>3115</v>
      </c>
      <c r="E29" s="394">
        <v>0</v>
      </c>
      <c r="F29" s="394">
        <v>0</v>
      </c>
      <c r="G29" s="394">
        <v>0</v>
      </c>
      <c r="H29" s="394">
        <v>0</v>
      </c>
      <c r="I29" s="394">
        <v>0</v>
      </c>
      <c r="J29" s="399">
        <v>0</v>
      </c>
      <c r="K29" s="495">
        <v>0</v>
      </c>
      <c r="L29" s="611"/>
      <c r="M29" s="611"/>
    </row>
    <row r="30" spans="3:18" x14ac:dyDescent="0.45">
      <c r="C30" s="614" t="s">
        <v>1108</v>
      </c>
      <c r="D30" s="659" t="s">
        <v>3115</v>
      </c>
      <c r="E30" s="404">
        <v>0</v>
      </c>
      <c r="F30" s="404">
        <v>0</v>
      </c>
      <c r="G30" s="404">
        <v>0</v>
      </c>
      <c r="H30" s="404">
        <v>0</v>
      </c>
      <c r="I30" s="404">
        <v>0</v>
      </c>
      <c r="J30" s="405">
        <v>0</v>
      </c>
      <c r="K30" s="495">
        <v>0</v>
      </c>
      <c r="L30" s="611"/>
      <c r="M30" s="611"/>
    </row>
    <row r="31" spans="3:18" x14ac:dyDescent="0.45">
      <c r="C31" s="614">
        <v>1122</v>
      </c>
      <c r="D31" s="654" t="s">
        <v>2465</v>
      </c>
      <c r="E31" s="404">
        <v>0</v>
      </c>
      <c r="F31" s="404">
        <v>0</v>
      </c>
      <c r="G31" s="404">
        <v>0</v>
      </c>
      <c r="H31" s="404">
        <v>0</v>
      </c>
      <c r="I31" s="404">
        <v>0</v>
      </c>
      <c r="J31" s="405">
        <v>0</v>
      </c>
      <c r="K31" s="495">
        <v>0</v>
      </c>
      <c r="L31" s="611"/>
      <c r="M31" s="611"/>
    </row>
    <row r="32" spans="3:18" x14ac:dyDescent="0.45">
      <c r="C32" s="612" t="s">
        <v>1109</v>
      </c>
      <c r="D32" s="658" t="s">
        <v>3116</v>
      </c>
      <c r="E32" s="394">
        <v>0</v>
      </c>
      <c r="F32" s="394">
        <v>0</v>
      </c>
      <c r="G32" s="394">
        <v>0</v>
      </c>
      <c r="H32" s="394">
        <v>0</v>
      </c>
      <c r="I32" s="394">
        <v>0</v>
      </c>
      <c r="J32" s="399">
        <v>0</v>
      </c>
      <c r="K32" s="495">
        <v>0</v>
      </c>
      <c r="L32" s="611"/>
      <c r="M32" s="611"/>
    </row>
    <row r="33" spans="3:13" x14ac:dyDescent="0.45">
      <c r="C33" s="614" t="s">
        <v>1110</v>
      </c>
      <c r="D33" s="659" t="s">
        <v>3116</v>
      </c>
      <c r="E33" s="404">
        <v>0</v>
      </c>
      <c r="F33" s="404">
        <v>0</v>
      </c>
      <c r="G33" s="404">
        <v>0</v>
      </c>
      <c r="H33" s="404">
        <v>0</v>
      </c>
      <c r="I33" s="404">
        <v>0</v>
      </c>
      <c r="J33" s="405">
        <v>0</v>
      </c>
      <c r="K33" s="495">
        <v>0</v>
      </c>
      <c r="L33" s="611"/>
      <c r="M33" s="611"/>
    </row>
    <row r="34" spans="3:13" x14ac:dyDescent="0.45">
      <c r="C34" s="612" t="s">
        <v>1111</v>
      </c>
      <c r="D34" s="658" t="s">
        <v>3116</v>
      </c>
      <c r="E34" s="394">
        <v>0</v>
      </c>
      <c r="F34" s="394">
        <v>0</v>
      </c>
      <c r="G34" s="394">
        <v>0</v>
      </c>
      <c r="H34" s="394">
        <v>0</v>
      </c>
      <c r="I34" s="394">
        <v>0</v>
      </c>
      <c r="J34" s="399">
        <v>0</v>
      </c>
      <c r="K34" s="495">
        <v>0</v>
      </c>
      <c r="L34" s="611"/>
      <c r="M34" s="611"/>
    </row>
    <row r="35" spans="3:13" x14ac:dyDescent="0.45">
      <c r="C35" s="614" t="s">
        <v>1112</v>
      </c>
      <c r="D35" s="659" t="s">
        <v>3116</v>
      </c>
      <c r="E35" s="404">
        <v>0</v>
      </c>
      <c r="F35" s="404">
        <v>0</v>
      </c>
      <c r="G35" s="404">
        <v>0</v>
      </c>
      <c r="H35" s="404">
        <v>0</v>
      </c>
      <c r="I35" s="404">
        <v>0</v>
      </c>
      <c r="J35" s="405">
        <v>0</v>
      </c>
      <c r="K35" s="495">
        <v>0</v>
      </c>
      <c r="L35" s="611"/>
      <c r="M35" s="611"/>
    </row>
    <row r="36" spans="3:13" x14ac:dyDescent="0.45">
      <c r="C36" s="612" t="s">
        <v>1113</v>
      </c>
      <c r="D36" s="658" t="s">
        <v>3116</v>
      </c>
      <c r="E36" s="394">
        <v>0</v>
      </c>
      <c r="F36" s="394">
        <v>0</v>
      </c>
      <c r="G36" s="394">
        <v>0</v>
      </c>
      <c r="H36" s="394">
        <v>0</v>
      </c>
      <c r="I36" s="394">
        <v>0</v>
      </c>
      <c r="J36" s="399">
        <v>0</v>
      </c>
      <c r="K36" s="495">
        <v>0</v>
      </c>
      <c r="L36" s="611"/>
      <c r="M36" s="611"/>
    </row>
    <row r="37" spans="3:13" x14ac:dyDescent="0.45">
      <c r="C37" s="614" t="s">
        <v>1114</v>
      </c>
      <c r="D37" s="659" t="s">
        <v>3116</v>
      </c>
      <c r="E37" s="404">
        <v>0</v>
      </c>
      <c r="F37" s="404">
        <v>0</v>
      </c>
      <c r="G37" s="404">
        <v>0</v>
      </c>
      <c r="H37" s="404">
        <v>0</v>
      </c>
      <c r="I37" s="404">
        <v>0</v>
      </c>
      <c r="J37" s="405">
        <v>0</v>
      </c>
      <c r="K37" s="495">
        <v>0</v>
      </c>
      <c r="L37" s="611"/>
      <c r="M37" s="611"/>
    </row>
    <row r="38" spans="3:13" x14ac:dyDescent="0.45">
      <c r="C38" s="612" t="s">
        <v>1115</v>
      </c>
      <c r="D38" s="658" t="s">
        <v>3116</v>
      </c>
      <c r="E38" s="394">
        <v>0</v>
      </c>
      <c r="F38" s="394">
        <v>0</v>
      </c>
      <c r="G38" s="394">
        <v>0</v>
      </c>
      <c r="H38" s="394">
        <v>0</v>
      </c>
      <c r="I38" s="394">
        <v>0</v>
      </c>
      <c r="J38" s="399">
        <v>0</v>
      </c>
      <c r="K38" s="495">
        <v>0</v>
      </c>
      <c r="L38" s="611"/>
      <c r="M38" s="611"/>
    </row>
    <row r="39" spans="3:13" x14ac:dyDescent="0.45">
      <c r="C39" s="614" t="s">
        <v>1116</v>
      </c>
      <c r="D39" s="659" t="s">
        <v>3116</v>
      </c>
      <c r="E39" s="404">
        <v>0</v>
      </c>
      <c r="F39" s="404">
        <v>0</v>
      </c>
      <c r="G39" s="404">
        <v>0</v>
      </c>
      <c r="H39" s="404">
        <v>0</v>
      </c>
      <c r="I39" s="404">
        <v>0</v>
      </c>
      <c r="J39" s="405">
        <v>0</v>
      </c>
      <c r="K39" s="495">
        <v>0</v>
      </c>
      <c r="L39" s="611"/>
      <c r="M39" s="611"/>
    </row>
    <row r="40" spans="3:13" x14ac:dyDescent="0.45">
      <c r="C40" s="612" t="s">
        <v>1117</v>
      </c>
      <c r="D40" s="658" t="s">
        <v>3116</v>
      </c>
      <c r="E40" s="394">
        <v>0</v>
      </c>
      <c r="F40" s="394">
        <v>0</v>
      </c>
      <c r="G40" s="394">
        <v>0</v>
      </c>
      <c r="H40" s="394">
        <v>0</v>
      </c>
      <c r="I40" s="394">
        <v>0</v>
      </c>
      <c r="J40" s="399">
        <v>0</v>
      </c>
      <c r="K40" s="495">
        <v>0</v>
      </c>
      <c r="L40" s="611"/>
      <c r="M40" s="611"/>
    </row>
    <row r="41" spans="3:13" x14ac:dyDescent="0.45">
      <c r="C41" s="614" t="s">
        <v>1118</v>
      </c>
      <c r="D41" s="659" t="s">
        <v>3116</v>
      </c>
      <c r="E41" s="404">
        <v>0</v>
      </c>
      <c r="F41" s="404">
        <v>0</v>
      </c>
      <c r="G41" s="404">
        <v>0</v>
      </c>
      <c r="H41" s="404">
        <v>0</v>
      </c>
      <c r="I41" s="404">
        <v>0</v>
      </c>
      <c r="J41" s="405">
        <v>0</v>
      </c>
      <c r="K41" s="495">
        <v>0</v>
      </c>
      <c r="L41" s="611"/>
      <c r="M41" s="611"/>
    </row>
    <row r="42" spans="3:13" x14ac:dyDescent="0.45">
      <c r="C42" s="614">
        <v>1123</v>
      </c>
      <c r="D42" s="654" t="s">
        <v>1119</v>
      </c>
      <c r="E42" s="404">
        <v>0</v>
      </c>
      <c r="F42" s="404">
        <v>0</v>
      </c>
      <c r="G42" s="404">
        <v>0</v>
      </c>
      <c r="H42" s="404">
        <v>0</v>
      </c>
      <c r="I42" s="404">
        <v>0</v>
      </c>
      <c r="J42" s="405">
        <v>0</v>
      </c>
      <c r="K42" s="495">
        <v>0</v>
      </c>
      <c r="L42" s="611"/>
      <c r="M42" s="611"/>
    </row>
    <row r="43" spans="3:13" x14ac:dyDescent="0.45">
      <c r="C43" s="657">
        <v>113</v>
      </c>
      <c r="D43" s="656" t="s">
        <v>1121</v>
      </c>
      <c r="E43" s="394">
        <v>0</v>
      </c>
      <c r="F43" s="394">
        <v>0</v>
      </c>
      <c r="G43" s="394">
        <v>0</v>
      </c>
      <c r="H43" s="394">
        <v>0</v>
      </c>
      <c r="I43" s="394">
        <v>0</v>
      </c>
      <c r="J43" s="399">
        <v>0</v>
      </c>
      <c r="K43" s="495">
        <v>0</v>
      </c>
      <c r="L43" s="611"/>
      <c r="M43" s="611"/>
    </row>
    <row r="44" spans="3:13" x14ac:dyDescent="0.45">
      <c r="C44" s="614">
        <v>1131</v>
      </c>
      <c r="D44" s="654" t="s">
        <v>235</v>
      </c>
      <c r="E44" s="404">
        <v>0</v>
      </c>
      <c r="F44" s="404">
        <v>0</v>
      </c>
      <c r="G44" s="404">
        <v>0</v>
      </c>
      <c r="H44" s="404">
        <v>0</v>
      </c>
      <c r="I44" s="404">
        <v>0</v>
      </c>
      <c r="J44" s="405">
        <v>0</v>
      </c>
      <c r="K44" s="495">
        <v>0</v>
      </c>
      <c r="L44" s="611"/>
      <c r="M44" s="611"/>
    </row>
    <row r="45" spans="3:13" x14ac:dyDescent="0.45">
      <c r="C45" s="612">
        <v>1132</v>
      </c>
      <c r="D45" s="655" t="s">
        <v>1120</v>
      </c>
      <c r="E45" s="394">
        <v>0</v>
      </c>
      <c r="F45" s="394">
        <v>0</v>
      </c>
      <c r="G45" s="394">
        <v>0</v>
      </c>
      <c r="H45" s="394">
        <v>0</v>
      </c>
      <c r="I45" s="394">
        <v>0</v>
      </c>
      <c r="J45" s="399">
        <v>0</v>
      </c>
      <c r="K45" s="495">
        <v>0</v>
      </c>
      <c r="L45" s="611"/>
      <c r="M45" s="611"/>
    </row>
    <row r="46" spans="3:13" x14ac:dyDescent="0.45">
      <c r="C46" s="661">
        <v>121</v>
      </c>
      <c r="D46" s="660" t="s">
        <v>2466</v>
      </c>
      <c r="E46" s="404">
        <v>0</v>
      </c>
      <c r="F46" s="404">
        <v>0</v>
      </c>
      <c r="G46" s="404">
        <v>0</v>
      </c>
      <c r="H46" s="404">
        <v>0</v>
      </c>
      <c r="I46" s="404">
        <v>0</v>
      </c>
      <c r="J46" s="405">
        <v>0</v>
      </c>
      <c r="K46" s="495">
        <v>0</v>
      </c>
      <c r="L46" s="611"/>
      <c r="M46" s="611"/>
    </row>
    <row r="47" spans="3:13" x14ac:dyDescent="0.45">
      <c r="C47" s="612">
        <v>1211</v>
      </c>
      <c r="D47" s="655" t="s">
        <v>1046</v>
      </c>
      <c r="E47" s="394">
        <v>0</v>
      </c>
      <c r="F47" s="394">
        <v>0</v>
      </c>
      <c r="G47" s="394">
        <v>0</v>
      </c>
      <c r="H47" s="394">
        <v>0</v>
      </c>
      <c r="I47" s="394">
        <v>0</v>
      </c>
      <c r="J47" s="399">
        <v>0</v>
      </c>
      <c r="K47" s="495">
        <v>0</v>
      </c>
      <c r="L47" s="611"/>
      <c r="M47" s="611"/>
    </row>
    <row r="48" spans="3:13" x14ac:dyDescent="0.45">
      <c r="C48" s="614">
        <v>1212</v>
      </c>
      <c r="D48" s="654" t="s">
        <v>164</v>
      </c>
      <c r="E48" s="404">
        <v>0</v>
      </c>
      <c r="F48" s="404">
        <v>0</v>
      </c>
      <c r="G48" s="404">
        <v>0</v>
      </c>
      <c r="H48" s="404">
        <v>0</v>
      </c>
      <c r="I48" s="404">
        <v>0</v>
      </c>
      <c r="J48" s="405">
        <v>0</v>
      </c>
      <c r="K48" s="495">
        <v>0</v>
      </c>
      <c r="L48" s="611"/>
      <c r="M48" s="611"/>
    </row>
    <row r="49" spans="3:18" x14ac:dyDescent="0.45">
      <c r="C49" s="612">
        <v>1218</v>
      </c>
      <c r="D49" s="655" t="s">
        <v>1047</v>
      </c>
      <c r="E49" s="394">
        <v>0</v>
      </c>
      <c r="F49" s="394">
        <v>0</v>
      </c>
      <c r="G49" s="394">
        <v>0</v>
      </c>
      <c r="H49" s="394">
        <v>0</v>
      </c>
      <c r="I49" s="394">
        <v>0</v>
      </c>
      <c r="J49" s="399">
        <v>0</v>
      </c>
      <c r="K49" s="495">
        <v>0</v>
      </c>
      <c r="L49" s="611"/>
      <c r="M49" s="611"/>
    </row>
    <row r="50" spans="3:18" x14ac:dyDescent="0.45">
      <c r="C50" s="661">
        <v>128</v>
      </c>
      <c r="D50" s="660" t="s">
        <v>928</v>
      </c>
      <c r="E50" s="404">
        <v>0</v>
      </c>
      <c r="F50" s="404">
        <v>0</v>
      </c>
      <c r="G50" s="404">
        <v>0</v>
      </c>
      <c r="H50" s="404">
        <v>0</v>
      </c>
      <c r="I50" s="404">
        <v>0</v>
      </c>
      <c r="J50" s="405">
        <v>0</v>
      </c>
      <c r="K50" s="495">
        <v>0</v>
      </c>
      <c r="L50" s="611"/>
      <c r="M50" s="611"/>
    </row>
    <row r="51" spans="3:18" x14ac:dyDescent="0.45">
      <c r="C51" s="612">
        <v>1281</v>
      </c>
      <c r="D51" s="655" t="s">
        <v>929</v>
      </c>
      <c r="E51" s="394">
        <v>0</v>
      </c>
      <c r="F51" s="394">
        <v>0</v>
      </c>
      <c r="G51" s="394">
        <v>0</v>
      </c>
      <c r="H51" s="394">
        <v>0</v>
      </c>
      <c r="I51" s="394">
        <v>0</v>
      </c>
      <c r="J51" s="399">
        <v>0</v>
      </c>
      <c r="K51" s="495">
        <v>0</v>
      </c>
      <c r="L51" s="611"/>
      <c r="M51" s="611"/>
    </row>
    <row r="52" spans="3:18" x14ac:dyDescent="0.45">
      <c r="C52" s="614">
        <v>12811</v>
      </c>
      <c r="D52" s="659" t="s">
        <v>2420</v>
      </c>
      <c r="E52" s="404">
        <v>0</v>
      </c>
      <c r="F52" s="404">
        <v>0</v>
      </c>
      <c r="G52" s="404">
        <v>0</v>
      </c>
      <c r="H52" s="404">
        <v>0</v>
      </c>
      <c r="I52" s="404">
        <v>0</v>
      </c>
      <c r="J52" s="405">
        <v>0</v>
      </c>
      <c r="K52" s="495">
        <v>0</v>
      </c>
      <c r="L52" s="611"/>
      <c r="M52" s="611"/>
    </row>
    <row r="53" spans="3:18" x14ac:dyDescent="0.45">
      <c r="C53" s="612">
        <v>12812</v>
      </c>
      <c r="D53" s="658" t="s">
        <v>2421</v>
      </c>
      <c r="E53" s="394">
        <v>0</v>
      </c>
      <c r="F53" s="394">
        <v>0</v>
      </c>
      <c r="G53" s="394">
        <v>0</v>
      </c>
      <c r="H53" s="394">
        <v>0</v>
      </c>
      <c r="I53" s="394">
        <v>0</v>
      </c>
      <c r="J53" s="399">
        <v>0</v>
      </c>
      <c r="K53" s="495">
        <v>0</v>
      </c>
      <c r="L53" s="611"/>
      <c r="M53" s="611"/>
    </row>
    <row r="54" spans="3:18" x14ac:dyDescent="0.45">
      <c r="C54" s="614">
        <v>12813</v>
      </c>
      <c r="D54" s="659" t="s">
        <v>2422</v>
      </c>
      <c r="E54" s="404">
        <v>0</v>
      </c>
      <c r="F54" s="404">
        <v>0</v>
      </c>
      <c r="G54" s="404">
        <v>0</v>
      </c>
      <c r="H54" s="404">
        <v>0</v>
      </c>
      <c r="I54" s="404">
        <v>0</v>
      </c>
      <c r="J54" s="405">
        <v>0</v>
      </c>
      <c r="K54" s="495">
        <v>0</v>
      </c>
      <c r="L54" s="611"/>
      <c r="M54" s="611"/>
    </row>
    <row r="55" spans="3:18" x14ac:dyDescent="0.45">
      <c r="C55" s="612">
        <v>1282</v>
      </c>
      <c r="D55" s="655" t="s">
        <v>164</v>
      </c>
      <c r="E55" s="394">
        <v>0</v>
      </c>
      <c r="F55" s="394">
        <v>0</v>
      </c>
      <c r="G55" s="394">
        <v>0</v>
      </c>
      <c r="H55" s="394">
        <v>0</v>
      </c>
      <c r="I55" s="394">
        <v>0</v>
      </c>
      <c r="J55" s="399">
        <v>0</v>
      </c>
      <c r="K55" s="495">
        <v>0</v>
      </c>
      <c r="L55" s="611"/>
      <c r="M55" s="611"/>
    </row>
    <row r="56" spans="3:18" x14ac:dyDescent="0.45">
      <c r="C56" s="614">
        <v>1283</v>
      </c>
      <c r="D56" s="654" t="s">
        <v>930</v>
      </c>
      <c r="E56" s="404">
        <v>0</v>
      </c>
      <c r="F56" s="404">
        <v>0</v>
      </c>
      <c r="G56" s="404">
        <v>0</v>
      </c>
      <c r="H56" s="404">
        <v>0</v>
      </c>
      <c r="I56" s="404">
        <v>0</v>
      </c>
      <c r="J56" s="405">
        <v>0</v>
      </c>
      <c r="K56" s="495">
        <v>0</v>
      </c>
      <c r="L56" s="611"/>
      <c r="M56" s="611"/>
    </row>
    <row r="57" spans="3:18" x14ac:dyDescent="0.45">
      <c r="C57" s="612">
        <v>1288</v>
      </c>
      <c r="D57" s="655" t="s">
        <v>931</v>
      </c>
      <c r="E57" s="394">
        <v>0</v>
      </c>
      <c r="F57" s="394">
        <v>0</v>
      </c>
      <c r="G57" s="394">
        <v>0</v>
      </c>
      <c r="H57" s="394">
        <v>0</v>
      </c>
      <c r="I57" s="394">
        <v>0</v>
      </c>
      <c r="J57" s="399">
        <v>0</v>
      </c>
      <c r="K57" s="495">
        <v>0</v>
      </c>
      <c r="L57" s="611"/>
      <c r="M57" s="611"/>
    </row>
    <row r="58" spans="3:18" x14ac:dyDescent="0.45">
      <c r="C58" s="614">
        <v>12881</v>
      </c>
      <c r="D58" s="659" t="s">
        <v>2423</v>
      </c>
      <c r="E58" s="404">
        <v>0</v>
      </c>
      <c r="F58" s="404">
        <v>0</v>
      </c>
      <c r="G58" s="404">
        <v>0</v>
      </c>
      <c r="H58" s="404">
        <v>0</v>
      </c>
      <c r="I58" s="404">
        <v>0</v>
      </c>
      <c r="J58" s="405">
        <v>0</v>
      </c>
      <c r="K58" s="495">
        <v>0</v>
      </c>
      <c r="L58" s="611"/>
      <c r="M58" s="611"/>
    </row>
    <row r="59" spans="3:18" x14ac:dyDescent="0.45">
      <c r="C59" s="612">
        <v>12882</v>
      </c>
      <c r="D59" s="658" t="s">
        <v>2424</v>
      </c>
      <c r="E59" s="394">
        <v>0</v>
      </c>
      <c r="F59" s="394">
        <v>0</v>
      </c>
      <c r="G59" s="394">
        <v>0</v>
      </c>
      <c r="H59" s="394">
        <v>0</v>
      </c>
      <c r="I59" s="394">
        <v>0</v>
      </c>
      <c r="J59" s="399">
        <v>0</v>
      </c>
      <c r="K59" s="495">
        <v>0</v>
      </c>
      <c r="L59" s="611"/>
      <c r="M59" s="611"/>
    </row>
    <row r="60" spans="3:18" x14ac:dyDescent="0.45">
      <c r="C60" s="614">
        <v>12883</v>
      </c>
      <c r="D60" s="659" t="s">
        <v>2425</v>
      </c>
      <c r="E60" s="404">
        <v>0</v>
      </c>
      <c r="F60" s="404">
        <v>0</v>
      </c>
      <c r="G60" s="404">
        <v>0</v>
      </c>
      <c r="H60" s="404">
        <v>0</v>
      </c>
      <c r="I60" s="404">
        <v>0</v>
      </c>
      <c r="J60" s="405">
        <v>0</v>
      </c>
      <c r="K60" s="495">
        <v>0</v>
      </c>
      <c r="L60" s="611"/>
      <c r="M60" s="611"/>
    </row>
    <row r="61" spans="3:18" x14ac:dyDescent="0.45">
      <c r="C61" s="657">
        <v>131</v>
      </c>
      <c r="D61" s="656" t="s">
        <v>2467</v>
      </c>
      <c r="E61" s="394">
        <v>0</v>
      </c>
      <c r="F61" s="394">
        <v>0</v>
      </c>
      <c r="G61" s="394">
        <v>0</v>
      </c>
      <c r="H61" s="394">
        <v>0</v>
      </c>
      <c r="I61" s="394">
        <v>0</v>
      </c>
      <c r="J61" s="399">
        <v>0</v>
      </c>
      <c r="K61" s="495">
        <v>0</v>
      </c>
      <c r="L61" s="611"/>
      <c r="M61" s="611"/>
      <c r="Q61" s="611"/>
      <c r="R61" s="611"/>
    </row>
    <row r="62" spans="3:18" x14ac:dyDescent="0.45">
      <c r="C62" s="614" t="s">
        <v>125</v>
      </c>
      <c r="D62" s="654" t="s">
        <v>2468</v>
      </c>
      <c r="E62" s="404">
        <v>0</v>
      </c>
      <c r="F62" s="404">
        <v>0</v>
      </c>
      <c r="G62" s="404">
        <v>0</v>
      </c>
      <c r="H62" s="404">
        <v>0</v>
      </c>
      <c r="I62" s="404">
        <v>0</v>
      </c>
      <c r="J62" s="405">
        <v>0</v>
      </c>
      <c r="K62" s="495">
        <v>0</v>
      </c>
      <c r="L62" s="611"/>
      <c r="M62" s="611"/>
      <c r="Q62" s="611"/>
      <c r="R62" s="611"/>
    </row>
    <row r="63" spans="3:18" x14ac:dyDescent="0.45">
      <c r="C63" s="612" t="s">
        <v>126</v>
      </c>
      <c r="D63" s="655" t="s">
        <v>2468</v>
      </c>
      <c r="E63" s="394">
        <v>0</v>
      </c>
      <c r="F63" s="394">
        <v>0</v>
      </c>
      <c r="G63" s="394">
        <v>0</v>
      </c>
      <c r="H63" s="394">
        <v>0</v>
      </c>
      <c r="I63" s="394">
        <v>0</v>
      </c>
      <c r="J63" s="399">
        <v>0</v>
      </c>
      <c r="K63" s="495">
        <v>0</v>
      </c>
      <c r="L63" s="611"/>
      <c r="M63" s="611"/>
      <c r="Q63" s="611"/>
      <c r="R63" s="611"/>
    </row>
    <row r="64" spans="3:18" x14ac:dyDescent="0.45">
      <c r="C64" s="614" t="s">
        <v>1540</v>
      </c>
      <c r="D64" s="654" t="s">
        <v>2468</v>
      </c>
      <c r="E64" s="404">
        <v>0</v>
      </c>
      <c r="F64" s="404">
        <v>0</v>
      </c>
      <c r="G64" s="404">
        <v>0</v>
      </c>
      <c r="H64" s="404">
        <v>0</v>
      </c>
      <c r="I64" s="404">
        <v>0</v>
      </c>
      <c r="J64" s="405">
        <v>0</v>
      </c>
      <c r="K64" s="495">
        <v>0</v>
      </c>
      <c r="L64" s="611"/>
      <c r="M64" s="611"/>
      <c r="Q64" s="611"/>
      <c r="R64" s="611"/>
    </row>
    <row r="65" spans="3:18" x14ac:dyDescent="0.45">
      <c r="C65" s="612" t="s">
        <v>1541</v>
      </c>
      <c r="D65" s="655" t="s">
        <v>2468</v>
      </c>
      <c r="E65" s="394">
        <v>0</v>
      </c>
      <c r="F65" s="394">
        <v>0</v>
      </c>
      <c r="G65" s="394">
        <v>0</v>
      </c>
      <c r="H65" s="394">
        <v>0</v>
      </c>
      <c r="I65" s="394">
        <v>0</v>
      </c>
      <c r="J65" s="399">
        <v>0</v>
      </c>
      <c r="K65" s="495">
        <v>0</v>
      </c>
      <c r="L65" s="611"/>
      <c r="M65" s="611"/>
      <c r="Q65" s="611"/>
      <c r="R65" s="611"/>
    </row>
    <row r="66" spans="3:18" x14ac:dyDescent="0.45">
      <c r="C66" s="614" t="s">
        <v>127</v>
      </c>
      <c r="D66" s="654" t="s">
        <v>2468</v>
      </c>
      <c r="E66" s="404">
        <v>0</v>
      </c>
      <c r="F66" s="404">
        <v>0</v>
      </c>
      <c r="G66" s="404">
        <v>0</v>
      </c>
      <c r="H66" s="404">
        <v>0</v>
      </c>
      <c r="I66" s="404">
        <v>0</v>
      </c>
      <c r="J66" s="405">
        <v>0</v>
      </c>
      <c r="K66" s="495">
        <v>0</v>
      </c>
      <c r="L66" s="611"/>
      <c r="M66" s="611"/>
      <c r="Q66" s="611"/>
      <c r="R66" s="611"/>
    </row>
    <row r="67" spans="3:18" x14ac:dyDescent="0.45">
      <c r="C67" s="612" t="s">
        <v>128</v>
      </c>
      <c r="D67" s="655" t="s">
        <v>2468</v>
      </c>
      <c r="E67" s="394">
        <v>0</v>
      </c>
      <c r="F67" s="394">
        <v>0</v>
      </c>
      <c r="G67" s="394">
        <v>0</v>
      </c>
      <c r="H67" s="394">
        <v>0</v>
      </c>
      <c r="I67" s="394">
        <v>0</v>
      </c>
      <c r="J67" s="399">
        <v>0</v>
      </c>
      <c r="K67" s="495">
        <v>0</v>
      </c>
      <c r="L67" s="611"/>
      <c r="M67" s="611"/>
      <c r="Q67" s="611"/>
      <c r="R67" s="611"/>
    </row>
    <row r="68" spans="3:18" x14ac:dyDescent="0.45">
      <c r="C68" s="614" t="s">
        <v>1542</v>
      </c>
      <c r="D68" s="654" t="s">
        <v>2468</v>
      </c>
      <c r="E68" s="404">
        <v>0</v>
      </c>
      <c r="F68" s="404">
        <v>0</v>
      </c>
      <c r="G68" s="404">
        <v>0</v>
      </c>
      <c r="H68" s="404">
        <v>0</v>
      </c>
      <c r="I68" s="404">
        <v>0</v>
      </c>
      <c r="J68" s="405">
        <v>0</v>
      </c>
      <c r="K68" s="495">
        <v>0</v>
      </c>
      <c r="L68" s="611"/>
      <c r="M68" s="611"/>
      <c r="Q68" s="611"/>
      <c r="R68" s="611"/>
    </row>
    <row r="69" spans="3:18" x14ac:dyDescent="0.45">
      <c r="C69" s="612" t="s">
        <v>129</v>
      </c>
      <c r="D69" s="655" t="s">
        <v>2468</v>
      </c>
      <c r="E69" s="394">
        <v>0</v>
      </c>
      <c r="F69" s="394">
        <v>0</v>
      </c>
      <c r="G69" s="394">
        <v>0</v>
      </c>
      <c r="H69" s="394">
        <v>0</v>
      </c>
      <c r="I69" s="394">
        <v>0</v>
      </c>
      <c r="J69" s="399">
        <v>0</v>
      </c>
      <c r="K69" s="495">
        <v>0</v>
      </c>
      <c r="L69" s="611"/>
      <c r="M69" s="611"/>
      <c r="Q69" s="611"/>
      <c r="R69" s="611"/>
    </row>
    <row r="70" spans="3:18" x14ac:dyDescent="0.45">
      <c r="C70" s="614" t="s">
        <v>130</v>
      </c>
      <c r="D70" s="654" t="s">
        <v>2468</v>
      </c>
      <c r="E70" s="404">
        <v>0</v>
      </c>
      <c r="F70" s="404">
        <v>0</v>
      </c>
      <c r="G70" s="404">
        <v>0</v>
      </c>
      <c r="H70" s="404">
        <v>0</v>
      </c>
      <c r="I70" s="404">
        <v>0</v>
      </c>
      <c r="J70" s="405">
        <v>0</v>
      </c>
      <c r="K70" s="495">
        <v>0</v>
      </c>
      <c r="L70" s="611"/>
      <c r="M70" s="611"/>
      <c r="Q70" s="611"/>
      <c r="R70" s="611"/>
    </row>
    <row r="71" spans="3:18" x14ac:dyDescent="0.45">
      <c r="C71" s="612" t="s">
        <v>1529</v>
      </c>
      <c r="D71" s="655" t="s">
        <v>2468</v>
      </c>
      <c r="E71" s="394">
        <v>0</v>
      </c>
      <c r="F71" s="394">
        <v>0</v>
      </c>
      <c r="G71" s="394">
        <v>0</v>
      </c>
      <c r="H71" s="394">
        <v>0</v>
      </c>
      <c r="I71" s="394">
        <v>0</v>
      </c>
      <c r="J71" s="399">
        <v>0</v>
      </c>
      <c r="K71" s="495">
        <v>0</v>
      </c>
      <c r="L71" s="611"/>
      <c r="M71" s="611"/>
      <c r="Q71" s="611"/>
      <c r="R71" s="611"/>
    </row>
    <row r="72" spans="3:18" x14ac:dyDescent="0.45">
      <c r="C72" s="614" t="s">
        <v>519</v>
      </c>
      <c r="D72" s="654" t="s">
        <v>2468</v>
      </c>
      <c r="E72" s="404">
        <v>0</v>
      </c>
      <c r="F72" s="404">
        <v>0</v>
      </c>
      <c r="G72" s="404">
        <v>0</v>
      </c>
      <c r="H72" s="404">
        <v>0</v>
      </c>
      <c r="I72" s="404">
        <v>0</v>
      </c>
      <c r="J72" s="405">
        <v>0</v>
      </c>
      <c r="K72" s="495">
        <v>0</v>
      </c>
      <c r="L72" s="611"/>
      <c r="M72" s="611"/>
      <c r="Q72" s="611"/>
      <c r="R72" s="611"/>
    </row>
    <row r="73" spans="3:18" x14ac:dyDescent="0.45">
      <c r="C73" s="612" t="s">
        <v>1530</v>
      </c>
      <c r="D73" s="655" t="s">
        <v>2468</v>
      </c>
      <c r="E73" s="394">
        <v>0</v>
      </c>
      <c r="F73" s="394">
        <v>0</v>
      </c>
      <c r="G73" s="394">
        <v>0</v>
      </c>
      <c r="H73" s="394">
        <v>0</v>
      </c>
      <c r="I73" s="394">
        <v>0</v>
      </c>
      <c r="J73" s="399">
        <v>0</v>
      </c>
      <c r="K73" s="495">
        <v>0</v>
      </c>
      <c r="L73" s="611"/>
      <c r="M73" s="611"/>
      <c r="Q73" s="611"/>
      <c r="R73" s="611"/>
    </row>
    <row r="74" spans="3:18" x14ac:dyDescent="0.45">
      <c r="C74" s="614" t="s">
        <v>520</v>
      </c>
      <c r="D74" s="654" t="s">
        <v>2468</v>
      </c>
      <c r="E74" s="404">
        <v>0</v>
      </c>
      <c r="F74" s="404">
        <v>0</v>
      </c>
      <c r="G74" s="404">
        <v>0</v>
      </c>
      <c r="H74" s="404">
        <v>0</v>
      </c>
      <c r="I74" s="404">
        <v>0</v>
      </c>
      <c r="J74" s="405">
        <v>0</v>
      </c>
      <c r="K74" s="495">
        <v>0</v>
      </c>
      <c r="L74" s="611"/>
      <c r="M74" s="611"/>
      <c r="Q74" s="611"/>
      <c r="R74" s="611"/>
    </row>
    <row r="75" spans="3:18" x14ac:dyDescent="0.45">
      <c r="C75" s="612" t="s">
        <v>521</v>
      </c>
      <c r="D75" s="655" t="s">
        <v>2468</v>
      </c>
      <c r="E75" s="394">
        <v>0</v>
      </c>
      <c r="F75" s="394">
        <v>0</v>
      </c>
      <c r="G75" s="394">
        <v>0</v>
      </c>
      <c r="H75" s="394">
        <v>0</v>
      </c>
      <c r="I75" s="394">
        <v>0</v>
      </c>
      <c r="J75" s="399">
        <v>0</v>
      </c>
      <c r="K75" s="495">
        <v>0</v>
      </c>
      <c r="L75" s="611"/>
      <c r="M75" s="611"/>
      <c r="Q75" s="611"/>
      <c r="R75" s="611"/>
    </row>
    <row r="76" spans="3:18" x14ac:dyDescent="0.45">
      <c r="C76" s="614" t="s">
        <v>522</v>
      </c>
      <c r="D76" s="654" t="s">
        <v>2468</v>
      </c>
      <c r="E76" s="404">
        <v>0</v>
      </c>
      <c r="F76" s="404">
        <v>0</v>
      </c>
      <c r="G76" s="404">
        <v>0</v>
      </c>
      <c r="H76" s="404">
        <v>0</v>
      </c>
      <c r="I76" s="404">
        <v>0</v>
      </c>
      <c r="J76" s="405">
        <v>0</v>
      </c>
      <c r="K76" s="495">
        <v>0</v>
      </c>
      <c r="L76" s="611"/>
      <c r="M76" s="611"/>
      <c r="Q76" s="611"/>
      <c r="R76" s="611"/>
    </row>
    <row r="77" spans="3:18" x14ac:dyDescent="0.45">
      <c r="C77" s="612" t="s">
        <v>523</v>
      </c>
      <c r="D77" s="655" t="s">
        <v>2468</v>
      </c>
      <c r="E77" s="394">
        <v>0</v>
      </c>
      <c r="F77" s="394">
        <v>0</v>
      </c>
      <c r="G77" s="394">
        <v>0</v>
      </c>
      <c r="H77" s="394">
        <v>0</v>
      </c>
      <c r="I77" s="394">
        <v>0</v>
      </c>
      <c r="J77" s="399">
        <v>0</v>
      </c>
      <c r="K77" s="495">
        <v>0</v>
      </c>
      <c r="L77" s="611"/>
      <c r="M77" s="611"/>
      <c r="Q77" s="611"/>
      <c r="R77" s="611"/>
    </row>
    <row r="78" spans="3:18" x14ac:dyDescent="0.45">
      <c r="C78" s="614" t="s">
        <v>524</v>
      </c>
      <c r="D78" s="654" t="s">
        <v>2468</v>
      </c>
      <c r="E78" s="404">
        <v>0</v>
      </c>
      <c r="F78" s="404">
        <v>0</v>
      </c>
      <c r="G78" s="404">
        <v>0</v>
      </c>
      <c r="H78" s="404">
        <v>0</v>
      </c>
      <c r="I78" s="404">
        <v>0</v>
      </c>
      <c r="J78" s="405">
        <v>0</v>
      </c>
      <c r="K78" s="495">
        <v>0</v>
      </c>
      <c r="L78" s="611"/>
      <c r="M78" s="611"/>
      <c r="Q78" s="611"/>
      <c r="R78" s="611"/>
    </row>
    <row r="79" spans="3:18" x14ac:dyDescent="0.45">
      <c r="C79" s="612" t="s">
        <v>525</v>
      </c>
      <c r="D79" s="655" t="s">
        <v>2468</v>
      </c>
      <c r="E79" s="394">
        <v>0</v>
      </c>
      <c r="F79" s="394">
        <v>0</v>
      </c>
      <c r="G79" s="394">
        <v>0</v>
      </c>
      <c r="H79" s="394">
        <v>0</v>
      </c>
      <c r="I79" s="394">
        <v>0</v>
      </c>
      <c r="J79" s="399">
        <v>0</v>
      </c>
      <c r="K79" s="495">
        <v>0</v>
      </c>
      <c r="L79" s="611"/>
      <c r="M79" s="611"/>
      <c r="Q79" s="611"/>
      <c r="R79" s="611"/>
    </row>
    <row r="80" spans="3:18" x14ac:dyDescent="0.45">
      <c r="C80" s="614" t="s">
        <v>526</v>
      </c>
      <c r="D80" s="654" t="s">
        <v>2468</v>
      </c>
      <c r="E80" s="404">
        <v>0</v>
      </c>
      <c r="F80" s="404">
        <v>0</v>
      </c>
      <c r="G80" s="404">
        <v>0</v>
      </c>
      <c r="H80" s="404">
        <v>0</v>
      </c>
      <c r="I80" s="404">
        <v>0</v>
      </c>
      <c r="J80" s="405">
        <v>0</v>
      </c>
      <c r="K80" s="495">
        <v>0</v>
      </c>
      <c r="L80" s="611"/>
      <c r="M80" s="611"/>
      <c r="Q80" s="611"/>
      <c r="R80" s="611"/>
    </row>
    <row r="81" spans="3:18" x14ac:dyDescent="0.45">
      <c r="C81" s="612" t="s">
        <v>527</v>
      </c>
      <c r="D81" s="655" t="s">
        <v>2468</v>
      </c>
      <c r="E81" s="394">
        <v>0</v>
      </c>
      <c r="F81" s="394">
        <v>0</v>
      </c>
      <c r="G81" s="394">
        <v>0</v>
      </c>
      <c r="H81" s="394">
        <v>0</v>
      </c>
      <c r="I81" s="394">
        <v>0</v>
      </c>
      <c r="J81" s="399">
        <v>0</v>
      </c>
      <c r="K81" s="495">
        <v>0</v>
      </c>
      <c r="L81" s="611"/>
      <c r="M81" s="611"/>
      <c r="Q81" s="611"/>
      <c r="R81" s="611"/>
    </row>
    <row r="82" spans="3:18" x14ac:dyDescent="0.45">
      <c r="C82" s="614" t="s">
        <v>528</v>
      </c>
      <c r="D82" s="654" t="s">
        <v>2468</v>
      </c>
      <c r="E82" s="404">
        <v>0</v>
      </c>
      <c r="F82" s="404">
        <v>0</v>
      </c>
      <c r="G82" s="404">
        <v>0</v>
      </c>
      <c r="H82" s="404">
        <v>0</v>
      </c>
      <c r="I82" s="404">
        <v>0</v>
      </c>
      <c r="J82" s="405">
        <v>0</v>
      </c>
      <c r="K82" s="495">
        <v>0</v>
      </c>
      <c r="L82" s="611"/>
      <c r="M82" s="611"/>
      <c r="Q82" s="611"/>
      <c r="R82" s="611"/>
    </row>
    <row r="83" spans="3:18" x14ac:dyDescent="0.45">
      <c r="C83" s="612" t="s">
        <v>529</v>
      </c>
      <c r="D83" s="655" t="s">
        <v>2468</v>
      </c>
      <c r="E83" s="394">
        <v>0</v>
      </c>
      <c r="F83" s="394">
        <v>0</v>
      </c>
      <c r="G83" s="394">
        <v>0</v>
      </c>
      <c r="H83" s="394">
        <v>0</v>
      </c>
      <c r="I83" s="394">
        <v>0</v>
      </c>
      <c r="J83" s="399">
        <v>0</v>
      </c>
      <c r="K83" s="495">
        <v>0</v>
      </c>
      <c r="L83" s="611"/>
      <c r="M83" s="611"/>
      <c r="Q83" s="611"/>
      <c r="R83" s="611"/>
    </row>
    <row r="84" spans="3:18" x14ac:dyDescent="0.45">
      <c r="C84" s="614" t="s">
        <v>530</v>
      </c>
      <c r="D84" s="654" t="s">
        <v>2468</v>
      </c>
      <c r="E84" s="404">
        <v>0</v>
      </c>
      <c r="F84" s="404">
        <v>0</v>
      </c>
      <c r="G84" s="404">
        <v>0</v>
      </c>
      <c r="H84" s="404">
        <v>0</v>
      </c>
      <c r="I84" s="404">
        <v>0</v>
      </c>
      <c r="J84" s="405">
        <v>0</v>
      </c>
      <c r="K84" s="495">
        <v>0</v>
      </c>
      <c r="L84" s="611"/>
      <c r="M84" s="611"/>
      <c r="Q84" s="611"/>
      <c r="R84" s="611"/>
    </row>
    <row r="85" spans="3:18" x14ac:dyDescent="0.45">
      <c r="C85" s="612" t="s">
        <v>531</v>
      </c>
      <c r="D85" s="655" t="s">
        <v>2468</v>
      </c>
      <c r="E85" s="394">
        <v>0</v>
      </c>
      <c r="F85" s="394">
        <v>0</v>
      </c>
      <c r="G85" s="394">
        <v>0</v>
      </c>
      <c r="H85" s="394">
        <v>0</v>
      </c>
      <c r="I85" s="394">
        <v>0</v>
      </c>
      <c r="J85" s="399">
        <v>0</v>
      </c>
      <c r="K85" s="495">
        <v>0</v>
      </c>
      <c r="L85" s="611"/>
      <c r="M85" s="611"/>
      <c r="Q85" s="611"/>
      <c r="R85" s="611"/>
    </row>
    <row r="86" spans="3:18" x14ac:dyDescent="0.45">
      <c r="C86" s="614" t="s">
        <v>532</v>
      </c>
      <c r="D86" s="654" t="s">
        <v>2468</v>
      </c>
      <c r="E86" s="404">
        <v>0</v>
      </c>
      <c r="F86" s="404">
        <v>0</v>
      </c>
      <c r="G86" s="404">
        <v>0</v>
      </c>
      <c r="H86" s="404">
        <v>0</v>
      </c>
      <c r="I86" s="404">
        <v>0</v>
      </c>
      <c r="J86" s="405">
        <v>0</v>
      </c>
      <c r="K86" s="495">
        <v>0</v>
      </c>
      <c r="L86" s="611"/>
      <c r="M86" s="611"/>
      <c r="Q86" s="611"/>
      <c r="R86" s="611"/>
    </row>
    <row r="87" spans="3:18" x14ac:dyDescent="0.45">
      <c r="C87" s="612" t="s">
        <v>533</v>
      </c>
      <c r="D87" s="655" t="s">
        <v>2468</v>
      </c>
      <c r="E87" s="394">
        <v>0</v>
      </c>
      <c r="F87" s="394">
        <v>0</v>
      </c>
      <c r="G87" s="394">
        <v>0</v>
      </c>
      <c r="H87" s="394">
        <v>0</v>
      </c>
      <c r="I87" s="394">
        <v>0</v>
      </c>
      <c r="J87" s="399">
        <v>0</v>
      </c>
      <c r="K87" s="495">
        <v>0</v>
      </c>
      <c r="L87" s="611"/>
      <c r="M87" s="611"/>
      <c r="Q87" s="611"/>
      <c r="R87" s="611"/>
    </row>
    <row r="88" spans="3:18" x14ac:dyDescent="0.45">
      <c r="C88" s="614" t="s">
        <v>534</v>
      </c>
      <c r="D88" s="654" t="s">
        <v>2468</v>
      </c>
      <c r="E88" s="404">
        <v>0</v>
      </c>
      <c r="F88" s="404">
        <v>0</v>
      </c>
      <c r="G88" s="404">
        <v>0</v>
      </c>
      <c r="H88" s="404">
        <v>0</v>
      </c>
      <c r="I88" s="404">
        <v>0</v>
      </c>
      <c r="J88" s="405">
        <v>0</v>
      </c>
      <c r="K88" s="495">
        <v>0</v>
      </c>
      <c r="L88" s="611"/>
      <c r="M88" s="611"/>
      <c r="Q88" s="611"/>
      <c r="R88" s="611"/>
    </row>
    <row r="89" spans="3:18" x14ac:dyDescent="0.45">
      <c r="C89" s="612" t="s">
        <v>535</v>
      </c>
      <c r="D89" s="655" t="s">
        <v>2468</v>
      </c>
      <c r="E89" s="394">
        <v>0</v>
      </c>
      <c r="F89" s="394">
        <v>0</v>
      </c>
      <c r="G89" s="394">
        <v>0</v>
      </c>
      <c r="H89" s="394">
        <v>0</v>
      </c>
      <c r="I89" s="394">
        <v>0</v>
      </c>
      <c r="J89" s="399">
        <v>0</v>
      </c>
      <c r="K89" s="495">
        <v>0</v>
      </c>
      <c r="L89" s="611"/>
      <c r="M89" s="611"/>
      <c r="Q89" s="611"/>
      <c r="R89" s="611"/>
    </row>
    <row r="90" spans="3:18" x14ac:dyDescent="0.45">
      <c r="C90" s="614" t="s">
        <v>536</v>
      </c>
      <c r="D90" s="654" t="s">
        <v>2468</v>
      </c>
      <c r="E90" s="404">
        <v>0</v>
      </c>
      <c r="F90" s="404">
        <v>0</v>
      </c>
      <c r="G90" s="404">
        <v>0</v>
      </c>
      <c r="H90" s="404">
        <v>0</v>
      </c>
      <c r="I90" s="404">
        <v>0</v>
      </c>
      <c r="J90" s="405">
        <v>0</v>
      </c>
      <c r="K90" s="495">
        <v>0</v>
      </c>
      <c r="L90" s="611"/>
      <c r="M90" s="611"/>
      <c r="Q90" s="611"/>
      <c r="R90" s="611"/>
    </row>
    <row r="91" spans="3:18" x14ac:dyDescent="0.45">
      <c r="C91" s="612" t="s">
        <v>537</v>
      </c>
      <c r="D91" s="655" t="s">
        <v>2468</v>
      </c>
      <c r="E91" s="394">
        <v>0</v>
      </c>
      <c r="F91" s="394">
        <v>0</v>
      </c>
      <c r="G91" s="394">
        <v>0</v>
      </c>
      <c r="H91" s="394">
        <v>0</v>
      </c>
      <c r="I91" s="394">
        <v>0</v>
      </c>
      <c r="J91" s="399">
        <v>0</v>
      </c>
      <c r="K91" s="495">
        <v>0</v>
      </c>
      <c r="L91" s="611"/>
      <c r="M91" s="611"/>
      <c r="Q91" s="611"/>
      <c r="R91" s="611"/>
    </row>
    <row r="92" spans="3:18" x14ac:dyDescent="0.45">
      <c r="C92" s="614" t="s">
        <v>538</v>
      </c>
      <c r="D92" s="654" t="s">
        <v>2468</v>
      </c>
      <c r="E92" s="404">
        <v>0</v>
      </c>
      <c r="F92" s="404">
        <v>0</v>
      </c>
      <c r="G92" s="404">
        <v>0</v>
      </c>
      <c r="H92" s="404">
        <v>0</v>
      </c>
      <c r="I92" s="404">
        <v>0</v>
      </c>
      <c r="J92" s="405">
        <v>0</v>
      </c>
      <c r="K92" s="495">
        <v>0</v>
      </c>
      <c r="L92" s="611"/>
      <c r="M92" s="611"/>
      <c r="Q92" s="611"/>
      <c r="R92" s="611"/>
    </row>
    <row r="93" spans="3:18" x14ac:dyDescent="0.45">
      <c r="C93" s="612" t="s">
        <v>539</v>
      </c>
      <c r="D93" s="655" t="s">
        <v>2468</v>
      </c>
      <c r="E93" s="394">
        <v>0</v>
      </c>
      <c r="F93" s="394">
        <v>0</v>
      </c>
      <c r="G93" s="394">
        <v>0</v>
      </c>
      <c r="H93" s="394">
        <v>0</v>
      </c>
      <c r="I93" s="394">
        <v>0</v>
      </c>
      <c r="J93" s="399">
        <v>0</v>
      </c>
      <c r="K93" s="495">
        <v>0</v>
      </c>
      <c r="L93" s="611"/>
      <c r="M93" s="611"/>
      <c r="Q93" s="611"/>
      <c r="R93" s="611"/>
    </row>
    <row r="94" spans="3:18" x14ac:dyDescent="0.45">
      <c r="C94" s="614" t="s">
        <v>540</v>
      </c>
      <c r="D94" s="654" t="s">
        <v>2468</v>
      </c>
      <c r="E94" s="404">
        <v>0</v>
      </c>
      <c r="F94" s="404">
        <v>0</v>
      </c>
      <c r="G94" s="404">
        <v>0</v>
      </c>
      <c r="H94" s="404">
        <v>0</v>
      </c>
      <c r="I94" s="404">
        <v>0</v>
      </c>
      <c r="J94" s="405">
        <v>0</v>
      </c>
      <c r="K94" s="495">
        <v>0</v>
      </c>
      <c r="L94" s="611"/>
      <c r="M94" s="611"/>
      <c r="Q94" s="611"/>
      <c r="R94" s="611"/>
    </row>
    <row r="95" spans="3:18" x14ac:dyDescent="0.45">
      <c r="C95" s="612" t="s">
        <v>541</v>
      </c>
      <c r="D95" s="655" t="s">
        <v>2468</v>
      </c>
      <c r="E95" s="394">
        <v>0</v>
      </c>
      <c r="F95" s="394">
        <v>0</v>
      </c>
      <c r="G95" s="394">
        <v>0</v>
      </c>
      <c r="H95" s="394">
        <v>0</v>
      </c>
      <c r="I95" s="394">
        <v>0</v>
      </c>
      <c r="J95" s="399">
        <v>0</v>
      </c>
      <c r="K95" s="495">
        <v>0</v>
      </c>
      <c r="L95" s="611"/>
      <c r="M95" s="611"/>
    </row>
    <row r="96" spans="3:18" x14ac:dyDescent="0.45">
      <c r="C96" s="614" t="s">
        <v>542</v>
      </c>
      <c r="D96" s="654" t="s">
        <v>2468</v>
      </c>
      <c r="E96" s="404">
        <v>0</v>
      </c>
      <c r="F96" s="404">
        <v>0</v>
      </c>
      <c r="G96" s="404">
        <v>0</v>
      </c>
      <c r="H96" s="404">
        <v>0</v>
      </c>
      <c r="I96" s="404">
        <v>0</v>
      </c>
      <c r="J96" s="405">
        <v>0</v>
      </c>
      <c r="K96" s="495">
        <v>0</v>
      </c>
      <c r="L96" s="611"/>
      <c r="M96" s="611"/>
    </row>
    <row r="97" spans="3:13" x14ac:dyDescent="0.45">
      <c r="C97" s="612" t="s">
        <v>543</v>
      </c>
      <c r="D97" s="655" t="s">
        <v>2468</v>
      </c>
      <c r="E97" s="394">
        <v>0</v>
      </c>
      <c r="F97" s="394">
        <v>0</v>
      </c>
      <c r="G97" s="394">
        <v>0</v>
      </c>
      <c r="H97" s="394">
        <v>0</v>
      </c>
      <c r="I97" s="394">
        <v>0</v>
      </c>
      <c r="J97" s="399">
        <v>0</v>
      </c>
      <c r="K97" s="495">
        <v>0</v>
      </c>
      <c r="L97" s="611"/>
      <c r="M97" s="611"/>
    </row>
    <row r="98" spans="3:13" x14ac:dyDescent="0.45">
      <c r="C98" s="614" t="s">
        <v>544</v>
      </c>
      <c r="D98" s="654" t="s">
        <v>2468</v>
      </c>
      <c r="E98" s="404">
        <v>0</v>
      </c>
      <c r="F98" s="404">
        <v>0</v>
      </c>
      <c r="G98" s="404">
        <v>0</v>
      </c>
      <c r="H98" s="404">
        <v>0</v>
      </c>
      <c r="I98" s="404">
        <v>0</v>
      </c>
      <c r="J98" s="405">
        <v>0</v>
      </c>
      <c r="K98" s="495">
        <v>0</v>
      </c>
      <c r="L98" s="611"/>
      <c r="M98" s="611"/>
    </row>
    <row r="99" spans="3:13" x14ac:dyDescent="0.45">
      <c r="C99" s="612" t="s">
        <v>545</v>
      </c>
      <c r="D99" s="655" t="s">
        <v>2468</v>
      </c>
      <c r="E99" s="394">
        <v>0</v>
      </c>
      <c r="F99" s="394">
        <v>0</v>
      </c>
      <c r="G99" s="394">
        <v>0</v>
      </c>
      <c r="H99" s="394">
        <v>0</v>
      </c>
      <c r="I99" s="394">
        <v>0</v>
      </c>
      <c r="J99" s="399">
        <v>0</v>
      </c>
      <c r="K99" s="495">
        <v>0</v>
      </c>
      <c r="L99" s="611"/>
      <c r="M99" s="611"/>
    </row>
    <row r="100" spans="3:13" x14ac:dyDescent="0.45">
      <c r="C100" s="614" t="s">
        <v>546</v>
      </c>
      <c r="D100" s="654" t="s">
        <v>2468</v>
      </c>
      <c r="E100" s="404">
        <v>0</v>
      </c>
      <c r="F100" s="404">
        <v>0</v>
      </c>
      <c r="G100" s="404">
        <v>0</v>
      </c>
      <c r="H100" s="404">
        <v>0</v>
      </c>
      <c r="I100" s="404">
        <v>0</v>
      </c>
      <c r="J100" s="405">
        <v>0</v>
      </c>
      <c r="K100" s="495">
        <v>0</v>
      </c>
      <c r="L100" s="611"/>
      <c r="M100" s="611"/>
    </row>
    <row r="101" spans="3:13" x14ac:dyDescent="0.45">
      <c r="C101" s="612" t="s">
        <v>547</v>
      </c>
      <c r="D101" s="655" t="s">
        <v>2468</v>
      </c>
      <c r="E101" s="394">
        <v>0</v>
      </c>
      <c r="F101" s="394">
        <v>0</v>
      </c>
      <c r="G101" s="394">
        <v>0</v>
      </c>
      <c r="H101" s="394">
        <v>0</v>
      </c>
      <c r="I101" s="394">
        <v>0</v>
      </c>
      <c r="J101" s="399">
        <v>0</v>
      </c>
      <c r="K101" s="495">
        <v>0</v>
      </c>
      <c r="L101" s="611"/>
      <c r="M101" s="611"/>
    </row>
    <row r="102" spans="3:13" x14ac:dyDescent="0.45">
      <c r="C102" s="614" t="s">
        <v>548</v>
      </c>
      <c r="D102" s="654" t="s">
        <v>2468</v>
      </c>
      <c r="E102" s="404">
        <v>0</v>
      </c>
      <c r="F102" s="404">
        <v>0</v>
      </c>
      <c r="G102" s="404">
        <v>0</v>
      </c>
      <c r="H102" s="404">
        <v>0</v>
      </c>
      <c r="I102" s="404">
        <v>0</v>
      </c>
      <c r="J102" s="405">
        <v>0</v>
      </c>
      <c r="K102" s="495">
        <v>0</v>
      </c>
      <c r="L102" s="611"/>
      <c r="M102" s="611"/>
    </row>
    <row r="103" spans="3:13" x14ac:dyDescent="0.45">
      <c r="C103" s="612" t="s">
        <v>549</v>
      </c>
      <c r="D103" s="655" t="s">
        <v>2468</v>
      </c>
      <c r="E103" s="394">
        <v>0</v>
      </c>
      <c r="F103" s="394">
        <v>0</v>
      </c>
      <c r="G103" s="394">
        <v>0</v>
      </c>
      <c r="H103" s="394">
        <v>0</v>
      </c>
      <c r="I103" s="394">
        <v>0</v>
      </c>
      <c r="J103" s="399">
        <v>0</v>
      </c>
      <c r="K103" s="495">
        <v>0</v>
      </c>
      <c r="L103" s="611"/>
      <c r="M103" s="611"/>
    </row>
    <row r="104" spans="3:13" x14ac:dyDescent="0.45">
      <c r="C104" s="614" t="s">
        <v>550</v>
      </c>
      <c r="D104" s="654" t="s">
        <v>2468</v>
      </c>
      <c r="E104" s="404">
        <v>0</v>
      </c>
      <c r="F104" s="404">
        <v>0</v>
      </c>
      <c r="G104" s="404">
        <v>0</v>
      </c>
      <c r="H104" s="404">
        <v>0</v>
      </c>
      <c r="I104" s="404">
        <v>0</v>
      </c>
      <c r="J104" s="405">
        <v>0</v>
      </c>
      <c r="K104" s="495">
        <v>0</v>
      </c>
      <c r="L104" s="611"/>
      <c r="M104" s="611"/>
    </row>
    <row r="105" spans="3:13" x14ac:dyDescent="0.45">
      <c r="C105" s="612" t="s">
        <v>551</v>
      </c>
      <c r="D105" s="655" t="s">
        <v>2468</v>
      </c>
      <c r="E105" s="394">
        <v>0</v>
      </c>
      <c r="F105" s="394">
        <v>0</v>
      </c>
      <c r="G105" s="394">
        <v>0</v>
      </c>
      <c r="H105" s="394">
        <v>0</v>
      </c>
      <c r="I105" s="394">
        <v>0</v>
      </c>
      <c r="J105" s="399">
        <v>0</v>
      </c>
      <c r="K105" s="495">
        <v>0</v>
      </c>
      <c r="L105" s="611"/>
      <c r="M105" s="611"/>
    </row>
    <row r="106" spans="3:13" x14ac:dyDescent="0.45">
      <c r="C106" s="614" t="s">
        <v>552</v>
      </c>
      <c r="D106" s="654" t="s">
        <v>2468</v>
      </c>
      <c r="E106" s="404">
        <v>0</v>
      </c>
      <c r="F106" s="404">
        <v>0</v>
      </c>
      <c r="G106" s="404">
        <v>0</v>
      </c>
      <c r="H106" s="404">
        <v>0</v>
      </c>
      <c r="I106" s="404">
        <v>0</v>
      </c>
      <c r="J106" s="405">
        <v>0</v>
      </c>
      <c r="K106" s="495">
        <v>0</v>
      </c>
      <c r="L106" s="611"/>
      <c r="M106" s="611"/>
    </row>
    <row r="107" spans="3:13" x14ac:dyDescent="0.45">
      <c r="C107" s="612" t="s">
        <v>553</v>
      </c>
      <c r="D107" s="655" t="s">
        <v>2468</v>
      </c>
      <c r="E107" s="394">
        <v>0</v>
      </c>
      <c r="F107" s="394">
        <v>0</v>
      </c>
      <c r="G107" s="394">
        <v>0</v>
      </c>
      <c r="H107" s="394">
        <v>0</v>
      </c>
      <c r="I107" s="394">
        <v>0</v>
      </c>
      <c r="J107" s="399">
        <v>0</v>
      </c>
      <c r="K107" s="495">
        <v>0</v>
      </c>
      <c r="L107" s="611"/>
      <c r="M107" s="611"/>
    </row>
    <row r="108" spans="3:13" x14ac:dyDescent="0.45">
      <c r="C108" s="614" t="s">
        <v>554</v>
      </c>
      <c r="D108" s="654" t="s">
        <v>2468</v>
      </c>
      <c r="E108" s="404">
        <v>0</v>
      </c>
      <c r="F108" s="404">
        <v>0</v>
      </c>
      <c r="G108" s="404">
        <v>0</v>
      </c>
      <c r="H108" s="404">
        <v>0</v>
      </c>
      <c r="I108" s="404">
        <v>0</v>
      </c>
      <c r="J108" s="405">
        <v>0</v>
      </c>
      <c r="K108" s="495">
        <v>0</v>
      </c>
      <c r="L108" s="611"/>
      <c r="M108" s="611"/>
    </row>
    <row r="109" spans="3:13" x14ac:dyDescent="0.45">
      <c r="C109" s="612" t="s">
        <v>555</v>
      </c>
      <c r="D109" s="655" t="s">
        <v>2468</v>
      </c>
      <c r="E109" s="394">
        <v>0</v>
      </c>
      <c r="F109" s="394">
        <v>0</v>
      </c>
      <c r="G109" s="394">
        <v>0</v>
      </c>
      <c r="H109" s="394">
        <v>0</v>
      </c>
      <c r="I109" s="394">
        <v>0</v>
      </c>
      <c r="J109" s="399">
        <v>0</v>
      </c>
      <c r="K109" s="495">
        <v>0</v>
      </c>
      <c r="L109" s="611"/>
      <c r="M109" s="611"/>
    </row>
    <row r="110" spans="3:13" x14ac:dyDescent="0.45">
      <c r="C110" s="614" t="s">
        <v>556</v>
      </c>
      <c r="D110" s="654" t="s">
        <v>2468</v>
      </c>
      <c r="E110" s="404">
        <v>0</v>
      </c>
      <c r="F110" s="404">
        <v>0</v>
      </c>
      <c r="G110" s="404">
        <v>0</v>
      </c>
      <c r="H110" s="404">
        <v>0</v>
      </c>
      <c r="I110" s="404">
        <v>0</v>
      </c>
      <c r="J110" s="405">
        <v>0</v>
      </c>
      <c r="K110" s="495">
        <v>0</v>
      </c>
      <c r="L110" s="611"/>
      <c r="M110" s="611"/>
    </row>
    <row r="111" spans="3:13" x14ac:dyDescent="0.45">
      <c r="C111" s="612" t="s">
        <v>557</v>
      </c>
      <c r="D111" s="655" t="s">
        <v>2468</v>
      </c>
      <c r="E111" s="394">
        <v>0</v>
      </c>
      <c r="F111" s="394">
        <v>0</v>
      </c>
      <c r="G111" s="394">
        <v>0</v>
      </c>
      <c r="H111" s="394">
        <v>0</v>
      </c>
      <c r="I111" s="394">
        <v>0</v>
      </c>
      <c r="J111" s="399">
        <v>0</v>
      </c>
      <c r="K111" s="495">
        <v>0</v>
      </c>
      <c r="L111" s="611"/>
      <c r="M111" s="611"/>
    </row>
    <row r="112" spans="3:13" x14ac:dyDescent="0.45">
      <c r="C112" s="1720" t="s">
        <v>4498</v>
      </c>
      <c r="D112" s="1721" t="s">
        <v>2468</v>
      </c>
      <c r="E112" s="1565">
        <v>0</v>
      </c>
      <c r="F112" s="1565">
        <v>0</v>
      </c>
      <c r="G112" s="1565">
        <v>0</v>
      </c>
      <c r="H112" s="1565">
        <v>0</v>
      </c>
      <c r="I112" s="1565">
        <v>0</v>
      </c>
      <c r="J112" s="1566">
        <v>0</v>
      </c>
      <c r="K112" s="495">
        <v>0</v>
      </c>
      <c r="L112" s="611"/>
      <c r="M112" s="611"/>
    </row>
    <row r="113" spans="3:18" x14ac:dyDescent="0.45">
      <c r="C113" s="1720" t="s">
        <v>4499</v>
      </c>
      <c r="D113" s="1721" t="s">
        <v>2468</v>
      </c>
      <c r="E113" s="1565">
        <v>0</v>
      </c>
      <c r="F113" s="1565">
        <v>0</v>
      </c>
      <c r="G113" s="1565">
        <v>0</v>
      </c>
      <c r="H113" s="1565">
        <v>0</v>
      </c>
      <c r="I113" s="1565">
        <v>0</v>
      </c>
      <c r="J113" s="1566">
        <v>0</v>
      </c>
      <c r="K113" s="495">
        <v>0</v>
      </c>
      <c r="L113" s="611"/>
      <c r="M113" s="611"/>
    </row>
    <row r="114" spans="3:18" x14ac:dyDescent="0.45">
      <c r="C114" s="1720" t="s">
        <v>4500</v>
      </c>
      <c r="D114" s="1721" t="s">
        <v>2468</v>
      </c>
      <c r="E114" s="1565">
        <v>0</v>
      </c>
      <c r="F114" s="1565">
        <v>0</v>
      </c>
      <c r="G114" s="1565">
        <v>0</v>
      </c>
      <c r="H114" s="1565">
        <v>0</v>
      </c>
      <c r="I114" s="1565">
        <v>0</v>
      </c>
      <c r="J114" s="1566">
        <v>0</v>
      </c>
      <c r="K114" s="495">
        <v>0</v>
      </c>
      <c r="L114" s="611"/>
      <c r="M114" s="611"/>
    </row>
    <row r="115" spans="3:18" x14ac:dyDescent="0.45">
      <c r="C115" s="1720" t="s">
        <v>4501</v>
      </c>
      <c r="D115" s="1721" t="s">
        <v>2468</v>
      </c>
      <c r="E115" s="1565">
        <v>0</v>
      </c>
      <c r="F115" s="1565">
        <v>0</v>
      </c>
      <c r="G115" s="1565">
        <v>0</v>
      </c>
      <c r="H115" s="1565">
        <v>0</v>
      </c>
      <c r="I115" s="1565">
        <v>0</v>
      </c>
      <c r="J115" s="1566">
        <v>0</v>
      </c>
      <c r="K115" s="495">
        <v>0</v>
      </c>
      <c r="L115" s="611"/>
      <c r="M115" s="611"/>
    </row>
    <row r="116" spans="3:18" x14ac:dyDescent="0.45">
      <c r="C116" s="1720" t="s">
        <v>4502</v>
      </c>
      <c r="D116" s="1721" t="s">
        <v>2468</v>
      </c>
      <c r="E116" s="1565">
        <v>0</v>
      </c>
      <c r="F116" s="1565">
        <v>0</v>
      </c>
      <c r="G116" s="1565">
        <v>0</v>
      </c>
      <c r="H116" s="1565">
        <v>0</v>
      </c>
      <c r="I116" s="1565">
        <v>0</v>
      </c>
      <c r="J116" s="1566">
        <v>0</v>
      </c>
      <c r="K116" s="495">
        <v>0</v>
      </c>
      <c r="L116" s="611"/>
      <c r="M116" s="611"/>
    </row>
    <row r="117" spans="3:18" x14ac:dyDescent="0.45">
      <c r="C117" s="1720" t="s">
        <v>4503</v>
      </c>
      <c r="D117" s="1721" t="s">
        <v>2468</v>
      </c>
      <c r="E117" s="1565">
        <v>0</v>
      </c>
      <c r="F117" s="1565">
        <v>0</v>
      </c>
      <c r="G117" s="1565">
        <v>0</v>
      </c>
      <c r="H117" s="1565">
        <v>0</v>
      </c>
      <c r="I117" s="1565">
        <v>0</v>
      </c>
      <c r="J117" s="1566">
        <v>0</v>
      </c>
      <c r="K117" s="495">
        <v>0</v>
      </c>
      <c r="L117" s="611"/>
      <c r="M117" s="611"/>
    </row>
    <row r="118" spans="3:18" x14ac:dyDescent="0.45">
      <c r="C118" s="1720" t="s">
        <v>4504</v>
      </c>
      <c r="D118" s="1721" t="s">
        <v>2468</v>
      </c>
      <c r="E118" s="1565">
        <v>0</v>
      </c>
      <c r="F118" s="1565">
        <v>0</v>
      </c>
      <c r="G118" s="1565">
        <v>0</v>
      </c>
      <c r="H118" s="1565">
        <v>0</v>
      </c>
      <c r="I118" s="1565">
        <v>0</v>
      </c>
      <c r="J118" s="1566">
        <v>0</v>
      </c>
      <c r="K118" s="495">
        <v>0</v>
      </c>
      <c r="L118" s="611"/>
      <c r="M118" s="611"/>
    </row>
    <row r="119" spans="3:18" x14ac:dyDescent="0.45">
      <c r="C119" s="1720" t="s">
        <v>4505</v>
      </c>
      <c r="D119" s="1721" t="s">
        <v>2468</v>
      </c>
      <c r="E119" s="1565">
        <v>0</v>
      </c>
      <c r="F119" s="1565">
        <v>0</v>
      </c>
      <c r="G119" s="1565">
        <v>0</v>
      </c>
      <c r="H119" s="1565">
        <v>0</v>
      </c>
      <c r="I119" s="1565">
        <v>0</v>
      </c>
      <c r="J119" s="1566">
        <v>0</v>
      </c>
      <c r="K119" s="495">
        <v>0</v>
      </c>
      <c r="L119" s="611"/>
      <c r="M119" s="611"/>
    </row>
    <row r="120" spans="3:18" x14ac:dyDescent="0.45">
      <c r="C120" s="1720" t="s">
        <v>4506</v>
      </c>
      <c r="D120" s="1721" t="s">
        <v>2468</v>
      </c>
      <c r="E120" s="1565">
        <v>0</v>
      </c>
      <c r="F120" s="1565">
        <v>0</v>
      </c>
      <c r="G120" s="1565">
        <v>0</v>
      </c>
      <c r="H120" s="1565">
        <v>0</v>
      </c>
      <c r="I120" s="1565">
        <v>0</v>
      </c>
      <c r="J120" s="1566">
        <v>0</v>
      </c>
      <c r="K120" s="495">
        <v>0</v>
      </c>
      <c r="L120" s="611"/>
      <c r="M120" s="611"/>
    </row>
    <row r="121" spans="3:18" x14ac:dyDescent="0.45">
      <c r="C121" s="1720" t="s">
        <v>4507</v>
      </c>
      <c r="D121" s="1721" t="s">
        <v>2468</v>
      </c>
      <c r="E121" s="1565">
        <v>0</v>
      </c>
      <c r="F121" s="1565">
        <v>0</v>
      </c>
      <c r="G121" s="1565">
        <v>0</v>
      </c>
      <c r="H121" s="1565">
        <v>0</v>
      </c>
      <c r="I121" s="1565">
        <v>0</v>
      </c>
      <c r="J121" s="1566">
        <v>0</v>
      </c>
      <c r="K121" s="495">
        <v>0</v>
      </c>
      <c r="L121" s="611"/>
      <c r="M121" s="611"/>
    </row>
    <row r="122" spans="3:18" x14ac:dyDescent="0.45">
      <c r="C122" s="1720" t="s">
        <v>4508</v>
      </c>
      <c r="D122" s="1721" t="s">
        <v>2468</v>
      </c>
      <c r="E122" s="1565">
        <v>0</v>
      </c>
      <c r="F122" s="1565">
        <v>0</v>
      </c>
      <c r="G122" s="1565">
        <v>0</v>
      </c>
      <c r="H122" s="1565">
        <v>0</v>
      </c>
      <c r="I122" s="1565">
        <v>0</v>
      </c>
      <c r="J122" s="1566">
        <v>0</v>
      </c>
      <c r="K122" s="495">
        <v>0</v>
      </c>
      <c r="L122" s="611"/>
      <c r="M122" s="611"/>
    </row>
    <row r="123" spans="3:18" x14ac:dyDescent="0.45">
      <c r="C123" s="1720" t="s">
        <v>4509</v>
      </c>
      <c r="D123" s="1721" t="s">
        <v>2468</v>
      </c>
      <c r="E123" s="1565">
        <v>0</v>
      </c>
      <c r="F123" s="1565">
        <v>0</v>
      </c>
      <c r="G123" s="1565">
        <v>0</v>
      </c>
      <c r="H123" s="1565">
        <v>0</v>
      </c>
      <c r="I123" s="1565">
        <v>0</v>
      </c>
      <c r="J123" s="1566">
        <v>0</v>
      </c>
      <c r="K123" s="495">
        <v>0</v>
      </c>
      <c r="L123" s="611"/>
      <c r="M123" s="611"/>
    </row>
    <row r="124" spans="3:18" x14ac:dyDescent="0.45">
      <c r="C124" s="1720" t="s">
        <v>4510</v>
      </c>
      <c r="D124" s="1721" t="s">
        <v>2468</v>
      </c>
      <c r="E124" s="1565">
        <v>0</v>
      </c>
      <c r="F124" s="1565">
        <v>0</v>
      </c>
      <c r="G124" s="1565">
        <v>0</v>
      </c>
      <c r="H124" s="1565">
        <v>0</v>
      </c>
      <c r="I124" s="1565">
        <v>0</v>
      </c>
      <c r="J124" s="1566">
        <v>0</v>
      </c>
      <c r="K124" s="495">
        <v>0</v>
      </c>
      <c r="L124" s="611"/>
      <c r="M124" s="611"/>
    </row>
    <row r="125" spans="3:18" x14ac:dyDescent="0.45">
      <c r="C125" s="1720" t="s">
        <v>4511</v>
      </c>
      <c r="D125" s="1721" t="s">
        <v>2468</v>
      </c>
      <c r="E125" s="1565">
        <v>0</v>
      </c>
      <c r="F125" s="1565">
        <v>0</v>
      </c>
      <c r="G125" s="1565">
        <v>0</v>
      </c>
      <c r="H125" s="1565">
        <v>0</v>
      </c>
      <c r="I125" s="1565">
        <v>0</v>
      </c>
      <c r="J125" s="1566">
        <v>0</v>
      </c>
      <c r="K125" s="495">
        <v>0</v>
      </c>
      <c r="L125" s="611"/>
      <c r="M125" s="611"/>
    </row>
    <row r="126" spans="3:18" x14ac:dyDescent="0.45">
      <c r="C126" s="1720" t="s">
        <v>4512</v>
      </c>
      <c r="D126" s="1721" t="s">
        <v>2468</v>
      </c>
      <c r="E126" s="1565">
        <v>0</v>
      </c>
      <c r="F126" s="1565">
        <v>0</v>
      </c>
      <c r="G126" s="1565">
        <v>0</v>
      </c>
      <c r="H126" s="1565">
        <v>0</v>
      </c>
      <c r="I126" s="1565">
        <v>0</v>
      </c>
      <c r="J126" s="1566">
        <v>0</v>
      </c>
      <c r="K126" s="495">
        <v>0</v>
      </c>
      <c r="L126" s="611"/>
      <c r="M126" s="611"/>
    </row>
    <row r="127" spans="3:18" x14ac:dyDescent="0.45">
      <c r="C127" s="1720" t="s">
        <v>4513</v>
      </c>
      <c r="D127" s="1721" t="s">
        <v>2468</v>
      </c>
      <c r="E127" s="1565">
        <v>0</v>
      </c>
      <c r="F127" s="1565">
        <v>0</v>
      </c>
      <c r="G127" s="1565">
        <v>0</v>
      </c>
      <c r="H127" s="1565">
        <v>0</v>
      </c>
      <c r="I127" s="1565">
        <v>0</v>
      </c>
      <c r="J127" s="1566">
        <v>0</v>
      </c>
      <c r="K127" s="495">
        <v>0</v>
      </c>
      <c r="L127" s="611"/>
      <c r="M127" s="611"/>
    </row>
    <row r="128" spans="3:18" x14ac:dyDescent="0.45">
      <c r="C128" s="661">
        <v>133</v>
      </c>
      <c r="D128" s="660" t="s">
        <v>131</v>
      </c>
      <c r="E128" s="404">
        <v>0</v>
      </c>
      <c r="F128" s="404">
        <v>0</v>
      </c>
      <c r="G128" s="404">
        <v>0</v>
      </c>
      <c r="H128" s="404">
        <v>0</v>
      </c>
      <c r="I128" s="404">
        <v>0</v>
      </c>
      <c r="J128" s="405">
        <v>0</v>
      </c>
      <c r="K128" s="495">
        <v>0</v>
      </c>
      <c r="L128" s="611"/>
      <c r="M128" s="611"/>
      <c r="Q128" s="611"/>
      <c r="R128" s="611"/>
    </row>
    <row r="129" spans="3:18" x14ac:dyDescent="0.45">
      <c r="C129" s="612" t="s">
        <v>3106</v>
      </c>
      <c r="D129" s="655" t="s">
        <v>3104</v>
      </c>
      <c r="E129" s="394">
        <v>0</v>
      </c>
      <c r="F129" s="394">
        <v>0</v>
      </c>
      <c r="G129" s="394">
        <v>0</v>
      </c>
      <c r="H129" s="394">
        <v>0</v>
      </c>
      <c r="I129" s="394">
        <v>0</v>
      </c>
      <c r="J129" s="399">
        <v>0</v>
      </c>
      <c r="K129" s="495">
        <v>0</v>
      </c>
      <c r="L129" s="611"/>
      <c r="M129" s="611"/>
      <c r="Q129" s="611"/>
      <c r="R129" s="611"/>
    </row>
    <row r="130" spans="3:18" x14ac:dyDescent="0.45">
      <c r="C130" s="614" t="s">
        <v>3107</v>
      </c>
      <c r="D130" s="654" t="s">
        <v>3105</v>
      </c>
      <c r="E130" s="404">
        <v>0</v>
      </c>
      <c r="F130" s="404">
        <v>0</v>
      </c>
      <c r="G130" s="404">
        <v>0</v>
      </c>
      <c r="H130" s="404">
        <v>0</v>
      </c>
      <c r="I130" s="404">
        <v>0</v>
      </c>
      <c r="J130" s="405">
        <v>0</v>
      </c>
      <c r="K130" s="495">
        <v>0</v>
      </c>
      <c r="L130" s="611"/>
      <c r="M130" s="611"/>
      <c r="Q130" s="611"/>
      <c r="R130" s="611"/>
    </row>
    <row r="131" spans="3:18" x14ac:dyDescent="0.45">
      <c r="C131" s="1720" t="s">
        <v>4516</v>
      </c>
      <c r="D131" s="1721" t="s">
        <v>4517</v>
      </c>
      <c r="E131" s="1565">
        <v>0</v>
      </c>
      <c r="F131" s="1565">
        <v>0</v>
      </c>
      <c r="G131" s="1565">
        <v>0</v>
      </c>
      <c r="H131" s="1565">
        <v>0</v>
      </c>
      <c r="I131" s="1565">
        <v>0</v>
      </c>
      <c r="J131" s="1566">
        <v>0</v>
      </c>
      <c r="K131" s="495">
        <v>0</v>
      </c>
      <c r="L131" s="611"/>
      <c r="M131" s="611"/>
      <c r="Q131" s="611"/>
      <c r="R131" s="611"/>
    </row>
    <row r="132" spans="3:18" x14ac:dyDescent="0.45">
      <c r="C132" s="657">
        <v>136</v>
      </c>
      <c r="D132" s="656" t="s">
        <v>132</v>
      </c>
      <c r="E132" s="394">
        <v>0</v>
      </c>
      <c r="F132" s="394">
        <v>0</v>
      </c>
      <c r="G132" s="394">
        <v>0</v>
      </c>
      <c r="H132" s="394">
        <v>0</v>
      </c>
      <c r="I132" s="394">
        <v>0</v>
      </c>
      <c r="J132" s="399">
        <v>0</v>
      </c>
      <c r="K132" s="495">
        <v>0</v>
      </c>
      <c r="L132" s="611"/>
      <c r="M132" s="611"/>
    </row>
    <row r="133" spans="3:18" x14ac:dyDescent="0.45">
      <c r="C133" s="614">
        <v>1361</v>
      </c>
      <c r="D133" s="654" t="s">
        <v>1048</v>
      </c>
      <c r="E133" s="404">
        <v>0</v>
      </c>
      <c r="F133" s="404">
        <v>0</v>
      </c>
      <c r="G133" s="404">
        <v>0</v>
      </c>
      <c r="H133" s="404">
        <v>0</v>
      </c>
      <c r="I133" s="404">
        <v>0</v>
      </c>
      <c r="J133" s="405">
        <v>0</v>
      </c>
      <c r="K133" s="495">
        <v>0</v>
      </c>
      <c r="L133" s="611"/>
      <c r="M133" s="611"/>
    </row>
    <row r="134" spans="3:18" x14ac:dyDescent="0.45">
      <c r="C134" s="612">
        <v>1362</v>
      </c>
      <c r="D134" s="655" t="s">
        <v>1049</v>
      </c>
      <c r="E134" s="394">
        <v>0</v>
      </c>
      <c r="F134" s="394">
        <v>0</v>
      </c>
      <c r="G134" s="394">
        <v>0</v>
      </c>
      <c r="H134" s="394">
        <v>0</v>
      </c>
      <c r="I134" s="394">
        <v>0</v>
      </c>
      <c r="J134" s="399">
        <v>0</v>
      </c>
      <c r="K134" s="495">
        <v>0</v>
      </c>
      <c r="L134" s="611"/>
      <c r="M134" s="611"/>
    </row>
    <row r="135" spans="3:18" x14ac:dyDescent="0.45">
      <c r="C135" s="614">
        <v>1363</v>
      </c>
      <c r="D135" s="654" t="s">
        <v>1050</v>
      </c>
      <c r="E135" s="404">
        <v>0</v>
      </c>
      <c r="F135" s="404">
        <v>0</v>
      </c>
      <c r="G135" s="404">
        <v>0</v>
      </c>
      <c r="H135" s="404">
        <v>0</v>
      </c>
      <c r="I135" s="404">
        <v>0</v>
      </c>
      <c r="J135" s="405">
        <v>0</v>
      </c>
      <c r="K135" s="495">
        <v>0</v>
      </c>
      <c r="L135" s="611"/>
      <c r="M135" s="611"/>
    </row>
    <row r="136" spans="3:18" x14ac:dyDescent="0.45">
      <c r="C136" s="612">
        <v>1368</v>
      </c>
      <c r="D136" s="655" t="s">
        <v>1051</v>
      </c>
      <c r="E136" s="394">
        <v>0</v>
      </c>
      <c r="F136" s="394">
        <v>0</v>
      </c>
      <c r="G136" s="394">
        <v>0</v>
      </c>
      <c r="H136" s="394">
        <v>0</v>
      </c>
      <c r="I136" s="394">
        <v>0</v>
      </c>
      <c r="J136" s="399">
        <v>0</v>
      </c>
      <c r="K136" s="495">
        <v>0</v>
      </c>
      <c r="L136" s="611"/>
      <c r="M136" s="611"/>
    </row>
    <row r="137" spans="3:18" x14ac:dyDescent="0.45">
      <c r="C137" s="661">
        <v>138</v>
      </c>
      <c r="D137" s="660" t="s">
        <v>133</v>
      </c>
      <c r="E137" s="404">
        <v>0</v>
      </c>
      <c r="F137" s="404">
        <v>0</v>
      </c>
      <c r="G137" s="404">
        <v>0</v>
      </c>
      <c r="H137" s="404">
        <v>0</v>
      </c>
      <c r="I137" s="404">
        <v>0</v>
      </c>
      <c r="J137" s="405">
        <v>0</v>
      </c>
      <c r="K137" s="495">
        <v>0</v>
      </c>
      <c r="L137" s="611">
        <v>0</v>
      </c>
      <c r="M137" s="611"/>
    </row>
    <row r="138" spans="3:18" x14ac:dyDescent="0.45">
      <c r="C138" s="612">
        <v>1381</v>
      </c>
      <c r="D138" s="655" t="s">
        <v>134</v>
      </c>
      <c r="E138" s="394">
        <v>0</v>
      </c>
      <c r="F138" s="394">
        <v>0</v>
      </c>
      <c r="G138" s="394">
        <v>0</v>
      </c>
      <c r="H138" s="394">
        <v>0</v>
      </c>
      <c r="I138" s="394">
        <v>0</v>
      </c>
      <c r="J138" s="399">
        <v>0</v>
      </c>
      <c r="K138" s="495">
        <v>0</v>
      </c>
      <c r="L138" s="611"/>
      <c r="M138" s="611"/>
    </row>
    <row r="139" spans="3:18" x14ac:dyDescent="0.45">
      <c r="C139" s="614">
        <v>1383</v>
      </c>
      <c r="D139" s="654" t="s">
        <v>2426</v>
      </c>
      <c r="E139" s="404">
        <v>0</v>
      </c>
      <c r="F139" s="404">
        <v>0</v>
      </c>
      <c r="G139" s="404">
        <v>0</v>
      </c>
      <c r="H139" s="404">
        <v>0</v>
      </c>
      <c r="I139" s="404">
        <v>0</v>
      </c>
      <c r="J139" s="405">
        <v>0</v>
      </c>
      <c r="K139" s="495">
        <v>0</v>
      </c>
      <c r="L139" s="611"/>
      <c r="M139" s="611"/>
    </row>
    <row r="140" spans="3:18" x14ac:dyDescent="0.45">
      <c r="C140" s="612">
        <v>1388</v>
      </c>
      <c r="D140" s="655" t="s">
        <v>135</v>
      </c>
      <c r="E140" s="394">
        <v>0</v>
      </c>
      <c r="F140" s="394">
        <v>0</v>
      </c>
      <c r="G140" s="394">
        <v>0</v>
      </c>
      <c r="H140" s="394">
        <v>0</v>
      </c>
      <c r="I140" s="394">
        <v>0</v>
      </c>
      <c r="J140" s="399">
        <v>0</v>
      </c>
      <c r="K140" s="495">
        <v>0</v>
      </c>
      <c r="L140" s="611"/>
      <c r="M140" s="611"/>
    </row>
    <row r="141" spans="3:18" x14ac:dyDescent="0.45">
      <c r="C141" s="1736" t="s">
        <v>4544</v>
      </c>
      <c r="D141" s="1739" t="s">
        <v>4518</v>
      </c>
      <c r="E141" s="1737">
        <v>0</v>
      </c>
      <c r="F141" s="1737">
        <v>0</v>
      </c>
      <c r="G141" s="1737">
        <v>0</v>
      </c>
      <c r="H141" s="1737">
        <v>0</v>
      </c>
      <c r="I141" s="1737">
        <v>0</v>
      </c>
      <c r="J141" s="1738">
        <v>0</v>
      </c>
      <c r="K141" s="495">
        <v>0</v>
      </c>
      <c r="L141" s="611"/>
      <c r="M141" s="611"/>
    </row>
    <row r="142" spans="3:18" x14ac:dyDescent="0.45">
      <c r="C142" s="1736" t="s">
        <v>4545</v>
      </c>
      <c r="D142" s="1739" t="s">
        <v>135</v>
      </c>
      <c r="E142" s="1737">
        <v>0</v>
      </c>
      <c r="F142" s="1737">
        <v>0</v>
      </c>
      <c r="G142" s="1737">
        <v>0</v>
      </c>
      <c r="H142" s="1737">
        <v>0</v>
      </c>
      <c r="I142" s="1737">
        <v>0</v>
      </c>
      <c r="J142" s="1738">
        <v>0</v>
      </c>
      <c r="K142" s="495">
        <v>0</v>
      </c>
      <c r="L142" s="611"/>
      <c r="M142" s="611"/>
    </row>
    <row r="143" spans="3:18" x14ac:dyDescent="0.45">
      <c r="C143" s="661">
        <v>141</v>
      </c>
      <c r="D143" s="660" t="s">
        <v>137</v>
      </c>
      <c r="E143" s="404">
        <v>0</v>
      </c>
      <c r="F143" s="404">
        <v>0</v>
      </c>
      <c r="G143" s="404">
        <v>0</v>
      </c>
      <c r="H143" s="404">
        <v>0</v>
      </c>
      <c r="I143" s="404">
        <v>0</v>
      </c>
      <c r="J143" s="405">
        <v>0</v>
      </c>
      <c r="K143" s="495">
        <v>0</v>
      </c>
      <c r="L143" s="611"/>
      <c r="M143" s="611"/>
    </row>
    <row r="144" spans="3:18" x14ac:dyDescent="0.45">
      <c r="C144" s="657">
        <v>151</v>
      </c>
      <c r="D144" s="656" t="s">
        <v>138</v>
      </c>
      <c r="E144" s="394">
        <v>0</v>
      </c>
      <c r="F144" s="394">
        <v>0</v>
      </c>
      <c r="G144" s="394">
        <v>0</v>
      </c>
      <c r="H144" s="394">
        <v>0</v>
      </c>
      <c r="I144" s="394">
        <v>0</v>
      </c>
      <c r="J144" s="399">
        <v>0</v>
      </c>
      <c r="K144" s="495">
        <v>0</v>
      </c>
      <c r="L144" s="611"/>
      <c r="M144" s="611"/>
    </row>
    <row r="145" spans="3:18" x14ac:dyDescent="0.45">
      <c r="C145" s="661">
        <v>152</v>
      </c>
      <c r="D145" s="660" t="s">
        <v>139</v>
      </c>
      <c r="E145" s="404">
        <v>0</v>
      </c>
      <c r="F145" s="404">
        <v>0</v>
      </c>
      <c r="G145" s="404">
        <v>0</v>
      </c>
      <c r="H145" s="404">
        <v>0</v>
      </c>
      <c r="I145" s="404">
        <v>0</v>
      </c>
      <c r="J145" s="405">
        <v>0</v>
      </c>
      <c r="K145" s="495">
        <v>0</v>
      </c>
      <c r="L145" s="611">
        <v>0</v>
      </c>
      <c r="M145" s="611"/>
    </row>
    <row r="146" spans="3:18" x14ac:dyDescent="0.45">
      <c r="C146" s="612">
        <v>1521</v>
      </c>
      <c r="D146" s="655" t="s">
        <v>2469</v>
      </c>
      <c r="E146" s="394">
        <v>0</v>
      </c>
      <c r="F146" s="394">
        <v>0</v>
      </c>
      <c r="G146" s="394">
        <v>0</v>
      </c>
      <c r="H146" s="394">
        <v>0</v>
      </c>
      <c r="I146" s="394">
        <v>0</v>
      </c>
      <c r="J146" s="399">
        <v>0</v>
      </c>
      <c r="K146" s="495">
        <v>0</v>
      </c>
      <c r="L146" s="611"/>
      <c r="M146" s="611"/>
    </row>
    <row r="147" spans="3:18" x14ac:dyDescent="0.45">
      <c r="C147" s="614">
        <v>1522</v>
      </c>
      <c r="D147" s="654" t="s">
        <v>2470</v>
      </c>
      <c r="E147" s="404">
        <v>0</v>
      </c>
      <c r="F147" s="404">
        <v>0</v>
      </c>
      <c r="G147" s="404">
        <v>0</v>
      </c>
      <c r="H147" s="404">
        <v>0</v>
      </c>
      <c r="I147" s="404">
        <v>0</v>
      </c>
      <c r="J147" s="405">
        <v>0</v>
      </c>
      <c r="K147" s="495">
        <v>0</v>
      </c>
      <c r="L147" s="611"/>
      <c r="M147" s="611"/>
    </row>
    <row r="148" spans="3:18" x14ac:dyDescent="0.45">
      <c r="C148" s="612">
        <v>1523</v>
      </c>
      <c r="D148" s="655" t="s">
        <v>2427</v>
      </c>
      <c r="E148" s="394">
        <v>0</v>
      </c>
      <c r="F148" s="394">
        <v>0</v>
      </c>
      <c r="G148" s="394">
        <v>0</v>
      </c>
      <c r="H148" s="394">
        <v>0</v>
      </c>
      <c r="I148" s="394">
        <v>0</v>
      </c>
      <c r="J148" s="399">
        <v>0</v>
      </c>
      <c r="K148" s="495">
        <v>0</v>
      </c>
      <c r="L148" s="611"/>
      <c r="M148" s="611"/>
    </row>
    <row r="149" spans="3:18" x14ac:dyDescent="0.45">
      <c r="C149" s="614">
        <v>1524</v>
      </c>
      <c r="D149" s="654" t="s">
        <v>2428</v>
      </c>
      <c r="E149" s="404">
        <v>0</v>
      </c>
      <c r="F149" s="404">
        <v>0</v>
      </c>
      <c r="G149" s="404">
        <v>0</v>
      </c>
      <c r="H149" s="404">
        <v>0</v>
      </c>
      <c r="I149" s="404">
        <v>0</v>
      </c>
      <c r="J149" s="405">
        <v>0</v>
      </c>
      <c r="K149" s="495">
        <v>0</v>
      </c>
      <c r="L149" s="611"/>
      <c r="M149" s="611"/>
    </row>
    <row r="150" spans="3:18" x14ac:dyDescent="0.45">
      <c r="C150" s="612">
        <v>1525</v>
      </c>
      <c r="D150" s="655" t="s">
        <v>2429</v>
      </c>
      <c r="E150" s="394">
        <v>0</v>
      </c>
      <c r="F150" s="394">
        <v>0</v>
      </c>
      <c r="G150" s="394">
        <v>0</v>
      </c>
      <c r="H150" s="394">
        <v>0</v>
      </c>
      <c r="I150" s="394">
        <v>0</v>
      </c>
      <c r="J150" s="399">
        <v>0</v>
      </c>
      <c r="K150" s="495">
        <v>0</v>
      </c>
      <c r="L150" s="611"/>
      <c r="M150" s="611"/>
    </row>
    <row r="151" spans="3:18" x14ac:dyDescent="0.45">
      <c r="C151" s="661">
        <v>153</v>
      </c>
      <c r="D151" s="660" t="s">
        <v>140</v>
      </c>
      <c r="E151" s="404">
        <v>0</v>
      </c>
      <c r="F151" s="404">
        <v>0</v>
      </c>
      <c r="G151" s="404">
        <v>0</v>
      </c>
      <c r="H151" s="404">
        <v>0</v>
      </c>
      <c r="I151" s="404">
        <v>0</v>
      </c>
      <c r="J151" s="405">
        <v>0</v>
      </c>
      <c r="K151" s="495">
        <v>0</v>
      </c>
      <c r="L151" s="611">
        <v>0</v>
      </c>
      <c r="M151" s="611"/>
      <c r="Q151" s="611"/>
      <c r="R151" s="611"/>
    </row>
    <row r="152" spans="3:18" x14ac:dyDescent="0.45">
      <c r="C152" s="612">
        <v>1531</v>
      </c>
      <c r="D152" s="655" t="s">
        <v>1052</v>
      </c>
      <c r="E152" s="394">
        <v>0</v>
      </c>
      <c r="F152" s="394">
        <v>0</v>
      </c>
      <c r="G152" s="394">
        <v>0</v>
      </c>
      <c r="H152" s="394">
        <v>0</v>
      </c>
      <c r="I152" s="394">
        <v>0</v>
      </c>
      <c r="J152" s="399">
        <v>0</v>
      </c>
      <c r="K152" s="495">
        <v>0</v>
      </c>
      <c r="L152" s="611"/>
      <c r="M152" s="611"/>
      <c r="Q152" s="611"/>
      <c r="R152" s="611"/>
    </row>
    <row r="153" spans="3:18" x14ac:dyDescent="0.45">
      <c r="C153" s="614">
        <v>1532</v>
      </c>
      <c r="D153" s="654" t="s">
        <v>1053</v>
      </c>
      <c r="E153" s="404">
        <v>0</v>
      </c>
      <c r="F153" s="404">
        <v>0</v>
      </c>
      <c r="G153" s="404">
        <v>0</v>
      </c>
      <c r="H153" s="404">
        <v>0</v>
      </c>
      <c r="I153" s="404">
        <v>0</v>
      </c>
      <c r="J153" s="405">
        <v>0</v>
      </c>
      <c r="K153" s="495">
        <v>0</v>
      </c>
      <c r="L153" s="611"/>
      <c r="M153" s="611"/>
    </row>
    <row r="154" spans="3:18" x14ac:dyDescent="0.45">
      <c r="C154" s="612">
        <v>1533</v>
      </c>
      <c r="D154" s="655" t="s">
        <v>1054</v>
      </c>
      <c r="E154" s="394">
        <v>0</v>
      </c>
      <c r="F154" s="394">
        <v>0</v>
      </c>
      <c r="G154" s="394">
        <v>0</v>
      </c>
      <c r="H154" s="394">
        <v>0</v>
      </c>
      <c r="I154" s="394">
        <v>0</v>
      </c>
      <c r="J154" s="399">
        <v>0</v>
      </c>
      <c r="K154" s="495">
        <v>0</v>
      </c>
      <c r="L154" s="611"/>
      <c r="M154" s="611"/>
    </row>
    <row r="155" spans="3:18" x14ac:dyDescent="0.45">
      <c r="C155" s="614">
        <v>1534</v>
      </c>
      <c r="D155" s="654" t="s">
        <v>1055</v>
      </c>
      <c r="E155" s="404">
        <v>0</v>
      </c>
      <c r="F155" s="404">
        <v>0</v>
      </c>
      <c r="G155" s="404">
        <v>0</v>
      </c>
      <c r="H155" s="404">
        <v>0</v>
      </c>
      <c r="I155" s="404">
        <v>0</v>
      </c>
      <c r="J155" s="405">
        <v>0</v>
      </c>
      <c r="K155" s="495">
        <v>0</v>
      </c>
      <c r="L155" s="611"/>
      <c r="M155" s="611"/>
    </row>
    <row r="156" spans="3:18" x14ac:dyDescent="0.45">
      <c r="C156" s="657">
        <v>154</v>
      </c>
      <c r="D156" s="656" t="s">
        <v>2471</v>
      </c>
      <c r="E156" s="394">
        <v>0</v>
      </c>
      <c r="F156" s="394">
        <v>0</v>
      </c>
      <c r="G156" s="394">
        <v>0</v>
      </c>
      <c r="H156" s="394">
        <v>0</v>
      </c>
      <c r="I156" s="394">
        <v>0</v>
      </c>
      <c r="J156" s="399">
        <v>0</v>
      </c>
      <c r="K156" s="495">
        <v>0</v>
      </c>
      <c r="L156" s="611">
        <v>0</v>
      </c>
      <c r="M156" s="611"/>
    </row>
    <row r="157" spans="3:18" x14ac:dyDescent="0.45">
      <c r="C157" s="614">
        <v>1541</v>
      </c>
      <c r="D157" s="654" t="s">
        <v>932</v>
      </c>
      <c r="E157" s="404">
        <v>0</v>
      </c>
      <c r="F157" s="404">
        <v>0</v>
      </c>
      <c r="G157" s="404">
        <v>0</v>
      </c>
      <c r="H157" s="404">
        <v>0</v>
      </c>
      <c r="I157" s="404">
        <v>0</v>
      </c>
      <c r="J157" s="405">
        <v>0</v>
      </c>
      <c r="K157" s="495">
        <v>0</v>
      </c>
      <c r="L157" s="611"/>
      <c r="M157" s="611"/>
    </row>
    <row r="158" spans="3:18" x14ac:dyDescent="0.45">
      <c r="C158" s="612">
        <v>1542</v>
      </c>
      <c r="D158" s="655" t="s">
        <v>933</v>
      </c>
      <c r="E158" s="394">
        <v>0</v>
      </c>
      <c r="F158" s="394">
        <v>0</v>
      </c>
      <c r="G158" s="394">
        <v>0</v>
      </c>
      <c r="H158" s="394">
        <v>0</v>
      </c>
      <c r="I158" s="394">
        <v>0</v>
      </c>
      <c r="J158" s="399">
        <v>0</v>
      </c>
      <c r="K158" s="495">
        <v>0</v>
      </c>
      <c r="L158" s="611"/>
      <c r="M158" s="611"/>
    </row>
    <row r="159" spans="3:18" x14ac:dyDescent="0.45">
      <c r="C159" s="614">
        <v>1543</v>
      </c>
      <c r="D159" s="654" t="s">
        <v>934</v>
      </c>
      <c r="E159" s="404">
        <v>0</v>
      </c>
      <c r="F159" s="404">
        <v>0</v>
      </c>
      <c r="G159" s="404">
        <v>0</v>
      </c>
      <c r="H159" s="404">
        <v>0</v>
      </c>
      <c r="I159" s="404">
        <v>0</v>
      </c>
      <c r="J159" s="405">
        <v>0</v>
      </c>
      <c r="K159" s="495">
        <v>0</v>
      </c>
      <c r="L159" s="611"/>
      <c r="M159" s="611"/>
    </row>
    <row r="160" spans="3:18" x14ac:dyDescent="0.45">
      <c r="C160" s="657">
        <v>155</v>
      </c>
      <c r="D160" s="656" t="s">
        <v>2472</v>
      </c>
      <c r="E160" s="394">
        <v>0</v>
      </c>
      <c r="F160" s="394">
        <v>0</v>
      </c>
      <c r="G160" s="394">
        <v>0</v>
      </c>
      <c r="H160" s="394">
        <v>0</v>
      </c>
      <c r="I160" s="394">
        <v>0</v>
      </c>
      <c r="J160" s="399">
        <v>0</v>
      </c>
      <c r="K160" s="495">
        <v>0</v>
      </c>
      <c r="L160" s="611">
        <v>0</v>
      </c>
      <c r="M160" s="611"/>
    </row>
    <row r="161" spans="3:18" x14ac:dyDescent="0.45">
      <c r="C161" s="614">
        <v>1551</v>
      </c>
      <c r="D161" s="654" t="s">
        <v>2430</v>
      </c>
      <c r="E161" s="404">
        <v>0</v>
      </c>
      <c r="F161" s="404">
        <v>0</v>
      </c>
      <c r="G161" s="404">
        <v>0</v>
      </c>
      <c r="H161" s="404">
        <v>0</v>
      </c>
      <c r="I161" s="404">
        <v>0</v>
      </c>
      <c r="J161" s="405">
        <v>0</v>
      </c>
      <c r="K161" s="495">
        <v>0</v>
      </c>
      <c r="L161" s="611"/>
      <c r="M161" s="611"/>
    </row>
    <row r="162" spans="3:18" x14ac:dyDescent="0.45">
      <c r="C162" s="612">
        <v>1552</v>
      </c>
      <c r="D162" s="655" t="s">
        <v>2431</v>
      </c>
      <c r="E162" s="394">
        <v>0</v>
      </c>
      <c r="F162" s="394">
        <v>0</v>
      </c>
      <c r="G162" s="394">
        <v>0</v>
      </c>
      <c r="H162" s="394">
        <v>0</v>
      </c>
      <c r="I162" s="394">
        <v>0</v>
      </c>
      <c r="J162" s="399">
        <v>0</v>
      </c>
      <c r="K162" s="495">
        <v>0</v>
      </c>
      <c r="L162" s="611"/>
      <c r="M162" s="611"/>
    </row>
    <row r="163" spans="3:18" x14ac:dyDescent="0.45">
      <c r="C163" s="614">
        <v>1557</v>
      </c>
      <c r="D163" s="654" t="s">
        <v>935</v>
      </c>
      <c r="E163" s="404">
        <v>0</v>
      </c>
      <c r="F163" s="404">
        <v>0</v>
      </c>
      <c r="G163" s="404">
        <v>0</v>
      </c>
      <c r="H163" s="404">
        <v>0</v>
      </c>
      <c r="I163" s="404">
        <v>0</v>
      </c>
      <c r="J163" s="405">
        <v>0</v>
      </c>
      <c r="K163" s="495">
        <v>0</v>
      </c>
      <c r="L163" s="611"/>
      <c r="M163" s="611"/>
    </row>
    <row r="164" spans="3:18" x14ac:dyDescent="0.45">
      <c r="C164" s="657">
        <v>156</v>
      </c>
      <c r="D164" s="656" t="s">
        <v>141</v>
      </c>
      <c r="E164" s="394">
        <v>0</v>
      </c>
      <c r="F164" s="394">
        <v>0</v>
      </c>
      <c r="G164" s="394">
        <v>0</v>
      </c>
      <c r="H164" s="394">
        <v>0</v>
      </c>
      <c r="I164" s="394">
        <v>0</v>
      </c>
      <c r="J164" s="399">
        <v>0</v>
      </c>
      <c r="K164" s="495">
        <v>0</v>
      </c>
      <c r="L164" s="611">
        <v>0</v>
      </c>
      <c r="M164" s="611"/>
      <c r="Q164" s="611"/>
      <c r="R164" s="611"/>
    </row>
    <row r="165" spans="3:18" x14ac:dyDescent="0.45">
      <c r="C165" s="614">
        <v>1561</v>
      </c>
      <c r="D165" s="654" t="s">
        <v>2187</v>
      </c>
      <c r="E165" s="404">
        <v>0</v>
      </c>
      <c r="F165" s="404">
        <v>0</v>
      </c>
      <c r="G165" s="404">
        <v>0</v>
      </c>
      <c r="H165" s="404">
        <v>0</v>
      </c>
      <c r="I165" s="404">
        <v>0</v>
      </c>
      <c r="J165" s="405">
        <v>0</v>
      </c>
      <c r="K165" s="495">
        <v>0</v>
      </c>
      <c r="L165" s="611">
        <v>0</v>
      </c>
      <c r="M165" s="611"/>
      <c r="Q165" s="611"/>
      <c r="R165" s="611"/>
    </row>
    <row r="166" spans="3:18" x14ac:dyDescent="0.45">
      <c r="C166" s="612">
        <v>1567</v>
      </c>
      <c r="D166" s="655" t="s">
        <v>143</v>
      </c>
      <c r="E166" s="394">
        <v>0</v>
      </c>
      <c r="F166" s="394">
        <v>0</v>
      </c>
      <c r="G166" s="394">
        <v>0</v>
      </c>
      <c r="H166" s="394">
        <v>0</v>
      </c>
      <c r="I166" s="394">
        <v>0</v>
      </c>
      <c r="J166" s="399">
        <v>0</v>
      </c>
      <c r="K166" s="495">
        <v>0</v>
      </c>
      <c r="L166" s="611"/>
      <c r="M166" s="611"/>
    </row>
    <row r="167" spans="3:18" x14ac:dyDescent="0.45">
      <c r="C167" s="614">
        <v>1568</v>
      </c>
      <c r="D167" s="654" t="s">
        <v>2432</v>
      </c>
      <c r="E167" s="404">
        <v>0</v>
      </c>
      <c r="F167" s="404">
        <v>0</v>
      </c>
      <c r="G167" s="404">
        <v>0</v>
      </c>
      <c r="H167" s="404">
        <v>0</v>
      </c>
      <c r="I167" s="404">
        <v>0</v>
      </c>
      <c r="J167" s="405">
        <v>0</v>
      </c>
      <c r="K167" s="495">
        <v>0</v>
      </c>
      <c r="L167" s="611"/>
      <c r="M167" s="611"/>
    </row>
    <row r="168" spans="3:18" x14ac:dyDescent="0.45">
      <c r="C168" s="657">
        <v>157</v>
      </c>
      <c r="D168" s="656" t="s">
        <v>144</v>
      </c>
      <c r="E168" s="394">
        <v>0</v>
      </c>
      <c r="F168" s="394">
        <v>0</v>
      </c>
      <c r="G168" s="394">
        <v>0</v>
      </c>
      <c r="H168" s="394">
        <v>0</v>
      </c>
      <c r="I168" s="394">
        <v>0</v>
      </c>
      <c r="J168" s="399">
        <v>0</v>
      </c>
      <c r="K168" s="495">
        <v>0</v>
      </c>
      <c r="L168" s="611"/>
      <c r="M168" s="611"/>
    </row>
    <row r="169" spans="3:18" x14ac:dyDescent="0.45">
      <c r="C169" s="614">
        <v>1571</v>
      </c>
      <c r="D169" s="654" t="s">
        <v>2433</v>
      </c>
      <c r="E169" s="404">
        <v>0</v>
      </c>
      <c r="F169" s="404">
        <v>0</v>
      </c>
      <c r="G169" s="404">
        <v>0</v>
      </c>
      <c r="H169" s="404">
        <v>0</v>
      </c>
      <c r="I169" s="404">
        <v>0</v>
      </c>
      <c r="J169" s="405">
        <v>0</v>
      </c>
      <c r="K169" s="495">
        <v>0</v>
      </c>
      <c r="L169" s="611"/>
      <c r="M169" s="611"/>
    </row>
    <row r="170" spans="3:18" x14ac:dyDescent="0.45">
      <c r="C170" s="612">
        <v>1572</v>
      </c>
      <c r="D170" s="655" t="s">
        <v>2434</v>
      </c>
      <c r="E170" s="394">
        <v>0</v>
      </c>
      <c r="F170" s="394">
        <v>0</v>
      </c>
      <c r="G170" s="394">
        <v>0</v>
      </c>
      <c r="H170" s="394">
        <v>0</v>
      </c>
      <c r="I170" s="394">
        <v>0</v>
      </c>
      <c r="J170" s="399">
        <v>0</v>
      </c>
      <c r="K170" s="495">
        <v>0</v>
      </c>
      <c r="L170" s="611"/>
      <c r="M170" s="611"/>
    </row>
    <row r="171" spans="3:18" x14ac:dyDescent="0.45">
      <c r="C171" s="661">
        <v>158</v>
      </c>
      <c r="D171" s="660" t="s">
        <v>2473</v>
      </c>
      <c r="E171" s="404">
        <v>0</v>
      </c>
      <c r="F171" s="404">
        <v>0</v>
      </c>
      <c r="G171" s="404">
        <v>0</v>
      </c>
      <c r="H171" s="404">
        <v>0</v>
      </c>
      <c r="I171" s="404">
        <v>0</v>
      </c>
      <c r="J171" s="405">
        <v>0</v>
      </c>
      <c r="K171" s="495">
        <v>0</v>
      </c>
      <c r="L171" s="611"/>
      <c r="M171" s="611"/>
    </row>
    <row r="172" spans="3:18" x14ac:dyDescent="0.45">
      <c r="C172" s="657">
        <v>171</v>
      </c>
      <c r="D172" s="656" t="s">
        <v>936</v>
      </c>
      <c r="E172" s="394">
        <v>0</v>
      </c>
      <c r="F172" s="394">
        <v>0</v>
      </c>
      <c r="G172" s="394">
        <v>0</v>
      </c>
      <c r="H172" s="394">
        <v>0</v>
      </c>
      <c r="I172" s="394">
        <v>0</v>
      </c>
      <c r="J172" s="399">
        <v>0</v>
      </c>
      <c r="K172" s="495">
        <v>0</v>
      </c>
      <c r="L172" s="611"/>
      <c r="M172" s="611"/>
    </row>
    <row r="173" spans="3:18" x14ac:dyDescent="0.45">
      <c r="C173" s="661">
        <v>211</v>
      </c>
      <c r="D173" s="660" t="s">
        <v>145</v>
      </c>
      <c r="E173" s="404">
        <v>0</v>
      </c>
      <c r="F173" s="404">
        <v>0</v>
      </c>
      <c r="G173" s="404">
        <v>0</v>
      </c>
      <c r="H173" s="404">
        <v>0</v>
      </c>
      <c r="I173" s="404">
        <v>0</v>
      </c>
      <c r="J173" s="405">
        <v>0</v>
      </c>
      <c r="K173" s="495">
        <v>0</v>
      </c>
      <c r="L173" s="611">
        <v>0</v>
      </c>
      <c r="M173" s="611"/>
      <c r="Q173" s="611"/>
      <c r="R173" s="611"/>
    </row>
    <row r="174" spans="3:18" x14ac:dyDescent="0.45">
      <c r="C174" s="612">
        <v>2111</v>
      </c>
      <c r="D174" s="655" t="s">
        <v>146</v>
      </c>
      <c r="E174" s="394">
        <v>0</v>
      </c>
      <c r="F174" s="394">
        <v>0</v>
      </c>
      <c r="G174" s="394">
        <v>0</v>
      </c>
      <c r="H174" s="394">
        <v>0</v>
      </c>
      <c r="I174" s="394">
        <v>0</v>
      </c>
      <c r="J174" s="399">
        <v>0</v>
      </c>
      <c r="K174" s="495">
        <v>0</v>
      </c>
      <c r="L174" s="611"/>
      <c r="M174" s="611"/>
    </row>
    <row r="175" spans="3:18" x14ac:dyDescent="0.45">
      <c r="C175" s="614">
        <v>2112</v>
      </c>
      <c r="D175" s="654" t="s">
        <v>147</v>
      </c>
      <c r="E175" s="404">
        <v>0</v>
      </c>
      <c r="F175" s="404">
        <v>0</v>
      </c>
      <c r="G175" s="404">
        <v>0</v>
      </c>
      <c r="H175" s="404">
        <v>0</v>
      </c>
      <c r="I175" s="404">
        <v>0</v>
      </c>
      <c r="J175" s="405">
        <v>0</v>
      </c>
      <c r="K175" s="495">
        <v>0</v>
      </c>
      <c r="L175" s="611"/>
      <c r="M175" s="611"/>
      <c r="Q175" s="611"/>
      <c r="R175" s="611"/>
    </row>
    <row r="176" spans="3:18" x14ac:dyDescent="0.45">
      <c r="C176" s="612">
        <v>2113</v>
      </c>
      <c r="D176" s="655" t="s">
        <v>148</v>
      </c>
      <c r="E176" s="394">
        <v>0</v>
      </c>
      <c r="F176" s="394">
        <v>0</v>
      </c>
      <c r="G176" s="394">
        <v>0</v>
      </c>
      <c r="H176" s="394">
        <v>0</v>
      </c>
      <c r="I176" s="394">
        <v>0</v>
      </c>
      <c r="J176" s="399">
        <v>0</v>
      </c>
      <c r="K176" s="495">
        <v>0</v>
      </c>
      <c r="L176" s="611"/>
      <c r="M176" s="611"/>
    </row>
    <row r="177" spans="3:18" x14ac:dyDescent="0.45">
      <c r="C177" s="614">
        <v>2114</v>
      </c>
      <c r="D177" s="654" t="s">
        <v>149</v>
      </c>
      <c r="E177" s="404">
        <v>0</v>
      </c>
      <c r="F177" s="404">
        <v>0</v>
      </c>
      <c r="G177" s="404">
        <v>0</v>
      </c>
      <c r="H177" s="404">
        <v>0</v>
      </c>
      <c r="I177" s="404">
        <v>0</v>
      </c>
      <c r="J177" s="405">
        <v>0</v>
      </c>
      <c r="K177" s="495">
        <v>0</v>
      </c>
      <c r="L177" s="611"/>
      <c r="M177" s="611"/>
    </row>
    <row r="178" spans="3:18" x14ac:dyDescent="0.45">
      <c r="C178" s="612">
        <v>2118</v>
      </c>
      <c r="D178" s="655" t="s">
        <v>2474</v>
      </c>
      <c r="E178" s="394">
        <v>0</v>
      </c>
      <c r="F178" s="394">
        <v>0</v>
      </c>
      <c r="G178" s="394">
        <v>0</v>
      </c>
      <c r="H178" s="394">
        <v>0</v>
      </c>
      <c r="I178" s="394">
        <v>0</v>
      </c>
      <c r="J178" s="399">
        <v>0</v>
      </c>
      <c r="K178" s="495">
        <v>0</v>
      </c>
      <c r="L178" s="611"/>
      <c r="M178" s="611"/>
    </row>
    <row r="179" spans="3:18" x14ac:dyDescent="0.45">
      <c r="C179" s="661">
        <v>212</v>
      </c>
      <c r="D179" s="660" t="s">
        <v>2475</v>
      </c>
      <c r="E179" s="404">
        <v>0</v>
      </c>
      <c r="F179" s="404">
        <v>0</v>
      </c>
      <c r="G179" s="404">
        <v>0</v>
      </c>
      <c r="H179" s="404">
        <v>0</v>
      </c>
      <c r="I179" s="404">
        <v>0</v>
      </c>
      <c r="J179" s="405">
        <v>0</v>
      </c>
      <c r="K179" s="495">
        <v>0</v>
      </c>
      <c r="L179" s="611">
        <v>0</v>
      </c>
      <c r="M179" s="611"/>
    </row>
    <row r="180" spans="3:18" x14ac:dyDescent="0.45">
      <c r="C180" s="612">
        <v>2121</v>
      </c>
      <c r="D180" s="655" t="s">
        <v>937</v>
      </c>
      <c r="E180" s="394">
        <v>0</v>
      </c>
      <c r="F180" s="394">
        <v>0</v>
      </c>
      <c r="G180" s="394">
        <v>0</v>
      </c>
      <c r="H180" s="394">
        <v>0</v>
      </c>
      <c r="I180" s="394">
        <v>0</v>
      </c>
      <c r="J180" s="399">
        <v>0</v>
      </c>
      <c r="K180" s="495">
        <v>0</v>
      </c>
      <c r="L180" s="611"/>
      <c r="M180" s="611"/>
    </row>
    <row r="181" spans="3:18" x14ac:dyDescent="0.45">
      <c r="C181" s="614">
        <v>2122</v>
      </c>
      <c r="D181" s="654" t="s">
        <v>938</v>
      </c>
      <c r="E181" s="404">
        <v>0</v>
      </c>
      <c r="F181" s="404">
        <v>0</v>
      </c>
      <c r="G181" s="404">
        <v>0</v>
      </c>
      <c r="H181" s="404">
        <v>0</v>
      </c>
      <c r="I181" s="404">
        <v>0</v>
      </c>
      <c r="J181" s="405">
        <v>0</v>
      </c>
      <c r="K181" s="495">
        <v>0</v>
      </c>
      <c r="L181" s="611"/>
      <c r="M181" s="611"/>
    </row>
    <row r="182" spans="3:18" x14ac:dyDescent="0.45">
      <c r="C182" s="657">
        <v>213</v>
      </c>
      <c r="D182" s="656" t="s">
        <v>2476</v>
      </c>
      <c r="E182" s="394">
        <v>0</v>
      </c>
      <c r="F182" s="394">
        <v>0</v>
      </c>
      <c r="G182" s="394">
        <v>0</v>
      </c>
      <c r="H182" s="394">
        <v>0</v>
      </c>
      <c r="I182" s="394">
        <v>0</v>
      </c>
      <c r="J182" s="399">
        <v>0</v>
      </c>
      <c r="K182" s="495">
        <v>0</v>
      </c>
      <c r="L182" s="611">
        <v>0</v>
      </c>
      <c r="M182" s="611"/>
    </row>
    <row r="183" spans="3:18" x14ac:dyDescent="0.45">
      <c r="C183" s="614">
        <v>2131</v>
      </c>
      <c r="D183" s="654" t="s">
        <v>151</v>
      </c>
      <c r="E183" s="404">
        <v>0</v>
      </c>
      <c r="F183" s="404">
        <v>0</v>
      </c>
      <c r="G183" s="404">
        <v>0</v>
      </c>
      <c r="H183" s="404">
        <v>0</v>
      </c>
      <c r="I183" s="404">
        <v>0</v>
      </c>
      <c r="J183" s="405">
        <v>0</v>
      </c>
      <c r="K183" s="495">
        <v>0</v>
      </c>
      <c r="L183" s="611"/>
      <c r="M183" s="611"/>
    </row>
    <row r="184" spans="3:18" x14ac:dyDescent="0.45">
      <c r="C184" s="612">
        <v>2132</v>
      </c>
      <c r="D184" s="655" t="s">
        <v>152</v>
      </c>
      <c r="E184" s="394">
        <v>0</v>
      </c>
      <c r="F184" s="394">
        <v>0</v>
      </c>
      <c r="G184" s="394">
        <v>0</v>
      </c>
      <c r="H184" s="394">
        <v>0</v>
      </c>
      <c r="I184" s="394">
        <v>0</v>
      </c>
      <c r="J184" s="399">
        <v>0</v>
      </c>
      <c r="K184" s="495">
        <v>0</v>
      </c>
      <c r="L184" s="611"/>
      <c r="M184" s="611"/>
    </row>
    <row r="185" spans="3:18" x14ac:dyDescent="0.45">
      <c r="C185" s="614">
        <v>2133</v>
      </c>
      <c r="D185" s="654" t="s">
        <v>153</v>
      </c>
      <c r="E185" s="404">
        <v>0</v>
      </c>
      <c r="F185" s="404">
        <v>0</v>
      </c>
      <c r="G185" s="404">
        <v>0</v>
      </c>
      <c r="H185" s="404">
        <v>0</v>
      </c>
      <c r="I185" s="404">
        <v>0</v>
      </c>
      <c r="J185" s="405">
        <v>0</v>
      </c>
      <c r="K185" s="495">
        <v>0</v>
      </c>
      <c r="L185" s="611"/>
      <c r="M185" s="611"/>
    </row>
    <row r="186" spans="3:18" x14ac:dyDescent="0.45">
      <c r="C186" s="612">
        <v>2134</v>
      </c>
      <c r="D186" s="655" t="s">
        <v>154</v>
      </c>
      <c r="E186" s="394">
        <v>0</v>
      </c>
      <c r="F186" s="394">
        <v>0</v>
      </c>
      <c r="G186" s="394">
        <v>0</v>
      </c>
      <c r="H186" s="394">
        <v>0</v>
      </c>
      <c r="I186" s="394">
        <v>0</v>
      </c>
      <c r="J186" s="399">
        <v>0</v>
      </c>
      <c r="K186" s="495">
        <v>0</v>
      </c>
      <c r="L186" s="611"/>
      <c r="M186" s="611"/>
    </row>
    <row r="187" spans="3:18" x14ac:dyDescent="0.45">
      <c r="C187" s="614">
        <v>2135</v>
      </c>
      <c r="D187" s="654" t="s">
        <v>155</v>
      </c>
      <c r="E187" s="404">
        <v>0</v>
      </c>
      <c r="F187" s="404">
        <v>0</v>
      </c>
      <c r="G187" s="404">
        <v>0</v>
      </c>
      <c r="H187" s="404">
        <v>0</v>
      </c>
      <c r="I187" s="404">
        <v>0</v>
      </c>
      <c r="J187" s="405">
        <v>0</v>
      </c>
      <c r="K187" s="495">
        <v>0</v>
      </c>
      <c r="L187" s="611"/>
      <c r="M187" s="611"/>
    </row>
    <row r="188" spans="3:18" x14ac:dyDescent="0.45">
      <c r="C188" s="612">
        <v>2136</v>
      </c>
      <c r="D188" s="655" t="s">
        <v>156</v>
      </c>
      <c r="E188" s="394">
        <v>0</v>
      </c>
      <c r="F188" s="394">
        <v>0</v>
      </c>
      <c r="G188" s="394">
        <v>0</v>
      </c>
      <c r="H188" s="394">
        <v>0</v>
      </c>
      <c r="I188" s="394">
        <v>0</v>
      </c>
      <c r="J188" s="399">
        <v>0</v>
      </c>
      <c r="K188" s="495">
        <v>0</v>
      </c>
      <c r="L188" s="611"/>
      <c r="M188" s="611"/>
    </row>
    <row r="189" spans="3:18" x14ac:dyDescent="0.45">
      <c r="C189" s="614">
        <v>2138</v>
      </c>
      <c r="D189" s="654" t="s">
        <v>157</v>
      </c>
      <c r="E189" s="404">
        <v>0</v>
      </c>
      <c r="F189" s="404">
        <v>0</v>
      </c>
      <c r="G189" s="404">
        <v>0</v>
      </c>
      <c r="H189" s="404">
        <v>0</v>
      </c>
      <c r="I189" s="404">
        <v>0</v>
      </c>
      <c r="J189" s="405">
        <v>0</v>
      </c>
      <c r="K189" s="495">
        <v>0</v>
      </c>
      <c r="L189" s="611"/>
      <c r="M189" s="611"/>
    </row>
    <row r="190" spans="3:18" x14ac:dyDescent="0.45">
      <c r="C190" s="657">
        <v>214</v>
      </c>
      <c r="D190" s="656" t="s">
        <v>2477</v>
      </c>
      <c r="E190" s="394">
        <v>0</v>
      </c>
      <c r="F190" s="394">
        <v>0</v>
      </c>
      <c r="G190" s="394">
        <v>0</v>
      </c>
      <c r="H190" s="394">
        <v>0</v>
      </c>
      <c r="I190" s="394">
        <v>0</v>
      </c>
      <c r="J190" s="399">
        <v>0</v>
      </c>
      <c r="K190" s="495">
        <v>0</v>
      </c>
      <c r="L190" s="611"/>
      <c r="M190" s="611"/>
      <c r="Q190" s="611"/>
      <c r="R190" s="611"/>
    </row>
    <row r="191" spans="3:18" x14ac:dyDescent="0.45">
      <c r="C191" s="614">
        <v>2141</v>
      </c>
      <c r="D191" s="654" t="s">
        <v>2478</v>
      </c>
      <c r="E191" s="404">
        <v>0</v>
      </c>
      <c r="F191" s="404">
        <v>0</v>
      </c>
      <c r="G191" s="404">
        <v>0</v>
      </c>
      <c r="H191" s="404">
        <v>0</v>
      </c>
      <c r="I191" s="404">
        <v>0</v>
      </c>
      <c r="J191" s="405">
        <v>0</v>
      </c>
      <c r="K191" s="495">
        <v>0</v>
      </c>
      <c r="L191" s="611">
        <v>0</v>
      </c>
      <c r="M191" s="611"/>
      <c r="Q191" s="611"/>
      <c r="R191" s="611"/>
    </row>
    <row r="192" spans="3:18" x14ac:dyDescent="0.45">
      <c r="C192" s="612">
        <v>2142</v>
      </c>
      <c r="D192" s="655" t="s">
        <v>2479</v>
      </c>
      <c r="E192" s="394">
        <v>0</v>
      </c>
      <c r="F192" s="394">
        <v>0</v>
      </c>
      <c r="G192" s="394">
        <v>0</v>
      </c>
      <c r="H192" s="394">
        <v>0</v>
      </c>
      <c r="I192" s="394">
        <v>0</v>
      </c>
      <c r="J192" s="399">
        <v>0</v>
      </c>
      <c r="K192" s="495">
        <v>0</v>
      </c>
      <c r="L192" s="611">
        <v>0</v>
      </c>
      <c r="M192" s="611"/>
    </row>
    <row r="193" spans="3:13" x14ac:dyDescent="0.45">
      <c r="C193" s="614">
        <v>2143</v>
      </c>
      <c r="D193" s="654" t="s">
        <v>2480</v>
      </c>
      <c r="E193" s="404">
        <v>0</v>
      </c>
      <c r="F193" s="404">
        <v>0</v>
      </c>
      <c r="G193" s="404">
        <v>0</v>
      </c>
      <c r="H193" s="404">
        <v>0</v>
      </c>
      <c r="I193" s="404">
        <v>0</v>
      </c>
      <c r="J193" s="405">
        <v>0</v>
      </c>
      <c r="K193" s="495">
        <v>0</v>
      </c>
      <c r="L193" s="611">
        <v>0</v>
      </c>
      <c r="M193" s="611"/>
    </row>
    <row r="194" spans="3:13" x14ac:dyDescent="0.45">
      <c r="C194" s="612">
        <v>2147</v>
      </c>
      <c r="D194" s="655" t="s">
        <v>2481</v>
      </c>
      <c r="E194" s="394">
        <v>0</v>
      </c>
      <c r="F194" s="394">
        <v>0</v>
      </c>
      <c r="G194" s="394">
        <v>0</v>
      </c>
      <c r="H194" s="394">
        <v>0</v>
      </c>
      <c r="I194" s="394">
        <v>0</v>
      </c>
      <c r="J194" s="399">
        <v>0</v>
      </c>
      <c r="K194" s="495">
        <v>0</v>
      </c>
      <c r="L194" s="611">
        <v>0</v>
      </c>
      <c r="M194" s="611"/>
    </row>
    <row r="195" spans="3:13" x14ac:dyDescent="0.45">
      <c r="C195" s="661">
        <v>215</v>
      </c>
      <c r="D195" s="660" t="s">
        <v>2435</v>
      </c>
      <c r="E195" s="404">
        <v>0</v>
      </c>
      <c r="F195" s="404">
        <v>0</v>
      </c>
      <c r="G195" s="404">
        <v>0</v>
      </c>
      <c r="H195" s="404">
        <v>0</v>
      </c>
      <c r="I195" s="404">
        <v>0</v>
      </c>
      <c r="J195" s="405">
        <v>0</v>
      </c>
      <c r="K195" s="495">
        <v>0</v>
      </c>
      <c r="L195" s="611">
        <v>0</v>
      </c>
      <c r="M195" s="611"/>
    </row>
    <row r="196" spans="3:13" x14ac:dyDescent="0.45">
      <c r="C196" s="612">
        <v>2151</v>
      </c>
      <c r="D196" s="655" t="s">
        <v>2436</v>
      </c>
      <c r="E196" s="394">
        <v>0</v>
      </c>
      <c r="F196" s="394">
        <v>0</v>
      </c>
      <c r="G196" s="394">
        <v>0</v>
      </c>
      <c r="H196" s="394">
        <v>0</v>
      </c>
      <c r="I196" s="394">
        <v>0</v>
      </c>
      <c r="J196" s="399">
        <v>0</v>
      </c>
      <c r="K196" s="495">
        <v>0</v>
      </c>
      <c r="L196" s="611"/>
      <c r="M196" s="611"/>
    </row>
    <row r="197" spans="3:13" x14ac:dyDescent="0.45">
      <c r="C197" s="614">
        <v>21511</v>
      </c>
      <c r="D197" s="659" t="s">
        <v>2437</v>
      </c>
      <c r="E197" s="404">
        <v>0</v>
      </c>
      <c r="F197" s="404">
        <v>0</v>
      </c>
      <c r="G197" s="404">
        <v>0</v>
      </c>
      <c r="H197" s="404">
        <v>0</v>
      </c>
      <c r="I197" s="404">
        <v>0</v>
      </c>
      <c r="J197" s="405">
        <v>0</v>
      </c>
      <c r="K197" s="495">
        <v>0</v>
      </c>
      <c r="L197" s="611"/>
      <c r="M197" s="611"/>
    </row>
    <row r="198" spans="3:13" x14ac:dyDescent="0.45">
      <c r="C198" s="612">
        <v>21512</v>
      </c>
      <c r="D198" s="658" t="s">
        <v>2438</v>
      </c>
      <c r="E198" s="394">
        <v>0</v>
      </c>
      <c r="F198" s="394">
        <v>0</v>
      </c>
      <c r="G198" s="394">
        <v>0</v>
      </c>
      <c r="H198" s="394">
        <v>0</v>
      </c>
      <c r="I198" s="394">
        <v>0</v>
      </c>
      <c r="J198" s="399">
        <v>0</v>
      </c>
      <c r="K198" s="495">
        <v>0</v>
      </c>
      <c r="L198" s="611"/>
      <c r="M198" s="611"/>
    </row>
    <row r="199" spans="3:13" x14ac:dyDescent="0.45">
      <c r="C199" s="614">
        <v>215121</v>
      </c>
      <c r="D199" s="662" t="s">
        <v>1211</v>
      </c>
      <c r="E199" s="404">
        <v>0</v>
      </c>
      <c r="F199" s="404">
        <v>0</v>
      </c>
      <c r="G199" s="404">
        <v>0</v>
      </c>
      <c r="H199" s="404">
        <v>0</v>
      </c>
      <c r="I199" s="404">
        <v>0</v>
      </c>
      <c r="J199" s="405">
        <v>0</v>
      </c>
      <c r="K199" s="495">
        <v>0</v>
      </c>
      <c r="L199" s="611"/>
      <c r="M199" s="611"/>
    </row>
    <row r="200" spans="3:13" x14ac:dyDescent="0.45">
      <c r="C200" s="612">
        <v>215122</v>
      </c>
      <c r="D200" s="663" t="s">
        <v>2439</v>
      </c>
      <c r="E200" s="394">
        <v>0</v>
      </c>
      <c r="F200" s="394">
        <v>0</v>
      </c>
      <c r="G200" s="394">
        <v>0</v>
      </c>
      <c r="H200" s="394">
        <v>0</v>
      </c>
      <c r="I200" s="394">
        <v>0</v>
      </c>
      <c r="J200" s="399">
        <v>0</v>
      </c>
      <c r="K200" s="495">
        <v>0</v>
      </c>
      <c r="L200" s="611">
        <v>0</v>
      </c>
      <c r="M200" s="611"/>
    </row>
    <row r="201" spans="3:13" x14ac:dyDescent="0.45">
      <c r="C201" s="614">
        <v>2152</v>
      </c>
      <c r="D201" s="654" t="s">
        <v>2440</v>
      </c>
      <c r="E201" s="404">
        <v>0</v>
      </c>
      <c r="F201" s="404">
        <v>0</v>
      </c>
      <c r="G201" s="404">
        <v>0</v>
      </c>
      <c r="H201" s="404">
        <v>0</v>
      </c>
      <c r="I201" s="404">
        <v>0</v>
      </c>
      <c r="J201" s="405">
        <v>0</v>
      </c>
      <c r="K201" s="495">
        <v>0</v>
      </c>
      <c r="L201" s="611"/>
      <c r="M201" s="611"/>
    </row>
    <row r="202" spans="3:13" x14ac:dyDescent="0.45">
      <c r="C202" s="612">
        <v>21521</v>
      </c>
      <c r="D202" s="658" t="s">
        <v>2441</v>
      </c>
      <c r="E202" s="394">
        <v>0</v>
      </c>
      <c r="F202" s="394">
        <v>0</v>
      </c>
      <c r="G202" s="394">
        <v>0</v>
      </c>
      <c r="H202" s="394">
        <v>0</v>
      </c>
      <c r="I202" s="394">
        <v>0</v>
      </c>
      <c r="J202" s="399">
        <v>0</v>
      </c>
      <c r="K202" s="495">
        <v>0</v>
      </c>
      <c r="L202" s="611"/>
      <c r="M202" s="611"/>
    </row>
    <row r="203" spans="3:13" x14ac:dyDescent="0.45">
      <c r="C203" s="614">
        <v>21522</v>
      </c>
      <c r="D203" s="659" t="s">
        <v>2442</v>
      </c>
      <c r="E203" s="404">
        <v>0</v>
      </c>
      <c r="F203" s="404">
        <v>0</v>
      </c>
      <c r="G203" s="404">
        <v>0</v>
      </c>
      <c r="H203" s="404">
        <v>0</v>
      </c>
      <c r="I203" s="404">
        <v>0</v>
      </c>
      <c r="J203" s="405">
        <v>0</v>
      </c>
      <c r="K203" s="495">
        <v>0</v>
      </c>
      <c r="L203" s="611"/>
      <c r="M203" s="611"/>
    </row>
    <row r="204" spans="3:13" x14ac:dyDescent="0.45">
      <c r="C204" s="612">
        <v>2153</v>
      </c>
      <c r="D204" s="655" t="s">
        <v>2443</v>
      </c>
      <c r="E204" s="394">
        <v>0</v>
      </c>
      <c r="F204" s="394">
        <v>0</v>
      </c>
      <c r="G204" s="394">
        <v>0</v>
      </c>
      <c r="H204" s="394">
        <v>0</v>
      </c>
      <c r="I204" s="394">
        <v>0</v>
      </c>
      <c r="J204" s="399">
        <v>0</v>
      </c>
      <c r="K204" s="495">
        <v>0</v>
      </c>
      <c r="L204" s="611"/>
      <c r="M204" s="611"/>
    </row>
    <row r="205" spans="3:13" x14ac:dyDescent="0.45">
      <c r="C205" s="614">
        <v>21531</v>
      </c>
      <c r="D205" s="659" t="s">
        <v>2444</v>
      </c>
      <c r="E205" s="404">
        <v>0</v>
      </c>
      <c r="F205" s="404">
        <v>0</v>
      </c>
      <c r="G205" s="404">
        <v>0</v>
      </c>
      <c r="H205" s="404">
        <v>0</v>
      </c>
      <c r="I205" s="404">
        <v>0</v>
      </c>
      <c r="J205" s="405">
        <v>0</v>
      </c>
      <c r="K205" s="495">
        <v>0</v>
      </c>
      <c r="L205" s="611"/>
      <c r="M205" s="611"/>
    </row>
    <row r="206" spans="3:13" x14ac:dyDescent="0.45">
      <c r="C206" s="612">
        <v>21532</v>
      </c>
      <c r="D206" s="658" t="s">
        <v>2445</v>
      </c>
      <c r="E206" s="394">
        <v>0</v>
      </c>
      <c r="F206" s="394">
        <v>0</v>
      </c>
      <c r="G206" s="394">
        <v>0</v>
      </c>
      <c r="H206" s="394">
        <v>0</v>
      </c>
      <c r="I206" s="394">
        <v>0</v>
      </c>
      <c r="J206" s="399">
        <v>0</v>
      </c>
      <c r="K206" s="495">
        <v>0</v>
      </c>
      <c r="L206" s="611"/>
      <c r="M206" s="611"/>
    </row>
    <row r="207" spans="3:13" x14ac:dyDescent="0.45">
      <c r="C207" s="661">
        <v>217</v>
      </c>
      <c r="D207" s="660" t="s">
        <v>159</v>
      </c>
      <c r="E207" s="404">
        <v>0</v>
      </c>
      <c r="F207" s="404">
        <v>0</v>
      </c>
      <c r="G207" s="404">
        <v>0</v>
      </c>
      <c r="H207" s="404">
        <v>0</v>
      </c>
      <c r="I207" s="404">
        <v>0</v>
      </c>
      <c r="J207" s="405">
        <v>0</v>
      </c>
      <c r="K207" s="495">
        <v>0</v>
      </c>
      <c r="L207" s="611">
        <v>0</v>
      </c>
      <c r="M207" s="611"/>
    </row>
    <row r="208" spans="3:13" x14ac:dyDescent="0.45">
      <c r="C208" s="657">
        <v>221</v>
      </c>
      <c r="D208" s="656" t="s">
        <v>161</v>
      </c>
      <c r="E208" s="394">
        <v>0</v>
      </c>
      <c r="F208" s="394">
        <v>0</v>
      </c>
      <c r="G208" s="394">
        <v>0</v>
      </c>
      <c r="H208" s="394">
        <v>0</v>
      </c>
      <c r="I208" s="394">
        <v>0</v>
      </c>
      <c r="J208" s="399">
        <v>0</v>
      </c>
      <c r="K208" s="495">
        <v>0</v>
      </c>
      <c r="L208" s="611"/>
      <c r="M208" s="611"/>
    </row>
    <row r="209" spans="3:13" x14ac:dyDescent="0.45">
      <c r="C209" s="661">
        <v>222</v>
      </c>
      <c r="D209" s="660" t="s">
        <v>2482</v>
      </c>
      <c r="E209" s="404">
        <v>0</v>
      </c>
      <c r="F209" s="404">
        <v>0</v>
      </c>
      <c r="G209" s="404">
        <v>0</v>
      </c>
      <c r="H209" s="404">
        <v>0</v>
      </c>
      <c r="I209" s="404">
        <v>0</v>
      </c>
      <c r="J209" s="405">
        <v>0</v>
      </c>
      <c r="K209" s="495">
        <v>0</v>
      </c>
      <c r="L209" s="611"/>
      <c r="M209" s="611"/>
    </row>
    <row r="210" spans="3:13" x14ac:dyDescent="0.45">
      <c r="C210" s="657">
        <v>228</v>
      </c>
      <c r="D210" s="656" t="s">
        <v>939</v>
      </c>
      <c r="E210" s="394">
        <v>0</v>
      </c>
      <c r="F210" s="394">
        <v>0</v>
      </c>
      <c r="G210" s="394">
        <v>0</v>
      </c>
      <c r="H210" s="394">
        <v>0</v>
      </c>
      <c r="I210" s="394">
        <v>0</v>
      </c>
      <c r="J210" s="399">
        <v>0</v>
      </c>
      <c r="K210" s="495">
        <v>0</v>
      </c>
      <c r="L210" s="611"/>
      <c r="M210" s="611"/>
    </row>
    <row r="211" spans="3:13" x14ac:dyDescent="0.45">
      <c r="C211" s="614">
        <v>2281</v>
      </c>
      <c r="D211" s="654" t="s">
        <v>940</v>
      </c>
      <c r="E211" s="404">
        <v>0</v>
      </c>
      <c r="F211" s="404">
        <v>0</v>
      </c>
      <c r="G211" s="404">
        <v>0</v>
      </c>
      <c r="H211" s="404">
        <v>0</v>
      </c>
      <c r="I211" s="404">
        <v>0</v>
      </c>
      <c r="J211" s="405">
        <v>0</v>
      </c>
      <c r="K211" s="495">
        <v>0</v>
      </c>
      <c r="L211" s="611"/>
      <c r="M211" s="611"/>
    </row>
    <row r="212" spans="3:13" x14ac:dyDescent="0.45">
      <c r="C212" s="612">
        <v>2288</v>
      </c>
      <c r="D212" s="655" t="s">
        <v>941</v>
      </c>
      <c r="E212" s="394">
        <v>0</v>
      </c>
      <c r="F212" s="394">
        <v>0</v>
      </c>
      <c r="G212" s="394">
        <v>0</v>
      </c>
      <c r="H212" s="394">
        <v>0</v>
      </c>
      <c r="I212" s="394">
        <v>0</v>
      </c>
      <c r="J212" s="399">
        <v>0</v>
      </c>
      <c r="K212" s="495">
        <v>0</v>
      </c>
      <c r="L212" s="611"/>
      <c r="M212" s="611"/>
    </row>
    <row r="213" spans="3:13" x14ac:dyDescent="0.45">
      <c r="C213" s="614">
        <v>22881</v>
      </c>
      <c r="D213" s="659" t="s">
        <v>2446</v>
      </c>
      <c r="E213" s="404">
        <v>0</v>
      </c>
      <c r="F213" s="404">
        <v>0</v>
      </c>
      <c r="G213" s="404">
        <v>0</v>
      </c>
      <c r="H213" s="404">
        <v>0</v>
      </c>
      <c r="I213" s="404">
        <v>0</v>
      </c>
      <c r="J213" s="405">
        <v>0</v>
      </c>
      <c r="K213" s="495">
        <v>0</v>
      </c>
      <c r="L213" s="611"/>
      <c r="M213" s="611"/>
    </row>
    <row r="214" spans="3:13" x14ac:dyDescent="0.45">
      <c r="C214" s="612">
        <v>22882</v>
      </c>
      <c r="D214" s="658" t="s">
        <v>2447</v>
      </c>
      <c r="E214" s="394">
        <v>0</v>
      </c>
      <c r="F214" s="394">
        <v>0</v>
      </c>
      <c r="G214" s="394">
        <v>0</v>
      </c>
      <c r="H214" s="394">
        <v>0</v>
      </c>
      <c r="I214" s="394">
        <v>0</v>
      </c>
      <c r="J214" s="399">
        <v>0</v>
      </c>
      <c r="K214" s="495">
        <v>0</v>
      </c>
      <c r="L214" s="611"/>
      <c r="M214" s="611"/>
    </row>
    <row r="215" spans="3:13" x14ac:dyDescent="0.45">
      <c r="C215" s="661">
        <v>229</v>
      </c>
      <c r="D215" s="660" t="s">
        <v>942</v>
      </c>
      <c r="E215" s="404">
        <v>0</v>
      </c>
      <c r="F215" s="404">
        <v>0</v>
      </c>
      <c r="G215" s="404">
        <v>0</v>
      </c>
      <c r="H215" s="404">
        <v>0</v>
      </c>
      <c r="I215" s="404">
        <v>0</v>
      </c>
      <c r="J215" s="405">
        <v>0</v>
      </c>
      <c r="K215" s="495">
        <v>0</v>
      </c>
      <c r="L215" s="611"/>
      <c r="M215" s="611"/>
    </row>
    <row r="216" spans="3:13" x14ac:dyDescent="0.45">
      <c r="C216" s="612">
        <v>2291</v>
      </c>
      <c r="D216" s="655" t="s">
        <v>943</v>
      </c>
      <c r="E216" s="394">
        <v>0</v>
      </c>
      <c r="F216" s="394">
        <v>0</v>
      </c>
      <c r="G216" s="394">
        <v>0</v>
      </c>
      <c r="H216" s="394">
        <v>0</v>
      </c>
      <c r="I216" s="394">
        <v>0</v>
      </c>
      <c r="J216" s="399">
        <v>0</v>
      </c>
      <c r="K216" s="495">
        <v>0</v>
      </c>
      <c r="L216" s="611"/>
      <c r="M216" s="611"/>
    </row>
    <row r="217" spans="3:13" x14ac:dyDescent="0.45">
      <c r="C217" s="614">
        <v>2292</v>
      </c>
      <c r="D217" s="654" t="s">
        <v>944</v>
      </c>
      <c r="E217" s="404">
        <v>0</v>
      </c>
      <c r="F217" s="404">
        <v>0</v>
      </c>
      <c r="G217" s="404">
        <v>0</v>
      </c>
      <c r="H217" s="404">
        <v>0</v>
      </c>
      <c r="I217" s="404">
        <v>0</v>
      </c>
      <c r="J217" s="405">
        <v>0</v>
      </c>
      <c r="K217" s="495">
        <v>0</v>
      </c>
      <c r="L217" s="611"/>
      <c r="M217" s="611"/>
    </row>
    <row r="218" spans="3:13" x14ac:dyDescent="0.45">
      <c r="C218" s="612">
        <v>22921</v>
      </c>
      <c r="D218" s="658" t="s">
        <v>2448</v>
      </c>
      <c r="E218" s="394">
        <v>0</v>
      </c>
      <c r="F218" s="394">
        <v>0</v>
      </c>
      <c r="G218" s="394">
        <v>0</v>
      </c>
      <c r="H218" s="394">
        <v>0</v>
      </c>
      <c r="I218" s="394">
        <v>0</v>
      </c>
      <c r="J218" s="399">
        <v>0</v>
      </c>
      <c r="K218" s="495">
        <v>0</v>
      </c>
      <c r="L218" s="611"/>
      <c r="M218" s="611"/>
    </row>
    <row r="219" spans="3:13" x14ac:dyDescent="0.45">
      <c r="C219" s="614">
        <v>22922</v>
      </c>
      <c r="D219" s="659" t="s">
        <v>2449</v>
      </c>
      <c r="E219" s="404">
        <v>0</v>
      </c>
      <c r="F219" s="404">
        <v>0</v>
      </c>
      <c r="G219" s="404">
        <v>0</v>
      </c>
      <c r="H219" s="404">
        <v>0</v>
      </c>
      <c r="I219" s="404">
        <v>0</v>
      </c>
      <c r="J219" s="405">
        <v>0</v>
      </c>
      <c r="K219" s="495">
        <v>0</v>
      </c>
      <c r="L219" s="611"/>
      <c r="M219" s="611"/>
    </row>
    <row r="220" spans="3:13" x14ac:dyDescent="0.45">
      <c r="C220" s="612">
        <v>2293</v>
      </c>
      <c r="D220" s="655" t="s">
        <v>945</v>
      </c>
      <c r="E220" s="394">
        <v>0</v>
      </c>
      <c r="F220" s="394">
        <v>0</v>
      </c>
      <c r="G220" s="394">
        <v>0</v>
      </c>
      <c r="H220" s="394">
        <v>0</v>
      </c>
      <c r="I220" s="394">
        <v>0</v>
      </c>
      <c r="J220" s="399">
        <v>0</v>
      </c>
      <c r="K220" s="495">
        <v>0</v>
      </c>
      <c r="L220" s="611"/>
      <c r="M220" s="611"/>
    </row>
    <row r="221" spans="3:13" x14ac:dyDescent="0.45">
      <c r="C221" s="614">
        <v>2294</v>
      </c>
      <c r="D221" s="654" t="s">
        <v>946</v>
      </c>
      <c r="E221" s="404">
        <v>0</v>
      </c>
      <c r="F221" s="404">
        <v>0</v>
      </c>
      <c r="G221" s="404">
        <v>0</v>
      </c>
      <c r="H221" s="404">
        <v>0</v>
      </c>
      <c r="I221" s="404">
        <v>0</v>
      </c>
      <c r="J221" s="405">
        <v>0</v>
      </c>
      <c r="K221" s="495">
        <v>0</v>
      </c>
      <c r="L221" s="611"/>
      <c r="M221" s="611"/>
    </row>
    <row r="222" spans="3:13" x14ac:dyDescent="0.45">
      <c r="C222" s="612">
        <v>2295</v>
      </c>
      <c r="D222" s="655" t="s">
        <v>2450</v>
      </c>
      <c r="E222" s="394">
        <v>0</v>
      </c>
      <c r="F222" s="394">
        <v>0</v>
      </c>
      <c r="G222" s="394">
        <v>0</v>
      </c>
      <c r="H222" s="394">
        <v>0</v>
      </c>
      <c r="I222" s="394">
        <v>0</v>
      </c>
      <c r="J222" s="399">
        <v>0</v>
      </c>
      <c r="K222" s="495">
        <v>0</v>
      </c>
      <c r="L222" s="611"/>
      <c r="M222" s="611"/>
    </row>
    <row r="223" spans="3:13" x14ac:dyDescent="0.45">
      <c r="C223" s="614">
        <v>22951</v>
      </c>
      <c r="D223" s="659" t="s">
        <v>2451</v>
      </c>
      <c r="E223" s="404">
        <v>0</v>
      </c>
      <c r="F223" s="404">
        <v>0</v>
      </c>
      <c r="G223" s="404">
        <v>0</v>
      </c>
      <c r="H223" s="404">
        <v>0</v>
      </c>
      <c r="I223" s="404">
        <v>0</v>
      </c>
      <c r="J223" s="405">
        <v>0</v>
      </c>
      <c r="K223" s="495">
        <v>0</v>
      </c>
      <c r="L223" s="611"/>
      <c r="M223" s="611"/>
    </row>
    <row r="224" spans="3:13" x14ac:dyDescent="0.45">
      <c r="C224" s="612">
        <v>22952</v>
      </c>
      <c r="D224" s="658" t="s">
        <v>2452</v>
      </c>
      <c r="E224" s="394">
        <v>0</v>
      </c>
      <c r="F224" s="394">
        <v>0</v>
      </c>
      <c r="G224" s="394">
        <v>0</v>
      </c>
      <c r="H224" s="394">
        <v>0</v>
      </c>
      <c r="I224" s="394">
        <v>0</v>
      </c>
      <c r="J224" s="399">
        <v>0</v>
      </c>
      <c r="K224" s="495">
        <v>0</v>
      </c>
      <c r="L224" s="611"/>
      <c r="M224" s="611"/>
    </row>
    <row r="225" spans="3:18" x14ac:dyDescent="0.45">
      <c r="C225" s="661">
        <v>241</v>
      </c>
      <c r="D225" s="660" t="s">
        <v>2483</v>
      </c>
      <c r="E225" s="404">
        <v>0</v>
      </c>
      <c r="F225" s="404">
        <v>0</v>
      </c>
      <c r="G225" s="404">
        <v>0</v>
      </c>
      <c r="H225" s="404">
        <v>0</v>
      </c>
      <c r="I225" s="404">
        <v>0</v>
      </c>
      <c r="J225" s="405">
        <v>0</v>
      </c>
      <c r="K225" s="495">
        <v>0</v>
      </c>
      <c r="L225" s="611"/>
      <c r="M225" s="611"/>
    </row>
    <row r="226" spans="3:18" x14ac:dyDescent="0.45">
      <c r="C226" s="612">
        <v>2411</v>
      </c>
      <c r="D226" s="655" t="s">
        <v>165</v>
      </c>
      <c r="E226" s="394">
        <v>0</v>
      </c>
      <c r="F226" s="394">
        <v>0</v>
      </c>
      <c r="G226" s="394">
        <v>0</v>
      </c>
      <c r="H226" s="394">
        <v>0</v>
      </c>
      <c r="I226" s="394">
        <v>0</v>
      </c>
      <c r="J226" s="399">
        <v>0</v>
      </c>
      <c r="K226" s="495">
        <v>0</v>
      </c>
      <c r="L226" s="611"/>
      <c r="M226" s="611"/>
    </row>
    <row r="227" spans="3:18" x14ac:dyDescent="0.45">
      <c r="C227" s="614">
        <v>2412</v>
      </c>
      <c r="D227" s="654" t="s">
        <v>947</v>
      </c>
      <c r="E227" s="404">
        <v>0</v>
      </c>
      <c r="F227" s="404">
        <v>0</v>
      </c>
      <c r="G227" s="404">
        <v>0</v>
      </c>
      <c r="H227" s="404">
        <v>0</v>
      </c>
      <c r="I227" s="404">
        <v>0</v>
      </c>
      <c r="J227" s="405">
        <v>0</v>
      </c>
      <c r="K227" s="495">
        <v>0</v>
      </c>
      <c r="L227" s="611"/>
      <c r="M227" s="611"/>
    </row>
    <row r="228" spans="3:18" x14ac:dyDescent="0.45">
      <c r="C228" s="612">
        <v>2413</v>
      </c>
      <c r="D228" s="655" t="s">
        <v>2484</v>
      </c>
      <c r="E228" s="394">
        <v>0</v>
      </c>
      <c r="F228" s="394">
        <v>0</v>
      </c>
      <c r="G228" s="394">
        <v>0</v>
      </c>
      <c r="H228" s="394">
        <v>0</v>
      </c>
      <c r="I228" s="394">
        <v>0</v>
      </c>
      <c r="J228" s="399">
        <v>0</v>
      </c>
      <c r="K228" s="495">
        <v>0</v>
      </c>
      <c r="L228" s="611"/>
      <c r="M228" s="611"/>
    </row>
    <row r="229" spans="3:18" x14ac:dyDescent="0.45">
      <c r="C229" s="614">
        <v>2414</v>
      </c>
      <c r="D229" s="654" t="s">
        <v>2453</v>
      </c>
      <c r="E229" s="404">
        <v>0</v>
      </c>
      <c r="F229" s="404">
        <v>0</v>
      </c>
      <c r="G229" s="404">
        <v>0</v>
      </c>
      <c r="H229" s="404">
        <v>0</v>
      </c>
      <c r="I229" s="404">
        <v>0</v>
      </c>
      <c r="J229" s="405">
        <v>0</v>
      </c>
      <c r="K229" s="495">
        <v>0</v>
      </c>
      <c r="L229" s="611"/>
      <c r="M229" s="611"/>
    </row>
    <row r="230" spans="3:18" x14ac:dyDescent="0.45">
      <c r="C230" s="657">
        <v>242</v>
      </c>
      <c r="D230" s="656" t="s">
        <v>2485</v>
      </c>
      <c r="E230" s="394">
        <v>0</v>
      </c>
      <c r="F230" s="394">
        <v>0</v>
      </c>
      <c r="G230" s="394">
        <v>0</v>
      </c>
      <c r="H230" s="394">
        <v>0</v>
      </c>
      <c r="I230" s="394">
        <v>0</v>
      </c>
      <c r="J230" s="399">
        <v>0</v>
      </c>
      <c r="K230" s="495">
        <v>0</v>
      </c>
      <c r="L230" s="611">
        <v>0</v>
      </c>
      <c r="M230" s="611"/>
      <c r="Q230" s="611"/>
      <c r="R230" s="611"/>
    </row>
    <row r="231" spans="3:18" x14ac:dyDescent="0.45">
      <c r="C231" s="614">
        <v>2421</v>
      </c>
      <c r="D231" s="654" t="s">
        <v>2486</v>
      </c>
      <c r="E231" s="404">
        <v>0</v>
      </c>
      <c r="F231" s="404">
        <v>0</v>
      </c>
      <c r="G231" s="404">
        <v>0</v>
      </c>
      <c r="H231" s="404">
        <v>0</v>
      </c>
      <c r="I231" s="404">
        <v>0</v>
      </c>
      <c r="J231" s="405">
        <v>0</v>
      </c>
      <c r="K231" s="495">
        <v>0</v>
      </c>
      <c r="M231" s="611"/>
      <c r="Q231" s="611"/>
      <c r="R231" s="611"/>
    </row>
    <row r="232" spans="3:18" x14ac:dyDescent="0.45">
      <c r="C232" s="612">
        <v>2422</v>
      </c>
      <c r="D232" s="655" t="s">
        <v>2487</v>
      </c>
      <c r="E232" s="394">
        <v>0</v>
      </c>
      <c r="F232" s="394">
        <v>0</v>
      </c>
      <c r="G232" s="394">
        <v>0</v>
      </c>
      <c r="H232" s="394">
        <v>0</v>
      </c>
      <c r="I232" s="394">
        <v>0</v>
      </c>
      <c r="J232" s="399">
        <v>0</v>
      </c>
      <c r="K232" s="495">
        <v>0</v>
      </c>
      <c r="M232" s="611"/>
      <c r="Q232" s="611"/>
      <c r="R232" s="611"/>
    </row>
    <row r="233" spans="3:18" x14ac:dyDescent="0.45">
      <c r="C233" s="661">
        <v>243</v>
      </c>
      <c r="D233" s="660" t="s">
        <v>166</v>
      </c>
      <c r="E233" s="404">
        <v>0</v>
      </c>
      <c r="F233" s="404">
        <v>0</v>
      </c>
      <c r="G233" s="404">
        <v>0</v>
      </c>
      <c r="H233" s="404">
        <v>0</v>
      </c>
      <c r="I233" s="404">
        <v>0</v>
      </c>
      <c r="J233" s="405">
        <v>0</v>
      </c>
      <c r="K233" s="495">
        <v>0</v>
      </c>
      <c r="L233" s="611"/>
      <c r="M233" s="611"/>
    </row>
    <row r="234" spans="3:18" x14ac:dyDescent="0.45">
      <c r="C234" s="657">
        <v>244</v>
      </c>
      <c r="D234" s="656" t="s">
        <v>2488</v>
      </c>
      <c r="E234" s="394">
        <v>0</v>
      </c>
      <c r="F234" s="394">
        <v>0</v>
      </c>
      <c r="G234" s="394">
        <v>0</v>
      </c>
      <c r="H234" s="394">
        <v>0</v>
      </c>
      <c r="I234" s="394">
        <v>0</v>
      </c>
      <c r="J234" s="399">
        <v>0</v>
      </c>
      <c r="K234" s="495">
        <v>0</v>
      </c>
      <c r="L234" s="611"/>
      <c r="M234" s="611"/>
      <c r="Q234" s="611"/>
      <c r="R234" s="611"/>
    </row>
    <row r="235" spans="3:18" x14ac:dyDescent="0.45">
      <c r="C235" s="614">
        <v>2441</v>
      </c>
      <c r="D235" s="654" t="s">
        <v>2454</v>
      </c>
      <c r="E235" s="404">
        <v>0</v>
      </c>
      <c r="F235" s="404">
        <v>0</v>
      </c>
      <c r="G235" s="404">
        <v>0</v>
      </c>
      <c r="H235" s="404">
        <v>0</v>
      </c>
      <c r="I235" s="404">
        <v>0</v>
      </c>
      <c r="J235" s="405">
        <v>0</v>
      </c>
      <c r="K235" s="495">
        <v>0</v>
      </c>
      <c r="L235" s="611"/>
      <c r="M235" s="611"/>
      <c r="Q235" s="611"/>
      <c r="R235" s="611"/>
    </row>
    <row r="236" spans="3:18" x14ac:dyDescent="0.45">
      <c r="C236" s="612">
        <v>2442</v>
      </c>
      <c r="D236" s="655" t="s">
        <v>2455</v>
      </c>
      <c r="E236" s="394">
        <v>0</v>
      </c>
      <c r="F236" s="394">
        <v>0</v>
      </c>
      <c r="G236" s="394">
        <v>0</v>
      </c>
      <c r="H236" s="394">
        <v>0</v>
      </c>
      <c r="I236" s="394">
        <v>0</v>
      </c>
      <c r="J236" s="399">
        <v>0</v>
      </c>
      <c r="K236" s="495">
        <v>0</v>
      </c>
      <c r="L236" s="611"/>
      <c r="M236" s="611"/>
      <c r="Q236" s="611"/>
      <c r="R236" s="611"/>
    </row>
    <row r="237" spans="3:18" x14ac:dyDescent="0.45">
      <c r="C237" s="661">
        <v>331</v>
      </c>
      <c r="D237" s="660" t="s">
        <v>2489</v>
      </c>
      <c r="E237" s="404">
        <v>0</v>
      </c>
      <c r="F237" s="404">
        <v>0</v>
      </c>
      <c r="G237" s="404">
        <v>0</v>
      </c>
      <c r="H237" s="404">
        <v>0</v>
      </c>
      <c r="I237" s="404">
        <v>0</v>
      </c>
      <c r="J237" s="405">
        <v>0</v>
      </c>
      <c r="K237" s="495">
        <v>0</v>
      </c>
      <c r="L237" s="611"/>
      <c r="M237" s="611"/>
      <c r="Q237" s="611"/>
      <c r="R237" s="611"/>
    </row>
    <row r="238" spans="3:18" x14ac:dyDescent="0.45">
      <c r="C238" s="612" t="s">
        <v>1543</v>
      </c>
      <c r="D238" s="655" t="s">
        <v>2490</v>
      </c>
      <c r="E238" s="394">
        <v>0</v>
      </c>
      <c r="F238" s="394">
        <v>0</v>
      </c>
      <c r="G238" s="394">
        <v>0</v>
      </c>
      <c r="H238" s="394">
        <v>0</v>
      </c>
      <c r="I238" s="394">
        <v>0</v>
      </c>
      <c r="J238" s="399">
        <v>0</v>
      </c>
      <c r="K238" s="495">
        <v>0</v>
      </c>
      <c r="L238" s="611"/>
      <c r="M238" s="611"/>
      <c r="Q238" s="611"/>
      <c r="R238" s="611"/>
    </row>
    <row r="239" spans="3:18" x14ac:dyDescent="0.45">
      <c r="C239" s="614" t="s">
        <v>1544</v>
      </c>
      <c r="D239" s="654" t="s">
        <v>2490</v>
      </c>
      <c r="E239" s="404">
        <v>0</v>
      </c>
      <c r="F239" s="404">
        <v>0</v>
      </c>
      <c r="G239" s="404">
        <v>0</v>
      </c>
      <c r="H239" s="404">
        <v>0</v>
      </c>
      <c r="I239" s="404">
        <v>0</v>
      </c>
      <c r="J239" s="405">
        <v>0</v>
      </c>
      <c r="K239" s="495">
        <v>0</v>
      </c>
      <c r="L239" s="611"/>
      <c r="M239" s="611"/>
      <c r="Q239" s="611"/>
      <c r="R239" s="611"/>
    </row>
    <row r="240" spans="3:18" x14ac:dyDescent="0.45">
      <c r="C240" s="612" t="s">
        <v>1545</v>
      </c>
      <c r="D240" s="655" t="s">
        <v>2490</v>
      </c>
      <c r="E240" s="394">
        <v>0</v>
      </c>
      <c r="F240" s="394">
        <v>0</v>
      </c>
      <c r="G240" s="394">
        <v>0</v>
      </c>
      <c r="H240" s="394">
        <v>0</v>
      </c>
      <c r="I240" s="394">
        <v>0</v>
      </c>
      <c r="J240" s="399">
        <v>0</v>
      </c>
      <c r="K240" s="495">
        <v>0</v>
      </c>
      <c r="L240" s="611"/>
      <c r="M240" s="611"/>
      <c r="Q240" s="611"/>
      <c r="R240" s="611"/>
    </row>
    <row r="241" spans="3:18" x14ac:dyDescent="0.45">
      <c r="C241" s="614" t="s">
        <v>1531</v>
      </c>
      <c r="D241" s="654" t="s">
        <v>2490</v>
      </c>
      <c r="E241" s="404">
        <v>0</v>
      </c>
      <c r="F241" s="404">
        <v>0</v>
      </c>
      <c r="G241" s="404">
        <v>0</v>
      </c>
      <c r="H241" s="404">
        <v>0</v>
      </c>
      <c r="I241" s="404">
        <v>0</v>
      </c>
      <c r="J241" s="405">
        <v>0</v>
      </c>
      <c r="K241" s="495">
        <v>0</v>
      </c>
      <c r="L241" s="611"/>
      <c r="M241" s="611"/>
      <c r="Q241" s="611"/>
      <c r="R241" s="611"/>
    </row>
    <row r="242" spans="3:18" x14ac:dyDescent="0.45">
      <c r="C242" s="612" t="s">
        <v>1532</v>
      </c>
      <c r="D242" s="655" t="s">
        <v>2490</v>
      </c>
      <c r="E242" s="394">
        <v>0</v>
      </c>
      <c r="F242" s="394">
        <v>0</v>
      </c>
      <c r="G242" s="394">
        <v>0</v>
      </c>
      <c r="H242" s="394">
        <v>0</v>
      </c>
      <c r="I242" s="394">
        <v>0</v>
      </c>
      <c r="J242" s="399">
        <v>0</v>
      </c>
      <c r="K242" s="495">
        <v>0</v>
      </c>
      <c r="L242" s="611"/>
      <c r="M242" s="611"/>
      <c r="Q242" s="611"/>
      <c r="R242" s="611"/>
    </row>
    <row r="243" spans="3:18" x14ac:dyDescent="0.45">
      <c r="C243" s="614" t="s">
        <v>1533</v>
      </c>
      <c r="D243" s="654" t="s">
        <v>2490</v>
      </c>
      <c r="E243" s="404">
        <v>0</v>
      </c>
      <c r="F243" s="404">
        <v>0</v>
      </c>
      <c r="G243" s="404">
        <v>0</v>
      </c>
      <c r="H243" s="404">
        <v>0</v>
      </c>
      <c r="I243" s="404">
        <v>0</v>
      </c>
      <c r="J243" s="405">
        <v>0</v>
      </c>
      <c r="K243" s="495">
        <v>0</v>
      </c>
      <c r="L243" s="611"/>
      <c r="M243" s="611"/>
      <c r="Q243" s="611"/>
      <c r="R243" s="611"/>
    </row>
    <row r="244" spans="3:18" x14ac:dyDescent="0.45">
      <c r="C244" s="612" t="s">
        <v>1534</v>
      </c>
      <c r="D244" s="655" t="s">
        <v>2490</v>
      </c>
      <c r="E244" s="394">
        <v>0</v>
      </c>
      <c r="F244" s="394">
        <v>0</v>
      </c>
      <c r="G244" s="394">
        <v>0</v>
      </c>
      <c r="H244" s="394">
        <v>0</v>
      </c>
      <c r="I244" s="394">
        <v>0</v>
      </c>
      <c r="J244" s="399">
        <v>0</v>
      </c>
      <c r="K244" s="495">
        <v>0</v>
      </c>
      <c r="L244" s="611"/>
      <c r="M244" s="611"/>
      <c r="Q244" s="611"/>
      <c r="R244" s="611"/>
    </row>
    <row r="245" spans="3:18" x14ac:dyDescent="0.45">
      <c r="C245" s="614" t="s">
        <v>1535</v>
      </c>
      <c r="D245" s="654" t="s">
        <v>2490</v>
      </c>
      <c r="E245" s="404">
        <v>0</v>
      </c>
      <c r="F245" s="404">
        <v>0</v>
      </c>
      <c r="G245" s="404">
        <v>0</v>
      </c>
      <c r="H245" s="404">
        <v>0</v>
      </c>
      <c r="I245" s="404">
        <v>0</v>
      </c>
      <c r="J245" s="405">
        <v>0</v>
      </c>
      <c r="K245" s="495">
        <v>0</v>
      </c>
      <c r="L245" s="611"/>
      <c r="M245" s="611"/>
      <c r="Q245" s="611"/>
      <c r="R245" s="611"/>
    </row>
    <row r="246" spans="3:18" x14ac:dyDescent="0.45">
      <c r="C246" s="612" t="s">
        <v>1536</v>
      </c>
      <c r="D246" s="655" t="s">
        <v>2490</v>
      </c>
      <c r="E246" s="394">
        <v>0</v>
      </c>
      <c r="F246" s="394">
        <v>0</v>
      </c>
      <c r="G246" s="394">
        <v>0</v>
      </c>
      <c r="H246" s="394">
        <v>0</v>
      </c>
      <c r="I246" s="394">
        <v>0</v>
      </c>
      <c r="J246" s="399">
        <v>0</v>
      </c>
      <c r="K246" s="495">
        <v>0</v>
      </c>
      <c r="L246" s="611"/>
      <c r="M246" s="611"/>
      <c r="Q246" s="611"/>
      <c r="R246" s="611"/>
    </row>
    <row r="247" spans="3:18" x14ac:dyDescent="0.45">
      <c r="C247" s="614" t="s">
        <v>167</v>
      </c>
      <c r="D247" s="654" t="s">
        <v>2490</v>
      </c>
      <c r="E247" s="404">
        <v>0</v>
      </c>
      <c r="F247" s="404">
        <v>0</v>
      </c>
      <c r="G247" s="404">
        <v>0</v>
      </c>
      <c r="H247" s="404">
        <v>0</v>
      </c>
      <c r="I247" s="404">
        <v>0</v>
      </c>
      <c r="J247" s="405">
        <v>0</v>
      </c>
      <c r="K247" s="495">
        <v>0</v>
      </c>
      <c r="L247" s="611"/>
      <c r="M247" s="611"/>
      <c r="Q247" s="611"/>
      <c r="R247" s="611"/>
    </row>
    <row r="248" spans="3:18" x14ac:dyDescent="0.45">
      <c r="C248" s="612" t="s">
        <v>558</v>
      </c>
      <c r="D248" s="655" t="s">
        <v>2490</v>
      </c>
      <c r="E248" s="394">
        <v>0</v>
      </c>
      <c r="F248" s="394">
        <v>0</v>
      </c>
      <c r="G248" s="394">
        <v>0</v>
      </c>
      <c r="H248" s="394">
        <v>0</v>
      </c>
      <c r="I248" s="394">
        <v>0</v>
      </c>
      <c r="J248" s="399">
        <v>0</v>
      </c>
      <c r="K248" s="495">
        <v>0</v>
      </c>
      <c r="L248" s="611"/>
      <c r="M248" s="611"/>
      <c r="Q248" s="611"/>
      <c r="R248" s="611"/>
    </row>
    <row r="249" spans="3:18" x14ac:dyDescent="0.45">
      <c r="C249" s="614" t="s">
        <v>559</v>
      </c>
      <c r="D249" s="654" t="s">
        <v>2490</v>
      </c>
      <c r="E249" s="404">
        <v>0</v>
      </c>
      <c r="F249" s="404">
        <v>0</v>
      </c>
      <c r="G249" s="404">
        <v>0</v>
      </c>
      <c r="H249" s="404">
        <v>0</v>
      </c>
      <c r="I249" s="404">
        <v>0</v>
      </c>
      <c r="J249" s="405">
        <v>0</v>
      </c>
      <c r="K249" s="495">
        <v>0</v>
      </c>
      <c r="L249" s="611"/>
      <c r="M249" s="611"/>
      <c r="Q249" s="611"/>
      <c r="R249" s="611"/>
    </row>
    <row r="250" spans="3:18" x14ac:dyDescent="0.45">
      <c r="C250" s="612" t="s">
        <v>560</v>
      </c>
      <c r="D250" s="655" t="s">
        <v>2490</v>
      </c>
      <c r="E250" s="394">
        <v>0</v>
      </c>
      <c r="F250" s="394">
        <v>0</v>
      </c>
      <c r="G250" s="394">
        <v>0</v>
      </c>
      <c r="H250" s="394">
        <v>0</v>
      </c>
      <c r="I250" s="394">
        <v>0</v>
      </c>
      <c r="J250" s="399">
        <v>0</v>
      </c>
      <c r="K250" s="495">
        <v>0</v>
      </c>
      <c r="L250" s="611"/>
      <c r="M250" s="611"/>
      <c r="Q250" s="611"/>
      <c r="R250" s="611"/>
    </row>
    <row r="251" spans="3:18" x14ac:dyDescent="0.45">
      <c r="C251" s="614" t="s">
        <v>561</v>
      </c>
      <c r="D251" s="654" t="s">
        <v>2490</v>
      </c>
      <c r="E251" s="404">
        <v>0</v>
      </c>
      <c r="F251" s="404">
        <v>0</v>
      </c>
      <c r="G251" s="404">
        <v>0</v>
      </c>
      <c r="H251" s="404">
        <v>0</v>
      </c>
      <c r="I251" s="404">
        <v>0</v>
      </c>
      <c r="J251" s="405">
        <v>0</v>
      </c>
      <c r="K251" s="495">
        <v>0</v>
      </c>
      <c r="L251" s="611"/>
      <c r="M251" s="611"/>
      <c r="Q251" s="611"/>
      <c r="R251" s="611"/>
    </row>
    <row r="252" spans="3:18" x14ac:dyDescent="0.45">
      <c r="C252" s="612" t="s">
        <v>562</v>
      </c>
      <c r="D252" s="655" t="s">
        <v>2490</v>
      </c>
      <c r="E252" s="394">
        <v>0</v>
      </c>
      <c r="F252" s="394">
        <v>0</v>
      </c>
      <c r="G252" s="394">
        <v>0</v>
      </c>
      <c r="H252" s="394">
        <v>0</v>
      </c>
      <c r="I252" s="394">
        <v>0</v>
      </c>
      <c r="J252" s="399">
        <v>0</v>
      </c>
      <c r="K252" s="495">
        <v>0</v>
      </c>
      <c r="L252" s="611"/>
      <c r="M252" s="611"/>
      <c r="Q252" s="611"/>
      <c r="R252" s="611"/>
    </row>
    <row r="253" spans="3:18" x14ac:dyDescent="0.45">
      <c r="C253" s="614" t="s">
        <v>563</v>
      </c>
      <c r="D253" s="654" t="s">
        <v>2490</v>
      </c>
      <c r="E253" s="404">
        <v>0</v>
      </c>
      <c r="F253" s="404">
        <v>0</v>
      </c>
      <c r="G253" s="404">
        <v>0</v>
      </c>
      <c r="H253" s="404">
        <v>0</v>
      </c>
      <c r="I253" s="404">
        <v>0</v>
      </c>
      <c r="J253" s="405">
        <v>0</v>
      </c>
      <c r="K253" s="495">
        <v>0</v>
      </c>
      <c r="L253" s="611"/>
      <c r="M253" s="611"/>
      <c r="Q253" s="611"/>
      <c r="R253" s="611"/>
    </row>
    <row r="254" spans="3:18" x14ac:dyDescent="0.45">
      <c r="C254" s="612" t="s">
        <v>564</v>
      </c>
      <c r="D254" s="655" t="s">
        <v>2490</v>
      </c>
      <c r="E254" s="394">
        <v>0</v>
      </c>
      <c r="F254" s="394">
        <v>0</v>
      </c>
      <c r="G254" s="394">
        <v>0</v>
      </c>
      <c r="H254" s="394">
        <v>0</v>
      </c>
      <c r="I254" s="394">
        <v>0</v>
      </c>
      <c r="J254" s="399">
        <v>0</v>
      </c>
      <c r="K254" s="495">
        <v>0</v>
      </c>
      <c r="L254" s="611"/>
      <c r="M254" s="611"/>
      <c r="Q254" s="611"/>
      <c r="R254" s="611"/>
    </row>
    <row r="255" spans="3:18" x14ac:dyDescent="0.45">
      <c r="C255" s="614" t="s">
        <v>565</v>
      </c>
      <c r="D255" s="654" t="s">
        <v>2490</v>
      </c>
      <c r="E255" s="404">
        <v>0</v>
      </c>
      <c r="F255" s="404">
        <v>0</v>
      </c>
      <c r="G255" s="404">
        <v>0</v>
      </c>
      <c r="H255" s="404">
        <v>0</v>
      </c>
      <c r="I255" s="404">
        <v>0</v>
      </c>
      <c r="J255" s="405">
        <v>0</v>
      </c>
      <c r="K255" s="495">
        <v>0</v>
      </c>
      <c r="L255" s="611"/>
      <c r="M255" s="611"/>
      <c r="Q255" s="611"/>
      <c r="R255" s="611"/>
    </row>
    <row r="256" spans="3:18" x14ac:dyDescent="0.45">
      <c r="C256" s="612" t="s">
        <v>566</v>
      </c>
      <c r="D256" s="655" t="s">
        <v>2490</v>
      </c>
      <c r="E256" s="394">
        <v>0</v>
      </c>
      <c r="F256" s="394">
        <v>0</v>
      </c>
      <c r="G256" s="394">
        <v>0</v>
      </c>
      <c r="H256" s="394">
        <v>0</v>
      </c>
      <c r="I256" s="394">
        <v>0</v>
      </c>
      <c r="J256" s="399">
        <v>0</v>
      </c>
      <c r="K256" s="495">
        <v>0</v>
      </c>
      <c r="L256" s="611"/>
      <c r="M256" s="611"/>
      <c r="Q256" s="611"/>
      <c r="R256" s="611"/>
    </row>
    <row r="257" spans="3:18" x14ac:dyDescent="0.45">
      <c r="C257" s="614" t="s">
        <v>567</v>
      </c>
      <c r="D257" s="654" t="s">
        <v>2490</v>
      </c>
      <c r="E257" s="404">
        <v>0</v>
      </c>
      <c r="F257" s="404">
        <v>0</v>
      </c>
      <c r="G257" s="404">
        <v>0</v>
      </c>
      <c r="H257" s="404">
        <v>0</v>
      </c>
      <c r="I257" s="404">
        <v>0</v>
      </c>
      <c r="J257" s="405">
        <v>0</v>
      </c>
      <c r="K257" s="495">
        <v>0</v>
      </c>
      <c r="L257" s="611"/>
      <c r="M257" s="611"/>
      <c r="Q257" s="611"/>
      <c r="R257" s="611"/>
    </row>
    <row r="258" spans="3:18" x14ac:dyDescent="0.45">
      <c r="C258" s="612" t="s">
        <v>568</v>
      </c>
      <c r="D258" s="655" t="s">
        <v>2490</v>
      </c>
      <c r="E258" s="394">
        <v>0</v>
      </c>
      <c r="F258" s="394">
        <v>0</v>
      </c>
      <c r="G258" s="394">
        <v>0</v>
      </c>
      <c r="H258" s="394">
        <v>0</v>
      </c>
      <c r="I258" s="394">
        <v>0</v>
      </c>
      <c r="J258" s="399">
        <v>0</v>
      </c>
      <c r="K258" s="495">
        <v>0</v>
      </c>
      <c r="L258" s="611"/>
      <c r="M258" s="611"/>
      <c r="Q258" s="611"/>
      <c r="R258" s="611"/>
    </row>
    <row r="259" spans="3:18" x14ac:dyDescent="0.45">
      <c r="C259" s="614" t="s">
        <v>569</v>
      </c>
      <c r="D259" s="654" t="s">
        <v>2490</v>
      </c>
      <c r="E259" s="404">
        <v>0</v>
      </c>
      <c r="F259" s="404">
        <v>0</v>
      </c>
      <c r="G259" s="404">
        <v>0</v>
      </c>
      <c r="H259" s="404">
        <v>0</v>
      </c>
      <c r="I259" s="404">
        <v>0</v>
      </c>
      <c r="J259" s="405">
        <v>0</v>
      </c>
      <c r="K259" s="495">
        <v>0</v>
      </c>
      <c r="L259" s="611"/>
      <c r="M259" s="611"/>
      <c r="Q259" s="611"/>
      <c r="R259" s="611"/>
    </row>
    <row r="260" spans="3:18" x14ac:dyDescent="0.45">
      <c r="C260" s="612" t="s">
        <v>570</v>
      </c>
      <c r="D260" s="655" t="s">
        <v>2490</v>
      </c>
      <c r="E260" s="394">
        <v>0</v>
      </c>
      <c r="F260" s="394">
        <v>0</v>
      </c>
      <c r="G260" s="394">
        <v>0</v>
      </c>
      <c r="H260" s="394">
        <v>0</v>
      </c>
      <c r="I260" s="394">
        <v>0</v>
      </c>
      <c r="J260" s="399">
        <v>0</v>
      </c>
      <c r="K260" s="495">
        <v>0</v>
      </c>
      <c r="L260" s="611"/>
      <c r="M260" s="611"/>
      <c r="Q260" s="611"/>
      <c r="R260" s="611"/>
    </row>
    <row r="261" spans="3:18" x14ac:dyDescent="0.45">
      <c r="C261" s="614" t="s">
        <v>571</v>
      </c>
      <c r="D261" s="654" t="s">
        <v>2490</v>
      </c>
      <c r="E261" s="404">
        <v>0</v>
      </c>
      <c r="F261" s="404">
        <v>0</v>
      </c>
      <c r="G261" s="404">
        <v>0</v>
      </c>
      <c r="H261" s="404">
        <v>0</v>
      </c>
      <c r="I261" s="404">
        <v>0</v>
      </c>
      <c r="J261" s="405">
        <v>0</v>
      </c>
      <c r="K261" s="495">
        <v>0</v>
      </c>
      <c r="L261" s="611"/>
      <c r="M261" s="611"/>
      <c r="Q261" s="611"/>
      <c r="R261" s="611"/>
    </row>
    <row r="262" spans="3:18" x14ac:dyDescent="0.45">
      <c r="C262" s="612" t="s">
        <v>572</v>
      </c>
      <c r="D262" s="655" t="s">
        <v>2490</v>
      </c>
      <c r="E262" s="394">
        <v>0</v>
      </c>
      <c r="F262" s="394">
        <v>0</v>
      </c>
      <c r="G262" s="394">
        <v>0</v>
      </c>
      <c r="H262" s="394">
        <v>0</v>
      </c>
      <c r="I262" s="394">
        <v>0</v>
      </c>
      <c r="J262" s="399">
        <v>0</v>
      </c>
      <c r="K262" s="495">
        <v>0</v>
      </c>
      <c r="L262" s="611"/>
      <c r="M262" s="611"/>
      <c r="Q262" s="611"/>
      <c r="R262" s="611"/>
    </row>
    <row r="263" spans="3:18" x14ac:dyDescent="0.45">
      <c r="C263" s="614" t="s">
        <v>573</v>
      </c>
      <c r="D263" s="654" t="s">
        <v>2490</v>
      </c>
      <c r="E263" s="404">
        <v>0</v>
      </c>
      <c r="F263" s="404">
        <v>0</v>
      </c>
      <c r="G263" s="404">
        <v>0</v>
      </c>
      <c r="H263" s="404">
        <v>0</v>
      </c>
      <c r="I263" s="404">
        <v>0</v>
      </c>
      <c r="J263" s="405">
        <v>0</v>
      </c>
      <c r="K263" s="495">
        <v>0</v>
      </c>
      <c r="L263" s="611"/>
      <c r="M263" s="611"/>
    </row>
    <row r="264" spans="3:18" x14ac:dyDescent="0.45">
      <c r="C264" s="612" t="s">
        <v>574</v>
      </c>
      <c r="D264" s="655" t="s">
        <v>2490</v>
      </c>
      <c r="E264" s="394">
        <v>0</v>
      </c>
      <c r="F264" s="394">
        <v>0</v>
      </c>
      <c r="G264" s="394">
        <v>0</v>
      </c>
      <c r="H264" s="394">
        <v>0</v>
      </c>
      <c r="I264" s="394">
        <v>0</v>
      </c>
      <c r="J264" s="399">
        <v>0</v>
      </c>
      <c r="K264" s="495">
        <v>0</v>
      </c>
      <c r="L264" s="611"/>
      <c r="M264" s="611"/>
    </row>
    <row r="265" spans="3:18" x14ac:dyDescent="0.45">
      <c r="C265" s="614" t="s">
        <v>575</v>
      </c>
      <c r="D265" s="654" t="s">
        <v>2490</v>
      </c>
      <c r="E265" s="404">
        <v>0</v>
      </c>
      <c r="F265" s="404">
        <v>0</v>
      </c>
      <c r="G265" s="404">
        <v>0</v>
      </c>
      <c r="H265" s="404">
        <v>0</v>
      </c>
      <c r="I265" s="404">
        <v>0</v>
      </c>
      <c r="J265" s="405">
        <v>0</v>
      </c>
      <c r="K265" s="495">
        <v>0</v>
      </c>
      <c r="L265" s="611"/>
      <c r="M265" s="611"/>
    </row>
    <row r="266" spans="3:18" x14ac:dyDescent="0.45">
      <c r="C266" s="612" t="s">
        <v>576</v>
      </c>
      <c r="D266" s="655" t="s">
        <v>2490</v>
      </c>
      <c r="E266" s="394">
        <v>0</v>
      </c>
      <c r="F266" s="394">
        <v>0</v>
      </c>
      <c r="G266" s="394">
        <v>0</v>
      </c>
      <c r="H266" s="394">
        <v>0</v>
      </c>
      <c r="I266" s="394">
        <v>0</v>
      </c>
      <c r="J266" s="399">
        <v>0</v>
      </c>
      <c r="K266" s="495">
        <v>0</v>
      </c>
      <c r="L266" s="611"/>
      <c r="M266" s="611"/>
    </row>
    <row r="267" spans="3:18" x14ac:dyDescent="0.45">
      <c r="C267" s="614" t="s">
        <v>577</v>
      </c>
      <c r="D267" s="654" t="s">
        <v>2490</v>
      </c>
      <c r="E267" s="404">
        <v>0</v>
      </c>
      <c r="F267" s="404">
        <v>0</v>
      </c>
      <c r="G267" s="404">
        <v>0</v>
      </c>
      <c r="H267" s="404">
        <v>0</v>
      </c>
      <c r="I267" s="404">
        <v>0</v>
      </c>
      <c r="J267" s="405">
        <v>0</v>
      </c>
      <c r="K267" s="495">
        <v>0</v>
      </c>
      <c r="L267" s="611"/>
      <c r="M267" s="611"/>
    </row>
    <row r="268" spans="3:18" x14ac:dyDescent="0.45">
      <c r="C268" s="612" t="s">
        <v>578</v>
      </c>
      <c r="D268" s="655" t="s">
        <v>2490</v>
      </c>
      <c r="E268" s="394">
        <v>0</v>
      </c>
      <c r="F268" s="394">
        <v>0</v>
      </c>
      <c r="G268" s="394">
        <v>0</v>
      </c>
      <c r="H268" s="394">
        <v>0</v>
      </c>
      <c r="I268" s="394">
        <v>0</v>
      </c>
      <c r="J268" s="399">
        <v>0</v>
      </c>
      <c r="K268" s="495">
        <v>0</v>
      </c>
      <c r="L268" s="611"/>
      <c r="M268" s="611"/>
    </row>
    <row r="269" spans="3:18" x14ac:dyDescent="0.45">
      <c r="C269" s="614" t="s">
        <v>579</v>
      </c>
      <c r="D269" s="654" t="s">
        <v>2490</v>
      </c>
      <c r="E269" s="404">
        <v>0</v>
      </c>
      <c r="F269" s="404">
        <v>0</v>
      </c>
      <c r="G269" s="404">
        <v>0</v>
      </c>
      <c r="H269" s="404">
        <v>0</v>
      </c>
      <c r="I269" s="404">
        <v>0</v>
      </c>
      <c r="J269" s="405">
        <v>0</v>
      </c>
      <c r="K269" s="495">
        <v>0</v>
      </c>
      <c r="L269" s="611"/>
      <c r="M269" s="611"/>
    </row>
    <row r="270" spans="3:18" x14ac:dyDescent="0.45">
      <c r="C270" s="612" t="s">
        <v>580</v>
      </c>
      <c r="D270" s="655" t="s">
        <v>2490</v>
      </c>
      <c r="E270" s="394">
        <v>0</v>
      </c>
      <c r="F270" s="394">
        <v>0</v>
      </c>
      <c r="G270" s="394">
        <v>0</v>
      </c>
      <c r="H270" s="394">
        <v>0</v>
      </c>
      <c r="I270" s="394">
        <v>0</v>
      </c>
      <c r="J270" s="399">
        <v>0</v>
      </c>
      <c r="K270" s="495">
        <v>0</v>
      </c>
      <c r="L270" s="611"/>
      <c r="M270" s="611"/>
    </row>
    <row r="271" spans="3:18" x14ac:dyDescent="0.45">
      <c r="C271" s="614" t="s">
        <v>581</v>
      </c>
      <c r="D271" s="654" t="s">
        <v>2490</v>
      </c>
      <c r="E271" s="404">
        <v>0</v>
      </c>
      <c r="F271" s="404">
        <v>0</v>
      </c>
      <c r="G271" s="404">
        <v>0</v>
      </c>
      <c r="H271" s="404">
        <v>0</v>
      </c>
      <c r="I271" s="404">
        <v>0</v>
      </c>
      <c r="J271" s="405">
        <v>0</v>
      </c>
      <c r="K271" s="495">
        <v>0</v>
      </c>
      <c r="L271" s="611"/>
      <c r="M271" s="611"/>
    </row>
    <row r="272" spans="3:18" x14ac:dyDescent="0.45">
      <c r="C272" s="612" t="s">
        <v>582</v>
      </c>
      <c r="D272" s="655" t="s">
        <v>2490</v>
      </c>
      <c r="E272" s="394">
        <v>0</v>
      </c>
      <c r="F272" s="394">
        <v>0</v>
      </c>
      <c r="G272" s="394">
        <v>0</v>
      </c>
      <c r="H272" s="394">
        <v>0</v>
      </c>
      <c r="I272" s="394">
        <v>0</v>
      </c>
      <c r="J272" s="399">
        <v>0</v>
      </c>
      <c r="K272" s="495">
        <v>0</v>
      </c>
      <c r="L272" s="611"/>
      <c r="M272" s="611"/>
    </row>
    <row r="273" spans="3:13" x14ac:dyDescent="0.45">
      <c r="C273" s="614" t="s">
        <v>583</v>
      </c>
      <c r="D273" s="654" t="s">
        <v>2490</v>
      </c>
      <c r="E273" s="404">
        <v>0</v>
      </c>
      <c r="F273" s="404">
        <v>0</v>
      </c>
      <c r="G273" s="404">
        <v>0</v>
      </c>
      <c r="H273" s="404">
        <v>0</v>
      </c>
      <c r="I273" s="404">
        <v>0</v>
      </c>
      <c r="J273" s="405">
        <v>0</v>
      </c>
      <c r="K273" s="495">
        <v>0</v>
      </c>
      <c r="L273" s="611"/>
      <c r="M273" s="611"/>
    </row>
    <row r="274" spans="3:13" x14ac:dyDescent="0.45">
      <c r="C274" s="612" t="s">
        <v>584</v>
      </c>
      <c r="D274" s="655" t="s">
        <v>2490</v>
      </c>
      <c r="E274" s="394">
        <v>0</v>
      </c>
      <c r="F274" s="394">
        <v>0</v>
      </c>
      <c r="G274" s="394">
        <v>0</v>
      </c>
      <c r="H274" s="394">
        <v>0</v>
      </c>
      <c r="I274" s="394">
        <v>0</v>
      </c>
      <c r="J274" s="399">
        <v>0</v>
      </c>
      <c r="K274" s="495">
        <v>0</v>
      </c>
      <c r="L274" s="611"/>
      <c r="M274" s="611"/>
    </row>
    <row r="275" spans="3:13" x14ac:dyDescent="0.45">
      <c r="C275" s="614" t="s">
        <v>585</v>
      </c>
      <c r="D275" s="654" t="s">
        <v>2490</v>
      </c>
      <c r="E275" s="404">
        <v>0</v>
      </c>
      <c r="F275" s="404">
        <v>0</v>
      </c>
      <c r="G275" s="404">
        <v>0</v>
      </c>
      <c r="H275" s="404">
        <v>0</v>
      </c>
      <c r="I275" s="404">
        <v>0</v>
      </c>
      <c r="J275" s="405">
        <v>0</v>
      </c>
      <c r="K275" s="495">
        <v>0</v>
      </c>
      <c r="L275" s="611"/>
      <c r="M275" s="611"/>
    </row>
    <row r="276" spans="3:13" x14ac:dyDescent="0.45">
      <c r="C276" s="612" t="s">
        <v>586</v>
      </c>
      <c r="D276" s="655" t="s">
        <v>2490</v>
      </c>
      <c r="E276" s="394">
        <v>0</v>
      </c>
      <c r="F276" s="394">
        <v>0</v>
      </c>
      <c r="G276" s="394">
        <v>0</v>
      </c>
      <c r="H276" s="394">
        <v>0</v>
      </c>
      <c r="I276" s="394">
        <v>0</v>
      </c>
      <c r="J276" s="399">
        <v>0</v>
      </c>
      <c r="K276" s="495">
        <v>0</v>
      </c>
      <c r="L276" s="611"/>
      <c r="M276" s="611"/>
    </row>
    <row r="277" spans="3:13" x14ac:dyDescent="0.45">
      <c r="C277" s="614" t="s">
        <v>587</v>
      </c>
      <c r="D277" s="654" t="s">
        <v>2490</v>
      </c>
      <c r="E277" s="404">
        <v>0</v>
      </c>
      <c r="F277" s="404">
        <v>0</v>
      </c>
      <c r="G277" s="404">
        <v>0</v>
      </c>
      <c r="H277" s="404">
        <v>0</v>
      </c>
      <c r="I277" s="404">
        <v>0</v>
      </c>
      <c r="J277" s="405">
        <v>0</v>
      </c>
      <c r="K277" s="495">
        <v>0</v>
      </c>
      <c r="L277" s="611"/>
      <c r="M277" s="611"/>
    </row>
    <row r="278" spans="3:13" x14ac:dyDescent="0.45">
      <c r="C278" s="612" t="s">
        <v>588</v>
      </c>
      <c r="D278" s="655" t="s">
        <v>2490</v>
      </c>
      <c r="E278" s="394">
        <v>0</v>
      </c>
      <c r="F278" s="394">
        <v>0</v>
      </c>
      <c r="G278" s="394">
        <v>0</v>
      </c>
      <c r="H278" s="394">
        <v>0</v>
      </c>
      <c r="I278" s="394">
        <v>0</v>
      </c>
      <c r="J278" s="399">
        <v>0</v>
      </c>
      <c r="K278" s="495">
        <v>0</v>
      </c>
      <c r="L278" s="611"/>
      <c r="M278" s="611"/>
    </row>
    <row r="279" spans="3:13" x14ac:dyDescent="0.45">
      <c r="C279" s="614" t="s">
        <v>589</v>
      </c>
      <c r="D279" s="654" t="s">
        <v>2490</v>
      </c>
      <c r="E279" s="404">
        <v>0</v>
      </c>
      <c r="F279" s="404">
        <v>0</v>
      </c>
      <c r="G279" s="404">
        <v>0</v>
      </c>
      <c r="H279" s="404">
        <v>0</v>
      </c>
      <c r="I279" s="404">
        <v>0</v>
      </c>
      <c r="J279" s="405">
        <v>0</v>
      </c>
      <c r="K279" s="495">
        <v>0</v>
      </c>
      <c r="L279" s="611"/>
      <c r="M279" s="611"/>
    </row>
    <row r="280" spans="3:13" x14ac:dyDescent="0.45">
      <c r="C280" s="612" t="s">
        <v>590</v>
      </c>
      <c r="D280" s="655" t="s">
        <v>2490</v>
      </c>
      <c r="E280" s="394">
        <v>0</v>
      </c>
      <c r="F280" s="394">
        <v>0</v>
      </c>
      <c r="G280" s="394">
        <v>0</v>
      </c>
      <c r="H280" s="394">
        <v>0</v>
      </c>
      <c r="I280" s="394">
        <v>0</v>
      </c>
      <c r="J280" s="399">
        <v>0</v>
      </c>
      <c r="K280" s="495">
        <v>0</v>
      </c>
      <c r="L280" s="611"/>
      <c r="M280" s="611"/>
    </row>
    <row r="281" spans="3:13" x14ac:dyDescent="0.45">
      <c r="C281" s="614" t="s">
        <v>591</v>
      </c>
      <c r="D281" s="654" t="s">
        <v>2490</v>
      </c>
      <c r="E281" s="404">
        <v>0</v>
      </c>
      <c r="F281" s="404">
        <v>0</v>
      </c>
      <c r="G281" s="404">
        <v>0</v>
      </c>
      <c r="H281" s="404">
        <v>0</v>
      </c>
      <c r="I281" s="404">
        <v>0</v>
      </c>
      <c r="J281" s="405">
        <v>0</v>
      </c>
      <c r="K281" s="495">
        <v>0</v>
      </c>
      <c r="L281" s="611"/>
      <c r="M281" s="611"/>
    </row>
    <row r="282" spans="3:13" x14ac:dyDescent="0.45">
      <c r="C282" s="612" t="s">
        <v>592</v>
      </c>
      <c r="D282" s="655" t="s">
        <v>2490</v>
      </c>
      <c r="E282" s="394">
        <v>0</v>
      </c>
      <c r="F282" s="394">
        <v>0</v>
      </c>
      <c r="G282" s="394">
        <v>0</v>
      </c>
      <c r="H282" s="394">
        <v>0</v>
      </c>
      <c r="I282" s="394">
        <v>0</v>
      </c>
      <c r="J282" s="399">
        <v>0</v>
      </c>
      <c r="K282" s="495">
        <v>0</v>
      </c>
      <c r="L282" s="611"/>
      <c r="M282" s="611"/>
    </row>
    <row r="283" spans="3:13" x14ac:dyDescent="0.45">
      <c r="C283" s="614" t="s">
        <v>593</v>
      </c>
      <c r="D283" s="654" t="s">
        <v>2490</v>
      </c>
      <c r="E283" s="404">
        <v>0</v>
      </c>
      <c r="F283" s="404">
        <v>0</v>
      </c>
      <c r="G283" s="404">
        <v>0</v>
      </c>
      <c r="H283" s="404">
        <v>0</v>
      </c>
      <c r="I283" s="404">
        <v>0</v>
      </c>
      <c r="J283" s="405">
        <v>0</v>
      </c>
      <c r="K283" s="495">
        <v>0</v>
      </c>
      <c r="L283" s="611"/>
      <c r="M283" s="611"/>
    </row>
    <row r="284" spans="3:13" x14ac:dyDescent="0.45">
      <c r="C284" s="612" t="s">
        <v>594</v>
      </c>
      <c r="D284" s="655" t="s">
        <v>2490</v>
      </c>
      <c r="E284" s="394">
        <v>0</v>
      </c>
      <c r="F284" s="394">
        <v>0</v>
      </c>
      <c r="G284" s="394">
        <v>0</v>
      </c>
      <c r="H284" s="394">
        <v>0</v>
      </c>
      <c r="I284" s="394">
        <v>0</v>
      </c>
      <c r="J284" s="399">
        <v>0</v>
      </c>
      <c r="K284" s="495">
        <v>0</v>
      </c>
      <c r="L284" s="611"/>
      <c r="M284" s="611"/>
    </row>
    <row r="285" spans="3:13" x14ac:dyDescent="0.45">
      <c r="C285" s="614" t="s">
        <v>595</v>
      </c>
      <c r="D285" s="654" t="s">
        <v>2490</v>
      </c>
      <c r="E285" s="404">
        <v>0</v>
      </c>
      <c r="F285" s="404">
        <v>0</v>
      </c>
      <c r="G285" s="404">
        <v>0</v>
      </c>
      <c r="H285" s="404">
        <v>0</v>
      </c>
      <c r="I285" s="404">
        <v>0</v>
      </c>
      <c r="J285" s="405">
        <v>0</v>
      </c>
      <c r="K285" s="495">
        <v>0</v>
      </c>
      <c r="L285" s="611"/>
      <c r="M285" s="611"/>
    </row>
    <row r="286" spans="3:13" x14ac:dyDescent="0.45">
      <c r="C286" s="612" t="s">
        <v>596</v>
      </c>
      <c r="D286" s="655" t="s">
        <v>2490</v>
      </c>
      <c r="E286" s="394">
        <v>0</v>
      </c>
      <c r="F286" s="394">
        <v>0</v>
      </c>
      <c r="G286" s="394">
        <v>0</v>
      </c>
      <c r="H286" s="394">
        <v>0</v>
      </c>
      <c r="I286" s="394">
        <v>0</v>
      </c>
      <c r="J286" s="399">
        <v>0</v>
      </c>
      <c r="K286" s="495">
        <v>0</v>
      </c>
      <c r="L286" s="611"/>
      <c r="M286" s="611"/>
    </row>
    <row r="287" spans="3:13" x14ac:dyDescent="0.45">
      <c r="C287" s="614" t="s">
        <v>597</v>
      </c>
      <c r="D287" s="654" t="s">
        <v>2490</v>
      </c>
      <c r="E287" s="404">
        <v>0</v>
      </c>
      <c r="F287" s="404">
        <v>0</v>
      </c>
      <c r="G287" s="404">
        <v>0</v>
      </c>
      <c r="H287" s="404">
        <v>0</v>
      </c>
      <c r="I287" s="404">
        <v>0</v>
      </c>
      <c r="J287" s="405">
        <v>0</v>
      </c>
      <c r="K287" s="495">
        <v>0</v>
      </c>
      <c r="L287" s="611"/>
      <c r="M287" s="611"/>
    </row>
    <row r="288" spans="3:13" x14ac:dyDescent="0.45">
      <c r="C288" s="1742" t="s">
        <v>3924</v>
      </c>
      <c r="D288" s="1741" t="s">
        <v>4520</v>
      </c>
      <c r="E288" s="1565">
        <v>0</v>
      </c>
      <c r="F288" s="1565">
        <v>0</v>
      </c>
      <c r="G288" s="1565">
        <v>0</v>
      </c>
      <c r="H288" s="1565">
        <v>0</v>
      </c>
      <c r="I288" s="1565">
        <v>0</v>
      </c>
      <c r="J288" s="1566">
        <v>0</v>
      </c>
      <c r="K288" s="495">
        <v>0</v>
      </c>
      <c r="L288" s="611"/>
      <c r="M288" s="611"/>
    </row>
    <row r="289" spans="3:18" x14ac:dyDescent="0.45">
      <c r="C289" s="657">
        <v>333</v>
      </c>
      <c r="D289" s="656" t="s">
        <v>168</v>
      </c>
      <c r="E289" s="394">
        <v>0</v>
      </c>
      <c r="F289" s="394">
        <v>0</v>
      </c>
      <c r="G289" s="394">
        <v>0</v>
      </c>
      <c r="H289" s="394">
        <v>0</v>
      </c>
      <c r="I289" s="394">
        <v>0</v>
      </c>
      <c r="J289" s="399">
        <v>0</v>
      </c>
      <c r="K289" s="495">
        <v>0</v>
      </c>
      <c r="L289" s="611"/>
      <c r="M289" s="611"/>
      <c r="Q289" s="611"/>
      <c r="R289" s="611"/>
    </row>
    <row r="290" spans="3:18" x14ac:dyDescent="0.45">
      <c r="C290" s="614">
        <v>3331</v>
      </c>
      <c r="D290" s="654" t="s">
        <v>1056</v>
      </c>
      <c r="E290" s="404">
        <v>0</v>
      </c>
      <c r="F290" s="404">
        <v>0</v>
      </c>
      <c r="G290" s="404">
        <v>0</v>
      </c>
      <c r="H290" s="404">
        <v>0</v>
      </c>
      <c r="I290" s="404">
        <v>0</v>
      </c>
      <c r="J290" s="405">
        <v>0</v>
      </c>
      <c r="K290" s="495">
        <v>0</v>
      </c>
      <c r="L290" s="611"/>
      <c r="M290" s="611"/>
      <c r="Q290" s="611"/>
      <c r="R290" s="611"/>
    </row>
    <row r="291" spans="3:18" x14ac:dyDescent="0.45">
      <c r="C291" s="612">
        <v>33311</v>
      </c>
      <c r="D291" s="658" t="s">
        <v>169</v>
      </c>
      <c r="E291" s="394">
        <v>0</v>
      </c>
      <c r="F291" s="394">
        <v>0</v>
      </c>
      <c r="G291" s="394">
        <v>0</v>
      </c>
      <c r="H291" s="394">
        <v>0</v>
      </c>
      <c r="I291" s="394">
        <v>0</v>
      </c>
      <c r="J291" s="399">
        <v>0</v>
      </c>
      <c r="K291" s="495">
        <v>0</v>
      </c>
      <c r="L291" s="543">
        <v>0</v>
      </c>
      <c r="M291" s="611"/>
      <c r="Q291" s="611"/>
      <c r="R291" s="611"/>
    </row>
    <row r="292" spans="3:18" x14ac:dyDescent="0.45">
      <c r="C292" s="614">
        <v>33312</v>
      </c>
      <c r="D292" s="659" t="s">
        <v>1057</v>
      </c>
      <c r="E292" s="404">
        <v>0</v>
      </c>
      <c r="F292" s="404">
        <v>0</v>
      </c>
      <c r="G292" s="404">
        <v>0</v>
      </c>
      <c r="H292" s="404">
        <v>0</v>
      </c>
      <c r="I292" s="404">
        <v>0</v>
      </c>
      <c r="J292" s="405">
        <v>0</v>
      </c>
      <c r="K292" s="495">
        <v>0</v>
      </c>
      <c r="L292" s="611"/>
      <c r="M292" s="611"/>
    </row>
    <row r="293" spans="3:18" x14ac:dyDescent="0.45">
      <c r="C293" s="1736" t="s">
        <v>4523</v>
      </c>
      <c r="D293" s="1739" t="s">
        <v>4524</v>
      </c>
      <c r="E293" s="1737">
        <v>0</v>
      </c>
      <c r="F293" s="1737">
        <v>0</v>
      </c>
      <c r="G293" s="1737">
        <v>0</v>
      </c>
      <c r="H293" s="1737">
        <v>0</v>
      </c>
      <c r="I293" s="1737">
        <v>0</v>
      </c>
      <c r="J293" s="1738">
        <v>0</v>
      </c>
      <c r="K293" s="495">
        <v>0</v>
      </c>
      <c r="L293" s="611"/>
      <c r="M293" s="611"/>
    </row>
    <row r="294" spans="3:18" x14ac:dyDescent="0.45">
      <c r="C294" s="612">
        <v>3332</v>
      </c>
      <c r="D294" s="655" t="s">
        <v>170</v>
      </c>
      <c r="E294" s="394">
        <v>0</v>
      </c>
      <c r="F294" s="394">
        <v>0</v>
      </c>
      <c r="G294" s="394">
        <v>0</v>
      </c>
      <c r="H294" s="394">
        <v>0</v>
      </c>
      <c r="I294" s="394">
        <v>0</v>
      </c>
      <c r="J294" s="399">
        <v>0</v>
      </c>
      <c r="K294" s="495">
        <v>0</v>
      </c>
      <c r="L294" s="611"/>
      <c r="M294" s="611"/>
    </row>
    <row r="295" spans="3:18" x14ac:dyDescent="0.45">
      <c r="C295" s="614">
        <v>3333</v>
      </c>
      <c r="D295" s="654" t="s">
        <v>171</v>
      </c>
      <c r="E295" s="404">
        <v>0</v>
      </c>
      <c r="F295" s="404">
        <v>0</v>
      </c>
      <c r="G295" s="404">
        <v>0</v>
      </c>
      <c r="H295" s="404">
        <v>0</v>
      </c>
      <c r="I295" s="404">
        <v>0</v>
      </c>
      <c r="J295" s="405">
        <v>0</v>
      </c>
      <c r="K295" s="495">
        <v>0</v>
      </c>
      <c r="L295" s="611"/>
      <c r="M295" s="611"/>
    </row>
    <row r="296" spans="3:18" x14ac:dyDescent="0.45">
      <c r="C296" s="612">
        <v>3334</v>
      </c>
      <c r="D296" s="655" t="s">
        <v>173</v>
      </c>
      <c r="E296" s="394">
        <v>0</v>
      </c>
      <c r="F296" s="394">
        <v>0</v>
      </c>
      <c r="G296" s="394">
        <v>0</v>
      </c>
      <c r="H296" s="394">
        <v>0</v>
      </c>
      <c r="I296" s="394">
        <v>0</v>
      </c>
      <c r="J296" s="399">
        <v>0</v>
      </c>
      <c r="K296" s="495">
        <v>0</v>
      </c>
      <c r="L296" s="611"/>
      <c r="M296" s="611"/>
      <c r="Q296" s="611"/>
      <c r="R296" s="611"/>
    </row>
    <row r="297" spans="3:18" x14ac:dyDescent="0.45">
      <c r="C297" s="614">
        <v>3335</v>
      </c>
      <c r="D297" s="654" t="s">
        <v>175</v>
      </c>
      <c r="E297" s="404">
        <v>0</v>
      </c>
      <c r="F297" s="404">
        <v>0</v>
      </c>
      <c r="G297" s="404">
        <v>0</v>
      </c>
      <c r="H297" s="404">
        <v>0</v>
      </c>
      <c r="I297" s="404">
        <v>0</v>
      </c>
      <c r="J297" s="405">
        <v>0</v>
      </c>
      <c r="K297" s="495">
        <v>0</v>
      </c>
      <c r="L297" s="611"/>
      <c r="M297" s="611"/>
    </row>
    <row r="298" spans="3:18" x14ac:dyDescent="0.45">
      <c r="C298" s="612">
        <v>3336</v>
      </c>
      <c r="D298" s="655" t="s">
        <v>176</v>
      </c>
      <c r="E298" s="394">
        <v>0</v>
      </c>
      <c r="F298" s="394">
        <v>0</v>
      </c>
      <c r="G298" s="394">
        <v>0</v>
      </c>
      <c r="H298" s="394">
        <v>0</v>
      </c>
      <c r="I298" s="394">
        <v>0</v>
      </c>
      <c r="J298" s="399">
        <v>0</v>
      </c>
      <c r="K298" s="495">
        <v>0</v>
      </c>
      <c r="L298" s="611"/>
      <c r="M298" s="611"/>
    </row>
    <row r="299" spans="3:18" x14ac:dyDescent="0.45">
      <c r="C299" s="614">
        <v>3337</v>
      </c>
      <c r="D299" s="654" t="s">
        <v>177</v>
      </c>
      <c r="E299" s="404">
        <v>0</v>
      </c>
      <c r="F299" s="404">
        <v>0</v>
      </c>
      <c r="G299" s="404">
        <v>0</v>
      </c>
      <c r="H299" s="404">
        <v>0</v>
      </c>
      <c r="I299" s="404">
        <v>0</v>
      </c>
      <c r="J299" s="405">
        <v>0</v>
      </c>
      <c r="K299" s="495">
        <v>0</v>
      </c>
      <c r="L299" s="611"/>
      <c r="M299" s="611"/>
    </row>
    <row r="300" spans="3:18" x14ac:dyDescent="0.45">
      <c r="C300" s="612">
        <v>3338</v>
      </c>
      <c r="D300" s="655" t="s">
        <v>948</v>
      </c>
      <c r="E300" s="394">
        <v>0</v>
      </c>
      <c r="F300" s="394">
        <v>0</v>
      </c>
      <c r="G300" s="394">
        <v>0</v>
      </c>
      <c r="H300" s="394">
        <v>0</v>
      </c>
      <c r="I300" s="394">
        <v>0</v>
      </c>
      <c r="J300" s="399">
        <v>0</v>
      </c>
      <c r="K300" s="495">
        <v>0</v>
      </c>
      <c r="L300" s="611"/>
      <c r="M300" s="611"/>
      <c r="Q300" s="611"/>
      <c r="R300" s="611"/>
    </row>
    <row r="301" spans="3:18" x14ac:dyDescent="0.45">
      <c r="C301" s="614">
        <v>33381</v>
      </c>
      <c r="D301" s="659" t="s">
        <v>1058</v>
      </c>
      <c r="E301" s="404">
        <v>0</v>
      </c>
      <c r="F301" s="404">
        <v>0</v>
      </c>
      <c r="G301" s="404">
        <v>0</v>
      </c>
      <c r="H301" s="404">
        <v>0</v>
      </c>
      <c r="I301" s="404">
        <v>0</v>
      </c>
      <c r="J301" s="405">
        <v>0</v>
      </c>
      <c r="K301" s="495">
        <v>0</v>
      </c>
      <c r="L301" s="611"/>
      <c r="M301" s="611"/>
    </row>
    <row r="302" spans="3:18" x14ac:dyDescent="0.45">
      <c r="C302" s="612">
        <v>33382</v>
      </c>
      <c r="D302" s="658" t="s">
        <v>1059</v>
      </c>
      <c r="E302" s="394">
        <v>0</v>
      </c>
      <c r="F302" s="394">
        <v>0</v>
      </c>
      <c r="G302" s="394">
        <v>0</v>
      </c>
      <c r="H302" s="394">
        <v>0</v>
      </c>
      <c r="I302" s="394">
        <v>0</v>
      </c>
      <c r="J302" s="399">
        <v>0</v>
      </c>
      <c r="K302" s="495">
        <v>0</v>
      </c>
      <c r="L302" s="611"/>
      <c r="M302" s="611"/>
      <c r="Q302" s="611"/>
      <c r="R302" s="611"/>
    </row>
    <row r="303" spans="3:18" x14ac:dyDescent="0.45">
      <c r="C303" s="614">
        <v>3339</v>
      </c>
      <c r="D303" s="654" t="s">
        <v>178</v>
      </c>
      <c r="E303" s="404">
        <v>0</v>
      </c>
      <c r="F303" s="404">
        <v>0</v>
      </c>
      <c r="G303" s="404">
        <v>0</v>
      </c>
      <c r="H303" s="404">
        <v>0</v>
      </c>
      <c r="I303" s="404">
        <v>0</v>
      </c>
      <c r="J303" s="405">
        <v>0</v>
      </c>
      <c r="K303" s="495">
        <v>0</v>
      </c>
      <c r="L303" s="611"/>
      <c r="M303" s="611"/>
    </row>
    <row r="304" spans="3:18" x14ac:dyDescent="0.45">
      <c r="C304" s="657">
        <v>334</v>
      </c>
      <c r="D304" s="656" t="s">
        <v>179</v>
      </c>
      <c r="E304" s="394">
        <v>0</v>
      </c>
      <c r="F304" s="394">
        <v>0</v>
      </c>
      <c r="G304" s="394">
        <v>0</v>
      </c>
      <c r="H304" s="394">
        <v>0</v>
      </c>
      <c r="I304" s="394">
        <v>0</v>
      </c>
      <c r="J304" s="399">
        <v>0</v>
      </c>
      <c r="K304" s="495">
        <v>0</v>
      </c>
      <c r="L304" s="611"/>
      <c r="M304" s="611"/>
      <c r="Q304" s="611"/>
      <c r="R304" s="611"/>
    </row>
    <row r="305" spans="3:18" x14ac:dyDescent="0.45">
      <c r="C305" s="614">
        <v>3341</v>
      </c>
      <c r="D305" s="654" t="s">
        <v>1122</v>
      </c>
      <c r="E305" s="404">
        <v>0</v>
      </c>
      <c r="F305" s="404">
        <v>0</v>
      </c>
      <c r="G305" s="404">
        <v>0</v>
      </c>
      <c r="H305" s="404">
        <v>0</v>
      </c>
      <c r="I305" s="404">
        <v>0</v>
      </c>
      <c r="J305" s="405">
        <v>0</v>
      </c>
      <c r="K305" s="495">
        <v>0</v>
      </c>
      <c r="L305" s="611"/>
      <c r="M305" s="611"/>
      <c r="Q305" s="611"/>
      <c r="R305" s="611"/>
    </row>
    <row r="306" spans="3:18" x14ac:dyDescent="0.45">
      <c r="C306" s="612">
        <v>3348</v>
      </c>
      <c r="D306" s="655" t="s">
        <v>1123</v>
      </c>
      <c r="E306" s="394">
        <v>0</v>
      </c>
      <c r="F306" s="394">
        <v>0</v>
      </c>
      <c r="G306" s="394">
        <v>0</v>
      </c>
      <c r="H306" s="394">
        <v>0</v>
      </c>
      <c r="I306" s="394">
        <v>0</v>
      </c>
      <c r="J306" s="399">
        <v>0</v>
      </c>
      <c r="K306" s="495">
        <v>0</v>
      </c>
      <c r="L306" s="611"/>
      <c r="M306" s="611"/>
    </row>
    <row r="307" spans="3:18" x14ac:dyDescent="0.45">
      <c r="C307" s="661">
        <v>335</v>
      </c>
      <c r="D307" s="660" t="s">
        <v>180</v>
      </c>
      <c r="E307" s="404">
        <v>0</v>
      </c>
      <c r="F307" s="404">
        <v>0</v>
      </c>
      <c r="G307" s="404">
        <v>0</v>
      </c>
      <c r="H307" s="404">
        <v>0</v>
      </c>
      <c r="I307" s="404">
        <v>0</v>
      </c>
      <c r="J307" s="405">
        <v>0</v>
      </c>
      <c r="K307" s="495">
        <v>0</v>
      </c>
      <c r="L307" s="611"/>
      <c r="M307" s="611"/>
      <c r="Q307" s="611"/>
      <c r="R307" s="611"/>
    </row>
    <row r="308" spans="3:18" x14ac:dyDescent="0.45">
      <c r="C308" s="657">
        <v>336</v>
      </c>
      <c r="D308" s="656" t="s">
        <v>181</v>
      </c>
      <c r="E308" s="394">
        <v>0</v>
      </c>
      <c r="F308" s="394">
        <v>0</v>
      </c>
      <c r="G308" s="394">
        <v>0</v>
      </c>
      <c r="H308" s="394">
        <v>0</v>
      </c>
      <c r="I308" s="394">
        <v>0</v>
      </c>
      <c r="J308" s="399">
        <v>0</v>
      </c>
      <c r="K308" s="495">
        <v>0</v>
      </c>
      <c r="L308" s="611"/>
      <c r="M308" s="611"/>
    </row>
    <row r="309" spans="3:18" x14ac:dyDescent="0.45">
      <c r="C309" s="614">
        <v>3361</v>
      </c>
      <c r="D309" s="654" t="s">
        <v>1060</v>
      </c>
      <c r="E309" s="404">
        <v>0</v>
      </c>
      <c r="F309" s="404">
        <v>0</v>
      </c>
      <c r="G309" s="404">
        <v>0</v>
      </c>
      <c r="H309" s="404">
        <v>0</v>
      </c>
      <c r="I309" s="404">
        <v>0</v>
      </c>
      <c r="J309" s="405">
        <v>0</v>
      </c>
      <c r="K309" s="495">
        <v>0</v>
      </c>
      <c r="L309" s="611"/>
      <c r="M309" s="611"/>
    </row>
    <row r="310" spans="3:18" x14ac:dyDescent="0.45">
      <c r="C310" s="612">
        <v>3362</v>
      </c>
      <c r="D310" s="655" t="s">
        <v>1061</v>
      </c>
      <c r="E310" s="394">
        <v>0</v>
      </c>
      <c r="F310" s="394">
        <v>0</v>
      </c>
      <c r="G310" s="394">
        <v>0</v>
      </c>
      <c r="H310" s="394">
        <v>0</v>
      </c>
      <c r="I310" s="394">
        <v>0</v>
      </c>
      <c r="J310" s="399">
        <v>0</v>
      </c>
      <c r="K310" s="495">
        <v>0</v>
      </c>
      <c r="L310" s="611"/>
      <c r="M310" s="611"/>
    </row>
    <row r="311" spans="3:18" x14ac:dyDescent="0.45">
      <c r="C311" s="614">
        <v>3363</v>
      </c>
      <c r="D311" s="654" t="s">
        <v>1062</v>
      </c>
      <c r="E311" s="404">
        <v>0</v>
      </c>
      <c r="F311" s="404">
        <v>0</v>
      </c>
      <c r="G311" s="404">
        <v>0</v>
      </c>
      <c r="H311" s="404">
        <v>0</v>
      </c>
      <c r="I311" s="404">
        <v>0</v>
      </c>
      <c r="J311" s="405">
        <v>0</v>
      </c>
      <c r="K311" s="495">
        <v>0</v>
      </c>
      <c r="L311" s="611"/>
      <c r="M311" s="611"/>
    </row>
    <row r="312" spans="3:18" x14ac:dyDescent="0.45">
      <c r="C312" s="612">
        <v>3368</v>
      </c>
      <c r="D312" s="655" t="s">
        <v>1063</v>
      </c>
      <c r="E312" s="394">
        <v>0</v>
      </c>
      <c r="F312" s="394">
        <v>0</v>
      </c>
      <c r="G312" s="394">
        <v>0</v>
      </c>
      <c r="H312" s="394">
        <v>0</v>
      </c>
      <c r="I312" s="394">
        <v>0</v>
      </c>
      <c r="J312" s="399">
        <v>0</v>
      </c>
      <c r="K312" s="495">
        <v>0</v>
      </c>
      <c r="L312" s="611"/>
      <c r="M312" s="611"/>
    </row>
    <row r="313" spans="3:18" x14ac:dyDescent="0.45">
      <c r="C313" s="661">
        <v>337</v>
      </c>
      <c r="D313" s="660" t="s">
        <v>2491</v>
      </c>
      <c r="E313" s="404">
        <v>0</v>
      </c>
      <c r="F313" s="404">
        <v>0</v>
      </c>
      <c r="G313" s="404">
        <v>0</v>
      </c>
      <c r="H313" s="404">
        <v>0</v>
      </c>
      <c r="I313" s="404">
        <v>0</v>
      </c>
      <c r="J313" s="405">
        <v>0</v>
      </c>
      <c r="K313" s="495">
        <v>0</v>
      </c>
      <c r="L313" s="611"/>
      <c r="M313" s="611"/>
    </row>
    <row r="314" spans="3:18" x14ac:dyDescent="0.45">
      <c r="C314" s="657">
        <v>338</v>
      </c>
      <c r="D314" s="656" t="s">
        <v>182</v>
      </c>
      <c r="E314" s="394">
        <v>0</v>
      </c>
      <c r="F314" s="394">
        <v>0</v>
      </c>
      <c r="G314" s="394">
        <v>0</v>
      </c>
      <c r="H314" s="394">
        <v>0</v>
      </c>
      <c r="I314" s="394">
        <v>0</v>
      </c>
      <c r="J314" s="399">
        <v>0</v>
      </c>
      <c r="K314" s="495">
        <v>0</v>
      </c>
      <c r="L314" s="611"/>
      <c r="M314" s="611"/>
      <c r="Q314" s="611"/>
      <c r="R314" s="611"/>
    </row>
    <row r="315" spans="3:18" x14ac:dyDescent="0.45">
      <c r="C315" s="614">
        <v>3381</v>
      </c>
      <c r="D315" s="654" t="s">
        <v>183</v>
      </c>
      <c r="E315" s="404">
        <v>0</v>
      </c>
      <c r="F315" s="404">
        <v>0</v>
      </c>
      <c r="G315" s="404">
        <v>0</v>
      </c>
      <c r="H315" s="404">
        <v>0</v>
      </c>
      <c r="I315" s="404">
        <v>0</v>
      </c>
      <c r="J315" s="405">
        <v>0</v>
      </c>
      <c r="K315" s="495">
        <v>0</v>
      </c>
      <c r="L315" s="611"/>
      <c r="M315" s="611"/>
    </row>
    <row r="316" spans="3:18" x14ac:dyDescent="0.45">
      <c r="C316" s="612">
        <v>3382</v>
      </c>
      <c r="D316" s="655" t="s">
        <v>2492</v>
      </c>
      <c r="E316" s="394">
        <v>0</v>
      </c>
      <c r="F316" s="394">
        <v>0</v>
      </c>
      <c r="G316" s="394">
        <v>0</v>
      </c>
      <c r="H316" s="394">
        <v>0</v>
      </c>
      <c r="I316" s="394">
        <v>0</v>
      </c>
      <c r="J316" s="399">
        <v>0</v>
      </c>
      <c r="K316" s="495">
        <v>0</v>
      </c>
      <c r="L316" s="611"/>
      <c r="M316" s="611"/>
    </row>
    <row r="317" spans="3:18" x14ac:dyDescent="0.45">
      <c r="C317" s="614">
        <v>3383</v>
      </c>
      <c r="D317" s="654" t="s">
        <v>184</v>
      </c>
      <c r="E317" s="404">
        <v>0</v>
      </c>
      <c r="F317" s="404">
        <v>0</v>
      </c>
      <c r="G317" s="404">
        <v>0</v>
      </c>
      <c r="H317" s="404">
        <v>0</v>
      </c>
      <c r="I317" s="404">
        <v>0</v>
      </c>
      <c r="J317" s="405">
        <v>0</v>
      </c>
      <c r="K317" s="495">
        <v>0</v>
      </c>
      <c r="L317" s="611"/>
      <c r="M317" s="611"/>
      <c r="Q317" s="611"/>
      <c r="R317" s="611"/>
    </row>
    <row r="318" spans="3:18" x14ac:dyDescent="0.45">
      <c r="C318" s="612">
        <v>3384</v>
      </c>
      <c r="D318" s="655" t="s">
        <v>185</v>
      </c>
      <c r="E318" s="394">
        <v>0</v>
      </c>
      <c r="F318" s="394">
        <v>0</v>
      </c>
      <c r="G318" s="394">
        <v>0</v>
      </c>
      <c r="H318" s="394">
        <v>0</v>
      </c>
      <c r="I318" s="394">
        <v>0</v>
      </c>
      <c r="J318" s="399">
        <v>0</v>
      </c>
      <c r="K318" s="495">
        <v>0</v>
      </c>
      <c r="L318" s="611"/>
      <c r="M318" s="611"/>
      <c r="Q318" s="611"/>
      <c r="R318" s="611"/>
    </row>
    <row r="319" spans="3:18" x14ac:dyDescent="0.45">
      <c r="C319" s="614">
        <v>3386</v>
      </c>
      <c r="D319" s="654" t="s">
        <v>187</v>
      </c>
      <c r="E319" s="404">
        <v>0</v>
      </c>
      <c r="F319" s="404">
        <v>0</v>
      </c>
      <c r="G319" s="404">
        <v>0</v>
      </c>
      <c r="H319" s="404">
        <v>0</v>
      </c>
      <c r="I319" s="404">
        <v>0</v>
      </c>
      <c r="J319" s="405">
        <v>0</v>
      </c>
      <c r="K319" s="495">
        <v>0</v>
      </c>
      <c r="L319" s="611"/>
      <c r="M319" s="611"/>
    </row>
    <row r="320" spans="3:18" x14ac:dyDescent="0.45">
      <c r="C320" s="612">
        <v>3387</v>
      </c>
      <c r="D320" s="655" t="s">
        <v>2493</v>
      </c>
      <c r="E320" s="394">
        <v>0</v>
      </c>
      <c r="F320" s="394">
        <v>0</v>
      </c>
      <c r="G320" s="394">
        <v>0</v>
      </c>
      <c r="H320" s="394">
        <v>0</v>
      </c>
      <c r="I320" s="394">
        <v>0</v>
      </c>
      <c r="J320" s="399">
        <v>0</v>
      </c>
      <c r="K320" s="495">
        <v>0</v>
      </c>
      <c r="L320" s="611"/>
      <c r="M320" s="611"/>
    </row>
    <row r="321" spans="3:18" x14ac:dyDescent="0.45">
      <c r="C321" s="614">
        <v>3388</v>
      </c>
      <c r="D321" s="654" t="s">
        <v>186</v>
      </c>
      <c r="E321" s="404">
        <v>0</v>
      </c>
      <c r="F321" s="404">
        <v>0</v>
      </c>
      <c r="G321" s="404">
        <v>0</v>
      </c>
      <c r="H321" s="404">
        <v>0</v>
      </c>
      <c r="I321" s="404">
        <v>0</v>
      </c>
      <c r="J321" s="405">
        <v>0</v>
      </c>
      <c r="K321" s="495">
        <v>0</v>
      </c>
      <c r="L321" s="611"/>
      <c r="M321" s="611"/>
      <c r="Q321" s="611"/>
      <c r="R321" s="611"/>
    </row>
    <row r="322" spans="3:18" x14ac:dyDescent="0.45">
      <c r="C322" s="657">
        <v>341</v>
      </c>
      <c r="D322" s="656" t="s">
        <v>949</v>
      </c>
      <c r="E322" s="394">
        <v>0</v>
      </c>
      <c r="F322" s="394">
        <v>0</v>
      </c>
      <c r="G322" s="394">
        <v>0</v>
      </c>
      <c r="H322" s="394">
        <v>0</v>
      </c>
      <c r="I322" s="394">
        <v>0</v>
      </c>
      <c r="J322" s="399">
        <v>0</v>
      </c>
      <c r="K322" s="495">
        <v>0</v>
      </c>
      <c r="L322" s="611"/>
      <c r="M322" s="611"/>
      <c r="Q322" s="611"/>
      <c r="R322" s="611"/>
    </row>
    <row r="323" spans="3:18" x14ac:dyDescent="0.45">
      <c r="C323" s="614">
        <v>3411</v>
      </c>
      <c r="D323" s="654" t="s">
        <v>950</v>
      </c>
      <c r="E323" s="404">
        <v>0</v>
      </c>
      <c r="F323" s="404">
        <v>0</v>
      </c>
      <c r="G323" s="404">
        <v>0</v>
      </c>
      <c r="H323" s="404">
        <v>0</v>
      </c>
      <c r="I323" s="404">
        <v>0</v>
      </c>
      <c r="J323" s="405">
        <v>0</v>
      </c>
      <c r="K323" s="495">
        <v>0</v>
      </c>
      <c r="L323" s="611"/>
      <c r="M323" s="611"/>
      <c r="Q323" s="611"/>
      <c r="R323" s="611"/>
    </row>
    <row r="324" spans="3:18" x14ac:dyDescent="0.45">
      <c r="C324" s="612" t="s">
        <v>2028</v>
      </c>
      <c r="D324" s="658" t="s">
        <v>2029</v>
      </c>
      <c r="E324" s="394">
        <v>0</v>
      </c>
      <c r="F324" s="394">
        <v>0</v>
      </c>
      <c r="G324" s="394">
        <v>0</v>
      </c>
      <c r="H324" s="394">
        <v>0</v>
      </c>
      <c r="I324" s="394">
        <v>0</v>
      </c>
      <c r="J324" s="399">
        <v>0</v>
      </c>
      <c r="K324" s="495">
        <v>0</v>
      </c>
      <c r="L324" s="611"/>
      <c r="M324" s="611"/>
      <c r="Q324" s="611"/>
      <c r="R324" s="611"/>
    </row>
    <row r="325" spans="3:18" x14ac:dyDescent="0.45">
      <c r="C325" s="614">
        <v>34112</v>
      </c>
      <c r="D325" s="659" t="s">
        <v>951</v>
      </c>
      <c r="E325" s="404">
        <v>0</v>
      </c>
      <c r="F325" s="404">
        <v>0</v>
      </c>
      <c r="G325" s="404">
        <v>0</v>
      </c>
      <c r="H325" s="404">
        <v>0</v>
      </c>
      <c r="I325" s="404">
        <v>0</v>
      </c>
      <c r="J325" s="405">
        <v>0</v>
      </c>
      <c r="K325" s="495">
        <v>0</v>
      </c>
      <c r="L325" s="611"/>
      <c r="M325" s="611"/>
      <c r="Q325" s="611"/>
      <c r="R325" s="611"/>
    </row>
    <row r="326" spans="3:18" x14ac:dyDescent="0.45">
      <c r="C326" s="612">
        <v>3412</v>
      </c>
      <c r="D326" s="655" t="s">
        <v>952</v>
      </c>
      <c r="E326" s="394">
        <v>0</v>
      </c>
      <c r="F326" s="394">
        <v>0</v>
      </c>
      <c r="G326" s="394">
        <v>0</v>
      </c>
      <c r="H326" s="394">
        <v>0</v>
      </c>
      <c r="I326" s="394">
        <v>0</v>
      </c>
      <c r="J326" s="399">
        <v>0</v>
      </c>
      <c r="K326" s="495">
        <v>0</v>
      </c>
      <c r="L326" s="611"/>
      <c r="M326" s="611"/>
    </row>
    <row r="327" spans="3:18" x14ac:dyDescent="0.45">
      <c r="C327" s="661">
        <v>343</v>
      </c>
      <c r="D327" s="660" t="s">
        <v>188</v>
      </c>
      <c r="E327" s="404">
        <v>0</v>
      </c>
      <c r="F327" s="404">
        <v>0</v>
      </c>
      <c r="G327" s="404">
        <v>0</v>
      </c>
      <c r="H327" s="404">
        <v>0</v>
      </c>
      <c r="I327" s="404">
        <v>0</v>
      </c>
      <c r="J327" s="405">
        <v>0</v>
      </c>
      <c r="K327" s="495">
        <v>0</v>
      </c>
      <c r="L327" s="611"/>
      <c r="M327" s="611"/>
    </row>
    <row r="328" spans="3:18" x14ac:dyDescent="0.45">
      <c r="C328" s="612">
        <v>3431</v>
      </c>
      <c r="D328" s="655" t="s">
        <v>953</v>
      </c>
      <c r="E328" s="394">
        <v>0</v>
      </c>
      <c r="F328" s="394">
        <v>0</v>
      </c>
      <c r="G328" s="394">
        <v>0</v>
      </c>
      <c r="H328" s="394">
        <v>0</v>
      </c>
      <c r="I328" s="394">
        <v>0</v>
      </c>
      <c r="J328" s="399">
        <v>0</v>
      </c>
      <c r="K328" s="495">
        <v>0</v>
      </c>
      <c r="L328" s="611"/>
      <c r="M328" s="611"/>
    </row>
    <row r="329" spans="3:18" x14ac:dyDescent="0.45">
      <c r="C329" s="614">
        <v>34311</v>
      </c>
      <c r="D329" s="659" t="s">
        <v>1064</v>
      </c>
      <c r="E329" s="404">
        <v>0</v>
      </c>
      <c r="F329" s="404">
        <v>0</v>
      </c>
      <c r="G329" s="404">
        <v>0</v>
      </c>
      <c r="H329" s="404">
        <v>0</v>
      </c>
      <c r="I329" s="404">
        <v>0</v>
      </c>
      <c r="J329" s="405">
        <v>0</v>
      </c>
      <c r="K329" s="495">
        <v>0</v>
      </c>
      <c r="L329" s="611"/>
      <c r="M329" s="611"/>
    </row>
    <row r="330" spans="3:18" x14ac:dyDescent="0.45">
      <c r="C330" s="612">
        <v>34312</v>
      </c>
      <c r="D330" s="658" t="s">
        <v>1065</v>
      </c>
      <c r="E330" s="394">
        <v>0</v>
      </c>
      <c r="F330" s="394">
        <v>0</v>
      </c>
      <c r="G330" s="394">
        <v>0</v>
      </c>
      <c r="H330" s="394">
        <v>0</v>
      </c>
      <c r="I330" s="394">
        <v>0</v>
      </c>
      <c r="J330" s="399">
        <v>0</v>
      </c>
      <c r="K330" s="495">
        <v>0</v>
      </c>
      <c r="L330" s="611"/>
      <c r="M330" s="611"/>
    </row>
    <row r="331" spans="3:18" x14ac:dyDescent="0.45">
      <c r="C331" s="614">
        <v>34313</v>
      </c>
      <c r="D331" s="659" t="s">
        <v>1066</v>
      </c>
      <c r="E331" s="404">
        <v>0</v>
      </c>
      <c r="F331" s="404">
        <v>0</v>
      </c>
      <c r="G331" s="404">
        <v>0</v>
      </c>
      <c r="H331" s="404">
        <v>0</v>
      </c>
      <c r="I331" s="404">
        <v>0</v>
      </c>
      <c r="J331" s="405">
        <v>0</v>
      </c>
      <c r="K331" s="495">
        <v>0</v>
      </c>
      <c r="L331" s="611"/>
      <c r="M331" s="611"/>
    </row>
    <row r="332" spans="3:18" x14ac:dyDescent="0.45">
      <c r="C332" s="612">
        <v>3432</v>
      </c>
      <c r="D332" s="655" t="s">
        <v>954</v>
      </c>
      <c r="E332" s="394">
        <v>0</v>
      </c>
      <c r="F332" s="394">
        <v>0</v>
      </c>
      <c r="G332" s="394">
        <v>0</v>
      </c>
      <c r="H332" s="394">
        <v>0</v>
      </c>
      <c r="I332" s="394">
        <v>0</v>
      </c>
      <c r="J332" s="399">
        <v>0</v>
      </c>
      <c r="K332" s="495">
        <v>0</v>
      </c>
      <c r="L332" s="611"/>
      <c r="M332" s="611"/>
    </row>
    <row r="333" spans="3:18" x14ac:dyDescent="0.45">
      <c r="C333" s="661">
        <v>344</v>
      </c>
      <c r="D333" s="660" t="s">
        <v>955</v>
      </c>
      <c r="E333" s="404">
        <v>0</v>
      </c>
      <c r="F333" s="404">
        <v>0</v>
      </c>
      <c r="G333" s="404">
        <v>0</v>
      </c>
      <c r="H333" s="404">
        <v>0</v>
      </c>
      <c r="I333" s="404">
        <v>0</v>
      </c>
      <c r="J333" s="405">
        <v>0</v>
      </c>
      <c r="K333" s="495">
        <v>0</v>
      </c>
      <c r="L333" s="611"/>
      <c r="M333" s="611"/>
    </row>
    <row r="334" spans="3:18" x14ac:dyDescent="0.45">
      <c r="C334" s="657">
        <v>347</v>
      </c>
      <c r="D334" s="656" t="s">
        <v>189</v>
      </c>
      <c r="E334" s="394">
        <v>0</v>
      </c>
      <c r="F334" s="394">
        <v>0</v>
      </c>
      <c r="G334" s="394">
        <v>0</v>
      </c>
      <c r="H334" s="394">
        <v>0</v>
      </c>
      <c r="I334" s="394">
        <v>0</v>
      </c>
      <c r="J334" s="399">
        <v>0</v>
      </c>
      <c r="K334" s="495">
        <v>0</v>
      </c>
      <c r="L334" s="611"/>
      <c r="M334" s="611"/>
    </row>
    <row r="335" spans="3:18" x14ac:dyDescent="0.45">
      <c r="C335" s="661">
        <v>352</v>
      </c>
      <c r="D335" s="660" t="s">
        <v>190</v>
      </c>
      <c r="E335" s="404">
        <v>0</v>
      </c>
      <c r="F335" s="404">
        <v>0</v>
      </c>
      <c r="G335" s="404">
        <v>0</v>
      </c>
      <c r="H335" s="404">
        <v>0</v>
      </c>
      <c r="I335" s="404">
        <v>0</v>
      </c>
      <c r="J335" s="405">
        <v>0</v>
      </c>
      <c r="K335" s="495">
        <v>0</v>
      </c>
      <c r="L335" s="611"/>
      <c r="M335" s="611"/>
    </row>
    <row r="336" spans="3:18" x14ac:dyDescent="0.45">
      <c r="C336" s="612">
        <v>3521</v>
      </c>
      <c r="D336" s="655" t="s">
        <v>1067</v>
      </c>
      <c r="E336" s="394">
        <v>0</v>
      </c>
      <c r="F336" s="394">
        <v>0</v>
      </c>
      <c r="G336" s="394">
        <v>0</v>
      </c>
      <c r="H336" s="394">
        <v>0</v>
      </c>
      <c r="I336" s="394">
        <v>0</v>
      </c>
      <c r="J336" s="399">
        <v>0</v>
      </c>
      <c r="K336" s="495">
        <v>0</v>
      </c>
      <c r="L336" s="611"/>
      <c r="M336" s="611"/>
    </row>
    <row r="337" spans="3:18" x14ac:dyDescent="0.45">
      <c r="C337" s="614">
        <v>3522</v>
      </c>
      <c r="D337" s="654" t="s">
        <v>1068</v>
      </c>
      <c r="E337" s="404">
        <v>0</v>
      </c>
      <c r="F337" s="404">
        <v>0</v>
      </c>
      <c r="G337" s="404">
        <v>0</v>
      </c>
      <c r="H337" s="404">
        <v>0</v>
      </c>
      <c r="I337" s="404">
        <v>0</v>
      </c>
      <c r="J337" s="405">
        <v>0</v>
      </c>
      <c r="K337" s="495">
        <v>0</v>
      </c>
      <c r="L337" s="611"/>
      <c r="M337" s="611"/>
    </row>
    <row r="338" spans="3:18" x14ac:dyDescent="0.45">
      <c r="C338" s="612">
        <v>3523</v>
      </c>
      <c r="D338" s="655" t="s">
        <v>1069</v>
      </c>
      <c r="E338" s="394">
        <v>0</v>
      </c>
      <c r="F338" s="394">
        <v>0</v>
      </c>
      <c r="G338" s="394">
        <v>0</v>
      </c>
      <c r="H338" s="394">
        <v>0</v>
      </c>
      <c r="I338" s="394">
        <v>0</v>
      </c>
      <c r="J338" s="399">
        <v>0</v>
      </c>
      <c r="K338" s="495">
        <v>0</v>
      </c>
      <c r="L338" s="611"/>
      <c r="M338" s="611"/>
    </row>
    <row r="339" spans="3:18" x14ac:dyDescent="0.45">
      <c r="C339" s="614" t="s">
        <v>2419</v>
      </c>
      <c r="D339" s="654" t="s">
        <v>1070</v>
      </c>
      <c r="E339" s="404">
        <v>0</v>
      </c>
      <c r="F339" s="404">
        <v>0</v>
      </c>
      <c r="G339" s="404">
        <v>0</v>
      </c>
      <c r="H339" s="404">
        <v>0</v>
      </c>
      <c r="I339" s="404">
        <v>0</v>
      </c>
      <c r="J339" s="405">
        <v>0</v>
      </c>
      <c r="K339" s="495">
        <v>0</v>
      </c>
      <c r="L339" s="611"/>
      <c r="M339" s="611"/>
    </row>
    <row r="340" spans="3:18" x14ac:dyDescent="0.45">
      <c r="C340" s="657">
        <v>353</v>
      </c>
      <c r="D340" s="656" t="s">
        <v>191</v>
      </c>
      <c r="E340" s="394">
        <v>0</v>
      </c>
      <c r="F340" s="394">
        <v>0</v>
      </c>
      <c r="G340" s="394">
        <v>0</v>
      </c>
      <c r="H340" s="394">
        <v>0</v>
      </c>
      <c r="I340" s="394">
        <v>0</v>
      </c>
      <c r="J340" s="399">
        <v>0</v>
      </c>
      <c r="K340" s="495">
        <v>0</v>
      </c>
      <c r="L340" s="611"/>
      <c r="M340" s="611"/>
    </row>
    <row r="341" spans="3:18" x14ac:dyDescent="0.45">
      <c r="C341" s="614">
        <v>3531</v>
      </c>
      <c r="D341" s="654" t="s">
        <v>1071</v>
      </c>
      <c r="E341" s="404">
        <v>0</v>
      </c>
      <c r="F341" s="404">
        <v>0</v>
      </c>
      <c r="G341" s="404">
        <v>0</v>
      </c>
      <c r="H341" s="404">
        <v>0</v>
      </c>
      <c r="I341" s="404">
        <v>0</v>
      </c>
      <c r="J341" s="405">
        <v>0</v>
      </c>
      <c r="K341" s="495">
        <v>0</v>
      </c>
      <c r="L341" s="611"/>
      <c r="M341" s="611"/>
    </row>
    <row r="342" spans="3:18" x14ac:dyDescent="0.45">
      <c r="C342" s="612">
        <v>3532</v>
      </c>
      <c r="D342" s="655" t="s">
        <v>1072</v>
      </c>
      <c r="E342" s="394">
        <v>0</v>
      </c>
      <c r="F342" s="394">
        <v>0</v>
      </c>
      <c r="G342" s="394">
        <v>0</v>
      </c>
      <c r="H342" s="394">
        <v>0</v>
      </c>
      <c r="I342" s="394">
        <v>0</v>
      </c>
      <c r="J342" s="399">
        <v>0</v>
      </c>
      <c r="K342" s="495">
        <v>0</v>
      </c>
      <c r="L342" s="611"/>
      <c r="M342" s="611"/>
    </row>
    <row r="343" spans="3:18" x14ac:dyDescent="0.45">
      <c r="C343" s="614">
        <v>3533</v>
      </c>
      <c r="D343" s="654" t="s">
        <v>2494</v>
      </c>
      <c r="E343" s="404">
        <v>0</v>
      </c>
      <c r="F343" s="404">
        <v>0</v>
      </c>
      <c r="G343" s="404">
        <v>0</v>
      </c>
      <c r="H343" s="404">
        <v>0</v>
      </c>
      <c r="I343" s="404">
        <v>0</v>
      </c>
      <c r="J343" s="405">
        <v>0</v>
      </c>
      <c r="K343" s="495">
        <v>0</v>
      </c>
      <c r="L343" s="611"/>
      <c r="M343" s="611"/>
    </row>
    <row r="344" spans="3:18" x14ac:dyDescent="0.45">
      <c r="C344" s="612">
        <v>3534</v>
      </c>
      <c r="D344" s="655" t="s">
        <v>1073</v>
      </c>
      <c r="E344" s="394">
        <v>0</v>
      </c>
      <c r="F344" s="394">
        <v>0</v>
      </c>
      <c r="G344" s="394">
        <v>0</v>
      </c>
      <c r="H344" s="394">
        <v>0</v>
      </c>
      <c r="I344" s="394">
        <v>0</v>
      </c>
      <c r="J344" s="399">
        <v>0</v>
      </c>
      <c r="K344" s="495">
        <v>0</v>
      </c>
      <c r="L344" s="611"/>
      <c r="M344" s="611"/>
    </row>
    <row r="345" spans="3:18" x14ac:dyDescent="0.45">
      <c r="C345" s="661">
        <v>356</v>
      </c>
      <c r="D345" s="660" t="s">
        <v>1075</v>
      </c>
      <c r="E345" s="404">
        <v>0</v>
      </c>
      <c r="F345" s="404">
        <v>0</v>
      </c>
      <c r="G345" s="404">
        <v>0</v>
      </c>
      <c r="H345" s="404">
        <v>0</v>
      </c>
      <c r="I345" s="404">
        <v>0</v>
      </c>
      <c r="J345" s="405">
        <v>0</v>
      </c>
      <c r="K345" s="495">
        <v>0</v>
      </c>
      <c r="L345" s="611"/>
      <c r="M345" s="611"/>
    </row>
    <row r="346" spans="3:18" x14ac:dyDescent="0.45">
      <c r="C346" s="612">
        <v>3561</v>
      </c>
      <c r="D346" s="655" t="s">
        <v>1074</v>
      </c>
      <c r="E346" s="394">
        <v>0</v>
      </c>
      <c r="F346" s="394">
        <v>0</v>
      </c>
      <c r="G346" s="394">
        <v>0</v>
      </c>
      <c r="H346" s="394">
        <v>0</v>
      </c>
      <c r="I346" s="394">
        <v>0</v>
      </c>
      <c r="J346" s="399">
        <v>0</v>
      </c>
      <c r="K346" s="495">
        <v>0</v>
      </c>
      <c r="L346" s="611"/>
      <c r="M346" s="611"/>
    </row>
    <row r="347" spans="3:18" x14ac:dyDescent="0.45">
      <c r="C347" s="614">
        <v>3562</v>
      </c>
      <c r="D347" s="654" t="s">
        <v>2495</v>
      </c>
      <c r="E347" s="404">
        <v>0</v>
      </c>
      <c r="F347" s="404">
        <v>0</v>
      </c>
      <c r="G347" s="404">
        <v>0</v>
      </c>
      <c r="H347" s="404">
        <v>0</v>
      </c>
      <c r="I347" s="404">
        <v>0</v>
      </c>
      <c r="J347" s="405">
        <v>0</v>
      </c>
      <c r="K347" s="495">
        <v>0</v>
      </c>
      <c r="L347" s="611"/>
      <c r="M347" s="611"/>
    </row>
    <row r="348" spans="3:18" x14ac:dyDescent="0.45">
      <c r="C348" s="657">
        <v>357</v>
      </c>
      <c r="D348" s="656" t="s">
        <v>956</v>
      </c>
      <c r="E348" s="394">
        <v>0</v>
      </c>
      <c r="F348" s="394">
        <v>0</v>
      </c>
      <c r="G348" s="394">
        <v>0</v>
      </c>
      <c r="H348" s="394">
        <v>0</v>
      </c>
      <c r="I348" s="394">
        <v>0</v>
      </c>
      <c r="J348" s="399">
        <v>0</v>
      </c>
      <c r="K348" s="495">
        <v>0</v>
      </c>
      <c r="L348" s="611"/>
      <c r="M348" s="611"/>
    </row>
    <row r="349" spans="3:18" x14ac:dyDescent="0.45">
      <c r="C349" s="661">
        <v>411</v>
      </c>
      <c r="D349" s="660" t="s">
        <v>192</v>
      </c>
      <c r="E349" s="404">
        <v>0</v>
      </c>
      <c r="F349" s="404">
        <v>0</v>
      </c>
      <c r="G349" s="404">
        <v>0</v>
      </c>
      <c r="H349" s="404">
        <v>0</v>
      </c>
      <c r="I349" s="404">
        <v>0</v>
      </c>
      <c r="J349" s="405">
        <v>0</v>
      </c>
      <c r="K349" s="495">
        <v>0</v>
      </c>
      <c r="L349" s="611"/>
      <c r="M349" s="611"/>
      <c r="Q349" s="611"/>
      <c r="R349" s="611"/>
    </row>
    <row r="350" spans="3:18" x14ac:dyDescent="0.45">
      <c r="C350" s="612">
        <v>4111</v>
      </c>
      <c r="D350" s="655" t="s">
        <v>1124</v>
      </c>
      <c r="E350" s="394">
        <v>0</v>
      </c>
      <c r="F350" s="394">
        <v>0</v>
      </c>
      <c r="G350" s="394">
        <v>0</v>
      </c>
      <c r="H350" s="394">
        <v>0</v>
      </c>
      <c r="I350" s="394">
        <v>0</v>
      </c>
      <c r="J350" s="399">
        <v>0</v>
      </c>
      <c r="K350" s="495">
        <v>0</v>
      </c>
      <c r="L350" s="611"/>
      <c r="M350" s="611"/>
      <c r="Q350" s="611"/>
      <c r="R350" s="611"/>
    </row>
    <row r="351" spans="3:18" x14ac:dyDescent="0.45">
      <c r="C351" s="614">
        <v>4112</v>
      </c>
      <c r="D351" s="654" t="s">
        <v>2496</v>
      </c>
      <c r="E351" s="404">
        <v>0</v>
      </c>
      <c r="F351" s="404">
        <v>0</v>
      </c>
      <c r="G351" s="404">
        <v>0</v>
      </c>
      <c r="H351" s="404">
        <v>0</v>
      </c>
      <c r="I351" s="404">
        <v>0</v>
      </c>
      <c r="J351" s="405">
        <v>0</v>
      </c>
      <c r="K351" s="495">
        <v>0</v>
      </c>
      <c r="L351" s="611"/>
      <c r="M351" s="611"/>
    </row>
    <row r="352" spans="3:18" x14ac:dyDescent="0.45">
      <c r="C352" s="612">
        <v>4113</v>
      </c>
      <c r="D352" s="655" t="s">
        <v>1126</v>
      </c>
      <c r="E352" s="394">
        <v>0</v>
      </c>
      <c r="F352" s="394">
        <v>0</v>
      </c>
      <c r="G352" s="394">
        <v>0</v>
      </c>
      <c r="H352" s="394">
        <v>0</v>
      </c>
      <c r="I352" s="394">
        <v>0</v>
      </c>
      <c r="J352" s="399">
        <v>0</v>
      </c>
      <c r="K352" s="495">
        <v>0</v>
      </c>
      <c r="L352" s="611"/>
      <c r="M352" s="611"/>
    </row>
    <row r="353" spans="3:18" x14ac:dyDescent="0.45">
      <c r="C353" s="614">
        <v>4118</v>
      </c>
      <c r="D353" s="654" t="s">
        <v>1127</v>
      </c>
      <c r="E353" s="404">
        <v>0</v>
      </c>
      <c r="F353" s="404">
        <v>0</v>
      </c>
      <c r="G353" s="404">
        <v>0</v>
      </c>
      <c r="H353" s="404">
        <v>0</v>
      </c>
      <c r="I353" s="404">
        <v>0</v>
      </c>
      <c r="J353" s="405">
        <v>0</v>
      </c>
      <c r="K353" s="495">
        <v>0</v>
      </c>
      <c r="L353" s="611"/>
      <c r="M353" s="611"/>
    </row>
    <row r="354" spans="3:18" x14ac:dyDescent="0.45">
      <c r="C354" s="657">
        <v>412</v>
      </c>
      <c r="D354" s="656" t="s">
        <v>193</v>
      </c>
      <c r="E354" s="394">
        <v>0</v>
      </c>
      <c r="F354" s="394">
        <v>0</v>
      </c>
      <c r="G354" s="394">
        <v>0</v>
      </c>
      <c r="H354" s="394">
        <v>0</v>
      </c>
      <c r="I354" s="394">
        <v>0</v>
      </c>
      <c r="J354" s="399">
        <v>0</v>
      </c>
      <c r="K354" s="495">
        <v>0</v>
      </c>
      <c r="L354" s="611"/>
      <c r="M354" s="611"/>
    </row>
    <row r="355" spans="3:18" x14ac:dyDescent="0.45">
      <c r="C355" s="661">
        <v>413</v>
      </c>
      <c r="D355" s="660" t="s">
        <v>194</v>
      </c>
      <c r="E355" s="404">
        <v>0</v>
      </c>
      <c r="F355" s="404">
        <v>0</v>
      </c>
      <c r="G355" s="404">
        <v>0</v>
      </c>
      <c r="H355" s="404">
        <v>0</v>
      </c>
      <c r="I355" s="404">
        <v>0</v>
      </c>
      <c r="J355" s="405">
        <v>0</v>
      </c>
      <c r="K355" s="495">
        <v>0</v>
      </c>
      <c r="L355" s="611"/>
      <c r="M355" s="611"/>
    </row>
    <row r="356" spans="3:18" x14ac:dyDescent="0.45">
      <c r="C356" s="612">
        <v>4131</v>
      </c>
      <c r="D356" s="655" t="s">
        <v>957</v>
      </c>
      <c r="E356" s="394">
        <v>0</v>
      </c>
      <c r="F356" s="394">
        <v>0</v>
      </c>
      <c r="G356" s="394">
        <v>0</v>
      </c>
      <c r="H356" s="394">
        <v>0</v>
      </c>
      <c r="I356" s="394">
        <v>0</v>
      </c>
      <c r="J356" s="399">
        <v>0</v>
      </c>
      <c r="K356" s="495">
        <v>0</v>
      </c>
      <c r="L356" s="611"/>
      <c r="M356" s="611"/>
    </row>
    <row r="357" spans="3:18" x14ac:dyDescent="0.45">
      <c r="C357" s="614">
        <v>4132</v>
      </c>
      <c r="D357" s="654" t="s">
        <v>958</v>
      </c>
      <c r="E357" s="404">
        <v>0</v>
      </c>
      <c r="F357" s="404">
        <v>0</v>
      </c>
      <c r="G357" s="404">
        <v>0</v>
      </c>
      <c r="H357" s="404">
        <v>0</v>
      </c>
      <c r="I357" s="404">
        <v>0</v>
      </c>
      <c r="J357" s="405">
        <v>0</v>
      </c>
      <c r="K357" s="495">
        <v>0</v>
      </c>
      <c r="L357" s="611"/>
      <c r="M357" s="611"/>
    </row>
    <row r="358" spans="3:18" x14ac:dyDescent="0.45">
      <c r="C358" s="657">
        <v>414</v>
      </c>
      <c r="D358" s="656" t="s">
        <v>2497</v>
      </c>
      <c r="E358" s="394">
        <v>0</v>
      </c>
      <c r="F358" s="394">
        <v>0</v>
      </c>
      <c r="G358" s="394">
        <v>0</v>
      </c>
      <c r="H358" s="394">
        <v>0</v>
      </c>
      <c r="I358" s="394">
        <v>0</v>
      </c>
      <c r="J358" s="399">
        <v>0</v>
      </c>
      <c r="K358" s="495">
        <v>0</v>
      </c>
      <c r="L358" s="611"/>
      <c r="M358" s="611"/>
    </row>
    <row r="359" spans="3:18" x14ac:dyDescent="0.45">
      <c r="C359" s="661">
        <v>418</v>
      </c>
      <c r="D359" s="660" t="s">
        <v>195</v>
      </c>
      <c r="E359" s="404">
        <v>0</v>
      </c>
      <c r="F359" s="404">
        <v>0</v>
      </c>
      <c r="G359" s="404">
        <v>0</v>
      </c>
      <c r="H359" s="404">
        <v>0</v>
      </c>
      <c r="I359" s="404">
        <v>0</v>
      </c>
      <c r="J359" s="405">
        <v>0</v>
      </c>
      <c r="K359" s="495">
        <v>0</v>
      </c>
      <c r="L359" s="611"/>
      <c r="M359" s="611"/>
    </row>
    <row r="360" spans="3:18" x14ac:dyDescent="0.45">
      <c r="C360" s="657">
        <v>419</v>
      </c>
      <c r="D360" s="656" t="s">
        <v>2498</v>
      </c>
      <c r="E360" s="394">
        <v>0</v>
      </c>
      <c r="F360" s="394">
        <v>0</v>
      </c>
      <c r="G360" s="394">
        <v>0</v>
      </c>
      <c r="H360" s="394">
        <v>0</v>
      </c>
      <c r="I360" s="394">
        <v>0</v>
      </c>
      <c r="J360" s="399">
        <v>0</v>
      </c>
      <c r="K360" s="495">
        <v>0</v>
      </c>
      <c r="L360" s="611"/>
      <c r="M360" s="611"/>
    </row>
    <row r="361" spans="3:18" x14ac:dyDescent="0.45">
      <c r="C361" s="661">
        <v>421</v>
      </c>
      <c r="D361" s="660" t="s">
        <v>2499</v>
      </c>
      <c r="E361" s="404">
        <v>0</v>
      </c>
      <c r="F361" s="404">
        <v>0</v>
      </c>
      <c r="G361" s="404">
        <v>0</v>
      </c>
      <c r="H361" s="404">
        <v>0</v>
      </c>
      <c r="I361" s="404">
        <v>0</v>
      </c>
      <c r="J361" s="405">
        <v>0</v>
      </c>
      <c r="K361" s="495">
        <v>0</v>
      </c>
      <c r="L361" s="611"/>
      <c r="M361" s="611"/>
      <c r="Q361" s="611"/>
      <c r="R361" s="611"/>
    </row>
    <row r="362" spans="3:18" x14ac:dyDescent="0.45">
      <c r="C362" s="612">
        <v>4211</v>
      </c>
      <c r="D362" s="655" t="s">
        <v>2500</v>
      </c>
      <c r="E362" s="394">
        <v>0</v>
      </c>
      <c r="F362" s="394">
        <v>0</v>
      </c>
      <c r="G362" s="394">
        <v>0</v>
      </c>
      <c r="H362" s="394">
        <v>0</v>
      </c>
      <c r="I362" s="394">
        <v>0</v>
      </c>
      <c r="J362" s="399">
        <v>0</v>
      </c>
      <c r="K362" s="495">
        <v>0</v>
      </c>
      <c r="L362" s="611"/>
      <c r="M362" s="611"/>
      <c r="Q362" s="611"/>
      <c r="R362" s="611"/>
    </row>
    <row r="363" spans="3:18" x14ac:dyDescent="0.45">
      <c r="C363" s="614">
        <v>4212</v>
      </c>
      <c r="D363" s="654" t="s">
        <v>2501</v>
      </c>
      <c r="E363" s="404">
        <v>0</v>
      </c>
      <c r="F363" s="404">
        <v>0</v>
      </c>
      <c r="G363" s="404">
        <v>0</v>
      </c>
      <c r="H363" s="404">
        <v>0</v>
      </c>
      <c r="I363" s="404">
        <v>0</v>
      </c>
      <c r="J363" s="405">
        <v>0</v>
      </c>
      <c r="K363" s="495">
        <v>0</v>
      </c>
      <c r="L363" s="611"/>
      <c r="M363" s="611"/>
      <c r="Q363" s="611"/>
      <c r="R363" s="611"/>
    </row>
    <row r="364" spans="3:18" x14ac:dyDescent="0.45">
      <c r="C364" s="657">
        <v>511</v>
      </c>
      <c r="D364" s="656" t="s">
        <v>2502</v>
      </c>
      <c r="E364" s="394">
        <v>0</v>
      </c>
      <c r="F364" s="394">
        <v>0</v>
      </c>
      <c r="G364" s="394">
        <v>0</v>
      </c>
      <c r="H364" s="394">
        <v>0</v>
      </c>
      <c r="I364" s="394">
        <v>0</v>
      </c>
      <c r="J364" s="399">
        <v>0</v>
      </c>
      <c r="K364" s="495">
        <v>0</v>
      </c>
      <c r="L364" s="543">
        <v>0</v>
      </c>
      <c r="M364" s="611"/>
      <c r="Q364" s="611"/>
      <c r="R364" s="611"/>
    </row>
    <row r="365" spans="3:18" x14ac:dyDescent="0.45">
      <c r="C365" s="614">
        <v>5111</v>
      </c>
      <c r="D365" s="654" t="s">
        <v>2503</v>
      </c>
      <c r="E365" s="404">
        <v>0</v>
      </c>
      <c r="F365" s="404">
        <v>0</v>
      </c>
      <c r="G365" s="404">
        <v>0</v>
      </c>
      <c r="H365" s="404">
        <v>0</v>
      </c>
      <c r="I365" s="404">
        <v>0</v>
      </c>
      <c r="J365" s="405">
        <v>0</v>
      </c>
      <c r="K365" s="495">
        <v>0</v>
      </c>
      <c r="L365" s="611"/>
      <c r="M365" s="611"/>
      <c r="Q365" s="611"/>
      <c r="R365" s="611"/>
    </row>
    <row r="366" spans="3:18" x14ac:dyDescent="0.45">
      <c r="C366" s="612">
        <v>5112</v>
      </c>
      <c r="D366" s="655" t="s">
        <v>196</v>
      </c>
      <c r="E366" s="394">
        <v>0</v>
      </c>
      <c r="F366" s="394">
        <v>0</v>
      </c>
      <c r="G366" s="394">
        <v>0</v>
      </c>
      <c r="H366" s="394">
        <v>0</v>
      </c>
      <c r="I366" s="394">
        <v>0</v>
      </c>
      <c r="J366" s="399">
        <v>0</v>
      </c>
      <c r="K366" s="495">
        <v>0</v>
      </c>
      <c r="L366" s="611"/>
      <c r="M366" s="611"/>
    </row>
    <row r="367" spans="3:18" x14ac:dyDescent="0.45">
      <c r="C367" s="614">
        <v>5113</v>
      </c>
      <c r="D367" s="654" t="s">
        <v>2504</v>
      </c>
      <c r="E367" s="404">
        <v>0</v>
      </c>
      <c r="F367" s="404">
        <v>0</v>
      </c>
      <c r="G367" s="404">
        <v>0</v>
      </c>
      <c r="H367" s="404">
        <v>0</v>
      </c>
      <c r="I367" s="404">
        <v>0</v>
      </c>
      <c r="J367" s="405">
        <v>0</v>
      </c>
      <c r="K367" s="495">
        <v>0</v>
      </c>
      <c r="L367" s="611"/>
      <c r="M367" s="611"/>
    </row>
    <row r="368" spans="3:18" x14ac:dyDescent="0.45">
      <c r="C368" s="612">
        <v>5114</v>
      </c>
      <c r="D368" s="655" t="s">
        <v>2505</v>
      </c>
      <c r="E368" s="394">
        <v>0</v>
      </c>
      <c r="F368" s="394">
        <v>0</v>
      </c>
      <c r="G368" s="394">
        <v>0</v>
      </c>
      <c r="H368" s="394">
        <v>0</v>
      </c>
      <c r="I368" s="394">
        <v>0</v>
      </c>
      <c r="J368" s="399">
        <v>0</v>
      </c>
      <c r="K368" s="495">
        <v>0</v>
      </c>
      <c r="L368" s="611"/>
      <c r="M368" s="611"/>
    </row>
    <row r="369" spans="3:18" x14ac:dyDescent="0.45">
      <c r="C369" s="614">
        <v>5117</v>
      </c>
      <c r="D369" s="654" t="s">
        <v>2506</v>
      </c>
      <c r="E369" s="404">
        <v>0</v>
      </c>
      <c r="F369" s="404">
        <v>0</v>
      </c>
      <c r="G369" s="404">
        <v>0</v>
      </c>
      <c r="H369" s="404">
        <v>0</v>
      </c>
      <c r="I369" s="404">
        <v>0</v>
      </c>
      <c r="J369" s="405">
        <v>0</v>
      </c>
      <c r="K369" s="495">
        <v>0</v>
      </c>
      <c r="L369" s="611"/>
      <c r="M369" s="611"/>
    </row>
    <row r="370" spans="3:18" x14ac:dyDescent="0.45">
      <c r="C370" s="612">
        <v>5118</v>
      </c>
      <c r="D370" s="655" t="s">
        <v>197</v>
      </c>
      <c r="E370" s="394">
        <v>0</v>
      </c>
      <c r="F370" s="394">
        <v>0</v>
      </c>
      <c r="G370" s="394">
        <v>0</v>
      </c>
      <c r="H370" s="394">
        <v>0</v>
      </c>
      <c r="I370" s="394">
        <v>0</v>
      </c>
      <c r="J370" s="399">
        <v>0</v>
      </c>
      <c r="K370" s="495">
        <v>0</v>
      </c>
      <c r="L370" s="611"/>
      <c r="M370" s="611"/>
    </row>
    <row r="371" spans="3:18" x14ac:dyDescent="0.45">
      <c r="C371" s="661">
        <v>515</v>
      </c>
      <c r="D371" s="660" t="s">
        <v>2507</v>
      </c>
      <c r="E371" s="404">
        <v>0</v>
      </c>
      <c r="F371" s="404">
        <v>0</v>
      </c>
      <c r="G371" s="404">
        <v>0</v>
      </c>
      <c r="H371" s="404">
        <v>0</v>
      </c>
      <c r="I371" s="404">
        <v>0</v>
      </c>
      <c r="J371" s="405">
        <v>0</v>
      </c>
      <c r="K371" s="495">
        <v>0</v>
      </c>
      <c r="L371" s="611"/>
      <c r="M371" s="611"/>
      <c r="Q371" s="611"/>
      <c r="R371" s="611"/>
    </row>
    <row r="372" spans="3:18" x14ac:dyDescent="0.45">
      <c r="C372" s="612">
        <v>5151</v>
      </c>
      <c r="D372" s="655" t="s">
        <v>2456</v>
      </c>
      <c r="E372" s="394">
        <v>0</v>
      </c>
      <c r="F372" s="394">
        <v>0</v>
      </c>
      <c r="G372" s="394">
        <v>0</v>
      </c>
      <c r="H372" s="394">
        <v>0</v>
      </c>
      <c r="I372" s="394">
        <v>0</v>
      </c>
      <c r="J372" s="399">
        <v>0</v>
      </c>
      <c r="K372" s="495">
        <v>0</v>
      </c>
      <c r="L372" s="611"/>
      <c r="M372" s="611"/>
      <c r="Q372" s="611"/>
      <c r="R372" s="611"/>
    </row>
    <row r="373" spans="3:18" x14ac:dyDescent="0.45">
      <c r="C373" s="614">
        <v>5152</v>
      </c>
      <c r="D373" s="654" t="s">
        <v>2457</v>
      </c>
      <c r="E373" s="404">
        <v>0</v>
      </c>
      <c r="F373" s="404">
        <v>0</v>
      </c>
      <c r="G373" s="404">
        <v>0</v>
      </c>
      <c r="H373" s="404">
        <v>0</v>
      </c>
      <c r="I373" s="404">
        <v>0</v>
      </c>
      <c r="J373" s="405">
        <v>0</v>
      </c>
      <c r="K373" s="495">
        <v>0</v>
      </c>
      <c r="L373" s="611"/>
      <c r="M373" s="611"/>
    </row>
    <row r="374" spans="3:18" x14ac:dyDescent="0.45">
      <c r="C374" s="612">
        <v>5153</v>
      </c>
      <c r="D374" s="655" t="s">
        <v>2458</v>
      </c>
      <c r="E374" s="394">
        <v>0</v>
      </c>
      <c r="F374" s="394">
        <v>0</v>
      </c>
      <c r="G374" s="394">
        <v>0</v>
      </c>
      <c r="H374" s="394">
        <v>0</v>
      </c>
      <c r="I374" s="394">
        <v>0</v>
      </c>
      <c r="J374" s="399">
        <v>0</v>
      </c>
      <c r="K374" s="495">
        <v>0</v>
      </c>
      <c r="L374" s="611"/>
      <c r="M374" s="611"/>
    </row>
    <row r="375" spans="3:18" x14ac:dyDescent="0.45">
      <c r="C375" s="614">
        <v>5154</v>
      </c>
      <c r="D375" s="654" t="s">
        <v>2459</v>
      </c>
      <c r="E375" s="404">
        <v>0</v>
      </c>
      <c r="F375" s="404">
        <v>0</v>
      </c>
      <c r="G375" s="404">
        <v>0</v>
      </c>
      <c r="H375" s="404">
        <v>0</v>
      </c>
      <c r="I375" s="404">
        <v>0</v>
      </c>
      <c r="J375" s="405">
        <v>0</v>
      </c>
      <c r="K375" s="495">
        <v>0</v>
      </c>
      <c r="L375" s="611"/>
      <c r="M375" s="611"/>
    </row>
    <row r="376" spans="3:18" x14ac:dyDescent="0.45">
      <c r="C376" s="612">
        <v>5155</v>
      </c>
      <c r="D376" s="655" t="s">
        <v>2460</v>
      </c>
      <c r="E376" s="394">
        <v>0</v>
      </c>
      <c r="F376" s="394">
        <v>0</v>
      </c>
      <c r="G376" s="394">
        <v>0</v>
      </c>
      <c r="H376" s="394">
        <v>0</v>
      </c>
      <c r="I376" s="394">
        <v>0</v>
      </c>
      <c r="J376" s="399">
        <v>0</v>
      </c>
      <c r="K376" s="495">
        <v>0</v>
      </c>
      <c r="L376" s="611"/>
      <c r="M376" s="611"/>
    </row>
    <row r="377" spans="3:18" x14ac:dyDescent="0.45">
      <c r="C377" s="614">
        <v>5158</v>
      </c>
      <c r="D377" s="654" t="s">
        <v>2461</v>
      </c>
      <c r="E377" s="404">
        <v>0</v>
      </c>
      <c r="F377" s="404">
        <v>0</v>
      </c>
      <c r="G377" s="404">
        <v>0</v>
      </c>
      <c r="H377" s="404">
        <v>0</v>
      </c>
      <c r="I377" s="404">
        <v>0</v>
      </c>
      <c r="J377" s="405">
        <v>0</v>
      </c>
      <c r="K377" s="495">
        <v>0</v>
      </c>
      <c r="L377" s="611"/>
      <c r="M377" s="611"/>
    </row>
    <row r="378" spans="3:18" x14ac:dyDescent="0.45">
      <c r="C378" s="657">
        <v>521</v>
      </c>
      <c r="D378" s="656" t="s">
        <v>959</v>
      </c>
      <c r="E378" s="394">
        <v>0</v>
      </c>
      <c r="F378" s="394">
        <v>0</v>
      </c>
      <c r="G378" s="394">
        <v>0</v>
      </c>
      <c r="H378" s="394">
        <v>0</v>
      </c>
      <c r="I378" s="394">
        <v>0</v>
      </c>
      <c r="J378" s="399">
        <v>0</v>
      </c>
      <c r="K378" s="495">
        <v>0</v>
      </c>
      <c r="L378" s="611"/>
      <c r="M378" s="611"/>
      <c r="Q378" s="611"/>
      <c r="R378" s="611"/>
    </row>
    <row r="379" spans="3:18" x14ac:dyDescent="0.45">
      <c r="C379" s="614">
        <v>5211</v>
      </c>
      <c r="D379" s="654" t="s">
        <v>676</v>
      </c>
      <c r="E379" s="404">
        <v>0</v>
      </c>
      <c r="F379" s="404">
        <v>0</v>
      </c>
      <c r="G379" s="404">
        <v>0</v>
      </c>
      <c r="H379" s="404">
        <v>0</v>
      </c>
      <c r="I379" s="404">
        <v>0</v>
      </c>
      <c r="J379" s="405">
        <v>0</v>
      </c>
      <c r="K379" s="495">
        <v>0</v>
      </c>
      <c r="L379" s="611"/>
      <c r="M379" s="611"/>
    </row>
    <row r="380" spans="3:18" x14ac:dyDescent="0.45">
      <c r="C380" s="612">
        <v>5212</v>
      </c>
      <c r="D380" s="655" t="s">
        <v>960</v>
      </c>
      <c r="E380" s="394">
        <v>0</v>
      </c>
      <c r="F380" s="394">
        <v>0</v>
      </c>
      <c r="G380" s="394">
        <v>0</v>
      </c>
      <c r="H380" s="394">
        <v>0</v>
      </c>
      <c r="I380" s="394">
        <v>0</v>
      </c>
      <c r="J380" s="399">
        <v>0</v>
      </c>
      <c r="K380" s="495">
        <v>0</v>
      </c>
      <c r="L380" s="611"/>
      <c r="M380" s="611"/>
      <c r="Q380" s="611"/>
      <c r="R380" s="611"/>
    </row>
    <row r="381" spans="3:18" x14ac:dyDescent="0.45">
      <c r="C381" s="614">
        <v>5213</v>
      </c>
      <c r="D381" s="654" t="s">
        <v>677</v>
      </c>
      <c r="E381" s="404">
        <v>0</v>
      </c>
      <c r="F381" s="404">
        <v>0</v>
      </c>
      <c r="G381" s="404">
        <v>0</v>
      </c>
      <c r="H381" s="404">
        <v>0</v>
      </c>
      <c r="I381" s="404">
        <v>0</v>
      </c>
      <c r="J381" s="405">
        <v>0</v>
      </c>
      <c r="K381" s="495">
        <v>0</v>
      </c>
      <c r="L381" s="611"/>
      <c r="M381" s="611"/>
    </row>
    <row r="382" spans="3:18" x14ac:dyDescent="0.45">
      <c r="C382" s="657">
        <v>621</v>
      </c>
      <c r="D382" s="656" t="s">
        <v>2508</v>
      </c>
      <c r="E382" s="394">
        <v>0</v>
      </c>
      <c r="F382" s="394">
        <v>0</v>
      </c>
      <c r="G382" s="394">
        <v>0</v>
      </c>
      <c r="H382" s="394">
        <v>0</v>
      </c>
      <c r="I382" s="394">
        <v>0</v>
      </c>
      <c r="J382" s="399">
        <v>0</v>
      </c>
      <c r="K382" s="495">
        <v>0</v>
      </c>
      <c r="L382" s="611"/>
      <c r="M382" s="611"/>
    </row>
    <row r="383" spans="3:18" x14ac:dyDescent="0.45">
      <c r="C383" s="661">
        <v>622</v>
      </c>
      <c r="D383" s="660" t="s">
        <v>200</v>
      </c>
      <c r="E383" s="404">
        <v>0</v>
      </c>
      <c r="F383" s="404">
        <v>0</v>
      </c>
      <c r="G383" s="404">
        <v>0</v>
      </c>
      <c r="H383" s="404">
        <v>0</v>
      </c>
      <c r="I383" s="404">
        <v>0</v>
      </c>
      <c r="J383" s="405">
        <v>0</v>
      </c>
      <c r="K383" s="495">
        <v>0</v>
      </c>
      <c r="L383" s="611"/>
      <c r="M383" s="611"/>
    </row>
    <row r="384" spans="3:18" x14ac:dyDescent="0.45">
      <c r="C384" s="657">
        <v>623</v>
      </c>
      <c r="D384" s="656" t="s">
        <v>201</v>
      </c>
      <c r="E384" s="394">
        <v>0</v>
      </c>
      <c r="F384" s="394">
        <v>0</v>
      </c>
      <c r="G384" s="394">
        <v>0</v>
      </c>
      <c r="H384" s="394">
        <v>0</v>
      </c>
      <c r="I384" s="394">
        <v>0</v>
      </c>
      <c r="J384" s="399">
        <v>0</v>
      </c>
      <c r="K384" s="495">
        <v>0</v>
      </c>
      <c r="L384" s="611"/>
      <c r="M384" s="611"/>
    </row>
    <row r="385" spans="3:18" x14ac:dyDescent="0.45">
      <c r="C385" s="614">
        <v>6231</v>
      </c>
      <c r="D385" s="654" t="s">
        <v>1076</v>
      </c>
      <c r="E385" s="404">
        <v>0</v>
      </c>
      <c r="F385" s="404">
        <v>0</v>
      </c>
      <c r="G385" s="404">
        <v>0</v>
      </c>
      <c r="H385" s="404">
        <v>0</v>
      </c>
      <c r="I385" s="404">
        <v>0</v>
      </c>
      <c r="J385" s="405">
        <v>0</v>
      </c>
      <c r="K385" s="495">
        <v>0</v>
      </c>
      <c r="L385" s="611"/>
      <c r="M385" s="611"/>
    </row>
    <row r="386" spans="3:18" x14ac:dyDescent="0.45">
      <c r="C386" s="612">
        <v>6232</v>
      </c>
      <c r="D386" s="655" t="s">
        <v>203</v>
      </c>
      <c r="E386" s="394">
        <v>0</v>
      </c>
      <c r="F386" s="394">
        <v>0</v>
      </c>
      <c r="G386" s="394">
        <v>0</v>
      </c>
      <c r="H386" s="394">
        <v>0</v>
      </c>
      <c r="I386" s="394">
        <v>0</v>
      </c>
      <c r="J386" s="399">
        <v>0</v>
      </c>
      <c r="K386" s="495">
        <v>0</v>
      </c>
      <c r="L386" s="611"/>
      <c r="M386" s="611"/>
    </row>
    <row r="387" spans="3:18" x14ac:dyDescent="0.45">
      <c r="C387" s="614">
        <v>6233</v>
      </c>
      <c r="D387" s="654" t="s">
        <v>2509</v>
      </c>
      <c r="E387" s="404">
        <v>0</v>
      </c>
      <c r="F387" s="404">
        <v>0</v>
      </c>
      <c r="G387" s="404">
        <v>0</v>
      </c>
      <c r="H387" s="404">
        <v>0</v>
      </c>
      <c r="I387" s="404">
        <v>0</v>
      </c>
      <c r="J387" s="405">
        <v>0</v>
      </c>
      <c r="K387" s="495">
        <v>0</v>
      </c>
      <c r="L387" s="611"/>
      <c r="M387" s="611"/>
    </row>
    <row r="388" spans="3:18" x14ac:dyDescent="0.45">
      <c r="C388" s="612">
        <v>6234</v>
      </c>
      <c r="D388" s="655" t="s">
        <v>1077</v>
      </c>
      <c r="E388" s="394">
        <v>0</v>
      </c>
      <c r="F388" s="394">
        <v>0</v>
      </c>
      <c r="G388" s="394">
        <v>0</v>
      </c>
      <c r="H388" s="394">
        <v>0</v>
      </c>
      <c r="I388" s="394">
        <v>0</v>
      </c>
      <c r="J388" s="399">
        <v>0</v>
      </c>
      <c r="K388" s="495">
        <v>0</v>
      </c>
      <c r="L388" s="611"/>
      <c r="M388" s="611"/>
    </row>
    <row r="389" spans="3:18" x14ac:dyDescent="0.45">
      <c r="C389" s="614">
        <v>6237</v>
      </c>
      <c r="D389" s="654" t="s">
        <v>205</v>
      </c>
      <c r="E389" s="404">
        <v>0</v>
      </c>
      <c r="F389" s="404">
        <v>0</v>
      </c>
      <c r="G389" s="404">
        <v>0</v>
      </c>
      <c r="H389" s="404">
        <v>0</v>
      </c>
      <c r="I389" s="404">
        <v>0</v>
      </c>
      <c r="J389" s="405">
        <v>0</v>
      </c>
      <c r="K389" s="495">
        <v>0</v>
      </c>
      <c r="L389" s="611"/>
      <c r="M389" s="611"/>
    </row>
    <row r="390" spans="3:18" x14ac:dyDescent="0.45">
      <c r="C390" s="612">
        <v>6238</v>
      </c>
      <c r="D390" s="655" t="s">
        <v>206</v>
      </c>
      <c r="E390" s="394">
        <v>0</v>
      </c>
      <c r="F390" s="394">
        <v>0</v>
      </c>
      <c r="G390" s="394">
        <v>0</v>
      </c>
      <c r="H390" s="394">
        <v>0</v>
      </c>
      <c r="I390" s="394">
        <v>0</v>
      </c>
      <c r="J390" s="399">
        <v>0</v>
      </c>
      <c r="K390" s="495">
        <v>0</v>
      </c>
      <c r="L390" s="611"/>
      <c r="M390" s="611"/>
    </row>
    <row r="391" spans="3:18" x14ac:dyDescent="0.45">
      <c r="C391" s="661">
        <v>627</v>
      </c>
      <c r="D391" s="660" t="s">
        <v>202</v>
      </c>
      <c r="E391" s="404">
        <v>0</v>
      </c>
      <c r="F391" s="404">
        <v>0</v>
      </c>
      <c r="G391" s="404">
        <v>0</v>
      </c>
      <c r="H391" s="404">
        <v>0</v>
      </c>
      <c r="I391" s="404">
        <v>0</v>
      </c>
      <c r="J391" s="405">
        <v>0</v>
      </c>
      <c r="K391" s="495">
        <v>0</v>
      </c>
      <c r="L391" s="611"/>
      <c r="M391" s="611"/>
    </row>
    <row r="392" spans="3:18" x14ac:dyDescent="0.45">
      <c r="C392" s="612">
        <v>6271</v>
      </c>
      <c r="D392" s="655" t="s">
        <v>2510</v>
      </c>
      <c r="E392" s="394">
        <v>0</v>
      </c>
      <c r="F392" s="394">
        <v>0</v>
      </c>
      <c r="G392" s="394">
        <v>0</v>
      </c>
      <c r="H392" s="394">
        <v>0</v>
      </c>
      <c r="I392" s="394">
        <v>0</v>
      </c>
      <c r="J392" s="399">
        <v>0</v>
      </c>
      <c r="K392" s="495">
        <v>0</v>
      </c>
      <c r="L392" s="611"/>
      <c r="M392" s="611"/>
    </row>
    <row r="393" spans="3:18" x14ac:dyDescent="0.45">
      <c r="C393" s="614">
        <v>6272</v>
      </c>
      <c r="D393" s="654" t="s">
        <v>203</v>
      </c>
      <c r="E393" s="404">
        <v>0</v>
      </c>
      <c r="F393" s="404">
        <v>0</v>
      </c>
      <c r="G393" s="404">
        <v>0</v>
      </c>
      <c r="H393" s="404">
        <v>0</v>
      </c>
      <c r="I393" s="404">
        <v>0</v>
      </c>
      <c r="J393" s="405">
        <v>0</v>
      </c>
      <c r="K393" s="495">
        <v>0</v>
      </c>
      <c r="L393" s="611"/>
      <c r="M393" s="611"/>
    </row>
    <row r="394" spans="3:18" x14ac:dyDescent="0.45">
      <c r="C394" s="612">
        <v>6273</v>
      </c>
      <c r="D394" s="655" t="s">
        <v>2509</v>
      </c>
      <c r="E394" s="394">
        <v>0</v>
      </c>
      <c r="F394" s="394">
        <v>0</v>
      </c>
      <c r="G394" s="394">
        <v>0</v>
      </c>
      <c r="H394" s="394">
        <v>0</v>
      </c>
      <c r="I394" s="394">
        <v>0</v>
      </c>
      <c r="J394" s="399">
        <v>0</v>
      </c>
      <c r="K394" s="495">
        <v>0</v>
      </c>
      <c r="L394" s="611"/>
      <c r="M394" s="611"/>
    </row>
    <row r="395" spans="3:18" x14ac:dyDescent="0.45">
      <c r="C395" s="614">
        <v>6274</v>
      </c>
      <c r="D395" s="654" t="s">
        <v>204</v>
      </c>
      <c r="E395" s="404">
        <v>0</v>
      </c>
      <c r="F395" s="404">
        <v>0</v>
      </c>
      <c r="G395" s="404">
        <v>0</v>
      </c>
      <c r="H395" s="404">
        <v>0</v>
      </c>
      <c r="I395" s="404">
        <v>0</v>
      </c>
      <c r="J395" s="405">
        <v>0</v>
      </c>
      <c r="K395" s="495">
        <v>0</v>
      </c>
      <c r="L395" s="611"/>
      <c r="M395" s="611"/>
    </row>
    <row r="396" spans="3:18" x14ac:dyDescent="0.45">
      <c r="C396" s="612">
        <v>6275</v>
      </c>
      <c r="D396" s="655" t="s">
        <v>2462</v>
      </c>
      <c r="E396" s="394">
        <v>0</v>
      </c>
      <c r="F396" s="394">
        <v>0</v>
      </c>
      <c r="G396" s="394">
        <v>0</v>
      </c>
      <c r="H396" s="394">
        <v>0</v>
      </c>
      <c r="I396" s="394">
        <v>0</v>
      </c>
      <c r="J396" s="399">
        <v>0</v>
      </c>
      <c r="K396" s="495">
        <v>0</v>
      </c>
      <c r="L396" s="611"/>
      <c r="M396" s="611"/>
    </row>
    <row r="397" spans="3:18" x14ac:dyDescent="0.45">
      <c r="C397" s="614">
        <v>6277</v>
      </c>
      <c r="D397" s="654" t="s">
        <v>205</v>
      </c>
      <c r="E397" s="404">
        <v>0</v>
      </c>
      <c r="F397" s="404">
        <v>0</v>
      </c>
      <c r="G397" s="404">
        <v>0</v>
      </c>
      <c r="H397" s="404">
        <v>0</v>
      </c>
      <c r="I397" s="404">
        <v>0</v>
      </c>
      <c r="J397" s="405">
        <v>0</v>
      </c>
      <c r="K397" s="495">
        <v>0</v>
      </c>
      <c r="L397" s="611"/>
      <c r="M397" s="611"/>
    </row>
    <row r="398" spans="3:18" x14ac:dyDescent="0.45">
      <c r="C398" s="612">
        <v>6278</v>
      </c>
      <c r="D398" s="655" t="s">
        <v>206</v>
      </c>
      <c r="E398" s="394">
        <v>0</v>
      </c>
      <c r="F398" s="394">
        <v>0</v>
      </c>
      <c r="G398" s="394">
        <v>0</v>
      </c>
      <c r="H398" s="394">
        <v>0</v>
      </c>
      <c r="I398" s="394">
        <v>0</v>
      </c>
      <c r="J398" s="399">
        <v>0</v>
      </c>
      <c r="K398" s="495">
        <v>0</v>
      </c>
      <c r="L398" s="611"/>
      <c r="M398" s="611"/>
    </row>
    <row r="399" spans="3:18" x14ac:dyDescent="0.45">
      <c r="C399" s="661">
        <v>632</v>
      </c>
      <c r="D399" s="660" t="s">
        <v>207</v>
      </c>
      <c r="E399" s="404">
        <v>0</v>
      </c>
      <c r="F399" s="404">
        <v>0</v>
      </c>
      <c r="G399" s="404">
        <v>0</v>
      </c>
      <c r="H399" s="404">
        <v>0</v>
      </c>
      <c r="I399" s="404">
        <v>0</v>
      </c>
      <c r="J399" s="405">
        <v>0</v>
      </c>
      <c r="K399" s="495">
        <v>0</v>
      </c>
      <c r="L399" s="611"/>
      <c r="M399" s="611"/>
      <c r="Q399" s="611"/>
      <c r="R399" s="611"/>
    </row>
    <row r="400" spans="3:18" x14ac:dyDescent="0.45">
      <c r="C400" s="612">
        <v>6321</v>
      </c>
      <c r="D400" s="655" t="s">
        <v>2511</v>
      </c>
      <c r="E400" s="394">
        <v>0</v>
      </c>
      <c r="F400" s="394">
        <v>0</v>
      </c>
      <c r="G400" s="394">
        <v>0</v>
      </c>
      <c r="H400" s="394">
        <v>0</v>
      </c>
      <c r="I400" s="394">
        <v>0</v>
      </c>
      <c r="J400" s="399">
        <v>0</v>
      </c>
      <c r="K400" s="495">
        <v>0</v>
      </c>
      <c r="L400" s="611"/>
      <c r="M400" s="611"/>
      <c r="Q400" s="611"/>
      <c r="R400" s="611"/>
    </row>
    <row r="401" spans="3:18" x14ac:dyDescent="0.45">
      <c r="C401" s="614">
        <v>6322</v>
      </c>
      <c r="D401" s="654" t="s">
        <v>208</v>
      </c>
      <c r="E401" s="404">
        <v>0</v>
      </c>
      <c r="F401" s="404">
        <v>0</v>
      </c>
      <c r="G401" s="404">
        <v>0</v>
      </c>
      <c r="H401" s="404">
        <v>0</v>
      </c>
      <c r="I401" s="404">
        <v>0</v>
      </c>
      <c r="J401" s="405">
        <v>0</v>
      </c>
      <c r="K401" s="495">
        <v>0</v>
      </c>
      <c r="L401" s="611"/>
      <c r="M401" s="611"/>
    </row>
    <row r="402" spans="3:18" x14ac:dyDescent="0.45">
      <c r="C402" s="612">
        <v>6323</v>
      </c>
      <c r="D402" s="655" t="s">
        <v>2512</v>
      </c>
      <c r="E402" s="394">
        <v>0</v>
      </c>
      <c r="F402" s="394">
        <v>0</v>
      </c>
      <c r="G402" s="394">
        <v>0</v>
      </c>
      <c r="H402" s="394">
        <v>0</v>
      </c>
      <c r="I402" s="394">
        <v>0</v>
      </c>
      <c r="J402" s="399">
        <v>0</v>
      </c>
      <c r="K402" s="495">
        <v>0</v>
      </c>
      <c r="L402" s="611"/>
      <c r="M402" s="611"/>
    </row>
    <row r="403" spans="3:18" x14ac:dyDescent="0.45">
      <c r="C403" s="614">
        <v>6327</v>
      </c>
      <c r="D403" s="654" t="s">
        <v>2513</v>
      </c>
      <c r="E403" s="404">
        <v>0</v>
      </c>
      <c r="F403" s="404">
        <v>0</v>
      </c>
      <c r="G403" s="404">
        <v>0</v>
      </c>
      <c r="H403" s="404">
        <v>0</v>
      </c>
      <c r="I403" s="404">
        <v>0</v>
      </c>
      <c r="J403" s="405">
        <v>0</v>
      </c>
      <c r="K403" s="495">
        <v>0</v>
      </c>
      <c r="L403" s="611"/>
      <c r="M403" s="611"/>
    </row>
    <row r="404" spans="3:18" x14ac:dyDescent="0.45">
      <c r="C404" s="657">
        <v>635</v>
      </c>
      <c r="D404" s="656" t="s">
        <v>209</v>
      </c>
      <c r="E404" s="394">
        <v>0</v>
      </c>
      <c r="F404" s="394">
        <v>0</v>
      </c>
      <c r="G404" s="394">
        <v>0</v>
      </c>
      <c r="H404" s="394">
        <v>0</v>
      </c>
      <c r="I404" s="394">
        <v>0</v>
      </c>
      <c r="J404" s="399">
        <v>0</v>
      </c>
      <c r="K404" s="495">
        <v>0</v>
      </c>
      <c r="L404" s="611"/>
      <c r="M404" s="611"/>
      <c r="Q404" s="611"/>
      <c r="R404" s="611"/>
    </row>
    <row r="405" spans="3:18" x14ac:dyDescent="0.45">
      <c r="C405" s="614">
        <v>6351</v>
      </c>
      <c r="D405" s="654" t="s">
        <v>211</v>
      </c>
      <c r="E405" s="404">
        <v>0</v>
      </c>
      <c r="F405" s="404">
        <v>0</v>
      </c>
      <c r="G405" s="404">
        <v>0</v>
      </c>
      <c r="H405" s="404">
        <v>0</v>
      </c>
      <c r="I405" s="404">
        <v>0</v>
      </c>
      <c r="J405" s="405">
        <v>0</v>
      </c>
      <c r="K405" s="495">
        <v>0</v>
      </c>
      <c r="L405" s="611"/>
      <c r="M405" s="611"/>
      <c r="Q405" s="611"/>
      <c r="R405" s="611"/>
    </row>
    <row r="406" spans="3:18" x14ac:dyDescent="0.45">
      <c r="C406" s="612">
        <v>6352</v>
      </c>
      <c r="D406" s="655" t="s">
        <v>213</v>
      </c>
      <c r="E406" s="394">
        <v>0</v>
      </c>
      <c r="F406" s="394">
        <v>0</v>
      </c>
      <c r="G406" s="394">
        <v>0</v>
      </c>
      <c r="H406" s="394">
        <v>0</v>
      </c>
      <c r="I406" s="394">
        <v>0</v>
      </c>
      <c r="J406" s="399">
        <v>0</v>
      </c>
      <c r="K406" s="495">
        <v>0</v>
      </c>
      <c r="L406" s="611"/>
      <c r="M406" s="611"/>
    </row>
    <row r="407" spans="3:18" x14ac:dyDescent="0.45">
      <c r="C407" s="614">
        <v>6353</v>
      </c>
      <c r="D407" s="654" t="s">
        <v>961</v>
      </c>
      <c r="E407" s="404">
        <v>0</v>
      </c>
      <c r="F407" s="404">
        <v>0</v>
      </c>
      <c r="G407" s="404">
        <v>0</v>
      </c>
      <c r="H407" s="404">
        <v>0</v>
      </c>
      <c r="I407" s="404">
        <v>0</v>
      </c>
      <c r="J407" s="405">
        <v>0</v>
      </c>
      <c r="K407" s="495">
        <v>0</v>
      </c>
      <c r="L407" s="611"/>
      <c r="M407" s="611"/>
    </row>
    <row r="408" spans="3:18" x14ac:dyDescent="0.45">
      <c r="C408" s="657">
        <v>641</v>
      </c>
      <c r="D408" s="656" t="s">
        <v>214</v>
      </c>
      <c r="E408" s="394">
        <v>0</v>
      </c>
      <c r="F408" s="394">
        <v>0</v>
      </c>
      <c r="G408" s="394">
        <v>0</v>
      </c>
      <c r="H408" s="394">
        <v>0</v>
      </c>
      <c r="I408" s="394">
        <v>0</v>
      </c>
      <c r="J408" s="399">
        <v>0</v>
      </c>
      <c r="K408" s="495">
        <v>0</v>
      </c>
      <c r="L408" s="611"/>
      <c r="M408" s="611"/>
    </row>
    <row r="409" spans="3:18" x14ac:dyDescent="0.45">
      <c r="C409" s="614">
        <v>6411</v>
      </c>
      <c r="D409" s="654" t="s">
        <v>2514</v>
      </c>
      <c r="E409" s="404">
        <v>0</v>
      </c>
      <c r="F409" s="404">
        <v>0</v>
      </c>
      <c r="G409" s="404">
        <v>0</v>
      </c>
      <c r="H409" s="404">
        <v>0</v>
      </c>
      <c r="I409" s="404">
        <v>0</v>
      </c>
      <c r="J409" s="405">
        <v>0</v>
      </c>
      <c r="K409" s="495">
        <v>0</v>
      </c>
      <c r="L409" s="611"/>
      <c r="M409" s="611"/>
    </row>
    <row r="410" spans="3:18" x14ac:dyDescent="0.45">
      <c r="C410" s="612">
        <v>6412</v>
      </c>
      <c r="D410" s="655" t="s">
        <v>215</v>
      </c>
      <c r="E410" s="394">
        <v>0</v>
      </c>
      <c r="F410" s="394">
        <v>0</v>
      </c>
      <c r="G410" s="394">
        <v>0</v>
      </c>
      <c r="H410" s="394">
        <v>0</v>
      </c>
      <c r="I410" s="394">
        <v>0</v>
      </c>
      <c r="J410" s="399">
        <v>0</v>
      </c>
      <c r="K410" s="495">
        <v>0</v>
      </c>
      <c r="L410" s="611"/>
      <c r="M410" s="611"/>
    </row>
    <row r="411" spans="3:18" x14ac:dyDescent="0.45">
      <c r="C411" s="614">
        <v>6413</v>
      </c>
      <c r="D411" s="654" t="s">
        <v>2515</v>
      </c>
      <c r="E411" s="404">
        <v>0</v>
      </c>
      <c r="F411" s="404">
        <v>0</v>
      </c>
      <c r="G411" s="404">
        <v>0</v>
      </c>
      <c r="H411" s="404">
        <v>0</v>
      </c>
      <c r="I411" s="404">
        <v>0</v>
      </c>
      <c r="J411" s="405">
        <v>0</v>
      </c>
      <c r="K411" s="495">
        <v>0</v>
      </c>
      <c r="L411" s="611"/>
      <c r="M411" s="611"/>
    </row>
    <row r="412" spans="3:18" x14ac:dyDescent="0.45">
      <c r="C412" s="612">
        <v>6414</v>
      </c>
      <c r="D412" s="655" t="s">
        <v>204</v>
      </c>
      <c r="E412" s="394">
        <v>0</v>
      </c>
      <c r="F412" s="394">
        <v>0</v>
      </c>
      <c r="G412" s="394">
        <v>0</v>
      </c>
      <c r="H412" s="394">
        <v>0</v>
      </c>
      <c r="I412" s="394">
        <v>0</v>
      </c>
      <c r="J412" s="399">
        <v>0</v>
      </c>
      <c r="K412" s="495">
        <v>0</v>
      </c>
      <c r="L412" s="611"/>
      <c r="M412" s="611"/>
    </row>
    <row r="413" spans="3:18" x14ac:dyDescent="0.45">
      <c r="C413" s="614">
        <v>6415</v>
      </c>
      <c r="D413" s="654" t="s">
        <v>2462</v>
      </c>
      <c r="E413" s="404">
        <v>0</v>
      </c>
      <c r="F413" s="404">
        <v>0</v>
      </c>
      <c r="G413" s="404">
        <v>0</v>
      </c>
      <c r="H413" s="404">
        <v>0</v>
      </c>
      <c r="I413" s="404">
        <v>0</v>
      </c>
      <c r="J413" s="405">
        <v>0</v>
      </c>
      <c r="K413" s="495">
        <v>0</v>
      </c>
      <c r="L413" s="611"/>
      <c r="M413" s="611"/>
    </row>
    <row r="414" spans="3:18" x14ac:dyDescent="0.45">
      <c r="C414" s="612">
        <v>6417</v>
      </c>
      <c r="D414" s="655" t="s">
        <v>205</v>
      </c>
      <c r="E414" s="394">
        <v>0</v>
      </c>
      <c r="F414" s="394">
        <v>0</v>
      </c>
      <c r="G414" s="394">
        <v>0</v>
      </c>
      <c r="H414" s="394">
        <v>0</v>
      </c>
      <c r="I414" s="394">
        <v>0</v>
      </c>
      <c r="J414" s="399">
        <v>0</v>
      </c>
      <c r="K414" s="495">
        <v>0</v>
      </c>
      <c r="L414" s="611"/>
      <c r="M414" s="611"/>
    </row>
    <row r="415" spans="3:18" x14ac:dyDescent="0.45">
      <c r="C415" s="614">
        <v>6418</v>
      </c>
      <c r="D415" s="654" t="s">
        <v>206</v>
      </c>
      <c r="E415" s="404">
        <v>0</v>
      </c>
      <c r="F415" s="404">
        <v>0</v>
      </c>
      <c r="G415" s="404">
        <v>0</v>
      </c>
      <c r="H415" s="404">
        <v>0</v>
      </c>
      <c r="I415" s="404">
        <v>0</v>
      </c>
      <c r="J415" s="405">
        <v>0</v>
      </c>
      <c r="K415" s="495">
        <v>0</v>
      </c>
      <c r="L415" s="611"/>
      <c r="M415" s="611"/>
    </row>
    <row r="416" spans="3:18" x14ac:dyDescent="0.45">
      <c r="C416" s="657">
        <v>642</v>
      </c>
      <c r="D416" s="656" t="s">
        <v>962</v>
      </c>
      <c r="E416" s="394">
        <v>0</v>
      </c>
      <c r="F416" s="394">
        <v>0</v>
      </c>
      <c r="G416" s="394">
        <v>0</v>
      </c>
      <c r="H416" s="394">
        <v>0</v>
      </c>
      <c r="I416" s="394">
        <v>0</v>
      </c>
      <c r="J416" s="399">
        <v>0</v>
      </c>
      <c r="K416" s="495">
        <v>0</v>
      </c>
      <c r="L416" s="611"/>
      <c r="M416" s="611"/>
      <c r="Q416" s="611"/>
      <c r="R416" s="611"/>
    </row>
    <row r="417" spans="3:18" x14ac:dyDescent="0.45">
      <c r="C417" s="614">
        <v>6421</v>
      </c>
      <c r="D417" s="654" t="s">
        <v>2514</v>
      </c>
      <c r="E417" s="404">
        <v>0</v>
      </c>
      <c r="F417" s="404">
        <v>0</v>
      </c>
      <c r="G417" s="404">
        <v>0</v>
      </c>
      <c r="H417" s="404">
        <v>0</v>
      </c>
      <c r="I417" s="404">
        <v>0</v>
      </c>
      <c r="J417" s="405">
        <v>0</v>
      </c>
      <c r="K417" s="495">
        <v>0</v>
      </c>
      <c r="L417" s="611"/>
      <c r="M417" s="611"/>
      <c r="Q417" s="611"/>
      <c r="R417" s="611"/>
    </row>
    <row r="418" spans="3:18" x14ac:dyDescent="0.45">
      <c r="C418" s="612">
        <v>6422</v>
      </c>
      <c r="D418" s="655" t="s">
        <v>203</v>
      </c>
      <c r="E418" s="394">
        <v>0</v>
      </c>
      <c r="F418" s="394">
        <v>0</v>
      </c>
      <c r="G418" s="394">
        <v>0</v>
      </c>
      <c r="H418" s="394">
        <v>0</v>
      </c>
      <c r="I418" s="394">
        <v>0</v>
      </c>
      <c r="J418" s="399">
        <v>0</v>
      </c>
      <c r="K418" s="495">
        <v>0</v>
      </c>
      <c r="L418" s="611"/>
      <c r="M418" s="611"/>
      <c r="Q418" s="611"/>
      <c r="R418" s="611"/>
    </row>
    <row r="419" spans="3:18" x14ac:dyDescent="0.45">
      <c r="C419" s="614">
        <v>6423</v>
      </c>
      <c r="D419" s="654" t="s">
        <v>2516</v>
      </c>
      <c r="E419" s="404">
        <v>0</v>
      </c>
      <c r="F419" s="404">
        <v>0</v>
      </c>
      <c r="G419" s="404">
        <v>0</v>
      </c>
      <c r="H419" s="404">
        <v>0</v>
      </c>
      <c r="I419" s="404">
        <v>0</v>
      </c>
      <c r="J419" s="405">
        <v>0</v>
      </c>
      <c r="K419" s="495">
        <v>0</v>
      </c>
      <c r="L419" s="611"/>
      <c r="M419" s="611"/>
    </row>
    <row r="420" spans="3:18" x14ac:dyDescent="0.45">
      <c r="C420" s="612">
        <v>6424</v>
      </c>
      <c r="D420" s="655" t="s">
        <v>204</v>
      </c>
      <c r="E420" s="394">
        <v>0</v>
      </c>
      <c r="F420" s="394">
        <v>0</v>
      </c>
      <c r="G420" s="394">
        <v>0</v>
      </c>
      <c r="H420" s="394">
        <v>0</v>
      </c>
      <c r="I420" s="394">
        <v>0</v>
      </c>
      <c r="J420" s="399">
        <v>0</v>
      </c>
      <c r="K420" s="495">
        <v>0</v>
      </c>
      <c r="L420" s="611"/>
      <c r="M420" s="611"/>
    </row>
    <row r="421" spans="3:18" x14ac:dyDescent="0.45">
      <c r="C421" s="614">
        <v>6425</v>
      </c>
      <c r="D421" s="654" t="s">
        <v>217</v>
      </c>
      <c r="E421" s="404">
        <v>0</v>
      </c>
      <c r="F421" s="404">
        <v>0</v>
      </c>
      <c r="G421" s="404">
        <v>0</v>
      </c>
      <c r="H421" s="404">
        <v>0</v>
      </c>
      <c r="I421" s="404">
        <v>0</v>
      </c>
      <c r="J421" s="405">
        <v>0</v>
      </c>
      <c r="K421" s="495">
        <v>0</v>
      </c>
      <c r="L421" s="611"/>
      <c r="M421" s="611"/>
    </row>
    <row r="422" spans="3:18" x14ac:dyDescent="0.45">
      <c r="C422" s="612">
        <v>6426</v>
      </c>
      <c r="D422" s="655" t="s">
        <v>218</v>
      </c>
      <c r="E422" s="394">
        <v>0</v>
      </c>
      <c r="F422" s="394">
        <v>0</v>
      </c>
      <c r="G422" s="394">
        <v>0</v>
      </c>
      <c r="H422" s="394">
        <v>0</v>
      </c>
      <c r="I422" s="394">
        <v>0</v>
      </c>
      <c r="J422" s="399">
        <v>0</v>
      </c>
      <c r="K422" s="495">
        <v>0</v>
      </c>
      <c r="L422" s="611"/>
      <c r="M422" s="611"/>
    </row>
    <row r="423" spans="3:18" x14ac:dyDescent="0.45">
      <c r="C423" s="614">
        <v>6427</v>
      </c>
      <c r="D423" s="654" t="s">
        <v>205</v>
      </c>
      <c r="E423" s="404">
        <v>0</v>
      </c>
      <c r="F423" s="404">
        <v>0</v>
      </c>
      <c r="G423" s="404">
        <v>0</v>
      </c>
      <c r="H423" s="404">
        <v>0</v>
      </c>
      <c r="I423" s="404">
        <v>0</v>
      </c>
      <c r="J423" s="405">
        <v>0</v>
      </c>
      <c r="K423" s="495">
        <v>0</v>
      </c>
      <c r="L423" s="611"/>
      <c r="M423" s="611"/>
    </row>
    <row r="424" spans="3:18" x14ac:dyDescent="0.45">
      <c r="C424" s="612">
        <v>6428</v>
      </c>
      <c r="D424" s="655" t="s">
        <v>206</v>
      </c>
      <c r="E424" s="394">
        <v>0</v>
      </c>
      <c r="F424" s="394">
        <v>0</v>
      </c>
      <c r="G424" s="394">
        <v>0</v>
      </c>
      <c r="H424" s="394">
        <v>0</v>
      </c>
      <c r="I424" s="394">
        <v>0</v>
      </c>
      <c r="J424" s="399">
        <v>0</v>
      </c>
      <c r="K424" s="495">
        <v>0</v>
      </c>
      <c r="L424" s="611"/>
      <c r="M424" s="611"/>
    </row>
    <row r="425" spans="3:18" x14ac:dyDescent="0.45">
      <c r="C425" s="1720" t="s">
        <v>4546</v>
      </c>
      <c r="D425" s="1721" t="s">
        <v>5707</v>
      </c>
      <c r="E425" s="1565">
        <v>0</v>
      </c>
      <c r="F425" s="1565">
        <v>0</v>
      </c>
      <c r="G425" s="1565">
        <v>0</v>
      </c>
      <c r="H425" s="1565">
        <v>0</v>
      </c>
      <c r="I425" s="1565">
        <v>0</v>
      </c>
      <c r="J425" s="1566">
        <v>0</v>
      </c>
      <c r="K425" s="495">
        <v>0</v>
      </c>
      <c r="L425" s="611"/>
      <c r="M425" s="611"/>
    </row>
    <row r="426" spans="3:18" x14ac:dyDescent="0.45">
      <c r="C426" s="661">
        <v>711</v>
      </c>
      <c r="D426" s="660" t="s">
        <v>221</v>
      </c>
      <c r="E426" s="404">
        <v>0</v>
      </c>
      <c r="F426" s="404">
        <v>0</v>
      </c>
      <c r="G426" s="404">
        <v>0</v>
      </c>
      <c r="H426" s="404">
        <v>0</v>
      </c>
      <c r="I426" s="404">
        <v>0</v>
      </c>
      <c r="J426" s="405">
        <v>0</v>
      </c>
      <c r="K426" s="495">
        <v>0</v>
      </c>
      <c r="L426" s="611"/>
      <c r="M426" s="611"/>
    </row>
    <row r="427" spans="3:18" x14ac:dyDescent="0.45">
      <c r="C427" s="657">
        <v>811</v>
      </c>
      <c r="D427" s="656" t="s">
        <v>222</v>
      </c>
      <c r="E427" s="394">
        <v>0</v>
      </c>
      <c r="F427" s="394">
        <v>0</v>
      </c>
      <c r="G427" s="394">
        <v>0</v>
      </c>
      <c r="H427" s="394">
        <v>0</v>
      </c>
      <c r="I427" s="394">
        <v>0</v>
      </c>
      <c r="J427" s="399">
        <v>0</v>
      </c>
      <c r="K427" s="495">
        <v>0</v>
      </c>
      <c r="L427" s="611"/>
      <c r="M427" s="611"/>
      <c r="Q427" s="611"/>
      <c r="R427" s="611"/>
    </row>
    <row r="428" spans="3:18" x14ac:dyDescent="0.45">
      <c r="C428" s="661">
        <v>821</v>
      </c>
      <c r="D428" s="660" t="s">
        <v>223</v>
      </c>
      <c r="E428" s="404">
        <v>0</v>
      </c>
      <c r="F428" s="404">
        <v>0</v>
      </c>
      <c r="G428" s="404">
        <v>0</v>
      </c>
      <c r="H428" s="404">
        <v>0</v>
      </c>
      <c r="I428" s="404">
        <v>0</v>
      </c>
      <c r="J428" s="405">
        <v>0</v>
      </c>
      <c r="K428" s="495">
        <v>0</v>
      </c>
      <c r="L428" s="611"/>
      <c r="M428" s="611"/>
    </row>
    <row r="429" spans="3:18" x14ac:dyDescent="0.45">
      <c r="C429" s="612">
        <v>8211</v>
      </c>
      <c r="D429" s="655" t="s">
        <v>224</v>
      </c>
      <c r="E429" s="394">
        <v>0</v>
      </c>
      <c r="F429" s="394">
        <v>0</v>
      </c>
      <c r="G429" s="394">
        <v>0</v>
      </c>
      <c r="H429" s="394">
        <v>0</v>
      </c>
      <c r="I429" s="394">
        <v>0</v>
      </c>
      <c r="J429" s="399">
        <v>0</v>
      </c>
      <c r="K429" s="495">
        <v>0</v>
      </c>
      <c r="L429" s="611"/>
      <c r="M429" s="611"/>
    </row>
    <row r="430" spans="3:18" x14ac:dyDescent="0.45">
      <c r="C430" s="616">
        <v>82111</v>
      </c>
      <c r="D430" s="664" t="s">
        <v>2671</v>
      </c>
      <c r="E430" s="404">
        <v>0</v>
      </c>
      <c r="F430" s="404">
        <v>0</v>
      </c>
      <c r="G430" s="404">
        <v>0</v>
      </c>
      <c r="H430" s="404">
        <v>0</v>
      </c>
      <c r="I430" s="404">
        <v>0</v>
      </c>
      <c r="J430" s="405">
        <v>0</v>
      </c>
      <c r="K430" s="495">
        <v>0</v>
      </c>
      <c r="L430" s="611"/>
      <c r="M430" s="611"/>
    </row>
    <row r="431" spans="3:18" x14ac:dyDescent="0.45">
      <c r="C431" s="613">
        <v>82112</v>
      </c>
      <c r="D431" s="665" t="s">
        <v>2672</v>
      </c>
      <c r="E431" s="394">
        <v>0</v>
      </c>
      <c r="F431" s="394">
        <v>0</v>
      </c>
      <c r="G431" s="394">
        <v>0</v>
      </c>
      <c r="H431" s="394">
        <v>0</v>
      </c>
      <c r="I431" s="394">
        <v>0</v>
      </c>
      <c r="J431" s="399">
        <v>0</v>
      </c>
      <c r="K431" s="495">
        <v>0</v>
      </c>
      <c r="L431" s="611"/>
      <c r="M431" s="611"/>
    </row>
    <row r="432" spans="3:18" x14ac:dyDescent="0.45">
      <c r="C432" s="614">
        <v>8212</v>
      </c>
      <c r="D432" s="654" t="s">
        <v>225</v>
      </c>
      <c r="E432" s="404">
        <v>0</v>
      </c>
      <c r="F432" s="404">
        <v>0</v>
      </c>
      <c r="G432" s="404">
        <v>0</v>
      </c>
      <c r="H432" s="404">
        <v>0</v>
      </c>
      <c r="I432" s="404">
        <v>0</v>
      </c>
      <c r="J432" s="405">
        <v>0</v>
      </c>
      <c r="K432" s="495">
        <v>0</v>
      </c>
      <c r="L432" s="611"/>
      <c r="M432" s="611"/>
    </row>
    <row r="433" spans="3:18" x14ac:dyDescent="0.45">
      <c r="C433" s="657">
        <v>911</v>
      </c>
      <c r="D433" s="656" t="s">
        <v>226</v>
      </c>
      <c r="E433" s="394">
        <v>0</v>
      </c>
      <c r="F433" s="394">
        <v>0</v>
      </c>
      <c r="G433" s="394">
        <v>0</v>
      </c>
      <c r="H433" s="394">
        <v>0</v>
      </c>
      <c r="I433" s="394">
        <v>0</v>
      </c>
      <c r="J433" s="399">
        <v>0</v>
      </c>
      <c r="K433" s="495">
        <v>0</v>
      </c>
      <c r="L433" s="611"/>
      <c r="M433" s="611"/>
      <c r="Q433" s="611"/>
      <c r="R433" s="611"/>
    </row>
    <row r="434" spans="3:18" x14ac:dyDescent="0.45">
      <c r="C434" s="617"/>
      <c r="D434" s="402"/>
      <c r="E434" s="404"/>
      <c r="F434" s="404"/>
      <c r="G434" s="404"/>
      <c r="H434" s="404"/>
      <c r="I434" s="404"/>
      <c r="J434" s="405"/>
    </row>
    <row r="435" spans="3:18" x14ac:dyDescent="0.45">
      <c r="C435" s="1482"/>
      <c r="D435" s="1487" t="s">
        <v>82</v>
      </c>
      <c r="E435" s="1484"/>
      <c r="F435" s="1488"/>
      <c r="G435" s="1484"/>
      <c r="H435" s="1484"/>
      <c r="I435" s="1484"/>
      <c r="J435" s="1485"/>
    </row>
    <row r="436" spans="3:18" x14ac:dyDescent="0.45">
      <c r="C436" s="1342"/>
      <c r="D436" s="1342"/>
      <c r="E436" s="1342"/>
      <c r="F436" s="1489"/>
      <c r="G436" s="1481"/>
      <c r="H436" s="1342"/>
      <c r="I436" s="1342"/>
      <c r="J436" s="1490"/>
    </row>
    <row r="437" spans="3:18" x14ac:dyDescent="0.45">
      <c r="F437" s="611"/>
      <c r="G437" s="611"/>
      <c r="I437" s="376" t="s">
        <v>4549</v>
      </c>
    </row>
    <row r="438" spans="3:18" x14ac:dyDescent="0.45">
      <c r="C438" s="377" t="s">
        <v>241</v>
      </c>
      <c r="D438" s="377"/>
      <c r="E438" s="372" t="s">
        <v>8</v>
      </c>
      <c r="I438" s="372" t="s">
        <v>2569</v>
      </c>
    </row>
    <row r="439" spans="3:18" x14ac:dyDescent="0.45">
      <c r="C439" s="375" t="s">
        <v>113</v>
      </c>
      <c r="D439" s="377"/>
      <c r="E439" s="376" t="s">
        <v>113</v>
      </c>
      <c r="I439" s="376" t="s">
        <v>114</v>
      </c>
    </row>
    <row r="441" spans="3:18" x14ac:dyDescent="0.45">
      <c r="E441" s="611"/>
      <c r="G441" s="611"/>
      <c r="I441" s="611"/>
    </row>
    <row r="445" spans="3:18" x14ac:dyDescent="0.45">
      <c r="C445" s="371"/>
      <c r="E445" s="372"/>
      <c r="I445" s="372"/>
    </row>
  </sheetData>
  <autoFilter ref="C14:K433" xr:uid="{00000000-0001-0000-2100-000000000000}"/>
  <customSheetViews>
    <customSheetView guid="{8CC598B7-8EB7-4AE3-BEF6-CBCE0253806D}" showGridLines="0" showAutoFilter="1" state="hidden">
      <pane xSplit="4" ySplit="14" topLeftCell="E618" activePane="bottomRight" state="frozen"/>
      <selection pane="bottomRight" activeCell="E1" sqref="E1"/>
      <pageMargins left="0.17" right="0.17" top="0.5" bottom="0.49" header="0.3" footer="0.3"/>
      <pageSetup scale="98" orientation="landscape" r:id="rId1"/>
      <headerFooter>
        <oddFooter>&amp;CBảng CĐSPS - &amp;P</oddFooter>
      </headerFooter>
      <autoFilter ref="C14:K748" xr:uid="{D024697C-1E3A-449B-AE0D-8246CFCA6896}"/>
    </customSheetView>
  </customSheetViews>
  <mergeCells count="5">
    <mergeCell ref="C12:C13"/>
    <mergeCell ref="D12:D13"/>
    <mergeCell ref="E12:F12"/>
    <mergeCell ref="G12:H12"/>
    <mergeCell ref="I12:J12"/>
  </mergeCells>
  <conditionalFormatting sqref="E11">
    <cfRule type="cellIs" dxfId="9" priority="3" operator="greaterThan">
      <formula>0</formula>
    </cfRule>
  </conditionalFormatting>
  <conditionalFormatting sqref="F435:F436">
    <cfRule type="expression" dxfId="8" priority="1">
      <formula>LEN(TRIM($F$436))&gt;0</formula>
    </cfRule>
  </conditionalFormatting>
  <pageMargins left="0.17" right="0.17" top="0.5" bottom="0.49" header="0.3" footer="0.18"/>
  <pageSetup paperSize="9" scale="95" orientation="landscape" r:id="rId2"/>
  <headerFooter>
    <oddFooter>&amp;CBảng CĐSPS - &amp;P</odd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ang_CDSPS_NT"/>
  <dimension ref="C1:L434"/>
  <sheetViews>
    <sheetView showGridLines="0" showRowColHeaders="0" topLeftCell="B1" zoomScaleNormal="100" workbookViewId="0">
      <pane ySplit="14" topLeftCell="A181" activePane="bottomLeft" state="frozen"/>
      <selection activeCell="G14" sqref="G14"/>
      <selection pane="bottomLeft" activeCell="E1" sqref="E1"/>
    </sheetView>
  </sheetViews>
  <sheetFormatPr defaultColWidth="9.26953125" defaultRowHeight="16" x14ac:dyDescent="0.45"/>
  <cols>
    <col min="1" max="1" width="4.7265625" style="367" customWidth="1"/>
    <col min="2" max="2" width="3.7265625" style="367" customWidth="1"/>
    <col min="3" max="3" width="9" style="367" customWidth="1"/>
    <col min="4" max="4" width="45.7265625" style="367" customWidth="1"/>
    <col min="5" max="10" width="16.7265625" style="367" customWidth="1"/>
    <col min="11" max="11" width="5.54296875" style="367" customWidth="1"/>
    <col min="12" max="12" width="12.453125" style="367" customWidth="1"/>
    <col min="13" max="15" width="9.26953125" style="367" customWidth="1"/>
    <col min="16" max="16384" width="9.26953125" style="367"/>
  </cols>
  <sheetData>
    <row r="1" spans="3:11" x14ac:dyDescent="0.45">
      <c r="C1" s="487"/>
      <c r="D1" s="425"/>
      <c r="E1" s="425"/>
      <c r="F1" s="425"/>
      <c r="G1" s="425"/>
      <c r="H1" s="425"/>
      <c r="I1" s="425"/>
      <c r="J1" s="428"/>
    </row>
    <row r="2" spans="3:11" x14ac:dyDescent="0.45">
      <c r="C2" s="426"/>
      <c r="D2" s="427"/>
      <c r="E2" s="427"/>
      <c r="F2" s="427"/>
      <c r="G2" s="427"/>
      <c r="H2" s="427"/>
      <c r="I2" s="427"/>
      <c r="J2" s="429"/>
    </row>
    <row r="5" spans="3:11" ht="16.5" x14ac:dyDescent="0.45">
      <c r="C5" s="1786" t="str">
        <f>"Đơn vị : "&amp;KB_CTy</f>
        <v xml:space="preserve">Đơn vị : </v>
      </c>
      <c r="I5" s="369" t="s">
        <v>1135</v>
      </c>
    </row>
    <row r="6" spans="3:11" ht="16.5" x14ac:dyDescent="0.45">
      <c r="C6" s="1786" t="str">
        <f>"Địa chỉ : "&amp;KB_DC</f>
        <v xml:space="preserve">Địa chỉ : </v>
      </c>
      <c r="I6" s="370" t="s">
        <v>2567</v>
      </c>
    </row>
    <row r="7" spans="3:11" ht="16.5" x14ac:dyDescent="0.45">
      <c r="C7" s="1786" t="str">
        <f>"Mã số thuế : "&amp;KB_MST</f>
        <v xml:space="preserve">Mã số thuế : </v>
      </c>
      <c r="I7" s="370" t="s">
        <v>2568</v>
      </c>
    </row>
    <row r="8" spans="3:11" ht="26" x14ac:dyDescent="0.65">
      <c r="C8" s="1901" t="s">
        <v>764</v>
      </c>
      <c r="D8" s="369"/>
      <c r="E8" s="1222"/>
      <c r="F8" s="1222"/>
      <c r="G8" s="369"/>
      <c r="H8" s="369"/>
      <c r="I8" s="369"/>
      <c r="J8" s="369"/>
    </row>
    <row r="9" spans="3:11" ht="16" customHeight="1" x14ac:dyDescent="0.45">
      <c r="E9" s="1784" t="s">
        <v>94</v>
      </c>
      <c r="F9" s="1784" t="s">
        <v>95</v>
      </c>
      <c r="G9" s="430"/>
    </row>
    <row r="10" spans="3:11" ht="16" customHeight="1" x14ac:dyDescent="0.45">
      <c r="E10" s="1784" t="s">
        <v>96</v>
      </c>
      <c r="F10" s="1784">
        <f>+CDSPS!F10-1</f>
        <v>2025</v>
      </c>
      <c r="G10" s="430"/>
      <c r="I10" s="1816"/>
    </row>
    <row r="11" spans="3:11" ht="16" customHeight="1" x14ac:dyDescent="0.45">
      <c r="J11" s="373" t="s">
        <v>237</v>
      </c>
    </row>
    <row r="12" spans="3:11" ht="16" customHeight="1" x14ac:dyDescent="0.45">
      <c r="C12" s="2347" t="s">
        <v>116</v>
      </c>
      <c r="D12" s="2349" t="s">
        <v>117</v>
      </c>
      <c r="E12" s="2349" t="s">
        <v>118</v>
      </c>
      <c r="F12" s="2349"/>
      <c r="G12" s="2349" t="s">
        <v>119</v>
      </c>
      <c r="H12" s="2349"/>
      <c r="I12" s="2349" t="s">
        <v>120</v>
      </c>
      <c r="J12" s="2351"/>
    </row>
    <row r="13" spans="3:11" ht="16" customHeight="1" x14ac:dyDescent="0.45">
      <c r="C13" s="2348"/>
      <c r="D13" s="2350"/>
      <c r="E13" s="1817" t="s">
        <v>33</v>
      </c>
      <c r="F13" s="1817" t="s">
        <v>34</v>
      </c>
      <c r="G13" s="1817" t="s">
        <v>33</v>
      </c>
      <c r="H13" s="1817" t="s">
        <v>34</v>
      </c>
      <c r="I13" s="1817" t="s">
        <v>33</v>
      </c>
      <c r="J13" s="1818" t="s">
        <v>34</v>
      </c>
      <c r="K13" s="430" t="s">
        <v>121</v>
      </c>
    </row>
    <row r="14" spans="3:11" ht="16" customHeight="1" x14ac:dyDescent="0.45">
      <c r="C14" s="477" t="s">
        <v>27</v>
      </c>
      <c r="D14" s="478" t="s">
        <v>28</v>
      </c>
      <c r="E14" s="478" t="s">
        <v>29</v>
      </c>
      <c r="F14" s="478" t="s">
        <v>53</v>
      </c>
      <c r="G14" s="478" t="s">
        <v>54</v>
      </c>
      <c r="H14" s="478" t="s">
        <v>55</v>
      </c>
      <c r="I14" s="478" t="s">
        <v>56</v>
      </c>
      <c r="J14" s="610" t="s">
        <v>57</v>
      </c>
      <c r="K14" s="430" t="s">
        <v>122</v>
      </c>
    </row>
    <row r="15" spans="3:11" ht="16" customHeight="1" x14ac:dyDescent="0.45">
      <c r="C15" s="2043">
        <v>111</v>
      </c>
      <c r="D15" s="2045" t="s">
        <v>123</v>
      </c>
      <c r="E15" s="2047">
        <v>0</v>
      </c>
      <c r="F15" s="2047">
        <v>0</v>
      </c>
      <c r="G15" s="2047">
        <v>0</v>
      </c>
      <c r="H15" s="2047">
        <v>0</v>
      </c>
      <c r="I15" s="2047">
        <v>0</v>
      </c>
      <c r="J15" s="2049">
        <v>0</v>
      </c>
      <c r="K15" s="1816">
        <v>0</v>
      </c>
    </row>
    <row r="16" spans="3:11" ht="16" customHeight="1" x14ac:dyDescent="0.45">
      <c r="C16" s="2042">
        <v>1111</v>
      </c>
      <c r="D16" s="2044" t="s">
        <v>235</v>
      </c>
      <c r="E16" s="2046">
        <v>0</v>
      </c>
      <c r="F16" s="2046">
        <v>0</v>
      </c>
      <c r="G16" s="2046">
        <v>0</v>
      </c>
      <c r="H16" s="2046">
        <v>0</v>
      </c>
      <c r="I16" s="2046">
        <v>0</v>
      </c>
      <c r="J16" s="2048">
        <v>0</v>
      </c>
      <c r="K16" s="1816">
        <v>0</v>
      </c>
    </row>
    <row r="17" spans="3:11" ht="16" customHeight="1" x14ac:dyDescent="0.45">
      <c r="C17" s="1722">
        <v>1112</v>
      </c>
      <c r="D17" s="1893" t="s">
        <v>1120</v>
      </c>
      <c r="E17" s="1723">
        <v>0</v>
      </c>
      <c r="F17" s="1723">
        <v>0</v>
      </c>
      <c r="G17" s="1723">
        <v>0</v>
      </c>
      <c r="H17" s="1723">
        <v>0</v>
      </c>
      <c r="I17" s="1723">
        <v>0</v>
      </c>
      <c r="J17" s="1724">
        <v>0</v>
      </c>
      <c r="K17" s="1816">
        <v>0</v>
      </c>
    </row>
    <row r="18" spans="3:11" ht="16" customHeight="1" x14ac:dyDescent="0.45">
      <c r="C18" s="1722">
        <v>1113</v>
      </c>
      <c r="D18" s="1893" t="s">
        <v>1119</v>
      </c>
      <c r="E18" s="1723">
        <v>0</v>
      </c>
      <c r="F18" s="1723">
        <v>0</v>
      </c>
      <c r="G18" s="1723">
        <v>0</v>
      </c>
      <c r="H18" s="1723">
        <v>0</v>
      </c>
      <c r="I18" s="1723">
        <v>0</v>
      </c>
      <c r="J18" s="1724">
        <v>0</v>
      </c>
      <c r="K18" s="1816">
        <v>0</v>
      </c>
    </row>
    <row r="19" spans="3:11" ht="16" customHeight="1" x14ac:dyDescent="0.45">
      <c r="C19" s="1729">
        <v>112</v>
      </c>
      <c r="D19" s="1730" t="s">
        <v>2463</v>
      </c>
      <c r="E19" s="1731">
        <v>0</v>
      </c>
      <c r="F19" s="1731">
        <v>0</v>
      </c>
      <c r="G19" s="1731">
        <v>0</v>
      </c>
      <c r="H19" s="1731">
        <v>0</v>
      </c>
      <c r="I19" s="1731">
        <v>0</v>
      </c>
      <c r="J19" s="1732">
        <v>0</v>
      </c>
      <c r="K19" s="1816">
        <v>0</v>
      </c>
    </row>
    <row r="20" spans="3:11" ht="16" customHeight="1" x14ac:dyDescent="0.45">
      <c r="C20" s="1722">
        <v>1121</v>
      </c>
      <c r="D20" s="1893" t="s">
        <v>4534</v>
      </c>
      <c r="E20" s="1723">
        <v>0</v>
      </c>
      <c r="F20" s="1723">
        <v>0</v>
      </c>
      <c r="G20" s="1723">
        <v>0</v>
      </c>
      <c r="H20" s="1723">
        <v>0</v>
      </c>
      <c r="I20" s="1723">
        <v>0</v>
      </c>
      <c r="J20" s="1724">
        <v>0</v>
      </c>
      <c r="K20" s="1816">
        <v>0</v>
      </c>
    </row>
    <row r="21" spans="3:11" ht="16" customHeight="1" x14ac:dyDescent="0.45">
      <c r="C21" s="1733" t="s">
        <v>236</v>
      </c>
      <c r="D21" s="1894" t="s">
        <v>3115</v>
      </c>
      <c r="E21" s="1734">
        <v>0</v>
      </c>
      <c r="F21" s="1734">
        <v>0</v>
      </c>
      <c r="G21" s="1734">
        <v>0</v>
      </c>
      <c r="H21" s="1734">
        <v>0</v>
      </c>
      <c r="I21" s="1734">
        <v>0</v>
      </c>
      <c r="J21" s="1735">
        <v>0</v>
      </c>
      <c r="K21" s="1816">
        <v>0</v>
      </c>
    </row>
    <row r="22" spans="3:11" ht="16" customHeight="1" x14ac:dyDescent="0.45">
      <c r="C22" s="1733" t="s">
        <v>1539</v>
      </c>
      <c r="D22" s="1894" t="s">
        <v>3115</v>
      </c>
      <c r="E22" s="1734">
        <v>0</v>
      </c>
      <c r="F22" s="1734">
        <v>0</v>
      </c>
      <c r="G22" s="1734">
        <v>0</v>
      </c>
      <c r="H22" s="1734">
        <v>0</v>
      </c>
      <c r="I22" s="1734">
        <v>0</v>
      </c>
      <c r="J22" s="1735">
        <v>0</v>
      </c>
      <c r="K22" s="1816">
        <v>0</v>
      </c>
    </row>
    <row r="23" spans="3:11" ht="16" customHeight="1" x14ac:dyDescent="0.45">
      <c r="C23" s="1733" t="s">
        <v>1101</v>
      </c>
      <c r="D23" s="1894" t="s">
        <v>3115</v>
      </c>
      <c r="E23" s="1734">
        <v>0</v>
      </c>
      <c r="F23" s="1734">
        <v>0</v>
      </c>
      <c r="G23" s="1734">
        <v>0</v>
      </c>
      <c r="H23" s="1734">
        <v>0</v>
      </c>
      <c r="I23" s="1734">
        <v>0</v>
      </c>
      <c r="J23" s="1735">
        <v>0</v>
      </c>
      <c r="K23" s="1816">
        <v>0</v>
      </c>
    </row>
    <row r="24" spans="3:11" ht="16" customHeight="1" x14ac:dyDescent="0.45">
      <c r="C24" s="1733" t="s">
        <v>1102</v>
      </c>
      <c r="D24" s="1894" t="s">
        <v>3115</v>
      </c>
      <c r="E24" s="1734">
        <v>0</v>
      </c>
      <c r="F24" s="1734">
        <v>0</v>
      </c>
      <c r="G24" s="1734">
        <v>0</v>
      </c>
      <c r="H24" s="1734">
        <v>0</v>
      </c>
      <c r="I24" s="1734">
        <v>0</v>
      </c>
      <c r="J24" s="1735">
        <v>0</v>
      </c>
      <c r="K24" s="1816">
        <v>0</v>
      </c>
    </row>
    <row r="25" spans="3:11" ht="16" customHeight="1" x14ac:dyDescent="0.45">
      <c r="C25" s="1733" t="s">
        <v>1103</v>
      </c>
      <c r="D25" s="1894" t="s">
        <v>3115</v>
      </c>
      <c r="E25" s="1734">
        <v>0</v>
      </c>
      <c r="F25" s="1734">
        <v>0</v>
      </c>
      <c r="G25" s="1734">
        <v>0</v>
      </c>
      <c r="H25" s="1734">
        <v>0</v>
      </c>
      <c r="I25" s="1734">
        <v>0</v>
      </c>
      <c r="J25" s="1735">
        <v>0</v>
      </c>
      <c r="K25" s="1816">
        <v>0</v>
      </c>
    </row>
    <row r="26" spans="3:11" ht="16" customHeight="1" x14ac:dyDescent="0.45">
      <c r="C26" s="1733" t="s">
        <v>1104</v>
      </c>
      <c r="D26" s="1894" t="s">
        <v>3115</v>
      </c>
      <c r="E26" s="1734">
        <v>0</v>
      </c>
      <c r="F26" s="1734">
        <v>0</v>
      </c>
      <c r="G26" s="1734">
        <v>0</v>
      </c>
      <c r="H26" s="1734">
        <v>0</v>
      </c>
      <c r="I26" s="1734">
        <v>0</v>
      </c>
      <c r="J26" s="1735">
        <v>0</v>
      </c>
      <c r="K26" s="1816">
        <v>0</v>
      </c>
    </row>
    <row r="27" spans="3:11" ht="16" customHeight="1" x14ac:dyDescent="0.45">
      <c r="C27" s="1733" t="s">
        <v>1105</v>
      </c>
      <c r="D27" s="1894" t="s">
        <v>3115</v>
      </c>
      <c r="E27" s="1734">
        <v>0</v>
      </c>
      <c r="F27" s="1734">
        <v>0</v>
      </c>
      <c r="G27" s="1734">
        <v>0</v>
      </c>
      <c r="H27" s="1734">
        <v>0</v>
      </c>
      <c r="I27" s="1734">
        <v>0</v>
      </c>
      <c r="J27" s="1735">
        <v>0</v>
      </c>
      <c r="K27" s="1816">
        <v>0</v>
      </c>
    </row>
    <row r="28" spans="3:11" ht="16" customHeight="1" x14ac:dyDescent="0.45">
      <c r="C28" s="1733" t="s">
        <v>1106</v>
      </c>
      <c r="D28" s="1894" t="s">
        <v>3115</v>
      </c>
      <c r="E28" s="1734">
        <v>0</v>
      </c>
      <c r="F28" s="1734">
        <v>0</v>
      </c>
      <c r="G28" s="1734">
        <v>0</v>
      </c>
      <c r="H28" s="1734">
        <v>0</v>
      </c>
      <c r="I28" s="1734">
        <v>0</v>
      </c>
      <c r="J28" s="1735">
        <v>0</v>
      </c>
      <c r="K28" s="1816">
        <v>0</v>
      </c>
    </row>
    <row r="29" spans="3:11" ht="16" customHeight="1" x14ac:dyDescent="0.45">
      <c r="C29" s="1733" t="s">
        <v>1107</v>
      </c>
      <c r="D29" s="1894" t="s">
        <v>3115</v>
      </c>
      <c r="E29" s="1734">
        <v>0</v>
      </c>
      <c r="F29" s="1734">
        <v>0</v>
      </c>
      <c r="G29" s="1734">
        <v>0</v>
      </c>
      <c r="H29" s="1734">
        <v>0</v>
      </c>
      <c r="I29" s="1734">
        <v>0</v>
      </c>
      <c r="J29" s="1735">
        <v>0</v>
      </c>
      <c r="K29" s="1816">
        <v>0</v>
      </c>
    </row>
    <row r="30" spans="3:11" ht="16" customHeight="1" x14ac:dyDescent="0.45">
      <c r="C30" s="1733" t="s">
        <v>1108</v>
      </c>
      <c r="D30" s="1894" t="s">
        <v>3115</v>
      </c>
      <c r="E30" s="1734">
        <v>0</v>
      </c>
      <c r="F30" s="1734">
        <v>0</v>
      </c>
      <c r="G30" s="1734">
        <v>0</v>
      </c>
      <c r="H30" s="1734">
        <v>0</v>
      </c>
      <c r="I30" s="1734">
        <v>0</v>
      </c>
      <c r="J30" s="1735">
        <v>0</v>
      </c>
      <c r="K30" s="1816">
        <v>0</v>
      </c>
    </row>
    <row r="31" spans="3:11" ht="16" customHeight="1" x14ac:dyDescent="0.45">
      <c r="C31" s="1722">
        <v>1122</v>
      </c>
      <c r="D31" s="1893" t="s">
        <v>2465</v>
      </c>
      <c r="E31" s="1723">
        <v>0</v>
      </c>
      <c r="F31" s="1723">
        <v>0</v>
      </c>
      <c r="G31" s="1723">
        <v>0</v>
      </c>
      <c r="H31" s="1723">
        <v>0</v>
      </c>
      <c r="I31" s="1723">
        <v>0</v>
      </c>
      <c r="J31" s="1724">
        <v>0</v>
      </c>
      <c r="K31" s="1816">
        <v>0</v>
      </c>
    </row>
    <row r="32" spans="3:11" ht="16" customHeight="1" x14ac:dyDescent="0.45">
      <c r="C32" s="1733" t="s">
        <v>1109</v>
      </c>
      <c r="D32" s="1894" t="s">
        <v>3116</v>
      </c>
      <c r="E32" s="1734">
        <v>0</v>
      </c>
      <c r="F32" s="1734">
        <v>0</v>
      </c>
      <c r="G32" s="1734">
        <v>0</v>
      </c>
      <c r="H32" s="1734">
        <v>0</v>
      </c>
      <c r="I32" s="1734">
        <v>0</v>
      </c>
      <c r="J32" s="1735">
        <v>0</v>
      </c>
      <c r="K32" s="1816">
        <v>0</v>
      </c>
    </row>
    <row r="33" spans="3:11" ht="16" customHeight="1" x14ac:dyDescent="0.45">
      <c r="C33" s="1733" t="s">
        <v>1110</v>
      </c>
      <c r="D33" s="1894" t="s">
        <v>3116</v>
      </c>
      <c r="E33" s="1734">
        <v>0</v>
      </c>
      <c r="F33" s="1734">
        <v>0</v>
      </c>
      <c r="G33" s="1734">
        <v>0</v>
      </c>
      <c r="H33" s="1734">
        <v>0</v>
      </c>
      <c r="I33" s="1734">
        <v>0</v>
      </c>
      <c r="J33" s="1735">
        <v>0</v>
      </c>
      <c r="K33" s="1816">
        <v>0</v>
      </c>
    </row>
    <row r="34" spans="3:11" ht="16" customHeight="1" x14ac:dyDescent="0.45">
      <c r="C34" s="1733" t="s">
        <v>1111</v>
      </c>
      <c r="D34" s="1894" t="s">
        <v>3116</v>
      </c>
      <c r="E34" s="1734">
        <v>0</v>
      </c>
      <c r="F34" s="1734">
        <v>0</v>
      </c>
      <c r="G34" s="1734">
        <v>0</v>
      </c>
      <c r="H34" s="1734">
        <v>0</v>
      </c>
      <c r="I34" s="1734">
        <v>0</v>
      </c>
      <c r="J34" s="1735">
        <v>0</v>
      </c>
      <c r="K34" s="1816">
        <v>0</v>
      </c>
    </row>
    <row r="35" spans="3:11" ht="16" customHeight="1" x14ac:dyDescent="0.45">
      <c r="C35" s="1733" t="s">
        <v>1112</v>
      </c>
      <c r="D35" s="1894" t="s">
        <v>3116</v>
      </c>
      <c r="E35" s="1734">
        <v>0</v>
      </c>
      <c r="F35" s="1734">
        <v>0</v>
      </c>
      <c r="G35" s="1734">
        <v>0</v>
      </c>
      <c r="H35" s="1734">
        <v>0</v>
      </c>
      <c r="I35" s="1734">
        <v>0</v>
      </c>
      <c r="J35" s="1735">
        <v>0</v>
      </c>
      <c r="K35" s="1816">
        <v>0</v>
      </c>
    </row>
    <row r="36" spans="3:11" ht="16" customHeight="1" x14ac:dyDescent="0.45">
      <c r="C36" s="1733" t="s">
        <v>1113</v>
      </c>
      <c r="D36" s="1894" t="s">
        <v>3116</v>
      </c>
      <c r="E36" s="1734">
        <v>0</v>
      </c>
      <c r="F36" s="1734">
        <v>0</v>
      </c>
      <c r="G36" s="1734">
        <v>0</v>
      </c>
      <c r="H36" s="1734">
        <v>0</v>
      </c>
      <c r="I36" s="1734">
        <v>0</v>
      </c>
      <c r="J36" s="1735">
        <v>0</v>
      </c>
      <c r="K36" s="1816">
        <v>0</v>
      </c>
    </row>
    <row r="37" spans="3:11" ht="16" customHeight="1" x14ac:dyDescent="0.45">
      <c r="C37" s="1733" t="s">
        <v>1114</v>
      </c>
      <c r="D37" s="1894" t="s">
        <v>3116</v>
      </c>
      <c r="E37" s="1734">
        <v>0</v>
      </c>
      <c r="F37" s="1734">
        <v>0</v>
      </c>
      <c r="G37" s="1734">
        <v>0</v>
      </c>
      <c r="H37" s="1734">
        <v>0</v>
      </c>
      <c r="I37" s="1734">
        <v>0</v>
      </c>
      <c r="J37" s="1735">
        <v>0</v>
      </c>
      <c r="K37" s="1816">
        <v>0</v>
      </c>
    </row>
    <row r="38" spans="3:11" ht="16" customHeight="1" x14ac:dyDescent="0.45">
      <c r="C38" s="1733" t="s">
        <v>1115</v>
      </c>
      <c r="D38" s="1894" t="s">
        <v>3116</v>
      </c>
      <c r="E38" s="1734">
        <v>0</v>
      </c>
      <c r="F38" s="1734">
        <v>0</v>
      </c>
      <c r="G38" s="1734">
        <v>0</v>
      </c>
      <c r="H38" s="1734">
        <v>0</v>
      </c>
      <c r="I38" s="1734">
        <v>0</v>
      </c>
      <c r="J38" s="1735">
        <v>0</v>
      </c>
      <c r="K38" s="1816">
        <v>0</v>
      </c>
    </row>
    <row r="39" spans="3:11" ht="16" customHeight="1" x14ac:dyDescent="0.45">
      <c r="C39" s="1733" t="s">
        <v>1116</v>
      </c>
      <c r="D39" s="1894" t="s">
        <v>3116</v>
      </c>
      <c r="E39" s="1734">
        <v>0</v>
      </c>
      <c r="F39" s="1734">
        <v>0</v>
      </c>
      <c r="G39" s="1734">
        <v>0</v>
      </c>
      <c r="H39" s="1734">
        <v>0</v>
      </c>
      <c r="I39" s="1734">
        <v>0</v>
      </c>
      <c r="J39" s="1735">
        <v>0</v>
      </c>
      <c r="K39" s="1816">
        <v>0</v>
      </c>
    </row>
    <row r="40" spans="3:11" ht="16" customHeight="1" x14ac:dyDescent="0.45">
      <c r="C40" s="1733" t="s">
        <v>1117</v>
      </c>
      <c r="D40" s="1894" t="s">
        <v>3116</v>
      </c>
      <c r="E40" s="1734">
        <v>0</v>
      </c>
      <c r="F40" s="1734">
        <v>0</v>
      </c>
      <c r="G40" s="1734">
        <v>0</v>
      </c>
      <c r="H40" s="1734">
        <v>0</v>
      </c>
      <c r="I40" s="1734">
        <v>0</v>
      </c>
      <c r="J40" s="1735">
        <v>0</v>
      </c>
      <c r="K40" s="1816">
        <v>0</v>
      </c>
    </row>
    <row r="41" spans="3:11" ht="16" customHeight="1" x14ac:dyDescent="0.45">
      <c r="C41" s="1733" t="s">
        <v>1118</v>
      </c>
      <c r="D41" s="1894" t="s">
        <v>3116</v>
      </c>
      <c r="E41" s="1734">
        <v>0</v>
      </c>
      <c r="F41" s="1734">
        <v>0</v>
      </c>
      <c r="G41" s="1734">
        <v>0</v>
      </c>
      <c r="H41" s="1734">
        <v>0</v>
      </c>
      <c r="I41" s="1734">
        <v>0</v>
      </c>
      <c r="J41" s="1735">
        <v>0</v>
      </c>
      <c r="K41" s="1816">
        <v>0</v>
      </c>
    </row>
    <row r="42" spans="3:11" ht="16" customHeight="1" x14ac:dyDescent="0.45">
      <c r="C42" s="1722">
        <v>1123</v>
      </c>
      <c r="D42" s="1893" t="s">
        <v>1119</v>
      </c>
      <c r="E42" s="1723">
        <v>0</v>
      </c>
      <c r="F42" s="1723">
        <v>0</v>
      </c>
      <c r="G42" s="1723">
        <v>0</v>
      </c>
      <c r="H42" s="1723">
        <v>0</v>
      </c>
      <c r="I42" s="1723">
        <v>0</v>
      </c>
      <c r="J42" s="1724">
        <v>0</v>
      </c>
      <c r="K42" s="1816">
        <v>0</v>
      </c>
    </row>
    <row r="43" spans="3:11" ht="16" customHeight="1" x14ac:dyDescent="0.45">
      <c r="C43" s="1729">
        <v>113</v>
      </c>
      <c r="D43" s="1743" t="s">
        <v>1121</v>
      </c>
      <c r="E43" s="1731">
        <v>0</v>
      </c>
      <c r="F43" s="1731">
        <v>0</v>
      </c>
      <c r="G43" s="1731">
        <v>0</v>
      </c>
      <c r="H43" s="1731">
        <v>0</v>
      </c>
      <c r="I43" s="1731">
        <v>0</v>
      </c>
      <c r="J43" s="1732">
        <v>0</v>
      </c>
      <c r="K43" s="1816">
        <v>0</v>
      </c>
    </row>
    <row r="44" spans="3:11" ht="16" customHeight="1" x14ac:dyDescent="0.45">
      <c r="C44" s="1722">
        <v>1131</v>
      </c>
      <c r="D44" s="1893" t="s">
        <v>235</v>
      </c>
      <c r="E44" s="1723">
        <v>0</v>
      </c>
      <c r="F44" s="1723">
        <v>0</v>
      </c>
      <c r="G44" s="1723">
        <v>0</v>
      </c>
      <c r="H44" s="1723">
        <v>0</v>
      </c>
      <c r="I44" s="1723">
        <v>0</v>
      </c>
      <c r="J44" s="1724">
        <v>0</v>
      </c>
      <c r="K44" s="1816">
        <v>0</v>
      </c>
    </row>
    <row r="45" spans="3:11" ht="16" customHeight="1" x14ac:dyDescent="0.45">
      <c r="C45" s="1722">
        <v>1132</v>
      </c>
      <c r="D45" s="1893" t="s">
        <v>1120</v>
      </c>
      <c r="E45" s="1723">
        <v>0</v>
      </c>
      <c r="F45" s="1723">
        <v>0</v>
      </c>
      <c r="G45" s="1723">
        <v>0</v>
      </c>
      <c r="H45" s="1723">
        <v>0</v>
      </c>
      <c r="I45" s="1723">
        <v>0</v>
      </c>
      <c r="J45" s="1724">
        <v>0</v>
      </c>
      <c r="K45" s="1816">
        <v>0</v>
      </c>
    </row>
    <row r="46" spans="3:11" ht="16" customHeight="1" x14ac:dyDescent="0.45">
      <c r="C46" s="1729">
        <v>121</v>
      </c>
      <c r="D46" s="1743" t="s">
        <v>2466</v>
      </c>
      <c r="E46" s="1731">
        <v>0</v>
      </c>
      <c r="F46" s="1731">
        <v>0</v>
      </c>
      <c r="G46" s="1731">
        <v>0</v>
      </c>
      <c r="H46" s="1731">
        <v>0</v>
      </c>
      <c r="I46" s="1731">
        <v>0</v>
      </c>
      <c r="J46" s="1732">
        <v>0</v>
      </c>
      <c r="K46" s="1816">
        <v>0</v>
      </c>
    </row>
    <row r="47" spans="3:11" ht="16" customHeight="1" x14ac:dyDescent="0.45">
      <c r="C47" s="1722">
        <v>1211</v>
      </c>
      <c r="D47" s="1893" t="s">
        <v>1046</v>
      </c>
      <c r="E47" s="1723">
        <v>0</v>
      </c>
      <c r="F47" s="1723">
        <v>0</v>
      </c>
      <c r="G47" s="1723">
        <v>0</v>
      </c>
      <c r="H47" s="1723">
        <v>0</v>
      </c>
      <c r="I47" s="1723">
        <v>0</v>
      </c>
      <c r="J47" s="1724">
        <v>0</v>
      </c>
      <c r="K47" s="1816">
        <v>0</v>
      </c>
    </row>
    <row r="48" spans="3:11" ht="16" customHeight="1" x14ac:dyDescent="0.45">
      <c r="C48" s="1722">
        <v>1212</v>
      </c>
      <c r="D48" s="1893" t="s">
        <v>164</v>
      </c>
      <c r="E48" s="1723">
        <v>0</v>
      </c>
      <c r="F48" s="1723">
        <v>0</v>
      </c>
      <c r="G48" s="1723">
        <v>0</v>
      </c>
      <c r="H48" s="1723">
        <v>0</v>
      </c>
      <c r="I48" s="1723">
        <v>0</v>
      </c>
      <c r="J48" s="1724">
        <v>0</v>
      </c>
      <c r="K48" s="1816">
        <v>0</v>
      </c>
    </row>
    <row r="49" spans="3:11" ht="16" customHeight="1" x14ac:dyDescent="0.45">
      <c r="C49" s="1722">
        <v>1218</v>
      </c>
      <c r="D49" s="1893" t="s">
        <v>1047</v>
      </c>
      <c r="E49" s="1723">
        <v>0</v>
      </c>
      <c r="F49" s="1723">
        <v>0</v>
      </c>
      <c r="G49" s="1723">
        <v>0</v>
      </c>
      <c r="H49" s="1723">
        <v>0</v>
      </c>
      <c r="I49" s="1723">
        <v>0</v>
      </c>
      <c r="J49" s="1724">
        <v>0</v>
      </c>
      <c r="K49" s="1816">
        <v>0</v>
      </c>
    </row>
    <row r="50" spans="3:11" ht="16" customHeight="1" x14ac:dyDescent="0.45">
      <c r="C50" s="1729">
        <v>128</v>
      </c>
      <c r="D50" s="1743" t="s">
        <v>928</v>
      </c>
      <c r="E50" s="1731">
        <v>0</v>
      </c>
      <c r="F50" s="1731">
        <v>0</v>
      </c>
      <c r="G50" s="1731">
        <v>0</v>
      </c>
      <c r="H50" s="1731">
        <v>0</v>
      </c>
      <c r="I50" s="1731">
        <v>0</v>
      </c>
      <c r="J50" s="1732">
        <v>0</v>
      </c>
      <c r="K50" s="1816">
        <v>0</v>
      </c>
    </row>
    <row r="51" spans="3:11" ht="16" customHeight="1" x14ac:dyDescent="0.45">
      <c r="C51" s="1722">
        <v>1281</v>
      </c>
      <c r="D51" s="1893" t="s">
        <v>929</v>
      </c>
      <c r="E51" s="1723">
        <v>0</v>
      </c>
      <c r="F51" s="1723">
        <v>0</v>
      </c>
      <c r="G51" s="1723">
        <v>0</v>
      </c>
      <c r="H51" s="1723">
        <v>0</v>
      </c>
      <c r="I51" s="1723">
        <v>0</v>
      </c>
      <c r="J51" s="1724">
        <v>0</v>
      </c>
      <c r="K51" s="1816">
        <v>0</v>
      </c>
    </row>
    <row r="52" spans="3:11" ht="16" customHeight="1" x14ac:dyDescent="0.45">
      <c r="C52" s="1733">
        <v>12811</v>
      </c>
      <c r="D52" s="1894" t="s">
        <v>2420</v>
      </c>
      <c r="E52" s="1734">
        <v>0</v>
      </c>
      <c r="F52" s="1734">
        <v>0</v>
      </c>
      <c r="G52" s="1734">
        <v>0</v>
      </c>
      <c r="H52" s="1734">
        <v>0</v>
      </c>
      <c r="I52" s="1734">
        <v>0</v>
      </c>
      <c r="J52" s="1735">
        <v>0</v>
      </c>
      <c r="K52" s="1816">
        <v>0</v>
      </c>
    </row>
    <row r="53" spans="3:11" ht="16" customHeight="1" x14ac:dyDescent="0.45">
      <c r="C53" s="1733">
        <v>12812</v>
      </c>
      <c r="D53" s="1894" t="s">
        <v>2421</v>
      </c>
      <c r="E53" s="1734">
        <v>0</v>
      </c>
      <c r="F53" s="1734">
        <v>0</v>
      </c>
      <c r="G53" s="1734">
        <v>0</v>
      </c>
      <c r="H53" s="1734">
        <v>0</v>
      </c>
      <c r="I53" s="1734">
        <v>0</v>
      </c>
      <c r="J53" s="1735">
        <v>0</v>
      </c>
      <c r="K53" s="1816">
        <v>0</v>
      </c>
    </row>
    <row r="54" spans="3:11" ht="16" customHeight="1" x14ac:dyDescent="0.45">
      <c r="C54" s="1733">
        <v>12813</v>
      </c>
      <c r="D54" s="1894" t="s">
        <v>2422</v>
      </c>
      <c r="E54" s="1734">
        <v>0</v>
      </c>
      <c r="F54" s="1734">
        <v>0</v>
      </c>
      <c r="G54" s="1734">
        <v>0</v>
      </c>
      <c r="H54" s="1734">
        <v>0</v>
      </c>
      <c r="I54" s="1734">
        <v>0</v>
      </c>
      <c r="J54" s="1735">
        <v>0</v>
      </c>
      <c r="K54" s="1816">
        <v>0</v>
      </c>
    </row>
    <row r="55" spans="3:11" ht="16" customHeight="1" x14ac:dyDescent="0.45">
      <c r="C55" s="1722">
        <v>1282</v>
      </c>
      <c r="D55" s="1893" t="s">
        <v>164</v>
      </c>
      <c r="E55" s="1723">
        <v>0</v>
      </c>
      <c r="F55" s="1723">
        <v>0</v>
      </c>
      <c r="G55" s="1723">
        <v>0</v>
      </c>
      <c r="H55" s="1723">
        <v>0</v>
      </c>
      <c r="I55" s="1723">
        <v>0</v>
      </c>
      <c r="J55" s="1724">
        <v>0</v>
      </c>
      <c r="K55" s="1816">
        <v>0</v>
      </c>
    </row>
    <row r="56" spans="3:11" ht="16" customHeight="1" x14ac:dyDescent="0.45">
      <c r="C56" s="1722">
        <v>1283</v>
      </c>
      <c r="D56" s="1893" t="s">
        <v>930</v>
      </c>
      <c r="E56" s="1723">
        <v>0</v>
      </c>
      <c r="F56" s="1723">
        <v>0</v>
      </c>
      <c r="G56" s="1723">
        <v>0</v>
      </c>
      <c r="H56" s="1723">
        <v>0</v>
      </c>
      <c r="I56" s="1723">
        <v>0</v>
      </c>
      <c r="J56" s="1724">
        <v>0</v>
      </c>
      <c r="K56" s="1816">
        <v>0</v>
      </c>
    </row>
    <row r="57" spans="3:11" ht="16" customHeight="1" x14ac:dyDescent="0.45">
      <c r="C57" s="1722">
        <v>1288</v>
      </c>
      <c r="D57" s="1893" t="s">
        <v>931</v>
      </c>
      <c r="E57" s="1723">
        <v>0</v>
      </c>
      <c r="F57" s="1723">
        <v>0</v>
      </c>
      <c r="G57" s="1723">
        <v>0</v>
      </c>
      <c r="H57" s="1723">
        <v>0</v>
      </c>
      <c r="I57" s="1723">
        <v>0</v>
      </c>
      <c r="J57" s="1724">
        <v>0</v>
      </c>
      <c r="K57" s="1816">
        <v>0</v>
      </c>
    </row>
    <row r="58" spans="3:11" ht="16" customHeight="1" x14ac:dyDescent="0.45">
      <c r="C58" s="1733">
        <v>12881</v>
      </c>
      <c r="D58" s="1894" t="s">
        <v>2423</v>
      </c>
      <c r="E58" s="1734">
        <v>0</v>
      </c>
      <c r="F58" s="1734">
        <v>0</v>
      </c>
      <c r="G58" s="1734">
        <v>0</v>
      </c>
      <c r="H58" s="1734">
        <v>0</v>
      </c>
      <c r="I58" s="1734">
        <v>0</v>
      </c>
      <c r="J58" s="1735">
        <v>0</v>
      </c>
      <c r="K58" s="1816">
        <v>0</v>
      </c>
    </row>
    <row r="59" spans="3:11" ht="16" customHeight="1" x14ac:dyDescent="0.45">
      <c r="C59" s="1733">
        <v>12882</v>
      </c>
      <c r="D59" s="1894" t="s">
        <v>2424</v>
      </c>
      <c r="E59" s="1734">
        <v>0</v>
      </c>
      <c r="F59" s="1734">
        <v>0</v>
      </c>
      <c r="G59" s="1734">
        <v>0</v>
      </c>
      <c r="H59" s="1734">
        <v>0</v>
      </c>
      <c r="I59" s="1734">
        <v>0</v>
      </c>
      <c r="J59" s="1735">
        <v>0</v>
      </c>
      <c r="K59" s="1816">
        <v>0</v>
      </c>
    </row>
    <row r="60" spans="3:11" ht="16" customHeight="1" x14ac:dyDescent="0.45">
      <c r="C60" s="1733">
        <v>12883</v>
      </c>
      <c r="D60" s="1894" t="s">
        <v>2425</v>
      </c>
      <c r="E60" s="1734">
        <v>0</v>
      </c>
      <c r="F60" s="1734">
        <v>0</v>
      </c>
      <c r="G60" s="1734">
        <v>0</v>
      </c>
      <c r="H60" s="1734">
        <v>0</v>
      </c>
      <c r="I60" s="1734">
        <v>0</v>
      </c>
      <c r="J60" s="1735">
        <v>0</v>
      </c>
      <c r="K60" s="1816">
        <v>0</v>
      </c>
    </row>
    <row r="61" spans="3:11" ht="16" customHeight="1" x14ac:dyDescent="0.45">
      <c r="C61" s="1729">
        <v>131</v>
      </c>
      <c r="D61" s="1743" t="s">
        <v>2467</v>
      </c>
      <c r="E61" s="1731">
        <v>0</v>
      </c>
      <c r="F61" s="1731">
        <v>0</v>
      </c>
      <c r="G61" s="1731">
        <v>0</v>
      </c>
      <c r="H61" s="1731">
        <v>0</v>
      </c>
      <c r="I61" s="1731">
        <v>0</v>
      </c>
      <c r="J61" s="1732">
        <v>0</v>
      </c>
      <c r="K61" s="1816">
        <v>0</v>
      </c>
    </row>
    <row r="62" spans="3:11" ht="16" customHeight="1" x14ac:dyDescent="0.45">
      <c r="C62" s="1722" t="s">
        <v>125</v>
      </c>
      <c r="D62" s="1893" t="s">
        <v>2468</v>
      </c>
      <c r="E62" s="1723">
        <v>0</v>
      </c>
      <c r="F62" s="1723">
        <v>0</v>
      </c>
      <c r="G62" s="1723">
        <v>0</v>
      </c>
      <c r="H62" s="1723">
        <v>0</v>
      </c>
      <c r="I62" s="1723">
        <v>0</v>
      </c>
      <c r="J62" s="1724">
        <v>0</v>
      </c>
      <c r="K62" s="1816">
        <v>0</v>
      </c>
    </row>
    <row r="63" spans="3:11" ht="16" customHeight="1" x14ac:dyDescent="0.45">
      <c r="C63" s="1722" t="s">
        <v>126</v>
      </c>
      <c r="D63" s="1893" t="s">
        <v>2468</v>
      </c>
      <c r="E63" s="1723">
        <v>0</v>
      </c>
      <c r="F63" s="1723">
        <v>0</v>
      </c>
      <c r="G63" s="1723">
        <v>0</v>
      </c>
      <c r="H63" s="1723">
        <v>0</v>
      </c>
      <c r="I63" s="1723">
        <v>0</v>
      </c>
      <c r="J63" s="1724">
        <v>0</v>
      </c>
      <c r="K63" s="1816">
        <v>0</v>
      </c>
    </row>
    <row r="64" spans="3:11" ht="16" customHeight="1" x14ac:dyDescent="0.45">
      <c r="C64" s="1722" t="s">
        <v>1540</v>
      </c>
      <c r="D64" s="1893" t="s">
        <v>2468</v>
      </c>
      <c r="E64" s="1723">
        <v>0</v>
      </c>
      <c r="F64" s="1723">
        <v>0</v>
      </c>
      <c r="G64" s="1723">
        <v>0</v>
      </c>
      <c r="H64" s="1723">
        <v>0</v>
      </c>
      <c r="I64" s="1723">
        <v>0</v>
      </c>
      <c r="J64" s="1724">
        <v>0</v>
      </c>
      <c r="K64" s="1816">
        <v>0</v>
      </c>
    </row>
    <row r="65" spans="3:11" ht="16" customHeight="1" x14ac:dyDescent="0.45">
      <c r="C65" s="1722" t="s">
        <v>1541</v>
      </c>
      <c r="D65" s="1893" t="s">
        <v>2468</v>
      </c>
      <c r="E65" s="1723">
        <v>0</v>
      </c>
      <c r="F65" s="1723">
        <v>0</v>
      </c>
      <c r="G65" s="1723">
        <v>0</v>
      </c>
      <c r="H65" s="1723">
        <v>0</v>
      </c>
      <c r="I65" s="1723">
        <v>0</v>
      </c>
      <c r="J65" s="1724">
        <v>0</v>
      </c>
      <c r="K65" s="1816">
        <v>0</v>
      </c>
    </row>
    <row r="66" spans="3:11" ht="16" customHeight="1" x14ac:dyDescent="0.45">
      <c r="C66" s="1722" t="s">
        <v>127</v>
      </c>
      <c r="D66" s="1893" t="s">
        <v>2468</v>
      </c>
      <c r="E66" s="1723">
        <v>0</v>
      </c>
      <c r="F66" s="1723">
        <v>0</v>
      </c>
      <c r="G66" s="1723">
        <v>0</v>
      </c>
      <c r="H66" s="1723">
        <v>0</v>
      </c>
      <c r="I66" s="1723">
        <v>0</v>
      </c>
      <c r="J66" s="1724">
        <v>0</v>
      </c>
      <c r="K66" s="1816">
        <v>0</v>
      </c>
    </row>
    <row r="67" spans="3:11" ht="16" customHeight="1" x14ac:dyDescent="0.45">
      <c r="C67" s="1722" t="s">
        <v>128</v>
      </c>
      <c r="D67" s="1893" t="s">
        <v>2468</v>
      </c>
      <c r="E67" s="1723">
        <v>0</v>
      </c>
      <c r="F67" s="1723">
        <v>0</v>
      </c>
      <c r="G67" s="1723">
        <v>0</v>
      </c>
      <c r="H67" s="1723">
        <v>0</v>
      </c>
      <c r="I67" s="1723">
        <v>0</v>
      </c>
      <c r="J67" s="1724">
        <v>0</v>
      </c>
      <c r="K67" s="1816">
        <v>0</v>
      </c>
    </row>
    <row r="68" spans="3:11" ht="16" customHeight="1" x14ac:dyDescent="0.45">
      <c r="C68" s="1722" t="s">
        <v>1542</v>
      </c>
      <c r="D68" s="1893" t="s">
        <v>2468</v>
      </c>
      <c r="E68" s="1723">
        <v>0</v>
      </c>
      <c r="F68" s="1723">
        <v>0</v>
      </c>
      <c r="G68" s="1723">
        <v>0</v>
      </c>
      <c r="H68" s="1723">
        <v>0</v>
      </c>
      <c r="I68" s="1723">
        <v>0</v>
      </c>
      <c r="J68" s="1724">
        <v>0</v>
      </c>
      <c r="K68" s="1816">
        <v>0</v>
      </c>
    </row>
    <row r="69" spans="3:11" ht="16" customHeight="1" x14ac:dyDescent="0.45">
      <c r="C69" s="1722" t="s">
        <v>129</v>
      </c>
      <c r="D69" s="1893" t="s">
        <v>2468</v>
      </c>
      <c r="E69" s="1723">
        <v>0</v>
      </c>
      <c r="F69" s="1723">
        <v>0</v>
      </c>
      <c r="G69" s="1723">
        <v>0</v>
      </c>
      <c r="H69" s="1723">
        <v>0</v>
      </c>
      <c r="I69" s="1723">
        <v>0</v>
      </c>
      <c r="J69" s="1724">
        <v>0</v>
      </c>
      <c r="K69" s="1816">
        <v>0</v>
      </c>
    </row>
    <row r="70" spans="3:11" ht="16" customHeight="1" x14ac:dyDescent="0.45">
      <c r="C70" s="1722" t="s">
        <v>130</v>
      </c>
      <c r="D70" s="1893" t="s">
        <v>2468</v>
      </c>
      <c r="E70" s="1723">
        <v>0</v>
      </c>
      <c r="F70" s="1723">
        <v>0</v>
      </c>
      <c r="G70" s="1723">
        <v>0</v>
      </c>
      <c r="H70" s="1723">
        <v>0</v>
      </c>
      <c r="I70" s="1723">
        <v>0</v>
      </c>
      <c r="J70" s="1724">
        <v>0</v>
      </c>
      <c r="K70" s="1816">
        <v>0</v>
      </c>
    </row>
    <row r="71" spans="3:11" ht="16" customHeight="1" x14ac:dyDescent="0.45">
      <c r="C71" s="1722" t="s">
        <v>1529</v>
      </c>
      <c r="D71" s="1893" t="s">
        <v>2468</v>
      </c>
      <c r="E71" s="1723">
        <v>0</v>
      </c>
      <c r="F71" s="1723">
        <v>0</v>
      </c>
      <c r="G71" s="1723">
        <v>0</v>
      </c>
      <c r="H71" s="1723">
        <v>0</v>
      </c>
      <c r="I71" s="1723">
        <v>0</v>
      </c>
      <c r="J71" s="1724">
        <v>0</v>
      </c>
      <c r="K71" s="1816">
        <v>0</v>
      </c>
    </row>
    <row r="72" spans="3:11" ht="16" customHeight="1" x14ac:dyDescent="0.45">
      <c r="C72" s="1722" t="s">
        <v>519</v>
      </c>
      <c r="D72" s="1893" t="s">
        <v>2468</v>
      </c>
      <c r="E72" s="1723">
        <v>0</v>
      </c>
      <c r="F72" s="1723">
        <v>0</v>
      </c>
      <c r="G72" s="1723">
        <v>0</v>
      </c>
      <c r="H72" s="1723">
        <v>0</v>
      </c>
      <c r="I72" s="1723">
        <v>0</v>
      </c>
      <c r="J72" s="1724">
        <v>0</v>
      </c>
      <c r="K72" s="1816">
        <v>0</v>
      </c>
    </row>
    <row r="73" spans="3:11" ht="16" customHeight="1" x14ac:dyDescent="0.45">
      <c r="C73" s="1722" t="s">
        <v>1530</v>
      </c>
      <c r="D73" s="1893" t="s">
        <v>2468</v>
      </c>
      <c r="E73" s="1723">
        <v>0</v>
      </c>
      <c r="F73" s="1723">
        <v>0</v>
      </c>
      <c r="G73" s="1723">
        <v>0</v>
      </c>
      <c r="H73" s="1723">
        <v>0</v>
      </c>
      <c r="I73" s="1723">
        <v>0</v>
      </c>
      <c r="J73" s="1724">
        <v>0</v>
      </c>
      <c r="K73" s="1816">
        <v>0</v>
      </c>
    </row>
    <row r="74" spans="3:11" ht="16" customHeight="1" x14ac:dyDescent="0.45">
      <c r="C74" s="1722" t="s">
        <v>520</v>
      </c>
      <c r="D74" s="1893" t="s">
        <v>2468</v>
      </c>
      <c r="E74" s="1723">
        <v>0</v>
      </c>
      <c r="F74" s="1723">
        <v>0</v>
      </c>
      <c r="G74" s="1723">
        <v>0</v>
      </c>
      <c r="H74" s="1723">
        <v>0</v>
      </c>
      <c r="I74" s="1723">
        <v>0</v>
      </c>
      <c r="J74" s="1724">
        <v>0</v>
      </c>
      <c r="K74" s="1816">
        <v>0</v>
      </c>
    </row>
    <row r="75" spans="3:11" ht="16" customHeight="1" x14ac:dyDescent="0.45">
      <c r="C75" s="1722" t="s">
        <v>521</v>
      </c>
      <c r="D75" s="1893" t="s">
        <v>2468</v>
      </c>
      <c r="E75" s="1723">
        <v>0</v>
      </c>
      <c r="F75" s="1723">
        <v>0</v>
      </c>
      <c r="G75" s="1723">
        <v>0</v>
      </c>
      <c r="H75" s="1723">
        <v>0</v>
      </c>
      <c r="I75" s="1723">
        <v>0</v>
      </c>
      <c r="J75" s="1724">
        <v>0</v>
      </c>
      <c r="K75" s="1816">
        <v>0</v>
      </c>
    </row>
    <row r="76" spans="3:11" ht="16" customHeight="1" x14ac:dyDescent="0.45">
      <c r="C76" s="1722" t="s">
        <v>522</v>
      </c>
      <c r="D76" s="1893" t="s">
        <v>2468</v>
      </c>
      <c r="E76" s="1723">
        <v>0</v>
      </c>
      <c r="F76" s="1723">
        <v>0</v>
      </c>
      <c r="G76" s="1723">
        <v>0</v>
      </c>
      <c r="H76" s="1723">
        <v>0</v>
      </c>
      <c r="I76" s="1723">
        <v>0</v>
      </c>
      <c r="J76" s="1724">
        <v>0</v>
      </c>
      <c r="K76" s="1816">
        <v>0</v>
      </c>
    </row>
    <row r="77" spans="3:11" ht="16" customHeight="1" x14ac:dyDescent="0.45">
      <c r="C77" s="1722" t="s">
        <v>523</v>
      </c>
      <c r="D77" s="1893" t="s">
        <v>2468</v>
      </c>
      <c r="E77" s="1723">
        <v>0</v>
      </c>
      <c r="F77" s="1723">
        <v>0</v>
      </c>
      <c r="G77" s="1723">
        <v>0</v>
      </c>
      <c r="H77" s="1723">
        <v>0</v>
      </c>
      <c r="I77" s="1723">
        <v>0</v>
      </c>
      <c r="J77" s="1724">
        <v>0</v>
      </c>
      <c r="K77" s="1816">
        <v>0</v>
      </c>
    </row>
    <row r="78" spans="3:11" ht="16" customHeight="1" x14ac:dyDescent="0.45">
      <c r="C78" s="1722" t="s">
        <v>524</v>
      </c>
      <c r="D78" s="1893" t="s">
        <v>2468</v>
      </c>
      <c r="E78" s="1723">
        <v>0</v>
      </c>
      <c r="F78" s="1723">
        <v>0</v>
      </c>
      <c r="G78" s="1723">
        <v>0</v>
      </c>
      <c r="H78" s="1723">
        <v>0</v>
      </c>
      <c r="I78" s="1723">
        <v>0</v>
      </c>
      <c r="J78" s="1724">
        <v>0</v>
      </c>
      <c r="K78" s="1816">
        <v>0</v>
      </c>
    </row>
    <row r="79" spans="3:11" ht="16" customHeight="1" x14ac:dyDescent="0.45">
      <c r="C79" s="1722" t="s">
        <v>525</v>
      </c>
      <c r="D79" s="1893" t="s">
        <v>2468</v>
      </c>
      <c r="E79" s="1723">
        <v>0</v>
      </c>
      <c r="F79" s="1723">
        <v>0</v>
      </c>
      <c r="G79" s="1723">
        <v>0</v>
      </c>
      <c r="H79" s="1723">
        <v>0</v>
      </c>
      <c r="I79" s="1723">
        <v>0</v>
      </c>
      <c r="J79" s="1724">
        <v>0</v>
      </c>
      <c r="K79" s="1816">
        <v>0</v>
      </c>
    </row>
    <row r="80" spans="3:11" ht="16" customHeight="1" x14ac:dyDescent="0.45">
      <c r="C80" s="1722" t="s">
        <v>526</v>
      </c>
      <c r="D80" s="1893" t="s">
        <v>2468</v>
      </c>
      <c r="E80" s="1723">
        <v>0</v>
      </c>
      <c r="F80" s="1723">
        <v>0</v>
      </c>
      <c r="G80" s="1723">
        <v>0</v>
      </c>
      <c r="H80" s="1723">
        <v>0</v>
      </c>
      <c r="I80" s="1723">
        <v>0</v>
      </c>
      <c r="J80" s="1724">
        <v>0</v>
      </c>
      <c r="K80" s="1816">
        <v>0</v>
      </c>
    </row>
    <row r="81" spans="3:11" ht="16" customHeight="1" x14ac:dyDescent="0.45">
      <c r="C81" s="1722" t="s">
        <v>527</v>
      </c>
      <c r="D81" s="1893" t="s">
        <v>2468</v>
      </c>
      <c r="E81" s="1723">
        <v>0</v>
      </c>
      <c r="F81" s="1723">
        <v>0</v>
      </c>
      <c r="G81" s="1723">
        <v>0</v>
      </c>
      <c r="H81" s="1723">
        <v>0</v>
      </c>
      <c r="I81" s="1723">
        <v>0</v>
      </c>
      <c r="J81" s="1724">
        <v>0</v>
      </c>
      <c r="K81" s="1816">
        <v>0</v>
      </c>
    </row>
    <row r="82" spans="3:11" ht="16" customHeight="1" x14ac:dyDescent="0.45">
      <c r="C82" s="1722" t="s">
        <v>528</v>
      </c>
      <c r="D82" s="1893" t="s">
        <v>2468</v>
      </c>
      <c r="E82" s="1723">
        <v>0</v>
      </c>
      <c r="F82" s="1723">
        <v>0</v>
      </c>
      <c r="G82" s="1723">
        <v>0</v>
      </c>
      <c r="H82" s="1723">
        <v>0</v>
      </c>
      <c r="I82" s="1723">
        <v>0</v>
      </c>
      <c r="J82" s="1724">
        <v>0</v>
      </c>
      <c r="K82" s="1816">
        <v>0</v>
      </c>
    </row>
    <row r="83" spans="3:11" ht="16" customHeight="1" x14ac:dyDescent="0.45">
      <c r="C83" s="1722" t="s">
        <v>529</v>
      </c>
      <c r="D83" s="1893" t="s">
        <v>2468</v>
      </c>
      <c r="E83" s="1723">
        <v>0</v>
      </c>
      <c r="F83" s="1723">
        <v>0</v>
      </c>
      <c r="G83" s="1723">
        <v>0</v>
      </c>
      <c r="H83" s="1723">
        <v>0</v>
      </c>
      <c r="I83" s="1723">
        <v>0</v>
      </c>
      <c r="J83" s="1724">
        <v>0</v>
      </c>
      <c r="K83" s="1816">
        <v>0</v>
      </c>
    </row>
    <row r="84" spans="3:11" ht="16" customHeight="1" x14ac:dyDescent="0.45">
      <c r="C84" s="1722" t="s">
        <v>530</v>
      </c>
      <c r="D84" s="1893" t="s">
        <v>2468</v>
      </c>
      <c r="E84" s="1723">
        <v>0</v>
      </c>
      <c r="F84" s="1723">
        <v>0</v>
      </c>
      <c r="G84" s="1723">
        <v>0</v>
      </c>
      <c r="H84" s="1723">
        <v>0</v>
      </c>
      <c r="I84" s="1723">
        <v>0</v>
      </c>
      <c r="J84" s="1724">
        <v>0</v>
      </c>
      <c r="K84" s="1816">
        <v>0</v>
      </c>
    </row>
    <row r="85" spans="3:11" ht="16" customHeight="1" x14ac:dyDescent="0.45">
      <c r="C85" s="1722" t="s">
        <v>531</v>
      </c>
      <c r="D85" s="1893" t="s">
        <v>2468</v>
      </c>
      <c r="E85" s="1723">
        <v>0</v>
      </c>
      <c r="F85" s="1723">
        <v>0</v>
      </c>
      <c r="G85" s="1723">
        <v>0</v>
      </c>
      <c r="H85" s="1723">
        <v>0</v>
      </c>
      <c r="I85" s="1723">
        <v>0</v>
      </c>
      <c r="J85" s="1724">
        <v>0</v>
      </c>
      <c r="K85" s="1816">
        <v>0</v>
      </c>
    </row>
    <row r="86" spans="3:11" ht="16" customHeight="1" x14ac:dyDescent="0.45">
      <c r="C86" s="1722" t="s">
        <v>532</v>
      </c>
      <c r="D86" s="1893" t="s">
        <v>2468</v>
      </c>
      <c r="E86" s="1723">
        <v>0</v>
      </c>
      <c r="F86" s="1723">
        <v>0</v>
      </c>
      <c r="G86" s="1723">
        <v>0</v>
      </c>
      <c r="H86" s="1723">
        <v>0</v>
      </c>
      <c r="I86" s="1723">
        <v>0</v>
      </c>
      <c r="J86" s="1724">
        <v>0</v>
      </c>
      <c r="K86" s="1816">
        <v>0</v>
      </c>
    </row>
    <row r="87" spans="3:11" ht="16" customHeight="1" x14ac:dyDescent="0.45">
      <c r="C87" s="1722" t="s">
        <v>533</v>
      </c>
      <c r="D87" s="1893" t="s">
        <v>2468</v>
      </c>
      <c r="E87" s="1723">
        <v>0</v>
      </c>
      <c r="F87" s="1723">
        <v>0</v>
      </c>
      <c r="G87" s="1723">
        <v>0</v>
      </c>
      <c r="H87" s="1723">
        <v>0</v>
      </c>
      <c r="I87" s="1723">
        <v>0</v>
      </c>
      <c r="J87" s="1724">
        <v>0</v>
      </c>
      <c r="K87" s="1816">
        <v>0</v>
      </c>
    </row>
    <row r="88" spans="3:11" ht="16" customHeight="1" x14ac:dyDescent="0.45">
      <c r="C88" s="1722" t="s">
        <v>534</v>
      </c>
      <c r="D88" s="1893" t="s">
        <v>2468</v>
      </c>
      <c r="E88" s="1723">
        <v>0</v>
      </c>
      <c r="F88" s="1723">
        <v>0</v>
      </c>
      <c r="G88" s="1723">
        <v>0</v>
      </c>
      <c r="H88" s="1723">
        <v>0</v>
      </c>
      <c r="I88" s="1723">
        <v>0</v>
      </c>
      <c r="J88" s="1724">
        <v>0</v>
      </c>
      <c r="K88" s="1816">
        <v>0</v>
      </c>
    </row>
    <row r="89" spans="3:11" ht="16" customHeight="1" x14ac:dyDescent="0.45">
      <c r="C89" s="1722" t="s">
        <v>535</v>
      </c>
      <c r="D89" s="1893" t="s">
        <v>2468</v>
      </c>
      <c r="E89" s="1723">
        <v>0</v>
      </c>
      <c r="F89" s="1723">
        <v>0</v>
      </c>
      <c r="G89" s="1723">
        <v>0</v>
      </c>
      <c r="H89" s="1723">
        <v>0</v>
      </c>
      <c r="I89" s="1723">
        <v>0</v>
      </c>
      <c r="J89" s="1724">
        <v>0</v>
      </c>
      <c r="K89" s="1816">
        <v>0</v>
      </c>
    </row>
    <row r="90" spans="3:11" ht="16" customHeight="1" x14ac:dyDescent="0.45">
      <c r="C90" s="1722" t="s">
        <v>536</v>
      </c>
      <c r="D90" s="1893" t="s">
        <v>2468</v>
      </c>
      <c r="E90" s="1723">
        <v>0</v>
      </c>
      <c r="F90" s="1723">
        <v>0</v>
      </c>
      <c r="G90" s="1723">
        <v>0</v>
      </c>
      <c r="H90" s="1723">
        <v>0</v>
      </c>
      <c r="I90" s="1723">
        <v>0</v>
      </c>
      <c r="J90" s="1724">
        <v>0</v>
      </c>
      <c r="K90" s="1816">
        <v>0</v>
      </c>
    </row>
    <row r="91" spans="3:11" ht="16" customHeight="1" x14ac:dyDescent="0.45">
      <c r="C91" s="1722" t="s">
        <v>537</v>
      </c>
      <c r="D91" s="1893" t="s">
        <v>2468</v>
      </c>
      <c r="E91" s="1723">
        <v>0</v>
      </c>
      <c r="F91" s="1723">
        <v>0</v>
      </c>
      <c r="G91" s="1723">
        <v>0</v>
      </c>
      <c r="H91" s="1723">
        <v>0</v>
      </c>
      <c r="I91" s="1723">
        <v>0</v>
      </c>
      <c r="J91" s="1724">
        <v>0</v>
      </c>
      <c r="K91" s="1816">
        <v>0</v>
      </c>
    </row>
    <row r="92" spans="3:11" ht="16" customHeight="1" x14ac:dyDescent="0.45">
      <c r="C92" s="1722" t="s">
        <v>538</v>
      </c>
      <c r="D92" s="1893" t="s">
        <v>2468</v>
      </c>
      <c r="E92" s="1723">
        <v>0</v>
      </c>
      <c r="F92" s="1723">
        <v>0</v>
      </c>
      <c r="G92" s="1723">
        <v>0</v>
      </c>
      <c r="H92" s="1723">
        <v>0</v>
      </c>
      <c r="I92" s="1723">
        <v>0</v>
      </c>
      <c r="J92" s="1724">
        <v>0</v>
      </c>
      <c r="K92" s="1816">
        <v>0</v>
      </c>
    </row>
    <row r="93" spans="3:11" ht="16" customHeight="1" x14ac:dyDescent="0.45">
      <c r="C93" s="1722" t="s">
        <v>539</v>
      </c>
      <c r="D93" s="1893" t="s">
        <v>2468</v>
      </c>
      <c r="E93" s="1723">
        <v>0</v>
      </c>
      <c r="F93" s="1723">
        <v>0</v>
      </c>
      <c r="G93" s="1723">
        <v>0</v>
      </c>
      <c r="H93" s="1723">
        <v>0</v>
      </c>
      <c r="I93" s="1723">
        <v>0</v>
      </c>
      <c r="J93" s="1724">
        <v>0</v>
      </c>
      <c r="K93" s="1816">
        <v>0</v>
      </c>
    </row>
    <row r="94" spans="3:11" ht="16" customHeight="1" x14ac:dyDescent="0.45">
      <c r="C94" s="1722" t="s">
        <v>540</v>
      </c>
      <c r="D94" s="1893" t="s">
        <v>2468</v>
      </c>
      <c r="E94" s="1723">
        <v>0</v>
      </c>
      <c r="F94" s="1723">
        <v>0</v>
      </c>
      <c r="G94" s="1723">
        <v>0</v>
      </c>
      <c r="H94" s="1723">
        <v>0</v>
      </c>
      <c r="I94" s="1723">
        <v>0</v>
      </c>
      <c r="J94" s="1724">
        <v>0</v>
      </c>
      <c r="K94" s="1816">
        <v>0</v>
      </c>
    </row>
    <row r="95" spans="3:11" ht="16" customHeight="1" x14ac:dyDescent="0.45">
      <c r="C95" s="1722" t="s">
        <v>541</v>
      </c>
      <c r="D95" s="1893" t="s">
        <v>2468</v>
      </c>
      <c r="E95" s="1723">
        <v>0</v>
      </c>
      <c r="F95" s="1723">
        <v>0</v>
      </c>
      <c r="G95" s="1723">
        <v>0</v>
      </c>
      <c r="H95" s="1723">
        <v>0</v>
      </c>
      <c r="I95" s="1723">
        <v>0</v>
      </c>
      <c r="J95" s="1724">
        <v>0</v>
      </c>
      <c r="K95" s="1816">
        <v>0</v>
      </c>
    </row>
    <row r="96" spans="3:11" ht="16" customHeight="1" x14ac:dyDescent="0.45">
      <c r="C96" s="1722" t="s">
        <v>542</v>
      </c>
      <c r="D96" s="1893" t="s">
        <v>2468</v>
      </c>
      <c r="E96" s="1723">
        <v>0</v>
      </c>
      <c r="F96" s="1723">
        <v>0</v>
      </c>
      <c r="G96" s="1723">
        <v>0</v>
      </c>
      <c r="H96" s="1723">
        <v>0</v>
      </c>
      <c r="I96" s="1723">
        <v>0</v>
      </c>
      <c r="J96" s="1724">
        <v>0</v>
      </c>
      <c r="K96" s="1816">
        <v>0</v>
      </c>
    </row>
    <row r="97" spans="3:11" ht="16" customHeight="1" x14ac:dyDescent="0.45">
      <c r="C97" s="1722" t="s">
        <v>543</v>
      </c>
      <c r="D97" s="1893" t="s">
        <v>2468</v>
      </c>
      <c r="E97" s="1723">
        <v>0</v>
      </c>
      <c r="F97" s="1723">
        <v>0</v>
      </c>
      <c r="G97" s="1723">
        <v>0</v>
      </c>
      <c r="H97" s="1723">
        <v>0</v>
      </c>
      <c r="I97" s="1723">
        <v>0</v>
      </c>
      <c r="J97" s="1724">
        <v>0</v>
      </c>
      <c r="K97" s="1816">
        <v>0</v>
      </c>
    </row>
    <row r="98" spans="3:11" ht="16" customHeight="1" x14ac:dyDescent="0.45">
      <c r="C98" s="1722" t="s">
        <v>544</v>
      </c>
      <c r="D98" s="1893" t="s">
        <v>2468</v>
      </c>
      <c r="E98" s="1723">
        <v>0</v>
      </c>
      <c r="F98" s="1723">
        <v>0</v>
      </c>
      <c r="G98" s="1723">
        <v>0</v>
      </c>
      <c r="H98" s="1723">
        <v>0</v>
      </c>
      <c r="I98" s="1723">
        <v>0</v>
      </c>
      <c r="J98" s="1724">
        <v>0</v>
      </c>
      <c r="K98" s="1816">
        <v>0</v>
      </c>
    </row>
    <row r="99" spans="3:11" ht="16" customHeight="1" x14ac:dyDescent="0.45">
      <c r="C99" s="1722" t="s">
        <v>545</v>
      </c>
      <c r="D99" s="1893" t="s">
        <v>2468</v>
      </c>
      <c r="E99" s="1723">
        <v>0</v>
      </c>
      <c r="F99" s="1723">
        <v>0</v>
      </c>
      <c r="G99" s="1723">
        <v>0</v>
      </c>
      <c r="H99" s="1723">
        <v>0</v>
      </c>
      <c r="I99" s="1723">
        <v>0</v>
      </c>
      <c r="J99" s="1724">
        <v>0</v>
      </c>
      <c r="K99" s="1816">
        <v>0</v>
      </c>
    </row>
    <row r="100" spans="3:11" ht="16" customHeight="1" x14ac:dyDescent="0.45">
      <c r="C100" s="1722" t="s">
        <v>546</v>
      </c>
      <c r="D100" s="1893" t="s">
        <v>2468</v>
      </c>
      <c r="E100" s="1723">
        <v>0</v>
      </c>
      <c r="F100" s="1723">
        <v>0</v>
      </c>
      <c r="G100" s="1723">
        <v>0</v>
      </c>
      <c r="H100" s="1723">
        <v>0</v>
      </c>
      <c r="I100" s="1723">
        <v>0</v>
      </c>
      <c r="J100" s="1724">
        <v>0</v>
      </c>
      <c r="K100" s="1816">
        <v>0</v>
      </c>
    </row>
    <row r="101" spans="3:11" ht="16" customHeight="1" x14ac:dyDescent="0.45">
      <c r="C101" s="1722" t="s">
        <v>547</v>
      </c>
      <c r="D101" s="1893" t="s">
        <v>2468</v>
      </c>
      <c r="E101" s="1723">
        <v>0</v>
      </c>
      <c r="F101" s="1723">
        <v>0</v>
      </c>
      <c r="G101" s="1723">
        <v>0</v>
      </c>
      <c r="H101" s="1723">
        <v>0</v>
      </c>
      <c r="I101" s="1723">
        <v>0</v>
      </c>
      <c r="J101" s="1724">
        <v>0</v>
      </c>
      <c r="K101" s="1816">
        <v>0</v>
      </c>
    </row>
    <row r="102" spans="3:11" ht="16" customHeight="1" x14ac:dyDescent="0.45">
      <c r="C102" s="1722" t="s">
        <v>548</v>
      </c>
      <c r="D102" s="1893" t="s">
        <v>2468</v>
      </c>
      <c r="E102" s="1723">
        <v>0</v>
      </c>
      <c r="F102" s="1723">
        <v>0</v>
      </c>
      <c r="G102" s="1723">
        <v>0</v>
      </c>
      <c r="H102" s="1723">
        <v>0</v>
      </c>
      <c r="I102" s="1723">
        <v>0</v>
      </c>
      <c r="J102" s="1724">
        <v>0</v>
      </c>
      <c r="K102" s="1816">
        <v>0</v>
      </c>
    </row>
    <row r="103" spans="3:11" ht="16" customHeight="1" x14ac:dyDescent="0.45">
      <c r="C103" s="1722" t="s">
        <v>549</v>
      </c>
      <c r="D103" s="1893" t="s">
        <v>2468</v>
      </c>
      <c r="E103" s="1723">
        <v>0</v>
      </c>
      <c r="F103" s="1723">
        <v>0</v>
      </c>
      <c r="G103" s="1723">
        <v>0</v>
      </c>
      <c r="H103" s="1723">
        <v>0</v>
      </c>
      <c r="I103" s="1723">
        <v>0</v>
      </c>
      <c r="J103" s="1724">
        <v>0</v>
      </c>
      <c r="K103" s="1816">
        <v>0</v>
      </c>
    </row>
    <row r="104" spans="3:11" ht="16" customHeight="1" x14ac:dyDescent="0.45">
      <c r="C104" s="1722" t="s">
        <v>550</v>
      </c>
      <c r="D104" s="1893" t="s">
        <v>2468</v>
      </c>
      <c r="E104" s="1723">
        <v>0</v>
      </c>
      <c r="F104" s="1723">
        <v>0</v>
      </c>
      <c r="G104" s="1723">
        <v>0</v>
      </c>
      <c r="H104" s="1723">
        <v>0</v>
      </c>
      <c r="I104" s="1723">
        <v>0</v>
      </c>
      <c r="J104" s="1724">
        <v>0</v>
      </c>
      <c r="K104" s="1816">
        <v>0</v>
      </c>
    </row>
    <row r="105" spans="3:11" ht="16" customHeight="1" x14ac:dyDescent="0.45">
      <c r="C105" s="1722" t="s">
        <v>551</v>
      </c>
      <c r="D105" s="1893" t="s">
        <v>2468</v>
      </c>
      <c r="E105" s="1723">
        <v>0</v>
      </c>
      <c r="F105" s="1723">
        <v>0</v>
      </c>
      <c r="G105" s="1723">
        <v>0</v>
      </c>
      <c r="H105" s="1723">
        <v>0</v>
      </c>
      <c r="I105" s="1723">
        <v>0</v>
      </c>
      <c r="J105" s="1724">
        <v>0</v>
      </c>
      <c r="K105" s="1816">
        <v>0</v>
      </c>
    </row>
    <row r="106" spans="3:11" ht="16" customHeight="1" x14ac:dyDescent="0.45">
      <c r="C106" s="1722" t="s">
        <v>552</v>
      </c>
      <c r="D106" s="1893" t="s">
        <v>2468</v>
      </c>
      <c r="E106" s="1723">
        <v>0</v>
      </c>
      <c r="F106" s="1723">
        <v>0</v>
      </c>
      <c r="G106" s="1723">
        <v>0</v>
      </c>
      <c r="H106" s="1723">
        <v>0</v>
      </c>
      <c r="I106" s="1723">
        <v>0</v>
      </c>
      <c r="J106" s="1724">
        <v>0</v>
      </c>
      <c r="K106" s="1816">
        <v>0</v>
      </c>
    </row>
    <row r="107" spans="3:11" ht="16" customHeight="1" x14ac:dyDescent="0.45">
      <c r="C107" s="1722" t="s">
        <v>553</v>
      </c>
      <c r="D107" s="1893" t="s">
        <v>2468</v>
      </c>
      <c r="E107" s="1723">
        <v>0</v>
      </c>
      <c r="F107" s="1723">
        <v>0</v>
      </c>
      <c r="G107" s="1723">
        <v>0</v>
      </c>
      <c r="H107" s="1723">
        <v>0</v>
      </c>
      <c r="I107" s="1723">
        <v>0</v>
      </c>
      <c r="J107" s="1724">
        <v>0</v>
      </c>
      <c r="K107" s="1816">
        <v>0</v>
      </c>
    </row>
    <row r="108" spans="3:11" ht="16" customHeight="1" x14ac:dyDescent="0.45">
      <c r="C108" s="1722" t="s">
        <v>554</v>
      </c>
      <c r="D108" s="1893" t="s">
        <v>2468</v>
      </c>
      <c r="E108" s="1723">
        <v>0</v>
      </c>
      <c r="F108" s="1723">
        <v>0</v>
      </c>
      <c r="G108" s="1723">
        <v>0</v>
      </c>
      <c r="H108" s="1723">
        <v>0</v>
      </c>
      <c r="I108" s="1723">
        <v>0</v>
      </c>
      <c r="J108" s="1724">
        <v>0</v>
      </c>
      <c r="K108" s="1816">
        <v>0</v>
      </c>
    </row>
    <row r="109" spans="3:11" ht="16" customHeight="1" x14ac:dyDescent="0.45">
      <c r="C109" s="1722" t="s">
        <v>555</v>
      </c>
      <c r="D109" s="1893" t="s">
        <v>2468</v>
      </c>
      <c r="E109" s="1723">
        <v>0</v>
      </c>
      <c r="F109" s="1723">
        <v>0</v>
      </c>
      <c r="G109" s="1723">
        <v>0</v>
      </c>
      <c r="H109" s="1723">
        <v>0</v>
      </c>
      <c r="I109" s="1723">
        <v>0</v>
      </c>
      <c r="J109" s="1724">
        <v>0</v>
      </c>
      <c r="K109" s="1816">
        <v>0</v>
      </c>
    </row>
    <row r="110" spans="3:11" ht="16" customHeight="1" x14ac:dyDescent="0.45">
      <c r="C110" s="1722" t="s">
        <v>556</v>
      </c>
      <c r="D110" s="1893" t="s">
        <v>2468</v>
      </c>
      <c r="E110" s="1723">
        <v>0</v>
      </c>
      <c r="F110" s="1723">
        <v>0</v>
      </c>
      <c r="G110" s="1723">
        <v>0</v>
      </c>
      <c r="H110" s="1723">
        <v>0</v>
      </c>
      <c r="I110" s="1723">
        <v>0</v>
      </c>
      <c r="J110" s="1724">
        <v>0</v>
      </c>
      <c r="K110" s="1816">
        <v>0</v>
      </c>
    </row>
    <row r="111" spans="3:11" ht="16" customHeight="1" x14ac:dyDescent="0.45">
      <c r="C111" s="1722" t="s">
        <v>557</v>
      </c>
      <c r="D111" s="1893" t="s">
        <v>2468</v>
      </c>
      <c r="E111" s="1723">
        <v>0</v>
      </c>
      <c r="F111" s="1723">
        <v>0</v>
      </c>
      <c r="G111" s="1723">
        <v>0</v>
      </c>
      <c r="H111" s="1723">
        <v>0</v>
      </c>
      <c r="I111" s="1723">
        <v>0</v>
      </c>
      <c r="J111" s="1724">
        <v>0</v>
      </c>
      <c r="K111" s="1816">
        <v>0</v>
      </c>
    </row>
    <row r="112" spans="3:11" ht="16" customHeight="1" x14ac:dyDescent="0.45">
      <c r="C112" s="1722" t="s">
        <v>4498</v>
      </c>
      <c r="D112" s="1893" t="s">
        <v>2468</v>
      </c>
      <c r="E112" s="1723">
        <v>0</v>
      </c>
      <c r="F112" s="1723">
        <v>0</v>
      </c>
      <c r="G112" s="1723">
        <v>0</v>
      </c>
      <c r="H112" s="1723">
        <v>0</v>
      </c>
      <c r="I112" s="1723">
        <v>0</v>
      </c>
      <c r="J112" s="1724">
        <v>0</v>
      </c>
      <c r="K112" s="1816">
        <v>0</v>
      </c>
    </row>
    <row r="113" spans="3:11" ht="16" customHeight="1" x14ac:dyDescent="0.45">
      <c r="C113" s="1722" t="s">
        <v>4499</v>
      </c>
      <c r="D113" s="1893" t="s">
        <v>2468</v>
      </c>
      <c r="E113" s="1723">
        <v>0</v>
      </c>
      <c r="F113" s="1723">
        <v>0</v>
      </c>
      <c r="G113" s="1723">
        <v>0</v>
      </c>
      <c r="H113" s="1723">
        <v>0</v>
      </c>
      <c r="I113" s="1723">
        <v>0</v>
      </c>
      <c r="J113" s="1724">
        <v>0</v>
      </c>
      <c r="K113" s="1816">
        <v>0</v>
      </c>
    </row>
    <row r="114" spans="3:11" ht="16" customHeight="1" x14ac:dyDescent="0.45">
      <c r="C114" s="1722" t="s">
        <v>4500</v>
      </c>
      <c r="D114" s="1893" t="s">
        <v>2468</v>
      </c>
      <c r="E114" s="1723">
        <v>0</v>
      </c>
      <c r="F114" s="1723">
        <v>0</v>
      </c>
      <c r="G114" s="1723">
        <v>0</v>
      </c>
      <c r="H114" s="1723">
        <v>0</v>
      </c>
      <c r="I114" s="1723">
        <v>0</v>
      </c>
      <c r="J114" s="1724">
        <v>0</v>
      </c>
      <c r="K114" s="1816">
        <v>0</v>
      </c>
    </row>
    <row r="115" spans="3:11" ht="16" customHeight="1" x14ac:dyDescent="0.45">
      <c r="C115" s="1722" t="s">
        <v>4501</v>
      </c>
      <c r="D115" s="1893" t="s">
        <v>2468</v>
      </c>
      <c r="E115" s="1723">
        <v>0</v>
      </c>
      <c r="F115" s="1723">
        <v>0</v>
      </c>
      <c r="G115" s="1723">
        <v>0</v>
      </c>
      <c r="H115" s="1723">
        <v>0</v>
      </c>
      <c r="I115" s="1723">
        <v>0</v>
      </c>
      <c r="J115" s="1724">
        <v>0</v>
      </c>
      <c r="K115" s="1816">
        <v>0</v>
      </c>
    </row>
    <row r="116" spans="3:11" ht="16" customHeight="1" x14ac:dyDescent="0.45">
      <c r="C116" s="1722" t="s">
        <v>4502</v>
      </c>
      <c r="D116" s="1893" t="s">
        <v>2468</v>
      </c>
      <c r="E116" s="1723">
        <v>0</v>
      </c>
      <c r="F116" s="1723">
        <v>0</v>
      </c>
      <c r="G116" s="1723">
        <v>0</v>
      </c>
      <c r="H116" s="1723">
        <v>0</v>
      </c>
      <c r="I116" s="1723">
        <v>0</v>
      </c>
      <c r="J116" s="1724">
        <v>0</v>
      </c>
      <c r="K116" s="1816">
        <v>0</v>
      </c>
    </row>
    <row r="117" spans="3:11" ht="16" customHeight="1" x14ac:dyDescent="0.45">
      <c r="C117" s="1722" t="s">
        <v>4503</v>
      </c>
      <c r="D117" s="1893" t="s">
        <v>2468</v>
      </c>
      <c r="E117" s="1723">
        <v>0</v>
      </c>
      <c r="F117" s="1723">
        <v>0</v>
      </c>
      <c r="G117" s="1723">
        <v>0</v>
      </c>
      <c r="H117" s="1723">
        <v>0</v>
      </c>
      <c r="I117" s="1723">
        <v>0</v>
      </c>
      <c r="J117" s="1724">
        <v>0</v>
      </c>
      <c r="K117" s="1816">
        <v>0</v>
      </c>
    </row>
    <row r="118" spans="3:11" ht="16" customHeight="1" x14ac:dyDescent="0.45">
      <c r="C118" s="1722" t="s">
        <v>4504</v>
      </c>
      <c r="D118" s="1893" t="s">
        <v>2468</v>
      </c>
      <c r="E118" s="1723">
        <v>0</v>
      </c>
      <c r="F118" s="1723">
        <v>0</v>
      </c>
      <c r="G118" s="1723">
        <v>0</v>
      </c>
      <c r="H118" s="1723">
        <v>0</v>
      </c>
      <c r="I118" s="1723">
        <v>0</v>
      </c>
      <c r="J118" s="1724">
        <v>0</v>
      </c>
      <c r="K118" s="1816">
        <v>0</v>
      </c>
    </row>
    <row r="119" spans="3:11" ht="16" customHeight="1" x14ac:dyDescent="0.45">
      <c r="C119" s="1722" t="s">
        <v>4505</v>
      </c>
      <c r="D119" s="1893" t="s">
        <v>2468</v>
      </c>
      <c r="E119" s="1723">
        <v>0</v>
      </c>
      <c r="F119" s="1723">
        <v>0</v>
      </c>
      <c r="G119" s="1723">
        <v>0</v>
      </c>
      <c r="H119" s="1723">
        <v>0</v>
      </c>
      <c r="I119" s="1723">
        <v>0</v>
      </c>
      <c r="J119" s="1724">
        <v>0</v>
      </c>
      <c r="K119" s="1816">
        <v>0</v>
      </c>
    </row>
    <row r="120" spans="3:11" ht="16" customHeight="1" x14ac:dyDescent="0.45">
      <c r="C120" s="1722" t="s">
        <v>4506</v>
      </c>
      <c r="D120" s="1893" t="s">
        <v>2468</v>
      </c>
      <c r="E120" s="1723">
        <v>0</v>
      </c>
      <c r="F120" s="1723">
        <v>0</v>
      </c>
      <c r="G120" s="1723">
        <v>0</v>
      </c>
      <c r="H120" s="1723">
        <v>0</v>
      </c>
      <c r="I120" s="1723">
        <v>0</v>
      </c>
      <c r="J120" s="1724">
        <v>0</v>
      </c>
      <c r="K120" s="1816">
        <v>0</v>
      </c>
    </row>
    <row r="121" spans="3:11" ht="16" customHeight="1" x14ac:dyDescent="0.45">
      <c r="C121" s="1722" t="s">
        <v>4507</v>
      </c>
      <c r="D121" s="1893" t="s">
        <v>2468</v>
      </c>
      <c r="E121" s="1723">
        <v>0</v>
      </c>
      <c r="F121" s="1723">
        <v>0</v>
      </c>
      <c r="G121" s="1723">
        <v>0</v>
      </c>
      <c r="H121" s="1723">
        <v>0</v>
      </c>
      <c r="I121" s="1723">
        <v>0</v>
      </c>
      <c r="J121" s="1724">
        <v>0</v>
      </c>
      <c r="K121" s="1816">
        <v>0</v>
      </c>
    </row>
    <row r="122" spans="3:11" ht="16" customHeight="1" x14ac:dyDescent="0.45">
      <c r="C122" s="1722" t="s">
        <v>4508</v>
      </c>
      <c r="D122" s="1893" t="s">
        <v>2468</v>
      </c>
      <c r="E122" s="1723">
        <v>0</v>
      </c>
      <c r="F122" s="1723">
        <v>0</v>
      </c>
      <c r="G122" s="1723">
        <v>0</v>
      </c>
      <c r="H122" s="1723">
        <v>0</v>
      </c>
      <c r="I122" s="1723">
        <v>0</v>
      </c>
      <c r="J122" s="1724">
        <v>0</v>
      </c>
      <c r="K122" s="1816">
        <v>0</v>
      </c>
    </row>
    <row r="123" spans="3:11" ht="16" customHeight="1" x14ac:dyDescent="0.45">
      <c r="C123" s="1722" t="s">
        <v>4509</v>
      </c>
      <c r="D123" s="1893" t="s">
        <v>2468</v>
      </c>
      <c r="E123" s="1723">
        <v>0</v>
      </c>
      <c r="F123" s="1723">
        <v>0</v>
      </c>
      <c r="G123" s="1723">
        <v>0</v>
      </c>
      <c r="H123" s="1723">
        <v>0</v>
      </c>
      <c r="I123" s="1723">
        <v>0</v>
      </c>
      <c r="J123" s="1724">
        <v>0</v>
      </c>
      <c r="K123" s="1816">
        <v>0</v>
      </c>
    </row>
    <row r="124" spans="3:11" ht="16" customHeight="1" x14ac:dyDescent="0.45">
      <c r="C124" s="1722" t="s">
        <v>4510</v>
      </c>
      <c r="D124" s="1893" t="s">
        <v>2468</v>
      </c>
      <c r="E124" s="1723">
        <v>0</v>
      </c>
      <c r="F124" s="1723">
        <v>0</v>
      </c>
      <c r="G124" s="1723">
        <v>0</v>
      </c>
      <c r="H124" s="1723">
        <v>0</v>
      </c>
      <c r="I124" s="1723">
        <v>0</v>
      </c>
      <c r="J124" s="1724">
        <v>0</v>
      </c>
      <c r="K124" s="1816">
        <v>0</v>
      </c>
    </row>
    <row r="125" spans="3:11" ht="16" customHeight="1" x14ac:dyDescent="0.45">
      <c r="C125" s="1722" t="s">
        <v>4511</v>
      </c>
      <c r="D125" s="1893" t="s">
        <v>2468</v>
      </c>
      <c r="E125" s="1723">
        <v>0</v>
      </c>
      <c r="F125" s="1723">
        <v>0</v>
      </c>
      <c r="G125" s="1723">
        <v>0</v>
      </c>
      <c r="H125" s="1723">
        <v>0</v>
      </c>
      <c r="I125" s="1723">
        <v>0</v>
      </c>
      <c r="J125" s="1724">
        <v>0</v>
      </c>
      <c r="K125" s="1816">
        <v>0</v>
      </c>
    </row>
    <row r="126" spans="3:11" ht="16" customHeight="1" x14ac:dyDescent="0.45">
      <c r="C126" s="1722" t="s">
        <v>4512</v>
      </c>
      <c r="D126" s="1893" t="s">
        <v>2468</v>
      </c>
      <c r="E126" s="1723">
        <v>0</v>
      </c>
      <c r="F126" s="1723">
        <v>0</v>
      </c>
      <c r="G126" s="1723">
        <v>0</v>
      </c>
      <c r="H126" s="1723">
        <v>0</v>
      </c>
      <c r="I126" s="1723">
        <v>0</v>
      </c>
      <c r="J126" s="1724">
        <v>0</v>
      </c>
      <c r="K126" s="1816">
        <v>0</v>
      </c>
    </row>
    <row r="127" spans="3:11" ht="16" customHeight="1" x14ac:dyDescent="0.45">
      <c r="C127" s="1722" t="s">
        <v>4513</v>
      </c>
      <c r="D127" s="1893" t="s">
        <v>2468</v>
      </c>
      <c r="E127" s="1723">
        <v>0</v>
      </c>
      <c r="F127" s="1723">
        <v>0</v>
      </c>
      <c r="G127" s="1723">
        <v>0</v>
      </c>
      <c r="H127" s="1723">
        <v>0</v>
      </c>
      <c r="I127" s="1723">
        <v>0</v>
      </c>
      <c r="J127" s="1724">
        <v>0</v>
      </c>
      <c r="K127" s="1816">
        <v>0</v>
      </c>
    </row>
    <row r="128" spans="3:11" ht="16" customHeight="1" x14ac:dyDescent="0.45">
      <c r="C128" s="1729">
        <v>133</v>
      </c>
      <c r="D128" s="1743" t="s">
        <v>4514</v>
      </c>
      <c r="E128" s="1731">
        <v>0</v>
      </c>
      <c r="F128" s="1731">
        <v>0</v>
      </c>
      <c r="G128" s="1731">
        <v>0</v>
      </c>
      <c r="H128" s="1731">
        <v>0</v>
      </c>
      <c r="I128" s="1731">
        <v>0</v>
      </c>
      <c r="J128" s="1732">
        <v>0</v>
      </c>
      <c r="K128" s="1816">
        <v>0</v>
      </c>
    </row>
    <row r="129" spans="3:11" ht="16" customHeight="1" x14ac:dyDescent="0.45">
      <c r="C129" s="1722">
        <v>1331</v>
      </c>
      <c r="D129" s="1893" t="s">
        <v>4515</v>
      </c>
      <c r="E129" s="1723">
        <v>0</v>
      </c>
      <c r="F129" s="1723">
        <v>0</v>
      </c>
      <c r="G129" s="1723">
        <v>0</v>
      </c>
      <c r="H129" s="1723">
        <v>0</v>
      </c>
      <c r="I129" s="1723">
        <v>0</v>
      </c>
      <c r="J129" s="1724">
        <v>0</v>
      </c>
      <c r="K129" s="1816">
        <v>0</v>
      </c>
    </row>
    <row r="130" spans="3:11" ht="16" customHeight="1" x14ac:dyDescent="0.45">
      <c r="C130" s="1722">
        <v>1332</v>
      </c>
      <c r="D130" s="1893" t="s">
        <v>3105</v>
      </c>
      <c r="E130" s="1723">
        <v>0</v>
      </c>
      <c r="F130" s="1723">
        <v>0</v>
      </c>
      <c r="G130" s="1723">
        <v>0</v>
      </c>
      <c r="H130" s="1723">
        <v>0</v>
      </c>
      <c r="I130" s="1723">
        <v>0</v>
      </c>
      <c r="J130" s="1724">
        <v>0</v>
      </c>
      <c r="K130" s="1816">
        <v>0</v>
      </c>
    </row>
    <row r="131" spans="3:11" ht="16" customHeight="1" x14ac:dyDescent="0.45">
      <c r="C131" s="1722" t="s">
        <v>4516</v>
      </c>
      <c r="D131" s="1893" t="s">
        <v>4517</v>
      </c>
      <c r="E131" s="1723">
        <v>0</v>
      </c>
      <c r="F131" s="1723">
        <v>0</v>
      </c>
      <c r="G131" s="1723">
        <v>0</v>
      </c>
      <c r="H131" s="1723">
        <v>0</v>
      </c>
      <c r="I131" s="1723">
        <v>0</v>
      </c>
      <c r="J131" s="1724">
        <v>0</v>
      </c>
      <c r="K131" s="1816">
        <v>0</v>
      </c>
    </row>
    <row r="132" spans="3:11" ht="16" customHeight="1" x14ac:dyDescent="0.45">
      <c r="C132" s="1729">
        <v>136</v>
      </c>
      <c r="D132" s="1743" t="s">
        <v>132</v>
      </c>
      <c r="E132" s="1731">
        <v>0</v>
      </c>
      <c r="F132" s="1731">
        <v>0</v>
      </c>
      <c r="G132" s="1731">
        <v>0</v>
      </c>
      <c r="H132" s="1731">
        <v>0</v>
      </c>
      <c r="I132" s="1731">
        <v>0</v>
      </c>
      <c r="J132" s="1732">
        <v>0</v>
      </c>
      <c r="K132" s="1816">
        <v>0</v>
      </c>
    </row>
    <row r="133" spans="3:11" ht="16" customHeight="1" x14ac:dyDescent="0.45">
      <c r="C133" s="1722">
        <v>1361</v>
      </c>
      <c r="D133" s="1893" t="s">
        <v>1048</v>
      </c>
      <c r="E133" s="1723">
        <v>0</v>
      </c>
      <c r="F133" s="1723">
        <v>0</v>
      </c>
      <c r="G133" s="1723">
        <v>0</v>
      </c>
      <c r="H133" s="1723">
        <v>0</v>
      </c>
      <c r="I133" s="1723">
        <v>0</v>
      </c>
      <c r="J133" s="1724">
        <v>0</v>
      </c>
      <c r="K133" s="1816">
        <v>0</v>
      </c>
    </row>
    <row r="134" spans="3:11" ht="16" customHeight="1" x14ac:dyDescent="0.45">
      <c r="C134" s="1722">
        <v>1362</v>
      </c>
      <c r="D134" s="1893" t="s">
        <v>1049</v>
      </c>
      <c r="E134" s="1723">
        <v>0</v>
      </c>
      <c r="F134" s="1723">
        <v>0</v>
      </c>
      <c r="G134" s="1723">
        <v>0</v>
      </c>
      <c r="H134" s="1723">
        <v>0</v>
      </c>
      <c r="I134" s="1723">
        <v>0</v>
      </c>
      <c r="J134" s="1724">
        <v>0</v>
      </c>
      <c r="K134" s="1816">
        <v>0</v>
      </c>
    </row>
    <row r="135" spans="3:11" ht="16" customHeight="1" x14ac:dyDescent="0.45">
      <c r="C135" s="1722">
        <v>1363</v>
      </c>
      <c r="D135" s="1893" t="s">
        <v>1050</v>
      </c>
      <c r="E135" s="1723">
        <v>0</v>
      </c>
      <c r="F135" s="1723">
        <v>0</v>
      </c>
      <c r="G135" s="1723">
        <v>0</v>
      </c>
      <c r="H135" s="1723">
        <v>0</v>
      </c>
      <c r="I135" s="1723">
        <v>0</v>
      </c>
      <c r="J135" s="1724">
        <v>0</v>
      </c>
      <c r="K135" s="1816">
        <v>0</v>
      </c>
    </row>
    <row r="136" spans="3:11" ht="16" customHeight="1" x14ac:dyDescent="0.45">
      <c r="C136" s="1722">
        <v>1368</v>
      </c>
      <c r="D136" s="1893" t="s">
        <v>1051</v>
      </c>
      <c r="E136" s="1723">
        <v>0</v>
      </c>
      <c r="F136" s="1723">
        <v>0</v>
      </c>
      <c r="G136" s="1723">
        <v>0</v>
      </c>
      <c r="H136" s="1723">
        <v>0</v>
      </c>
      <c r="I136" s="1723">
        <v>0</v>
      </c>
      <c r="J136" s="1724">
        <v>0</v>
      </c>
      <c r="K136" s="1816">
        <v>0</v>
      </c>
    </row>
    <row r="137" spans="3:11" ht="16" customHeight="1" x14ac:dyDescent="0.45">
      <c r="C137" s="1729">
        <v>138</v>
      </c>
      <c r="D137" s="1743" t="s">
        <v>133</v>
      </c>
      <c r="E137" s="1731">
        <v>0</v>
      </c>
      <c r="F137" s="1731">
        <v>0</v>
      </c>
      <c r="G137" s="1731">
        <v>0</v>
      </c>
      <c r="H137" s="1731">
        <v>0</v>
      </c>
      <c r="I137" s="1731">
        <v>0</v>
      </c>
      <c r="J137" s="1732">
        <v>0</v>
      </c>
      <c r="K137" s="1816">
        <v>0</v>
      </c>
    </row>
    <row r="138" spans="3:11" ht="16" customHeight="1" x14ac:dyDescent="0.45">
      <c r="C138" s="1722">
        <v>1381</v>
      </c>
      <c r="D138" s="1893" t="s">
        <v>134</v>
      </c>
      <c r="E138" s="1723">
        <v>0</v>
      </c>
      <c r="F138" s="1723">
        <v>0</v>
      </c>
      <c r="G138" s="1723">
        <v>0</v>
      </c>
      <c r="H138" s="1723">
        <v>0</v>
      </c>
      <c r="I138" s="1723">
        <v>0</v>
      </c>
      <c r="J138" s="1724">
        <v>0</v>
      </c>
      <c r="K138" s="1816">
        <v>0</v>
      </c>
    </row>
    <row r="139" spans="3:11" ht="16" customHeight="1" x14ac:dyDescent="0.45">
      <c r="C139" s="1722">
        <v>1383</v>
      </c>
      <c r="D139" s="1893" t="s">
        <v>2426</v>
      </c>
      <c r="E139" s="1723">
        <v>0</v>
      </c>
      <c r="F139" s="1723">
        <v>0</v>
      </c>
      <c r="G139" s="1723">
        <v>0</v>
      </c>
      <c r="H139" s="1723">
        <v>0</v>
      </c>
      <c r="I139" s="1723">
        <v>0</v>
      </c>
      <c r="J139" s="1724">
        <v>0</v>
      </c>
      <c r="K139" s="1816">
        <v>0</v>
      </c>
    </row>
    <row r="140" spans="3:11" ht="16" customHeight="1" x14ac:dyDescent="0.45">
      <c r="C140" s="1722">
        <v>1388</v>
      </c>
      <c r="D140" s="1893" t="s">
        <v>135</v>
      </c>
      <c r="E140" s="1723">
        <v>0</v>
      </c>
      <c r="F140" s="1723">
        <v>0</v>
      </c>
      <c r="G140" s="1723">
        <v>0</v>
      </c>
      <c r="H140" s="1723">
        <v>0</v>
      </c>
      <c r="I140" s="1723">
        <v>0</v>
      </c>
      <c r="J140" s="1724">
        <v>0</v>
      </c>
      <c r="K140" s="1816">
        <v>0</v>
      </c>
    </row>
    <row r="141" spans="3:11" ht="16" customHeight="1" x14ac:dyDescent="0.45">
      <c r="C141" s="1733">
        <v>13881</v>
      </c>
      <c r="D141" s="1894" t="s">
        <v>4518</v>
      </c>
      <c r="E141" s="1734">
        <v>0</v>
      </c>
      <c r="F141" s="1734">
        <v>0</v>
      </c>
      <c r="G141" s="1734">
        <v>0</v>
      </c>
      <c r="H141" s="1734">
        <v>0</v>
      </c>
      <c r="I141" s="1734">
        <v>0</v>
      </c>
      <c r="J141" s="1735">
        <v>0</v>
      </c>
      <c r="K141" s="1816">
        <v>0</v>
      </c>
    </row>
    <row r="142" spans="3:11" ht="16" customHeight="1" x14ac:dyDescent="0.45">
      <c r="C142" s="1733">
        <v>13888</v>
      </c>
      <c r="D142" s="1894" t="s">
        <v>135</v>
      </c>
      <c r="E142" s="1734">
        <v>0</v>
      </c>
      <c r="F142" s="1734">
        <v>0</v>
      </c>
      <c r="G142" s="1734">
        <v>0</v>
      </c>
      <c r="H142" s="1734">
        <v>0</v>
      </c>
      <c r="I142" s="1734">
        <v>0</v>
      </c>
      <c r="J142" s="1735">
        <v>0</v>
      </c>
      <c r="K142" s="1816">
        <v>0</v>
      </c>
    </row>
    <row r="143" spans="3:11" ht="16" customHeight="1" x14ac:dyDescent="0.45">
      <c r="C143" s="1729">
        <v>141</v>
      </c>
      <c r="D143" s="1743" t="s">
        <v>137</v>
      </c>
      <c r="E143" s="1731">
        <v>0</v>
      </c>
      <c r="F143" s="1731">
        <v>0</v>
      </c>
      <c r="G143" s="1731">
        <v>0</v>
      </c>
      <c r="H143" s="1731">
        <v>0</v>
      </c>
      <c r="I143" s="1731">
        <v>0</v>
      </c>
      <c r="J143" s="1732">
        <v>0</v>
      </c>
      <c r="K143" s="1816">
        <v>0</v>
      </c>
    </row>
    <row r="144" spans="3:11" ht="16" customHeight="1" x14ac:dyDescent="0.45">
      <c r="C144" s="1729">
        <v>151</v>
      </c>
      <c r="D144" s="1743" t="s">
        <v>138</v>
      </c>
      <c r="E144" s="1731">
        <v>0</v>
      </c>
      <c r="F144" s="1731">
        <v>0</v>
      </c>
      <c r="G144" s="1731">
        <v>0</v>
      </c>
      <c r="H144" s="1731">
        <v>0</v>
      </c>
      <c r="I144" s="1731">
        <v>0</v>
      </c>
      <c r="J144" s="1732">
        <v>0</v>
      </c>
      <c r="K144" s="1816">
        <v>0</v>
      </c>
    </row>
    <row r="145" spans="3:11" ht="16" customHeight="1" x14ac:dyDescent="0.45">
      <c r="C145" s="1729">
        <v>152</v>
      </c>
      <c r="D145" s="1743" t="s">
        <v>139</v>
      </c>
      <c r="E145" s="1731">
        <v>0</v>
      </c>
      <c r="F145" s="1731">
        <v>0</v>
      </c>
      <c r="G145" s="1731">
        <v>0</v>
      </c>
      <c r="H145" s="1731">
        <v>0</v>
      </c>
      <c r="I145" s="1731">
        <v>0</v>
      </c>
      <c r="J145" s="1732">
        <v>0</v>
      </c>
      <c r="K145" s="1816">
        <v>0</v>
      </c>
    </row>
    <row r="146" spans="3:11" ht="16" customHeight="1" x14ac:dyDescent="0.45">
      <c r="C146" s="1722">
        <v>1521</v>
      </c>
      <c r="D146" s="1893" t="s">
        <v>2469</v>
      </c>
      <c r="E146" s="1723">
        <v>0</v>
      </c>
      <c r="F146" s="1723">
        <v>0</v>
      </c>
      <c r="G146" s="1723">
        <v>0</v>
      </c>
      <c r="H146" s="1723">
        <v>0</v>
      </c>
      <c r="I146" s="1723">
        <v>0</v>
      </c>
      <c r="J146" s="1724">
        <v>0</v>
      </c>
      <c r="K146" s="1816">
        <v>0</v>
      </c>
    </row>
    <row r="147" spans="3:11" ht="16" customHeight="1" x14ac:dyDescent="0.45">
      <c r="C147" s="1722">
        <v>1522</v>
      </c>
      <c r="D147" s="1893" t="s">
        <v>2470</v>
      </c>
      <c r="E147" s="1723">
        <v>0</v>
      </c>
      <c r="F147" s="1723">
        <v>0</v>
      </c>
      <c r="G147" s="1723">
        <v>0</v>
      </c>
      <c r="H147" s="1723">
        <v>0</v>
      </c>
      <c r="I147" s="1723">
        <v>0</v>
      </c>
      <c r="J147" s="1724">
        <v>0</v>
      </c>
      <c r="K147" s="1816">
        <v>0</v>
      </c>
    </row>
    <row r="148" spans="3:11" ht="16" customHeight="1" x14ac:dyDescent="0.45">
      <c r="C148" s="1722">
        <v>1523</v>
      </c>
      <c r="D148" s="1893" t="s">
        <v>2427</v>
      </c>
      <c r="E148" s="1723">
        <v>0</v>
      </c>
      <c r="F148" s="1723">
        <v>0</v>
      </c>
      <c r="G148" s="1723">
        <v>0</v>
      </c>
      <c r="H148" s="1723">
        <v>0</v>
      </c>
      <c r="I148" s="1723">
        <v>0</v>
      </c>
      <c r="J148" s="1724">
        <v>0</v>
      </c>
      <c r="K148" s="1816">
        <v>0</v>
      </c>
    </row>
    <row r="149" spans="3:11" ht="16" customHeight="1" x14ac:dyDescent="0.45">
      <c r="C149" s="1722">
        <v>1524</v>
      </c>
      <c r="D149" s="1893" t="s">
        <v>2428</v>
      </c>
      <c r="E149" s="1723">
        <v>0</v>
      </c>
      <c r="F149" s="1723">
        <v>0</v>
      </c>
      <c r="G149" s="1723">
        <v>0</v>
      </c>
      <c r="H149" s="1723">
        <v>0</v>
      </c>
      <c r="I149" s="1723">
        <v>0</v>
      </c>
      <c r="J149" s="1724">
        <v>0</v>
      </c>
      <c r="K149" s="1816">
        <v>0</v>
      </c>
    </row>
    <row r="150" spans="3:11" ht="16" customHeight="1" x14ac:dyDescent="0.45">
      <c r="C150" s="1722">
        <v>1525</v>
      </c>
      <c r="D150" s="1893" t="s">
        <v>2429</v>
      </c>
      <c r="E150" s="1723">
        <v>0</v>
      </c>
      <c r="F150" s="1723">
        <v>0</v>
      </c>
      <c r="G150" s="1723">
        <v>0</v>
      </c>
      <c r="H150" s="1723">
        <v>0</v>
      </c>
      <c r="I150" s="1723">
        <v>0</v>
      </c>
      <c r="J150" s="1724">
        <v>0</v>
      </c>
      <c r="K150" s="1816">
        <v>0</v>
      </c>
    </row>
    <row r="151" spans="3:11" ht="16" customHeight="1" x14ac:dyDescent="0.45">
      <c r="C151" s="1729">
        <v>153</v>
      </c>
      <c r="D151" s="1730" t="s">
        <v>140</v>
      </c>
      <c r="E151" s="1731">
        <v>0</v>
      </c>
      <c r="F151" s="1731">
        <v>0</v>
      </c>
      <c r="G151" s="1731">
        <v>0</v>
      </c>
      <c r="H151" s="1731">
        <v>0</v>
      </c>
      <c r="I151" s="1731">
        <v>0</v>
      </c>
      <c r="J151" s="1732">
        <v>0</v>
      </c>
      <c r="K151" s="1816">
        <v>0</v>
      </c>
    </row>
    <row r="152" spans="3:11" ht="16" customHeight="1" x14ac:dyDescent="0.45">
      <c r="C152" s="1729">
        <v>154</v>
      </c>
      <c r="D152" s="1743" t="s">
        <v>2471</v>
      </c>
      <c r="E152" s="1731">
        <v>0</v>
      </c>
      <c r="F152" s="1731">
        <v>0</v>
      </c>
      <c r="G152" s="1731">
        <v>0</v>
      </c>
      <c r="H152" s="1731">
        <v>0</v>
      </c>
      <c r="I152" s="1731">
        <v>0</v>
      </c>
      <c r="J152" s="1732">
        <v>0</v>
      </c>
      <c r="K152" s="1816">
        <v>0</v>
      </c>
    </row>
    <row r="153" spans="3:11" ht="16" customHeight="1" x14ac:dyDescent="0.45">
      <c r="C153" s="1722">
        <v>1541</v>
      </c>
      <c r="D153" s="1893" t="s">
        <v>932</v>
      </c>
      <c r="E153" s="1723">
        <v>0</v>
      </c>
      <c r="F153" s="1723">
        <v>0</v>
      </c>
      <c r="G153" s="1723">
        <v>0</v>
      </c>
      <c r="H153" s="1723">
        <v>0</v>
      </c>
      <c r="I153" s="1723">
        <v>0</v>
      </c>
      <c r="J153" s="1724">
        <v>0</v>
      </c>
      <c r="K153" s="1816">
        <v>0</v>
      </c>
    </row>
    <row r="154" spans="3:11" ht="16" customHeight="1" x14ac:dyDescent="0.45">
      <c r="C154" s="1722">
        <v>1542</v>
      </c>
      <c r="D154" s="1893" t="s">
        <v>933</v>
      </c>
      <c r="E154" s="1723">
        <v>0</v>
      </c>
      <c r="F154" s="1723">
        <v>0</v>
      </c>
      <c r="G154" s="1723">
        <v>0</v>
      </c>
      <c r="H154" s="1723">
        <v>0</v>
      </c>
      <c r="I154" s="1723">
        <v>0</v>
      </c>
      <c r="J154" s="1724">
        <v>0</v>
      </c>
      <c r="K154" s="1816">
        <v>0</v>
      </c>
    </row>
    <row r="155" spans="3:11" ht="16" customHeight="1" x14ac:dyDescent="0.45">
      <c r="C155" s="1722">
        <v>1543</v>
      </c>
      <c r="D155" s="1893" t="s">
        <v>934</v>
      </c>
      <c r="E155" s="1723">
        <v>0</v>
      </c>
      <c r="F155" s="1723">
        <v>0</v>
      </c>
      <c r="G155" s="1723">
        <v>0</v>
      </c>
      <c r="H155" s="1723">
        <v>0</v>
      </c>
      <c r="I155" s="1723">
        <v>0</v>
      </c>
      <c r="J155" s="1724">
        <v>0</v>
      </c>
      <c r="K155" s="1816">
        <v>0</v>
      </c>
    </row>
    <row r="156" spans="3:11" ht="16" customHeight="1" x14ac:dyDescent="0.45">
      <c r="C156" s="1729">
        <v>155</v>
      </c>
      <c r="D156" s="1743" t="s">
        <v>2472</v>
      </c>
      <c r="E156" s="1731">
        <v>0</v>
      </c>
      <c r="F156" s="1731">
        <v>0</v>
      </c>
      <c r="G156" s="1731">
        <v>0</v>
      </c>
      <c r="H156" s="1731">
        <v>0</v>
      </c>
      <c r="I156" s="1731">
        <v>0</v>
      </c>
      <c r="J156" s="1732">
        <v>0</v>
      </c>
      <c r="K156" s="1816">
        <v>0</v>
      </c>
    </row>
    <row r="157" spans="3:11" ht="16" customHeight="1" x14ac:dyDescent="0.45">
      <c r="C157" s="1722">
        <v>1551</v>
      </c>
      <c r="D157" s="1893" t="s">
        <v>2430</v>
      </c>
      <c r="E157" s="1723">
        <v>0</v>
      </c>
      <c r="F157" s="1723">
        <v>0</v>
      </c>
      <c r="G157" s="1723">
        <v>0</v>
      </c>
      <c r="H157" s="1723">
        <v>0</v>
      </c>
      <c r="I157" s="1723">
        <v>0</v>
      </c>
      <c r="J157" s="1724">
        <v>0</v>
      </c>
      <c r="K157" s="1816">
        <v>0</v>
      </c>
    </row>
    <row r="158" spans="3:11" ht="16" customHeight="1" x14ac:dyDescent="0.45">
      <c r="C158" s="1722">
        <v>1552</v>
      </c>
      <c r="D158" s="1893" t="s">
        <v>2431</v>
      </c>
      <c r="E158" s="1723">
        <v>0</v>
      </c>
      <c r="F158" s="1723">
        <v>0</v>
      </c>
      <c r="G158" s="1723">
        <v>0</v>
      </c>
      <c r="H158" s="1723">
        <v>0</v>
      </c>
      <c r="I158" s="1723">
        <v>0</v>
      </c>
      <c r="J158" s="1724">
        <v>0</v>
      </c>
      <c r="K158" s="1816">
        <v>0</v>
      </c>
    </row>
    <row r="159" spans="3:11" ht="16" customHeight="1" x14ac:dyDescent="0.45">
      <c r="C159" s="1722">
        <v>1557</v>
      </c>
      <c r="D159" s="1893" t="s">
        <v>935</v>
      </c>
      <c r="E159" s="1723">
        <v>0</v>
      </c>
      <c r="F159" s="1723">
        <v>0</v>
      </c>
      <c r="G159" s="1723">
        <v>0</v>
      </c>
      <c r="H159" s="1723">
        <v>0</v>
      </c>
      <c r="I159" s="1723">
        <v>0</v>
      </c>
      <c r="J159" s="1724">
        <v>0</v>
      </c>
      <c r="K159" s="1816">
        <v>0</v>
      </c>
    </row>
    <row r="160" spans="3:11" ht="16" customHeight="1" x14ac:dyDescent="0.45">
      <c r="C160" s="1729">
        <v>156</v>
      </c>
      <c r="D160" s="1743" t="s">
        <v>141</v>
      </c>
      <c r="E160" s="1731">
        <v>0</v>
      </c>
      <c r="F160" s="1731">
        <v>0</v>
      </c>
      <c r="G160" s="1731">
        <v>0</v>
      </c>
      <c r="H160" s="1731">
        <v>0</v>
      </c>
      <c r="I160" s="1731">
        <v>0</v>
      </c>
      <c r="J160" s="1732">
        <v>0</v>
      </c>
      <c r="K160" s="1816">
        <v>0</v>
      </c>
    </row>
    <row r="161" spans="3:11" ht="16" customHeight="1" x14ac:dyDescent="0.45">
      <c r="C161" s="1722">
        <v>1561</v>
      </c>
      <c r="D161" s="1893" t="s">
        <v>2187</v>
      </c>
      <c r="E161" s="1723">
        <v>0</v>
      </c>
      <c r="F161" s="1723">
        <v>0</v>
      </c>
      <c r="G161" s="1723">
        <v>0</v>
      </c>
      <c r="H161" s="1723">
        <v>0</v>
      </c>
      <c r="I161" s="1723">
        <v>0</v>
      </c>
      <c r="J161" s="1724">
        <v>0</v>
      </c>
      <c r="K161" s="1816">
        <v>0</v>
      </c>
    </row>
    <row r="162" spans="3:11" ht="16" customHeight="1" x14ac:dyDescent="0.45">
      <c r="C162" s="1722">
        <v>1567</v>
      </c>
      <c r="D162" s="1893" t="s">
        <v>143</v>
      </c>
      <c r="E162" s="1723">
        <v>0</v>
      </c>
      <c r="F162" s="1723">
        <v>0</v>
      </c>
      <c r="G162" s="1723">
        <v>0</v>
      </c>
      <c r="H162" s="1723">
        <v>0</v>
      </c>
      <c r="I162" s="1723">
        <v>0</v>
      </c>
      <c r="J162" s="1724">
        <v>0</v>
      </c>
      <c r="K162" s="1816">
        <v>0</v>
      </c>
    </row>
    <row r="163" spans="3:11" ht="16" customHeight="1" x14ac:dyDescent="0.45">
      <c r="C163" s="1722">
        <v>1568</v>
      </c>
      <c r="D163" s="1893" t="s">
        <v>2432</v>
      </c>
      <c r="E163" s="1723">
        <v>0</v>
      </c>
      <c r="F163" s="1723">
        <v>0</v>
      </c>
      <c r="G163" s="1723">
        <v>0</v>
      </c>
      <c r="H163" s="1723">
        <v>0</v>
      </c>
      <c r="I163" s="1723">
        <v>0</v>
      </c>
      <c r="J163" s="1724">
        <v>0</v>
      </c>
      <c r="K163" s="1816">
        <v>0</v>
      </c>
    </row>
    <row r="164" spans="3:11" ht="16" customHeight="1" x14ac:dyDescent="0.45">
      <c r="C164" s="1729">
        <v>157</v>
      </c>
      <c r="D164" s="1730" t="s">
        <v>144</v>
      </c>
      <c r="E164" s="1731">
        <v>0</v>
      </c>
      <c r="F164" s="1731">
        <v>0</v>
      </c>
      <c r="G164" s="1731">
        <v>0</v>
      </c>
      <c r="H164" s="1731">
        <v>0</v>
      </c>
      <c r="I164" s="1731">
        <v>0</v>
      </c>
      <c r="J164" s="1732">
        <v>0</v>
      </c>
      <c r="K164" s="1816">
        <v>0</v>
      </c>
    </row>
    <row r="165" spans="3:11" ht="16" customHeight="1" x14ac:dyDescent="0.45">
      <c r="C165" s="1722">
        <v>1571</v>
      </c>
      <c r="D165" s="1893" t="s">
        <v>2433</v>
      </c>
      <c r="E165" s="1723">
        <v>0</v>
      </c>
      <c r="F165" s="1723">
        <v>0</v>
      </c>
      <c r="G165" s="1723">
        <v>0</v>
      </c>
      <c r="H165" s="1723">
        <v>0</v>
      </c>
      <c r="I165" s="1723">
        <v>0</v>
      </c>
      <c r="J165" s="1724">
        <v>0</v>
      </c>
      <c r="K165" s="1816">
        <v>0</v>
      </c>
    </row>
    <row r="166" spans="3:11" ht="16" customHeight="1" x14ac:dyDescent="0.45">
      <c r="C166" s="1722">
        <v>1572</v>
      </c>
      <c r="D166" s="1893" t="s">
        <v>2434</v>
      </c>
      <c r="E166" s="1723">
        <v>0</v>
      </c>
      <c r="F166" s="1723">
        <v>0</v>
      </c>
      <c r="G166" s="1723">
        <v>0</v>
      </c>
      <c r="H166" s="1723">
        <v>0</v>
      </c>
      <c r="I166" s="1723">
        <v>0</v>
      </c>
      <c r="J166" s="1724">
        <v>0</v>
      </c>
      <c r="K166" s="1816">
        <v>0</v>
      </c>
    </row>
    <row r="167" spans="3:11" ht="16" customHeight="1" x14ac:dyDescent="0.45">
      <c r="C167" s="1729">
        <v>158</v>
      </c>
      <c r="D167" s="1743" t="s">
        <v>2473</v>
      </c>
      <c r="E167" s="1731">
        <v>0</v>
      </c>
      <c r="F167" s="1731">
        <v>0</v>
      </c>
      <c r="G167" s="1731">
        <v>0</v>
      </c>
      <c r="H167" s="1731">
        <v>0</v>
      </c>
      <c r="I167" s="1731">
        <v>0</v>
      </c>
      <c r="J167" s="1732">
        <v>0</v>
      </c>
      <c r="K167" s="1816">
        <v>0</v>
      </c>
    </row>
    <row r="168" spans="3:11" ht="16" customHeight="1" x14ac:dyDescent="0.45">
      <c r="C168" s="1729">
        <v>171</v>
      </c>
      <c r="D168" s="1743" t="s">
        <v>4519</v>
      </c>
      <c r="E168" s="1731">
        <v>0</v>
      </c>
      <c r="F168" s="1731">
        <v>0</v>
      </c>
      <c r="G168" s="1731">
        <v>0</v>
      </c>
      <c r="H168" s="1731">
        <v>0</v>
      </c>
      <c r="I168" s="1731">
        <v>0</v>
      </c>
      <c r="J168" s="1732">
        <v>0</v>
      </c>
      <c r="K168" s="1816">
        <v>0</v>
      </c>
    </row>
    <row r="169" spans="3:11" ht="16" customHeight="1" x14ac:dyDescent="0.45">
      <c r="C169" s="1729">
        <v>211</v>
      </c>
      <c r="D169" s="1743" t="s">
        <v>145</v>
      </c>
      <c r="E169" s="1731">
        <v>0</v>
      </c>
      <c r="F169" s="1731">
        <v>0</v>
      </c>
      <c r="G169" s="1731">
        <v>0</v>
      </c>
      <c r="H169" s="1731">
        <v>0</v>
      </c>
      <c r="I169" s="1731">
        <v>0</v>
      </c>
      <c r="J169" s="1732">
        <v>0</v>
      </c>
      <c r="K169" s="1816">
        <v>0</v>
      </c>
    </row>
    <row r="170" spans="3:11" ht="16" customHeight="1" x14ac:dyDescent="0.45">
      <c r="C170" s="1722">
        <v>2111</v>
      </c>
      <c r="D170" s="1893" t="s">
        <v>146</v>
      </c>
      <c r="E170" s="1723">
        <v>0</v>
      </c>
      <c r="F170" s="1723">
        <v>0</v>
      </c>
      <c r="G170" s="1723">
        <v>0</v>
      </c>
      <c r="H170" s="1723">
        <v>0</v>
      </c>
      <c r="I170" s="1723">
        <v>0</v>
      </c>
      <c r="J170" s="1724">
        <v>0</v>
      </c>
      <c r="K170" s="1816">
        <v>0</v>
      </c>
    </row>
    <row r="171" spans="3:11" ht="16" customHeight="1" x14ac:dyDescent="0.45">
      <c r="C171" s="1722">
        <v>2112</v>
      </c>
      <c r="D171" s="1893" t="s">
        <v>147</v>
      </c>
      <c r="E171" s="1723">
        <v>0</v>
      </c>
      <c r="F171" s="1723">
        <v>0</v>
      </c>
      <c r="G171" s="1723">
        <v>0</v>
      </c>
      <c r="H171" s="1723">
        <v>0</v>
      </c>
      <c r="I171" s="1723">
        <v>0</v>
      </c>
      <c r="J171" s="1724">
        <v>0</v>
      </c>
      <c r="K171" s="1816">
        <v>0</v>
      </c>
    </row>
    <row r="172" spans="3:11" ht="16" customHeight="1" x14ac:dyDescent="0.45">
      <c r="C172" s="1722">
        <v>2113</v>
      </c>
      <c r="D172" s="1893" t="s">
        <v>148</v>
      </c>
      <c r="E172" s="1723">
        <v>0</v>
      </c>
      <c r="F172" s="1723">
        <v>0</v>
      </c>
      <c r="G172" s="1723">
        <v>0</v>
      </c>
      <c r="H172" s="1723">
        <v>0</v>
      </c>
      <c r="I172" s="1723">
        <v>0</v>
      </c>
      <c r="J172" s="1724">
        <v>0</v>
      </c>
      <c r="K172" s="1816">
        <v>0</v>
      </c>
    </row>
    <row r="173" spans="3:11" ht="16" customHeight="1" x14ac:dyDescent="0.45">
      <c r="C173" s="1722">
        <v>2114</v>
      </c>
      <c r="D173" s="1893" t="s">
        <v>149</v>
      </c>
      <c r="E173" s="1723">
        <v>0</v>
      </c>
      <c r="F173" s="1723">
        <v>0</v>
      </c>
      <c r="G173" s="1723">
        <v>0</v>
      </c>
      <c r="H173" s="1723">
        <v>0</v>
      </c>
      <c r="I173" s="1723">
        <v>0</v>
      </c>
      <c r="J173" s="1724">
        <v>0</v>
      </c>
      <c r="K173" s="1816">
        <v>0</v>
      </c>
    </row>
    <row r="174" spans="3:11" ht="16" customHeight="1" x14ac:dyDescent="0.45">
      <c r="C174" s="1722">
        <v>2118</v>
      </c>
      <c r="D174" s="1893" t="s">
        <v>2474</v>
      </c>
      <c r="E174" s="1723">
        <v>0</v>
      </c>
      <c r="F174" s="1723">
        <v>0</v>
      </c>
      <c r="G174" s="1723">
        <v>0</v>
      </c>
      <c r="H174" s="1723">
        <v>0</v>
      </c>
      <c r="I174" s="1723">
        <v>0</v>
      </c>
      <c r="J174" s="1724">
        <v>0</v>
      </c>
      <c r="K174" s="1816">
        <v>0</v>
      </c>
    </row>
    <row r="175" spans="3:11" ht="16" customHeight="1" x14ac:dyDescent="0.45">
      <c r="C175" s="1729">
        <v>212</v>
      </c>
      <c r="D175" s="1743" t="s">
        <v>2475</v>
      </c>
      <c r="E175" s="1731">
        <v>0</v>
      </c>
      <c r="F175" s="1731">
        <v>0</v>
      </c>
      <c r="G175" s="1731">
        <v>0</v>
      </c>
      <c r="H175" s="1731">
        <v>0</v>
      </c>
      <c r="I175" s="1731">
        <v>0</v>
      </c>
      <c r="J175" s="1732">
        <v>0</v>
      </c>
      <c r="K175" s="1816">
        <v>0</v>
      </c>
    </row>
    <row r="176" spans="3:11" ht="16" customHeight="1" x14ac:dyDescent="0.45">
      <c r="C176" s="1722">
        <v>2121</v>
      </c>
      <c r="D176" s="1893" t="s">
        <v>937</v>
      </c>
      <c r="E176" s="1723">
        <v>0</v>
      </c>
      <c r="F176" s="1723">
        <v>0</v>
      </c>
      <c r="G176" s="1723">
        <v>0</v>
      </c>
      <c r="H176" s="1723">
        <v>0</v>
      </c>
      <c r="I176" s="1723">
        <v>0</v>
      </c>
      <c r="J176" s="1724">
        <v>0</v>
      </c>
      <c r="K176" s="1816">
        <v>0</v>
      </c>
    </row>
    <row r="177" spans="3:11" ht="16" customHeight="1" x14ac:dyDescent="0.45">
      <c r="C177" s="1722">
        <v>2122</v>
      </c>
      <c r="D177" s="1893" t="s">
        <v>938</v>
      </c>
      <c r="E177" s="1723">
        <v>0</v>
      </c>
      <c r="F177" s="1723">
        <v>0</v>
      </c>
      <c r="G177" s="1723">
        <v>0</v>
      </c>
      <c r="H177" s="1723">
        <v>0</v>
      </c>
      <c r="I177" s="1723">
        <v>0</v>
      </c>
      <c r="J177" s="1724">
        <v>0</v>
      </c>
      <c r="K177" s="1816">
        <v>0</v>
      </c>
    </row>
    <row r="178" spans="3:11" ht="16" customHeight="1" x14ac:dyDescent="0.45">
      <c r="C178" s="1729">
        <v>213</v>
      </c>
      <c r="D178" s="1743" t="s">
        <v>2476</v>
      </c>
      <c r="E178" s="1731">
        <v>0</v>
      </c>
      <c r="F178" s="1731">
        <v>0</v>
      </c>
      <c r="G178" s="1731">
        <v>0</v>
      </c>
      <c r="H178" s="1731">
        <v>0</v>
      </c>
      <c r="I178" s="1731">
        <v>0</v>
      </c>
      <c r="J178" s="1732">
        <v>0</v>
      </c>
      <c r="K178" s="1816">
        <v>0</v>
      </c>
    </row>
    <row r="179" spans="3:11" ht="16" customHeight="1" x14ac:dyDescent="0.45">
      <c r="C179" s="1722">
        <v>2131</v>
      </c>
      <c r="D179" s="1893" t="s">
        <v>151</v>
      </c>
      <c r="E179" s="1723">
        <v>0</v>
      </c>
      <c r="F179" s="1723">
        <v>0</v>
      </c>
      <c r="G179" s="1723">
        <v>0</v>
      </c>
      <c r="H179" s="1723">
        <v>0</v>
      </c>
      <c r="I179" s="1723">
        <v>0</v>
      </c>
      <c r="J179" s="1724">
        <v>0</v>
      </c>
      <c r="K179" s="1816">
        <v>0</v>
      </c>
    </row>
    <row r="180" spans="3:11" ht="16" customHeight="1" x14ac:dyDescent="0.45">
      <c r="C180" s="1722">
        <v>2132</v>
      </c>
      <c r="D180" s="1893" t="s">
        <v>152</v>
      </c>
      <c r="E180" s="1723">
        <v>0</v>
      </c>
      <c r="F180" s="1723">
        <v>0</v>
      </c>
      <c r="G180" s="1723">
        <v>0</v>
      </c>
      <c r="H180" s="1723">
        <v>0</v>
      </c>
      <c r="I180" s="1723">
        <v>0</v>
      </c>
      <c r="J180" s="1724">
        <v>0</v>
      </c>
      <c r="K180" s="1816">
        <v>0</v>
      </c>
    </row>
    <row r="181" spans="3:11" ht="16" customHeight="1" x14ac:dyDescent="0.45">
      <c r="C181" s="1722">
        <v>2133</v>
      </c>
      <c r="D181" s="1893" t="s">
        <v>153</v>
      </c>
      <c r="E181" s="1723">
        <v>0</v>
      </c>
      <c r="F181" s="1723">
        <v>0</v>
      </c>
      <c r="G181" s="1723">
        <v>0</v>
      </c>
      <c r="H181" s="1723">
        <v>0</v>
      </c>
      <c r="I181" s="1723">
        <v>0</v>
      </c>
      <c r="J181" s="1724">
        <v>0</v>
      </c>
      <c r="K181" s="1816">
        <v>0</v>
      </c>
    </row>
    <row r="182" spans="3:11" ht="16" customHeight="1" x14ac:dyDescent="0.45">
      <c r="C182" s="1722">
        <v>2134</v>
      </c>
      <c r="D182" s="1893" t="s">
        <v>154</v>
      </c>
      <c r="E182" s="1723">
        <v>0</v>
      </c>
      <c r="F182" s="1723">
        <v>0</v>
      </c>
      <c r="G182" s="1723">
        <v>0</v>
      </c>
      <c r="H182" s="1723">
        <v>0</v>
      </c>
      <c r="I182" s="1723">
        <v>0</v>
      </c>
      <c r="J182" s="1724">
        <v>0</v>
      </c>
      <c r="K182" s="1816">
        <v>0</v>
      </c>
    </row>
    <row r="183" spans="3:11" ht="16" customHeight="1" x14ac:dyDescent="0.45">
      <c r="C183" s="1722">
        <v>2135</v>
      </c>
      <c r="D183" s="1893" t="s">
        <v>155</v>
      </c>
      <c r="E183" s="1723">
        <v>0</v>
      </c>
      <c r="F183" s="1723">
        <v>0</v>
      </c>
      <c r="G183" s="1723">
        <v>0</v>
      </c>
      <c r="H183" s="1723">
        <v>0</v>
      </c>
      <c r="I183" s="1723">
        <v>0</v>
      </c>
      <c r="J183" s="1724">
        <v>0</v>
      </c>
      <c r="K183" s="1816">
        <v>0</v>
      </c>
    </row>
    <row r="184" spans="3:11" ht="16" customHeight="1" x14ac:dyDescent="0.45">
      <c r="C184" s="1722">
        <v>2136</v>
      </c>
      <c r="D184" s="1893" t="s">
        <v>156</v>
      </c>
      <c r="E184" s="1723">
        <v>0</v>
      </c>
      <c r="F184" s="1723">
        <v>0</v>
      </c>
      <c r="G184" s="1723">
        <v>0</v>
      </c>
      <c r="H184" s="1723">
        <v>0</v>
      </c>
      <c r="I184" s="1723">
        <v>0</v>
      </c>
      <c r="J184" s="1724">
        <v>0</v>
      </c>
      <c r="K184" s="1816">
        <v>0</v>
      </c>
    </row>
    <row r="185" spans="3:11" ht="16" customHeight="1" x14ac:dyDescent="0.45">
      <c r="C185" s="1722">
        <v>2138</v>
      </c>
      <c r="D185" s="1893" t="s">
        <v>157</v>
      </c>
      <c r="E185" s="1723">
        <v>0</v>
      </c>
      <c r="F185" s="1723">
        <v>0</v>
      </c>
      <c r="G185" s="1723">
        <v>0</v>
      </c>
      <c r="H185" s="1723">
        <v>0</v>
      </c>
      <c r="I185" s="1723">
        <v>0</v>
      </c>
      <c r="J185" s="1724">
        <v>0</v>
      </c>
      <c r="K185" s="1816">
        <v>0</v>
      </c>
    </row>
    <row r="186" spans="3:11" ht="16" customHeight="1" x14ac:dyDescent="0.45">
      <c r="C186" s="1729">
        <v>214</v>
      </c>
      <c r="D186" s="1730" t="s">
        <v>2477</v>
      </c>
      <c r="E186" s="1731">
        <v>0</v>
      </c>
      <c r="F186" s="1731">
        <v>0</v>
      </c>
      <c r="G186" s="1731">
        <v>0</v>
      </c>
      <c r="H186" s="1731">
        <v>0</v>
      </c>
      <c r="I186" s="1731">
        <v>0</v>
      </c>
      <c r="J186" s="1732">
        <v>0</v>
      </c>
      <c r="K186" s="1816">
        <v>0</v>
      </c>
    </row>
    <row r="187" spans="3:11" ht="16" customHeight="1" x14ac:dyDescent="0.45">
      <c r="C187" s="1722">
        <v>2141</v>
      </c>
      <c r="D187" s="1893" t="s">
        <v>2478</v>
      </c>
      <c r="E187" s="1723">
        <v>0</v>
      </c>
      <c r="F187" s="1723">
        <v>0</v>
      </c>
      <c r="G187" s="1723">
        <v>0</v>
      </c>
      <c r="H187" s="1723">
        <v>0</v>
      </c>
      <c r="I187" s="1723">
        <v>0</v>
      </c>
      <c r="J187" s="1724">
        <v>0</v>
      </c>
      <c r="K187" s="1816">
        <v>0</v>
      </c>
    </row>
    <row r="188" spans="3:11" ht="16" customHeight="1" x14ac:dyDescent="0.45">
      <c r="C188" s="1722">
        <v>2142</v>
      </c>
      <c r="D188" s="1893" t="s">
        <v>2479</v>
      </c>
      <c r="E188" s="1723">
        <v>0</v>
      </c>
      <c r="F188" s="1723">
        <v>0</v>
      </c>
      <c r="G188" s="1723">
        <v>0</v>
      </c>
      <c r="H188" s="1723">
        <v>0</v>
      </c>
      <c r="I188" s="1723">
        <v>0</v>
      </c>
      <c r="J188" s="1724">
        <v>0</v>
      </c>
      <c r="K188" s="1816">
        <v>0</v>
      </c>
    </row>
    <row r="189" spans="3:11" ht="16" customHeight="1" x14ac:dyDescent="0.45">
      <c r="C189" s="1722">
        <v>2143</v>
      </c>
      <c r="D189" s="1893" t="s">
        <v>2480</v>
      </c>
      <c r="E189" s="1723">
        <v>0</v>
      </c>
      <c r="F189" s="1723">
        <v>0</v>
      </c>
      <c r="G189" s="1723">
        <v>0</v>
      </c>
      <c r="H189" s="1723">
        <v>0</v>
      </c>
      <c r="I189" s="1723">
        <v>0</v>
      </c>
      <c r="J189" s="1724">
        <v>0</v>
      </c>
      <c r="K189" s="1816">
        <v>0</v>
      </c>
    </row>
    <row r="190" spans="3:11" ht="16" customHeight="1" x14ac:dyDescent="0.45">
      <c r="C190" s="1722">
        <v>2147</v>
      </c>
      <c r="D190" s="1893" t="s">
        <v>2481</v>
      </c>
      <c r="E190" s="1723">
        <v>0</v>
      </c>
      <c r="F190" s="1723">
        <v>0</v>
      </c>
      <c r="G190" s="1723">
        <v>0</v>
      </c>
      <c r="H190" s="1723">
        <v>0</v>
      </c>
      <c r="I190" s="1723">
        <v>0</v>
      </c>
      <c r="J190" s="1724">
        <v>0</v>
      </c>
      <c r="K190" s="1816">
        <v>0</v>
      </c>
    </row>
    <row r="191" spans="3:11" ht="16" customHeight="1" x14ac:dyDescent="0.45">
      <c r="C191" s="1729">
        <v>215</v>
      </c>
      <c r="D191" s="1743" t="s">
        <v>4535</v>
      </c>
      <c r="E191" s="1731">
        <v>0</v>
      </c>
      <c r="F191" s="1731">
        <v>0</v>
      </c>
      <c r="G191" s="1731">
        <v>0</v>
      </c>
      <c r="H191" s="1731">
        <v>0</v>
      </c>
      <c r="I191" s="1731">
        <v>0</v>
      </c>
      <c r="J191" s="1732">
        <v>0</v>
      </c>
      <c r="K191" s="1816">
        <v>0</v>
      </c>
    </row>
    <row r="192" spans="3:11" ht="16" customHeight="1" x14ac:dyDescent="0.45">
      <c r="C192" s="1722">
        <v>2151</v>
      </c>
      <c r="D192" s="1893" t="s">
        <v>2436</v>
      </c>
      <c r="E192" s="1723">
        <v>0</v>
      </c>
      <c r="F192" s="1723">
        <v>0</v>
      </c>
      <c r="G192" s="1723">
        <v>0</v>
      </c>
      <c r="H192" s="1723">
        <v>0</v>
      </c>
      <c r="I192" s="1723">
        <v>0</v>
      </c>
      <c r="J192" s="1724">
        <v>0</v>
      </c>
      <c r="K192" s="1816">
        <v>0</v>
      </c>
    </row>
    <row r="193" spans="3:12" ht="16" customHeight="1" x14ac:dyDescent="0.45">
      <c r="C193" s="1733">
        <v>21511</v>
      </c>
      <c r="D193" s="1894" t="s">
        <v>2437</v>
      </c>
      <c r="E193" s="1734">
        <v>0</v>
      </c>
      <c r="F193" s="1734">
        <v>0</v>
      </c>
      <c r="G193" s="1734">
        <v>0</v>
      </c>
      <c r="H193" s="1734">
        <v>0</v>
      </c>
      <c r="I193" s="1734">
        <v>0</v>
      </c>
      <c r="J193" s="1735">
        <v>0</v>
      </c>
      <c r="K193" s="1816">
        <v>0</v>
      </c>
    </row>
    <row r="194" spans="3:12" ht="16" customHeight="1" x14ac:dyDescent="0.45">
      <c r="C194" s="1733">
        <v>21512</v>
      </c>
      <c r="D194" s="1894" t="s">
        <v>2438</v>
      </c>
      <c r="E194" s="1734">
        <v>0</v>
      </c>
      <c r="F194" s="1734">
        <v>0</v>
      </c>
      <c r="G194" s="1734">
        <v>0</v>
      </c>
      <c r="H194" s="1734">
        <v>0</v>
      </c>
      <c r="I194" s="1734">
        <v>0</v>
      </c>
      <c r="J194" s="1735">
        <v>0</v>
      </c>
      <c r="K194" s="1816">
        <v>0</v>
      </c>
    </row>
    <row r="195" spans="3:12" ht="16" customHeight="1" x14ac:dyDescent="0.45">
      <c r="C195" s="1722">
        <v>215121</v>
      </c>
      <c r="D195" s="1895" t="s">
        <v>1211</v>
      </c>
      <c r="E195" s="1723">
        <v>0</v>
      </c>
      <c r="F195" s="1723">
        <v>0</v>
      </c>
      <c r="G195" s="1723">
        <v>0</v>
      </c>
      <c r="H195" s="1723">
        <v>0</v>
      </c>
      <c r="I195" s="1723">
        <v>0</v>
      </c>
      <c r="J195" s="1724">
        <v>0</v>
      </c>
      <c r="K195" s="1816">
        <v>0</v>
      </c>
    </row>
    <row r="196" spans="3:12" ht="16" customHeight="1" x14ac:dyDescent="0.45">
      <c r="C196" s="1722">
        <v>215122</v>
      </c>
      <c r="D196" s="1895" t="s">
        <v>2439</v>
      </c>
      <c r="E196" s="1723">
        <v>0</v>
      </c>
      <c r="F196" s="1723">
        <v>0</v>
      </c>
      <c r="G196" s="1723">
        <v>0</v>
      </c>
      <c r="H196" s="1723">
        <v>0</v>
      </c>
      <c r="I196" s="1723">
        <v>0</v>
      </c>
      <c r="J196" s="1724">
        <v>0</v>
      </c>
      <c r="K196" s="1816">
        <v>0</v>
      </c>
    </row>
    <row r="197" spans="3:12" ht="16" customHeight="1" x14ac:dyDescent="0.45">
      <c r="C197" s="1722">
        <v>2152</v>
      </c>
      <c r="D197" s="1893" t="s">
        <v>2440</v>
      </c>
      <c r="E197" s="1723">
        <v>0</v>
      </c>
      <c r="F197" s="1723">
        <v>0</v>
      </c>
      <c r="G197" s="1723">
        <v>0</v>
      </c>
      <c r="H197" s="1723">
        <v>0</v>
      </c>
      <c r="I197" s="1723">
        <v>0</v>
      </c>
      <c r="J197" s="1724">
        <v>0</v>
      </c>
      <c r="K197" s="1816">
        <v>0</v>
      </c>
    </row>
    <row r="198" spans="3:12" ht="16" customHeight="1" x14ac:dyDescent="0.45">
      <c r="C198" s="1733">
        <v>21521</v>
      </c>
      <c r="D198" s="1894" t="s">
        <v>2441</v>
      </c>
      <c r="E198" s="1734">
        <v>0</v>
      </c>
      <c r="F198" s="1734">
        <v>0</v>
      </c>
      <c r="G198" s="1734">
        <v>0</v>
      </c>
      <c r="H198" s="1734">
        <v>0</v>
      </c>
      <c r="I198" s="1734">
        <v>0</v>
      </c>
      <c r="J198" s="1735">
        <v>0</v>
      </c>
      <c r="K198" s="1816">
        <v>0</v>
      </c>
    </row>
    <row r="199" spans="3:12" ht="16" customHeight="1" x14ac:dyDescent="0.45">
      <c r="C199" s="1733">
        <v>21522</v>
      </c>
      <c r="D199" s="1894" t="s">
        <v>2442</v>
      </c>
      <c r="E199" s="1734">
        <v>0</v>
      </c>
      <c r="F199" s="1734">
        <v>0</v>
      </c>
      <c r="G199" s="1734">
        <v>0</v>
      </c>
      <c r="H199" s="1734">
        <v>0</v>
      </c>
      <c r="I199" s="1734">
        <v>0</v>
      </c>
      <c r="J199" s="1735">
        <v>0</v>
      </c>
      <c r="K199" s="1816">
        <v>0</v>
      </c>
    </row>
    <row r="200" spans="3:12" ht="16" customHeight="1" x14ac:dyDescent="0.45">
      <c r="C200" s="1722">
        <v>2153</v>
      </c>
      <c r="D200" s="1893" t="s">
        <v>2443</v>
      </c>
      <c r="E200" s="1723">
        <v>0</v>
      </c>
      <c r="F200" s="1723">
        <v>0</v>
      </c>
      <c r="G200" s="1723">
        <v>0</v>
      </c>
      <c r="H200" s="1723">
        <v>0</v>
      </c>
      <c r="I200" s="1723">
        <v>0</v>
      </c>
      <c r="J200" s="1724">
        <v>0</v>
      </c>
      <c r="K200" s="1816">
        <v>0</v>
      </c>
    </row>
    <row r="201" spans="3:12" ht="16" customHeight="1" x14ac:dyDescent="0.45">
      <c r="C201" s="1733">
        <v>21531</v>
      </c>
      <c r="D201" s="1894" t="s">
        <v>2444</v>
      </c>
      <c r="E201" s="1734">
        <v>0</v>
      </c>
      <c r="F201" s="1734">
        <v>0</v>
      </c>
      <c r="G201" s="1734">
        <v>0</v>
      </c>
      <c r="H201" s="1734">
        <v>0</v>
      </c>
      <c r="I201" s="1734">
        <v>0</v>
      </c>
      <c r="J201" s="1735">
        <v>0</v>
      </c>
      <c r="K201" s="1816">
        <v>0</v>
      </c>
    </row>
    <row r="202" spans="3:12" ht="16" customHeight="1" x14ac:dyDescent="0.45">
      <c r="C202" s="1733">
        <v>21532</v>
      </c>
      <c r="D202" s="1894" t="s">
        <v>2445</v>
      </c>
      <c r="E202" s="1734">
        <v>0</v>
      </c>
      <c r="F202" s="1734">
        <v>0</v>
      </c>
      <c r="G202" s="1734">
        <v>0</v>
      </c>
      <c r="H202" s="1734">
        <v>0</v>
      </c>
      <c r="I202" s="1734">
        <v>0</v>
      </c>
      <c r="J202" s="1735">
        <v>0</v>
      </c>
      <c r="K202" s="1816">
        <v>0</v>
      </c>
      <c r="L202" s="611"/>
    </row>
    <row r="203" spans="3:12" ht="16" customHeight="1" x14ac:dyDescent="0.45">
      <c r="C203" s="1729">
        <v>217</v>
      </c>
      <c r="D203" s="1743" t="s">
        <v>159</v>
      </c>
      <c r="E203" s="1731">
        <v>0</v>
      </c>
      <c r="F203" s="1731">
        <v>0</v>
      </c>
      <c r="G203" s="1731">
        <v>0</v>
      </c>
      <c r="H203" s="1731">
        <v>0</v>
      </c>
      <c r="I203" s="1731">
        <v>0</v>
      </c>
      <c r="J203" s="1732">
        <v>0</v>
      </c>
      <c r="K203" s="1816">
        <v>0</v>
      </c>
      <c r="L203" s="611"/>
    </row>
    <row r="204" spans="3:12" ht="16" customHeight="1" x14ac:dyDescent="0.45">
      <c r="C204" s="1729">
        <v>221</v>
      </c>
      <c r="D204" s="1743" t="s">
        <v>161</v>
      </c>
      <c r="E204" s="1731">
        <v>0</v>
      </c>
      <c r="F204" s="1731">
        <v>0</v>
      </c>
      <c r="G204" s="1731">
        <v>0</v>
      </c>
      <c r="H204" s="1731">
        <v>0</v>
      </c>
      <c r="I204" s="1731">
        <v>0</v>
      </c>
      <c r="J204" s="1732">
        <v>0</v>
      </c>
      <c r="K204" s="1816">
        <v>0</v>
      </c>
      <c r="L204" s="611"/>
    </row>
    <row r="205" spans="3:12" ht="16" customHeight="1" x14ac:dyDescent="0.45">
      <c r="C205" s="1729">
        <v>222</v>
      </c>
      <c r="D205" s="1743" t="s">
        <v>2482</v>
      </c>
      <c r="E205" s="1731">
        <v>0</v>
      </c>
      <c r="F205" s="1731">
        <v>0</v>
      </c>
      <c r="G205" s="1731">
        <v>0</v>
      </c>
      <c r="H205" s="1731">
        <v>0</v>
      </c>
      <c r="I205" s="1731">
        <v>0</v>
      </c>
      <c r="J205" s="1732">
        <v>0</v>
      </c>
      <c r="K205" s="1816">
        <v>0</v>
      </c>
      <c r="L205" s="611"/>
    </row>
    <row r="206" spans="3:12" ht="16" customHeight="1" x14ac:dyDescent="0.45">
      <c r="C206" s="1729">
        <v>228</v>
      </c>
      <c r="D206" s="1730" t="s">
        <v>939</v>
      </c>
      <c r="E206" s="1731">
        <v>0</v>
      </c>
      <c r="F206" s="1731">
        <v>0</v>
      </c>
      <c r="G206" s="1731">
        <v>0</v>
      </c>
      <c r="H206" s="1731">
        <v>0</v>
      </c>
      <c r="I206" s="1731">
        <v>0</v>
      </c>
      <c r="J206" s="1732">
        <v>0</v>
      </c>
      <c r="K206" s="1816">
        <v>0</v>
      </c>
      <c r="L206" s="611"/>
    </row>
    <row r="207" spans="3:12" ht="16" customHeight="1" x14ac:dyDescent="0.45">
      <c r="C207" s="1722">
        <v>2281</v>
      </c>
      <c r="D207" s="1893" t="s">
        <v>940</v>
      </c>
      <c r="E207" s="1723">
        <v>0</v>
      </c>
      <c r="F207" s="1723">
        <v>0</v>
      </c>
      <c r="G207" s="1723">
        <v>0</v>
      </c>
      <c r="H207" s="1723">
        <v>0</v>
      </c>
      <c r="I207" s="1723">
        <v>0</v>
      </c>
      <c r="J207" s="1724">
        <v>0</v>
      </c>
      <c r="K207" s="1816">
        <v>0</v>
      </c>
      <c r="L207" s="611"/>
    </row>
    <row r="208" spans="3:12" ht="16" customHeight="1" x14ac:dyDescent="0.45">
      <c r="C208" s="1722">
        <v>2288</v>
      </c>
      <c r="D208" s="1893" t="s">
        <v>941</v>
      </c>
      <c r="E208" s="1723">
        <v>0</v>
      </c>
      <c r="F208" s="1723">
        <v>0</v>
      </c>
      <c r="G208" s="1723">
        <v>0</v>
      </c>
      <c r="H208" s="1723">
        <v>0</v>
      </c>
      <c r="I208" s="1723">
        <v>0</v>
      </c>
      <c r="J208" s="1724">
        <v>0</v>
      </c>
      <c r="K208" s="1816">
        <v>0</v>
      </c>
      <c r="L208" s="611"/>
    </row>
    <row r="209" spans="3:12" ht="16" customHeight="1" x14ac:dyDescent="0.45">
      <c r="C209" s="1733">
        <v>22881</v>
      </c>
      <c r="D209" s="1894" t="s">
        <v>2446</v>
      </c>
      <c r="E209" s="1734">
        <v>0</v>
      </c>
      <c r="F209" s="1734">
        <v>0</v>
      </c>
      <c r="G209" s="1734">
        <v>0</v>
      </c>
      <c r="H209" s="1734">
        <v>0</v>
      </c>
      <c r="I209" s="1734">
        <v>0</v>
      </c>
      <c r="J209" s="1735">
        <v>0</v>
      </c>
      <c r="K209" s="1816">
        <v>0</v>
      </c>
      <c r="L209" s="611"/>
    </row>
    <row r="210" spans="3:12" ht="16" customHeight="1" x14ac:dyDescent="0.45">
      <c r="C210" s="1733">
        <v>22882</v>
      </c>
      <c r="D210" s="1894" t="s">
        <v>2447</v>
      </c>
      <c r="E210" s="1734">
        <v>0</v>
      </c>
      <c r="F210" s="1734">
        <v>0</v>
      </c>
      <c r="G210" s="1734">
        <v>0</v>
      </c>
      <c r="H210" s="1734">
        <v>0</v>
      </c>
      <c r="I210" s="1734">
        <v>0</v>
      </c>
      <c r="J210" s="1735">
        <v>0</v>
      </c>
      <c r="K210" s="1816">
        <v>0</v>
      </c>
      <c r="L210" s="611"/>
    </row>
    <row r="211" spans="3:12" ht="16" customHeight="1" x14ac:dyDescent="0.45">
      <c r="C211" s="1729">
        <v>229</v>
      </c>
      <c r="D211" s="1743" t="s">
        <v>942</v>
      </c>
      <c r="E211" s="1731">
        <v>0</v>
      </c>
      <c r="F211" s="1731">
        <v>0</v>
      </c>
      <c r="G211" s="1731">
        <v>0</v>
      </c>
      <c r="H211" s="1731">
        <v>0</v>
      </c>
      <c r="I211" s="1731">
        <v>0</v>
      </c>
      <c r="J211" s="1732">
        <v>0</v>
      </c>
      <c r="K211" s="1816">
        <v>0</v>
      </c>
      <c r="L211" s="611"/>
    </row>
    <row r="212" spans="3:12" ht="16" customHeight="1" x14ac:dyDescent="0.45">
      <c r="C212" s="1722">
        <v>2291</v>
      </c>
      <c r="D212" s="1893" t="s">
        <v>943</v>
      </c>
      <c r="E212" s="1723">
        <v>0</v>
      </c>
      <c r="F212" s="1723">
        <v>0</v>
      </c>
      <c r="G212" s="1723">
        <v>0</v>
      </c>
      <c r="H212" s="1723">
        <v>0</v>
      </c>
      <c r="I212" s="1723">
        <v>0</v>
      </c>
      <c r="J212" s="1724">
        <v>0</v>
      </c>
      <c r="K212" s="1816">
        <v>0</v>
      </c>
      <c r="L212" s="611"/>
    </row>
    <row r="213" spans="3:12" ht="16" customHeight="1" x14ac:dyDescent="0.45">
      <c r="C213" s="1722">
        <v>2292</v>
      </c>
      <c r="D213" s="1893" t="s">
        <v>944</v>
      </c>
      <c r="E213" s="1723">
        <v>0</v>
      </c>
      <c r="F213" s="1723">
        <v>0</v>
      </c>
      <c r="G213" s="1723">
        <v>0</v>
      </c>
      <c r="H213" s="1723">
        <v>0</v>
      </c>
      <c r="I213" s="1723">
        <v>0</v>
      </c>
      <c r="J213" s="1724">
        <v>0</v>
      </c>
      <c r="K213" s="1816">
        <v>0</v>
      </c>
      <c r="L213" s="611"/>
    </row>
    <row r="214" spans="3:12" ht="16" customHeight="1" x14ac:dyDescent="0.45">
      <c r="C214" s="1733">
        <v>22921</v>
      </c>
      <c r="D214" s="1894" t="s">
        <v>2448</v>
      </c>
      <c r="E214" s="1734">
        <v>0</v>
      </c>
      <c r="F214" s="1734">
        <v>0</v>
      </c>
      <c r="G214" s="1734">
        <v>0</v>
      </c>
      <c r="H214" s="1734">
        <v>0</v>
      </c>
      <c r="I214" s="1734">
        <v>0</v>
      </c>
      <c r="J214" s="1735">
        <v>0</v>
      </c>
      <c r="K214" s="1816">
        <v>0</v>
      </c>
      <c r="L214" s="611"/>
    </row>
    <row r="215" spans="3:12" ht="16" customHeight="1" x14ac:dyDescent="0.45">
      <c r="C215" s="1733">
        <v>22922</v>
      </c>
      <c r="D215" s="1894" t="s">
        <v>2449</v>
      </c>
      <c r="E215" s="1734">
        <v>0</v>
      </c>
      <c r="F215" s="1734">
        <v>0</v>
      </c>
      <c r="G215" s="1734">
        <v>0</v>
      </c>
      <c r="H215" s="1734">
        <v>0</v>
      </c>
      <c r="I215" s="1734">
        <v>0</v>
      </c>
      <c r="J215" s="1735">
        <v>0</v>
      </c>
      <c r="K215" s="1816">
        <v>0</v>
      </c>
      <c r="L215" s="611"/>
    </row>
    <row r="216" spans="3:12" ht="16" customHeight="1" x14ac:dyDescent="0.45">
      <c r="C216" s="1722">
        <v>2293</v>
      </c>
      <c r="D216" s="1893" t="s">
        <v>945</v>
      </c>
      <c r="E216" s="1723">
        <v>0</v>
      </c>
      <c r="F216" s="1723">
        <v>0</v>
      </c>
      <c r="G216" s="1723">
        <v>0</v>
      </c>
      <c r="H216" s="1723">
        <v>0</v>
      </c>
      <c r="I216" s="1723">
        <v>0</v>
      </c>
      <c r="J216" s="1724">
        <v>0</v>
      </c>
      <c r="K216" s="1816">
        <v>0</v>
      </c>
      <c r="L216" s="611"/>
    </row>
    <row r="217" spans="3:12" ht="16" customHeight="1" x14ac:dyDescent="0.45">
      <c r="C217" s="1722">
        <v>2294</v>
      </c>
      <c r="D217" s="1893" t="s">
        <v>946</v>
      </c>
      <c r="E217" s="1723">
        <v>0</v>
      </c>
      <c r="F217" s="1723">
        <v>0</v>
      </c>
      <c r="G217" s="1723">
        <v>0</v>
      </c>
      <c r="H217" s="1723">
        <v>0</v>
      </c>
      <c r="I217" s="1723">
        <v>0</v>
      </c>
      <c r="J217" s="1724">
        <v>0</v>
      </c>
      <c r="K217" s="1816">
        <v>0</v>
      </c>
      <c r="L217" s="611"/>
    </row>
    <row r="218" spans="3:12" ht="16" customHeight="1" x14ac:dyDescent="0.45">
      <c r="C218" s="1722">
        <v>2295</v>
      </c>
      <c r="D218" s="1893" t="s">
        <v>2450</v>
      </c>
      <c r="E218" s="1723">
        <v>0</v>
      </c>
      <c r="F218" s="1723">
        <v>0</v>
      </c>
      <c r="G218" s="1723">
        <v>0</v>
      </c>
      <c r="H218" s="1723">
        <v>0</v>
      </c>
      <c r="I218" s="1723">
        <v>0</v>
      </c>
      <c r="J218" s="1724">
        <v>0</v>
      </c>
      <c r="K218" s="1816">
        <v>0</v>
      </c>
      <c r="L218" s="611"/>
    </row>
    <row r="219" spans="3:12" ht="16" customHeight="1" x14ac:dyDescent="0.45">
      <c r="C219" s="1733">
        <v>22951</v>
      </c>
      <c r="D219" s="1894" t="s">
        <v>2451</v>
      </c>
      <c r="E219" s="1734">
        <v>0</v>
      </c>
      <c r="F219" s="1734">
        <v>0</v>
      </c>
      <c r="G219" s="1734">
        <v>0</v>
      </c>
      <c r="H219" s="1734">
        <v>0</v>
      </c>
      <c r="I219" s="1734">
        <v>0</v>
      </c>
      <c r="J219" s="1735">
        <v>0</v>
      </c>
      <c r="K219" s="1816">
        <v>0</v>
      </c>
      <c r="L219" s="611"/>
    </row>
    <row r="220" spans="3:12" ht="16" customHeight="1" x14ac:dyDescent="0.45">
      <c r="C220" s="1733">
        <v>22952</v>
      </c>
      <c r="D220" s="1894" t="s">
        <v>2452</v>
      </c>
      <c r="E220" s="1734">
        <v>0</v>
      </c>
      <c r="F220" s="1734">
        <v>0</v>
      </c>
      <c r="G220" s="1734">
        <v>0</v>
      </c>
      <c r="H220" s="1734">
        <v>0</v>
      </c>
      <c r="I220" s="1734">
        <v>0</v>
      </c>
      <c r="J220" s="1735">
        <v>0</v>
      </c>
      <c r="K220" s="1816">
        <v>0</v>
      </c>
      <c r="L220" s="611"/>
    </row>
    <row r="221" spans="3:12" ht="16" customHeight="1" x14ac:dyDescent="0.45">
      <c r="C221" s="1729">
        <v>241</v>
      </c>
      <c r="D221" s="1730" t="s">
        <v>2483</v>
      </c>
      <c r="E221" s="1731">
        <v>0</v>
      </c>
      <c r="F221" s="1731">
        <v>0</v>
      </c>
      <c r="G221" s="1731">
        <v>0</v>
      </c>
      <c r="H221" s="1731">
        <v>0</v>
      </c>
      <c r="I221" s="1731">
        <v>0</v>
      </c>
      <c r="J221" s="1732">
        <v>0</v>
      </c>
      <c r="K221" s="1816">
        <v>0</v>
      </c>
      <c r="L221" s="611"/>
    </row>
    <row r="222" spans="3:12" ht="16" customHeight="1" x14ac:dyDescent="0.45">
      <c r="C222" s="1722">
        <v>2411</v>
      </c>
      <c r="D222" s="1893" t="s">
        <v>165</v>
      </c>
      <c r="E222" s="1723">
        <v>0</v>
      </c>
      <c r="F222" s="1723">
        <v>0</v>
      </c>
      <c r="G222" s="1723">
        <v>0</v>
      </c>
      <c r="H222" s="1723">
        <v>0</v>
      </c>
      <c r="I222" s="1723">
        <v>0</v>
      </c>
      <c r="J222" s="1724">
        <v>0</v>
      </c>
      <c r="K222" s="1816">
        <v>0</v>
      </c>
      <c r="L222" s="611"/>
    </row>
    <row r="223" spans="3:12" ht="16" customHeight="1" x14ac:dyDescent="0.45">
      <c r="C223" s="1722">
        <v>2412</v>
      </c>
      <c r="D223" s="1893" t="s">
        <v>947</v>
      </c>
      <c r="E223" s="1723">
        <v>0</v>
      </c>
      <c r="F223" s="1723">
        <v>0</v>
      </c>
      <c r="G223" s="1723">
        <v>0</v>
      </c>
      <c r="H223" s="1723">
        <v>0</v>
      </c>
      <c r="I223" s="1723">
        <v>0</v>
      </c>
      <c r="J223" s="1724">
        <v>0</v>
      </c>
      <c r="K223" s="1816">
        <v>0</v>
      </c>
      <c r="L223" s="611"/>
    </row>
    <row r="224" spans="3:12" ht="16" customHeight="1" x14ac:dyDescent="0.45">
      <c r="C224" s="1722">
        <v>2413</v>
      </c>
      <c r="D224" s="1893" t="s">
        <v>2484</v>
      </c>
      <c r="E224" s="1723">
        <v>0</v>
      </c>
      <c r="F224" s="1723">
        <v>0</v>
      </c>
      <c r="G224" s="1723">
        <v>0</v>
      </c>
      <c r="H224" s="1723">
        <v>0</v>
      </c>
      <c r="I224" s="1723">
        <v>0</v>
      </c>
      <c r="J224" s="1724">
        <v>0</v>
      </c>
      <c r="K224" s="1816">
        <v>0</v>
      </c>
      <c r="L224" s="611"/>
    </row>
    <row r="225" spans="3:12" ht="16" customHeight="1" x14ac:dyDescent="0.45">
      <c r="C225" s="1722">
        <v>2414</v>
      </c>
      <c r="D225" s="1893" t="s">
        <v>2453</v>
      </c>
      <c r="E225" s="1723">
        <v>0</v>
      </c>
      <c r="F225" s="1723">
        <v>0</v>
      </c>
      <c r="G225" s="1723">
        <v>0</v>
      </c>
      <c r="H225" s="1723">
        <v>0</v>
      </c>
      <c r="I225" s="1723">
        <v>0</v>
      </c>
      <c r="J225" s="1724">
        <v>0</v>
      </c>
      <c r="K225" s="1816">
        <v>0</v>
      </c>
      <c r="L225" s="611"/>
    </row>
    <row r="226" spans="3:12" ht="16" customHeight="1" x14ac:dyDescent="0.45">
      <c r="C226" s="1729">
        <v>242</v>
      </c>
      <c r="D226" s="1743" t="s">
        <v>2485</v>
      </c>
      <c r="E226" s="1731">
        <v>0</v>
      </c>
      <c r="F226" s="1731">
        <v>0</v>
      </c>
      <c r="G226" s="1731">
        <v>0</v>
      </c>
      <c r="H226" s="1731">
        <v>0</v>
      </c>
      <c r="I226" s="1731">
        <v>0</v>
      </c>
      <c r="J226" s="1732">
        <v>0</v>
      </c>
      <c r="K226" s="1816">
        <v>0</v>
      </c>
      <c r="L226" s="611"/>
    </row>
    <row r="227" spans="3:12" ht="16" customHeight="1" x14ac:dyDescent="0.45">
      <c r="C227" s="1722">
        <v>2421</v>
      </c>
      <c r="D227" s="1893" t="s">
        <v>2486</v>
      </c>
      <c r="E227" s="1723">
        <v>0</v>
      </c>
      <c r="F227" s="1723">
        <v>0</v>
      </c>
      <c r="G227" s="1723">
        <v>0</v>
      </c>
      <c r="H227" s="1723">
        <v>0</v>
      </c>
      <c r="I227" s="1723">
        <v>0</v>
      </c>
      <c r="J227" s="1724">
        <v>0</v>
      </c>
      <c r="K227" s="1816">
        <v>0</v>
      </c>
      <c r="L227" s="611"/>
    </row>
    <row r="228" spans="3:12" ht="16" customHeight="1" x14ac:dyDescent="0.45">
      <c r="C228" s="1722">
        <v>2422</v>
      </c>
      <c r="D228" s="1893" t="s">
        <v>2487</v>
      </c>
      <c r="E228" s="1723">
        <v>0</v>
      </c>
      <c r="F228" s="1723">
        <v>0</v>
      </c>
      <c r="G228" s="1723">
        <v>0</v>
      </c>
      <c r="H228" s="1723">
        <v>0</v>
      </c>
      <c r="I228" s="1723">
        <v>0</v>
      </c>
      <c r="J228" s="1724">
        <v>0</v>
      </c>
      <c r="K228" s="1816">
        <v>0</v>
      </c>
      <c r="L228" s="611"/>
    </row>
    <row r="229" spans="3:12" ht="16" customHeight="1" x14ac:dyDescent="0.45">
      <c r="C229" s="1729">
        <v>243</v>
      </c>
      <c r="D229" s="1743" t="s">
        <v>166</v>
      </c>
      <c r="E229" s="1731">
        <v>0</v>
      </c>
      <c r="F229" s="1731">
        <v>0</v>
      </c>
      <c r="G229" s="1731">
        <v>0</v>
      </c>
      <c r="H229" s="1731">
        <v>0</v>
      </c>
      <c r="I229" s="1731">
        <v>0</v>
      </c>
      <c r="J229" s="1732">
        <v>0</v>
      </c>
      <c r="K229" s="1816">
        <v>0</v>
      </c>
    </row>
    <row r="230" spans="3:12" ht="16" customHeight="1" x14ac:dyDescent="0.45">
      <c r="C230" s="1729">
        <v>244</v>
      </c>
      <c r="D230" s="1743" t="s">
        <v>2488</v>
      </c>
      <c r="E230" s="1731">
        <v>0</v>
      </c>
      <c r="F230" s="1731">
        <v>0</v>
      </c>
      <c r="G230" s="1731">
        <v>0</v>
      </c>
      <c r="H230" s="1731">
        <v>0</v>
      </c>
      <c r="I230" s="1731">
        <v>0</v>
      </c>
      <c r="J230" s="1732">
        <v>0</v>
      </c>
      <c r="K230" s="1816">
        <v>0</v>
      </c>
    </row>
    <row r="231" spans="3:12" ht="16" customHeight="1" x14ac:dyDescent="0.45">
      <c r="C231" s="1722">
        <v>2441</v>
      </c>
      <c r="D231" s="1893" t="s">
        <v>2454</v>
      </c>
      <c r="E231" s="1723">
        <v>0</v>
      </c>
      <c r="F231" s="1723">
        <v>0</v>
      </c>
      <c r="G231" s="1723">
        <v>0</v>
      </c>
      <c r="H231" s="1723">
        <v>0</v>
      </c>
      <c r="I231" s="1723">
        <v>0</v>
      </c>
      <c r="J231" s="1724">
        <v>0</v>
      </c>
      <c r="K231" s="1816">
        <v>0</v>
      </c>
    </row>
    <row r="232" spans="3:12" ht="16" customHeight="1" x14ac:dyDescent="0.45">
      <c r="C232" s="1722">
        <v>2442</v>
      </c>
      <c r="D232" s="1893" t="s">
        <v>2455</v>
      </c>
      <c r="E232" s="1723">
        <v>0</v>
      </c>
      <c r="F232" s="1723">
        <v>0</v>
      </c>
      <c r="G232" s="1723">
        <v>0</v>
      </c>
      <c r="H232" s="1723">
        <v>0</v>
      </c>
      <c r="I232" s="1723">
        <v>0</v>
      </c>
      <c r="J232" s="1724">
        <v>0</v>
      </c>
      <c r="K232" s="1816">
        <v>0</v>
      </c>
    </row>
    <row r="233" spans="3:12" ht="16" customHeight="1" x14ac:dyDescent="0.45">
      <c r="C233" s="1729">
        <v>331</v>
      </c>
      <c r="D233" s="1743" t="s">
        <v>2489</v>
      </c>
      <c r="E233" s="1731">
        <v>0</v>
      </c>
      <c r="F233" s="1731">
        <v>0</v>
      </c>
      <c r="G233" s="1731">
        <v>0</v>
      </c>
      <c r="H233" s="1731">
        <v>0</v>
      </c>
      <c r="I233" s="1731">
        <v>0</v>
      </c>
      <c r="J233" s="1732">
        <v>0</v>
      </c>
      <c r="K233" s="1816">
        <v>0</v>
      </c>
    </row>
    <row r="234" spans="3:12" ht="16" customHeight="1" x14ac:dyDescent="0.45">
      <c r="C234" s="1722" t="s">
        <v>1543</v>
      </c>
      <c r="D234" s="1893" t="s">
        <v>2490</v>
      </c>
      <c r="E234" s="1723">
        <v>0</v>
      </c>
      <c r="F234" s="1723">
        <v>0</v>
      </c>
      <c r="G234" s="1723">
        <v>0</v>
      </c>
      <c r="H234" s="1723">
        <v>0</v>
      </c>
      <c r="I234" s="1723">
        <v>0</v>
      </c>
      <c r="J234" s="1724">
        <v>0</v>
      </c>
      <c r="K234" s="1816">
        <v>0</v>
      </c>
    </row>
    <row r="235" spans="3:12" ht="16" customHeight="1" x14ac:dyDescent="0.45">
      <c r="C235" s="1722" t="s">
        <v>1544</v>
      </c>
      <c r="D235" s="1893" t="s">
        <v>2490</v>
      </c>
      <c r="E235" s="1723">
        <v>0</v>
      </c>
      <c r="F235" s="1723">
        <v>0</v>
      </c>
      <c r="G235" s="1723">
        <v>0</v>
      </c>
      <c r="H235" s="1723">
        <v>0</v>
      </c>
      <c r="I235" s="1723">
        <v>0</v>
      </c>
      <c r="J235" s="1724">
        <v>0</v>
      </c>
      <c r="K235" s="1816">
        <v>0</v>
      </c>
    </row>
    <row r="236" spans="3:12" ht="16" customHeight="1" x14ac:dyDescent="0.45">
      <c r="C236" s="1722" t="s">
        <v>1545</v>
      </c>
      <c r="D236" s="1893" t="s">
        <v>2490</v>
      </c>
      <c r="E236" s="1723">
        <v>0</v>
      </c>
      <c r="F236" s="1723">
        <v>0</v>
      </c>
      <c r="G236" s="1723">
        <v>0</v>
      </c>
      <c r="H236" s="1723">
        <v>0</v>
      </c>
      <c r="I236" s="1723">
        <v>0</v>
      </c>
      <c r="J236" s="1724">
        <v>0</v>
      </c>
      <c r="K236" s="1816">
        <v>0</v>
      </c>
    </row>
    <row r="237" spans="3:12" ht="16" customHeight="1" x14ac:dyDescent="0.45">
      <c r="C237" s="1722" t="s">
        <v>1531</v>
      </c>
      <c r="D237" s="1893" t="s">
        <v>2490</v>
      </c>
      <c r="E237" s="1723">
        <v>0</v>
      </c>
      <c r="F237" s="1723">
        <v>0</v>
      </c>
      <c r="G237" s="1723">
        <v>0</v>
      </c>
      <c r="H237" s="1723">
        <v>0</v>
      </c>
      <c r="I237" s="1723">
        <v>0</v>
      </c>
      <c r="J237" s="1724">
        <v>0</v>
      </c>
      <c r="K237" s="1816">
        <v>0</v>
      </c>
    </row>
    <row r="238" spans="3:12" ht="16" customHeight="1" x14ac:dyDescent="0.45">
      <c r="C238" s="1722" t="s">
        <v>1532</v>
      </c>
      <c r="D238" s="1893" t="s">
        <v>2490</v>
      </c>
      <c r="E238" s="1723">
        <v>0</v>
      </c>
      <c r="F238" s="1723">
        <v>0</v>
      </c>
      <c r="G238" s="1723">
        <v>0</v>
      </c>
      <c r="H238" s="1723">
        <v>0</v>
      </c>
      <c r="I238" s="1723">
        <v>0</v>
      </c>
      <c r="J238" s="1724">
        <v>0</v>
      </c>
      <c r="K238" s="1816">
        <v>0</v>
      </c>
    </row>
    <row r="239" spans="3:12" ht="16" customHeight="1" x14ac:dyDescent="0.45">
      <c r="C239" s="1722" t="s">
        <v>1533</v>
      </c>
      <c r="D239" s="1893" t="s">
        <v>2490</v>
      </c>
      <c r="E239" s="1723">
        <v>0</v>
      </c>
      <c r="F239" s="1723">
        <v>0</v>
      </c>
      <c r="G239" s="1723">
        <v>0</v>
      </c>
      <c r="H239" s="1723">
        <v>0</v>
      </c>
      <c r="I239" s="1723">
        <v>0</v>
      </c>
      <c r="J239" s="1724">
        <v>0</v>
      </c>
      <c r="K239" s="1816">
        <v>0</v>
      </c>
    </row>
    <row r="240" spans="3:12" ht="16" customHeight="1" x14ac:dyDescent="0.45">
      <c r="C240" s="1722" t="s">
        <v>1534</v>
      </c>
      <c r="D240" s="1893" t="s">
        <v>2490</v>
      </c>
      <c r="E240" s="1723">
        <v>0</v>
      </c>
      <c r="F240" s="1723">
        <v>0</v>
      </c>
      <c r="G240" s="1723">
        <v>0</v>
      </c>
      <c r="H240" s="1723">
        <v>0</v>
      </c>
      <c r="I240" s="1723">
        <v>0</v>
      </c>
      <c r="J240" s="1724">
        <v>0</v>
      </c>
      <c r="K240" s="1816">
        <v>0</v>
      </c>
    </row>
    <row r="241" spans="3:11" ht="16" customHeight="1" x14ac:dyDescent="0.45">
      <c r="C241" s="1722" t="s">
        <v>1535</v>
      </c>
      <c r="D241" s="1893" t="s">
        <v>2490</v>
      </c>
      <c r="E241" s="1723">
        <v>0</v>
      </c>
      <c r="F241" s="1723">
        <v>0</v>
      </c>
      <c r="G241" s="1723">
        <v>0</v>
      </c>
      <c r="H241" s="1723">
        <v>0</v>
      </c>
      <c r="I241" s="1723">
        <v>0</v>
      </c>
      <c r="J241" s="1724">
        <v>0</v>
      </c>
      <c r="K241" s="1816">
        <v>0</v>
      </c>
    </row>
    <row r="242" spans="3:11" ht="16" customHeight="1" x14ac:dyDescent="0.45">
      <c r="C242" s="1722" t="s">
        <v>1536</v>
      </c>
      <c r="D242" s="1893" t="s">
        <v>2490</v>
      </c>
      <c r="E242" s="1723">
        <v>0</v>
      </c>
      <c r="F242" s="1723">
        <v>0</v>
      </c>
      <c r="G242" s="1723">
        <v>0</v>
      </c>
      <c r="H242" s="1723">
        <v>0</v>
      </c>
      <c r="I242" s="1723">
        <v>0</v>
      </c>
      <c r="J242" s="1724">
        <v>0</v>
      </c>
      <c r="K242" s="1816">
        <v>0</v>
      </c>
    </row>
    <row r="243" spans="3:11" ht="16" customHeight="1" x14ac:dyDescent="0.45">
      <c r="C243" s="1722" t="s">
        <v>167</v>
      </c>
      <c r="D243" s="1893" t="s">
        <v>2490</v>
      </c>
      <c r="E243" s="1723">
        <v>0</v>
      </c>
      <c r="F243" s="1723">
        <v>0</v>
      </c>
      <c r="G243" s="1723">
        <v>0</v>
      </c>
      <c r="H243" s="1723">
        <v>0</v>
      </c>
      <c r="I243" s="1723">
        <v>0</v>
      </c>
      <c r="J243" s="1724">
        <v>0</v>
      </c>
      <c r="K243" s="1816">
        <v>0</v>
      </c>
    </row>
    <row r="244" spans="3:11" ht="16" customHeight="1" x14ac:dyDescent="0.45">
      <c r="C244" s="1722" t="s">
        <v>558</v>
      </c>
      <c r="D244" s="1893" t="s">
        <v>2490</v>
      </c>
      <c r="E244" s="1723">
        <v>0</v>
      </c>
      <c r="F244" s="1723">
        <v>0</v>
      </c>
      <c r="G244" s="1723">
        <v>0</v>
      </c>
      <c r="H244" s="1723">
        <v>0</v>
      </c>
      <c r="I244" s="1723">
        <v>0</v>
      </c>
      <c r="J244" s="1724">
        <v>0</v>
      </c>
      <c r="K244" s="1816">
        <v>0</v>
      </c>
    </row>
    <row r="245" spans="3:11" ht="16" customHeight="1" x14ac:dyDescent="0.45">
      <c r="C245" s="1722" t="s">
        <v>559</v>
      </c>
      <c r="D245" s="1893" t="s">
        <v>2490</v>
      </c>
      <c r="E245" s="1723">
        <v>0</v>
      </c>
      <c r="F245" s="1723">
        <v>0</v>
      </c>
      <c r="G245" s="1723">
        <v>0</v>
      </c>
      <c r="H245" s="1723">
        <v>0</v>
      </c>
      <c r="I245" s="1723">
        <v>0</v>
      </c>
      <c r="J245" s="1724">
        <v>0</v>
      </c>
      <c r="K245" s="1816">
        <v>0</v>
      </c>
    </row>
    <row r="246" spans="3:11" ht="16" customHeight="1" x14ac:dyDescent="0.45">
      <c r="C246" s="1722" t="s">
        <v>560</v>
      </c>
      <c r="D246" s="1893" t="s">
        <v>2490</v>
      </c>
      <c r="E246" s="1723">
        <v>0</v>
      </c>
      <c r="F246" s="1723">
        <v>0</v>
      </c>
      <c r="G246" s="1723">
        <v>0</v>
      </c>
      <c r="H246" s="1723">
        <v>0</v>
      </c>
      <c r="I246" s="1723">
        <v>0</v>
      </c>
      <c r="J246" s="1724">
        <v>0</v>
      </c>
      <c r="K246" s="1816">
        <v>0</v>
      </c>
    </row>
    <row r="247" spans="3:11" ht="16" customHeight="1" x14ac:dyDescent="0.45">
      <c r="C247" s="1722" t="s">
        <v>561</v>
      </c>
      <c r="D247" s="1893" t="s">
        <v>2490</v>
      </c>
      <c r="E247" s="1723">
        <v>0</v>
      </c>
      <c r="F247" s="1723">
        <v>0</v>
      </c>
      <c r="G247" s="1723">
        <v>0</v>
      </c>
      <c r="H247" s="1723">
        <v>0</v>
      </c>
      <c r="I247" s="1723">
        <v>0</v>
      </c>
      <c r="J247" s="1724">
        <v>0</v>
      </c>
      <c r="K247" s="1816">
        <v>0</v>
      </c>
    </row>
    <row r="248" spans="3:11" ht="16" customHeight="1" x14ac:dyDescent="0.45">
      <c r="C248" s="1722" t="s">
        <v>562</v>
      </c>
      <c r="D248" s="1893" t="s">
        <v>2490</v>
      </c>
      <c r="E248" s="1723">
        <v>0</v>
      </c>
      <c r="F248" s="1723">
        <v>0</v>
      </c>
      <c r="G248" s="1723">
        <v>0</v>
      </c>
      <c r="H248" s="1723">
        <v>0</v>
      </c>
      <c r="I248" s="1723">
        <v>0</v>
      </c>
      <c r="J248" s="1724">
        <v>0</v>
      </c>
      <c r="K248" s="1816">
        <v>0</v>
      </c>
    </row>
    <row r="249" spans="3:11" ht="16" customHeight="1" x14ac:dyDescent="0.45">
      <c r="C249" s="1722" t="s">
        <v>563</v>
      </c>
      <c r="D249" s="1893" t="s">
        <v>2490</v>
      </c>
      <c r="E249" s="1723">
        <v>0</v>
      </c>
      <c r="F249" s="1723">
        <v>0</v>
      </c>
      <c r="G249" s="1723">
        <v>0</v>
      </c>
      <c r="H249" s="1723">
        <v>0</v>
      </c>
      <c r="I249" s="1723">
        <v>0</v>
      </c>
      <c r="J249" s="1724">
        <v>0</v>
      </c>
      <c r="K249" s="1816">
        <v>0</v>
      </c>
    </row>
    <row r="250" spans="3:11" ht="16" customHeight="1" x14ac:dyDescent="0.45">
      <c r="C250" s="1722" t="s">
        <v>564</v>
      </c>
      <c r="D250" s="1893" t="s">
        <v>2490</v>
      </c>
      <c r="E250" s="1723">
        <v>0</v>
      </c>
      <c r="F250" s="1723">
        <v>0</v>
      </c>
      <c r="G250" s="1723">
        <v>0</v>
      </c>
      <c r="H250" s="1723">
        <v>0</v>
      </c>
      <c r="I250" s="1723">
        <v>0</v>
      </c>
      <c r="J250" s="1724">
        <v>0</v>
      </c>
      <c r="K250" s="1816">
        <v>0</v>
      </c>
    </row>
    <row r="251" spans="3:11" ht="16" customHeight="1" x14ac:dyDescent="0.45">
      <c r="C251" s="1722" t="s">
        <v>565</v>
      </c>
      <c r="D251" s="1893" t="s">
        <v>2490</v>
      </c>
      <c r="E251" s="1723">
        <v>0</v>
      </c>
      <c r="F251" s="1723">
        <v>0</v>
      </c>
      <c r="G251" s="1723">
        <v>0</v>
      </c>
      <c r="H251" s="1723">
        <v>0</v>
      </c>
      <c r="I251" s="1723">
        <v>0</v>
      </c>
      <c r="J251" s="1724">
        <v>0</v>
      </c>
      <c r="K251" s="1816">
        <v>0</v>
      </c>
    </row>
    <row r="252" spans="3:11" ht="16" customHeight="1" x14ac:dyDescent="0.45">
      <c r="C252" s="1722" t="s">
        <v>566</v>
      </c>
      <c r="D252" s="1893" t="s">
        <v>2490</v>
      </c>
      <c r="E252" s="1723">
        <v>0</v>
      </c>
      <c r="F252" s="1723">
        <v>0</v>
      </c>
      <c r="G252" s="1723">
        <v>0</v>
      </c>
      <c r="H252" s="1723">
        <v>0</v>
      </c>
      <c r="I252" s="1723">
        <v>0</v>
      </c>
      <c r="J252" s="1724">
        <v>0</v>
      </c>
      <c r="K252" s="1816">
        <v>0</v>
      </c>
    </row>
    <row r="253" spans="3:11" ht="16" customHeight="1" x14ac:dyDescent="0.45">
      <c r="C253" s="1722" t="s">
        <v>567</v>
      </c>
      <c r="D253" s="1893" t="s">
        <v>2490</v>
      </c>
      <c r="E253" s="1723">
        <v>0</v>
      </c>
      <c r="F253" s="1723">
        <v>0</v>
      </c>
      <c r="G253" s="1723">
        <v>0</v>
      </c>
      <c r="H253" s="1723">
        <v>0</v>
      </c>
      <c r="I253" s="1723">
        <v>0</v>
      </c>
      <c r="J253" s="1724">
        <v>0</v>
      </c>
      <c r="K253" s="1816">
        <v>0</v>
      </c>
    </row>
    <row r="254" spans="3:11" ht="16" customHeight="1" x14ac:dyDescent="0.45">
      <c r="C254" s="1722" t="s">
        <v>568</v>
      </c>
      <c r="D254" s="1893" t="s">
        <v>2490</v>
      </c>
      <c r="E254" s="1723">
        <v>0</v>
      </c>
      <c r="F254" s="1723">
        <v>0</v>
      </c>
      <c r="G254" s="1723">
        <v>0</v>
      </c>
      <c r="H254" s="1723">
        <v>0</v>
      </c>
      <c r="I254" s="1723">
        <v>0</v>
      </c>
      <c r="J254" s="1724">
        <v>0</v>
      </c>
      <c r="K254" s="1816">
        <v>0</v>
      </c>
    </row>
    <row r="255" spans="3:11" ht="16" customHeight="1" x14ac:dyDescent="0.45">
      <c r="C255" s="1722" t="s">
        <v>569</v>
      </c>
      <c r="D255" s="1893" t="s">
        <v>2490</v>
      </c>
      <c r="E255" s="1723">
        <v>0</v>
      </c>
      <c r="F255" s="1723">
        <v>0</v>
      </c>
      <c r="G255" s="1723">
        <v>0</v>
      </c>
      <c r="H255" s="1723">
        <v>0</v>
      </c>
      <c r="I255" s="1723">
        <v>0</v>
      </c>
      <c r="J255" s="1724">
        <v>0</v>
      </c>
      <c r="K255" s="1816">
        <v>0</v>
      </c>
    </row>
    <row r="256" spans="3:11" ht="16" customHeight="1" x14ac:dyDescent="0.45">
      <c r="C256" s="1722" t="s">
        <v>570</v>
      </c>
      <c r="D256" s="1893" t="s">
        <v>2490</v>
      </c>
      <c r="E256" s="1723">
        <v>0</v>
      </c>
      <c r="F256" s="1723">
        <v>0</v>
      </c>
      <c r="G256" s="1723">
        <v>0</v>
      </c>
      <c r="H256" s="1723">
        <v>0</v>
      </c>
      <c r="I256" s="1723">
        <v>0</v>
      </c>
      <c r="J256" s="1724">
        <v>0</v>
      </c>
      <c r="K256" s="1816">
        <v>0</v>
      </c>
    </row>
    <row r="257" spans="3:11" ht="16" customHeight="1" x14ac:dyDescent="0.45">
      <c r="C257" s="1722" t="s">
        <v>571</v>
      </c>
      <c r="D257" s="1893" t="s">
        <v>2490</v>
      </c>
      <c r="E257" s="1723">
        <v>0</v>
      </c>
      <c r="F257" s="1723">
        <v>0</v>
      </c>
      <c r="G257" s="1723">
        <v>0</v>
      </c>
      <c r="H257" s="1723">
        <v>0</v>
      </c>
      <c r="I257" s="1723">
        <v>0</v>
      </c>
      <c r="J257" s="1724">
        <v>0</v>
      </c>
      <c r="K257" s="1816">
        <v>0</v>
      </c>
    </row>
    <row r="258" spans="3:11" ht="16" customHeight="1" x14ac:dyDescent="0.45">
      <c r="C258" s="1722" t="s">
        <v>572</v>
      </c>
      <c r="D258" s="1893" t="s">
        <v>2490</v>
      </c>
      <c r="E258" s="1723">
        <v>0</v>
      </c>
      <c r="F258" s="1723">
        <v>0</v>
      </c>
      <c r="G258" s="1723">
        <v>0</v>
      </c>
      <c r="H258" s="1723">
        <v>0</v>
      </c>
      <c r="I258" s="1723">
        <v>0</v>
      </c>
      <c r="J258" s="1724">
        <v>0</v>
      </c>
      <c r="K258" s="1816">
        <v>0</v>
      </c>
    </row>
    <row r="259" spans="3:11" ht="16" customHeight="1" x14ac:dyDescent="0.45">
      <c r="C259" s="1722" t="s">
        <v>573</v>
      </c>
      <c r="D259" s="1893" t="s">
        <v>2490</v>
      </c>
      <c r="E259" s="1723">
        <v>0</v>
      </c>
      <c r="F259" s="1723">
        <v>0</v>
      </c>
      <c r="G259" s="1723">
        <v>0</v>
      </c>
      <c r="H259" s="1723">
        <v>0</v>
      </c>
      <c r="I259" s="1723">
        <v>0</v>
      </c>
      <c r="J259" s="1724">
        <v>0</v>
      </c>
      <c r="K259" s="1816">
        <v>0</v>
      </c>
    </row>
    <row r="260" spans="3:11" ht="16" customHeight="1" x14ac:dyDescent="0.45">
      <c r="C260" s="1722" t="s">
        <v>574</v>
      </c>
      <c r="D260" s="1893" t="s">
        <v>2490</v>
      </c>
      <c r="E260" s="1723">
        <v>0</v>
      </c>
      <c r="F260" s="1723">
        <v>0</v>
      </c>
      <c r="G260" s="1723">
        <v>0</v>
      </c>
      <c r="H260" s="1723">
        <v>0</v>
      </c>
      <c r="I260" s="1723">
        <v>0</v>
      </c>
      <c r="J260" s="1724">
        <v>0</v>
      </c>
      <c r="K260" s="1816">
        <v>0</v>
      </c>
    </row>
    <row r="261" spans="3:11" ht="16" customHeight="1" x14ac:dyDescent="0.45">
      <c r="C261" s="1722" t="s">
        <v>575</v>
      </c>
      <c r="D261" s="1893" t="s">
        <v>2490</v>
      </c>
      <c r="E261" s="1723">
        <v>0</v>
      </c>
      <c r="F261" s="1723">
        <v>0</v>
      </c>
      <c r="G261" s="1723">
        <v>0</v>
      </c>
      <c r="H261" s="1723">
        <v>0</v>
      </c>
      <c r="I261" s="1723">
        <v>0</v>
      </c>
      <c r="J261" s="1724">
        <v>0</v>
      </c>
      <c r="K261" s="1816">
        <v>0</v>
      </c>
    </row>
    <row r="262" spans="3:11" ht="16" customHeight="1" x14ac:dyDescent="0.45">
      <c r="C262" s="1722" t="s">
        <v>576</v>
      </c>
      <c r="D262" s="1893" t="s">
        <v>2490</v>
      </c>
      <c r="E262" s="1723">
        <v>0</v>
      </c>
      <c r="F262" s="1723">
        <v>0</v>
      </c>
      <c r="G262" s="1723">
        <v>0</v>
      </c>
      <c r="H262" s="1723">
        <v>0</v>
      </c>
      <c r="I262" s="1723">
        <v>0</v>
      </c>
      <c r="J262" s="1724">
        <v>0</v>
      </c>
      <c r="K262" s="1816">
        <v>0</v>
      </c>
    </row>
    <row r="263" spans="3:11" ht="16" customHeight="1" x14ac:dyDescent="0.45">
      <c r="C263" s="1722" t="s">
        <v>577</v>
      </c>
      <c r="D263" s="1893" t="s">
        <v>2490</v>
      </c>
      <c r="E263" s="1723">
        <v>0</v>
      </c>
      <c r="F263" s="1723">
        <v>0</v>
      </c>
      <c r="G263" s="1723">
        <v>0</v>
      </c>
      <c r="H263" s="1723">
        <v>0</v>
      </c>
      <c r="I263" s="1723">
        <v>0</v>
      </c>
      <c r="J263" s="1724">
        <v>0</v>
      </c>
      <c r="K263" s="1816">
        <v>0</v>
      </c>
    </row>
    <row r="264" spans="3:11" ht="16" customHeight="1" x14ac:dyDescent="0.45">
      <c r="C264" s="1722" t="s">
        <v>578</v>
      </c>
      <c r="D264" s="1893" t="s">
        <v>2490</v>
      </c>
      <c r="E264" s="1723">
        <v>0</v>
      </c>
      <c r="F264" s="1723">
        <v>0</v>
      </c>
      <c r="G264" s="1723">
        <v>0</v>
      </c>
      <c r="H264" s="1723">
        <v>0</v>
      </c>
      <c r="I264" s="1723">
        <v>0</v>
      </c>
      <c r="J264" s="1724">
        <v>0</v>
      </c>
      <c r="K264" s="1816">
        <v>0</v>
      </c>
    </row>
    <row r="265" spans="3:11" ht="16" customHeight="1" x14ac:dyDescent="0.45">
      <c r="C265" s="1722" t="s">
        <v>579</v>
      </c>
      <c r="D265" s="1893" t="s">
        <v>2490</v>
      </c>
      <c r="E265" s="1723">
        <v>0</v>
      </c>
      <c r="F265" s="1723">
        <v>0</v>
      </c>
      <c r="G265" s="1723">
        <v>0</v>
      </c>
      <c r="H265" s="1723">
        <v>0</v>
      </c>
      <c r="I265" s="1723">
        <v>0</v>
      </c>
      <c r="J265" s="1724">
        <v>0</v>
      </c>
      <c r="K265" s="1816">
        <v>0</v>
      </c>
    </row>
    <row r="266" spans="3:11" ht="16" customHeight="1" x14ac:dyDescent="0.45">
      <c r="C266" s="1722" t="s">
        <v>580</v>
      </c>
      <c r="D266" s="1893" t="s">
        <v>2490</v>
      </c>
      <c r="E266" s="1723">
        <v>0</v>
      </c>
      <c r="F266" s="1723">
        <v>0</v>
      </c>
      <c r="G266" s="1723">
        <v>0</v>
      </c>
      <c r="H266" s="1723">
        <v>0</v>
      </c>
      <c r="I266" s="1723">
        <v>0</v>
      </c>
      <c r="J266" s="1724">
        <v>0</v>
      </c>
      <c r="K266" s="1816">
        <v>0</v>
      </c>
    </row>
    <row r="267" spans="3:11" ht="16" customHeight="1" x14ac:dyDescent="0.45">
      <c r="C267" s="1722" t="s">
        <v>581</v>
      </c>
      <c r="D267" s="1893" t="s">
        <v>2490</v>
      </c>
      <c r="E267" s="1723">
        <v>0</v>
      </c>
      <c r="F267" s="1723">
        <v>0</v>
      </c>
      <c r="G267" s="1723">
        <v>0</v>
      </c>
      <c r="H267" s="1723">
        <v>0</v>
      </c>
      <c r="I267" s="1723">
        <v>0</v>
      </c>
      <c r="J267" s="1724">
        <v>0</v>
      </c>
      <c r="K267" s="1816">
        <v>0</v>
      </c>
    </row>
    <row r="268" spans="3:11" ht="16" customHeight="1" x14ac:dyDescent="0.45">
      <c r="C268" s="1722" t="s">
        <v>582</v>
      </c>
      <c r="D268" s="1893" t="s">
        <v>2490</v>
      </c>
      <c r="E268" s="1723">
        <v>0</v>
      </c>
      <c r="F268" s="1723">
        <v>0</v>
      </c>
      <c r="G268" s="1723">
        <v>0</v>
      </c>
      <c r="H268" s="1723">
        <v>0</v>
      </c>
      <c r="I268" s="1723">
        <v>0</v>
      </c>
      <c r="J268" s="1724">
        <v>0</v>
      </c>
      <c r="K268" s="1816">
        <v>0</v>
      </c>
    </row>
    <row r="269" spans="3:11" ht="16" customHeight="1" x14ac:dyDescent="0.45">
      <c r="C269" s="1722" t="s">
        <v>583</v>
      </c>
      <c r="D269" s="1893" t="s">
        <v>2490</v>
      </c>
      <c r="E269" s="1723">
        <v>0</v>
      </c>
      <c r="F269" s="1723">
        <v>0</v>
      </c>
      <c r="G269" s="1723">
        <v>0</v>
      </c>
      <c r="H269" s="1723">
        <v>0</v>
      </c>
      <c r="I269" s="1723">
        <v>0</v>
      </c>
      <c r="J269" s="1724">
        <v>0</v>
      </c>
      <c r="K269" s="1816">
        <v>0</v>
      </c>
    </row>
    <row r="270" spans="3:11" ht="16" customHeight="1" x14ac:dyDescent="0.45">
      <c r="C270" s="1722" t="s">
        <v>584</v>
      </c>
      <c r="D270" s="1893" t="s">
        <v>2490</v>
      </c>
      <c r="E270" s="1723">
        <v>0</v>
      </c>
      <c r="F270" s="1723">
        <v>0</v>
      </c>
      <c r="G270" s="1723">
        <v>0</v>
      </c>
      <c r="H270" s="1723">
        <v>0</v>
      </c>
      <c r="I270" s="1723">
        <v>0</v>
      </c>
      <c r="J270" s="1724">
        <v>0</v>
      </c>
      <c r="K270" s="1816">
        <v>0</v>
      </c>
    </row>
    <row r="271" spans="3:11" ht="16" customHeight="1" x14ac:dyDescent="0.45">
      <c r="C271" s="1722" t="s">
        <v>585</v>
      </c>
      <c r="D271" s="1893" t="s">
        <v>2490</v>
      </c>
      <c r="E271" s="1723">
        <v>0</v>
      </c>
      <c r="F271" s="1723">
        <v>0</v>
      </c>
      <c r="G271" s="1723">
        <v>0</v>
      </c>
      <c r="H271" s="1723">
        <v>0</v>
      </c>
      <c r="I271" s="1723">
        <v>0</v>
      </c>
      <c r="J271" s="1724">
        <v>0</v>
      </c>
      <c r="K271" s="1816">
        <v>0</v>
      </c>
    </row>
    <row r="272" spans="3:11" ht="16" customHeight="1" x14ac:dyDescent="0.45">
      <c r="C272" s="1722" t="s">
        <v>586</v>
      </c>
      <c r="D272" s="1893" t="s">
        <v>2490</v>
      </c>
      <c r="E272" s="1723">
        <v>0</v>
      </c>
      <c r="F272" s="1723">
        <v>0</v>
      </c>
      <c r="G272" s="1723">
        <v>0</v>
      </c>
      <c r="H272" s="1723">
        <v>0</v>
      </c>
      <c r="I272" s="1723">
        <v>0</v>
      </c>
      <c r="J272" s="1724">
        <v>0</v>
      </c>
      <c r="K272" s="1816">
        <v>0</v>
      </c>
    </row>
    <row r="273" spans="3:11" ht="16" customHeight="1" x14ac:dyDescent="0.45">
      <c r="C273" s="1722" t="s">
        <v>587</v>
      </c>
      <c r="D273" s="1893" t="s">
        <v>2490</v>
      </c>
      <c r="E273" s="1723">
        <v>0</v>
      </c>
      <c r="F273" s="1723">
        <v>0</v>
      </c>
      <c r="G273" s="1723">
        <v>0</v>
      </c>
      <c r="H273" s="1723">
        <v>0</v>
      </c>
      <c r="I273" s="1723">
        <v>0</v>
      </c>
      <c r="J273" s="1724">
        <v>0</v>
      </c>
      <c r="K273" s="1816">
        <v>0</v>
      </c>
    </row>
    <row r="274" spans="3:11" ht="16" customHeight="1" x14ac:dyDescent="0.45">
      <c r="C274" s="1722" t="s">
        <v>588</v>
      </c>
      <c r="D274" s="1893" t="s">
        <v>2490</v>
      </c>
      <c r="E274" s="1723">
        <v>0</v>
      </c>
      <c r="F274" s="1723">
        <v>0</v>
      </c>
      <c r="G274" s="1723">
        <v>0</v>
      </c>
      <c r="H274" s="1723">
        <v>0</v>
      </c>
      <c r="I274" s="1723">
        <v>0</v>
      </c>
      <c r="J274" s="1724">
        <v>0</v>
      </c>
      <c r="K274" s="1816">
        <v>0</v>
      </c>
    </row>
    <row r="275" spans="3:11" ht="16" customHeight="1" x14ac:dyDescent="0.45">
      <c r="C275" s="1722" t="s">
        <v>589</v>
      </c>
      <c r="D275" s="1893" t="s">
        <v>2490</v>
      </c>
      <c r="E275" s="1723">
        <v>0</v>
      </c>
      <c r="F275" s="1723">
        <v>0</v>
      </c>
      <c r="G275" s="1723">
        <v>0</v>
      </c>
      <c r="H275" s="1723">
        <v>0</v>
      </c>
      <c r="I275" s="1723">
        <v>0</v>
      </c>
      <c r="J275" s="1724">
        <v>0</v>
      </c>
      <c r="K275" s="1816">
        <v>0</v>
      </c>
    </row>
    <row r="276" spans="3:11" ht="16" customHeight="1" x14ac:dyDescent="0.45">
      <c r="C276" s="1722" t="s">
        <v>590</v>
      </c>
      <c r="D276" s="1893" t="s">
        <v>2490</v>
      </c>
      <c r="E276" s="1723">
        <v>0</v>
      </c>
      <c r="F276" s="1723">
        <v>0</v>
      </c>
      <c r="G276" s="1723">
        <v>0</v>
      </c>
      <c r="H276" s="1723">
        <v>0</v>
      </c>
      <c r="I276" s="1723">
        <v>0</v>
      </c>
      <c r="J276" s="1724">
        <v>0</v>
      </c>
      <c r="K276" s="1816">
        <v>0</v>
      </c>
    </row>
    <row r="277" spans="3:11" ht="16" customHeight="1" x14ac:dyDescent="0.45">
      <c r="C277" s="1722" t="s">
        <v>591</v>
      </c>
      <c r="D277" s="1893" t="s">
        <v>2490</v>
      </c>
      <c r="E277" s="1723">
        <v>0</v>
      </c>
      <c r="F277" s="1723">
        <v>0</v>
      </c>
      <c r="G277" s="1723">
        <v>0</v>
      </c>
      <c r="H277" s="1723">
        <v>0</v>
      </c>
      <c r="I277" s="1723">
        <v>0</v>
      </c>
      <c r="J277" s="1724">
        <v>0</v>
      </c>
      <c r="K277" s="1816">
        <v>0</v>
      </c>
    </row>
    <row r="278" spans="3:11" ht="16" customHeight="1" x14ac:dyDescent="0.45">
      <c r="C278" s="1722" t="s">
        <v>592</v>
      </c>
      <c r="D278" s="1893" t="s">
        <v>2490</v>
      </c>
      <c r="E278" s="1723">
        <v>0</v>
      </c>
      <c r="F278" s="1723">
        <v>0</v>
      </c>
      <c r="G278" s="1723">
        <v>0</v>
      </c>
      <c r="H278" s="1723">
        <v>0</v>
      </c>
      <c r="I278" s="1723">
        <v>0</v>
      </c>
      <c r="J278" s="1724">
        <v>0</v>
      </c>
      <c r="K278" s="1816">
        <v>0</v>
      </c>
    </row>
    <row r="279" spans="3:11" ht="16" customHeight="1" x14ac:dyDescent="0.45">
      <c r="C279" s="1722" t="s">
        <v>593</v>
      </c>
      <c r="D279" s="1893" t="s">
        <v>2490</v>
      </c>
      <c r="E279" s="1723">
        <v>0</v>
      </c>
      <c r="F279" s="1723">
        <v>0</v>
      </c>
      <c r="G279" s="1723">
        <v>0</v>
      </c>
      <c r="H279" s="1723">
        <v>0</v>
      </c>
      <c r="I279" s="1723">
        <v>0</v>
      </c>
      <c r="J279" s="1724">
        <v>0</v>
      </c>
      <c r="K279" s="1816">
        <v>0</v>
      </c>
    </row>
    <row r="280" spans="3:11" ht="16" customHeight="1" x14ac:dyDescent="0.45">
      <c r="C280" s="1722" t="s">
        <v>594</v>
      </c>
      <c r="D280" s="1893" t="s">
        <v>2490</v>
      </c>
      <c r="E280" s="1723">
        <v>0</v>
      </c>
      <c r="F280" s="1723">
        <v>0</v>
      </c>
      <c r="G280" s="1723">
        <v>0</v>
      </c>
      <c r="H280" s="1723">
        <v>0</v>
      </c>
      <c r="I280" s="1723">
        <v>0</v>
      </c>
      <c r="J280" s="1724">
        <v>0</v>
      </c>
      <c r="K280" s="1816">
        <v>0</v>
      </c>
    </row>
    <row r="281" spans="3:11" ht="16" customHeight="1" x14ac:dyDescent="0.45">
      <c r="C281" s="1722" t="s">
        <v>595</v>
      </c>
      <c r="D281" s="1893" t="s">
        <v>2490</v>
      </c>
      <c r="E281" s="1723">
        <v>0</v>
      </c>
      <c r="F281" s="1723">
        <v>0</v>
      </c>
      <c r="G281" s="1723">
        <v>0</v>
      </c>
      <c r="H281" s="1723">
        <v>0</v>
      </c>
      <c r="I281" s="1723">
        <v>0</v>
      </c>
      <c r="J281" s="1724">
        <v>0</v>
      </c>
      <c r="K281" s="1816">
        <v>0</v>
      </c>
    </row>
    <row r="282" spans="3:11" ht="16" customHeight="1" x14ac:dyDescent="0.45">
      <c r="C282" s="1722" t="s">
        <v>596</v>
      </c>
      <c r="D282" s="1893" t="s">
        <v>2490</v>
      </c>
      <c r="E282" s="1723">
        <v>0</v>
      </c>
      <c r="F282" s="1723">
        <v>0</v>
      </c>
      <c r="G282" s="1723">
        <v>0</v>
      </c>
      <c r="H282" s="1723">
        <v>0</v>
      </c>
      <c r="I282" s="1723">
        <v>0</v>
      </c>
      <c r="J282" s="1724">
        <v>0</v>
      </c>
      <c r="K282" s="1816">
        <v>0</v>
      </c>
    </row>
    <row r="283" spans="3:11" ht="16" customHeight="1" x14ac:dyDescent="0.45">
      <c r="C283" s="1722" t="s">
        <v>597</v>
      </c>
      <c r="D283" s="1893" t="s">
        <v>2490</v>
      </c>
      <c r="E283" s="1723">
        <v>0</v>
      </c>
      <c r="F283" s="1723">
        <v>0</v>
      </c>
      <c r="G283" s="1723">
        <v>0</v>
      </c>
      <c r="H283" s="1723">
        <v>0</v>
      </c>
      <c r="I283" s="1723">
        <v>0</v>
      </c>
      <c r="J283" s="1724">
        <v>0</v>
      </c>
      <c r="K283" s="1816">
        <v>0</v>
      </c>
    </row>
    <row r="284" spans="3:11" ht="16" customHeight="1" x14ac:dyDescent="0.45">
      <c r="C284" s="1729">
        <v>332</v>
      </c>
      <c r="D284" s="1743" t="s">
        <v>4520</v>
      </c>
      <c r="E284" s="1731">
        <v>0</v>
      </c>
      <c r="F284" s="1731">
        <v>0</v>
      </c>
      <c r="G284" s="1731">
        <v>0</v>
      </c>
      <c r="H284" s="1731">
        <v>0</v>
      </c>
      <c r="I284" s="1731">
        <v>0</v>
      </c>
      <c r="J284" s="1732">
        <v>0</v>
      </c>
      <c r="K284" s="1816">
        <v>0</v>
      </c>
    </row>
    <row r="285" spans="3:11" ht="16" customHeight="1" x14ac:dyDescent="0.45">
      <c r="C285" s="1729">
        <v>333</v>
      </c>
      <c r="D285" s="1743" t="s">
        <v>4536</v>
      </c>
      <c r="E285" s="1731">
        <v>0</v>
      </c>
      <c r="F285" s="1731">
        <v>0</v>
      </c>
      <c r="G285" s="1731">
        <v>0</v>
      </c>
      <c r="H285" s="1731">
        <v>0</v>
      </c>
      <c r="I285" s="1731">
        <v>0</v>
      </c>
      <c r="J285" s="1732">
        <v>0</v>
      </c>
      <c r="K285" s="1816">
        <v>0</v>
      </c>
    </row>
    <row r="286" spans="3:11" ht="16" customHeight="1" x14ac:dyDescent="0.45">
      <c r="C286" s="1722">
        <v>3331</v>
      </c>
      <c r="D286" s="1893" t="s">
        <v>4522</v>
      </c>
      <c r="E286" s="1723">
        <v>0</v>
      </c>
      <c r="F286" s="1723">
        <v>0</v>
      </c>
      <c r="G286" s="1723">
        <v>0</v>
      </c>
      <c r="H286" s="1723">
        <v>0</v>
      </c>
      <c r="I286" s="1723">
        <v>0</v>
      </c>
      <c r="J286" s="1724">
        <v>0</v>
      </c>
      <c r="K286" s="1816">
        <v>0</v>
      </c>
    </row>
    <row r="287" spans="3:11" ht="16" customHeight="1" x14ac:dyDescent="0.45">
      <c r="C287" s="1733">
        <v>33311</v>
      </c>
      <c r="D287" s="1894" t="s">
        <v>169</v>
      </c>
      <c r="E287" s="1734">
        <v>0</v>
      </c>
      <c r="F287" s="1734">
        <v>0</v>
      </c>
      <c r="G287" s="1734">
        <v>0</v>
      </c>
      <c r="H287" s="1734">
        <v>0</v>
      </c>
      <c r="I287" s="1734">
        <v>0</v>
      </c>
      <c r="J287" s="1735">
        <v>0</v>
      </c>
      <c r="K287" s="1816">
        <v>0</v>
      </c>
    </row>
    <row r="288" spans="3:11" ht="16" customHeight="1" x14ac:dyDescent="0.45">
      <c r="C288" s="1733">
        <v>33312</v>
      </c>
      <c r="D288" s="1894" t="s">
        <v>1057</v>
      </c>
      <c r="E288" s="1734">
        <v>0</v>
      </c>
      <c r="F288" s="1734">
        <v>0</v>
      </c>
      <c r="G288" s="1734">
        <v>0</v>
      </c>
      <c r="H288" s="1734">
        <v>0</v>
      </c>
      <c r="I288" s="1734">
        <v>0</v>
      </c>
      <c r="J288" s="1735">
        <v>0</v>
      </c>
      <c r="K288" s="1816">
        <v>0</v>
      </c>
    </row>
    <row r="289" spans="3:11" ht="16" customHeight="1" x14ac:dyDescent="0.45">
      <c r="C289" s="1733" t="s">
        <v>4523</v>
      </c>
      <c r="D289" s="1894" t="s">
        <v>4524</v>
      </c>
      <c r="E289" s="1734">
        <v>0</v>
      </c>
      <c r="F289" s="1734">
        <v>0</v>
      </c>
      <c r="G289" s="1734">
        <v>0</v>
      </c>
      <c r="H289" s="1734">
        <v>0</v>
      </c>
      <c r="I289" s="1734">
        <v>0</v>
      </c>
      <c r="J289" s="1735">
        <v>0</v>
      </c>
      <c r="K289" s="1816">
        <v>0</v>
      </c>
    </row>
    <row r="290" spans="3:11" ht="16" customHeight="1" x14ac:dyDescent="0.45">
      <c r="C290" s="1722">
        <v>3332</v>
      </c>
      <c r="D290" s="1893" t="s">
        <v>170</v>
      </c>
      <c r="E290" s="1723">
        <v>0</v>
      </c>
      <c r="F290" s="1723">
        <v>0</v>
      </c>
      <c r="G290" s="1723">
        <v>0</v>
      </c>
      <c r="H290" s="1723">
        <v>0</v>
      </c>
      <c r="I290" s="1723">
        <v>0</v>
      </c>
      <c r="J290" s="1724">
        <v>0</v>
      </c>
      <c r="K290" s="1816">
        <v>0</v>
      </c>
    </row>
    <row r="291" spans="3:11" ht="16" customHeight="1" x14ac:dyDescent="0.45">
      <c r="C291" s="1722">
        <v>3333</v>
      </c>
      <c r="D291" s="1893" t="s">
        <v>171</v>
      </c>
      <c r="E291" s="1723">
        <v>0</v>
      </c>
      <c r="F291" s="1723">
        <v>0</v>
      </c>
      <c r="G291" s="1723">
        <v>0</v>
      </c>
      <c r="H291" s="1723">
        <v>0</v>
      </c>
      <c r="I291" s="1723">
        <v>0</v>
      </c>
      <c r="J291" s="1724">
        <v>0</v>
      </c>
      <c r="K291" s="1816">
        <v>0</v>
      </c>
    </row>
    <row r="292" spans="3:11" ht="16" customHeight="1" x14ac:dyDescent="0.45">
      <c r="C292" s="1722">
        <v>3334</v>
      </c>
      <c r="D292" s="1893" t="s">
        <v>173</v>
      </c>
      <c r="E292" s="1723">
        <v>0</v>
      </c>
      <c r="F292" s="1723">
        <v>0</v>
      </c>
      <c r="G292" s="1723">
        <v>0</v>
      </c>
      <c r="H292" s="1723">
        <v>0</v>
      </c>
      <c r="I292" s="1723">
        <v>0</v>
      </c>
      <c r="J292" s="1724">
        <v>0</v>
      </c>
      <c r="K292" s="1816">
        <v>0</v>
      </c>
    </row>
    <row r="293" spans="3:11" ht="16" customHeight="1" x14ac:dyDescent="0.45">
      <c r="C293" s="1722">
        <v>3335</v>
      </c>
      <c r="D293" s="1893" t="s">
        <v>175</v>
      </c>
      <c r="E293" s="1723">
        <v>0</v>
      </c>
      <c r="F293" s="1723">
        <v>0</v>
      </c>
      <c r="G293" s="1723">
        <v>0</v>
      </c>
      <c r="H293" s="1723">
        <v>0</v>
      </c>
      <c r="I293" s="1723">
        <v>0</v>
      </c>
      <c r="J293" s="1724">
        <v>0</v>
      </c>
      <c r="K293" s="1816">
        <v>0</v>
      </c>
    </row>
    <row r="294" spans="3:11" ht="16" customHeight="1" x14ac:dyDescent="0.45">
      <c r="C294" s="1722">
        <v>3336</v>
      </c>
      <c r="D294" s="1893" t="s">
        <v>176</v>
      </c>
      <c r="E294" s="1723">
        <v>0</v>
      </c>
      <c r="F294" s="1723">
        <v>0</v>
      </c>
      <c r="G294" s="1723">
        <v>0</v>
      </c>
      <c r="H294" s="1723">
        <v>0</v>
      </c>
      <c r="I294" s="1723">
        <v>0</v>
      </c>
      <c r="J294" s="1724">
        <v>0</v>
      </c>
      <c r="K294" s="1816">
        <v>0</v>
      </c>
    </row>
    <row r="295" spans="3:11" ht="16" customHeight="1" x14ac:dyDescent="0.45">
      <c r="C295" s="1722">
        <v>3337</v>
      </c>
      <c r="D295" s="1893" t="s">
        <v>177</v>
      </c>
      <c r="E295" s="1723">
        <v>0</v>
      </c>
      <c r="F295" s="1723">
        <v>0</v>
      </c>
      <c r="G295" s="1723">
        <v>0</v>
      </c>
      <c r="H295" s="1723">
        <v>0</v>
      </c>
      <c r="I295" s="1723">
        <v>0</v>
      </c>
      <c r="J295" s="1724">
        <v>0</v>
      </c>
      <c r="K295" s="1816">
        <v>0</v>
      </c>
    </row>
    <row r="296" spans="3:11" ht="16" customHeight="1" x14ac:dyDescent="0.45">
      <c r="C296" s="1722">
        <v>3338</v>
      </c>
      <c r="D296" s="1893" t="s">
        <v>948</v>
      </c>
      <c r="E296" s="1723">
        <v>0</v>
      </c>
      <c r="F296" s="1723">
        <v>0</v>
      </c>
      <c r="G296" s="1723">
        <v>0</v>
      </c>
      <c r="H296" s="1723">
        <v>0</v>
      </c>
      <c r="I296" s="1723">
        <v>0</v>
      </c>
      <c r="J296" s="1724">
        <v>0</v>
      </c>
      <c r="K296" s="1816">
        <v>0</v>
      </c>
    </row>
    <row r="297" spans="3:11" ht="16" customHeight="1" x14ac:dyDescent="0.45">
      <c r="C297" s="1733">
        <v>33381</v>
      </c>
      <c r="D297" s="1894" t="s">
        <v>1058</v>
      </c>
      <c r="E297" s="1734">
        <v>0</v>
      </c>
      <c r="F297" s="1734">
        <v>0</v>
      </c>
      <c r="G297" s="1734">
        <v>0</v>
      </c>
      <c r="H297" s="1734">
        <v>0</v>
      </c>
      <c r="I297" s="1734">
        <v>0</v>
      </c>
      <c r="J297" s="1735">
        <v>0</v>
      </c>
      <c r="K297" s="1816">
        <v>0</v>
      </c>
    </row>
    <row r="298" spans="3:11" ht="16" customHeight="1" x14ac:dyDescent="0.45">
      <c r="C298" s="1733">
        <v>33382</v>
      </c>
      <c r="D298" s="1894" t="s">
        <v>1059</v>
      </c>
      <c r="E298" s="1734">
        <v>0</v>
      </c>
      <c r="F298" s="1734">
        <v>0</v>
      </c>
      <c r="G298" s="1734">
        <v>0</v>
      </c>
      <c r="H298" s="1734">
        <v>0</v>
      </c>
      <c r="I298" s="1734">
        <v>0</v>
      </c>
      <c r="J298" s="1735">
        <v>0</v>
      </c>
      <c r="K298" s="1816">
        <v>0</v>
      </c>
    </row>
    <row r="299" spans="3:11" ht="16" customHeight="1" x14ac:dyDescent="0.45">
      <c r="C299" s="1722">
        <v>3339</v>
      </c>
      <c r="D299" s="1893" t="s">
        <v>178</v>
      </c>
      <c r="E299" s="1723">
        <v>0</v>
      </c>
      <c r="F299" s="1723">
        <v>0</v>
      </c>
      <c r="G299" s="1723">
        <v>0</v>
      </c>
      <c r="H299" s="1723">
        <v>0</v>
      </c>
      <c r="I299" s="1723">
        <v>0</v>
      </c>
      <c r="J299" s="1724">
        <v>0</v>
      </c>
      <c r="K299" s="1816">
        <v>0</v>
      </c>
    </row>
    <row r="300" spans="3:11" ht="16" customHeight="1" x14ac:dyDescent="0.45">
      <c r="C300" s="1729">
        <v>334</v>
      </c>
      <c r="D300" s="1743" t="s">
        <v>179</v>
      </c>
      <c r="E300" s="1731">
        <v>0</v>
      </c>
      <c r="F300" s="1731">
        <v>0</v>
      </c>
      <c r="G300" s="1731">
        <v>0</v>
      </c>
      <c r="H300" s="1731">
        <v>0</v>
      </c>
      <c r="I300" s="1731">
        <v>0</v>
      </c>
      <c r="J300" s="1732">
        <v>0</v>
      </c>
      <c r="K300" s="1816">
        <v>0</v>
      </c>
    </row>
    <row r="301" spans="3:11" ht="16" customHeight="1" x14ac:dyDescent="0.45">
      <c r="C301" s="1722">
        <v>3341</v>
      </c>
      <c r="D301" s="1893" t="s">
        <v>1122</v>
      </c>
      <c r="E301" s="1723">
        <v>0</v>
      </c>
      <c r="F301" s="1723">
        <v>0</v>
      </c>
      <c r="G301" s="1723">
        <v>0</v>
      </c>
      <c r="H301" s="1723">
        <v>0</v>
      </c>
      <c r="I301" s="1723">
        <v>0</v>
      </c>
      <c r="J301" s="1724">
        <v>0</v>
      </c>
      <c r="K301" s="1816">
        <v>0</v>
      </c>
    </row>
    <row r="302" spans="3:11" ht="16" customHeight="1" x14ac:dyDescent="0.45">
      <c r="C302" s="1722">
        <v>3348</v>
      </c>
      <c r="D302" s="1893" t="s">
        <v>1123</v>
      </c>
      <c r="E302" s="1723">
        <v>0</v>
      </c>
      <c r="F302" s="1723">
        <v>0</v>
      </c>
      <c r="G302" s="1723">
        <v>0</v>
      </c>
      <c r="H302" s="1723">
        <v>0</v>
      </c>
      <c r="I302" s="1723">
        <v>0</v>
      </c>
      <c r="J302" s="1724">
        <v>0</v>
      </c>
      <c r="K302" s="1816">
        <v>0</v>
      </c>
    </row>
    <row r="303" spans="3:11" ht="16" customHeight="1" x14ac:dyDescent="0.45">
      <c r="C303" s="1729">
        <v>335</v>
      </c>
      <c r="D303" s="1743" t="s">
        <v>180</v>
      </c>
      <c r="E303" s="1731">
        <v>0</v>
      </c>
      <c r="F303" s="1731">
        <v>0</v>
      </c>
      <c r="G303" s="1731">
        <v>0</v>
      </c>
      <c r="H303" s="1731">
        <v>0</v>
      </c>
      <c r="I303" s="1731">
        <v>0</v>
      </c>
      <c r="J303" s="1732">
        <v>0</v>
      </c>
      <c r="K303" s="1816">
        <v>0</v>
      </c>
    </row>
    <row r="304" spans="3:11" ht="16" customHeight="1" x14ac:dyDescent="0.45">
      <c r="C304" s="1729">
        <v>336</v>
      </c>
      <c r="D304" s="1743" t="s">
        <v>181</v>
      </c>
      <c r="E304" s="1731">
        <v>0</v>
      </c>
      <c r="F304" s="1731">
        <v>0</v>
      </c>
      <c r="G304" s="1731">
        <v>0</v>
      </c>
      <c r="H304" s="1731">
        <v>0</v>
      </c>
      <c r="I304" s="1731">
        <v>0</v>
      </c>
      <c r="J304" s="1732">
        <v>0</v>
      </c>
      <c r="K304" s="1816">
        <v>0</v>
      </c>
    </row>
    <row r="305" spans="3:11" ht="16" customHeight="1" x14ac:dyDescent="0.45">
      <c r="C305" s="1722">
        <v>3361</v>
      </c>
      <c r="D305" s="1893" t="s">
        <v>1060</v>
      </c>
      <c r="E305" s="1723">
        <v>0</v>
      </c>
      <c r="F305" s="1723">
        <v>0</v>
      </c>
      <c r="G305" s="1723">
        <v>0</v>
      </c>
      <c r="H305" s="1723">
        <v>0</v>
      </c>
      <c r="I305" s="1723">
        <v>0</v>
      </c>
      <c r="J305" s="1724">
        <v>0</v>
      </c>
      <c r="K305" s="1816">
        <v>0</v>
      </c>
    </row>
    <row r="306" spans="3:11" ht="16" customHeight="1" x14ac:dyDescent="0.45">
      <c r="C306" s="1722">
        <v>3362</v>
      </c>
      <c r="D306" s="1893" t="s">
        <v>1061</v>
      </c>
      <c r="E306" s="1723">
        <v>0</v>
      </c>
      <c r="F306" s="1723">
        <v>0</v>
      </c>
      <c r="G306" s="1723">
        <v>0</v>
      </c>
      <c r="H306" s="1723">
        <v>0</v>
      </c>
      <c r="I306" s="1723">
        <v>0</v>
      </c>
      <c r="J306" s="1724">
        <v>0</v>
      </c>
      <c r="K306" s="1816">
        <v>0</v>
      </c>
    </row>
    <row r="307" spans="3:11" ht="16" customHeight="1" x14ac:dyDescent="0.45">
      <c r="C307" s="1722">
        <v>3363</v>
      </c>
      <c r="D307" s="1893" t="s">
        <v>1062</v>
      </c>
      <c r="E307" s="1723">
        <v>0</v>
      </c>
      <c r="F307" s="1723">
        <v>0</v>
      </c>
      <c r="G307" s="1723">
        <v>0</v>
      </c>
      <c r="H307" s="1723">
        <v>0</v>
      </c>
      <c r="I307" s="1723">
        <v>0</v>
      </c>
      <c r="J307" s="1724">
        <v>0</v>
      </c>
      <c r="K307" s="1816">
        <v>0</v>
      </c>
    </row>
    <row r="308" spans="3:11" ht="16" customHeight="1" x14ac:dyDescent="0.45">
      <c r="C308" s="1722">
        <v>3368</v>
      </c>
      <c r="D308" s="1893" t="s">
        <v>1063</v>
      </c>
      <c r="E308" s="1723">
        <v>0</v>
      </c>
      <c r="F308" s="1723">
        <v>0</v>
      </c>
      <c r="G308" s="1723">
        <v>0</v>
      </c>
      <c r="H308" s="1723">
        <v>0</v>
      </c>
      <c r="I308" s="1723">
        <v>0</v>
      </c>
      <c r="J308" s="1724">
        <v>0</v>
      </c>
      <c r="K308" s="1816">
        <v>0</v>
      </c>
    </row>
    <row r="309" spans="3:11" ht="16" customHeight="1" x14ac:dyDescent="0.45">
      <c r="C309" s="1729">
        <v>337</v>
      </c>
      <c r="D309" s="1743" t="s">
        <v>2491</v>
      </c>
      <c r="E309" s="1731">
        <v>0</v>
      </c>
      <c r="F309" s="1731">
        <v>0</v>
      </c>
      <c r="G309" s="1731">
        <v>0</v>
      </c>
      <c r="H309" s="1731">
        <v>0</v>
      </c>
      <c r="I309" s="1731">
        <v>0</v>
      </c>
      <c r="J309" s="1732">
        <v>0</v>
      </c>
      <c r="K309" s="1816">
        <v>0</v>
      </c>
    </row>
    <row r="310" spans="3:11" ht="16" customHeight="1" x14ac:dyDescent="0.45">
      <c r="C310" s="1729">
        <v>338</v>
      </c>
      <c r="D310" s="1743" t="s">
        <v>182</v>
      </c>
      <c r="E310" s="1731">
        <v>0</v>
      </c>
      <c r="F310" s="1731">
        <v>0</v>
      </c>
      <c r="G310" s="1731">
        <v>0</v>
      </c>
      <c r="H310" s="1731">
        <v>0</v>
      </c>
      <c r="I310" s="1731">
        <v>0</v>
      </c>
      <c r="J310" s="1732">
        <v>0</v>
      </c>
      <c r="K310" s="1816">
        <v>0</v>
      </c>
    </row>
    <row r="311" spans="3:11" ht="16" customHeight="1" x14ac:dyDescent="0.45">
      <c r="C311" s="1722">
        <v>3381</v>
      </c>
      <c r="D311" s="1893" t="s">
        <v>183</v>
      </c>
      <c r="E311" s="1723">
        <v>0</v>
      </c>
      <c r="F311" s="1723">
        <v>0</v>
      </c>
      <c r="G311" s="1723">
        <v>0</v>
      </c>
      <c r="H311" s="1723">
        <v>0</v>
      </c>
      <c r="I311" s="1723">
        <v>0</v>
      </c>
      <c r="J311" s="1724">
        <v>0</v>
      </c>
      <c r="K311" s="1816">
        <v>0</v>
      </c>
    </row>
    <row r="312" spans="3:11" ht="16" customHeight="1" x14ac:dyDescent="0.45">
      <c r="C312" s="1722">
        <v>3382</v>
      </c>
      <c r="D312" s="1893" t="s">
        <v>2492</v>
      </c>
      <c r="E312" s="1723">
        <v>0</v>
      </c>
      <c r="F312" s="1723">
        <v>0</v>
      </c>
      <c r="G312" s="1723">
        <v>0</v>
      </c>
      <c r="H312" s="1723">
        <v>0</v>
      </c>
      <c r="I312" s="1723">
        <v>0</v>
      </c>
      <c r="J312" s="1724">
        <v>0</v>
      </c>
      <c r="K312" s="1816">
        <v>0</v>
      </c>
    </row>
    <row r="313" spans="3:11" ht="16" customHeight="1" x14ac:dyDescent="0.45">
      <c r="C313" s="1722">
        <v>3383</v>
      </c>
      <c r="D313" s="1893" t="s">
        <v>184</v>
      </c>
      <c r="E313" s="1723">
        <v>0</v>
      </c>
      <c r="F313" s="1723">
        <v>0</v>
      </c>
      <c r="G313" s="1723">
        <v>0</v>
      </c>
      <c r="H313" s="1723">
        <v>0</v>
      </c>
      <c r="I313" s="1723">
        <v>0</v>
      </c>
      <c r="J313" s="1724">
        <v>0</v>
      </c>
      <c r="K313" s="1816">
        <v>0</v>
      </c>
    </row>
    <row r="314" spans="3:11" ht="16" customHeight="1" x14ac:dyDescent="0.45">
      <c r="C314" s="1722">
        <v>3384</v>
      </c>
      <c r="D314" s="1893" t="s">
        <v>185</v>
      </c>
      <c r="E314" s="1723">
        <v>0</v>
      </c>
      <c r="F314" s="1723">
        <v>0</v>
      </c>
      <c r="G314" s="1723">
        <v>0</v>
      </c>
      <c r="H314" s="1723">
        <v>0</v>
      </c>
      <c r="I314" s="1723">
        <v>0</v>
      </c>
      <c r="J314" s="1724">
        <v>0</v>
      </c>
      <c r="K314" s="1816">
        <v>0</v>
      </c>
    </row>
    <row r="315" spans="3:11" ht="16" customHeight="1" x14ac:dyDescent="0.45">
      <c r="C315" s="1722">
        <v>3386</v>
      </c>
      <c r="D315" s="1893" t="s">
        <v>187</v>
      </c>
      <c r="E315" s="1723">
        <v>0</v>
      </c>
      <c r="F315" s="1723">
        <v>0</v>
      </c>
      <c r="G315" s="1723">
        <v>0</v>
      </c>
      <c r="H315" s="1723">
        <v>0</v>
      </c>
      <c r="I315" s="1723">
        <v>0</v>
      </c>
      <c r="J315" s="1724">
        <v>0</v>
      </c>
      <c r="K315" s="1816">
        <v>0</v>
      </c>
    </row>
    <row r="316" spans="3:11" ht="16" customHeight="1" x14ac:dyDescent="0.45">
      <c r="C316" s="1722">
        <v>3387</v>
      </c>
      <c r="D316" s="1893" t="s">
        <v>2493</v>
      </c>
      <c r="E316" s="1723">
        <v>0</v>
      </c>
      <c r="F316" s="1723">
        <v>0</v>
      </c>
      <c r="G316" s="1723">
        <v>0</v>
      </c>
      <c r="H316" s="1723">
        <v>0</v>
      </c>
      <c r="I316" s="1723">
        <v>0</v>
      </c>
      <c r="J316" s="1724">
        <v>0</v>
      </c>
      <c r="K316" s="1816">
        <v>0</v>
      </c>
    </row>
    <row r="317" spans="3:11" ht="16" customHeight="1" x14ac:dyDescent="0.45">
      <c r="C317" s="1722">
        <v>3388</v>
      </c>
      <c r="D317" s="1893" t="s">
        <v>186</v>
      </c>
      <c r="E317" s="1723">
        <v>0</v>
      </c>
      <c r="F317" s="1723">
        <v>0</v>
      </c>
      <c r="G317" s="1723">
        <v>0</v>
      </c>
      <c r="H317" s="1723">
        <v>0</v>
      </c>
      <c r="I317" s="1723">
        <v>0</v>
      </c>
      <c r="J317" s="1724">
        <v>0</v>
      </c>
      <c r="K317" s="1816">
        <v>0</v>
      </c>
    </row>
    <row r="318" spans="3:11" ht="16" customHeight="1" x14ac:dyDescent="0.45">
      <c r="C318" s="1729">
        <v>341</v>
      </c>
      <c r="D318" s="1743" t="s">
        <v>949</v>
      </c>
      <c r="E318" s="1731">
        <v>0</v>
      </c>
      <c r="F318" s="1731">
        <v>0</v>
      </c>
      <c r="G318" s="1731">
        <v>0</v>
      </c>
      <c r="H318" s="1731">
        <v>0</v>
      </c>
      <c r="I318" s="1731">
        <v>0</v>
      </c>
      <c r="J318" s="1732">
        <v>0</v>
      </c>
      <c r="K318" s="1816">
        <v>0</v>
      </c>
    </row>
    <row r="319" spans="3:11" ht="16" customHeight="1" x14ac:dyDescent="0.45">
      <c r="C319" s="1722">
        <v>3411</v>
      </c>
      <c r="D319" s="1893" t="s">
        <v>950</v>
      </c>
      <c r="E319" s="1723">
        <v>0</v>
      </c>
      <c r="F319" s="1723">
        <v>0</v>
      </c>
      <c r="G319" s="1723">
        <v>0</v>
      </c>
      <c r="H319" s="1723">
        <v>0</v>
      </c>
      <c r="I319" s="1723">
        <v>0</v>
      </c>
      <c r="J319" s="1724">
        <v>0</v>
      </c>
      <c r="K319" s="1816">
        <v>0</v>
      </c>
    </row>
    <row r="320" spans="3:11" ht="16" customHeight="1" x14ac:dyDescent="0.45">
      <c r="C320" s="1733">
        <v>34111</v>
      </c>
      <c r="D320" s="1894" t="s">
        <v>2029</v>
      </c>
      <c r="E320" s="1734">
        <v>0</v>
      </c>
      <c r="F320" s="1734">
        <v>0</v>
      </c>
      <c r="G320" s="1734">
        <v>0</v>
      </c>
      <c r="H320" s="1734">
        <v>0</v>
      </c>
      <c r="I320" s="1734">
        <v>0</v>
      </c>
      <c r="J320" s="1735">
        <v>0</v>
      </c>
      <c r="K320" s="1816">
        <v>0</v>
      </c>
    </row>
    <row r="321" spans="3:11" ht="16" customHeight="1" x14ac:dyDescent="0.45">
      <c r="C321" s="1733">
        <v>34112</v>
      </c>
      <c r="D321" s="1894" t="s">
        <v>951</v>
      </c>
      <c r="E321" s="1734">
        <v>0</v>
      </c>
      <c r="F321" s="1734">
        <v>0</v>
      </c>
      <c r="G321" s="1734">
        <v>0</v>
      </c>
      <c r="H321" s="1734">
        <v>0</v>
      </c>
      <c r="I321" s="1734">
        <v>0</v>
      </c>
      <c r="J321" s="1735">
        <v>0</v>
      </c>
      <c r="K321" s="1816">
        <v>0</v>
      </c>
    </row>
    <row r="322" spans="3:11" ht="16" customHeight="1" x14ac:dyDescent="0.45">
      <c r="C322" s="1722">
        <v>3412</v>
      </c>
      <c r="D322" s="1893" t="s">
        <v>952</v>
      </c>
      <c r="E322" s="1723">
        <v>0</v>
      </c>
      <c r="F322" s="1723">
        <v>0</v>
      </c>
      <c r="G322" s="1723">
        <v>0</v>
      </c>
      <c r="H322" s="1723">
        <v>0</v>
      </c>
      <c r="I322" s="1723">
        <v>0</v>
      </c>
      <c r="J322" s="1724">
        <v>0</v>
      </c>
      <c r="K322" s="1816">
        <v>0</v>
      </c>
    </row>
    <row r="323" spans="3:11" ht="16" customHeight="1" x14ac:dyDescent="0.45">
      <c r="C323" s="1729">
        <v>343</v>
      </c>
      <c r="D323" s="1743" t="s">
        <v>188</v>
      </c>
      <c r="E323" s="1731">
        <v>0</v>
      </c>
      <c r="F323" s="1731">
        <v>0</v>
      </c>
      <c r="G323" s="1731">
        <v>0</v>
      </c>
      <c r="H323" s="1731">
        <v>0</v>
      </c>
      <c r="I323" s="1731">
        <v>0</v>
      </c>
      <c r="J323" s="1732">
        <v>0</v>
      </c>
      <c r="K323" s="1816">
        <v>0</v>
      </c>
    </row>
    <row r="324" spans="3:11" ht="16" customHeight="1" x14ac:dyDescent="0.45">
      <c r="C324" s="1722">
        <v>3431</v>
      </c>
      <c r="D324" s="1893" t="s">
        <v>953</v>
      </c>
      <c r="E324" s="1723">
        <v>0</v>
      </c>
      <c r="F324" s="1723">
        <v>0</v>
      </c>
      <c r="G324" s="1723">
        <v>0</v>
      </c>
      <c r="H324" s="1723">
        <v>0</v>
      </c>
      <c r="I324" s="1723">
        <v>0</v>
      </c>
      <c r="J324" s="1724">
        <v>0</v>
      </c>
      <c r="K324" s="1816">
        <v>0</v>
      </c>
    </row>
    <row r="325" spans="3:11" ht="16" customHeight="1" x14ac:dyDescent="0.45">
      <c r="C325" s="1733">
        <v>34311</v>
      </c>
      <c r="D325" s="1894" t="s">
        <v>1064</v>
      </c>
      <c r="E325" s="1734">
        <v>0</v>
      </c>
      <c r="F325" s="1734">
        <v>0</v>
      </c>
      <c r="G325" s="1734">
        <v>0</v>
      </c>
      <c r="H325" s="1734">
        <v>0</v>
      </c>
      <c r="I325" s="1734">
        <v>0</v>
      </c>
      <c r="J325" s="1735">
        <v>0</v>
      </c>
      <c r="K325" s="1816">
        <v>0</v>
      </c>
    </row>
    <row r="326" spans="3:11" ht="16" customHeight="1" x14ac:dyDescent="0.45">
      <c r="C326" s="1733">
        <v>34312</v>
      </c>
      <c r="D326" s="1894" t="s">
        <v>1065</v>
      </c>
      <c r="E326" s="1734">
        <v>0</v>
      </c>
      <c r="F326" s="1734">
        <v>0</v>
      </c>
      <c r="G326" s="1734">
        <v>0</v>
      </c>
      <c r="H326" s="1734">
        <v>0</v>
      </c>
      <c r="I326" s="1734">
        <v>0</v>
      </c>
      <c r="J326" s="1735">
        <v>0</v>
      </c>
      <c r="K326" s="1816">
        <v>0</v>
      </c>
    </row>
    <row r="327" spans="3:11" ht="16" customHeight="1" x14ac:dyDescent="0.45">
      <c r="C327" s="1733">
        <v>34313</v>
      </c>
      <c r="D327" s="1894" t="s">
        <v>1066</v>
      </c>
      <c r="E327" s="1734">
        <v>0</v>
      </c>
      <c r="F327" s="1734">
        <v>0</v>
      </c>
      <c r="G327" s="1734">
        <v>0</v>
      </c>
      <c r="H327" s="1734">
        <v>0</v>
      </c>
      <c r="I327" s="1734">
        <v>0</v>
      </c>
      <c r="J327" s="1735">
        <v>0</v>
      </c>
      <c r="K327" s="1816">
        <v>0</v>
      </c>
    </row>
    <row r="328" spans="3:11" ht="16" customHeight="1" x14ac:dyDescent="0.45">
      <c r="C328" s="1722">
        <v>3432</v>
      </c>
      <c r="D328" s="1893" t="s">
        <v>954</v>
      </c>
      <c r="E328" s="1723">
        <v>0</v>
      </c>
      <c r="F328" s="1723">
        <v>0</v>
      </c>
      <c r="G328" s="1723">
        <v>0</v>
      </c>
      <c r="H328" s="1723">
        <v>0</v>
      </c>
      <c r="I328" s="1723">
        <v>0</v>
      </c>
      <c r="J328" s="1724">
        <v>0</v>
      </c>
      <c r="K328" s="1816">
        <v>0</v>
      </c>
    </row>
    <row r="329" spans="3:11" ht="16" customHeight="1" x14ac:dyDescent="0.45">
      <c r="C329" s="1729">
        <v>344</v>
      </c>
      <c r="D329" s="1743" t="s">
        <v>955</v>
      </c>
      <c r="E329" s="1731">
        <v>0</v>
      </c>
      <c r="F329" s="1731">
        <v>0</v>
      </c>
      <c r="G329" s="1731">
        <v>0</v>
      </c>
      <c r="H329" s="1731">
        <v>0</v>
      </c>
      <c r="I329" s="1731">
        <v>0</v>
      </c>
      <c r="J329" s="1732">
        <v>0</v>
      </c>
      <c r="K329" s="1816">
        <v>0</v>
      </c>
    </row>
    <row r="330" spans="3:11" ht="16" customHeight="1" x14ac:dyDescent="0.45">
      <c r="C330" s="1729">
        <v>347</v>
      </c>
      <c r="D330" s="1743" t="s">
        <v>189</v>
      </c>
      <c r="E330" s="1731">
        <v>0</v>
      </c>
      <c r="F330" s="1731">
        <v>0</v>
      </c>
      <c r="G330" s="1731">
        <v>0</v>
      </c>
      <c r="H330" s="1731">
        <v>0</v>
      </c>
      <c r="I330" s="1731">
        <v>0</v>
      </c>
      <c r="J330" s="1732">
        <v>0</v>
      </c>
      <c r="K330" s="1816">
        <v>0</v>
      </c>
    </row>
    <row r="331" spans="3:11" ht="16" customHeight="1" x14ac:dyDescent="0.45">
      <c r="C331" s="1729">
        <v>352</v>
      </c>
      <c r="D331" s="1743" t="s">
        <v>190</v>
      </c>
      <c r="E331" s="1731">
        <v>0</v>
      </c>
      <c r="F331" s="1731">
        <v>0</v>
      </c>
      <c r="G331" s="1731">
        <v>0</v>
      </c>
      <c r="H331" s="1731">
        <v>0</v>
      </c>
      <c r="I331" s="1731">
        <v>0</v>
      </c>
      <c r="J331" s="1732">
        <v>0</v>
      </c>
      <c r="K331" s="1816">
        <v>0</v>
      </c>
    </row>
    <row r="332" spans="3:11" ht="16" customHeight="1" x14ac:dyDescent="0.45">
      <c r="C332" s="1722">
        <v>3521</v>
      </c>
      <c r="D332" s="1893" t="s">
        <v>1067</v>
      </c>
      <c r="E332" s="1723">
        <v>0</v>
      </c>
      <c r="F332" s="1723">
        <v>0</v>
      </c>
      <c r="G332" s="1723">
        <v>0</v>
      </c>
      <c r="H332" s="1723">
        <v>0</v>
      </c>
      <c r="I332" s="1723">
        <v>0</v>
      </c>
      <c r="J332" s="1724">
        <v>0</v>
      </c>
      <c r="K332" s="1816">
        <v>0</v>
      </c>
    </row>
    <row r="333" spans="3:11" ht="16" customHeight="1" x14ac:dyDescent="0.45">
      <c r="C333" s="1722">
        <v>3522</v>
      </c>
      <c r="D333" s="1893" t="s">
        <v>1068</v>
      </c>
      <c r="E333" s="1723">
        <v>0</v>
      </c>
      <c r="F333" s="1723">
        <v>0</v>
      </c>
      <c r="G333" s="1723">
        <v>0</v>
      </c>
      <c r="H333" s="1723">
        <v>0</v>
      </c>
      <c r="I333" s="1723">
        <v>0</v>
      </c>
      <c r="J333" s="1724">
        <v>0</v>
      </c>
      <c r="K333" s="1816">
        <v>0</v>
      </c>
    </row>
    <row r="334" spans="3:11" ht="16" customHeight="1" x14ac:dyDescent="0.45">
      <c r="C334" s="1722">
        <v>3523</v>
      </c>
      <c r="D334" s="1893" t="s">
        <v>1069</v>
      </c>
      <c r="E334" s="1723">
        <v>0</v>
      </c>
      <c r="F334" s="1723">
        <v>0</v>
      </c>
      <c r="G334" s="1723">
        <v>0</v>
      </c>
      <c r="H334" s="1723">
        <v>0</v>
      </c>
      <c r="I334" s="1723">
        <v>0</v>
      </c>
      <c r="J334" s="1724">
        <v>0</v>
      </c>
      <c r="K334" s="1816">
        <v>0</v>
      </c>
    </row>
    <row r="335" spans="3:11" ht="16" customHeight="1" x14ac:dyDescent="0.45">
      <c r="C335" s="1722">
        <v>3525</v>
      </c>
      <c r="D335" s="1893" t="s">
        <v>1070</v>
      </c>
      <c r="E335" s="1723">
        <v>0</v>
      </c>
      <c r="F335" s="1723">
        <v>0</v>
      </c>
      <c r="G335" s="1723">
        <v>0</v>
      </c>
      <c r="H335" s="1723">
        <v>0</v>
      </c>
      <c r="I335" s="1723">
        <v>0</v>
      </c>
      <c r="J335" s="1724">
        <v>0</v>
      </c>
      <c r="K335" s="1816">
        <v>0</v>
      </c>
    </row>
    <row r="336" spans="3:11" ht="16" customHeight="1" x14ac:dyDescent="0.45">
      <c r="C336" s="1729">
        <v>353</v>
      </c>
      <c r="D336" s="1730" t="s">
        <v>191</v>
      </c>
      <c r="E336" s="1731">
        <v>0</v>
      </c>
      <c r="F336" s="1731">
        <v>0</v>
      </c>
      <c r="G336" s="1731">
        <v>0</v>
      </c>
      <c r="H336" s="1731">
        <v>0</v>
      </c>
      <c r="I336" s="1731">
        <v>0</v>
      </c>
      <c r="J336" s="1732">
        <v>0</v>
      </c>
      <c r="K336" s="1816">
        <v>0</v>
      </c>
    </row>
    <row r="337" spans="3:11" ht="16" customHeight="1" x14ac:dyDescent="0.45">
      <c r="C337" s="1722">
        <v>3531</v>
      </c>
      <c r="D337" s="1893" t="s">
        <v>1071</v>
      </c>
      <c r="E337" s="1723">
        <v>0</v>
      </c>
      <c r="F337" s="1723">
        <v>0</v>
      </c>
      <c r="G337" s="1723">
        <v>0</v>
      </c>
      <c r="H337" s="1723">
        <v>0</v>
      </c>
      <c r="I337" s="1723">
        <v>0</v>
      </c>
      <c r="J337" s="1724">
        <v>0</v>
      </c>
      <c r="K337" s="1816">
        <v>0</v>
      </c>
    </row>
    <row r="338" spans="3:11" ht="16" customHeight="1" x14ac:dyDescent="0.45">
      <c r="C338" s="1722">
        <v>3532</v>
      </c>
      <c r="D338" s="1893" t="s">
        <v>1072</v>
      </c>
      <c r="E338" s="1723">
        <v>0</v>
      </c>
      <c r="F338" s="1723">
        <v>0</v>
      </c>
      <c r="G338" s="1723">
        <v>0</v>
      </c>
      <c r="H338" s="1723">
        <v>0</v>
      </c>
      <c r="I338" s="1723">
        <v>0</v>
      </c>
      <c r="J338" s="1724">
        <v>0</v>
      </c>
      <c r="K338" s="1816">
        <v>0</v>
      </c>
    </row>
    <row r="339" spans="3:11" ht="16" customHeight="1" x14ac:dyDescent="0.45">
      <c r="C339" s="1722">
        <v>3533</v>
      </c>
      <c r="D339" s="1893" t="s">
        <v>2494</v>
      </c>
      <c r="E339" s="1723">
        <v>0</v>
      </c>
      <c r="F339" s="1723">
        <v>0</v>
      </c>
      <c r="G339" s="1723">
        <v>0</v>
      </c>
      <c r="H339" s="1723">
        <v>0</v>
      </c>
      <c r="I339" s="1723">
        <v>0</v>
      </c>
      <c r="J339" s="1724">
        <v>0</v>
      </c>
      <c r="K339" s="1816">
        <v>0</v>
      </c>
    </row>
    <row r="340" spans="3:11" ht="16" customHeight="1" x14ac:dyDescent="0.45">
      <c r="C340" s="1722">
        <v>3534</v>
      </c>
      <c r="D340" s="1893" t="s">
        <v>1073</v>
      </c>
      <c r="E340" s="1723">
        <v>0</v>
      </c>
      <c r="F340" s="1723">
        <v>0</v>
      </c>
      <c r="G340" s="1723">
        <v>0</v>
      </c>
      <c r="H340" s="1723">
        <v>0</v>
      </c>
      <c r="I340" s="1723">
        <v>0</v>
      </c>
      <c r="J340" s="1724">
        <v>0</v>
      </c>
      <c r="K340" s="1816">
        <v>0</v>
      </c>
    </row>
    <row r="341" spans="3:11" ht="16" customHeight="1" x14ac:dyDescent="0.45">
      <c r="C341" s="1729">
        <v>356</v>
      </c>
      <c r="D341" s="1743" t="s">
        <v>1075</v>
      </c>
      <c r="E341" s="1731">
        <v>0</v>
      </c>
      <c r="F341" s="1731">
        <v>0</v>
      </c>
      <c r="G341" s="1731">
        <v>0</v>
      </c>
      <c r="H341" s="1731">
        <v>0</v>
      </c>
      <c r="I341" s="1731">
        <v>0</v>
      </c>
      <c r="J341" s="1732">
        <v>0</v>
      </c>
      <c r="K341" s="1816">
        <v>0</v>
      </c>
    </row>
    <row r="342" spans="3:11" ht="16" customHeight="1" x14ac:dyDescent="0.45">
      <c r="C342" s="1722">
        <v>3561</v>
      </c>
      <c r="D342" s="1893" t="s">
        <v>1074</v>
      </c>
      <c r="E342" s="1723">
        <v>0</v>
      </c>
      <c r="F342" s="1723">
        <v>0</v>
      </c>
      <c r="G342" s="1723">
        <v>0</v>
      </c>
      <c r="H342" s="1723">
        <v>0</v>
      </c>
      <c r="I342" s="1723">
        <v>0</v>
      </c>
      <c r="J342" s="1724">
        <v>0</v>
      </c>
      <c r="K342" s="1816">
        <v>0</v>
      </c>
    </row>
    <row r="343" spans="3:11" ht="16" customHeight="1" x14ac:dyDescent="0.45">
      <c r="C343" s="1722">
        <v>3562</v>
      </c>
      <c r="D343" s="1893" t="s">
        <v>2495</v>
      </c>
      <c r="E343" s="1723">
        <v>0</v>
      </c>
      <c r="F343" s="1723">
        <v>0</v>
      </c>
      <c r="G343" s="1723">
        <v>0</v>
      </c>
      <c r="H343" s="1723">
        <v>0</v>
      </c>
      <c r="I343" s="1723">
        <v>0</v>
      </c>
      <c r="J343" s="1724">
        <v>0</v>
      </c>
      <c r="K343" s="1816">
        <v>0</v>
      </c>
    </row>
    <row r="344" spans="3:11" ht="16" customHeight="1" x14ac:dyDescent="0.45">
      <c r="C344" s="1729">
        <v>357</v>
      </c>
      <c r="D344" s="1743" t="s">
        <v>956</v>
      </c>
      <c r="E344" s="1731">
        <v>0</v>
      </c>
      <c r="F344" s="1731">
        <v>0</v>
      </c>
      <c r="G344" s="1731">
        <v>0</v>
      </c>
      <c r="H344" s="1731">
        <v>0</v>
      </c>
      <c r="I344" s="1731">
        <v>0</v>
      </c>
      <c r="J344" s="1732">
        <v>0</v>
      </c>
      <c r="K344" s="1816">
        <v>0</v>
      </c>
    </row>
    <row r="345" spans="3:11" ht="16" customHeight="1" x14ac:dyDescent="0.45">
      <c r="C345" s="1729">
        <v>411</v>
      </c>
      <c r="D345" s="1743" t="s">
        <v>192</v>
      </c>
      <c r="E345" s="1731">
        <v>0</v>
      </c>
      <c r="F345" s="1731">
        <v>0</v>
      </c>
      <c r="G345" s="1731">
        <v>0</v>
      </c>
      <c r="H345" s="1731">
        <v>0</v>
      </c>
      <c r="I345" s="1731">
        <v>0</v>
      </c>
      <c r="J345" s="1732">
        <v>0</v>
      </c>
      <c r="K345" s="1816">
        <v>0</v>
      </c>
    </row>
    <row r="346" spans="3:11" ht="16" customHeight="1" x14ac:dyDescent="0.45">
      <c r="C346" s="1722">
        <v>4111</v>
      </c>
      <c r="D346" s="1893" t="s">
        <v>1124</v>
      </c>
      <c r="E346" s="1723">
        <v>0</v>
      </c>
      <c r="F346" s="1723">
        <v>0</v>
      </c>
      <c r="G346" s="1723">
        <v>0</v>
      </c>
      <c r="H346" s="1723">
        <v>0</v>
      </c>
      <c r="I346" s="1723">
        <v>0</v>
      </c>
      <c r="J346" s="1724">
        <v>0</v>
      </c>
      <c r="K346" s="1816">
        <v>0</v>
      </c>
    </row>
    <row r="347" spans="3:11" ht="16" customHeight="1" x14ac:dyDescent="0.45">
      <c r="C347" s="1722">
        <v>41111</v>
      </c>
      <c r="D347" s="1896" t="s">
        <v>4537</v>
      </c>
      <c r="E347" s="1723">
        <v>0</v>
      </c>
      <c r="F347" s="1723">
        <v>0</v>
      </c>
      <c r="G347" s="1723">
        <v>0</v>
      </c>
      <c r="H347" s="1723">
        <v>0</v>
      </c>
      <c r="I347" s="1723">
        <v>0</v>
      </c>
      <c r="J347" s="1724">
        <v>0</v>
      </c>
      <c r="K347" s="1816">
        <v>0</v>
      </c>
    </row>
    <row r="348" spans="3:11" ht="16" customHeight="1" x14ac:dyDescent="0.45">
      <c r="C348" s="1722">
        <v>41112</v>
      </c>
      <c r="D348" s="1896" t="s">
        <v>4538</v>
      </c>
      <c r="E348" s="1723">
        <v>0</v>
      </c>
      <c r="F348" s="1723">
        <v>0</v>
      </c>
      <c r="G348" s="1723">
        <v>0</v>
      </c>
      <c r="H348" s="1723">
        <v>0</v>
      </c>
      <c r="I348" s="1723">
        <v>0</v>
      </c>
      <c r="J348" s="1724">
        <v>0</v>
      </c>
      <c r="K348" s="1816">
        <v>0</v>
      </c>
    </row>
    <row r="349" spans="3:11" ht="16" customHeight="1" x14ac:dyDescent="0.45">
      <c r="C349" s="1722">
        <v>4112</v>
      </c>
      <c r="D349" s="1893" t="s">
        <v>2496</v>
      </c>
      <c r="E349" s="1723">
        <v>0</v>
      </c>
      <c r="F349" s="1723">
        <v>0</v>
      </c>
      <c r="G349" s="1723">
        <v>0</v>
      </c>
      <c r="H349" s="1723">
        <v>0</v>
      </c>
      <c r="I349" s="1723">
        <v>0</v>
      </c>
      <c r="J349" s="1724">
        <v>0</v>
      </c>
      <c r="K349" s="1816">
        <v>0</v>
      </c>
    </row>
    <row r="350" spans="3:11" ht="16" customHeight="1" x14ac:dyDescent="0.45">
      <c r="C350" s="1722">
        <v>4113</v>
      </c>
      <c r="D350" s="1893" t="s">
        <v>1126</v>
      </c>
      <c r="E350" s="1723">
        <v>0</v>
      </c>
      <c r="F350" s="1723">
        <v>0</v>
      </c>
      <c r="G350" s="1723">
        <v>0</v>
      </c>
      <c r="H350" s="1723">
        <v>0</v>
      </c>
      <c r="I350" s="1723">
        <v>0</v>
      </c>
      <c r="J350" s="1724">
        <v>0</v>
      </c>
      <c r="K350" s="1816">
        <v>0</v>
      </c>
    </row>
    <row r="351" spans="3:11" ht="16" customHeight="1" x14ac:dyDescent="0.45">
      <c r="C351" s="1722">
        <v>4118</v>
      </c>
      <c r="D351" s="1893" t="s">
        <v>1127</v>
      </c>
      <c r="E351" s="1723">
        <v>0</v>
      </c>
      <c r="F351" s="1723">
        <v>0</v>
      </c>
      <c r="G351" s="1723">
        <v>0</v>
      </c>
      <c r="H351" s="1723">
        <v>0</v>
      </c>
      <c r="I351" s="1723">
        <v>0</v>
      </c>
      <c r="J351" s="1724">
        <v>0</v>
      </c>
      <c r="K351" s="1816">
        <v>0</v>
      </c>
    </row>
    <row r="352" spans="3:11" ht="16" customHeight="1" x14ac:dyDescent="0.45">
      <c r="C352" s="1729">
        <v>412</v>
      </c>
      <c r="D352" s="1743" t="s">
        <v>193</v>
      </c>
      <c r="E352" s="1731">
        <v>0</v>
      </c>
      <c r="F352" s="1731">
        <v>0</v>
      </c>
      <c r="G352" s="1731">
        <v>0</v>
      </c>
      <c r="H352" s="1731">
        <v>0</v>
      </c>
      <c r="I352" s="1731">
        <v>0</v>
      </c>
      <c r="J352" s="1732">
        <v>0</v>
      </c>
      <c r="K352" s="1816">
        <v>0</v>
      </c>
    </row>
    <row r="353" spans="3:11" ht="16" customHeight="1" x14ac:dyDescent="0.45">
      <c r="C353" s="1729">
        <v>413</v>
      </c>
      <c r="D353" s="1743" t="s">
        <v>4529</v>
      </c>
      <c r="E353" s="1731">
        <v>0</v>
      </c>
      <c r="F353" s="1731">
        <v>0</v>
      </c>
      <c r="G353" s="1731">
        <v>0</v>
      </c>
      <c r="H353" s="1731">
        <v>0</v>
      </c>
      <c r="I353" s="1731">
        <v>0</v>
      </c>
      <c r="J353" s="1732">
        <v>0</v>
      </c>
      <c r="K353" s="1816">
        <v>0</v>
      </c>
    </row>
    <row r="354" spans="3:11" ht="16" customHeight="1" x14ac:dyDescent="0.45">
      <c r="C354" s="1722">
        <v>4131</v>
      </c>
      <c r="D354" s="1893" t="s">
        <v>957</v>
      </c>
      <c r="E354" s="1723">
        <v>0</v>
      </c>
      <c r="F354" s="1723">
        <v>0</v>
      </c>
      <c r="G354" s="1723">
        <v>0</v>
      </c>
      <c r="H354" s="1723">
        <v>0</v>
      </c>
      <c r="I354" s="1723">
        <v>0</v>
      </c>
      <c r="J354" s="1724">
        <v>0</v>
      </c>
      <c r="K354" s="1816">
        <v>0</v>
      </c>
    </row>
    <row r="355" spans="3:11" ht="16" customHeight="1" x14ac:dyDescent="0.45">
      <c r="C355" s="1722">
        <v>4132</v>
      </c>
      <c r="D355" s="1893" t="s">
        <v>958</v>
      </c>
      <c r="E355" s="1723">
        <v>0</v>
      </c>
      <c r="F355" s="1723">
        <v>0</v>
      </c>
      <c r="G355" s="1723">
        <v>0</v>
      </c>
      <c r="H355" s="1723">
        <v>0</v>
      </c>
      <c r="I355" s="1723">
        <v>0</v>
      </c>
      <c r="J355" s="1724">
        <v>0</v>
      </c>
      <c r="K355" s="1816">
        <v>0</v>
      </c>
    </row>
    <row r="356" spans="3:11" ht="16" customHeight="1" x14ac:dyDescent="0.45">
      <c r="C356" s="1729">
        <v>414</v>
      </c>
      <c r="D356" s="1730" t="s">
        <v>4539</v>
      </c>
      <c r="E356" s="1731">
        <v>0</v>
      </c>
      <c r="F356" s="1731">
        <v>0</v>
      </c>
      <c r="G356" s="1731">
        <v>0</v>
      </c>
      <c r="H356" s="1731">
        <v>0</v>
      </c>
      <c r="I356" s="1731">
        <v>0</v>
      </c>
      <c r="J356" s="1732">
        <v>0</v>
      </c>
      <c r="K356" s="1816">
        <v>0</v>
      </c>
    </row>
    <row r="357" spans="3:11" ht="16" customHeight="1" x14ac:dyDescent="0.45">
      <c r="C357" s="1729">
        <v>418</v>
      </c>
      <c r="D357" s="1743" t="s">
        <v>195</v>
      </c>
      <c r="E357" s="1731">
        <v>0</v>
      </c>
      <c r="F357" s="1731">
        <v>0</v>
      </c>
      <c r="G357" s="1731">
        <v>0</v>
      </c>
      <c r="H357" s="1731">
        <v>0</v>
      </c>
      <c r="I357" s="1731">
        <v>0</v>
      </c>
      <c r="J357" s="1732">
        <v>0</v>
      </c>
      <c r="K357" s="1816">
        <v>0</v>
      </c>
    </row>
    <row r="358" spans="3:11" ht="16" customHeight="1" x14ac:dyDescent="0.45">
      <c r="C358" s="1729">
        <v>419</v>
      </c>
      <c r="D358" s="1743" t="s">
        <v>2498</v>
      </c>
      <c r="E358" s="1731">
        <v>0</v>
      </c>
      <c r="F358" s="1731">
        <v>0</v>
      </c>
      <c r="G358" s="1731">
        <v>0</v>
      </c>
      <c r="H358" s="1731">
        <v>0</v>
      </c>
      <c r="I358" s="1731">
        <v>0</v>
      </c>
      <c r="J358" s="1732">
        <v>0</v>
      </c>
      <c r="K358" s="1816">
        <v>0</v>
      </c>
    </row>
    <row r="359" spans="3:11" ht="16" customHeight="1" x14ac:dyDescent="0.45">
      <c r="C359" s="1729">
        <v>421</v>
      </c>
      <c r="D359" s="1743" t="s">
        <v>2499</v>
      </c>
      <c r="E359" s="1731">
        <v>0</v>
      </c>
      <c r="F359" s="1731">
        <v>0</v>
      </c>
      <c r="G359" s="1731">
        <v>0</v>
      </c>
      <c r="H359" s="1731">
        <v>0</v>
      </c>
      <c r="I359" s="1731">
        <v>0</v>
      </c>
      <c r="J359" s="1732">
        <v>0</v>
      </c>
      <c r="K359" s="1816">
        <v>0</v>
      </c>
    </row>
    <row r="360" spans="3:11" ht="16" customHeight="1" x14ac:dyDescent="0.45">
      <c r="C360" s="1722">
        <v>4211</v>
      </c>
      <c r="D360" s="1893" t="s">
        <v>2500</v>
      </c>
      <c r="E360" s="1723">
        <v>0</v>
      </c>
      <c r="F360" s="1723">
        <v>0</v>
      </c>
      <c r="G360" s="1723">
        <v>0</v>
      </c>
      <c r="H360" s="1723">
        <v>0</v>
      </c>
      <c r="I360" s="1723">
        <v>0</v>
      </c>
      <c r="J360" s="1724">
        <v>0</v>
      </c>
      <c r="K360" s="1816">
        <v>0</v>
      </c>
    </row>
    <row r="361" spans="3:11" ht="16" customHeight="1" x14ac:dyDescent="0.45">
      <c r="C361" s="1722">
        <v>4212</v>
      </c>
      <c r="D361" s="1893" t="s">
        <v>2501</v>
      </c>
      <c r="E361" s="1723">
        <v>0</v>
      </c>
      <c r="F361" s="1723">
        <v>0</v>
      </c>
      <c r="G361" s="1723">
        <v>0</v>
      </c>
      <c r="H361" s="1723">
        <v>0</v>
      </c>
      <c r="I361" s="1723">
        <v>0</v>
      </c>
      <c r="J361" s="1724">
        <v>0</v>
      </c>
      <c r="K361" s="1816">
        <v>0</v>
      </c>
    </row>
    <row r="362" spans="3:11" ht="16" customHeight="1" x14ac:dyDescent="0.45">
      <c r="C362" s="1729">
        <v>511</v>
      </c>
      <c r="D362" s="1730" t="s">
        <v>4540</v>
      </c>
      <c r="E362" s="1731">
        <v>0</v>
      </c>
      <c r="F362" s="1731">
        <v>0</v>
      </c>
      <c r="G362" s="1731">
        <v>0</v>
      </c>
      <c r="H362" s="1731">
        <v>0</v>
      </c>
      <c r="I362" s="1731">
        <v>0</v>
      </c>
      <c r="J362" s="1732">
        <v>0</v>
      </c>
      <c r="K362" s="1816">
        <v>0</v>
      </c>
    </row>
    <row r="363" spans="3:11" ht="16" customHeight="1" x14ac:dyDescent="0.45">
      <c r="C363" s="1722">
        <v>5111</v>
      </c>
      <c r="D363" s="1893" t="s">
        <v>2503</v>
      </c>
      <c r="E363" s="1723">
        <v>0</v>
      </c>
      <c r="F363" s="1723">
        <v>0</v>
      </c>
      <c r="G363" s="1723">
        <v>0</v>
      </c>
      <c r="H363" s="1723">
        <v>0</v>
      </c>
      <c r="I363" s="1723">
        <v>0</v>
      </c>
      <c r="J363" s="1724">
        <v>0</v>
      </c>
      <c r="K363" s="1816">
        <v>0</v>
      </c>
    </row>
    <row r="364" spans="3:11" ht="16" customHeight="1" x14ac:dyDescent="0.45">
      <c r="C364" s="1722">
        <v>5112</v>
      </c>
      <c r="D364" s="1893" t="s">
        <v>196</v>
      </c>
      <c r="E364" s="1723">
        <v>0</v>
      </c>
      <c r="F364" s="1723">
        <v>0</v>
      </c>
      <c r="G364" s="1723">
        <v>0</v>
      </c>
      <c r="H364" s="1723">
        <v>0</v>
      </c>
      <c r="I364" s="1723">
        <v>0</v>
      </c>
      <c r="J364" s="1724">
        <v>0</v>
      </c>
      <c r="K364" s="1816">
        <v>0</v>
      </c>
    </row>
    <row r="365" spans="3:11" ht="16" customHeight="1" x14ac:dyDescent="0.45">
      <c r="C365" s="1722">
        <v>5113</v>
      </c>
      <c r="D365" s="1893" t="s">
        <v>2504</v>
      </c>
      <c r="E365" s="1723">
        <v>0</v>
      </c>
      <c r="F365" s="1723">
        <v>0</v>
      </c>
      <c r="G365" s="1723">
        <v>0</v>
      </c>
      <c r="H365" s="1723">
        <v>0</v>
      </c>
      <c r="I365" s="1723">
        <v>0</v>
      </c>
      <c r="J365" s="1724">
        <v>0</v>
      </c>
      <c r="K365" s="1816">
        <v>0</v>
      </c>
    </row>
    <row r="366" spans="3:11" ht="16" customHeight="1" x14ac:dyDescent="0.45">
      <c r="C366" s="1722">
        <v>5114</v>
      </c>
      <c r="D366" s="1893" t="s">
        <v>2505</v>
      </c>
      <c r="E366" s="1723">
        <v>0</v>
      </c>
      <c r="F366" s="1723">
        <v>0</v>
      </c>
      <c r="G366" s="1723">
        <v>0</v>
      </c>
      <c r="H366" s="1723">
        <v>0</v>
      </c>
      <c r="I366" s="1723">
        <v>0</v>
      </c>
      <c r="J366" s="1724">
        <v>0</v>
      </c>
      <c r="K366" s="1816">
        <v>0</v>
      </c>
    </row>
    <row r="367" spans="3:11" ht="16" customHeight="1" x14ac:dyDescent="0.45">
      <c r="C367" s="1722">
        <v>5117</v>
      </c>
      <c r="D367" s="1893" t="s">
        <v>2506</v>
      </c>
      <c r="E367" s="1723">
        <v>0</v>
      </c>
      <c r="F367" s="1723">
        <v>0</v>
      </c>
      <c r="G367" s="1723">
        <v>0</v>
      </c>
      <c r="H367" s="1723">
        <v>0</v>
      </c>
      <c r="I367" s="1723">
        <v>0</v>
      </c>
      <c r="J367" s="1724">
        <v>0</v>
      </c>
      <c r="K367" s="1816">
        <v>0</v>
      </c>
    </row>
    <row r="368" spans="3:11" ht="16" customHeight="1" x14ac:dyDescent="0.45">
      <c r="C368" s="1722">
        <v>5118</v>
      </c>
      <c r="D368" s="1893" t="s">
        <v>197</v>
      </c>
      <c r="E368" s="1723">
        <v>0</v>
      </c>
      <c r="F368" s="1723">
        <v>0</v>
      </c>
      <c r="G368" s="1723">
        <v>0</v>
      </c>
      <c r="H368" s="1723">
        <v>0</v>
      </c>
      <c r="I368" s="1723">
        <v>0</v>
      </c>
      <c r="J368" s="1724">
        <v>0</v>
      </c>
      <c r="K368" s="1816">
        <v>0</v>
      </c>
    </row>
    <row r="369" spans="3:11" ht="16" customHeight="1" x14ac:dyDescent="0.45">
      <c r="C369" s="1729">
        <v>515</v>
      </c>
      <c r="D369" s="1730" t="s">
        <v>2507</v>
      </c>
      <c r="E369" s="1731">
        <v>0</v>
      </c>
      <c r="F369" s="1731">
        <v>0</v>
      </c>
      <c r="G369" s="1731">
        <v>0</v>
      </c>
      <c r="H369" s="1731">
        <v>0</v>
      </c>
      <c r="I369" s="1731">
        <v>0</v>
      </c>
      <c r="J369" s="1732">
        <v>0</v>
      </c>
      <c r="K369" s="1816">
        <v>0</v>
      </c>
    </row>
    <row r="370" spans="3:11" ht="16" customHeight="1" x14ac:dyDescent="0.45">
      <c r="C370" s="1722">
        <v>5151</v>
      </c>
      <c r="D370" s="1893" t="s">
        <v>2456</v>
      </c>
      <c r="E370" s="1723">
        <v>0</v>
      </c>
      <c r="F370" s="1723">
        <v>0</v>
      </c>
      <c r="G370" s="1723">
        <v>0</v>
      </c>
      <c r="H370" s="1723">
        <v>0</v>
      </c>
      <c r="I370" s="1723">
        <v>0</v>
      </c>
      <c r="J370" s="1724">
        <v>0</v>
      </c>
      <c r="K370" s="1816">
        <v>0</v>
      </c>
    </row>
    <row r="371" spans="3:11" ht="16" customHeight="1" x14ac:dyDescent="0.45">
      <c r="C371" s="1722">
        <v>5152</v>
      </c>
      <c r="D371" s="1893" t="s">
        <v>2457</v>
      </c>
      <c r="E371" s="1723">
        <v>0</v>
      </c>
      <c r="F371" s="1723">
        <v>0</v>
      </c>
      <c r="G371" s="1723">
        <v>0</v>
      </c>
      <c r="H371" s="1723">
        <v>0</v>
      </c>
      <c r="I371" s="1723">
        <v>0</v>
      </c>
      <c r="J371" s="1724">
        <v>0</v>
      </c>
      <c r="K371" s="1816">
        <v>0</v>
      </c>
    </row>
    <row r="372" spans="3:11" ht="16" customHeight="1" x14ac:dyDescent="0.45">
      <c r="C372" s="1722">
        <v>5153</v>
      </c>
      <c r="D372" s="1893" t="s">
        <v>2458</v>
      </c>
      <c r="E372" s="1723">
        <v>0</v>
      </c>
      <c r="F372" s="1723">
        <v>0</v>
      </c>
      <c r="G372" s="1723">
        <v>0</v>
      </c>
      <c r="H372" s="1723">
        <v>0</v>
      </c>
      <c r="I372" s="1723">
        <v>0</v>
      </c>
      <c r="J372" s="1724">
        <v>0</v>
      </c>
      <c r="K372" s="1816">
        <v>0</v>
      </c>
    </row>
    <row r="373" spans="3:11" ht="16" customHeight="1" x14ac:dyDescent="0.45">
      <c r="C373" s="1722">
        <v>5154</v>
      </c>
      <c r="D373" s="1893" t="s">
        <v>2459</v>
      </c>
      <c r="E373" s="1723">
        <v>0</v>
      </c>
      <c r="F373" s="1723">
        <v>0</v>
      </c>
      <c r="G373" s="1723">
        <v>0</v>
      </c>
      <c r="H373" s="1723">
        <v>0</v>
      </c>
      <c r="I373" s="1723">
        <v>0</v>
      </c>
      <c r="J373" s="1724">
        <v>0</v>
      </c>
      <c r="K373" s="1816">
        <v>0</v>
      </c>
    </row>
    <row r="374" spans="3:11" ht="16" customHeight="1" x14ac:dyDescent="0.45">
      <c r="C374" s="1722">
        <v>5155</v>
      </c>
      <c r="D374" s="1893" t="s">
        <v>2460</v>
      </c>
      <c r="E374" s="1723">
        <v>0</v>
      </c>
      <c r="F374" s="1723">
        <v>0</v>
      </c>
      <c r="G374" s="1723">
        <v>0</v>
      </c>
      <c r="H374" s="1723">
        <v>0</v>
      </c>
      <c r="I374" s="1723">
        <v>0</v>
      </c>
      <c r="J374" s="1724">
        <v>0</v>
      </c>
      <c r="K374" s="1816">
        <v>0</v>
      </c>
    </row>
    <row r="375" spans="3:11" ht="16" customHeight="1" x14ac:dyDescent="0.45">
      <c r="C375" s="1722">
        <v>5158</v>
      </c>
      <c r="D375" s="1893" t="s">
        <v>2461</v>
      </c>
      <c r="E375" s="1723">
        <v>0</v>
      </c>
      <c r="F375" s="1723">
        <v>0</v>
      </c>
      <c r="G375" s="1723">
        <v>0</v>
      </c>
      <c r="H375" s="1723">
        <v>0</v>
      </c>
      <c r="I375" s="1723">
        <v>0</v>
      </c>
      <c r="J375" s="1724">
        <v>0</v>
      </c>
      <c r="K375" s="1816">
        <v>0</v>
      </c>
    </row>
    <row r="376" spans="3:11" ht="16" customHeight="1" x14ac:dyDescent="0.45">
      <c r="C376" s="1729">
        <v>521</v>
      </c>
      <c r="D376" s="1743" t="s">
        <v>959</v>
      </c>
      <c r="E376" s="1731">
        <v>0</v>
      </c>
      <c r="F376" s="1731">
        <v>0</v>
      </c>
      <c r="G376" s="1731">
        <v>0</v>
      </c>
      <c r="H376" s="1731">
        <v>0</v>
      </c>
      <c r="I376" s="1731">
        <v>0</v>
      </c>
      <c r="J376" s="1732">
        <v>0</v>
      </c>
      <c r="K376" s="1816">
        <v>0</v>
      </c>
    </row>
    <row r="377" spans="3:11" ht="16" customHeight="1" x14ac:dyDescent="0.45">
      <c r="C377" s="1722">
        <v>5211</v>
      </c>
      <c r="D377" s="1893" t="s">
        <v>676</v>
      </c>
      <c r="E377" s="1723">
        <v>0</v>
      </c>
      <c r="F377" s="1723">
        <v>0</v>
      </c>
      <c r="G377" s="1723">
        <v>0</v>
      </c>
      <c r="H377" s="1723">
        <v>0</v>
      </c>
      <c r="I377" s="1723">
        <v>0</v>
      </c>
      <c r="J377" s="1724">
        <v>0</v>
      </c>
      <c r="K377" s="1816">
        <v>0</v>
      </c>
    </row>
    <row r="378" spans="3:11" ht="16" customHeight="1" x14ac:dyDescent="0.45">
      <c r="C378" s="1722">
        <v>5212</v>
      </c>
      <c r="D378" s="1893" t="s">
        <v>960</v>
      </c>
      <c r="E378" s="1723">
        <v>0</v>
      </c>
      <c r="F378" s="1723">
        <v>0</v>
      </c>
      <c r="G378" s="1723">
        <v>0</v>
      </c>
      <c r="H378" s="1723">
        <v>0</v>
      </c>
      <c r="I378" s="1723">
        <v>0</v>
      </c>
      <c r="J378" s="1724">
        <v>0</v>
      </c>
      <c r="K378" s="1816">
        <v>0</v>
      </c>
    </row>
    <row r="379" spans="3:11" ht="16" customHeight="1" x14ac:dyDescent="0.45">
      <c r="C379" s="1722">
        <v>5213</v>
      </c>
      <c r="D379" s="1893" t="s">
        <v>677</v>
      </c>
      <c r="E379" s="1723">
        <v>0</v>
      </c>
      <c r="F379" s="1723">
        <v>0</v>
      </c>
      <c r="G379" s="1723">
        <v>0</v>
      </c>
      <c r="H379" s="1723">
        <v>0</v>
      </c>
      <c r="I379" s="1723">
        <v>0</v>
      </c>
      <c r="J379" s="1724">
        <v>0</v>
      </c>
      <c r="K379" s="1816">
        <v>0</v>
      </c>
    </row>
    <row r="380" spans="3:11" ht="16" customHeight="1" x14ac:dyDescent="0.45">
      <c r="C380" s="1729">
        <v>621</v>
      </c>
      <c r="D380" s="1743" t="s">
        <v>2508</v>
      </c>
      <c r="E380" s="1731">
        <v>0</v>
      </c>
      <c r="F380" s="1731">
        <v>0</v>
      </c>
      <c r="G380" s="1731">
        <v>0</v>
      </c>
      <c r="H380" s="1731">
        <v>0</v>
      </c>
      <c r="I380" s="1731">
        <v>0</v>
      </c>
      <c r="J380" s="1732">
        <v>0</v>
      </c>
      <c r="K380" s="1816">
        <v>0</v>
      </c>
    </row>
    <row r="381" spans="3:11" ht="16" customHeight="1" x14ac:dyDescent="0.45">
      <c r="C381" s="1729">
        <v>622</v>
      </c>
      <c r="D381" s="1743" t="s">
        <v>200</v>
      </c>
      <c r="E381" s="1731">
        <v>0</v>
      </c>
      <c r="F381" s="1731">
        <v>0</v>
      </c>
      <c r="G381" s="1731">
        <v>0</v>
      </c>
      <c r="H381" s="1731">
        <v>0</v>
      </c>
      <c r="I381" s="1731">
        <v>0</v>
      </c>
      <c r="J381" s="1732">
        <v>0</v>
      </c>
      <c r="K381" s="1816">
        <v>0</v>
      </c>
    </row>
    <row r="382" spans="3:11" ht="16" customHeight="1" x14ac:dyDescent="0.45">
      <c r="C382" s="1729">
        <v>623</v>
      </c>
      <c r="D382" s="1743" t="s">
        <v>201</v>
      </c>
      <c r="E382" s="1731">
        <v>0</v>
      </c>
      <c r="F382" s="1731">
        <v>0</v>
      </c>
      <c r="G382" s="1731">
        <v>0</v>
      </c>
      <c r="H382" s="1731">
        <v>0</v>
      </c>
      <c r="I382" s="1731">
        <v>0</v>
      </c>
      <c r="J382" s="1732">
        <v>0</v>
      </c>
      <c r="K382" s="1816">
        <v>0</v>
      </c>
    </row>
    <row r="383" spans="3:11" ht="16" customHeight="1" x14ac:dyDescent="0.45">
      <c r="C383" s="1722">
        <v>6231</v>
      </c>
      <c r="D383" s="1893" t="s">
        <v>1076</v>
      </c>
      <c r="E383" s="1723">
        <v>0</v>
      </c>
      <c r="F383" s="1723">
        <v>0</v>
      </c>
      <c r="G383" s="1723">
        <v>0</v>
      </c>
      <c r="H383" s="1723">
        <v>0</v>
      </c>
      <c r="I383" s="1723">
        <v>0</v>
      </c>
      <c r="J383" s="1724">
        <v>0</v>
      </c>
      <c r="K383" s="1816">
        <v>0</v>
      </c>
    </row>
    <row r="384" spans="3:11" ht="16" customHeight="1" x14ac:dyDescent="0.45">
      <c r="C384" s="1722">
        <v>6232</v>
      </c>
      <c r="D384" s="1893" t="s">
        <v>4541</v>
      </c>
      <c r="E384" s="1723">
        <v>0</v>
      </c>
      <c r="F384" s="1723">
        <v>0</v>
      </c>
      <c r="G384" s="1723">
        <v>0</v>
      </c>
      <c r="H384" s="1723">
        <v>0</v>
      </c>
      <c r="I384" s="1723">
        <v>0</v>
      </c>
      <c r="J384" s="1724">
        <v>0</v>
      </c>
      <c r="K384" s="1816">
        <v>0</v>
      </c>
    </row>
    <row r="385" spans="3:11" ht="16" customHeight="1" x14ac:dyDescent="0.45">
      <c r="C385" s="1722">
        <v>6233</v>
      </c>
      <c r="D385" s="1893" t="s">
        <v>2509</v>
      </c>
      <c r="E385" s="1723">
        <v>0</v>
      </c>
      <c r="F385" s="1723">
        <v>0</v>
      </c>
      <c r="G385" s="1723">
        <v>0</v>
      </c>
      <c r="H385" s="1723">
        <v>0</v>
      </c>
      <c r="I385" s="1723">
        <v>0</v>
      </c>
      <c r="J385" s="1724">
        <v>0</v>
      </c>
      <c r="K385" s="1816">
        <v>0</v>
      </c>
    </row>
    <row r="386" spans="3:11" ht="16" customHeight="1" x14ac:dyDescent="0.45">
      <c r="C386" s="1722">
        <v>6234</v>
      </c>
      <c r="D386" s="1893" t="s">
        <v>1077</v>
      </c>
      <c r="E386" s="1723">
        <v>0</v>
      </c>
      <c r="F386" s="1723">
        <v>0</v>
      </c>
      <c r="G386" s="1723">
        <v>0</v>
      </c>
      <c r="H386" s="1723">
        <v>0</v>
      </c>
      <c r="I386" s="1723">
        <v>0</v>
      </c>
      <c r="J386" s="1724">
        <v>0</v>
      </c>
      <c r="K386" s="1816">
        <v>0</v>
      </c>
    </row>
    <row r="387" spans="3:11" ht="16" customHeight="1" x14ac:dyDescent="0.45">
      <c r="C387" s="1722">
        <v>6237</v>
      </c>
      <c r="D387" s="1893" t="s">
        <v>205</v>
      </c>
      <c r="E387" s="1723">
        <v>0</v>
      </c>
      <c r="F387" s="1723">
        <v>0</v>
      </c>
      <c r="G387" s="1723">
        <v>0</v>
      </c>
      <c r="H387" s="1723">
        <v>0</v>
      </c>
      <c r="I387" s="1723">
        <v>0</v>
      </c>
      <c r="J387" s="1724">
        <v>0</v>
      </c>
      <c r="K387" s="1816">
        <v>0</v>
      </c>
    </row>
    <row r="388" spans="3:11" ht="16" customHeight="1" x14ac:dyDescent="0.45">
      <c r="C388" s="1722">
        <v>6238</v>
      </c>
      <c r="D388" s="1893" t="s">
        <v>206</v>
      </c>
      <c r="E388" s="1723">
        <v>0</v>
      </c>
      <c r="F388" s="1723">
        <v>0</v>
      </c>
      <c r="G388" s="1723">
        <v>0</v>
      </c>
      <c r="H388" s="1723">
        <v>0</v>
      </c>
      <c r="I388" s="1723">
        <v>0</v>
      </c>
      <c r="J388" s="1724">
        <v>0</v>
      </c>
      <c r="K388" s="1816">
        <v>0</v>
      </c>
    </row>
    <row r="389" spans="3:11" ht="16" customHeight="1" x14ac:dyDescent="0.45">
      <c r="C389" s="1729">
        <v>627</v>
      </c>
      <c r="D389" s="1730" t="s">
        <v>202</v>
      </c>
      <c r="E389" s="1731">
        <v>0</v>
      </c>
      <c r="F389" s="1731">
        <v>0</v>
      </c>
      <c r="G389" s="1731">
        <v>0</v>
      </c>
      <c r="H389" s="1731">
        <v>0</v>
      </c>
      <c r="I389" s="1731">
        <v>0</v>
      </c>
      <c r="J389" s="1732">
        <v>0</v>
      </c>
      <c r="K389" s="1816">
        <v>0</v>
      </c>
    </row>
    <row r="390" spans="3:11" ht="16" customHeight="1" x14ac:dyDescent="0.45">
      <c r="C390" s="1722">
        <v>6271</v>
      </c>
      <c r="D390" s="1893" t="s">
        <v>2510</v>
      </c>
      <c r="E390" s="1723">
        <v>0</v>
      </c>
      <c r="F390" s="1723">
        <v>0</v>
      </c>
      <c r="G390" s="1723">
        <v>0</v>
      </c>
      <c r="H390" s="1723">
        <v>0</v>
      </c>
      <c r="I390" s="1723">
        <v>0</v>
      </c>
      <c r="J390" s="1724">
        <v>0</v>
      </c>
      <c r="K390" s="1816">
        <v>0</v>
      </c>
    </row>
    <row r="391" spans="3:11" ht="16" customHeight="1" x14ac:dyDescent="0.45">
      <c r="C391" s="1722">
        <v>6272</v>
      </c>
      <c r="D391" s="1893" t="s">
        <v>203</v>
      </c>
      <c r="E391" s="1723">
        <v>0</v>
      </c>
      <c r="F391" s="1723">
        <v>0</v>
      </c>
      <c r="G391" s="1723">
        <v>0</v>
      </c>
      <c r="H391" s="1723">
        <v>0</v>
      </c>
      <c r="I391" s="1723">
        <v>0</v>
      </c>
      <c r="J391" s="1724">
        <v>0</v>
      </c>
      <c r="K391" s="1816">
        <v>0</v>
      </c>
    </row>
    <row r="392" spans="3:11" ht="16" customHeight="1" x14ac:dyDescent="0.45">
      <c r="C392" s="1722">
        <v>6273</v>
      </c>
      <c r="D392" s="1893" t="s">
        <v>2509</v>
      </c>
      <c r="E392" s="1723">
        <v>0</v>
      </c>
      <c r="F392" s="1723">
        <v>0</v>
      </c>
      <c r="G392" s="1723">
        <v>0</v>
      </c>
      <c r="H392" s="1723">
        <v>0</v>
      </c>
      <c r="I392" s="1723">
        <v>0</v>
      </c>
      <c r="J392" s="1724">
        <v>0</v>
      </c>
      <c r="K392" s="1816">
        <v>0</v>
      </c>
    </row>
    <row r="393" spans="3:11" ht="16" customHeight="1" x14ac:dyDescent="0.45">
      <c r="C393" s="1722">
        <v>6274</v>
      </c>
      <c r="D393" s="1893" t="s">
        <v>204</v>
      </c>
      <c r="E393" s="1723">
        <v>0</v>
      </c>
      <c r="F393" s="1723">
        <v>0</v>
      </c>
      <c r="G393" s="1723">
        <v>0</v>
      </c>
      <c r="H393" s="1723">
        <v>0</v>
      </c>
      <c r="I393" s="1723">
        <v>0</v>
      </c>
      <c r="J393" s="1724">
        <v>0</v>
      </c>
      <c r="K393" s="1816">
        <v>0</v>
      </c>
    </row>
    <row r="394" spans="3:11" ht="16" customHeight="1" x14ac:dyDescent="0.45">
      <c r="C394" s="1722">
        <v>6275</v>
      </c>
      <c r="D394" s="1893" t="s">
        <v>2462</v>
      </c>
      <c r="E394" s="1723">
        <v>0</v>
      </c>
      <c r="F394" s="1723">
        <v>0</v>
      </c>
      <c r="G394" s="1723">
        <v>0</v>
      </c>
      <c r="H394" s="1723">
        <v>0</v>
      </c>
      <c r="I394" s="1723">
        <v>0</v>
      </c>
      <c r="J394" s="1724">
        <v>0</v>
      </c>
      <c r="K394" s="1816">
        <v>0</v>
      </c>
    </row>
    <row r="395" spans="3:11" ht="16" customHeight="1" x14ac:dyDescent="0.45">
      <c r="C395" s="1722">
        <v>6277</v>
      </c>
      <c r="D395" s="1893" t="s">
        <v>205</v>
      </c>
      <c r="E395" s="1723">
        <v>0</v>
      </c>
      <c r="F395" s="1723">
        <v>0</v>
      </c>
      <c r="G395" s="1723">
        <v>0</v>
      </c>
      <c r="H395" s="1723">
        <v>0</v>
      </c>
      <c r="I395" s="1723">
        <v>0</v>
      </c>
      <c r="J395" s="1724">
        <v>0</v>
      </c>
      <c r="K395" s="1816">
        <v>0</v>
      </c>
    </row>
    <row r="396" spans="3:11" ht="16" customHeight="1" x14ac:dyDescent="0.45">
      <c r="C396" s="1722">
        <v>6278</v>
      </c>
      <c r="D396" s="1893" t="s">
        <v>206</v>
      </c>
      <c r="E396" s="1723">
        <v>0</v>
      </c>
      <c r="F396" s="1723">
        <v>0</v>
      </c>
      <c r="G396" s="1723">
        <v>0</v>
      </c>
      <c r="H396" s="1723">
        <v>0</v>
      </c>
      <c r="I396" s="1723">
        <v>0</v>
      </c>
      <c r="J396" s="1724">
        <v>0</v>
      </c>
      <c r="K396" s="1816">
        <v>0</v>
      </c>
    </row>
    <row r="397" spans="3:11" ht="16" customHeight="1" x14ac:dyDescent="0.45">
      <c r="C397" s="1729">
        <v>632</v>
      </c>
      <c r="D397" s="1743" t="s">
        <v>207</v>
      </c>
      <c r="E397" s="1731">
        <v>0</v>
      </c>
      <c r="F397" s="1731">
        <v>0</v>
      </c>
      <c r="G397" s="1731">
        <v>0</v>
      </c>
      <c r="H397" s="1731">
        <v>0</v>
      </c>
      <c r="I397" s="1731">
        <v>0</v>
      </c>
      <c r="J397" s="1732">
        <v>0</v>
      </c>
      <c r="K397" s="1816">
        <v>0</v>
      </c>
    </row>
    <row r="398" spans="3:11" ht="16" customHeight="1" x14ac:dyDescent="0.45">
      <c r="C398" s="1722">
        <v>6321</v>
      </c>
      <c r="D398" s="1893" t="s">
        <v>2511</v>
      </c>
      <c r="E398" s="1723">
        <v>0</v>
      </c>
      <c r="F398" s="1723">
        <v>0</v>
      </c>
      <c r="G398" s="1723">
        <v>0</v>
      </c>
      <c r="H398" s="1723">
        <v>0</v>
      </c>
      <c r="I398" s="1723">
        <v>0</v>
      </c>
      <c r="J398" s="1724">
        <v>0</v>
      </c>
      <c r="K398" s="1816">
        <v>0</v>
      </c>
    </row>
    <row r="399" spans="3:11" ht="16" customHeight="1" x14ac:dyDescent="0.45">
      <c r="C399" s="1722">
        <v>6322</v>
      </c>
      <c r="D399" s="1893" t="s">
        <v>208</v>
      </c>
      <c r="E399" s="1723">
        <v>0</v>
      </c>
      <c r="F399" s="1723">
        <v>0</v>
      </c>
      <c r="G399" s="1723">
        <v>0</v>
      </c>
      <c r="H399" s="1723">
        <v>0</v>
      </c>
      <c r="I399" s="1723">
        <v>0</v>
      </c>
      <c r="J399" s="1724">
        <v>0</v>
      </c>
      <c r="K399" s="1816">
        <v>0</v>
      </c>
    </row>
    <row r="400" spans="3:11" ht="16" customHeight="1" x14ac:dyDescent="0.45">
      <c r="C400" s="1722">
        <v>6323</v>
      </c>
      <c r="D400" s="1893" t="s">
        <v>2512</v>
      </c>
      <c r="E400" s="1723">
        <v>0</v>
      </c>
      <c r="F400" s="1723">
        <v>0</v>
      </c>
      <c r="G400" s="1723">
        <v>0</v>
      </c>
      <c r="H400" s="1723">
        <v>0</v>
      </c>
      <c r="I400" s="1723">
        <v>0</v>
      </c>
      <c r="J400" s="1724">
        <v>0</v>
      </c>
      <c r="K400" s="1816">
        <v>0</v>
      </c>
    </row>
    <row r="401" spans="3:11" ht="16" customHeight="1" x14ac:dyDescent="0.45">
      <c r="C401" s="1722">
        <v>6327</v>
      </c>
      <c r="D401" s="1893" t="s">
        <v>2513</v>
      </c>
      <c r="E401" s="1723">
        <v>0</v>
      </c>
      <c r="F401" s="1723">
        <v>0</v>
      </c>
      <c r="G401" s="1723">
        <v>0</v>
      </c>
      <c r="H401" s="1723">
        <v>0</v>
      </c>
      <c r="I401" s="1723">
        <v>0</v>
      </c>
      <c r="J401" s="1724">
        <v>0</v>
      </c>
      <c r="K401" s="1816">
        <v>0</v>
      </c>
    </row>
    <row r="402" spans="3:11" ht="16" customHeight="1" x14ac:dyDescent="0.45">
      <c r="C402" s="1729">
        <v>635</v>
      </c>
      <c r="D402" s="1743" t="s">
        <v>209</v>
      </c>
      <c r="E402" s="1731">
        <v>0</v>
      </c>
      <c r="F402" s="1731">
        <v>0</v>
      </c>
      <c r="G402" s="1731">
        <v>0</v>
      </c>
      <c r="H402" s="1731">
        <v>0</v>
      </c>
      <c r="I402" s="1731">
        <v>0</v>
      </c>
      <c r="J402" s="1732">
        <v>0</v>
      </c>
      <c r="K402" s="1816">
        <v>0</v>
      </c>
    </row>
    <row r="403" spans="3:11" ht="16" customHeight="1" x14ac:dyDescent="0.45">
      <c r="C403" s="1722">
        <v>6351</v>
      </c>
      <c r="D403" s="1893" t="s">
        <v>4530</v>
      </c>
      <c r="E403" s="1723">
        <v>0</v>
      </c>
      <c r="F403" s="1723">
        <v>0</v>
      </c>
      <c r="G403" s="1723">
        <v>0</v>
      </c>
      <c r="H403" s="1723">
        <v>0</v>
      </c>
      <c r="I403" s="1723">
        <v>0</v>
      </c>
      <c r="J403" s="1724">
        <v>0</v>
      </c>
      <c r="K403" s="1816">
        <v>0</v>
      </c>
    </row>
    <row r="404" spans="3:11" ht="16" customHeight="1" x14ac:dyDescent="0.45">
      <c r="C404" s="1722">
        <v>6352</v>
      </c>
      <c r="D404" s="1893" t="s">
        <v>4531</v>
      </c>
      <c r="E404" s="1723">
        <v>0</v>
      </c>
      <c r="F404" s="1723">
        <v>0</v>
      </c>
      <c r="G404" s="1723">
        <v>0</v>
      </c>
      <c r="H404" s="1723">
        <v>0</v>
      </c>
      <c r="I404" s="1723">
        <v>0</v>
      </c>
      <c r="J404" s="1724">
        <v>0</v>
      </c>
      <c r="K404" s="1816">
        <v>0</v>
      </c>
    </row>
    <row r="405" spans="3:11" ht="16" customHeight="1" x14ac:dyDescent="0.45">
      <c r="C405" s="1729">
        <v>641</v>
      </c>
      <c r="D405" s="1743" t="s">
        <v>214</v>
      </c>
      <c r="E405" s="1731">
        <v>0</v>
      </c>
      <c r="F405" s="1731">
        <v>0</v>
      </c>
      <c r="G405" s="1731">
        <v>0</v>
      </c>
      <c r="H405" s="1731">
        <v>0</v>
      </c>
      <c r="I405" s="1731">
        <v>0</v>
      </c>
      <c r="J405" s="1732">
        <v>0</v>
      </c>
      <c r="K405" s="1816">
        <v>0</v>
      </c>
    </row>
    <row r="406" spans="3:11" ht="16" customHeight="1" x14ac:dyDescent="0.45">
      <c r="C406" s="1722">
        <v>6411</v>
      </c>
      <c r="D406" s="1893" t="s">
        <v>2514</v>
      </c>
      <c r="E406" s="1723">
        <v>0</v>
      </c>
      <c r="F406" s="1723">
        <v>0</v>
      </c>
      <c r="G406" s="1723">
        <v>0</v>
      </c>
      <c r="H406" s="1723">
        <v>0</v>
      </c>
      <c r="I406" s="1723">
        <v>0</v>
      </c>
      <c r="J406" s="1724">
        <v>0</v>
      </c>
      <c r="K406" s="1816">
        <v>0</v>
      </c>
    </row>
    <row r="407" spans="3:11" ht="16" customHeight="1" x14ac:dyDescent="0.45">
      <c r="C407" s="1722">
        <v>6412</v>
      </c>
      <c r="D407" s="1893" t="s">
        <v>215</v>
      </c>
      <c r="E407" s="1723">
        <v>0</v>
      </c>
      <c r="F407" s="1723">
        <v>0</v>
      </c>
      <c r="G407" s="1723">
        <v>0</v>
      </c>
      <c r="H407" s="1723">
        <v>0</v>
      </c>
      <c r="I407" s="1723">
        <v>0</v>
      </c>
      <c r="J407" s="1724">
        <v>0</v>
      </c>
      <c r="K407" s="1816">
        <v>0</v>
      </c>
    </row>
    <row r="408" spans="3:11" ht="16" customHeight="1" x14ac:dyDescent="0.45">
      <c r="C408" s="1722">
        <v>6413</v>
      </c>
      <c r="D408" s="1893" t="s">
        <v>2515</v>
      </c>
      <c r="E408" s="1723">
        <v>0</v>
      </c>
      <c r="F408" s="1723">
        <v>0</v>
      </c>
      <c r="G408" s="1723">
        <v>0</v>
      </c>
      <c r="H408" s="1723">
        <v>0</v>
      </c>
      <c r="I408" s="1723">
        <v>0</v>
      </c>
      <c r="J408" s="1724">
        <v>0</v>
      </c>
      <c r="K408" s="1816">
        <v>0</v>
      </c>
    </row>
    <row r="409" spans="3:11" ht="16" customHeight="1" x14ac:dyDescent="0.45">
      <c r="C409" s="1722">
        <v>6414</v>
      </c>
      <c r="D409" s="1893" t="s">
        <v>204</v>
      </c>
      <c r="E409" s="1723">
        <v>0</v>
      </c>
      <c r="F409" s="1723">
        <v>0</v>
      </c>
      <c r="G409" s="1723">
        <v>0</v>
      </c>
      <c r="H409" s="1723">
        <v>0</v>
      </c>
      <c r="I409" s="1723">
        <v>0</v>
      </c>
      <c r="J409" s="1724">
        <v>0</v>
      </c>
      <c r="K409" s="1816">
        <v>0</v>
      </c>
    </row>
    <row r="410" spans="3:11" ht="16" customHeight="1" x14ac:dyDescent="0.45">
      <c r="C410" s="1722">
        <v>6415</v>
      </c>
      <c r="D410" s="1893" t="s">
        <v>2462</v>
      </c>
      <c r="E410" s="1723">
        <v>0</v>
      </c>
      <c r="F410" s="1723">
        <v>0</v>
      </c>
      <c r="G410" s="1723">
        <v>0</v>
      </c>
      <c r="H410" s="1723">
        <v>0</v>
      </c>
      <c r="I410" s="1723">
        <v>0</v>
      </c>
      <c r="J410" s="1724">
        <v>0</v>
      </c>
      <c r="K410" s="1816">
        <v>0</v>
      </c>
    </row>
    <row r="411" spans="3:11" ht="16" customHeight="1" x14ac:dyDescent="0.45">
      <c r="C411" s="1722">
        <v>6417</v>
      </c>
      <c r="D411" s="1893" t="s">
        <v>205</v>
      </c>
      <c r="E411" s="1723">
        <v>0</v>
      </c>
      <c r="F411" s="1723">
        <v>0</v>
      </c>
      <c r="G411" s="1723">
        <v>0</v>
      </c>
      <c r="H411" s="1723">
        <v>0</v>
      </c>
      <c r="I411" s="1723">
        <v>0</v>
      </c>
      <c r="J411" s="1724">
        <v>0</v>
      </c>
      <c r="K411" s="1816">
        <v>0</v>
      </c>
    </row>
    <row r="412" spans="3:11" ht="16" customHeight="1" x14ac:dyDescent="0.45">
      <c r="C412" s="1722">
        <v>6418</v>
      </c>
      <c r="D412" s="1893" t="s">
        <v>206</v>
      </c>
      <c r="E412" s="1723">
        <v>0</v>
      </c>
      <c r="F412" s="1723">
        <v>0</v>
      </c>
      <c r="G412" s="1723">
        <v>0</v>
      </c>
      <c r="H412" s="1723">
        <v>0</v>
      </c>
      <c r="I412" s="1723">
        <v>0</v>
      </c>
      <c r="J412" s="1724">
        <v>0</v>
      </c>
      <c r="K412" s="1816">
        <v>0</v>
      </c>
    </row>
    <row r="413" spans="3:11" ht="16" customHeight="1" x14ac:dyDescent="0.45">
      <c r="C413" s="1729">
        <v>642</v>
      </c>
      <c r="D413" s="1730" t="s">
        <v>962</v>
      </c>
      <c r="E413" s="1731">
        <v>0</v>
      </c>
      <c r="F413" s="1731">
        <v>0</v>
      </c>
      <c r="G413" s="1731">
        <v>0</v>
      </c>
      <c r="H413" s="1731">
        <v>0</v>
      </c>
      <c r="I413" s="1731">
        <v>0</v>
      </c>
      <c r="J413" s="1732">
        <v>0</v>
      </c>
      <c r="K413" s="1816">
        <v>0</v>
      </c>
    </row>
    <row r="414" spans="3:11" ht="16" customHeight="1" x14ac:dyDescent="0.45">
      <c r="C414" s="1722">
        <v>6421</v>
      </c>
      <c r="D414" s="1893" t="s">
        <v>2514</v>
      </c>
      <c r="E414" s="1723">
        <v>0</v>
      </c>
      <c r="F414" s="1723">
        <v>0</v>
      </c>
      <c r="G414" s="1723">
        <v>0</v>
      </c>
      <c r="H414" s="1723">
        <v>0</v>
      </c>
      <c r="I414" s="1723">
        <v>0</v>
      </c>
      <c r="J414" s="1724">
        <v>0</v>
      </c>
      <c r="K414" s="1816">
        <v>0</v>
      </c>
    </row>
    <row r="415" spans="3:11" ht="16" customHeight="1" x14ac:dyDescent="0.45">
      <c r="C415" s="1722">
        <v>6422</v>
      </c>
      <c r="D415" s="1893" t="s">
        <v>203</v>
      </c>
      <c r="E415" s="1723">
        <v>0</v>
      </c>
      <c r="F415" s="1723">
        <v>0</v>
      </c>
      <c r="G415" s="1723">
        <v>0</v>
      </c>
      <c r="H415" s="1723">
        <v>0</v>
      </c>
      <c r="I415" s="1723">
        <v>0</v>
      </c>
      <c r="J415" s="1724">
        <v>0</v>
      </c>
      <c r="K415" s="1816">
        <v>0</v>
      </c>
    </row>
    <row r="416" spans="3:11" ht="16" customHeight="1" x14ac:dyDescent="0.45">
      <c r="C416" s="1722">
        <v>6423</v>
      </c>
      <c r="D416" s="1893" t="s">
        <v>2516</v>
      </c>
      <c r="E416" s="1723">
        <v>0</v>
      </c>
      <c r="F416" s="1723">
        <v>0</v>
      </c>
      <c r="G416" s="1723">
        <v>0</v>
      </c>
      <c r="H416" s="1723">
        <v>0</v>
      </c>
      <c r="I416" s="1723">
        <v>0</v>
      </c>
      <c r="J416" s="1724">
        <v>0</v>
      </c>
      <c r="K416" s="1816">
        <v>0</v>
      </c>
    </row>
    <row r="417" spans="3:11" ht="16" customHeight="1" x14ac:dyDescent="0.45">
      <c r="C417" s="1722">
        <v>6424</v>
      </c>
      <c r="D417" s="1893" t="s">
        <v>204</v>
      </c>
      <c r="E417" s="1723">
        <v>0</v>
      </c>
      <c r="F417" s="1723">
        <v>0</v>
      </c>
      <c r="G417" s="1723">
        <v>0</v>
      </c>
      <c r="H417" s="1723">
        <v>0</v>
      </c>
      <c r="I417" s="1723">
        <v>0</v>
      </c>
      <c r="J417" s="1724">
        <v>0</v>
      </c>
      <c r="K417" s="1816">
        <v>0</v>
      </c>
    </row>
    <row r="418" spans="3:11" ht="16" customHeight="1" x14ac:dyDescent="0.45">
      <c r="C418" s="1722">
        <v>6425</v>
      </c>
      <c r="D418" s="1893" t="s">
        <v>217</v>
      </c>
      <c r="E418" s="1723">
        <v>0</v>
      </c>
      <c r="F418" s="1723">
        <v>0</v>
      </c>
      <c r="G418" s="1723">
        <v>0</v>
      </c>
      <c r="H418" s="1723">
        <v>0</v>
      </c>
      <c r="I418" s="1723">
        <v>0</v>
      </c>
      <c r="J418" s="1724">
        <v>0</v>
      </c>
      <c r="K418" s="1816">
        <v>0</v>
      </c>
    </row>
    <row r="419" spans="3:11" ht="16" customHeight="1" x14ac:dyDescent="0.45">
      <c r="C419" s="1722">
        <v>6426</v>
      </c>
      <c r="D419" s="1893" t="s">
        <v>218</v>
      </c>
      <c r="E419" s="1723">
        <v>0</v>
      </c>
      <c r="F419" s="1723">
        <v>0</v>
      </c>
      <c r="G419" s="1723">
        <v>0</v>
      </c>
      <c r="H419" s="1723">
        <v>0</v>
      </c>
      <c r="I419" s="1723">
        <v>0</v>
      </c>
      <c r="J419" s="1724">
        <v>0</v>
      </c>
      <c r="K419" s="1816">
        <v>0</v>
      </c>
    </row>
    <row r="420" spans="3:11" ht="16" customHeight="1" x14ac:dyDescent="0.45">
      <c r="C420" s="1722">
        <v>6427</v>
      </c>
      <c r="D420" s="1893" t="s">
        <v>205</v>
      </c>
      <c r="E420" s="1723">
        <v>0</v>
      </c>
      <c r="F420" s="1723">
        <v>0</v>
      </c>
      <c r="G420" s="1723">
        <v>0</v>
      </c>
      <c r="H420" s="1723">
        <v>0</v>
      </c>
      <c r="I420" s="1723">
        <v>0</v>
      </c>
      <c r="J420" s="1724">
        <v>0</v>
      </c>
      <c r="K420" s="1816">
        <v>0</v>
      </c>
    </row>
    <row r="421" spans="3:11" ht="16" customHeight="1" x14ac:dyDescent="0.45">
      <c r="C421" s="1722">
        <v>6428</v>
      </c>
      <c r="D421" s="1893" t="s">
        <v>206</v>
      </c>
      <c r="E421" s="1723">
        <v>0</v>
      </c>
      <c r="F421" s="1723">
        <v>0</v>
      </c>
      <c r="G421" s="1723">
        <v>0</v>
      </c>
      <c r="H421" s="1723">
        <v>0</v>
      </c>
      <c r="I421" s="1723">
        <v>0</v>
      </c>
      <c r="J421" s="1724">
        <v>0</v>
      </c>
      <c r="K421" s="1816">
        <v>0</v>
      </c>
    </row>
    <row r="422" spans="3:11" ht="16" customHeight="1" x14ac:dyDescent="0.45">
      <c r="C422" s="1722" t="s">
        <v>4546</v>
      </c>
      <c r="D422" s="1893" t="s">
        <v>5707</v>
      </c>
      <c r="E422" s="1723">
        <v>0</v>
      </c>
      <c r="F422" s="1723">
        <v>0</v>
      </c>
      <c r="G422" s="1723">
        <v>0</v>
      </c>
      <c r="H422" s="1723">
        <v>0</v>
      </c>
      <c r="I422" s="1723">
        <v>0</v>
      </c>
      <c r="J422" s="1724">
        <v>0</v>
      </c>
      <c r="K422" s="1816">
        <v>0</v>
      </c>
    </row>
    <row r="423" spans="3:11" ht="16" customHeight="1" x14ac:dyDescent="0.45">
      <c r="C423" s="1729">
        <v>711</v>
      </c>
      <c r="D423" s="1743" t="s">
        <v>221</v>
      </c>
      <c r="E423" s="1731">
        <v>0</v>
      </c>
      <c r="F423" s="1731">
        <v>0</v>
      </c>
      <c r="G423" s="1731">
        <v>0</v>
      </c>
      <c r="H423" s="1731">
        <v>0</v>
      </c>
      <c r="I423" s="1731">
        <v>0</v>
      </c>
      <c r="J423" s="1732">
        <v>0</v>
      </c>
      <c r="K423" s="1816">
        <v>0</v>
      </c>
    </row>
    <row r="424" spans="3:11" ht="16" customHeight="1" x14ac:dyDescent="0.45">
      <c r="C424" s="1729">
        <v>811</v>
      </c>
      <c r="D424" s="1743" t="s">
        <v>222</v>
      </c>
      <c r="E424" s="1731">
        <v>0</v>
      </c>
      <c r="F424" s="1731">
        <v>0</v>
      </c>
      <c r="G424" s="1731">
        <v>0</v>
      </c>
      <c r="H424" s="1731">
        <v>0</v>
      </c>
      <c r="I424" s="1731">
        <v>0</v>
      </c>
      <c r="J424" s="1732">
        <v>0</v>
      </c>
      <c r="K424" s="1816">
        <v>0</v>
      </c>
    </row>
    <row r="425" spans="3:11" ht="16" customHeight="1" x14ac:dyDescent="0.45">
      <c r="C425" s="1729">
        <v>821</v>
      </c>
      <c r="D425" s="1743" t="s">
        <v>223</v>
      </c>
      <c r="E425" s="1731">
        <v>0</v>
      </c>
      <c r="F425" s="1731">
        <v>0</v>
      </c>
      <c r="G425" s="1731">
        <v>0</v>
      </c>
      <c r="H425" s="1731">
        <v>0</v>
      </c>
      <c r="I425" s="1731">
        <v>0</v>
      </c>
      <c r="J425" s="1732">
        <v>0</v>
      </c>
      <c r="K425" s="1816">
        <v>0</v>
      </c>
    </row>
    <row r="426" spans="3:11" ht="16" customHeight="1" x14ac:dyDescent="0.45">
      <c r="C426" s="1722">
        <v>8211</v>
      </c>
      <c r="D426" s="1893" t="s">
        <v>224</v>
      </c>
      <c r="E426" s="1723">
        <v>0</v>
      </c>
      <c r="F426" s="1723">
        <v>0</v>
      </c>
      <c r="G426" s="1723">
        <v>0</v>
      </c>
      <c r="H426" s="1723">
        <v>0</v>
      </c>
      <c r="I426" s="1723">
        <v>0</v>
      </c>
      <c r="J426" s="1724">
        <v>0</v>
      </c>
      <c r="K426" s="1816">
        <v>0</v>
      </c>
    </row>
    <row r="427" spans="3:11" ht="16" customHeight="1" x14ac:dyDescent="0.45">
      <c r="C427" s="1733">
        <v>82111</v>
      </c>
      <c r="D427" s="1894" t="s">
        <v>4542</v>
      </c>
      <c r="E427" s="1734">
        <v>0</v>
      </c>
      <c r="F427" s="1734">
        <v>0</v>
      </c>
      <c r="G427" s="1734">
        <v>0</v>
      </c>
      <c r="H427" s="1734">
        <v>0</v>
      </c>
      <c r="I427" s="1734">
        <v>0</v>
      </c>
      <c r="J427" s="1735">
        <v>0</v>
      </c>
      <c r="K427" s="1816">
        <v>0</v>
      </c>
    </row>
    <row r="428" spans="3:11" ht="16" customHeight="1" x14ac:dyDescent="0.45">
      <c r="C428" s="1733">
        <v>82112</v>
      </c>
      <c r="D428" s="1894" t="s">
        <v>4543</v>
      </c>
      <c r="E428" s="1734">
        <v>0</v>
      </c>
      <c r="F428" s="1734">
        <v>0</v>
      </c>
      <c r="G428" s="1734">
        <v>0</v>
      </c>
      <c r="H428" s="1734">
        <v>0</v>
      </c>
      <c r="I428" s="1734">
        <v>0</v>
      </c>
      <c r="J428" s="1735">
        <v>0</v>
      </c>
      <c r="K428" s="1816">
        <v>0</v>
      </c>
    </row>
    <row r="429" spans="3:11" ht="16" customHeight="1" x14ac:dyDescent="0.45">
      <c r="C429" s="1722">
        <v>8212</v>
      </c>
      <c r="D429" s="1893" t="s">
        <v>225</v>
      </c>
      <c r="E429" s="1723">
        <v>0</v>
      </c>
      <c r="F429" s="1723">
        <v>0</v>
      </c>
      <c r="G429" s="1723">
        <v>0</v>
      </c>
      <c r="H429" s="1723">
        <v>0</v>
      </c>
      <c r="I429" s="1723">
        <v>0</v>
      </c>
      <c r="J429" s="1724">
        <v>0</v>
      </c>
      <c r="K429" s="1816">
        <v>0</v>
      </c>
    </row>
    <row r="430" spans="3:11" ht="16" customHeight="1" x14ac:dyDescent="0.45">
      <c r="C430" s="1729">
        <v>911</v>
      </c>
      <c r="D430" s="1743" t="s">
        <v>226</v>
      </c>
      <c r="E430" s="1731">
        <v>0</v>
      </c>
      <c r="F430" s="1731">
        <v>0</v>
      </c>
      <c r="G430" s="1731">
        <v>0</v>
      </c>
      <c r="H430" s="1731">
        <v>0</v>
      </c>
      <c r="I430" s="1731">
        <v>0</v>
      </c>
      <c r="J430" s="1732">
        <v>0</v>
      </c>
      <c r="K430" s="1816">
        <v>0</v>
      </c>
    </row>
    <row r="431" spans="3:11" ht="16" customHeight="1" x14ac:dyDescent="0.45">
      <c r="C431" s="1722"/>
      <c r="D431" s="1819"/>
      <c r="E431" s="1723">
        <v>0</v>
      </c>
      <c r="F431" s="1723">
        <v>0</v>
      </c>
      <c r="G431" s="1723">
        <v>0</v>
      </c>
      <c r="H431" s="1723">
        <v>0</v>
      </c>
      <c r="I431" s="1723">
        <v>0</v>
      </c>
      <c r="J431" s="1724">
        <v>0</v>
      </c>
      <c r="K431" s="1816">
        <v>0</v>
      </c>
    </row>
    <row r="432" spans="3:11" ht="16" customHeight="1" x14ac:dyDescent="0.45">
      <c r="C432" s="1725"/>
      <c r="D432" s="1726"/>
      <c r="E432" s="1727"/>
      <c r="F432" s="1727"/>
      <c r="G432" s="1727"/>
      <c r="H432" s="1727"/>
      <c r="I432" s="1727"/>
      <c r="J432" s="1728"/>
      <c r="K432" s="1816"/>
    </row>
    <row r="433" spans="3:11" ht="16" customHeight="1" x14ac:dyDescent="0.45">
      <c r="C433" s="1482"/>
      <c r="D433" s="1487" t="s">
        <v>82</v>
      </c>
      <c r="E433" s="1484">
        <v>0</v>
      </c>
      <c r="F433" s="1488">
        <v>0</v>
      </c>
      <c r="G433" s="1484">
        <v>0</v>
      </c>
      <c r="H433" s="1484">
        <v>0</v>
      </c>
      <c r="I433" s="1484">
        <v>0</v>
      </c>
      <c r="J433" s="1485">
        <v>0</v>
      </c>
      <c r="K433" s="1816"/>
    </row>
    <row r="434" spans="3:11" ht="16" customHeight="1" x14ac:dyDescent="0.45">
      <c r="C434" s="1342"/>
      <c r="D434" s="1342"/>
      <c r="E434" s="1342"/>
      <c r="F434" s="1489"/>
      <c r="G434" s="1481"/>
      <c r="H434" s="1342"/>
      <c r="I434" s="1342"/>
      <c r="J434" s="1490"/>
    </row>
  </sheetData>
  <autoFilter ref="C14:K431" xr:uid="{00000000-0001-0000-2400-000000000000}"/>
  <customSheetViews>
    <customSheetView guid="{8CC598B7-8EB7-4AE3-BEF6-CBCE0253806D}" showGridLines="0" showAutoFilter="1" state="veryHidden">
      <selection activeCell="H736" sqref="H736"/>
      <pageMargins left="0.7" right="0.7" top="0.75" bottom="0.75" header="0.3" footer="0.3"/>
      <pageSetup orientation="portrait" horizontalDpi="300" verticalDpi="300" r:id="rId1"/>
      <autoFilter ref="C14:K711" xr:uid="{970E9FB3-17F0-4C89-9DA5-FE8C1B8A118C}"/>
    </customSheetView>
  </customSheetViews>
  <mergeCells count="5">
    <mergeCell ref="C12:C13"/>
    <mergeCell ref="D12:D13"/>
    <mergeCell ref="E12:F12"/>
    <mergeCell ref="G12:H12"/>
    <mergeCell ref="I12:J12"/>
  </mergeCells>
  <conditionalFormatting sqref="F433:F434">
    <cfRule type="expression" dxfId="7" priority="1">
      <formula>LEN(TRIM($F$434))&gt;0</formula>
    </cfRule>
  </conditionalFormatting>
  <pageMargins left="0.12" right="0.17" top="0.4" bottom="0.54" header="0.3" footer="0.3"/>
  <pageSetup paperSize="9" scale="95" orientation="landscape" horizontalDpi="300" verticalDpi="30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8CFB-08B4-472B-8817-44744A900999}">
  <sheetPr codeName="Sheet6">
    <tabColor rgb="FFC0C000"/>
  </sheetPr>
  <dimension ref="B2:E45"/>
  <sheetViews>
    <sheetView showGridLines="0" zoomScaleNormal="100" workbookViewId="0"/>
  </sheetViews>
  <sheetFormatPr defaultRowHeight="16" x14ac:dyDescent="0.45"/>
  <cols>
    <col min="1" max="1" width="2.6328125" style="367" customWidth="1"/>
    <col min="2" max="2" width="10.6328125" style="367" customWidth="1"/>
    <col min="3" max="3" width="14.6328125" style="367" customWidth="1"/>
    <col min="4" max="4" width="9.6328125" style="367" customWidth="1"/>
    <col min="5" max="5" width="70.6328125" style="367" customWidth="1"/>
    <col min="6" max="16384" width="8.7265625" style="367"/>
  </cols>
  <sheetData>
    <row r="2" spans="2:5" ht="17.5" x14ac:dyDescent="0.45">
      <c r="B2" s="995" t="s">
        <v>4437</v>
      </c>
    </row>
    <row r="3" spans="2:5" ht="54" customHeight="1" x14ac:dyDescent="0.45">
      <c r="B3" s="2352" t="s">
        <v>4438</v>
      </c>
      <c r="C3" s="2353"/>
      <c r="D3" s="2353"/>
      <c r="E3" s="2353"/>
    </row>
    <row r="4" spans="2:5" x14ac:dyDescent="0.45">
      <c r="B4" s="434" t="s">
        <v>4439</v>
      </c>
      <c r="C4" s="435" t="s">
        <v>4440</v>
      </c>
      <c r="D4" s="435" t="s">
        <v>4441</v>
      </c>
      <c r="E4" s="436" t="s">
        <v>22</v>
      </c>
    </row>
    <row r="5" spans="2:5" x14ac:dyDescent="0.45">
      <c r="B5" s="1008">
        <v>1385</v>
      </c>
      <c r="C5" s="416">
        <v>1388</v>
      </c>
      <c r="D5" s="390"/>
      <c r="E5" s="582" t="s">
        <v>4442</v>
      </c>
    </row>
    <row r="6" spans="2:5" x14ac:dyDescent="0.45">
      <c r="B6" s="1200">
        <v>1522</v>
      </c>
      <c r="C6" s="417">
        <v>1521</v>
      </c>
      <c r="D6" s="403"/>
      <c r="E6" s="1199" t="s">
        <v>4443</v>
      </c>
    </row>
    <row r="7" spans="2:5" x14ac:dyDescent="0.45">
      <c r="B7" s="1009">
        <v>1544</v>
      </c>
      <c r="C7" s="418">
        <v>1541</v>
      </c>
      <c r="D7" s="393"/>
      <c r="E7" s="583" t="s">
        <v>4444</v>
      </c>
    </row>
    <row r="8" spans="2:5" x14ac:dyDescent="0.45">
      <c r="B8" s="1200">
        <v>1562</v>
      </c>
      <c r="C8" s="417">
        <v>1561</v>
      </c>
      <c r="D8" s="403"/>
      <c r="E8" s="1199" t="s">
        <v>4445</v>
      </c>
    </row>
    <row r="9" spans="2:5" x14ac:dyDescent="0.45">
      <c r="B9" s="1009">
        <v>161</v>
      </c>
      <c r="C9" s="418"/>
      <c r="D9" s="393"/>
      <c r="E9" s="583" t="s">
        <v>4446</v>
      </c>
    </row>
    <row r="10" spans="2:5" x14ac:dyDescent="0.45">
      <c r="B10" s="1200">
        <v>1611</v>
      </c>
      <c r="C10" s="417"/>
      <c r="D10" s="403"/>
      <c r="E10" s="1199" t="s">
        <v>4446</v>
      </c>
    </row>
    <row r="11" spans="2:5" x14ac:dyDescent="0.45">
      <c r="B11" s="1009">
        <v>1612</v>
      </c>
      <c r="C11" s="418"/>
      <c r="D11" s="393"/>
      <c r="E11" s="583" t="s">
        <v>4446</v>
      </c>
    </row>
    <row r="12" spans="2:5" x14ac:dyDescent="0.45">
      <c r="B12" s="1200">
        <v>2115</v>
      </c>
      <c r="C12" s="417">
        <v>2118</v>
      </c>
      <c r="D12" s="403"/>
      <c r="E12" s="1199" t="s">
        <v>4447</v>
      </c>
    </row>
    <row r="13" spans="2:5" x14ac:dyDescent="0.45">
      <c r="B13" s="1009">
        <v>3385</v>
      </c>
      <c r="C13" s="418">
        <v>3388</v>
      </c>
      <c r="D13" s="393"/>
      <c r="E13" s="583" t="s">
        <v>4448</v>
      </c>
    </row>
    <row r="14" spans="2:5" x14ac:dyDescent="0.45">
      <c r="B14" s="1200">
        <v>3389</v>
      </c>
      <c r="C14" s="417">
        <v>3386</v>
      </c>
      <c r="D14" s="403"/>
      <c r="E14" s="1199" t="s">
        <v>4449</v>
      </c>
    </row>
    <row r="15" spans="2:5" x14ac:dyDescent="0.45">
      <c r="B15" s="1009">
        <v>3524</v>
      </c>
      <c r="C15" s="418">
        <v>3525</v>
      </c>
      <c r="D15" s="393"/>
      <c r="E15" s="583" t="s">
        <v>4450</v>
      </c>
    </row>
    <row r="16" spans="2:5" x14ac:dyDescent="0.45">
      <c r="B16" s="1200">
        <v>417</v>
      </c>
      <c r="C16" s="417">
        <v>4118</v>
      </c>
      <c r="D16" s="403"/>
      <c r="E16" s="1199" t="s">
        <v>4451</v>
      </c>
    </row>
    <row r="17" spans="2:5" x14ac:dyDescent="0.45">
      <c r="B17" s="1009">
        <v>441</v>
      </c>
      <c r="C17" s="418">
        <v>4118</v>
      </c>
      <c r="D17" s="393"/>
      <c r="E17" s="583" t="s">
        <v>4452</v>
      </c>
    </row>
    <row r="18" spans="2:5" x14ac:dyDescent="0.45">
      <c r="B18" s="1200">
        <v>461</v>
      </c>
      <c r="C18" s="417"/>
      <c r="D18" s="403"/>
      <c r="E18" s="1199" t="s">
        <v>4446</v>
      </c>
    </row>
    <row r="19" spans="2:5" x14ac:dyDescent="0.45">
      <c r="B19" s="1009">
        <v>4611</v>
      </c>
      <c r="C19" s="418"/>
      <c r="D19" s="393"/>
      <c r="E19" s="583" t="s">
        <v>4446</v>
      </c>
    </row>
    <row r="20" spans="2:5" x14ac:dyDescent="0.45">
      <c r="B20" s="1200">
        <v>4612</v>
      </c>
      <c r="C20" s="417"/>
      <c r="D20" s="403"/>
      <c r="E20" s="1199" t="s">
        <v>4446</v>
      </c>
    </row>
    <row r="21" spans="2:5" x14ac:dyDescent="0.45">
      <c r="B21" s="1009">
        <v>466</v>
      </c>
      <c r="C21" s="418">
        <v>4118</v>
      </c>
      <c r="D21" s="393"/>
      <c r="E21" s="583" t="s">
        <v>4453</v>
      </c>
    </row>
    <row r="22" spans="2:5" x14ac:dyDescent="0.45">
      <c r="B22" s="1200">
        <v>5112</v>
      </c>
      <c r="C22" s="417">
        <v>5111</v>
      </c>
      <c r="D22" s="403"/>
      <c r="E22" s="1199" t="s">
        <v>4454</v>
      </c>
    </row>
    <row r="23" spans="2:5" x14ac:dyDescent="0.45">
      <c r="B23" s="1009">
        <v>5113</v>
      </c>
      <c r="C23" s="418">
        <v>5112</v>
      </c>
      <c r="D23" s="393"/>
      <c r="E23" s="583" t="s">
        <v>4455</v>
      </c>
    </row>
    <row r="24" spans="2:5" x14ac:dyDescent="0.45">
      <c r="B24" s="1200">
        <v>5152</v>
      </c>
      <c r="C24" s="417">
        <v>5155</v>
      </c>
      <c r="D24" s="403"/>
      <c r="E24" s="1199" t="s">
        <v>4456</v>
      </c>
    </row>
    <row r="25" spans="2:5" x14ac:dyDescent="0.45">
      <c r="B25" s="1009">
        <v>5153</v>
      </c>
      <c r="C25" s="418">
        <v>5155</v>
      </c>
      <c r="D25" s="393"/>
      <c r="E25" s="583" t="s">
        <v>4456</v>
      </c>
    </row>
    <row r="26" spans="2:5" x14ac:dyDescent="0.45">
      <c r="B26" s="1200">
        <v>611</v>
      </c>
      <c r="C26" s="417"/>
      <c r="D26" s="403"/>
      <c r="E26" s="1199" t="s">
        <v>4457</v>
      </c>
    </row>
    <row r="27" spans="2:5" x14ac:dyDescent="0.45">
      <c r="B27" s="1009">
        <v>6111</v>
      </c>
      <c r="C27" s="418"/>
      <c r="D27" s="393"/>
      <c r="E27" s="583" t="s">
        <v>4458</v>
      </c>
    </row>
    <row r="28" spans="2:5" x14ac:dyDescent="0.45">
      <c r="B28" s="1200">
        <v>6112</v>
      </c>
      <c r="C28" s="417"/>
      <c r="D28" s="403"/>
      <c r="E28" s="1199" t="s">
        <v>4458</v>
      </c>
    </row>
    <row r="29" spans="2:5" x14ac:dyDescent="0.45">
      <c r="B29" s="1009">
        <v>631</v>
      </c>
      <c r="C29" s="418"/>
      <c r="D29" s="393"/>
      <c r="E29" s="583" t="s">
        <v>4458</v>
      </c>
    </row>
    <row r="30" spans="2:5" x14ac:dyDescent="0.45">
      <c r="B30" s="1200">
        <v>6322</v>
      </c>
      <c r="C30" s="417">
        <v>6321</v>
      </c>
      <c r="D30" s="403"/>
      <c r="E30" s="1199" t="s">
        <v>4459</v>
      </c>
    </row>
    <row r="31" spans="2:5" x14ac:dyDescent="0.45">
      <c r="B31" s="1009">
        <v>6323</v>
      </c>
      <c r="C31" s="418">
        <v>6322</v>
      </c>
      <c r="D31" s="393"/>
      <c r="E31" s="583" t="s">
        <v>4460</v>
      </c>
    </row>
    <row r="32" spans="2:5" x14ac:dyDescent="0.45">
      <c r="B32" s="1200">
        <v>6419</v>
      </c>
      <c r="C32" s="417">
        <v>6418</v>
      </c>
      <c r="D32" s="403"/>
      <c r="E32" s="1199" t="s">
        <v>4461</v>
      </c>
    </row>
    <row r="33" spans="2:5" x14ac:dyDescent="0.45">
      <c r="B33" s="1009">
        <v>64110</v>
      </c>
      <c r="C33" s="418">
        <v>6418</v>
      </c>
      <c r="D33" s="393"/>
      <c r="E33" s="583" t="s">
        <v>4461</v>
      </c>
    </row>
    <row r="34" spans="2:5" x14ac:dyDescent="0.45">
      <c r="B34" s="1200">
        <v>6429</v>
      </c>
      <c r="C34" s="417">
        <v>6428</v>
      </c>
      <c r="D34" s="403"/>
      <c r="E34" s="1199" t="s">
        <v>4461</v>
      </c>
    </row>
    <row r="35" spans="2:5" x14ac:dyDescent="0.45">
      <c r="B35" s="1009">
        <v>64210</v>
      </c>
      <c r="C35" s="418">
        <v>6428</v>
      </c>
      <c r="D35" s="393"/>
      <c r="E35" s="583" t="s">
        <v>4461</v>
      </c>
    </row>
    <row r="36" spans="2:5" x14ac:dyDescent="0.45">
      <c r="B36" s="1200">
        <v>64221</v>
      </c>
      <c r="C36" s="417">
        <v>6421</v>
      </c>
      <c r="D36" s="403"/>
      <c r="E36" s="1199" t="s">
        <v>4461</v>
      </c>
    </row>
    <row r="37" spans="2:5" x14ac:dyDescent="0.45">
      <c r="B37" s="1009">
        <v>64222</v>
      </c>
      <c r="C37" s="418">
        <v>6422</v>
      </c>
      <c r="D37" s="393"/>
      <c r="E37" s="583" t="s">
        <v>4461</v>
      </c>
    </row>
    <row r="38" spans="2:5" x14ac:dyDescent="0.45">
      <c r="B38" s="1200">
        <v>64223</v>
      </c>
      <c r="C38" s="417">
        <v>6423</v>
      </c>
      <c r="D38" s="403"/>
      <c r="E38" s="1199" t="s">
        <v>4461</v>
      </c>
    </row>
    <row r="39" spans="2:5" x14ac:dyDescent="0.45">
      <c r="B39" s="1009">
        <v>64224</v>
      </c>
      <c r="C39" s="418">
        <v>6424</v>
      </c>
      <c r="D39" s="393"/>
      <c r="E39" s="583" t="s">
        <v>4461</v>
      </c>
    </row>
    <row r="40" spans="2:5" x14ac:dyDescent="0.45">
      <c r="B40" s="1200">
        <v>64225</v>
      </c>
      <c r="C40" s="417">
        <v>6425</v>
      </c>
      <c r="D40" s="403"/>
      <c r="E40" s="1199" t="s">
        <v>4461</v>
      </c>
    </row>
    <row r="41" spans="2:5" x14ac:dyDescent="0.45">
      <c r="B41" s="1009">
        <v>64227</v>
      </c>
      <c r="C41" s="418">
        <v>6427</v>
      </c>
      <c r="D41" s="393"/>
      <c r="E41" s="583" t="s">
        <v>4461</v>
      </c>
    </row>
    <row r="42" spans="2:5" x14ac:dyDescent="0.45">
      <c r="B42" s="1200">
        <v>64228</v>
      </c>
      <c r="C42" s="417">
        <v>6428</v>
      </c>
      <c r="D42" s="403"/>
      <c r="E42" s="1199" t="s">
        <v>4461</v>
      </c>
    </row>
    <row r="43" spans="2:5" x14ac:dyDescent="0.45">
      <c r="B43" s="1009">
        <v>1386</v>
      </c>
      <c r="C43" s="418">
        <v>2441</v>
      </c>
      <c r="D43" s="393" t="s">
        <v>4462</v>
      </c>
      <c r="E43" s="583" t="s">
        <v>4463</v>
      </c>
    </row>
    <row r="44" spans="2:5" x14ac:dyDescent="0.45">
      <c r="B44" s="1200">
        <v>6421</v>
      </c>
      <c r="C44" s="417">
        <v>641</v>
      </c>
      <c r="D44" s="403" t="s">
        <v>4462</v>
      </c>
      <c r="E44" s="1199" t="s">
        <v>4464</v>
      </c>
    </row>
    <row r="45" spans="2:5" x14ac:dyDescent="0.45">
      <c r="B45" s="1010">
        <v>6422</v>
      </c>
      <c r="C45" s="1201" t="s">
        <v>4465</v>
      </c>
      <c r="D45" s="414" t="s">
        <v>4462</v>
      </c>
      <c r="E45" s="584" t="s">
        <v>4466</v>
      </c>
    </row>
  </sheetData>
  <autoFilter ref="B2:E45" xr:uid="{DE208CFB-08B4-472B-8817-44744A900999}"/>
  <mergeCells count="1">
    <mergeCell ref="B3:E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NKChung"/>
  <dimension ref="D1:AP889"/>
  <sheetViews>
    <sheetView showGridLines="0" showRowColHeaders="0" zoomScaleNormal="100" workbookViewId="0">
      <pane ySplit="16" topLeftCell="A517" activePane="bottomLeft" state="frozen"/>
      <selection activeCell="G14" sqref="G14"/>
      <selection pane="bottomLeft" activeCell="E1" sqref="E1"/>
    </sheetView>
  </sheetViews>
  <sheetFormatPr defaultColWidth="9.26953125" defaultRowHeight="16" x14ac:dyDescent="0.45"/>
  <cols>
    <col min="1" max="2" width="9.26953125" style="367"/>
    <col min="3" max="3" width="4.453125" style="367" customWidth="1"/>
    <col min="4" max="4" width="11.6328125" style="367" customWidth="1"/>
    <col min="5" max="5" width="8.54296875" style="367" customWidth="1"/>
    <col min="6" max="6" width="11.6328125" style="367" customWidth="1"/>
    <col min="7" max="7" width="37.7265625" style="367" customWidth="1"/>
    <col min="8" max="8" width="6" style="367" customWidth="1"/>
    <col min="9" max="9" width="5.1796875" style="367" customWidth="1"/>
    <col min="10" max="10" width="5.7265625" style="367" customWidth="1"/>
    <col min="11" max="11" width="7.6328125" style="367" customWidth="1"/>
    <col min="12" max="12" width="7" style="367" hidden="1" customWidth="1"/>
    <col min="13" max="13" width="17.26953125" style="367" customWidth="1"/>
    <col min="14" max="14" width="18.54296875" style="367" customWidth="1"/>
    <col min="15" max="15" width="9.36328125" style="367" bestFit="1" customWidth="1"/>
    <col min="16" max="16" width="10.81640625" style="367" bestFit="1" customWidth="1"/>
    <col min="17" max="16384" width="9.26953125" style="367"/>
  </cols>
  <sheetData>
    <row r="1" spans="4:42" ht="16.5" x14ac:dyDescent="0.45">
      <c r="D1" s="424"/>
      <c r="E1" s="425"/>
      <c r="F1" s="425"/>
      <c r="G1" s="425"/>
      <c r="H1" s="425"/>
      <c r="I1" s="425"/>
      <c r="J1" s="425"/>
      <c r="K1" s="425"/>
      <c r="L1" s="425"/>
      <c r="M1" s="425"/>
      <c r="N1" s="428"/>
      <c r="P1" s="1491">
        <v>46023</v>
      </c>
      <c r="AP1" s="368"/>
    </row>
    <row r="2" spans="4:42" x14ac:dyDescent="0.45">
      <c r="D2" s="426"/>
      <c r="E2" s="427"/>
      <c r="F2" s="427"/>
      <c r="G2" s="427"/>
      <c r="H2" s="427"/>
      <c r="I2" s="427"/>
      <c r="J2" s="427"/>
      <c r="K2" s="427"/>
      <c r="L2" s="427"/>
      <c r="M2" s="427"/>
      <c r="N2" s="429"/>
      <c r="P2" s="1491">
        <v>46295</v>
      </c>
      <c r="AP2" s="368"/>
    </row>
    <row r="5" spans="4:42" ht="16.5" x14ac:dyDescent="0.45">
      <c r="D5" s="381" t="str">
        <f>+CDSPS!$C$5</f>
        <v xml:space="preserve">Đơn vị : </v>
      </c>
      <c r="K5" s="382" t="s">
        <v>1517</v>
      </c>
      <c r="L5" s="382"/>
      <c r="M5" s="382"/>
      <c r="N5" s="382"/>
    </row>
    <row r="6" spans="4:42" ht="16.5" x14ac:dyDescent="0.45">
      <c r="D6" s="381" t="str">
        <f>+CDSPS!$C$6</f>
        <v xml:space="preserve">Địa chỉ : </v>
      </c>
      <c r="K6" s="382" t="s">
        <v>2567</v>
      </c>
      <c r="L6" s="382"/>
      <c r="M6" s="382"/>
      <c r="N6" s="382"/>
    </row>
    <row r="7" spans="4:42" ht="16.5" x14ac:dyDescent="0.45">
      <c r="D7" s="381" t="str">
        <f>+CDSPS!$C$7</f>
        <v xml:space="preserve">Mã số thuế : </v>
      </c>
      <c r="K7" s="382" t="s">
        <v>2568</v>
      </c>
      <c r="L7" s="382"/>
      <c r="M7" s="382"/>
      <c r="N7" s="382"/>
    </row>
    <row r="8" spans="4:42" ht="26.5" thickBot="1" x14ac:dyDescent="0.5">
      <c r="D8" s="378" t="s">
        <v>1081</v>
      </c>
      <c r="E8" s="378"/>
      <c r="F8" s="378"/>
      <c r="G8" s="378"/>
      <c r="H8" s="378"/>
      <c r="I8" s="378"/>
      <c r="J8" s="378"/>
      <c r="K8" s="378"/>
      <c r="L8" s="378"/>
      <c r="M8" s="378"/>
      <c r="N8" s="378"/>
    </row>
    <row r="9" spans="4:42" ht="16.5" x14ac:dyDescent="0.45">
      <c r="G9" s="379" t="s">
        <v>94</v>
      </c>
      <c r="H9" s="379" t="s">
        <v>4548</v>
      </c>
    </row>
    <row r="10" spans="4:42" ht="16.5" x14ac:dyDescent="0.45">
      <c r="G10" s="380" t="s">
        <v>96</v>
      </c>
      <c r="H10" s="379">
        <v>2026</v>
      </c>
      <c r="I10" s="370"/>
    </row>
    <row r="11" spans="4:42" ht="16.5" x14ac:dyDescent="0.45">
      <c r="G11" s="420" t="s">
        <v>849</v>
      </c>
      <c r="H11" s="421"/>
      <c r="I11" s="421"/>
      <c r="J11" s="421"/>
      <c r="K11" s="421"/>
      <c r="L11" s="421"/>
      <c r="M11" s="422"/>
      <c r="N11" s="422"/>
    </row>
    <row r="12" spans="4:42" x14ac:dyDescent="0.45">
      <c r="N12" s="373" t="s">
        <v>237</v>
      </c>
    </row>
    <row r="13" spans="4:42" x14ac:dyDescent="0.45">
      <c r="D13" s="2200" t="s">
        <v>97</v>
      </c>
      <c r="E13" s="2201" t="s">
        <v>98</v>
      </c>
      <c r="F13" s="2201"/>
      <c r="G13" s="2201" t="s">
        <v>99</v>
      </c>
      <c r="H13" s="2201" t="s">
        <v>234</v>
      </c>
      <c r="I13" s="2201" t="s">
        <v>100</v>
      </c>
      <c r="J13" s="2201" t="s">
        <v>101</v>
      </c>
      <c r="K13" s="2201" t="s">
        <v>72</v>
      </c>
      <c r="L13" s="2201" t="s">
        <v>102</v>
      </c>
      <c r="M13" s="2201" t="s">
        <v>103</v>
      </c>
      <c r="N13" s="2224"/>
    </row>
    <row r="14" spans="4:42" x14ac:dyDescent="0.45">
      <c r="D14" s="2357"/>
      <c r="E14" s="2354" t="s">
        <v>104</v>
      </c>
      <c r="F14" s="2354" t="s">
        <v>105</v>
      </c>
      <c r="G14" s="2354"/>
      <c r="H14" s="2354"/>
      <c r="I14" s="2354"/>
      <c r="J14" s="2354"/>
      <c r="K14" s="2354"/>
      <c r="L14" s="2354"/>
      <c r="M14" s="2354" t="s">
        <v>33</v>
      </c>
      <c r="N14" s="2356" t="s">
        <v>34</v>
      </c>
    </row>
    <row r="15" spans="4:42" ht="25.5" customHeight="1" x14ac:dyDescent="0.45">
      <c r="D15" s="2355"/>
      <c r="E15" s="2355"/>
      <c r="F15" s="2355"/>
      <c r="G15" s="2355"/>
      <c r="H15" s="2355"/>
      <c r="I15" s="2355"/>
      <c r="J15" s="2355"/>
      <c r="K15" s="2355"/>
      <c r="L15" s="2355"/>
      <c r="M15" s="2355"/>
      <c r="N15" s="2355"/>
    </row>
    <row r="16" spans="4:42" x14ac:dyDescent="0.45">
      <c r="D16" s="386" t="s">
        <v>27</v>
      </c>
      <c r="E16" s="387" t="s">
        <v>28</v>
      </c>
      <c r="F16" s="387" t="s">
        <v>29</v>
      </c>
      <c r="G16" s="387" t="s">
        <v>53</v>
      </c>
      <c r="H16" s="387" t="s">
        <v>54</v>
      </c>
      <c r="I16" s="387" t="s">
        <v>55</v>
      </c>
      <c r="J16" s="387" t="s">
        <v>56</v>
      </c>
      <c r="K16" s="387" t="s">
        <v>57</v>
      </c>
      <c r="L16" s="387" t="s">
        <v>850</v>
      </c>
      <c r="M16" s="387" t="s">
        <v>58</v>
      </c>
      <c r="N16" s="388" t="s">
        <v>59</v>
      </c>
    </row>
    <row r="17" spans="4:14" ht="16" customHeight="1" x14ac:dyDescent="0.45">
      <c r="D17" s="2050"/>
      <c r="E17" s="1928"/>
      <c r="F17" s="1929"/>
      <c r="G17" s="1880"/>
      <c r="H17" s="1710"/>
      <c r="I17" s="1880"/>
      <c r="J17" s="1880"/>
      <c r="K17" s="1710"/>
      <c r="L17" s="1710"/>
      <c r="M17" s="2051"/>
      <c r="N17" s="1684"/>
    </row>
    <row r="18" spans="4:14" ht="16" customHeight="1" x14ac:dyDescent="0.45">
      <c r="D18" s="1744"/>
      <c r="E18" s="1745"/>
      <c r="F18" s="1746"/>
      <c r="G18" s="1695"/>
      <c r="H18" s="1708"/>
      <c r="I18" s="1695"/>
      <c r="J18" s="1695"/>
      <c r="K18" s="1708"/>
      <c r="L18" s="1708"/>
      <c r="M18" s="1697"/>
      <c r="N18" s="1747"/>
    </row>
    <row r="19" spans="4:14" ht="16" customHeight="1" x14ac:dyDescent="0.45">
      <c r="D19" s="1744"/>
      <c r="E19" s="1745"/>
      <c r="F19" s="1746"/>
      <c r="G19" s="1695"/>
      <c r="H19" s="1708"/>
      <c r="I19" s="1695"/>
      <c r="J19" s="1695"/>
      <c r="K19" s="1708"/>
      <c r="L19" s="1708"/>
      <c r="M19" s="1697"/>
      <c r="N19" s="1747"/>
    </row>
    <row r="20" spans="4:14" ht="16" customHeight="1" x14ac:dyDescent="0.45">
      <c r="D20" s="1744"/>
      <c r="E20" s="1745"/>
      <c r="F20" s="1746"/>
      <c r="G20" s="1695"/>
      <c r="H20" s="1708"/>
      <c r="I20" s="1695"/>
      <c r="J20" s="1695"/>
      <c r="K20" s="1708"/>
      <c r="L20" s="1708"/>
      <c r="M20" s="1697"/>
      <c r="N20" s="1747"/>
    </row>
    <row r="21" spans="4:14" ht="16" customHeight="1" x14ac:dyDescent="0.45">
      <c r="D21" s="1744"/>
      <c r="E21" s="1745"/>
      <c r="F21" s="1746"/>
      <c r="G21" s="1695"/>
      <c r="H21" s="1708"/>
      <c r="I21" s="1695"/>
      <c r="J21" s="1695"/>
      <c r="K21" s="1708"/>
      <c r="L21" s="1708"/>
      <c r="M21" s="1697"/>
      <c r="N21" s="1747"/>
    </row>
    <row r="22" spans="4:14" ht="16" customHeight="1" x14ac:dyDescent="0.45">
      <c r="D22" s="1744"/>
      <c r="E22" s="1745"/>
      <c r="F22" s="1746"/>
      <c r="G22" s="1695"/>
      <c r="H22" s="1708"/>
      <c r="I22" s="1695"/>
      <c r="J22" s="1695"/>
      <c r="K22" s="1708"/>
      <c r="L22" s="1708"/>
      <c r="M22" s="1697"/>
      <c r="N22" s="1747"/>
    </row>
    <row r="23" spans="4:14" ht="16" customHeight="1" x14ac:dyDescent="0.45">
      <c r="D23" s="1744"/>
      <c r="E23" s="1745"/>
      <c r="F23" s="1746"/>
      <c r="G23" s="1695"/>
      <c r="H23" s="1708"/>
      <c r="I23" s="1695"/>
      <c r="J23" s="1695"/>
      <c r="K23" s="1708"/>
      <c r="L23" s="1708"/>
      <c r="M23" s="1697"/>
      <c r="N23" s="1747"/>
    </row>
    <row r="24" spans="4:14" ht="16" customHeight="1" x14ac:dyDescent="0.45">
      <c r="D24" s="1744"/>
      <c r="E24" s="1745"/>
      <c r="F24" s="1746"/>
      <c r="G24" s="1695"/>
      <c r="H24" s="1708"/>
      <c r="I24" s="1695"/>
      <c r="J24" s="1695"/>
      <c r="K24" s="1708"/>
      <c r="L24" s="1708"/>
      <c r="M24" s="1697"/>
      <c r="N24" s="1747"/>
    </row>
    <row r="25" spans="4:14" ht="16" customHeight="1" x14ac:dyDescent="0.45">
      <c r="D25" s="1744"/>
      <c r="E25" s="1745"/>
      <c r="F25" s="1746"/>
      <c r="G25" s="1695"/>
      <c r="H25" s="1708"/>
      <c r="I25" s="1695"/>
      <c r="J25" s="1695"/>
      <c r="K25" s="1708"/>
      <c r="L25" s="1708"/>
      <c r="M25" s="1697"/>
      <c r="N25" s="1747"/>
    </row>
    <row r="26" spans="4:14" ht="16" customHeight="1" x14ac:dyDescent="0.45">
      <c r="D26" s="1744"/>
      <c r="E26" s="1745"/>
      <c r="F26" s="1746"/>
      <c r="G26" s="1695"/>
      <c r="H26" s="1708"/>
      <c r="I26" s="1695"/>
      <c r="J26" s="1695"/>
      <c r="K26" s="1708"/>
      <c r="L26" s="1708"/>
      <c r="M26" s="1697"/>
      <c r="N26" s="1747"/>
    </row>
    <row r="27" spans="4:14" ht="16" customHeight="1" x14ac:dyDescent="0.45">
      <c r="D27" s="1744"/>
      <c r="E27" s="1745"/>
      <c r="F27" s="1746"/>
      <c r="G27" s="1695"/>
      <c r="H27" s="1708"/>
      <c r="I27" s="1695"/>
      <c r="J27" s="1695"/>
      <c r="K27" s="1708"/>
      <c r="L27" s="1708"/>
      <c r="M27" s="1697"/>
      <c r="N27" s="1747"/>
    </row>
    <row r="28" spans="4:14" ht="16" customHeight="1" x14ac:dyDescent="0.45">
      <c r="D28" s="1744"/>
      <c r="E28" s="1745"/>
      <c r="F28" s="1746"/>
      <c r="G28" s="1695"/>
      <c r="H28" s="1708"/>
      <c r="I28" s="1695"/>
      <c r="J28" s="1695"/>
      <c r="K28" s="1708"/>
      <c r="L28" s="1708"/>
      <c r="M28" s="1697"/>
      <c r="N28" s="1747"/>
    </row>
    <row r="29" spans="4:14" ht="16" customHeight="1" x14ac:dyDescent="0.45">
      <c r="D29" s="1744"/>
      <c r="E29" s="1745"/>
      <c r="F29" s="1746"/>
      <c r="G29" s="1695"/>
      <c r="H29" s="1708"/>
      <c r="I29" s="1695"/>
      <c r="J29" s="1695"/>
      <c r="K29" s="1708"/>
      <c r="L29" s="1708"/>
      <c r="M29" s="1697"/>
      <c r="N29" s="1747"/>
    </row>
    <row r="30" spans="4:14" ht="16" customHeight="1" x14ac:dyDescent="0.45">
      <c r="D30" s="1744"/>
      <c r="E30" s="1745"/>
      <c r="F30" s="1746"/>
      <c r="G30" s="1695"/>
      <c r="H30" s="1708"/>
      <c r="I30" s="1695"/>
      <c r="J30" s="1695"/>
      <c r="K30" s="1708"/>
      <c r="L30" s="1708"/>
      <c r="M30" s="1697"/>
      <c r="N30" s="1747"/>
    </row>
    <row r="31" spans="4:14" ht="16" customHeight="1" x14ac:dyDescent="0.45">
      <c r="D31" s="1744"/>
      <c r="E31" s="1745"/>
      <c r="F31" s="1746"/>
      <c r="G31" s="1695"/>
      <c r="H31" s="1708"/>
      <c r="I31" s="1695"/>
      <c r="J31" s="1695"/>
      <c r="K31" s="1708"/>
      <c r="L31" s="1708"/>
      <c r="M31" s="1697"/>
      <c r="N31" s="1747"/>
    </row>
    <row r="32" spans="4:14" ht="16" customHeight="1" x14ac:dyDescent="0.45">
      <c r="D32" s="1744"/>
      <c r="E32" s="1745"/>
      <c r="F32" s="1746"/>
      <c r="G32" s="1695"/>
      <c r="H32" s="1708"/>
      <c r="I32" s="1695"/>
      <c r="J32" s="1695"/>
      <c r="K32" s="1708"/>
      <c r="L32" s="1708"/>
      <c r="M32" s="1697"/>
      <c r="N32" s="1747"/>
    </row>
    <row r="33" spans="4:14" ht="16" customHeight="1" x14ac:dyDescent="0.45">
      <c r="D33" s="1744"/>
      <c r="E33" s="1745"/>
      <c r="F33" s="1746"/>
      <c r="G33" s="1695"/>
      <c r="H33" s="1708"/>
      <c r="I33" s="1695"/>
      <c r="J33" s="1695"/>
      <c r="K33" s="1708"/>
      <c r="L33" s="1708"/>
      <c r="M33" s="1697"/>
      <c r="N33" s="1747"/>
    </row>
    <row r="34" spans="4:14" ht="16" customHeight="1" x14ac:dyDescent="0.45">
      <c r="D34" s="1744"/>
      <c r="E34" s="1745"/>
      <c r="F34" s="1746"/>
      <c r="G34" s="1695"/>
      <c r="H34" s="1708"/>
      <c r="I34" s="1695"/>
      <c r="J34" s="1695"/>
      <c r="K34" s="1708"/>
      <c r="L34" s="1708"/>
      <c r="M34" s="1697"/>
      <c r="N34" s="1747"/>
    </row>
    <row r="35" spans="4:14" ht="16" customHeight="1" x14ac:dyDescent="0.45">
      <c r="D35" s="1744"/>
      <c r="E35" s="1745"/>
      <c r="F35" s="1746"/>
      <c r="G35" s="1695"/>
      <c r="H35" s="1708"/>
      <c r="I35" s="1695"/>
      <c r="J35" s="1695"/>
      <c r="K35" s="1708"/>
      <c r="L35" s="1708"/>
      <c r="M35" s="1697"/>
      <c r="N35" s="1747"/>
    </row>
    <row r="36" spans="4:14" ht="16" customHeight="1" x14ac:dyDescent="0.45">
      <c r="D36" s="1744"/>
      <c r="E36" s="1745"/>
      <c r="F36" s="1746"/>
      <c r="G36" s="1695"/>
      <c r="H36" s="1708"/>
      <c r="I36" s="1695"/>
      <c r="J36" s="1695"/>
      <c r="K36" s="1708"/>
      <c r="L36" s="1708"/>
      <c r="M36" s="1697"/>
      <c r="N36" s="1747"/>
    </row>
    <row r="37" spans="4:14" ht="16" customHeight="1" x14ac:dyDescent="0.45">
      <c r="D37" s="1744"/>
      <c r="E37" s="1745"/>
      <c r="F37" s="1746"/>
      <c r="G37" s="1695"/>
      <c r="H37" s="1708"/>
      <c r="I37" s="1695"/>
      <c r="J37" s="1695"/>
      <c r="K37" s="1708"/>
      <c r="L37" s="1708"/>
      <c r="M37" s="1697"/>
      <c r="N37" s="1747"/>
    </row>
    <row r="38" spans="4:14" ht="16" customHeight="1" x14ac:dyDescent="0.45">
      <c r="D38" s="1744"/>
      <c r="E38" s="1745"/>
      <c r="F38" s="1746"/>
      <c r="G38" s="1695"/>
      <c r="H38" s="1708"/>
      <c r="I38" s="1695"/>
      <c r="J38" s="1695"/>
      <c r="K38" s="1708"/>
      <c r="L38" s="1708"/>
      <c r="M38" s="1697"/>
      <c r="N38" s="1747"/>
    </row>
    <row r="39" spans="4:14" ht="16" customHeight="1" x14ac:dyDescent="0.45">
      <c r="D39" s="1744"/>
      <c r="E39" s="1745"/>
      <c r="F39" s="1746"/>
      <c r="G39" s="1695"/>
      <c r="H39" s="1708"/>
      <c r="I39" s="1695"/>
      <c r="J39" s="1695"/>
      <c r="K39" s="1708"/>
      <c r="L39" s="1708"/>
      <c r="M39" s="1697"/>
      <c r="N39" s="1747"/>
    </row>
    <row r="40" spans="4:14" ht="16" customHeight="1" x14ac:dyDescent="0.45">
      <c r="D40" s="1744"/>
      <c r="E40" s="1745"/>
      <c r="F40" s="1746"/>
      <c r="G40" s="1695"/>
      <c r="H40" s="1708"/>
      <c r="I40" s="1695"/>
      <c r="J40" s="1695"/>
      <c r="K40" s="1708"/>
      <c r="L40" s="1708"/>
      <c r="M40" s="1697"/>
      <c r="N40" s="1747"/>
    </row>
    <row r="41" spans="4:14" ht="16" customHeight="1" x14ac:dyDescent="0.45">
      <c r="D41" s="1744"/>
      <c r="E41" s="1745"/>
      <c r="F41" s="1746"/>
      <c r="G41" s="1695"/>
      <c r="H41" s="1708"/>
      <c r="I41" s="1695"/>
      <c r="J41" s="1695"/>
      <c r="K41" s="1708"/>
      <c r="L41" s="1708"/>
      <c r="M41" s="1697"/>
      <c r="N41" s="1747"/>
    </row>
    <row r="42" spans="4:14" ht="16" customHeight="1" x14ac:dyDescent="0.45">
      <c r="D42" s="1744"/>
      <c r="E42" s="1745"/>
      <c r="F42" s="1746"/>
      <c r="G42" s="1695"/>
      <c r="H42" s="1708"/>
      <c r="I42" s="1695"/>
      <c r="J42" s="1695"/>
      <c r="K42" s="1708"/>
      <c r="L42" s="1708"/>
      <c r="M42" s="1697"/>
      <c r="N42" s="1747"/>
    </row>
    <row r="43" spans="4:14" ht="16" customHeight="1" x14ac:dyDescent="0.45">
      <c r="D43" s="1744"/>
      <c r="E43" s="1745"/>
      <c r="F43" s="1746"/>
      <c r="G43" s="1695"/>
      <c r="H43" s="1708"/>
      <c r="I43" s="1695"/>
      <c r="J43" s="1695"/>
      <c r="K43" s="1708"/>
      <c r="L43" s="1708"/>
      <c r="M43" s="1697"/>
      <c r="N43" s="1747"/>
    </row>
    <row r="44" spans="4:14" ht="16" customHeight="1" x14ac:dyDescent="0.45">
      <c r="D44" s="1744"/>
      <c r="E44" s="1745"/>
      <c r="F44" s="1746"/>
      <c r="G44" s="1695"/>
      <c r="H44" s="1708"/>
      <c r="I44" s="1695"/>
      <c r="J44" s="1695"/>
      <c r="K44" s="1708"/>
      <c r="L44" s="1708"/>
      <c r="M44" s="1697"/>
      <c r="N44" s="1747"/>
    </row>
    <row r="45" spans="4:14" ht="16" customHeight="1" x14ac:dyDescent="0.45">
      <c r="D45" s="1744"/>
      <c r="E45" s="1745"/>
      <c r="F45" s="1746"/>
      <c r="G45" s="1695"/>
      <c r="H45" s="1708"/>
      <c r="I45" s="1695"/>
      <c r="J45" s="1695"/>
      <c r="K45" s="1708"/>
      <c r="L45" s="1708"/>
      <c r="M45" s="1697"/>
      <c r="N45" s="1747"/>
    </row>
    <row r="46" spans="4:14" ht="16" customHeight="1" x14ac:dyDescent="0.45">
      <c r="D46" s="1744"/>
      <c r="E46" s="1745"/>
      <c r="F46" s="1746"/>
      <c r="G46" s="1695"/>
      <c r="H46" s="1708"/>
      <c r="I46" s="1695"/>
      <c r="J46" s="1695"/>
      <c r="K46" s="1708"/>
      <c r="L46" s="1708"/>
      <c r="M46" s="1697"/>
      <c r="N46" s="1747"/>
    </row>
    <row r="47" spans="4:14" ht="16" customHeight="1" x14ac:dyDescent="0.45">
      <c r="D47" s="1744"/>
      <c r="E47" s="1745"/>
      <c r="F47" s="1746"/>
      <c r="G47" s="1695"/>
      <c r="H47" s="1708"/>
      <c r="I47" s="1695"/>
      <c r="J47" s="1695"/>
      <c r="K47" s="1708"/>
      <c r="L47" s="1708"/>
      <c r="M47" s="1697"/>
      <c r="N47" s="1747"/>
    </row>
    <row r="48" spans="4:14" ht="16" customHeight="1" x14ac:dyDescent="0.45">
      <c r="D48" s="1744"/>
      <c r="E48" s="1745"/>
      <c r="F48" s="1746"/>
      <c r="G48" s="1695"/>
      <c r="H48" s="1708"/>
      <c r="I48" s="1695"/>
      <c r="J48" s="1695"/>
      <c r="K48" s="1708"/>
      <c r="L48" s="1708"/>
      <c r="M48" s="1697"/>
      <c r="N48" s="1747"/>
    </row>
    <row r="49" spans="4:14" ht="16" customHeight="1" x14ac:dyDescent="0.45">
      <c r="D49" s="1744"/>
      <c r="E49" s="1745"/>
      <c r="F49" s="1746"/>
      <c r="G49" s="1695"/>
      <c r="H49" s="1708"/>
      <c r="I49" s="1695"/>
      <c r="J49" s="1695"/>
      <c r="K49" s="1708"/>
      <c r="L49" s="1708"/>
      <c r="M49" s="1697"/>
      <c r="N49" s="1747"/>
    </row>
    <row r="50" spans="4:14" ht="16" customHeight="1" x14ac:dyDescent="0.45">
      <c r="D50" s="1744"/>
      <c r="E50" s="1745"/>
      <c r="F50" s="1746"/>
      <c r="G50" s="1695"/>
      <c r="H50" s="1708"/>
      <c r="I50" s="1695"/>
      <c r="J50" s="1695"/>
      <c r="K50" s="1708"/>
      <c r="L50" s="1708"/>
      <c r="M50" s="1697"/>
      <c r="N50" s="1747"/>
    </row>
    <row r="51" spans="4:14" ht="16" customHeight="1" x14ac:dyDescent="0.45">
      <c r="D51" s="1744"/>
      <c r="E51" s="1745"/>
      <c r="F51" s="1746"/>
      <c r="G51" s="1695"/>
      <c r="H51" s="1708"/>
      <c r="I51" s="1695"/>
      <c r="J51" s="1695"/>
      <c r="K51" s="1708"/>
      <c r="L51" s="1708"/>
      <c r="M51" s="1697"/>
      <c r="N51" s="1747"/>
    </row>
    <row r="52" spans="4:14" ht="16" customHeight="1" x14ac:dyDescent="0.45">
      <c r="D52" s="1744"/>
      <c r="E52" s="1745"/>
      <c r="F52" s="1746"/>
      <c r="G52" s="1695"/>
      <c r="H52" s="1708"/>
      <c r="I52" s="1695"/>
      <c r="J52" s="1695"/>
      <c r="K52" s="1708"/>
      <c r="L52" s="1708"/>
      <c r="M52" s="1697"/>
      <c r="N52" s="1747"/>
    </row>
    <row r="53" spans="4:14" ht="16" customHeight="1" x14ac:dyDescent="0.45">
      <c r="D53" s="1744"/>
      <c r="E53" s="1745"/>
      <c r="F53" s="1746"/>
      <c r="G53" s="1695"/>
      <c r="H53" s="1708"/>
      <c r="I53" s="1695"/>
      <c r="J53" s="1695"/>
      <c r="K53" s="1708"/>
      <c r="L53" s="1708"/>
      <c r="M53" s="1697"/>
      <c r="N53" s="1747"/>
    </row>
    <row r="54" spans="4:14" ht="16" customHeight="1" x14ac:dyDescent="0.45">
      <c r="D54" s="1744"/>
      <c r="E54" s="1745"/>
      <c r="F54" s="1746"/>
      <c r="G54" s="1695"/>
      <c r="H54" s="1708"/>
      <c r="I54" s="1695"/>
      <c r="J54" s="1695"/>
      <c r="K54" s="1708"/>
      <c r="L54" s="1708"/>
      <c r="M54" s="1697"/>
      <c r="N54" s="1747"/>
    </row>
    <row r="55" spans="4:14" ht="16" customHeight="1" x14ac:dyDescent="0.45">
      <c r="D55" s="1744"/>
      <c r="E55" s="1745"/>
      <c r="F55" s="1746"/>
      <c r="G55" s="1695"/>
      <c r="H55" s="1708"/>
      <c r="I55" s="1695"/>
      <c r="J55" s="1695"/>
      <c r="K55" s="1708"/>
      <c r="L55" s="1708"/>
      <c r="M55" s="1697"/>
      <c r="N55" s="1747"/>
    </row>
    <row r="56" spans="4:14" ht="16" customHeight="1" x14ac:dyDescent="0.45">
      <c r="D56" s="1744"/>
      <c r="E56" s="1745"/>
      <c r="F56" s="1746"/>
      <c r="G56" s="1695"/>
      <c r="H56" s="1708"/>
      <c r="I56" s="1695"/>
      <c r="J56" s="1695"/>
      <c r="K56" s="1708"/>
      <c r="L56" s="1708"/>
      <c r="M56" s="1697"/>
      <c r="N56" s="1747"/>
    </row>
    <row r="57" spans="4:14" ht="16" customHeight="1" x14ac:dyDescent="0.45">
      <c r="D57" s="1744"/>
      <c r="E57" s="1745"/>
      <c r="F57" s="1746"/>
      <c r="G57" s="1695"/>
      <c r="H57" s="1708"/>
      <c r="I57" s="1695"/>
      <c r="J57" s="1695"/>
      <c r="K57" s="1708"/>
      <c r="L57" s="1708"/>
      <c r="M57" s="1697"/>
      <c r="N57" s="1747"/>
    </row>
    <row r="58" spans="4:14" ht="16" customHeight="1" x14ac:dyDescent="0.45">
      <c r="D58" s="1744"/>
      <c r="E58" s="1745"/>
      <c r="F58" s="1746"/>
      <c r="G58" s="1695"/>
      <c r="H58" s="1708"/>
      <c r="I58" s="1695"/>
      <c r="J58" s="1695"/>
      <c r="K58" s="1708"/>
      <c r="L58" s="1708"/>
      <c r="M58" s="1697"/>
      <c r="N58" s="1747"/>
    </row>
    <row r="59" spans="4:14" ht="16" customHeight="1" x14ac:dyDescent="0.45">
      <c r="D59" s="1744"/>
      <c r="E59" s="1745"/>
      <c r="F59" s="1746"/>
      <c r="G59" s="1695"/>
      <c r="H59" s="1708"/>
      <c r="I59" s="1695"/>
      <c r="J59" s="1695"/>
      <c r="K59" s="1708"/>
      <c r="L59" s="1708"/>
      <c r="M59" s="1697"/>
      <c r="N59" s="1747"/>
    </row>
    <row r="60" spans="4:14" ht="16" customHeight="1" x14ac:dyDescent="0.45">
      <c r="D60" s="1744"/>
      <c r="E60" s="1745"/>
      <c r="F60" s="1746"/>
      <c r="G60" s="1695"/>
      <c r="H60" s="1708"/>
      <c r="I60" s="1695"/>
      <c r="J60" s="1695"/>
      <c r="K60" s="1708"/>
      <c r="L60" s="1708"/>
      <c r="M60" s="1697"/>
      <c r="N60" s="1747"/>
    </row>
    <row r="61" spans="4:14" ht="16" customHeight="1" x14ac:dyDescent="0.45">
      <c r="D61" s="1744"/>
      <c r="E61" s="1745"/>
      <c r="F61" s="1746"/>
      <c r="G61" s="1695"/>
      <c r="H61" s="1708"/>
      <c r="I61" s="1695"/>
      <c r="J61" s="1695"/>
      <c r="K61" s="1708"/>
      <c r="L61" s="1708"/>
      <c r="M61" s="1697"/>
      <c r="N61" s="1747"/>
    </row>
    <row r="62" spans="4:14" ht="16" customHeight="1" x14ac:dyDescent="0.45">
      <c r="D62" s="1744"/>
      <c r="E62" s="1745"/>
      <c r="F62" s="1746"/>
      <c r="G62" s="1695"/>
      <c r="H62" s="1708"/>
      <c r="I62" s="1695"/>
      <c r="J62" s="1695"/>
      <c r="K62" s="1708"/>
      <c r="L62" s="1708"/>
      <c r="M62" s="1697"/>
      <c r="N62" s="1747"/>
    </row>
    <row r="63" spans="4:14" ht="16" customHeight="1" x14ac:dyDescent="0.45">
      <c r="D63" s="1744"/>
      <c r="E63" s="1745"/>
      <c r="F63" s="1746"/>
      <c r="G63" s="1695"/>
      <c r="H63" s="1708"/>
      <c r="I63" s="1695"/>
      <c r="J63" s="1695"/>
      <c r="K63" s="1708"/>
      <c r="L63" s="1708"/>
      <c r="M63" s="1697"/>
      <c r="N63" s="1747"/>
    </row>
    <row r="64" spans="4:14" ht="16" customHeight="1" x14ac:dyDescent="0.45">
      <c r="D64" s="1744"/>
      <c r="E64" s="1745"/>
      <c r="F64" s="1746"/>
      <c r="G64" s="1695"/>
      <c r="H64" s="1708"/>
      <c r="I64" s="1695"/>
      <c r="J64" s="1695"/>
      <c r="K64" s="1708"/>
      <c r="L64" s="1708"/>
      <c r="M64" s="1697"/>
      <c r="N64" s="1747"/>
    </row>
    <row r="65" spans="4:14" ht="16" customHeight="1" x14ac:dyDescent="0.45">
      <c r="D65" s="1744"/>
      <c r="E65" s="1745"/>
      <c r="F65" s="1746"/>
      <c r="G65" s="1695"/>
      <c r="H65" s="1708"/>
      <c r="I65" s="1695"/>
      <c r="J65" s="1695"/>
      <c r="K65" s="1708"/>
      <c r="L65" s="1708"/>
      <c r="M65" s="1697"/>
      <c r="N65" s="1747"/>
    </row>
    <row r="66" spans="4:14" ht="16" customHeight="1" x14ac:dyDescent="0.45">
      <c r="D66" s="1744"/>
      <c r="E66" s="1745"/>
      <c r="F66" s="1746"/>
      <c r="G66" s="1695"/>
      <c r="H66" s="1708"/>
      <c r="I66" s="1695"/>
      <c r="J66" s="1695"/>
      <c r="K66" s="1708"/>
      <c r="L66" s="1708"/>
      <c r="M66" s="1697"/>
      <c r="N66" s="1747"/>
    </row>
    <row r="67" spans="4:14" ht="16" customHeight="1" x14ac:dyDescent="0.45">
      <c r="D67" s="1744"/>
      <c r="E67" s="1745"/>
      <c r="F67" s="1746"/>
      <c r="G67" s="1695"/>
      <c r="H67" s="1708"/>
      <c r="I67" s="1695"/>
      <c r="J67" s="1695"/>
      <c r="K67" s="1708"/>
      <c r="L67" s="1708"/>
      <c r="M67" s="1697"/>
      <c r="N67" s="1747"/>
    </row>
    <row r="68" spans="4:14" ht="16" customHeight="1" x14ac:dyDescent="0.45">
      <c r="D68" s="1744"/>
      <c r="E68" s="1745"/>
      <c r="F68" s="1746"/>
      <c r="G68" s="1695"/>
      <c r="H68" s="1708"/>
      <c r="I68" s="1695"/>
      <c r="J68" s="1695"/>
      <c r="K68" s="1708"/>
      <c r="L68" s="1708"/>
      <c r="M68" s="1697"/>
      <c r="N68" s="1747"/>
    </row>
    <row r="69" spans="4:14" ht="16" customHeight="1" x14ac:dyDescent="0.45">
      <c r="D69" s="1744"/>
      <c r="E69" s="1745"/>
      <c r="F69" s="1746"/>
      <c r="G69" s="1695"/>
      <c r="H69" s="1708"/>
      <c r="I69" s="1695"/>
      <c r="J69" s="1695"/>
      <c r="K69" s="1708"/>
      <c r="L69" s="1708"/>
      <c r="M69" s="1697"/>
      <c r="N69" s="1747"/>
    </row>
    <row r="70" spans="4:14" ht="16" customHeight="1" x14ac:dyDescent="0.45">
      <c r="D70" s="1744"/>
      <c r="E70" s="1745"/>
      <c r="F70" s="1746"/>
      <c r="G70" s="1695"/>
      <c r="H70" s="1708"/>
      <c r="I70" s="1695"/>
      <c r="J70" s="1695"/>
      <c r="K70" s="1708"/>
      <c r="L70" s="1708"/>
      <c r="M70" s="1697"/>
      <c r="N70" s="1747"/>
    </row>
    <row r="71" spans="4:14" ht="16" customHeight="1" x14ac:dyDescent="0.45">
      <c r="D71" s="1744"/>
      <c r="E71" s="1745"/>
      <c r="F71" s="1746"/>
      <c r="G71" s="1695"/>
      <c r="H71" s="1708"/>
      <c r="I71" s="1695"/>
      <c r="J71" s="1695"/>
      <c r="K71" s="1708"/>
      <c r="L71" s="1708"/>
      <c r="M71" s="1697"/>
      <c r="N71" s="1747"/>
    </row>
    <row r="72" spans="4:14" ht="16" customHeight="1" x14ac:dyDescent="0.45">
      <c r="D72" s="1744"/>
      <c r="E72" s="1745"/>
      <c r="F72" s="1746"/>
      <c r="G72" s="1695"/>
      <c r="H72" s="1708"/>
      <c r="I72" s="1695"/>
      <c r="J72" s="1695"/>
      <c r="K72" s="1708"/>
      <c r="L72" s="1708"/>
      <c r="M72" s="1697"/>
      <c r="N72" s="1747"/>
    </row>
    <row r="73" spans="4:14" ht="16" customHeight="1" x14ac:dyDescent="0.45">
      <c r="D73" s="1744"/>
      <c r="E73" s="1745"/>
      <c r="F73" s="1746"/>
      <c r="G73" s="1695"/>
      <c r="H73" s="1708"/>
      <c r="I73" s="1695"/>
      <c r="J73" s="1695"/>
      <c r="K73" s="1708"/>
      <c r="L73" s="1708"/>
      <c r="M73" s="1697"/>
      <c r="N73" s="1747"/>
    </row>
    <row r="74" spans="4:14" ht="16" customHeight="1" x14ac:dyDescent="0.45">
      <c r="D74" s="1744"/>
      <c r="E74" s="1745"/>
      <c r="F74" s="1746"/>
      <c r="G74" s="1695"/>
      <c r="H74" s="1708"/>
      <c r="I74" s="1695"/>
      <c r="J74" s="1695"/>
      <c r="K74" s="1708"/>
      <c r="L74" s="1708"/>
      <c r="M74" s="1697"/>
      <c r="N74" s="1747"/>
    </row>
    <row r="75" spans="4:14" ht="16" customHeight="1" x14ac:dyDescent="0.45">
      <c r="D75" s="1744"/>
      <c r="E75" s="1745"/>
      <c r="F75" s="1746"/>
      <c r="G75" s="1695"/>
      <c r="H75" s="1708"/>
      <c r="I75" s="1695"/>
      <c r="J75" s="1695"/>
      <c r="K75" s="1708"/>
      <c r="L75" s="1708"/>
      <c r="M75" s="1697"/>
      <c r="N75" s="1747"/>
    </row>
    <row r="76" spans="4:14" ht="16" customHeight="1" x14ac:dyDescent="0.45">
      <c r="D76" s="1744"/>
      <c r="E76" s="1745"/>
      <c r="F76" s="1746"/>
      <c r="G76" s="1695"/>
      <c r="H76" s="1708"/>
      <c r="I76" s="1695"/>
      <c r="J76" s="1695"/>
      <c r="K76" s="1708"/>
      <c r="L76" s="1708"/>
      <c r="M76" s="1697"/>
      <c r="N76" s="1747"/>
    </row>
    <row r="77" spans="4:14" ht="16" customHeight="1" x14ac:dyDescent="0.45">
      <c r="D77" s="1744"/>
      <c r="E77" s="1745"/>
      <c r="F77" s="1746"/>
      <c r="G77" s="1695"/>
      <c r="H77" s="1708"/>
      <c r="I77" s="1695"/>
      <c r="J77" s="1695"/>
      <c r="K77" s="1708"/>
      <c r="L77" s="1708"/>
      <c r="M77" s="1697"/>
      <c r="N77" s="1747"/>
    </row>
    <row r="78" spans="4:14" ht="16" customHeight="1" x14ac:dyDescent="0.45">
      <c r="D78" s="1744"/>
      <c r="E78" s="1745"/>
      <c r="F78" s="1746"/>
      <c r="G78" s="1695"/>
      <c r="H78" s="1708"/>
      <c r="I78" s="1695"/>
      <c r="J78" s="1695"/>
      <c r="K78" s="1708"/>
      <c r="L78" s="1708"/>
      <c r="M78" s="1697"/>
      <c r="N78" s="1747"/>
    </row>
    <row r="79" spans="4:14" ht="16" customHeight="1" x14ac:dyDescent="0.45">
      <c r="D79" s="1744"/>
      <c r="E79" s="1745"/>
      <c r="F79" s="1746"/>
      <c r="G79" s="1695"/>
      <c r="H79" s="1708"/>
      <c r="I79" s="1695"/>
      <c r="J79" s="1695"/>
      <c r="K79" s="1708"/>
      <c r="L79" s="1708"/>
      <c r="M79" s="1697"/>
      <c r="N79" s="1747"/>
    </row>
    <row r="80" spans="4:14" ht="16" customHeight="1" x14ac:dyDescent="0.45">
      <c r="D80" s="1744"/>
      <c r="E80" s="1745"/>
      <c r="F80" s="1746"/>
      <c r="G80" s="1695"/>
      <c r="H80" s="1708"/>
      <c r="I80" s="1695"/>
      <c r="J80" s="1695"/>
      <c r="K80" s="1708"/>
      <c r="L80" s="1708"/>
      <c r="M80" s="1697"/>
      <c r="N80" s="1747"/>
    </row>
    <row r="81" spans="4:14" ht="16" customHeight="1" x14ac:dyDescent="0.45">
      <c r="D81" s="1744"/>
      <c r="E81" s="1745"/>
      <c r="F81" s="1746"/>
      <c r="G81" s="1695"/>
      <c r="H81" s="1708"/>
      <c r="I81" s="1695"/>
      <c r="J81" s="1695"/>
      <c r="K81" s="1708"/>
      <c r="L81" s="1708"/>
      <c r="M81" s="1697"/>
      <c r="N81" s="1747"/>
    </row>
    <row r="82" spans="4:14" ht="16" customHeight="1" x14ac:dyDescent="0.45">
      <c r="D82" s="1744"/>
      <c r="E82" s="1745"/>
      <c r="F82" s="1746"/>
      <c r="G82" s="1695"/>
      <c r="H82" s="1708"/>
      <c r="I82" s="1695"/>
      <c r="J82" s="1695"/>
      <c r="K82" s="1708"/>
      <c r="L82" s="1708"/>
      <c r="M82" s="1697"/>
      <c r="N82" s="1747"/>
    </row>
    <row r="83" spans="4:14" ht="16" customHeight="1" x14ac:dyDescent="0.45">
      <c r="D83" s="1744"/>
      <c r="E83" s="1745"/>
      <c r="F83" s="1746"/>
      <c r="G83" s="1695"/>
      <c r="H83" s="1708"/>
      <c r="I83" s="1695"/>
      <c r="J83" s="1695"/>
      <c r="K83" s="1708"/>
      <c r="L83" s="1708"/>
      <c r="M83" s="1697"/>
      <c r="N83" s="1747"/>
    </row>
    <row r="84" spans="4:14" ht="16" customHeight="1" x14ac:dyDescent="0.45">
      <c r="D84" s="1744"/>
      <c r="E84" s="1745"/>
      <c r="F84" s="1746"/>
      <c r="G84" s="1695"/>
      <c r="H84" s="1708"/>
      <c r="I84" s="1695"/>
      <c r="J84" s="1695"/>
      <c r="K84" s="1708"/>
      <c r="L84" s="1708"/>
      <c r="M84" s="1697"/>
      <c r="N84" s="1747"/>
    </row>
    <row r="85" spans="4:14" ht="16" customHeight="1" x14ac:dyDescent="0.45">
      <c r="D85" s="1744"/>
      <c r="E85" s="1745"/>
      <c r="F85" s="1746"/>
      <c r="G85" s="1695"/>
      <c r="H85" s="1708"/>
      <c r="I85" s="1695"/>
      <c r="J85" s="1695"/>
      <c r="K85" s="1708"/>
      <c r="L85" s="1708"/>
      <c r="M85" s="1697"/>
      <c r="N85" s="1747"/>
    </row>
    <row r="86" spans="4:14" ht="16" customHeight="1" x14ac:dyDescent="0.45">
      <c r="D86" s="1744"/>
      <c r="E86" s="1745"/>
      <c r="F86" s="1746"/>
      <c r="G86" s="1695"/>
      <c r="H86" s="1708"/>
      <c r="I86" s="1695"/>
      <c r="J86" s="1695"/>
      <c r="K86" s="1708"/>
      <c r="L86" s="1708"/>
      <c r="M86" s="1697"/>
      <c r="N86" s="1747"/>
    </row>
    <row r="87" spans="4:14" ht="16" customHeight="1" x14ac:dyDescent="0.45">
      <c r="D87" s="1744"/>
      <c r="E87" s="1745"/>
      <c r="F87" s="1746"/>
      <c r="G87" s="1695"/>
      <c r="H87" s="1708"/>
      <c r="I87" s="1695"/>
      <c r="J87" s="1695"/>
      <c r="K87" s="1708"/>
      <c r="L87" s="1708"/>
      <c r="M87" s="1697"/>
      <c r="N87" s="1747"/>
    </row>
    <row r="88" spans="4:14" ht="16" customHeight="1" x14ac:dyDescent="0.45">
      <c r="D88" s="1744"/>
      <c r="E88" s="1745"/>
      <c r="F88" s="1746"/>
      <c r="G88" s="1695"/>
      <c r="H88" s="1708"/>
      <c r="I88" s="1695"/>
      <c r="J88" s="1695"/>
      <c r="K88" s="1708"/>
      <c r="L88" s="1708"/>
      <c r="M88" s="1697"/>
      <c r="N88" s="1747"/>
    </row>
    <row r="89" spans="4:14" ht="16" customHeight="1" x14ac:dyDescent="0.45">
      <c r="D89" s="1744"/>
      <c r="E89" s="1745"/>
      <c r="F89" s="1746"/>
      <c r="G89" s="1695"/>
      <c r="H89" s="1708"/>
      <c r="I89" s="1695"/>
      <c r="J89" s="1695"/>
      <c r="K89" s="1708"/>
      <c r="L89" s="1708"/>
      <c r="M89" s="1697"/>
      <c r="N89" s="1747"/>
    </row>
    <row r="90" spans="4:14" ht="16" customHeight="1" x14ac:dyDescent="0.45">
      <c r="D90" s="1744"/>
      <c r="E90" s="1745"/>
      <c r="F90" s="1746"/>
      <c r="G90" s="1695"/>
      <c r="H90" s="1708"/>
      <c r="I90" s="1695"/>
      <c r="J90" s="1695"/>
      <c r="K90" s="1708"/>
      <c r="L90" s="1708"/>
      <c r="M90" s="1697"/>
      <c r="N90" s="1747"/>
    </row>
    <row r="91" spans="4:14" ht="16" customHeight="1" x14ac:dyDescent="0.45">
      <c r="D91" s="1744"/>
      <c r="E91" s="1745"/>
      <c r="F91" s="1746"/>
      <c r="G91" s="1695"/>
      <c r="H91" s="1708"/>
      <c r="I91" s="1695"/>
      <c r="J91" s="1695"/>
      <c r="K91" s="1708"/>
      <c r="L91" s="1708"/>
      <c r="M91" s="1697"/>
      <c r="N91" s="1747"/>
    </row>
    <row r="92" spans="4:14" ht="16" customHeight="1" x14ac:dyDescent="0.45">
      <c r="D92" s="1744"/>
      <c r="E92" s="1745"/>
      <c r="F92" s="1746"/>
      <c r="G92" s="1695"/>
      <c r="H92" s="1708"/>
      <c r="I92" s="1695"/>
      <c r="J92" s="1695"/>
      <c r="K92" s="1708"/>
      <c r="L92" s="1708"/>
      <c r="M92" s="1697"/>
      <c r="N92" s="1747"/>
    </row>
    <row r="93" spans="4:14" ht="16" customHeight="1" x14ac:dyDescent="0.45">
      <c r="D93" s="1744"/>
      <c r="E93" s="1745"/>
      <c r="F93" s="1746"/>
      <c r="G93" s="1695"/>
      <c r="H93" s="1708"/>
      <c r="I93" s="1695"/>
      <c r="J93" s="1695"/>
      <c r="K93" s="1708"/>
      <c r="L93" s="1708"/>
      <c r="M93" s="1697"/>
      <c r="N93" s="1747"/>
    </row>
    <row r="94" spans="4:14" ht="16" customHeight="1" x14ac:dyDescent="0.45">
      <c r="D94" s="1744"/>
      <c r="E94" s="1745"/>
      <c r="F94" s="1746"/>
      <c r="G94" s="1695"/>
      <c r="H94" s="1708"/>
      <c r="I94" s="1695"/>
      <c r="J94" s="1695"/>
      <c r="K94" s="1708"/>
      <c r="L94" s="1708"/>
      <c r="M94" s="1697"/>
      <c r="N94" s="1747"/>
    </row>
    <row r="95" spans="4:14" ht="16" customHeight="1" x14ac:dyDescent="0.45">
      <c r="D95" s="1744"/>
      <c r="E95" s="1745"/>
      <c r="F95" s="1746"/>
      <c r="G95" s="1695"/>
      <c r="H95" s="1708"/>
      <c r="I95" s="1695"/>
      <c r="J95" s="1695"/>
      <c r="K95" s="1708"/>
      <c r="L95" s="1708"/>
      <c r="M95" s="1697"/>
      <c r="N95" s="1747"/>
    </row>
    <row r="96" spans="4:14" ht="16" customHeight="1" x14ac:dyDescent="0.45">
      <c r="D96" s="1744"/>
      <c r="E96" s="1745"/>
      <c r="F96" s="1746"/>
      <c r="G96" s="1695"/>
      <c r="H96" s="1708"/>
      <c r="I96" s="1695"/>
      <c r="J96" s="1695"/>
      <c r="K96" s="1708"/>
      <c r="L96" s="1708"/>
      <c r="M96" s="1697"/>
      <c r="N96" s="1747"/>
    </row>
    <row r="97" spans="4:14" ht="16" customHeight="1" x14ac:dyDescent="0.45">
      <c r="D97" s="1744"/>
      <c r="E97" s="1745"/>
      <c r="F97" s="1746"/>
      <c r="G97" s="1695"/>
      <c r="H97" s="1708"/>
      <c r="I97" s="1695"/>
      <c r="J97" s="1695"/>
      <c r="K97" s="1708"/>
      <c r="L97" s="1708"/>
      <c r="M97" s="1697"/>
      <c r="N97" s="1747"/>
    </row>
    <row r="98" spans="4:14" ht="16" customHeight="1" x14ac:dyDescent="0.45">
      <c r="D98" s="1744"/>
      <c r="E98" s="1745"/>
      <c r="F98" s="1746"/>
      <c r="G98" s="1695"/>
      <c r="H98" s="1708"/>
      <c r="I98" s="1695"/>
      <c r="J98" s="1695"/>
      <c r="K98" s="1708"/>
      <c r="L98" s="1708"/>
      <c r="M98" s="1697"/>
      <c r="N98" s="1747"/>
    </row>
    <row r="99" spans="4:14" ht="16" customHeight="1" x14ac:dyDescent="0.45">
      <c r="D99" s="1744"/>
      <c r="E99" s="1745"/>
      <c r="F99" s="1746"/>
      <c r="G99" s="1695"/>
      <c r="H99" s="1708"/>
      <c r="I99" s="1695"/>
      <c r="J99" s="1695"/>
      <c r="K99" s="1708"/>
      <c r="L99" s="1708"/>
      <c r="M99" s="1697"/>
      <c r="N99" s="1747"/>
    </row>
    <row r="100" spans="4:14" ht="16" customHeight="1" x14ac:dyDescent="0.45">
      <c r="D100" s="1744"/>
      <c r="E100" s="1745"/>
      <c r="F100" s="1746"/>
      <c r="G100" s="1695"/>
      <c r="H100" s="1708"/>
      <c r="I100" s="1695"/>
      <c r="J100" s="1695"/>
      <c r="K100" s="1708"/>
      <c r="L100" s="1708"/>
      <c r="M100" s="1697"/>
      <c r="N100" s="1747"/>
    </row>
    <row r="101" spans="4:14" ht="16" customHeight="1" x14ac:dyDescent="0.45">
      <c r="D101" s="1744"/>
      <c r="E101" s="1745"/>
      <c r="F101" s="1746"/>
      <c r="G101" s="1695"/>
      <c r="H101" s="1708"/>
      <c r="I101" s="1695"/>
      <c r="J101" s="1695"/>
      <c r="K101" s="1708"/>
      <c r="L101" s="1708"/>
      <c r="M101" s="1697"/>
      <c r="N101" s="1747"/>
    </row>
    <row r="102" spans="4:14" ht="16" customHeight="1" x14ac:dyDescent="0.45">
      <c r="D102" s="1744"/>
      <c r="E102" s="1745"/>
      <c r="F102" s="1746"/>
      <c r="G102" s="1695"/>
      <c r="H102" s="1708"/>
      <c r="I102" s="1695"/>
      <c r="J102" s="1695"/>
      <c r="K102" s="1708"/>
      <c r="L102" s="1708"/>
      <c r="M102" s="1697"/>
      <c r="N102" s="1747"/>
    </row>
    <row r="103" spans="4:14" ht="16" customHeight="1" x14ac:dyDescent="0.45">
      <c r="D103" s="1744"/>
      <c r="E103" s="1745"/>
      <c r="F103" s="1746"/>
      <c r="G103" s="1695"/>
      <c r="H103" s="1708"/>
      <c r="I103" s="1695"/>
      <c r="J103" s="1695"/>
      <c r="K103" s="1708"/>
      <c r="L103" s="1708"/>
      <c r="M103" s="1697"/>
      <c r="N103" s="1747"/>
    </row>
    <row r="104" spans="4:14" ht="16" customHeight="1" x14ac:dyDescent="0.45">
      <c r="D104" s="1744"/>
      <c r="E104" s="1745"/>
      <c r="F104" s="1746"/>
      <c r="G104" s="1695"/>
      <c r="H104" s="1708"/>
      <c r="I104" s="1695"/>
      <c r="J104" s="1695"/>
      <c r="K104" s="1708"/>
      <c r="L104" s="1708"/>
      <c r="M104" s="1697"/>
      <c r="N104" s="1747"/>
    </row>
    <row r="105" spans="4:14" ht="16" customHeight="1" x14ac:dyDescent="0.45">
      <c r="D105" s="1744"/>
      <c r="E105" s="1745"/>
      <c r="F105" s="1746"/>
      <c r="G105" s="1695"/>
      <c r="H105" s="1708"/>
      <c r="I105" s="1695"/>
      <c r="J105" s="1695"/>
      <c r="K105" s="1708"/>
      <c r="L105" s="1708"/>
      <c r="M105" s="1697"/>
      <c r="N105" s="1747"/>
    </row>
    <row r="106" spans="4:14" ht="16" customHeight="1" x14ac:dyDescent="0.45">
      <c r="D106" s="1744"/>
      <c r="E106" s="1745"/>
      <c r="F106" s="1746"/>
      <c r="G106" s="1695"/>
      <c r="H106" s="1708"/>
      <c r="I106" s="1695"/>
      <c r="J106" s="1695"/>
      <c r="K106" s="1708"/>
      <c r="L106" s="1708"/>
      <c r="M106" s="1697"/>
      <c r="N106" s="1747"/>
    </row>
    <row r="107" spans="4:14" ht="16" customHeight="1" x14ac:dyDescent="0.45">
      <c r="D107" s="1744"/>
      <c r="E107" s="1745"/>
      <c r="F107" s="1746"/>
      <c r="G107" s="1695"/>
      <c r="H107" s="1708"/>
      <c r="I107" s="1695"/>
      <c r="J107" s="1695"/>
      <c r="K107" s="1708"/>
      <c r="L107" s="1708"/>
      <c r="M107" s="1697"/>
      <c r="N107" s="1747"/>
    </row>
    <row r="108" spans="4:14" ht="16" customHeight="1" x14ac:dyDescent="0.45">
      <c r="D108" s="1744"/>
      <c r="E108" s="1745"/>
      <c r="F108" s="1746"/>
      <c r="G108" s="1695"/>
      <c r="H108" s="1708"/>
      <c r="I108" s="1695"/>
      <c r="J108" s="1695"/>
      <c r="K108" s="1708"/>
      <c r="L108" s="1708"/>
      <c r="M108" s="1697"/>
      <c r="N108" s="1747"/>
    </row>
    <row r="109" spans="4:14" ht="16" customHeight="1" x14ac:dyDescent="0.45">
      <c r="D109" s="1744"/>
      <c r="E109" s="1745"/>
      <c r="F109" s="1746"/>
      <c r="G109" s="1695"/>
      <c r="H109" s="1708"/>
      <c r="I109" s="1695"/>
      <c r="J109" s="1695"/>
      <c r="K109" s="1708"/>
      <c r="L109" s="1708"/>
      <c r="M109" s="1697"/>
      <c r="N109" s="1747"/>
    </row>
    <row r="110" spans="4:14" ht="16" customHeight="1" x14ac:dyDescent="0.45">
      <c r="D110" s="1744"/>
      <c r="E110" s="1745"/>
      <c r="F110" s="1746"/>
      <c r="G110" s="1695"/>
      <c r="H110" s="1708"/>
      <c r="I110" s="1695"/>
      <c r="J110" s="1695"/>
      <c r="K110" s="1708"/>
      <c r="L110" s="1708"/>
      <c r="M110" s="1697"/>
      <c r="N110" s="1747"/>
    </row>
    <row r="111" spans="4:14" ht="16" customHeight="1" x14ac:dyDescent="0.45">
      <c r="D111" s="1744"/>
      <c r="E111" s="1745"/>
      <c r="F111" s="1746"/>
      <c r="G111" s="1695"/>
      <c r="H111" s="1708"/>
      <c r="I111" s="1695"/>
      <c r="J111" s="1695"/>
      <c r="K111" s="1708"/>
      <c r="L111" s="1708"/>
      <c r="M111" s="1697"/>
      <c r="N111" s="1747"/>
    </row>
    <row r="112" spans="4:14" ht="16" customHeight="1" x14ac:dyDescent="0.45">
      <c r="D112" s="1744"/>
      <c r="E112" s="1745"/>
      <c r="F112" s="1746"/>
      <c r="G112" s="1695"/>
      <c r="H112" s="1708"/>
      <c r="I112" s="1695"/>
      <c r="J112" s="1695"/>
      <c r="K112" s="1708"/>
      <c r="L112" s="1708"/>
      <c r="M112" s="1697"/>
      <c r="N112" s="1747"/>
    </row>
    <row r="113" spans="4:14" ht="16" customHeight="1" x14ac:dyDescent="0.45">
      <c r="D113" s="1744"/>
      <c r="E113" s="1745"/>
      <c r="F113" s="1746"/>
      <c r="G113" s="1695"/>
      <c r="H113" s="1708"/>
      <c r="I113" s="1695"/>
      <c r="J113" s="1695"/>
      <c r="K113" s="1708"/>
      <c r="L113" s="1708"/>
      <c r="M113" s="1697"/>
      <c r="N113" s="1747"/>
    </row>
    <row r="114" spans="4:14" ht="16" customHeight="1" x14ac:dyDescent="0.45">
      <c r="D114" s="1744"/>
      <c r="E114" s="1745"/>
      <c r="F114" s="1746"/>
      <c r="G114" s="1695"/>
      <c r="H114" s="1708"/>
      <c r="I114" s="1695"/>
      <c r="J114" s="1695"/>
      <c r="K114" s="1708"/>
      <c r="L114" s="1708"/>
      <c r="M114" s="1697"/>
      <c r="N114" s="1747"/>
    </row>
    <row r="115" spans="4:14" ht="16" customHeight="1" x14ac:dyDescent="0.45">
      <c r="D115" s="1744"/>
      <c r="E115" s="1745"/>
      <c r="F115" s="1746"/>
      <c r="G115" s="1695"/>
      <c r="H115" s="1708"/>
      <c r="I115" s="1695"/>
      <c r="J115" s="1695"/>
      <c r="K115" s="1708"/>
      <c r="L115" s="1708"/>
      <c r="M115" s="1697"/>
      <c r="N115" s="1747"/>
    </row>
    <row r="116" spans="4:14" ht="16" customHeight="1" x14ac:dyDescent="0.45">
      <c r="D116" s="1744"/>
      <c r="E116" s="1745"/>
      <c r="F116" s="1746"/>
      <c r="G116" s="1695"/>
      <c r="H116" s="1708"/>
      <c r="I116" s="1695"/>
      <c r="J116" s="1695"/>
      <c r="K116" s="1708"/>
      <c r="L116" s="1708"/>
      <c r="M116" s="1697"/>
      <c r="N116" s="1747"/>
    </row>
    <row r="117" spans="4:14" ht="16" customHeight="1" x14ac:dyDescent="0.45">
      <c r="D117" s="1744"/>
      <c r="E117" s="1745"/>
      <c r="F117" s="1746"/>
      <c r="G117" s="1695"/>
      <c r="H117" s="1708"/>
      <c r="I117" s="1695"/>
      <c r="J117" s="1695"/>
      <c r="K117" s="1708"/>
      <c r="L117" s="1708"/>
      <c r="M117" s="1697"/>
      <c r="N117" s="1747"/>
    </row>
    <row r="118" spans="4:14" ht="16" customHeight="1" x14ac:dyDescent="0.45">
      <c r="D118" s="1744"/>
      <c r="E118" s="1745"/>
      <c r="F118" s="1746"/>
      <c r="G118" s="1695"/>
      <c r="H118" s="1708"/>
      <c r="I118" s="1695"/>
      <c r="J118" s="1695"/>
      <c r="K118" s="1708"/>
      <c r="L118" s="1708"/>
      <c r="M118" s="1697"/>
      <c r="N118" s="1747"/>
    </row>
    <row r="119" spans="4:14" ht="16" customHeight="1" x14ac:dyDescent="0.45">
      <c r="D119" s="1744"/>
      <c r="E119" s="1745"/>
      <c r="F119" s="1746"/>
      <c r="G119" s="1695"/>
      <c r="H119" s="1708"/>
      <c r="I119" s="1695"/>
      <c r="J119" s="1695"/>
      <c r="K119" s="1708"/>
      <c r="L119" s="1708"/>
      <c r="M119" s="1697"/>
      <c r="N119" s="1747"/>
    </row>
    <row r="120" spans="4:14" ht="16" customHeight="1" x14ac:dyDescent="0.45">
      <c r="D120" s="1744"/>
      <c r="E120" s="1745"/>
      <c r="F120" s="1746"/>
      <c r="G120" s="1695"/>
      <c r="H120" s="1708"/>
      <c r="I120" s="1695"/>
      <c r="J120" s="1695"/>
      <c r="K120" s="1708"/>
      <c r="L120" s="1708"/>
      <c r="M120" s="1697"/>
      <c r="N120" s="1747"/>
    </row>
    <row r="121" spans="4:14" ht="16" customHeight="1" x14ac:dyDescent="0.45">
      <c r="D121" s="1744"/>
      <c r="E121" s="1745"/>
      <c r="F121" s="1746"/>
      <c r="G121" s="1695"/>
      <c r="H121" s="1708"/>
      <c r="I121" s="1695"/>
      <c r="J121" s="1695"/>
      <c r="K121" s="1708"/>
      <c r="L121" s="1708"/>
      <c r="M121" s="1697"/>
      <c r="N121" s="1747"/>
    </row>
    <row r="122" spans="4:14" ht="16" customHeight="1" x14ac:dyDescent="0.45">
      <c r="D122" s="1744"/>
      <c r="E122" s="1745"/>
      <c r="F122" s="1746"/>
      <c r="G122" s="1695"/>
      <c r="H122" s="1708"/>
      <c r="I122" s="1695"/>
      <c r="J122" s="1695"/>
      <c r="K122" s="1708"/>
      <c r="L122" s="1708"/>
      <c r="M122" s="1697"/>
      <c r="N122" s="1747"/>
    </row>
    <row r="123" spans="4:14" ht="16" customHeight="1" x14ac:dyDescent="0.45">
      <c r="D123" s="1744"/>
      <c r="E123" s="1745"/>
      <c r="F123" s="1746"/>
      <c r="G123" s="1695"/>
      <c r="H123" s="1708"/>
      <c r="I123" s="1695"/>
      <c r="J123" s="1695"/>
      <c r="K123" s="1708"/>
      <c r="L123" s="1708"/>
      <c r="M123" s="1697"/>
      <c r="N123" s="1747"/>
    </row>
    <row r="124" spans="4:14" ht="16" customHeight="1" x14ac:dyDescent="0.45">
      <c r="D124" s="1744"/>
      <c r="E124" s="1745"/>
      <c r="F124" s="1746"/>
      <c r="G124" s="1695"/>
      <c r="H124" s="1708"/>
      <c r="I124" s="1695"/>
      <c r="J124" s="1695"/>
      <c r="K124" s="1708"/>
      <c r="L124" s="1708"/>
      <c r="M124" s="1697"/>
      <c r="N124" s="1747"/>
    </row>
    <row r="125" spans="4:14" ht="16" customHeight="1" x14ac:dyDescent="0.45">
      <c r="D125" s="1744"/>
      <c r="E125" s="1745"/>
      <c r="F125" s="1746"/>
      <c r="G125" s="1695"/>
      <c r="H125" s="1708"/>
      <c r="I125" s="1695"/>
      <c r="J125" s="1695"/>
      <c r="K125" s="1708"/>
      <c r="L125" s="1708"/>
      <c r="M125" s="1697"/>
      <c r="N125" s="1747"/>
    </row>
    <row r="126" spans="4:14" ht="16" customHeight="1" x14ac:dyDescent="0.45">
      <c r="D126" s="1744"/>
      <c r="E126" s="1745"/>
      <c r="F126" s="1746"/>
      <c r="G126" s="1695"/>
      <c r="H126" s="1708"/>
      <c r="I126" s="1695"/>
      <c r="J126" s="1695"/>
      <c r="K126" s="1708"/>
      <c r="L126" s="1708"/>
      <c r="M126" s="1697"/>
      <c r="N126" s="1747"/>
    </row>
    <row r="127" spans="4:14" ht="16" customHeight="1" x14ac:dyDescent="0.45">
      <c r="D127" s="1744"/>
      <c r="E127" s="1745"/>
      <c r="F127" s="1746"/>
      <c r="G127" s="1695"/>
      <c r="H127" s="1708"/>
      <c r="I127" s="1695"/>
      <c r="J127" s="1695"/>
      <c r="K127" s="1708"/>
      <c r="L127" s="1708"/>
      <c r="M127" s="1697"/>
      <c r="N127" s="1747"/>
    </row>
    <row r="128" spans="4:14" ht="16" customHeight="1" x14ac:dyDescent="0.45">
      <c r="D128" s="1744"/>
      <c r="E128" s="1745"/>
      <c r="F128" s="1746"/>
      <c r="G128" s="1695"/>
      <c r="H128" s="1708"/>
      <c r="I128" s="1695"/>
      <c r="J128" s="1695"/>
      <c r="K128" s="1708"/>
      <c r="L128" s="1708"/>
      <c r="M128" s="1697"/>
      <c r="N128" s="1747"/>
    </row>
    <row r="129" spans="4:14" ht="16" customHeight="1" x14ac:dyDescent="0.45">
      <c r="D129" s="1744"/>
      <c r="E129" s="1745"/>
      <c r="F129" s="1746"/>
      <c r="G129" s="1695"/>
      <c r="H129" s="1708"/>
      <c r="I129" s="1695"/>
      <c r="J129" s="1695"/>
      <c r="K129" s="1708"/>
      <c r="L129" s="1708"/>
      <c r="M129" s="1697"/>
      <c r="N129" s="1747"/>
    </row>
    <row r="130" spans="4:14" ht="16" customHeight="1" x14ac:dyDescent="0.45">
      <c r="D130" s="1744"/>
      <c r="E130" s="1745"/>
      <c r="F130" s="1746"/>
      <c r="G130" s="1695"/>
      <c r="H130" s="1708"/>
      <c r="I130" s="1695"/>
      <c r="J130" s="1695"/>
      <c r="K130" s="1708"/>
      <c r="L130" s="1708"/>
      <c r="M130" s="1697"/>
      <c r="N130" s="1747"/>
    </row>
    <row r="131" spans="4:14" ht="16" customHeight="1" x14ac:dyDescent="0.45">
      <c r="D131" s="1744"/>
      <c r="E131" s="1745"/>
      <c r="F131" s="1746"/>
      <c r="G131" s="1695"/>
      <c r="H131" s="1708"/>
      <c r="I131" s="1695"/>
      <c r="J131" s="1695"/>
      <c r="K131" s="1708"/>
      <c r="L131" s="1708"/>
      <c r="M131" s="1697"/>
      <c r="N131" s="1747"/>
    </row>
    <row r="132" spans="4:14" ht="16" customHeight="1" x14ac:dyDescent="0.45">
      <c r="D132" s="1744"/>
      <c r="E132" s="1745"/>
      <c r="F132" s="1746"/>
      <c r="G132" s="1695"/>
      <c r="H132" s="1708"/>
      <c r="I132" s="1695"/>
      <c r="J132" s="1695"/>
      <c r="K132" s="1708"/>
      <c r="L132" s="1708"/>
      <c r="M132" s="1697"/>
      <c r="N132" s="1747"/>
    </row>
    <row r="133" spans="4:14" ht="16" customHeight="1" x14ac:dyDescent="0.45">
      <c r="D133" s="1744"/>
      <c r="E133" s="1745"/>
      <c r="F133" s="1746"/>
      <c r="G133" s="1695"/>
      <c r="H133" s="1708"/>
      <c r="I133" s="1695"/>
      <c r="J133" s="1695"/>
      <c r="K133" s="1708"/>
      <c r="L133" s="1708"/>
      <c r="M133" s="1697"/>
      <c r="N133" s="1747"/>
    </row>
    <row r="134" spans="4:14" ht="16" customHeight="1" x14ac:dyDescent="0.45">
      <c r="D134" s="1744"/>
      <c r="E134" s="1745"/>
      <c r="F134" s="1746"/>
      <c r="G134" s="1695"/>
      <c r="H134" s="1708"/>
      <c r="I134" s="1695"/>
      <c r="J134" s="1695"/>
      <c r="K134" s="1708"/>
      <c r="L134" s="1708"/>
      <c r="M134" s="1697"/>
      <c r="N134" s="1747"/>
    </row>
    <row r="135" spans="4:14" ht="16" customHeight="1" x14ac:dyDescent="0.45">
      <c r="D135" s="1744"/>
      <c r="E135" s="1745"/>
      <c r="F135" s="1746"/>
      <c r="G135" s="1695"/>
      <c r="H135" s="1708"/>
      <c r="I135" s="1695"/>
      <c r="J135" s="1695"/>
      <c r="K135" s="1708"/>
      <c r="L135" s="1708"/>
      <c r="M135" s="1697"/>
      <c r="N135" s="1747"/>
    </row>
    <row r="136" spans="4:14" ht="16" customHeight="1" x14ac:dyDescent="0.45">
      <c r="D136" s="1744"/>
      <c r="E136" s="1745"/>
      <c r="F136" s="1746"/>
      <c r="G136" s="1695"/>
      <c r="H136" s="1708"/>
      <c r="I136" s="1695"/>
      <c r="J136" s="1695"/>
      <c r="K136" s="1708"/>
      <c r="L136" s="1708"/>
      <c r="M136" s="1697"/>
      <c r="N136" s="1747"/>
    </row>
    <row r="137" spans="4:14" ht="16" customHeight="1" x14ac:dyDescent="0.45">
      <c r="D137" s="1744"/>
      <c r="E137" s="1745"/>
      <c r="F137" s="1746"/>
      <c r="G137" s="1695"/>
      <c r="H137" s="1708"/>
      <c r="I137" s="1695"/>
      <c r="J137" s="1695"/>
      <c r="K137" s="1708"/>
      <c r="L137" s="1708"/>
      <c r="M137" s="1697"/>
      <c r="N137" s="1747"/>
    </row>
    <row r="138" spans="4:14" ht="16" customHeight="1" x14ac:dyDescent="0.45">
      <c r="D138" s="1744"/>
      <c r="E138" s="1745"/>
      <c r="F138" s="1746"/>
      <c r="G138" s="1695"/>
      <c r="H138" s="1708"/>
      <c r="I138" s="1695"/>
      <c r="J138" s="1695"/>
      <c r="K138" s="1708"/>
      <c r="L138" s="1708"/>
      <c r="M138" s="1697"/>
      <c r="N138" s="1747"/>
    </row>
    <row r="139" spans="4:14" ht="16" customHeight="1" x14ac:dyDescent="0.45">
      <c r="D139" s="1744"/>
      <c r="E139" s="1745"/>
      <c r="F139" s="1746"/>
      <c r="G139" s="1695"/>
      <c r="H139" s="1708"/>
      <c r="I139" s="1695"/>
      <c r="J139" s="1695"/>
      <c r="K139" s="1708"/>
      <c r="L139" s="1708"/>
      <c r="M139" s="1697"/>
      <c r="N139" s="1747"/>
    </row>
    <row r="140" spans="4:14" ht="16" customHeight="1" x14ac:dyDescent="0.45">
      <c r="D140" s="1744"/>
      <c r="E140" s="1745"/>
      <c r="F140" s="1746"/>
      <c r="G140" s="1695"/>
      <c r="H140" s="1708"/>
      <c r="I140" s="1695"/>
      <c r="J140" s="1695"/>
      <c r="K140" s="1708"/>
      <c r="L140" s="1708"/>
      <c r="M140" s="1697"/>
      <c r="N140" s="1747"/>
    </row>
    <row r="141" spans="4:14" ht="16" customHeight="1" x14ac:dyDescent="0.45">
      <c r="D141" s="1744"/>
      <c r="E141" s="1745"/>
      <c r="F141" s="1746"/>
      <c r="G141" s="1695"/>
      <c r="H141" s="1708"/>
      <c r="I141" s="1695"/>
      <c r="J141" s="1695"/>
      <c r="K141" s="1708"/>
      <c r="L141" s="1708"/>
      <c r="M141" s="1697"/>
      <c r="N141" s="1747"/>
    </row>
    <row r="142" spans="4:14" ht="16" customHeight="1" x14ac:dyDescent="0.45">
      <c r="D142" s="1744"/>
      <c r="E142" s="1745"/>
      <c r="F142" s="1746"/>
      <c r="G142" s="1695"/>
      <c r="H142" s="1708"/>
      <c r="I142" s="1695"/>
      <c r="J142" s="1695"/>
      <c r="K142" s="1708"/>
      <c r="L142" s="1708"/>
      <c r="M142" s="1697"/>
      <c r="N142" s="1747"/>
    </row>
    <row r="143" spans="4:14" ht="16" customHeight="1" x14ac:dyDescent="0.45">
      <c r="D143" s="1744"/>
      <c r="E143" s="1745"/>
      <c r="F143" s="1746"/>
      <c r="G143" s="1695"/>
      <c r="H143" s="1708"/>
      <c r="I143" s="1695"/>
      <c r="J143" s="1695"/>
      <c r="K143" s="1708"/>
      <c r="L143" s="1708"/>
      <c r="M143" s="1697"/>
      <c r="N143" s="1747"/>
    </row>
    <row r="144" spans="4:14" ht="16" customHeight="1" x14ac:dyDescent="0.45">
      <c r="D144" s="1744"/>
      <c r="E144" s="1745"/>
      <c r="F144" s="1746"/>
      <c r="G144" s="1695"/>
      <c r="H144" s="1708"/>
      <c r="I144" s="1695"/>
      <c r="J144" s="1695"/>
      <c r="K144" s="1708"/>
      <c r="L144" s="1708"/>
      <c r="M144" s="1697"/>
      <c r="N144" s="1747"/>
    </row>
    <row r="145" spans="4:14" ht="16" customHeight="1" x14ac:dyDescent="0.45">
      <c r="D145" s="1744"/>
      <c r="E145" s="1745"/>
      <c r="F145" s="1746"/>
      <c r="G145" s="1695"/>
      <c r="H145" s="1708"/>
      <c r="I145" s="1695"/>
      <c r="J145" s="1695"/>
      <c r="K145" s="1708"/>
      <c r="L145" s="1708"/>
      <c r="M145" s="1697"/>
      <c r="N145" s="1747"/>
    </row>
    <row r="146" spans="4:14" ht="16" customHeight="1" x14ac:dyDescent="0.45">
      <c r="D146" s="1744"/>
      <c r="E146" s="1745"/>
      <c r="F146" s="1746"/>
      <c r="G146" s="1695"/>
      <c r="H146" s="1708"/>
      <c r="I146" s="1695"/>
      <c r="J146" s="1695"/>
      <c r="K146" s="1708"/>
      <c r="L146" s="1708"/>
      <c r="M146" s="1697"/>
      <c r="N146" s="1747"/>
    </row>
    <row r="147" spans="4:14" ht="16" customHeight="1" x14ac:dyDescent="0.45">
      <c r="D147" s="1744"/>
      <c r="E147" s="1745"/>
      <c r="F147" s="1746"/>
      <c r="G147" s="1695"/>
      <c r="H147" s="1708"/>
      <c r="I147" s="1695"/>
      <c r="J147" s="1695"/>
      <c r="K147" s="1708"/>
      <c r="L147" s="1708"/>
      <c r="M147" s="1697"/>
      <c r="N147" s="1747"/>
    </row>
    <row r="148" spans="4:14" ht="16" customHeight="1" x14ac:dyDescent="0.45">
      <c r="D148" s="1744"/>
      <c r="E148" s="1745"/>
      <c r="F148" s="1746"/>
      <c r="G148" s="1695"/>
      <c r="H148" s="1708"/>
      <c r="I148" s="1695"/>
      <c r="J148" s="1695"/>
      <c r="K148" s="1708"/>
      <c r="L148" s="1708"/>
      <c r="M148" s="1697"/>
      <c r="N148" s="1747"/>
    </row>
    <row r="149" spans="4:14" ht="16" customHeight="1" x14ac:dyDescent="0.45">
      <c r="D149" s="1744"/>
      <c r="E149" s="1745"/>
      <c r="F149" s="1746"/>
      <c r="G149" s="1695"/>
      <c r="H149" s="1708"/>
      <c r="I149" s="1695"/>
      <c r="J149" s="1695"/>
      <c r="K149" s="1708"/>
      <c r="L149" s="1708"/>
      <c r="M149" s="1697"/>
      <c r="N149" s="1747"/>
    </row>
    <row r="150" spans="4:14" ht="16" customHeight="1" x14ac:dyDescent="0.45">
      <c r="D150" s="1744"/>
      <c r="E150" s="1745"/>
      <c r="F150" s="1746"/>
      <c r="G150" s="1695"/>
      <c r="H150" s="1708"/>
      <c r="I150" s="1695"/>
      <c r="J150" s="1695"/>
      <c r="K150" s="1708"/>
      <c r="L150" s="1708"/>
      <c r="M150" s="1697"/>
      <c r="N150" s="1747"/>
    </row>
    <row r="151" spans="4:14" ht="16" customHeight="1" x14ac:dyDescent="0.45">
      <c r="D151" s="1744"/>
      <c r="E151" s="1745"/>
      <c r="F151" s="1746"/>
      <c r="G151" s="1695"/>
      <c r="H151" s="1708"/>
      <c r="I151" s="1695"/>
      <c r="J151" s="1695"/>
      <c r="K151" s="1708"/>
      <c r="L151" s="1708"/>
      <c r="M151" s="1697"/>
      <c r="N151" s="1747"/>
    </row>
    <row r="152" spans="4:14" ht="16" customHeight="1" x14ac:dyDescent="0.45">
      <c r="D152" s="1744"/>
      <c r="E152" s="1745"/>
      <c r="F152" s="1746"/>
      <c r="G152" s="1695"/>
      <c r="H152" s="1708"/>
      <c r="I152" s="1695"/>
      <c r="J152" s="1695"/>
      <c r="K152" s="1708"/>
      <c r="L152" s="1708"/>
      <c r="M152" s="1697"/>
      <c r="N152" s="1747"/>
    </row>
    <row r="153" spans="4:14" ht="16" customHeight="1" x14ac:dyDescent="0.45">
      <c r="D153" s="1744"/>
      <c r="E153" s="1745"/>
      <c r="F153" s="1746"/>
      <c r="G153" s="1695"/>
      <c r="H153" s="1708"/>
      <c r="I153" s="1695"/>
      <c r="J153" s="1695"/>
      <c r="K153" s="1708"/>
      <c r="L153" s="1708"/>
      <c r="M153" s="1697"/>
      <c r="N153" s="1747"/>
    </row>
    <row r="154" spans="4:14" ht="16" customHeight="1" x14ac:dyDescent="0.45">
      <c r="D154" s="1744"/>
      <c r="E154" s="1745"/>
      <c r="F154" s="1746"/>
      <c r="G154" s="1695"/>
      <c r="H154" s="1708"/>
      <c r="I154" s="1695"/>
      <c r="J154" s="1695"/>
      <c r="K154" s="1708"/>
      <c r="L154" s="1708"/>
      <c r="M154" s="1697"/>
      <c r="N154" s="1747"/>
    </row>
    <row r="155" spans="4:14" ht="16" customHeight="1" x14ac:dyDescent="0.45">
      <c r="D155" s="1744"/>
      <c r="E155" s="1745"/>
      <c r="F155" s="1746"/>
      <c r="G155" s="1695"/>
      <c r="H155" s="1708"/>
      <c r="I155" s="1695"/>
      <c r="J155" s="1695"/>
      <c r="K155" s="1708"/>
      <c r="L155" s="1708"/>
      <c r="M155" s="1697"/>
      <c r="N155" s="1747"/>
    </row>
    <row r="156" spans="4:14" ht="16" customHeight="1" x14ac:dyDescent="0.45">
      <c r="D156" s="1744"/>
      <c r="E156" s="1745"/>
      <c r="F156" s="1746"/>
      <c r="G156" s="1695"/>
      <c r="H156" s="1708"/>
      <c r="I156" s="1695"/>
      <c r="J156" s="1695"/>
      <c r="K156" s="1708"/>
      <c r="L156" s="1708"/>
      <c r="M156" s="1697"/>
      <c r="N156" s="1747"/>
    </row>
    <row r="157" spans="4:14" ht="16" customHeight="1" x14ac:dyDescent="0.45">
      <c r="D157" s="1744"/>
      <c r="E157" s="1745"/>
      <c r="F157" s="1746"/>
      <c r="G157" s="1695"/>
      <c r="H157" s="1708"/>
      <c r="I157" s="1695"/>
      <c r="J157" s="1695"/>
      <c r="K157" s="1708"/>
      <c r="L157" s="1708"/>
      <c r="M157" s="1697"/>
      <c r="N157" s="1747"/>
    </row>
    <row r="158" spans="4:14" ht="16" customHeight="1" x14ac:dyDescent="0.45">
      <c r="D158" s="1744"/>
      <c r="E158" s="1745"/>
      <c r="F158" s="1746"/>
      <c r="G158" s="1695"/>
      <c r="H158" s="1708"/>
      <c r="I158" s="1695"/>
      <c r="J158" s="1695"/>
      <c r="K158" s="1708"/>
      <c r="L158" s="1708"/>
      <c r="M158" s="1697"/>
      <c r="N158" s="1747"/>
    </row>
    <row r="159" spans="4:14" ht="16" customHeight="1" x14ac:dyDescent="0.45">
      <c r="D159" s="1744"/>
      <c r="E159" s="1745"/>
      <c r="F159" s="1746"/>
      <c r="G159" s="1695"/>
      <c r="H159" s="1708"/>
      <c r="I159" s="1695"/>
      <c r="J159" s="1695"/>
      <c r="K159" s="1708"/>
      <c r="L159" s="1708"/>
      <c r="M159" s="1697"/>
      <c r="N159" s="1747"/>
    </row>
    <row r="160" spans="4:14" ht="16" customHeight="1" x14ac:dyDescent="0.45">
      <c r="D160" s="1744"/>
      <c r="E160" s="1745"/>
      <c r="F160" s="1746"/>
      <c r="G160" s="1695"/>
      <c r="H160" s="1708"/>
      <c r="I160" s="1695"/>
      <c r="J160" s="1695"/>
      <c r="K160" s="1708"/>
      <c r="L160" s="1708"/>
      <c r="M160" s="1697"/>
      <c r="N160" s="1747"/>
    </row>
    <row r="161" spans="4:14" ht="16" customHeight="1" x14ac:dyDescent="0.45">
      <c r="D161" s="1744"/>
      <c r="E161" s="1745"/>
      <c r="F161" s="1746"/>
      <c r="G161" s="1695"/>
      <c r="H161" s="1708"/>
      <c r="I161" s="1695"/>
      <c r="J161" s="1695"/>
      <c r="K161" s="1708"/>
      <c r="L161" s="1708"/>
      <c r="M161" s="1697"/>
      <c r="N161" s="1747"/>
    </row>
    <row r="162" spans="4:14" ht="16" customHeight="1" x14ac:dyDescent="0.45">
      <c r="D162" s="1744"/>
      <c r="E162" s="1745"/>
      <c r="F162" s="1746"/>
      <c r="G162" s="1695"/>
      <c r="H162" s="1708"/>
      <c r="I162" s="1695"/>
      <c r="J162" s="1695"/>
      <c r="K162" s="1708"/>
      <c r="L162" s="1708"/>
      <c r="M162" s="1697"/>
      <c r="N162" s="1747"/>
    </row>
    <row r="163" spans="4:14" ht="16" customHeight="1" x14ac:dyDescent="0.45">
      <c r="D163" s="1744"/>
      <c r="E163" s="1745"/>
      <c r="F163" s="1746"/>
      <c r="G163" s="1695"/>
      <c r="H163" s="1708"/>
      <c r="I163" s="1695"/>
      <c r="J163" s="1695"/>
      <c r="K163" s="1708"/>
      <c r="L163" s="1708"/>
      <c r="M163" s="1697"/>
      <c r="N163" s="1747"/>
    </row>
    <row r="164" spans="4:14" ht="16" customHeight="1" x14ac:dyDescent="0.45">
      <c r="D164" s="1744"/>
      <c r="E164" s="1745"/>
      <c r="F164" s="1746"/>
      <c r="G164" s="1695"/>
      <c r="H164" s="1708"/>
      <c r="I164" s="1695"/>
      <c r="J164" s="1695"/>
      <c r="K164" s="1708"/>
      <c r="L164" s="1708"/>
      <c r="M164" s="1697"/>
      <c r="N164" s="1747"/>
    </row>
    <row r="165" spans="4:14" ht="16" customHeight="1" x14ac:dyDescent="0.45">
      <c r="D165" s="1744"/>
      <c r="E165" s="1745"/>
      <c r="F165" s="1746"/>
      <c r="G165" s="1695"/>
      <c r="H165" s="1708"/>
      <c r="I165" s="1695"/>
      <c r="J165" s="1695"/>
      <c r="K165" s="1708"/>
      <c r="L165" s="1708"/>
      <c r="M165" s="1697"/>
      <c r="N165" s="1747"/>
    </row>
    <row r="166" spans="4:14" ht="16" customHeight="1" x14ac:dyDescent="0.45">
      <c r="D166" s="1744"/>
      <c r="E166" s="1745"/>
      <c r="F166" s="1746"/>
      <c r="G166" s="1695"/>
      <c r="H166" s="1708"/>
      <c r="I166" s="1695"/>
      <c r="J166" s="1695"/>
      <c r="K166" s="1708"/>
      <c r="L166" s="1708"/>
      <c r="M166" s="1697"/>
      <c r="N166" s="1747"/>
    </row>
    <row r="167" spans="4:14" ht="16" customHeight="1" x14ac:dyDescent="0.45">
      <c r="D167" s="1744"/>
      <c r="E167" s="1745"/>
      <c r="F167" s="1746"/>
      <c r="G167" s="1695"/>
      <c r="H167" s="1708"/>
      <c r="I167" s="1695"/>
      <c r="J167" s="1695"/>
      <c r="K167" s="1708"/>
      <c r="L167" s="1708"/>
      <c r="M167" s="1697"/>
      <c r="N167" s="1747"/>
    </row>
    <row r="168" spans="4:14" ht="16" customHeight="1" x14ac:dyDescent="0.45">
      <c r="D168" s="1744"/>
      <c r="E168" s="1745"/>
      <c r="F168" s="1746"/>
      <c r="G168" s="1695"/>
      <c r="H168" s="1708"/>
      <c r="I168" s="1695"/>
      <c r="J168" s="1695"/>
      <c r="K168" s="1708"/>
      <c r="L168" s="1708"/>
      <c r="M168" s="1697"/>
      <c r="N168" s="1747"/>
    </row>
    <row r="169" spans="4:14" ht="16" customHeight="1" x14ac:dyDescent="0.45">
      <c r="D169" s="1744"/>
      <c r="E169" s="1745"/>
      <c r="F169" s="1746"/>
      <c r="G169" s="1695"/>
      <c r="H169" s="1708"/>
      <c r="I169" s="1695"/>
      <c r="J169" s="1695"/>
      <c r="K169" s="1708"/>
      <c r="L169" s="1708"/>
      <c r="M169" s="1697"/>
      <c r="N169" s="1747"/>
    </row>
    <row r="170" spans="4:14" ht="16" customHeight="1" x14ac:dyDescent="0.45">
      <c r="D170" s="1744"/>
      <c r="E170" s="1745"/>
      <c r="F170" s="1746"/>
      <c r="G170" s="1695"/>
      <c r="H170" s="1708"/>
      <c r="I170" s="1695"/>
      <c r="J170" s="1695"/>
      <c r="K170" s="1708"/>
      <c r="L170" s="1708"/>
      <c r="M170" s="1697"/>
      <c r="N170" s="1747"/>
    </row>
    <row r="171" spans="4:14" ht="16" customHeight="1" x14ac:dyDescent="0.45">
      <c r="D171" s="1744"/>
      <c r="E171" s="1745"/>
      <c r="F171" s="1746"/>
      <c r="G171" s="1695"/>
      <c r="H171" s="1708"/>
      <c r="I171" s="1695"/>
      <c r="J171" s="1695"/>
      <c r="K171" s="1708"/>
      <c r="L171" s="1708"/>
      <c r="M171" s="1697"/>
      <c r="N171" s="1747"/>
    </row>
    <row r="172" spans="4:14" ht="16" customHeight="1" x14ac:dyDescent="0.45">
      <c r="D172" s="1744"/>
      <c r="E172" s="1745"/>
      <c r="F172" s="1746"/>
      <c r="G172" s="1695"/>
      <c r="H172" s="1708"/>
      <c r="I172" s="1695"/>
      <c r="J172" s="1695"/>
      <c r="K172" s="1708"/>
      <c r="L172" s="1708"/>
      <c r="M172" s="1697"/>
      <c r="N172" s="1747"/>
    </row>
    <row r="173" spans="4:14" ht="16" customHeight="1" x14ac:dyDescent="0.45">
      <c r="D173" s="1744"/>
      <c r="E173" s="1745"/>
      <c r="F173" s="1746"/>
      <c r="G173" s="1695"/>
      <c r="H173" s="1708"/>
      <c r="I173" s="1695"/>
      <c r="J173" s="1695"/>
      <c r="K173" s="1708"/>
      <c r="L173" s="1708"/>
      <c r="M173" s="1697"/>
      <c r="N173" s="1747"/>
    </row>
    <row r="174" spans="4:14" ht="16" customHeight="1" x14ac:dyDescent="0.45">
      <c r="D174" s="1744"/>
      <c r="E174" s="1745"/>
      <c r="F174" s="1746"/>
      <c r="G174" s="1695"/>
      <c r="H174" s="1708"/>
      <c r="I174" s="1695"/>
      <c r="J174" s="1695"/>
      <c r="K174" s="1708"/>
      <c r="L174" s="1708"/>
      <c r="M174" s="1697"/>
      <c r="N174" s="1747"/>
    </row>
    <row r="175" spans="4:14" ht="16" customHeight="1" x14ac:dyDescent="0.45">
      <c r="D175" s="1744"/>
      <c r="E175" s="1745"/>
      <c r="F175" s="1746"/>
      <c r="G175" s="1695"/>
      <c r="H175" s="1708"/>
      <c r="I175" s="1695"/>
      <c r="J175" s="1695"/>
      <c r="K175" s="1708"/>
      <c r="L175" s="1708"/>
      <c r="M175" s="1697"/>
      <c r="N175" s="1747"/>
    </row>
    <row r="176" spans="4:14" ht="16" customHeight="1" x14ac:dyDescent="0.45">
      <c r="D176" s="1744"/>
      <c r="E176" s="1745"/>
      <c r="F176" s="1746"/>
      <c r="G176" s="1695"/>
      <c r="H176" s="1708"/>
      <c r="I176" s="1695"/>
      <c r="J176" s="1695"/>
      <c r="K176" s="1708"/>
      <c r="L176" s="1708"/>
      <c r="M176" s="1697"/>
      <c r="N176" s="1747"/>
    </row>
    <row r="177" spans="4:14" ht="16" customHeight="1" x14ac:dyDescent="0.45">
      <c r="D177" s="1744"/>
      <c r="E177" s="1745"/>
      <c r="F177" s="1746"/>
      <c r="G177" s="1695"/>
      <c r="H177" s="1708"/>
      <c r="I177" s="1695"/>
      <c r="J177" s="1695"/>
      <c r="K177" s="1708"/>
      <c r="L177" s="1708"/>
      <c r="M177" s="1697"/>
      <c r="N177" s="1747"/>
    </row>
    <row r="178" spans="4:14" ht="16" customHeight="1" x14ac:dyDescent="0.45">
      <c r="D178" s="1744"/>
      <c r="E178" s="1745"/>
      <c r="F178" s="1746"/>
      <c r="G178" s="1695"/>
      <c r="H178" s="1708"/>
      <c r="I178" s="1695"/>
      <c r="J178" s="1695"/>
      <c r="K178" s="1708"/>
      <c r="L178" s="1708"/>
      <c r="M178" s="1697"/>
      <c r="N178" s="1747"/>
    </row>
    <row r="179" spans="4:14" ht="16" customHeight="1" x14ac:dyDescent="0.45">
      <c r="D179" s="1744"/>
      <c r="E179" s="1745"/>
      <c r="F179" s="1746"/>
      <c r="G179" s="1695"/>
      <c r="H179" s="1708"/>
      <c r="I179" s="1695"/>
      <c r="J179" s="1695"/>
      <c r="K179" s="1708"/>
      <c r="L179" s="1708"/>
      <c r="M179" s="1697"/>
      <c r="N179" s="1747"/>
    </row>
    <row r="180" spans="4:14" ht="16" customHeight="1" x14ac:dyDescent="0.45">
      <c r="D180" s="1744"/>
      <c r="E180" s="1745"/>
      <c r="F180" s="1746"/>
      <c r="G180" s="1695"/>
      <c r="H180" s="1708"/>
      <c r="I180" s="1695"/>
      <c r="J180" s="1695"/>
      <c r="K180" s="1708"/>
      <c r="L180" s="1708"/>
      <c r="M180" s="1697"/>
      <c r="N180" s="1747"/>
    </row>
    <row r="181" spans="4:14" ht="16" customHeight="1" x14ac:dyDescent="0.45">
      <c r="D181" s="1744"/>
      <c r="E181" s="1745"/>
      <c r="F181" s="1746"/>
      <c r="G181" s="1695"/>
      <c r="H181" s="1708"/>
      <c r="I181" s="1695"/>
      <c r="J181" s="1695"/>
      <c r="K181" s="1708"/>
      <c r="L181" s="1708"/>
      <c r="M181" s="1697"/>
      <c r="N181" s="1747"/>
    </row>
    <row r="182" spans="4:14" ht="16" customHeight="1" x14ac:dyDescent="0.45">
      <c r="D182" s="1744"/>
      <c r="E182" s="1745"/>
      <c r="F182" s="1746"/>
      <c r="G182" s="1695"/>
      <c r="H182" s="1708"/>
      <c r="I182" s="1695"/>
      <c r="J182" s="1695"/>
      <c r="K182" s="1708"/>
      <c r="L182" s="1708"/>
      <c r="M182" s="1697"/>
      <c r="N182" s="1747"/>
    </row>
    <row r="183" spans="4:14" ht="16" customHeight="1" x14ac:dyDescent="0.45">
      <c r="D183" s="1744"/>
      <c r="E183" s="1745"/>
      <c r="F183" s="1746"/>
      <c r="G183" s="1695"/>
      <c r="H183" s="1708"/>
      <c r="I183" s="1695"/>
      <c r="J183" s="1695"/>
      <c r="K183" s="1708"/>
      <c r="L183" s="1708"/>
      <c r="M183" s="1697"/>
      <c r="N183" s="1747"/>
    </row>
    <row r="184" spans="4:14" ht="16" customHeight="1" x14ac:dyDescent="0.45">
      <c r="D184" s="1744"/>
      <c r="E184" s="1745"/>
      <c r="F184" s="1746"/>
      <c r="G184" s="1695"/>
      <c r="H184" s="1708"/>
      <c r="I184" s="1695"/>
      <c r="J184" s="1695"/>
      <c r="K184" s="1708"/>
      <c r="L184" s="1708"/>
      <c r="M184" s="1697"/>
      <c r="N184" s="1747"/>
    </row>
    <row r="185" spans="4:14" ht="16" customHeight="1" x14ac:dyDescent="0.45">
      <c r="D185" s="1744"/>
      <c r="E185" s="1745"/>
      <c r="F185" s="1746"/>
      <c r="G185" s="1695"/>
      <c r="H185" s="1708"/>
      <c r="I185" s="1695"/>
      <c r="J185" s="1695"/>
      <c r="K185" s="1708"/>
      <c r="L185" s="1708"/>
      <c r="M185" s="1697"/>
      <c r="N185" s="1747"/>
    </row>
    <row r="186" spans="4:14" ht="16" customHeight="1" x14ac:dyDescent="0.45">
      <c r="D186" s="1744"/>
      <c r="E186" s="1745"/>
      <c r="F186" s="1746"/>
      <c r="G186" s="1695"/>
      <c r="H186" s="1708"/>
      <c r="I186" s="1695"/>
      <c r="J186" s="1695"/>
      <c r="K186" s="1708"/>
      <c r="L186" s="1708"/>
      <c r="M186" s="1697"/>
      <c r="N186" s="1747"/>
    </row>
    <row r="187" spans="4:14" ht="16" customHeight="1" x14ac:dyDescent="0.45">
      <c r="D187" s="1744"/>
      <c r="E187" s="1745"/>
      <c r="F187" s="1746"/>
      <c r="G187" s="1695"/>
      <c r="H187" s="1708"/>
      <c r="I187" s="1695"/>
      <c r="J187" s="1695"/>
      <c r="K187" s="1708"/>
      <c r="L187" s="1708"/>
      <c r="M187" s="1697"/>
      <c r="N187" s="1747"/>
    </row>
    <row r="188" spans="4:14" ht="16" customHeight="1" x14ac:dyDescent="0.45">
      <c r="D188" s="1744"/>
      <c r="E188" s="1745"/>
      <c r="F188" s="1746"/>
      <c r="G188" s="1695"/>
      <c r="H188" s="1708"/>
      <c r="I188" s="1695"/>
      <c r="J188" s="1695"/>
      <c r="K188" s="1708"/>
      <c r="L188" s="1708"/>
      <c r="M188" s="1697"/>
      <c r="N188" s="1747"/>
    </row>
    <row r="189" spans="4:14" ht="16" customHeight="1" x14ac:dyDescent="0.45">
      <c r="D189" s="1744"/>
      <c r="E189" s="1745"/>
      <c r="F189" s="1746"/>
      <c r="G189" s="1695"/>
      <c r="H189" s="1708"/>
      <c r="I189" s="1695"/>
      <c r="J189" s="1695"/>
      <c r="K189" s="1708"/>
      <c r="L189" s="1708"/>
      <c r="M189" s="1697"/>
      <c r="N189" s="1747"/>
    </row>
    <row r="190" spans="4:14" ht="16" customHeight="1" x14ac:dyDescent="0.45">
      <c r="D190" s="1744"/>
      <c r="E190" s="1745"/>
      <c r="F190" s="1746"/>
      <c r="G190" s="1695"/>
      <c r="H190" s="1708"/>
      <c r="I190" s="1695"/>
      <c r="J190" s="1695"/>
      <c r="K190" s="1708"/>
      <c r="L190" s="1708"/>
      <c r="M190" s="1697"/>
      <c r="N190" s="1747"/>
    </row>
    <row r="191" spans="4:14" ht="16" customHeight="1" x14ac:dyDescent="0.45">
      <c r="D191" s="1744"/>
      <c r="E191" s="1745"/>
      <c r="F191" s="1746"/>
      <c r="G191" s="1695"/>
      <c r="H191" s="1708"/>
      <c r="I191" s="1695"/>
      <c r="J191" s="1695"/>
      <c r="K191" s="1708"/>
      <c r="L191" s="1708"/>
      <c r="M191" s="1697"/>
      <c r="N191" s="1747"/>
    </row>
    <row r="192" spans="4:14" ht="16" customHeight="1" x14ac:dyDescent="0.45">
      <c r="D192" s="1744"/>
      <c r="E192" s="1745"/>
      <c r="F192" s="1746"/>
      <c r="G192" s="1695"/>
      <c r="H192" s="1708"/>
      <c r="I192" s="1695"/>
      <c r="J192" s="1695"/>
      <c r="K192" s="1708"/>
      <c r="L192" s="1708"/>
      <c r="M192" s="1697"/>
      <c r="N192" s="1747"/>
    </row>
    <row r="193" spans="4:14" ht="16" customHeight="1" x14ac:dyDescent="0.45">
      <c r="D193" s="1744"/>
      <c r="E193" s="1745"/>
      <c r="F193" s="1746"/>
      <c r="G193" s="1695"/>
      <c r="H193" s="1708"/>
      <c r="I193" s="1695"/>
      <c r="J193" s="1695"/>
      <c r="K193" s="1708"/>
      <c r="L193" s="1708"/>
      <c r="M193" s="1697"/>
      <c r="N193" s="1747"/>
    </row>
    <row r="194" spans="4:14" ht="16" customHeight="1" x14ac:dyDescent="0.45">
      <c r="D194" s="1744"/>
      <c r="E194" s="1745"/>
      <c r="F194" s="1746"/>
      <c r="G194" s="1695"/>
      <c r="H194" s="1708"/>
      <c r="I194" s="1695"/>
      <c r="J194" s="1695"/>
      <c r="K194" s="1708"/>
      <c r="L194" s="1708"/>
      <c r="M194" s="1697"/>
      <c r="N194" s="1747"/>
    </row>
    <row r="195" spans="4:14" ht="16" customHeight="1" x14ac:dyDescent="0.45">
      <c r="D195" s="1744"/>
      <c r="E195" s="1745"/>
      <c r="F195" s="1746"/>
      <c r="G195" s="1695"/>
      <c r="H195" s="1708"/>
      <c r="I195" s="1695"/>
      <c r="J195" s="1695"/>
      <c r="K195" s="1708"/>
      <c r="L195" s="1708"/>
      <c r="M195" s="1697"/>
      <c r="N195" s="1747"/>
    </row>
    <row r="196" spans="4:14" ht="16" customHeight="1" x14ac:dyDescent="0.45">
      <c r="D196" s="1744"/>
      <c r="E196" s="1745"/>
      <c r="F196" s="1746"/>
      <c r="G196" s="1695"/>
      <c r="H196" s="1708"/>
      <c r="I196" s="1695"/>
      <c r="J196" s="1695"/>
      <c r="K196" s="1708"/>
      <c r="L196" s="1708"/>
      <c r="M196" s="1697"/>
      <c r="N196" s="1747"/>
    </row>
    <row r="197" spans="4:14" ht="16" customHeight="1" x14ac:dyDescent="0.45">
      <c r="D197" s="1744"/>
      <c r="E197" s="1745"/>
      <c r="F197" s="1746"/>
      <c r="G197" s="1695"/>
      <c r="H197" s="1708"/>
      <c r="I197" s="1695"/>
      <c r="J197" s="1695"/>
      <c r="K197" s="1708"/>
      <c r="L197" s="1708"/>
      <c r="M197" s="1697"/>
      <c r="N197" s="1747"/>
    </row>
    <row r="198" spans="4:14" ht="16" customHeight="1" x14ac:dyDescent="0.45">
      <c r="D198" s="1744"/>
      <c r="E198" s="1745"/>
      <c r="F198" s="1746"/>
      <c r="G198" s="1695"/>
      <c r="H198" s="1708"/>
      <c r="I198" s="1695"/>
      <c r="J198" s="1695"/>
      <c r="K198" s="1708"/>
      <c r="L198" s="1708"/>
      <c r="M198" s="1697"/>
      <c r="N198" s="1747"/>
    </row>
    <row r="199" spans="4:14" ht="16" customHeight="1" x14ac:dyDescent="0.45">
      <c r="D199" s="1744"/>
      <c r="E199" s="1745"/>
      <c r="F199" s="1746"/>
      <c r="G199" s="1695"/>
      <c r="H199" s="1708"/>
      <c r="I199" s="1695"/>
      <c r="J199" s="1695"/>
      <c r="K199" s="1708"/>
      <c r="L199" s="1708"/>
      <c r="M199" s="1697"/>
      <c r="N199" s="1747"/>
    </row>
    <row r="200" spans="4:14" ht="16" customHeight="1" x14ac:dyDescent="0.45">
      <c r="D200" s="1744"/>
      <c r="E200" s="1745"/>
      <c r="F200" s="1746"/>
      <c r="G200" s="1695"/>
      <c r="H200" s="1708"/>
      <c r="I200" s="1695"/>
      <c r="J200" s="1695"/>
      <c r="K200" s="1708"/>
      <c r="L200" s="1708"/>
      <c r="M200" s="1697"/>
      <c r="N200" s="1747"/>
    </row>
    <row r="201" spans="4:14" ht="16" customHeight="1" x14ac:dyDescent="0.45">
      <c r="D201" s="1744"/>
      <c r="E201" s="1745"/>
      <c r="F201" s="1746"/>
      <c r="G201" s="1695"/>
      <c r="H201" s="1708"/>
      <c r="I201" s="1695"/>
      <c r="J201" s="1695"/>
      <c r="K201" s="1708"/>
      <c r="L201" s="1708"/>
      <c r="M201" s="1697"/>
      <c r="N201" s="1747"/>
    </row>
    <row r="202" spans="4:14" ht="16" customHeight="1" x14ac:dyDescent="0.45">
      <c r="D202" s="1744"/>
      <c r="E202" s="1745"/>
      <c r="F202" s="1746"/>
      <c r="G202" s="1695"/>
      <c r="H202" s="1708"/>
      <c r="I202" s="1695"/>
      <c r="J202" s="1695"/>
      <c r="K202" s="1708"/>
      <c r="L202" s="1708"/>
      <c r="M202" s="1697"/>
      <c r="N202" s="1747"/>
    </row>
    <row r="203" spans="4:14" ht="16" customHeight="1" x14ac:dyDescent="0.45">
      <c r="D203" s="1744"/>
      <c r="E203" s="1745"/>
      <c r="F203" s="1746"/>
      <c r="G203" s="1695"/>
      <c r="H203" s="1708"/>
      <c r="I203" s="1695"/>
      <c r="J203" s="1695"/>
      <c r="K203" s="1708"/>
      <c r="L203" s="1708"/>
      <c r="M203" s="1697"/>
      <c r="N203" s="1747"/>
    </row>
    <row r="204" spans="4:14" ht="16" customHeight="1" x14ac:dyDescent="0.45">
      <c r="D204" s="1744"/>
      <c r="E204" s="1745"/>
      <c r="F204" s="1746"/>
      <c r="G204" s="1695"/>
      <c r="H204" s="1708"/>
      <c r="I204" s="1695"/>
      <c r="J204" s="1695"/>
      <c r="K204" s="1708"/>
      <c r="L204" s="1708"/>
      <c r="M204" s="1697"/>
      <c r="N204" s="1747"/>
    </row>
    <row r="205" spans="4:14" ht="16" customHeight="1" x14ac:dyDescent="0.45">
      <c r="D205" s="1744"/>
      <c r="E205" s="1745"/>
      <c r="F205" s="1746"/>
      <c r="G205" s="1695"/>
      <c r="H205" s="1708"/>
      <c r="I205" s="1695"/>
      <c r="J205" s="1695"/>
      <c r="K205" s="1708"/>
      <c r="L205" s="1708"/>
      <c r="M205" s="1697"/>
      <c r="N205" s="1747"/>
    </row>
    <row r="206" spans="4:14" ht="16" customHeight="1" x14ac:dyDescent="0.45">
      <c r="D206" s="1744"/>
      <c r="E206" s="1745"/>
      <c r="F206" s="1746"/>
      <c r="G206" s="1695"/>
      <c r="H206" s="1708"/>
      <c r="I206" s="1695"/>
      <c r="J206" s="1695"/>
      <c r="K206" s="1708"/>
      <c r="L206" s="1708"/>
      <c r="M206" s="1697"/>
      <c r="N206" s="1747"/>
    </row>
    <row r="207" spans="4:14" ht="16" customHeight="1" x14ac:dyDescent="0.45">
      <c r="D207" s="1744"/>
      <c r="E207" s="1745"/>
      <c r="F207" s="1746"/>
      <c r="G207" s="1695"/>
      <c r="H207" s="1708"/>
      <c r="I207" s="1695"/>
      <c r="J207" s="1695"/>
      <c r="K207" s="1708"/>
      <c r="L207" s="1708"/>
      <c r="M207" s="1697"/>
      <c r="N207" s="1747"/>
    </row>
    <row r="208" spans="4:14" ht="16" customHeight="1" x14ac:dyDescent="0.45">
      <c r="D208" s="1744"/>
      <c r="E208" s="1745"/>
      <c r="F208" s="1746"/>
      <c r="G208" s="1695"/>
      <c r="H208" s="1708"/>
      <c r="I208" s="1695"/>
      <c r="J208" s="1695"/>
      <c r="K208" s="1708"/>
      <c r="L208" s="1708"/>
      <c r="M208" s="1697"/>
      <c r="N208" s="1747"/>
    </row>
    <row r="209" spans="4:14" ht="16" customHeight="1" x14ac:dyDescent="0.45">
      <c r="D209" s="1744"/>
      <c r="E209" s="1745"/>
      <c r="F209" s="1746"/>
      <c r="G209" s="1695"/>
      <c r="H209" s="1708"/>
      <c r="I209" s="1695"/>
      <c r="J209" s="1695"/>
      <c r="K209" s="1708"/>
      <c r="L209" s="1708"/>
      <c r="M209" s="1697"/>
      <c r="N209" s="1747"/>
    </row>
    <row r="210" spans="4:14" ht="16" customHeight="1" x14ac:dyDescent="0.45">
      <c r="D210" s="1744"/>
      <c r="E210" s="1745"/>
      <c r="F210" s="1746"/>
      <c r="G210" s="1695"/>
      <c r="H210" s="1708"/>
      <c r="I210" s="1695"/>
      <c r="J210" s="1695"/>
      <c r="K210" s="1708"/>
      <c r="L210" s="1708"/>
      <c r="M210" s="1697"/>
      <c r="N210" s="1747"/>
    </row>
    <row r="211" spans="4:14" ht="16" customHeight="1" x14ac:dyDescent="0.45">
      <c r="D211" s="1744"/>
      <c r="E211" s="1745"/>
      <c r="F211" s="1746"/>
      <c r="G211" s="1695"/>
      <c r="H211" s="1708"/>
      <c r="I211" s="1695"/>
      <c r="J211" s="1695"/>
      <c r="K211" s="1708"/>
      <c r="L211" s="1708"/>
      <c r="M211" s="1697"/>
      <c r="N211" s="1747"/>
    </row>
    <row r="212" spans="4:14" ht="16" customHeight="1" x14ac:dyDescent="0.45">
      <c r="D212" s="1744"/>
      <c r="E212" s="1745"/>
      <c r="F212" s="1746"/>
      <c r="G212" s="1695"/>
      <c r="H212" s="1708"/>
      <c r="I212" s="1695"/>
      <c r="J212" s="1695"/>
      <c r="K212" s="1708"/>
      <c r="L212" s="1708"/>
      <c r="M212" s="1697"/>
      <c r="N212" s="1747"/>
    </row>
    <row r="213" spans="4:14" ht="16" customHeight="1" x14ac:dyDescent="0.45">
      <c r="D213" s="1744"/>
      <c r="E213" s="1745"/>
      <c r="F213" s="1746"/>
      <c r="G213" s="1695"/>
      <c r="H213" s="1708"/>
      <c r="I213" s="1695"/>
      <c r="J213" s="1695"/>
      <c r="K213" s="1708"/>
      <c r="L213" s="1708"/>
      <c r="M213" s="1697"/>
      <c r="N213" s="1747"/>
    </row>
    <row r="214" spans="4:14" ht="16" customHeight="1" x14ac:dyDescent="0.45">
      <c r="D214" s="1744"/>
      <c r="E214" s="1745"/>
      <c r="F214" s="1746"/>
      <c r="G214" s="1695"/>
      <c r="H214" s="1708"/>
      <c r="I214" s="1695"/>
      <c r="J214" s="1695"/>
      <c r="K214" s="1708"/>
      <c r="L214" s="1708"/>
      <c r="M214" s="1697"/>
      <c r="N214" s="1747"/>
    </row>
    <row r="215" spans="4:14" ht="16" customHeight="1" x14ac:dyDescent="0.45">
      <c r="D215" s="1744"/>
      <c r="E215" s="1745"/>
      <c r="F215" s="1746"/>
      <c r="G215" s="1695"/>
      <c r="H215" s="1708"/>
      <c r="I215" s="1695"/>
      <c r="J215" s="1695"/>
      <c r="K215" s="1708"/>
      <c r="L215" s="1708"/>
      <c r="M215" s="1697"/>
      <c r="N215" s="1747"/>
    </row>
    <row r="216" spans="4:14" ht="16" customHeight="1" x14ac:dyDescent="0.45">
      <c r="D216" s="1744"/>
      <c r="E216" s="1745"/>
      <c r="F216" s="1746"/>
      <c r="G216" s="1695"/>
      <c r="H216" s="1708"/>
      <c r="I216" s="1695"/>
      <c r="J216" s="1695"/>
      <c r="K216" s="1708"/>
      <c r="L216" s="1708"/>
      <c r="M216" s="1697"/>
      <c r="N216" s="1747"/>
    </row>
    <row r="217" spans="4:14" ht="16" customHeight="1" x14ac:dyDescent="0.45">
      <c r="D217" s="1744"/>
      <c r="E217" s="1745"/>
      <c r="F217" s="1746"/>
      <c r="G217" s="1695"/>
      <c r="H217" s="1708"/>
      <c r="I217" s="1695"/>
      <c r="J217" s="1695"/>
      <c r="K217" s="1708"/>
      <c r="L217" s="1708"/>
      <c r="M217" s="1697"/>
      <c r="N217" s="1747"/>
    </row>
    <row r="218" spans="4:14" ht="16" customHeight="1" x14ac:dyDescent="0.45">
      <c r="D218" s="1744"/>
      <c r="E218" s="1745"/>
      <c r="F218" s="1746"/>
      <c r="G218" s="1695"/>
      <c r="H218" s="1708"/>
      <c r="I218" s="1695"/>
      <c r="J218" s="1695"/>
      <c r="K218" s="1708"/>
      <c r="L218" s="1708"/>
      <c r="M218" s="1697"/>
      <c r="N218" s="1747"/>
    </row>
    <row r="219" spans="4:14" ht="16" customHeight="1" x14ac:dyDescent="0.45">
      <c r="D219" s="1744"/>
      <c r="E219" s="1745"/>
      <c r="F219" s="1746"/>
      <c r="G219" s="1695"/>
      <c r="H219" s="1708"/>
      <c r="I219" s="1695"/>
      <c r="J219" s="1695"/>
      <c r="K219" s="1708"/>
      <c r="L219" s="1708"/>
      <c r="M219" s="1697"/>
      <c r="N219" s="1747"/>
    </row>
    <row r="220" spans="4:14" ht="16" customHeight="1" x14ac:dyDescent="0.45">
      <c r="D220" s="1744"/>
      <c r="E220" s="1745"/>
      <c r="F220" s="1746"/>
      <c r="G220" s="1695"/>
      <c r="H220" s="1708"/>
      <c r="I220" s="1695"/>
      <c r="J220" s="1695"/>
      <c r="K220" s="1708"/>
      <c r="L220" s="1708"/>
      <c r="M220" s="1697"/>
      <c r="N220" s="1747"/>
    </row>
    <row r="221" spans="4:14" ht="16" customHeight="1" x14ac:dyDescent="0.45">
      <c r="D221" s="1744"/>
      <c r="E221" s="1745"/>
      <c r="F221" s="1746"/>
      <c r="G221" s="1695"/>
      <c r="H221" s="1708"/>
      <c r="I221" s="1695"/>
      <c r="J221" s="1695"/>
      <c r="K221" s="1708"/>
      <c r="L221" s="1708"/>
      <c r="M221" s="1697"/>
      <c r="N221" s="1747"/>
    </row>
    <row r="222" spans="4:14" ht="16" customHeight="1" x14ac:dyDescent="0.45">
      <c r="D222" s="1744"/>
      <c r="E222" s="1745"/>
      <c r="F222" s="1746"/>
      <c r="G222" s="1695"/>
      <c r="H222" s="1708"/>
      <c r="I222" s="1695"/>
      <c r="J222" s="1695"/>
      <c r="K222" s="1708"/>
      <c r="L222" s="1708"/>
      <c r="M222" s="1697"/>
      <c r="N222" s="1747"/>
    </row>
    <row r="223" spans="4:14" ht="16" customHeight="1" x14ac:dyDescent="0.45">
      <c r="D223" s="1744"/>
      <c r="E223" s="1745"/>
      <c r="F223" s="1746"/>
      <c r="G223" s="1695"/>
      <c r="H223" s="1708"/>
      <c r="I223" s="1695"/>
      <c r="J223" s="1695"/>
      <c r="K223" s="1708"/>
      <c r="L223" s="1708"/>
      <c r="M223" s="1697"/>
      <c r="N223" s="1747"/>
    </row>
    <row r="224" spans="4:14" ht="16" customHeight="1" x14ac:dyDescent="0.45">
      <c r="D224" s="1744"/>
      <c r="E224" s="1745"/>
      <c r="F224" s="1746"/>
      <c r="G224" s="1695"/>
      <c r="H224" s="1708"/>
      <c r="I224" s="1695"/>
      <c r="J224" s="1695"/>
      <c r="K224" s="1708"/>
      <c r="L224" s="1708"/>
      <c r="M224" s="1697"/>
      <c r="N224" s="1747"/>
    </row>
    <row r="225" spans="4:14" ht="16" customHeight="1" x14ac:dyDescent="0.45">
      <c r="D225" s="1744"/>
      <c r="E225" s="1745"/>
      <c r="F225" s="1746"/>
      <c r="G225" s="1695"/>
      <c r="H225" s="1708"/>
      <c r="I225" s="1695"/>
      <c r="J225" s="1695"/>
      <c r="K225" s="1708"/>
      <c r="L225" s="1708"/>
      <c r="M225" s="1697"/>
      <c r="N225" s="1747"/>
    </row>
    <row r="226" spans="4:14" ht="16" customHeight="1" x14ac:dyDescent="0.45">
      <c r="D226" s="1744"/>
      <c r="E226" s="1745"/>
      <c r="F226" s="1746"/>
      <c r="G226" s="1695"/>
      <c r="H226" s="1708"/>
      <c r="I226" s="1695"/>
      <c r="J226" s="1695"/>
      <c r="K226" s="1708"/>
      <c r="L226" s="1708"/>
      <c r="M226" s="1697"/>
      <c r="N226" s="1747"/>
    </row>
    <row r="227" spans="4:14" ht="16" customHeight="1" x14ac:dyDescent="0.45">
      <c r="D227" s="1744"/>
      <c r="E227" s="1745"/>
      <c r="F227" s="1746"/>
      <c r="G227" s="1695"/>
      <c r="H227" s="1708"/>
      <c r="I227" s="1695"/>
      <c r="J227" s="1695"/>
      <c r="K227" s="1708"/>
      <c r="L227" s="1708"/>
      <c r="M227" s="1697"/>
      <c r="N227" s="1747"/>
    </row>
    <row r="228" spans="4:14" ht="16" customHeight="1" x14ac:dyDescent="0.45">
      <c r="D228" s="1744"/>
      <c r="E228" s="1745"/>
      <c r="F228" s="1746"/>
      <c r="G228" s="1695"/>
      <c r="H228" s="1708"/>
      <c r="I228" s="1695"/>
      <c r="J228" s="1695"/>
      <c r="K228" s="1708"/>
      <c r="L228" s="1708"/>
      <c r="M228" s="1697"/>
      <c r="N228" s="1747"/>
    </row>
    <row r="229" spans="4:14" ht="16" customHeight="1" x14ac:dyDescent="0.45">
      <c r="D229" s="1744"/>
      <c r="E229" s="1745"/>
      <c r="F229" s="1746"/>
      <c r="G229" s="1695"/>
      <c r="H229" s="1708"/>
      <c r="I229" s="1695"/>
      <c r="J229" s="1695"/>
      <c r="K229" s="1708"/>
      <c r="L229" s="1708"/>
      <c r="M229" s="1697"/>
      <c r="N229" s="1747"/>
    </row>
    <row r="230" spans="4:14" ht="16" customHeight="1" x14ac:dyDescent="0.45">
      <c r="D230" s="1744"/>
      <c r="E230" s="1745"/>
      <c r="F230" s="1746"/>
      <c r="G230" s="1695"/>
      <c r="H230" s="1708"/>
      <c r="I230" s="1695"/>
      <c r="J230" s="1695"/>
      <c r="K230" s="1708"/>
      <c r="L230" s="1708"/>
      <c r="M230" s="1697"/>
      <c r="N230" s="1747"/>
    </row>
    <row r="231" spans="4:14" ht="16" customHeight="1" x14ac:dyDescent="0.45">
      <c r="D231" s="1744"/>
      <c r="E231" s="1745"/>
      <c r="F231" s="1746"/>
      <c r="G231" s="1695"/>
      <c r="H231" s="1708"/>
      <c r="I231" s="1695"/>
      <c r="J231" s="1695"/>
      <c r="K231" s="1708"/>
      <c r="L231" s="1708"/>
      <c r="M231" s="1697"/>
      <c r="N231" s="1747"/>
    </row>
    <row r="232" spans="4:14" ht="16" customHeight="1" x14ac:dyDescent="0.45">
      <c r="D232" s="1744"/>
      <c r="E232" s="1745"/>
      <c r="F232" s="1746"/>
      <c r="G232" s="1695"/>
      <c r="H232" s="1708"/>
      <c r="I232" s="1695"/>
      <c r="J232" s="1695"/>
      <c r="K232" s="1708"/>
      <c r="L232" s="1708"/>
      <c r="M232" s="1697"/>
      <c r="N232" s="1747"/>
    </row>
    <row r="233" spans="4:14" ht="16" customHeight="1" x14ac:dyDescent="0.45">
      <c r="D233" s="1744"/>
      <c r="E233" s="1745"/>
      <c r="F233" s="1746"/>
      <c r="G233" s="1695"/>
      <c r="H233" s="1708"/>
      <c r="I233" s="1695"/>
      <c r="J233" s="1695"/>
      <c r="K233" s="1708"/>
      <c r="L233" s="1708"/>
      <c r="M233" s="1697"/>
      <c r="N233" s="1747"/>
    </row>
    <row r="234" spans="4:14" ht="16" customHeight="1" x14ac:dyDescent="0.45">
      <c r="D234" s="1744"/>
      <c r="E234" s="1745"/>
      <c r="F234" s="1746"/>
      <c r="G234" s="1695"/>
      <c r="H234" s="1708"/>
      <c r="I234" s="1695"/>
      <c r="J234" s="1695"/>
      <c r="K234" s="1708"/>
      <c r="L234" s="1708"/>
      <c r="M234" s="1697"/>
      <c r="N234" s="1747"/>
    </row>
    <row r="235" spans="4:14" ht="16" customHeight="1" x14ac:dyDescent="0.45">
      <c r="D235" s="1744"/>
      <c r="E235" s="1745"/>
      <c r="F235" s="1746"/>
      <c r="G235" s="1695"/>
      <c r="H235" s="1708"/>
      <c r="I235" s="1695"/>
      <c r="J235" s="1695"/>
      <c r="K235" s="1708"/>
      <c r="L235" s="1708"/>
      <c r="M235" s="1697"/>
      <c r="N235" s="1747"/>
    </row>
    <row r="236" spans="4:14" ht="16" customHeight="1" x14ac:dyDescent="0.45">
      <c r="D236" s="1744"/>
      <c r="E236" s="1745"/>
      <c r="F236" s="1746"/>
      <c r="G236" s="1695"/>
      <c r="H236" s="1708"/>
      <c r="I236" s="1695"/>
      <c r="J236" s="1695"/>
      <c r="K236" s="1708"/>
      <c r="L236" s="1708"/>
      <c r="M236" s="1697"/>
      <c r="N236" s="1747"/>
    </row>
    <row r="237" spans="4:14" ht="16" customHeight="1" x14ac:dyDescent="0.45">
      <c r="D237" s="1744"/>
      <c r="E237" s="1745"/>
      <c r="F237" s="1746"/>
      <c r="G237" s="1695"/>
      <c r="H237" s="1708"/>
      <c r="I237" s="1695"/>
      <c r="J237" s="1695"/>
      <c r="K237" s="1708"/>
      <c r="L237" s="1708"/>
      <c r="M237" s="1697"/>
      <c r="N237" s="1747"/>
    </row>
    <row r="238" spans="4:14" ht="16" customHeight="1" x14ac:dyDescent="0.45">
      <c r="D238" s="1744"/>
      <c r="E238" s="1745"/>
      <c r="F238" s="1746"/>
      <c r="G238" s="1695"/>
      <c r="H238" s="1708"/>
      <c r="I238" s="1695"/>
      <c r="J238" s="1695"/>
      <c r="K238" s="1708"/>
      <c r="L238" s="1708"/>
      <c r="M238" s="1697"/>
      <c r="N238" s="1747"/>
    </row>
    <row r="239" spans="4:14" ht="16" customHeight="1" x14ac:dyDescent="0.45">
      <c r="D239" s="1744"/>
      <c r="E239" s="1745"/>
      <c r="F239" s="1746"/>
      <c r="G239" s="1695"/>
      <c r="H239" s="1708"/>
      <c r="I239" s="1695"/>
      <c r="J239" s="1695"/>
      <c r="K239" s="1708"/>
      <c r="L239" s="1708"/>
      <c r="M239" s="1697"/>
      <c r="N239" s="1747"/>
    </row>
    <row r="240" spans="4:14" ht="16" customHeight="1" x14ac:dyDescent="0.45">
      <c r="D240" s="1744"/>
      <c r="E240" s="1745"/>
      <c r="F240" s="1746"/>
      <c r="G240" s="1695"/>
      <c r="H240" s="1708"/>
      <c r="I240" s="1695"/>
      <c r="J240" s="1695"/>
      <c r="K240" s="1708"/>
      <c r="L240" s="1708"/>
      <c r="M240" s="1697"/>
      <c r="N240" s="1747"/>
    </row>
    <row r="241" spans="4:14" ht="16" customHeight="1" x14ac:dyDescent="0.45">
      <c r="D241" s="1744"/>
      <c r="E241" s="1745"/>
      <c r="F241" s="1746"/>
      <c r="G241" s="1695"/>
      <c r="H241" s="1708"/>
      <c r="I241" s="1695"/>
      <c r="J241" s="1695"/>
      <c r="K241" s="1708"/>
      <c r="L241" s="1708"/>
      <c r="M241" s="1697"/>
      <c r="N241" s="1747"/>
    </row>
    <row r="242" spans="4:14" ht="16" customHeight="1" x14ac:dyDescent="0.45">
      <c r="D242" s="1744"/>
      <c r="E242" s="1745"/>
      <c r="F242" s="1746"/>
      <c r="G242" s="1695"/>
      <c r="H242" s="1708"/>
      <c r="I242" s="1695"/>
      <c r="J242" s="1695"/>
      <c r="K242" s="1708"/>
      <c r="L242" s="1708"/>
      <c r="M242" s="1697"/>
      <c r="N242" s="1747"/>
    </row>
    <row r="243" spans="4:14" ht="16" customHeight="1" x14ac:dyDescent="0.45">
      <c r="D243" s="1744"/>
      <c r="E243" s="1745"/>
      <c r="F243" s="1746"/>
      <c r="G243" s="1695"/>
      <c r="H243" s="1708"/>
      <c r="I243" s="1695"/>
      <c r="J243" s="1695"/>
      <c r="K243" s="1708"/>
      <c r="L243" s="1708"/>
      <c r="M243" s="1697"/>
      <c r="N243" s="1747"/>
    </row>
    <row r="244" spans="4:14" ht="16" customHeight="1" x14ac:dyDescent="0.45">
      <c r="D244" s="1744"/>
      <c r="E244" s="1745"/>
      <c r="F244" s="1746"/>
      <c r="G244" s="1695"/>
      <c r="H244" s="1708"/>
      <c r="I244" s="1695"/>
      <c r="J244" s="1695"/>
      <c r="K244" s="1708"/>
      <c r="L244" s="1708"/>
      <c r="M244" s="1697"/>
      <c r="N244" s="1747"/>
    </row>
    <row r="245" spans="4:14" ht="16" customHeight="1" x14ac:dyDescent="0.45">
      <c r="D245" s="1744"/>
      <c r="E245" s="1745"/>
      <c r="F245" s="1746"/>
      <c r="G245" s="1695"/>
      <c r="H245" s="1708"/>
      <c r="I245" s="1695"/>
      <c r="J245" s="1695"/>
      <c r="K245" s="1708"/>
      <c r="L245" s="1708"/>
      <c r="M245" s="1697"/>
      <c r="N245" s="1747"/>
    </row>
    <row r="246" spans="4:14" ht="16" customHeight="1" x14ac:dyDescent="0.45">
      <c r="D246" s="1744"/>
      <c r="E246" s="1745"/>
      <c r="F246" s="1746"/>
      <c r="G246" s="1695"/>
      <c r="H246" s="1708"/>
      <c r="I246" s="1695"/>
      <c r="J246" s="1695"/>
      <c r="K246" s="1708"/>
      <c r="L246" s="1708"/>
      <c r="M246" s="1697"/>
      <c r="N246" s="1747"/>
    </row>
    <row r="247" spans="4:14" ht="16" customHeight="1" x14ac:dyDescent="0.45">
      <c r="D247" s="1744"/>
      <c r="E247" s="1745"/>
      <c r="F247" s="1746"/>
      <c r="G247" s="1695"/>
      <c r="H247" s="1708"/>
      <c r="I247" s="1695"/>
      <c r="J247" s="1695"/>
      <c r="K247" s="1708"/>
      <c r="L247" s="1708"/>
      <c r="M247" s="1697"/>
      <c r="N247" s="1747"/>
    </row>
    <row r="248" spans="4:14" ht="16" customHeight="1" x14ac:dyDescent="0.45">
      <c r="D248" s="1744"/>
      <c r="E248" s="1745"/>
      <c r="F248" s="1746"/>
      <c r="G248" s="1695"/>
      <c r="H248" s="1708"/>
      <c r="I248" s="1695"/>
      <c r="J248" s="1695"/>
      <c r="K248" s="1708"/>
      <c r="L248" s="1708"/>
      <c r="M248" s="1697"/>
      <c r="N248" s="1747"/>
    </row>
    <row r="249" spans="4:14" ht="16" customHeight="1" x14ac:dyDescent="0.45">
      <c r="D249" s="1744"/>
      <c r="E249" s="1745"/>
      <c r="F249" s="1746"/>
      <c r="G249" s="1695"/>
      <c r="H249" s="1708"/>
      <c r="I249" s="1695"/>
      <c r="J249" s="1695"/>
      <c r="K249" s="1708"/>
      <c r="L249" s="1708"/>
      <c r="M249" s="1697"/>
      <c r="N249" s="1747"/>
    </row>
    <row r="250" spans="4:14" ht="16" customHeight="1" x14ac:dyDescent="0.45">
      <c r="D250" s="1744"/>
      <c r="E250" s="1745"/>
      <c r="F250" s="1746"/>
      <c r="G250" s="1695"/>
      <c r="H250" s="1708"/>
      <c r="I250" s="1695"/>
      <c r="J250" s="1695"/>
      <c r="K250" s="1708"/>
      <c r="L250" s="1708"/>
      <c r="M250" s="1697"/>
      <c r="N250" s="1747"/>
    </row>
    <row r="251" spans="4:14" ht="16" customHeight="1" x14ac:dyDescent="0.45">
      <c r="D251" s="1744"/>
      <c r="E251" s="1745"/>
      <c r="F251" s="1746"/>
      <c r="G251" s="1695"/>
      <c r="H251" s="1708"/>
      <c r="I251" s="1695"/>
      <c r="J251" s="1695"/>
      <c r="K251" s="1708"/>
      <c r="L251" s="1708"/>
      <c r="M251" s="1697"/>
      <c r="N251" s="1747"/>
    </row>
    <row r="252" spans="4:14" ht="16" customHeight="1" x14ac:dyDescent="0.45">
      <c r="D252" s="1744"/>
      <c r="E252" s="1745"/>
      <c r="F252" s="1746"/>
      <c r="G252" s="1695"/>
      <c r="H252" s="1708"/>
      <c r="I252" s="1695"/>
      <c r="J252" s="1695"/>
      <c r="K252" s="1708"/>
      <c r="L252" s="1708"/>
      <c r="M252" s="1697"/>
      <c r="N252" s="1747"/>
    </row>
    <row r="253" spans="4:14" ht="16" customHeight="1" x14ac:dyDescent="0.45">
      <c r="D253" s="1744"/>
      <c r="E253" s="1745"/>
      <c r="F253" s="1746"/>
      <c r="G253" s="1695"/>
      <c r="H253" s="1708"/>
      <c r="I253" s="1695"/>
      <c r="J253" s="1695"/>
      <c r="K253" s="1708"/>
      <c r="L253" s="1708"/>
      <c r="M253" s="1697"/>
      <c r="N253" s="1747"/>
    </row>
    <row r="254" spans="4:14" ht="16" customHeight="1" x14ac:dyDescent="0.45">
      <c r="D254" s="1744"/>
      <c r="E254" s="1745"/>
      <c r="F254" s="1746"/>
      <c r="G254" s="1695"/>
      <c r="H254" s="1708"/>
      <c r="I254" s="1695"/>
      <c r="J254" s="1695"/>
      <c r="K254" s="1708"/>
      <c r="L254" s="1708"/>
      <c r="M254" s="1697"/>
      <c r="N254" s="1747"/>
    </row>
    <row r="255" spans="4:14" ht="16" customHeight="1" x14ac:dyDescent="0.45">
      <c r="D255" s="1744"/>
      <c r="E255" s="1745"/>
      <c r="F255" s="1746"/>
      <c r="G255" s="1695"/>
      <c r="H255" s="1708"/>
      <c r="I255" s="1695"/>
      <c r="J255" s="1695"/>
      <c r="K255" s="1708"/>
      <c r="L255" s="1708"/>
      <c r="M255" s="1697"/>
      <c r="N255" s="1747"/>
    </row>
    <row r="256" spans="4:14" ht="16" customHeight="1" x14ac:dyDescent="0.45">
      <c r="D256" s="1744"/>
      <c r="E256" s="1745"/>
      <c r="F256" s="1746"/>
      <c r="G256" s="1695"/>
      <c r="H256" s="1708"/>
      <c r="I256" s="1695"/>
      <c r="J256" s="1695"/>
      <c r="K256" s="1708"/>
      <c r="L256" s="1708"/>
      <c r="M256" s="1697"/>
      <c r="N256" s="1747"/>
    </row>
    <row r="257" spans="4:14" ht="16" customHeight="1" x14ac:dyDescent="0.45">
      <c r="D257" s="1744"/>
      <c r="E257" s="1745"/>
      <c r="F257" s="1746"/>
      <c r="G257" s="1695"/>
      <c r="H257" s="1708"/>
      <c r="I257" s="1695"/>
      <c r="J257" s="1695"/>
      <c r="K257" s="1708"/>
      <c r="L257" s="1708"/>
      <c r="M257" s="1697"/>
      <c r="N257" s="1747"/>
    </row>
    <row r="258" spans="4:14" ht="16" customHeight="1" x14ac:dyDescent="0.45">
      <c r="D258" s="1744"/>
      <c r="E258" s="1745"/>
      <c r="F258" s="1746"/>
      <c r="G258" s="1695"/>
      <c r="H258" s="1708"/>
      <c r="I258" s="1695"/>
      <c r="J258" s="1695"/>
      <c r="K258" s="1708"/>
      <c r="L258" s="1708"/>
      <c r="M258" s="1697"/>
      <c r="N258" s="1747"/>
    </row>
    <row r="259" spans="4:14" ht="16" customHeight="1" x14ac:dyDescent="0.45">
      <c r="D259" s="1744"/>
      <c r="E259" s="1745"/>
      <c r="F259" s="1746"/>
      <c r="G259" s="1695"/>
      <c r="H259" s="1708"/>
      <c r="I259" s="1695"/>
      <c r="J259" s="1695"/>
      <c r="K259" s="1708"/>
      <c r="L259" s="1708"/>
      <c r="M259" s="1697"/>
      <c r="N259" s="1747"/>
    </row>
    <row r="260" spans="4:14" ht="16" customHeight="1" x14ac:dyDescent="0.45">
      <c r="D260" s="1744"/>
      <c r="E260" s="1745"/>
      <c r="F260" s="1746"/>
      <c r="G260" s="1695"/>
      <c r="H260" s="1708"/>
      <c r="I260" s="1695"/>
      <c r="J260" s="1695"/>
      <c r="K260" s="1708"/>
      <c r="L260" s="1708"/>
      <c r="M260" s="1697"/>
      <c r="N260" s="1747"/>
    </row>
    <row r="261" spans="4:14" ht="16" customHeight="1" x14ac:dyDescent="0.45">
      <c r="D261" s="1744"/>
      <c r="E261" s="1745"/>
      <c r="F261" s="1746"/>
      <c r="G261" s="1695"/>
      <c r="H261" s="1708"/>
      <c r="I261" s="1695"/>
      <c r="J261" s="1695"/>
      <c r="K261" s="1708"/>
      <c r="L261" s="1708"/>
      <c r="M261" s="1697"/>
      <c r="N261" s="1747"/>
    </row>
    <row r="262" spans="4:14" ht="16" customHeight="1" x14ac:dyDescent="0.45">
      <c r="D262" s="1744"/>
      <c r="E262" s="1745"/>
      <c r="F262" s="1746"/>
      <c r="G262" s="1695"/>
      <c r="H262" s="1708"/>
      <c r="I262" s="1695"/>
      <c r="J262" s="1695"/>
      <c r="K262" s="1708"/>
      <c r="L262" s="1708"/>
      <c r="M262" s="1697"/>
      <c r="N262" s="1747"/>
    </row>
    <row r="263" spans="4:14" ht="16" customHeight="1" x14ac:dyDescent="0.45">
      <c r="D263" s="1744"/>
      <c r="E263" s="1745"/>
      <c r="F263" s="1746"/>
      <c r="G263" s="1695"/>
      <c r="H263" s="1708"/>
      <c r="I263" s="1695"/>
      <c r="J263" s="1695"/>
      <c r="K263" s="1708"/>
      <c r="L263" s="1708"/>
      <c r="M263" s="1697"/>
      <c r="N263" s="1747"/>
    </row>
    <row r="264" spans="4:14" ht="16" customHeight="1" x14ac:dyDescent="0.45">
      <c r="D264" s="1744"/>
      <c r="E264" s="1745"/>
      <c r="F264" s="1746"/>
      <c r="G264" s="1695"/>
      <c r="H264" s="1708"/>
      <c r="I264" s="1695"/>
      <c r="J264" s="1695"/>
      <c r="K264" s="1708"/>
      <c r="L264" s="1708"/>
      <c r="M264" s="1697"/>
      <c r="N264" s="1747"/>
    </row>
    <row r="265" spans="4:14" ht="16" customHeight="1" x14ac:dyDescent="0.45">
      <c r="D265" s="1744"/>
      <c r="E265" s="1745"/>
      <c r="F265" s="1746"/>
      <c r="G265" s="1695"/>
      <c r="H265" s="1708"/>
      <c r="I265" s="1695"/>
      <c r="J265" s="1695"/>
      <c r="K265" s="1708"/>
      <c r="L265" s="1708"/>
      <c r="M265" s="1697"/>
      <c r="N265" s="1747"/>
    </row>
    <row r="266" spans="4:14" ht="16" customHeight="1" x14ac:dyDescent="0.45">
      <c r="D266" s="1744"/>
      <c r="E266" s="1745"/>
      <c r="F266" s="1746"/>
      <c r="G266" s="1695"/>
      <c r="H266" s="1708"/>
      <c r="I266" s="1695"/>
      <c r="J266" s="1695"/>
      <c r="K266" s="1708"/>
      <c r="L266" s="1708"/>
      <c r="M266" s="1697"/>
      <c r="N266" s="1747"/>
    </row>
    <row r="267" spans="4:14" ht="16" customHeight="1" x14ac:dyDescent="0.45">
      <c r="D267" s="1744"/>
      <c r="E267" s="1745"/>
      <c r="F267" s="1746"/>
      <c r="G267" s="1695"/>
      <c r="H267" s="1708"/>
      <c r="I267" s="1695"/>
      <c r="J267" s="1695"/>
      <c r="K267" s="1708"/>
      <c r="L267" s="1708"/>
      <c r="M267" s="1697"/>
      <c r="N267" s="1747"/>
    </row>
    <row r="268" spans="4:14" ht="16" customHeight="1" x14ac:dyDescent="0.45">
      <c r="D268" s="1744"/>
      <c r="E268" s="1745"/>
      <c r="F268" s="1746"/>
      <c r="G268" s="1695"/>
      <c r="H268" s="1708"/>
      <c r="I268" s="1695"/>
      <c r="J268" s="1695"/>
      <c r="K268" s="1708"/>
      <c r="L268" s="1708"/>
      <c r="M268" s="1697"/>
      <c r="N268" s="1747"/>
    </row>
    <row r="269" spans="4:14" ht="16" customHeight="1" x14ac:dyDescent="0.45">
      <c r="D269" s="1744"/>
      <c r="E269" s="1745"/>
      <c r="F269" s="1746"/>
      <c r="G269" s="1695"/>
      <c r="H269" s="1708"/>
      <c r="I269" s="1695"/>
      <c r="J269" s="1695"/>
      <c r="K269" s="1708"/>
      <c r="L269" s="1708"/>
      <c r="M269" s="1697"/>
      <c r="N269" s="1747"/>
    </row>
    <row r="270" spans="4:14" ht="16" customHeight="1" x14ac:dyDescent="0.45">
      <c r="D270" s="1744"/>
      <c r="E270" s="1745"/>
      <c r="F270" s="1746"/>
      <c r="G270" s="1695"/>
      <c r="H270" s="1708"/>
      <c r="I270" s="1695"/>
      <c r="J270" s="1695"/>
      <c r="K270" s="1708"/>
      <c r="L270" s="1708"/>
      <c r="M270" s="1697"/>
      <c r="N270" s="1747"/>
    </row>
    <row r="271" spans="4:14" ht="16" customHeight="1" x14ac:dyDescent="0.45">
      <c r="D271" s="1744"/>
      <c r="E271" s="1745"/>
      <c r="F271" s="1746"/>
      <c r="G271" s="1695"/>
      <c r="H271" s="1708"/>
      <c r="I271" s="1695"/>
      <c r="J271" s="1695"/>
      <c r="K271" s="1708"/>
      <c r="L271" s="1708"/>
      <c r="M271" s="1697"/>
      <c r="N271" s="1747"/>
    </row>
    <row r="272" spans="4:14" ht="16" customHeight="1" x14ac:dyDescent="0.45">
      <c r="D272" s="1744"/>
      <c r="E272" s="1745"/>
      <c r="F272" s="1746"/>
      <c r="G272" s="1695"/>
      <c r="H272" s="1708"/>
      <c r="I272" s="1695"/>
      <c r="J272" s="1695"/>
      <c r="K272" s="1708"/>
      <c r="L272" s="1708"/>
      <c r="M272" s="1697"/>
      <c r="N272" s="1747"/>
    </row>
    <row r="273" spans="4:14" ht="16" customHeight="1" x14ac:dyDescent="0.45">
      <c r="D273" s="1744"/>
      <c r="E273" s="1745"/>
      <c r="F273" s="1746"/>
      <c r="G273" s="1695"/>
      <c r="H273" s="1708"/>
      <c r="I273" s="1695"/>
      <c r="J273" s="1695"/>
      <c r="K273" s="1708"/>
      <c r="L273" s="1708"/>
      <c r="M273" s="1697"/>
      <c r="N273" s="1747"/>
    </row>
    <row r="274" spans="4:14" ht="16" customHeight="1" x14ac:dyDescent="0.45">
      <c r="D274" s="1744"/>
      <c r="E274" s="1745"/>
      <c r="F274" s="1746"/>
      <c r="G274" s="1695"/>
      <c r="H274" s="1708"/>
      <c r="I274" s="1695"/>
      <c r="J274" s="1695"/>
      <c r="K274" s="1708"/>
      <c r="L274" s="1708"/>
      <c r="M274" s="1697"/>
      <c r="N274" s="1747"/>
    </row>
    <row r="275" spans="4:14" ht="16" customHeight="1" x14ac:dyDescent="0.45">
      <c r="D275" s="1744"/>
      <c r="E275" s="1745"/>
      <c r="F275" s="1746"/>
      <c r="G275" s="1695"/>
      <c r="H275" s="1708"/>
      <c r="I275" s="1695"/>
      <c r="J275" s="1695"/>
      <c r="K275" s="1708"/>
      <c r="L275" s="1708"/>
      <c r="M275" s="1697"/>
      <c r="N275" s="1747"/>
    </row>
    <row r="276" spans="4:14" ht="16" customHeight="1" x14ac:dyDescent="0.45">
      <c r="D276" s="1744"/>
      <c r="E276" s="1745"/>
      <c r="F276" s="1746"/>
      <c r="G276" s="1695"/>
      <c r="H276" s="1708"/>
      <c r="I276" s="1695"/>
      <c r="J276" s="1695"/>
      <c r="K276" s="1708"/>
      <c r="L276" s="1708"/>
      <c r="M276" s="1697"/>
      <c r="N276" s="1747"/>
    </row>
    <row r="277" spans="4:14" ht="16" customHeight="1" x14ac:dyDescent="0.45">
      <c r="D277" s="1744"/>
      <c r="E277" s="1745"/>
      <c r="F277" s="1746"/>
      <c r="G277" s="1695"/>
      <c r="H277" s="1708"/>
      <c r="I277" s="1695"/>
      <c r="J277" s="1695"/>
      <c r="K277" s="1708"/>
      <c r="L277" s="1708"/>
      <c r="M277" s="1697"/>
      <c r="N277" s="1747"/>
    </row>
    <row r="278" spans="4:14" ht="16" customHeight="1" x14ac:dyDescent="0.45">
      <c r="D278" s="1744"/>
      <c r="E278" s="1745"/>
      <c r="F278" s="1746"/>
      <c r="G278" s="1695"/>
      <c r="H278" s="1708"/>
      <c r="I278" s="1695"/>
      <c r="J278" s="1695"/>
      <c r="K278" s="1708"/>
      <c r="L278" s="1708"/>
      <c r="M278" s="1697"/>
      <c r="N278" s="1747"/>
    </row>
    <row r="279" spans="4:14" ht="16" customHeight="1" x14ac:dyDescent="0.45">
      <c r="D279" s="1744"/>
      <c r="E279" s="1745"/>
      <c r="F279" s="1746"/>
      <c r="G279" s="1695"/>
      <c r="H279" s="1708"/>
      <c r="I279" s="1695"/>
      <c r="J279" s="1695"/>
      <c r="K279" s="1708"/>
      <c r="L279" s="1708"/>
      <c r="M279" s="1697"/>
      <c r="N279" s="1747"/>
    </row>
    <row r="280" spans="4:14" ht="16" customHeight="1" x14ac:dyDescent="0.45">
      <c r="D280" s="1744"/>
      <c r="E280" s="1745"/>
      <c r="F280" s="1746"/>
      <c r="G280" s="1695"/>
      <c r="H280" s="1708"/>
      <c r="I280" s="1695"/>
      <c r="J280" s="1695"/>
      <c r="K280" s="1708"/>
      <c r="L280" s="1708"/>
      <c r="M280" s="1697"/>
      <c r="N280" s="1747"/>
    </row>
    <row r="281" spans="4:14" ht="16" customHeight="1" x14ac:dyDescent="0.45">
      <c r="D281" s="1744"/>
      <c r="E281" s="1745"/>
      <c r="F281" s="1746"/>
      <c r="G281" s="1695"/>
      <c r="H281" s="1708"/>
      <c r="I281" s="1695"/>
      <c r="J281" s="1695"/>
      <c r="K281" s="1708"/>
      <c r="L281" s="1708"/>
      <c r="M281" s="1697"/>
      <c r="N281" s="1747"/>
    </row>
    <row r="282" spans="4:14" ht="16" customHeight="1" x14ac:dyDescent="0.45">
      <c r="D282" s="1744"/>
      <c r="E282" s="1745"/>
      <c r="F282" s="1746"/>
      <c r="G282" s="1695"/>
      <c r="H282" s="1708"/>
      <c r="I282" s="1695"/>
      <c r="J282" s="1695"/>
      <c r="K282" s="1708"/>
      <c r="L282" s="1708"/>
      <c r="M282" s="1697"/>
      <c r="N282" s="1747"/>
    </row>
    <row r="283" spans="4:14" ht="16" customHeight="1" x14ac:dyDescent="0.45">
      <c r="D283" s="1744"/>
      <c r="E283" s="1745"/>
      <c r="F283" s="1746"/>
      <c r="G283" s="1695"/>
      <c r="H283" s="1708"/>
      <c r="I283" s="1695"/>
      <c r="J283" s="1695"/>
      <c r="K283" s="1708"/>
      <c r="L283" s="1708"/>
      <c r="M283" s="1697"/>
      <c r="N283" s="1747"/>
    </row>
    <row r="284" spans="4:14" ht="16" customHeight="1" x14ac:dyDescent="0.45">
      <c r="D284" s="1744"/>
      <c r="E284" s="1745"/>
      <c r="F284" s="1746"/>
      <c r="G284" s="1695"/>
      <c r="H284" s="1708"/>
      <c r="I284" s="1695"/>
      <c r="J284" s="1695"/>
      <c r="K284" s="1708"/>
      <c r="L284" s="1708"/>
      <c r="M284" s="1697"/>
      <c r="N284" s="1747"/>
    </row>
    <row r="285" spans="4:14" ht="16" customHeight="1" x14ac:dyDescent="0.45">
      <c r="D285" s="1744"/>
      <c r="E285" s="1745"/>
      <c r="F285" s="1746"/>
      <c r="G285" s="1695"/>
      <c r="H285" s="1708"/>
      <c r="I285" s="1695"/>
      <c r="J285" s="1695"/>
      <c r="K285" s="1708"/>
      <c r="L285" s="1708"/>
      <c r="M285" s="1697"/>
      <c r="N285" s="1747"/>
    </row>
    <row r="286" spans="4:14" ht="16" customHeight="1" x14ac:dyDescent="0.45">
      <c r="D286" s="1744"/>
      <c r="E286" s="1745"/>
      <c r="F286" s="1746"/>
      <c r="G286" s="1695"/>
      <c r="H286" s="1708"/>
      <c r="I286" s="1695"/>
      <c r="J286" s="1695"/>
      <c r="K286" s="1708"/>
      <c r="L286" s="1708"/>
      <c r="M286" s="1697"/>
      <c r="N286" s="1747"/>
    </row>
    <row r="287" spans="4:14" ht="16" customHeight="1" x14ac:dyDescent="0.45">
      <c r="D287" s="1744"/>
      <c r="E287" s="1745"/>
      <c r="F287" s="1746"/>
      <c r="G287" s="1695"/>
      <c r="H287" s="1708"/>
      <c r="I287" s="1695"/>
      <c r="J287" s="1695"/>
      <c r="K287" s="1708"/>
      <c r="L287" s="1708"/>
      <c r="M287" s="1697"/>
      <c r="N287" s="1747"/>
    </row>
    <row r="288" spans="4:14" ht="16" customHeight="1" x14ac:dyDescent="0.45">
      <c r="D288" s="1744"/>
      <c r="E288" s="1745"/>
      <c r="F288" s="1746"/>
      <c r="G288" s="1695"/>
      <c r="H288" s="1708"/>
      <c r="I288" s="1695"/>
      <c r="J288" s="1695"/>
      <c r="K288" s="1708"/>
      <c r="L288" s="1708"/>
      <c r="M288" s="1697"/>
      <c r="N288" s="1747"/>
    </row>
    <row r="289" spans="4:14" ht="16" customHeight="1" x14ac:dyDescent="0.45">
      <c r="D289" s="1744"/>
      <c r="E289" s="1745"/>
      <c r="F289" s="1746"/>
      <c r="G289" s="1695"/>
      <c r="H289" s="1708"/>
      <c r="I289" s="1695"/>
      <c r="J289" s="1695"/>
      <c r="K289" s="1708"/>
      <c r="L289" s="1708"/>
      <c r="M289" s="1697"/>
      <c r="N289" s="1747"/>
    </row>
    <row r="290" spans="4:14" ht="16" customHeight="1" x14ac:dyDescent="0.45">
      <c r="D290" s="1744"/>
      <c r="E290" s="1745"/>
      <c r="F290" s="1746"/>
      <c r="G290" s="1695"/>
      <c r="H290" s="1708"/>
      <c r="I290" s="1695"/>
      <c r="J290" s="1695"/>
      <c r="K290" s="1708"/>
      <c r="L290" s="1708"/>
      <c r="M290" s="1697"/>
      <c r="N290" s="1747"/>
    </row>
    <row r="291" spans="4:14" ht="16" customHeight="1" x14ac:dyDescent="0.45">
      <c r="D291" s="1744"/>
      <c r="E291" s="1745"/>
      <c r="F291" s="1746"/>
      <c r="G291" s="1695"/>
      <c r="H291" s="1708"/>
      <c r="I291" s="1695"/>
      <c r="J291" s="1695"/>
      <c r="K291" s="1708"/>
      <c r="L291" s="1708"/>
      <c r="M291" s="1697"/>
      <c r="N291" s="1747"/>
    </row>
    <row r="292" spans="4:14" ht="16" customHeight="1" x14ac:dyDescent="0.45">
      <c r="D292" s="1744"/>
      <c r="E292" s="1745"/>
      <c r="F292" s="1746"/>
      <c r="G292" s="1695"/>
      <c r="H292" s="1708"/>
      <c r="I292" s="1695"/>
      <c r="J292" s="1695"/>
      <c r="K292" s="1708"/>
      <c r="L292" s="1708"/>
      <c r="M292" s="1697"/>
      <c r="N292" s="1747"/>
    </row>
    <row r="293" spans="4:14" ht="16" customHeight="1" x14ac:dyDescent="0.45">
      <c r="D293" s="1744"/>
      <c r="E293" s="1745"/>
      <c r="F293" s="1746"/>
      <c r="G293" s="1695"/>
      <c r="H293" s="1708"/>
      <c r="I293" s="1695"/>
      <c r="J293" s="1695"/>
      <c r="K293" s="1708"/>
      <c r="L293" s="1708"/>
      <c r="M293" s="1697"/>
      <c r="N293" s="1747"/>
    </row>
    <row r="294" spans="4:14" ht="16" customHeight="1" x14ac:dyDescent="0.45">
      <c r="D294" s="1744"/>
      <c r="E294" s="1745"/>
      <c r="F294" s="1746"/>
      <c r="G294" s="1695"/>
      <c r="H294" s="1708"/>
      <c r="I294" s="1695"/>
      <c r="J294" s="1695"/>
      <c r="K294" s="1708"/>
      <c r="L294" s="1708"/>
      <c r="M294" s="1697"/>
      <c r="N294" s="1747"/>
    </row>
    <row r="295" spans="4:14" ht="16" customHeight="1" x14ac:dyDescent="0.45">
      <c r="D295" s="1744"/>
      <c r="E295" s="1745"/>
      <c r="F295" s="1746"/>
      <c r="G295" s="1695"/>
      <c r="H295" s="1708"/>
      <c r="I295" s="1695"/>
      <c r="J295" s="1695"/>
      <c r="K295" s="1708"/>
      <c r="L295" s="1708"/>
      <c r="M295" s="1697"/>
      <c r="N295" s="1747"/>
    </row>
    <row r="296" spans="4:14" ht="16" customHeight="1" x14ac:dyDescent="0.45">
      <c r="D296" s="1744"/>
      <c r="E296" s="1745"/>
      <c r="F296" s="1746"/>
      <c r="G296" s="1695"/>
      <c r="H296" s="1708"/>
      <c r="I296" s="1695"/>
      <c r="J296" s="1695"/>
      <c r="K296" s="1708"/>
      <c r="L296" s="1708"/>
      <c r="M296" s="1697"/>
      <c r="N296" s="1747"/>
    </row>
    <row r="297" spans="4:14" ht="16" customHeight="1" x14ac:dyDescent="0.45">
      <c r="D297" s="1744"/>
      <c r="E297" s="1745"/>
      <c r="F297" s="1746"/>
      <c r="G297" s="1695"/>
      <c r="H297" s="1708"/>
      <c r="I297" s="1695"/>
      <c r="J297" s="1695"/>
      <c r="K297" s="1708"/>
      <c r="L297" s="1708"/>
      <c r="M297" s="1697"/>
      <c r="N297" s="1747"/>
    </row>
    <row r="298" spans="4:14" ht="16" customHeight="1" x14ac:dyDescent="0.45">
      <c r="D298" s="1744"/>
      <c r="E298" s="1745"/>
      <c r="F298" s="1746"/>
      <c r="G298" s="1695"/>
      <c r="H298" s="1708"/>
      <c r="I298" s="1695"/>
      <c r="J298" s="1695"/>
      <c r="K298" s="1708"/>
      <c r="L298" s="1708"/>
      <c r="M298" s="1697"/>
      <c r="N298" s="1747"/>
    </row>
    <row r="299" spans="4:14" ht="16" customHeight="1" x14ac:dyDescent="0.45">
      <c r="D299" s="1744"/>
      <c r="E299" s="1745"/>
      <c r="F299" s="1746"/>
      <c r="G299" s="1695"/>
      <c r="H299" s="1708"/>
      <c r="I299" s="1695"/>
      <c r="J299" s="1695"/>
      <c r="K299" s="1708"/>
      <c r="L299" s="1708"/>
      <c r="M299" s="1697"/>
      <c r="N299" s="1747"/>
    </row>
    <row r="300" spans="4:14" ht="16" customHeight="1" x14ac:dyDescent="0.45">
      <c r="D300" s="1744"/>
      <c r="E300" s="1745"/>
      <c r="F300" s="1746"/>
      <c r="G300" s="1695"/>
      <c r="H300" s="1708"/>
      <c r="I300" s="1695"/>
      <c r="J300" s="1695"/>
      <c r="K300" s="1708"/>
      <c r="L300" s="1708"/>
      <c r="M300" s="1697"/>
      <c r="N300" s="1747"/>
    </row>
    <row r="301" spans="4:14" ht="16" customHeight="1" x14ac:dyDescent="0.45">
      <c r="D301" s="1744"/>
      <c r="E301" s="1745"/>
      <c r="F301" s="1746"/>
      <c r="G301" s="1695"/>
      <c r="H301" s="1708"/>
      <c r="I301" s="1695"/>
      <c r="J301" s="1695"/>
      <c r="K301" s="1708"/>
      <c r="L301" s="1708"/>
      <c r="M301" s="1697"/>
      <c r="N301" s="1747"/>
    </row>
    <row r="302" spans="4:14" ht="16" customHeight="1" x14ac:dyDescent="0.45">
      <c r="D302" s="1744"/>
      <c r="E302" s="1745"/>
      <c r="F302" s="1746"/>
      <c r="G302" s="1695"/>
      <c r="H302" s="1708"/>
      <c r="I302" s="1695"/>
      <c r="J302" s="1695"/>
      <c r="K302" s="1708"/>
      <c r="L302" s="1708"/>
      <c r="M302" s="1697"/>
      <c r="N302" s="1747"/>
    </row>
    <row r="303" spans="4:14" ht="16" customHeight="1" x14ac:dyDescent="0.45">
      <c r="D303" s="1744"/>
      <c r="E303" s="1745"/>
      <c r="F303" s="1746"/>
      <c r="G303" s="1695"/>
      <c r="H303" s="1708"/>
      <c r="I303" s="1695"/>
      <c r="J303" s="1695"/>
      <c r="K303" s="1708"/>
      <c r="L303" s="1708"/>
      <c r="M303" s="1697"/>
      <c r="N303" s="1747"/>
    </row>
    <row r="304" spans="4:14" ht="16" customHeight="1" x14ac:dyDescent="0.45">
      <c r="D304" s="1744"/>
      <c r="E304" s="1745"/>
      <c r="F304" s="1746"/>
      <c r="G304" s="1695"/>
      <c r="H304" s="1708"/>
      <c r="I304" s="1695"/>
      <c r="J304" s="1695"/>
      <c r="K304" s="1708"/>
      <c r="L304" s="1708"/>
      <c r="M304" s="1697"/>
      <c r="N304" s="1747"/>
    </row>
    <row r="305" spans="4:14" ht="16" customHeight="1" x14ac:dyDescent="0.45">
      <c r="D305" s="1744"/>
      <c r="E305" s="1745"/>
      <c r="F305" s="1746"/>
      <c r="G305" s="1695"/>
      <c r="H305" s="1708"/>
      <c r="I305" s="1695"/>
      <c r="J305" s="1695"/>
      <c r="K305" s="1708"/>
      <c r="L305" s="1708"/>
      <c r="M305" s="1697"/>
      <c r="N305" s="1747"/>
    </row>
    <row r="306" spans="4:14" ht="16" customHeight="1" x14ac:dyDescent="0.45">
      <c r="D306" s="1744"/>
      <c r="E306" s="1745"/>
      <c r="F306" s="1746"/>
      <c r="G306" s="1695"/>
      <c r="H306" s="1708"/>
      <c r="I306" s="1695"/>
      <c r="J306" s="1695"/>
      <c r="K306" s="1708"/>
      <c r="L306" s="1708"/>
      <c r="M306" s="1697"/>
      <c r="N306" s="1747"/>
    </row>
    <row r="307" spans="4:14" ht="16" customHeight="1" x14ac:dyDescent="0.45">
      <c r="D307" s="1744"/>
      <c r="E307" s="1745"/>
      <c r="F307" s="1746"/>
      <c r="G307" s="1695"/>
      <c r="H307" s="1708"/>
      <c r="I307" s="1695"/>
      <c r="J307" s="1695"/>
      <c r="K307" s="1708"/>
      <c r="L307" s="1708"/>
      <c r="M307" s="1697"/>
      <c r="N307" s="1747"/>
    </row>
    <row r="308" spans="4:14" ht="16" customHeight="1" x14ac:dyDescent="0.45">
      <c r="D308" s="1744"/>
      <c r="E308" s="1745"/>
      <c r="F308" s="1746"/>
      <c r="G308" s="1695"/>
      <c r="H308" s="1708"/>
      <c r="I308" s="1695"/>
      <c r="J308" s="1695"/>
      <c r="K308" s="1708"/>
      <c r="L308" s="1708"/>
      <c r="M308" s="1697"/>
      <c r="N308" s="1747"/>
    </row>
    <row r="309" spans="4:14" ht="16" customHeight="1" x14ac:dyDescent="0.45">
      <c r="D309" s="1744"/>
      <c r="E309" s="1745"/>
      <c r="F309" s="1746"/>
      <c r="G309" s="1695"/>
      <c r="H309" s="1708"/>
      <c r="I309" s="1695"/>
      <c r="J309" s="1695"/>
      <c r="K309" s="1708"/>
      <c r="L309" s="1708"/>
      <c r="M309" s="1697"/>
      <c r="N309" s="1747"/>
    </row>
    <row r="310" spans="4:14" ht="16" customHeight="1" x14ac:dyDescent="0.45">
      <c r="D310" s="1744"/>
      <c r="E310" s="1745"/>
      <c r="F310" s="1746"/>
      <c r="G310" s="1695"/>
      <c r="H310" s="1708"/>
      <c r="I310" s="1695"/>
      <c r="J310" s="1695"/>
      <c r="K310" s="1708"/>
      <c r="L310" s="1708"/>
      <c r="M310" s="1697"/>
      <c r="N310" s="1747"/>
    </row>
    <row r="311" spans="4:14" ht="16" customHeight="1" x14ac:dyDescent="0.45">
      <c r="D311" s="1744"/>
      <c r="E311" s="1745"/>
      <c r="F311" s="1746"/>
      <c r="G311" s="1695"/>
      <c r="H311" s="1708"/>
      <c r="I311" s="1695"/>
      <c r="J311" s="1695"/>
      <c r="K311" s="1708"/>
      <c r="L311" s="1708"/>
      <c r="M311" s="1697"/>
      <c r="N311" s="1747"/>
    </row>
    <row r="312" spans="4:14" ht="16" customHeight="1" x14ac:dyDescent="0.45">
      <c r="D312" s="1744"/>
      <c r="E312" s="1745"/>
      <c r="F312" s="1746"/>
      <c r="G312" s="1695"/>
      <c r="H312" s="1708"/>
      <c r="I312" s="1695"/>
      <c r="J312" s="1695"/>
      <c r="K312" s="1708"/>
      <c r="L312" s="1708"/>
      <c r="M312" s="1697"/>
      <c r="N312" s="1747"/>
    </row>
    <row r="313" spans="4:14" ht="16" customHeight="1" x14ac:dyDescent="0.45">
      <c r="D313" s="1744"/>
      <c r="E313" s="1745"/>
      <c r="F313" s="1746"/>
      <c r="G313" s="1695"/>
      <c r="H313" s="1708"/>
      <c r="I313" s="1695"/>
      <c r="J313" s="1695"/>
      <c r="K313" s="1708"/>
      <c r="L313" s="1708"/>
      <c r="M313" s="1697"/>
      <c r="N313" s="1747"/>
    </row>
    <row r="314" spans="4:14" ht="16" customHeight="1" x14ac:dyDescent="0.45">
      <c r="D314" s="1744"/>
      <c r="E314" s="1745"/>
      <c r="F314" s="1746"/>
      <c r="G314" s="1695"/>
      <c r="H314" s="1708"/>
      <c r="I314" s="1695"/>
      <c r="J314" s="1695"/>
      <c r="K314" s="1708"/>
      <c r="L314" s="1708"/>
      <c r="M314" s="1697"/>
      <c r="N314" s="1747"/>
    </row>
    <row r="315" spans="4:14" ht="16" customHeight="1" x14ac:dyDescent="0.45">
      <c r="D315" s="1744"/>
      <c r="E315" s="1745"/>
      <c r="F315" s="1746"/>
      <c r="G315" s="1695"/>
      <c r="H315" s="1708"/>
      <c r="I315" s="1695"/>
      <c r="J315" s="1695"/>
      <c r="K315" s="1708"/>
      <c r="L315" s="1708"/>
      <c r="M315" s="1697"/>
      <c r="N315" s="1747"/>
    </row>
    <row r="316" spans="4:14" ht="16" customHeight="1" x14ac:dyDescent="0.45">
      <c r="D316" s="1744"/>
      <c r="E316" s="1745"/>
      <c r="F316" s="1746"/>
      <c r="G316" s="1695"/>
      <c r="H316" s="1708"/>
      <c r="I316" s="1695"/>
      <c r="J316" s="1695"/>
      <c r="K316" s="1708"/>
      <c r="L316" s="1708"/>
      <c r="M316" s="1697"/>
      <c r="N316" s="1747"/>
    </row>
    <row r="317" spans="4:14" ht="16" customHeight="1" x14ac:dyDescent="0.45">
      <c r="D317" s="1744"/>
      <c r="E317" s="1745"/>
      <c r="F317" s="1746"/>
      <c r="G317" s="1695"/>
      <c r="H317" s="1708"/>
      <c r="I317" s="1695"/>
      <c r="J317" s="1695"/>
      <c r="K317" s="1708"/>
      <c r="L317" s="1708"/>
      <c r="M317" s="1697"/>
      <c r="N317" s="1747"/>
    </row>
    <row r="318" spans="4:14" ht="16" customHeight="1" x14ac:dyDescent="0.45">
      <c r="D318" s="1744"/>
      <c r="E318" s="1745"/>
      <c r="F318" s="1746"/>
      <c r="G318" s="1695"/>
      <c r="H318" s="1708"/>
      <c r="I318" s="1695"/>
      <c r="J318" s="1695"/>
      <c r="K318" s="1708"/>
      <c r="L318" s="1708"/>
      <c r="M318" s="1697"/>
      <c r="N318" s="1747"/>
    </row>
    <row r="319" spans="4:14" ht="16" customHeight="1" x14ac:dyDescent="0.45">
      <c r="D319" s="1744"/>
      <c r="E319" s="1745"/>
      <c r="F319" s="1746"/>
      <c r="G319" s="1695"/>
      <c r="H319" s="1708"/>
      <c r="I319" s="1695"/>
      <c r="J319" s="1695"/>
      <c r="K319" s="1708"/>
      <c r="L319" s="1708"/>
      <c r="M319" s="1697"/>
      <c r="N319" s="1747"/>
    </row>
    <row r="320" spans="4:14" ht="16" customHeight="1" x14ac:dyDescent="0.45">
      <c r="D320" s="1744"/>
      <c r="E320" s="1745"/>
      <c r="F320" s="1746"/>
      <c r="G320" s="1695"/>
      <c r="H320" s="1708"/>
      <c r="I320" s="1695"/>
      <c r="J320" s="1695"/>
      <c r="K320" s="1708"/>
      <c r="L320" s="1708"/>
      <c r="M320" s="1697"/>
      <c r="N320" s="1747"/>
    </row>
    <row r="321" spans="4:14" ht="16" customHeight="1" x14ac:dyDescent="0.45">
      <c r="D321" s="1744"/>
      <c r="E321" s="1745"/>
      <c r="F321" s="1746"/>
      <c r="G321" s="1695"/>
      <c r="H321" s="1708"/>
      <c r="I321" s="1695"/>
      <c r="J321" s="1695"/>
      <c r="K321" s="1708"/>
      <c r="L321" s="1708"/>
      <c r="M321" s="1697"/>
      <c r="N321" s="1747"/>
    </row>
    <row r="322" spans="4:14" ht="16" customHeight="1" x14ac:dyDescent="0.45">
      <c r="D322" s="1744"/>
      <c r="E322" s="1745"/>
      <c r="F322" s="1746"/>
      <c r="G322" s="1695"/>
      <c r="H322" s="1708"/>
      <c r="I322" s="1695"/>
      <c r="J322" s="1695"/>
      <c r="K322" s="1708"/>
      <c r="L322" s="1708"/>
      <c r="M322" s="1697"/>
      <c r="N322" s="1747"/>
    </row>
    <row r="323" spans="4:14" ht="16" customHeight="1" x14ac:dyDescent="0.45">
      <c r="D323" s="1744"/>
      <c r="E323" s="1745"/>
      <c r="F323" s="1746"/>
      <c r="G323" s="1695"/>
      <c r="H323" s="1708"/>
      <c r="I323" s="1695"/>
      <c r="J323" s="1695"/>
      <c r="K323" s="1708"/>
      <c r="L323" s="1708"/>
      <c r="M323" s="1697"/>
      <c r="N323" s="1747"/>
    </row>
    <row r="324" spans="4:14" ht="16" customHeight="1" x14ac:dyDescent="0.45">
      <c r="D324" s="1744"/>
      <c r="E324" s="1745"/>
      <c r="F324" s="1746"/>
      <c r="G324" s="1695"/>
      <c r="H324" s="1708"/>
      <c r="I324" s="1695"/>
      <c r="J324" s="1695"/>
      <c r="K324" s="1708"/>
      <c r="L324" s="1708"/>
      <c r="M324" s="1697"/>
      <c r="N324" s="1747"/>
    </row>
    <row r="325" spans="4:14" ht="16" customHeight="1" x14ac:dyDescent="0.45">
      <c r="D325" s="1744"/>
      <c r="E325" s="1745"/>
      <c r="F325" s="1746"/>
      <c r="G325" s="1695"/>
      <c r="H325" s="1708"/>
      <c r="I325" s="1695"/>
      <c r="J325" s="1695"/>
      <c r="K325" s="1708"/>
      <c r="L325" s="1708"/>
      <c r="M325" s="1697"/>
      <c r="N325" s="1747"/>
    </row>
    <row r="326" spans="4:14" ht="16" customHeight="1" x14ac:dyDescent="0.45">
      <c r="D326" s="1744"/>
      <c r="E326" s="1745"/>
      <c r="F326" s="1746"/>
      <c r="G326" s="1695"/>
      <c r="H326" s="1708"/>
      <c r="I326" s="1695"/>
      <c r="J326" s="1695"/>
      <c r="K326" s="1708"/>
      <c r="L326" s="1708"/>
      <c r="M326" s="1697"/>
      <c r="N326" s="1747"/>
    </row>
    <row r="327" spans="4:14" ht="16" customHeight="1" x14ac:dyDescent="0.45">
      <c r="D327" s="1744"/>
      <c r="E327" s="1745"/>
      <c r="F327" s="1746"/>
      <c r="G327" s="1695"/>
      <c r="H327" s="1708"/>
      <c r="I327" s="1695"/>
      <c r="J327" s="1695"/>
      <c r="K327" s="1708"/>
      <c r="L327" s="1708"/>
      <c r="M327" s="1697"/>
      <c r="N327" s="1747"/>
    </row>
    <row r="328" spans="4:14" ht="16" customHeight="1" x14ac:dyDescent="0.45">
      <c r="D328" s="1744"/>
      <c r="E328" s="1745"/>
      <c r="F328" s="1746"/>
      <c r="G328" s="1695"/>
      <c r="H328" s="1708"/>
      <c r="I328" s="1695"/>
      <c r="J328" s="1695"/>
      <c r="K328" s="1708"/>
      <c r="L328" s="1708"/>
      <c r="M328" s="1697"/>
      <c r="N328" s="1747"/>
    </row>
    <row r="329" spans="4:14" ht="16" customHeight="1" x14ac:dyDescent="0.45">
      <c r="D329" s="1744"/>
      <c r="E329" s="1745"/>
      <c r="F329" s="1746"/>
      <c r="G329" s="1695"/>
      <c r="H329" s="1708"/>
      <c r="I329" s="1695"/>
      <c r="J329" s="1695"/>
      <c r="K329" s="1708"/>
      <c r="L329" s="1708"/>
      <c r="M329" s="1697"/>
      <c r="N329" s="1747"/>
    </row>
    <row r="330" spans="4:14" ht="16" customHeight="1" x14ac:dyDescent="0.45">
      <c r="D330" s="1744"/>
      <c r="E330" s="1745"/>
      <c r="F330" s="1746"/>
      <c r="G330" s="1695"/>
      <c r="H330" s="1708"/>
      <c r="I330" s="1695"/>
      <c r="J330" s="1695"/>
      <c r="K330" s="1708"/>
      <c r="L330" s="1708"/>
      <c r="M330" s="1697"/>
      <c r="N330" s="1747"/>
    </row>
    <row r="331" spans="4:14" ht="16" customHeight="1" x14ac:dyDescent="0.45">
      <c r="D331" s="1744"/>
      <c r="E331" s="1745"/>
      <c r="F331" s="1746"/>
      <c r="G331" s="1695"/>
      <c r="H331" s="1708"/>
      <c r="I331" s="1695"/>
      <c r="J331" s="1695"/>
      <c r="K331" s="1708"/>
      <c r="L331" s="1708"/>
      <c r="M331" s="1697"/>
      <c r="N331" s="1747"/>
    </row>
    <row r="332" spans="4:14" ht="16" customHeight="1" x14ac:dyDescent="0.45">
      <c r="D332" s="1744"/>
      <c r="E332" s="1745"/>
      <c r="F332" s="1746"/>
      <c r="G332" s="1695"/>
      <c r="H332" s="1708"/>
      <c r="I332" s="1695"/>
      <c r="J332" s="1695"/>
      <c r="K332" s="1708"/>
      <c r="L332" s="1708"/>
      <c r="M332" s="1697"/>
      <c r="N332" s="1747"/>
    </row>
    <row r="333" spans="4:14" ht="16" customHeight="1" x14ac:dyDescent="0.45">
      <c r="D333" s="1744"/>
      <c r="E333" s="1745"/>
      <c r="F333" s="1746"/>
      <c r="G333" s="1695"/>
      <c r="H333" s="1708"/>
      <c r="I333" s="1695"/>
      <c r="J333" s="1695"/>
      <c r="K333" s="1708"/>
      <c r="L333" s="1708"/>
      <c r="M333" s="1697"/>
      <c r="N333" s="1747"/>
    </row>
    <row r="334" spans="4:14" ht="16" customHeight="1" x14ac:dyDescent="0.45">
      <c r="D334" s="1744"/>
      <c r="E334" s="1745"/>
      <c r="F334" s="1746"/>
      <c r="G334" s="1695"/>
      <c r="H334" s="1708"/>
      <c r="I334" s="1695"/>
      <c r="J334" s="1695"/>
      <c r="K334" s="1708"/>
      <c r="L334" s="1708"/>
      <c r="M334" s="1697"/>
      <c r="N334" s="1747"/>
    </row>
    <row r="335" spans="4:14" ht="16" customHeight="1" x14ac:dyDescent="0.45">
      <c r="D335" s="1744"/>
      <c r="E335" s="1745"/>
      <c r="F335" s="1746"/>
      <c r="G335" s="1695"/>
      <c r="H335" s="1708"/>
      <c r="I335" s="1695"/>
      <c r="J335" s="1695"/>
      <c r="K335" s="1708"/>
      <c r="L335" s="1708"/>
      <c r="M335" s="1697"/>
      <c r="N335" s="1747"/>
    </row>
    <row r="336" spans="4:14" ht="16" customHeight="1" x14ac:dyDescent="0.45">
      <c r="D336" s="1744"/>
      <c r="E336" s="1745"/>
      <c r="F336" s="1746"/>
      <c r="G336" s="1695"/>
      <c r="H336" s="1708"/>
      <c r="I336" s="1695"/>
      <c r="J336" s="1695"/>
      <c r="K336" s="1708"/>
      <c r="L336" s="1708"/>
      <c r="M336" s="1697"/>
      <c r="N336" s="1747"/>
    </row>
    <row r="337" spans="4:14" ht="16" customHeight="1" x14ac:dyDescent="0.45">
      <c r="D337" s="1744"/>
      <c r="E337" s="1745"/>
      <c r="F337" s="1746"/>
      <c r="G337" s="1695"/>
      <c r="H337" s="1708"/>
      <c r="I337" s="1695"/>
      <c r="J337" s="1695"/>
      <c r="K337" s="1708"/>
      <c r="L337" s="1708"/>
      <c r="M337" s="1697"/>
      <c r="N337" s="1747"/>
    </row>
    <row r="338" spans="4:14" ht="16" customHeight="1" x14ac:dyDescent="0.45">
      <c r="D338" s="1744"/>
      <c r="E338" s="1745"/>
      <c r="F338" s="1746"/>
      <c r="G338" s="1695"/>
      <c r="H338" s="1708"/>
      <c r="I338" s="1695"/>
      <c r="J338" s="1695"/>
      <c r="K338" s="1708"/>
      <c r="L338" s="1708"/>
      <c r="M338" s="1697"/>
      <c r="N338" s="1747"/>
    </row>
    <row r="339" spans="4:14" ht="16" customHeight="1" x14ac:dyDescent="0.45">
      <c r="D339" s="1744"/>
      <c r="E339" s="1745"/>
      <c r="F339" s="1746"/>
      <c r="G339" s="1695"/>
      <c r="H339" s="1708"/>
      <c r="I339" s="1695"/>
      <c r="J339" s="1695"/>
      <c r="K339" s="1708"/>
      <c r="L339" s="1708"/>
      <c r="M339" s="1697"/>
      <c r="N339" s="1747"/>
    </row>
    <row r="340" spans="4:14" ht="16" customHeight="1" x14ac:dyDescent="0.45">
      <c r="D340" s="1744"/>
      <c r="E340" s="1745"/>
      <c r="F340" s="1746"/>
      <c r="G340" s="1695"/>
      <c r="H340" s="1708"/>
      <c r="I340" s="1695"/>
      <c r="J340" s="1695"/>
      <c r="K340" s="1708"/>
      <c r="L340" s="1708"/>
      <c r="M340" s="1697"/>
      <c r="N340" s="1747"/>
    </row>
    <row r="341" spans="4:14" ht="16" customHeight="1" x14ac:dyDescent="0.45">
      <c r="D341" s="1744"/>
      <c r="E341" s="1745"/>
      <c r="F341" s="1746"/>
      <c r="G341" s="1695"/>
      <c r="H341" s="1708"/>
      <c r="I341" s="1695"/>
      <c r="J341" s="1695"/>
      <c r="K341" s="1708"/>
      <c r="L341" s="1708"/>
      <c r="M341" s="1697"/>
      <c r="N341" s="1747"/>
    </row>
    <row r="342" spans="4:14" ht="16" customHeight="1" x14ac:dyDescent="0.45">
      <c r="D342" s="1744"/>
      <c r="E342" s="1745"/>
      <c r="F342" s="1746"/>
      <c r="G342" s="1695"/>
      <c r="H342" s="1708"/>
      <c r="I342" s="1695"/>
      <c r="J342" s="1695"/>
      <c r="K342" s="1708"/>
      <c r="L342" s="1708"/>
      <c r="M342" s="1697"/>
      <c r="N342" s="1747"/>
    </row>
    <row r="343" spans="4:14" ht="16" customHeight="1" x14ac:dyDescent="0.45">
      <c r="D343" s="1744"/>
      <c r="E343" s="1745"/>
      <c r="F343" s="1746"/>
      <c r="G343" s="1695"/>
      <c r="H343" s="1708"/>
      <c r="I343" s="1695"/>
      <c r="J343" s="1695"/>
      <c r="K343" s="1708"/>
      <c r="L343" s="1708"/>
      <c r="M343" s="1697"/>
      <c r="N343" s="1747"/>
    </row>
    <row r="344" spans="4:14" ht="16" customHeight="1" x14ac:dyDescent="0.45">
      <c r="D344" s="1744"/>
      <c r="E344" s="1745"/>
      <c r="F344" s="1746"/>
      <c r="G344" s="1695"/>
      <c r="H344" s="1708"/>
      <c r="I344" s="1695"/>
      <c r="J344" s="1695"/>
      <c r="K344" s="1708"/>
      <c r="L344" s="1708"/>
      <c r="M344" s="1697"/>
      <c r="N344" s="1747"/>
    </row>
    <row r="345" spans="4:14" ht="16" customHeight="1" x14ac:dyDescent="0.45">
      <c r="D345" s="1744"/>
      <c r="E345" s="1745"/>
      <c r="F345" s="1746"/>
      <c r="G345" s="1695"/>
      <c r="H345" s="1708"/>
      <c r="I345" s="1695"/>
      <c r="J345" s="1695"/>
      <c r="K345" s="1708"/>
      <c r="L345" s="1708"/>
      <c r="M345" s="1697"/>
      <c r="N345" s="1747"/>
    </row>
    <row r="346" spans="4:14" ht="16" customHeight="1" x14ac:dyDescent="0.45">
      <c r="D346" s="1744"/>
      <c r="E346" s="1745"/>
      <c r="F346" s="1746"/>
      <c r="G346" s="1695"/>
      <c r="H346" s="1708"/>
      <c r="I346" s="1695"/>
      <c r="J346" s="1695"/>
      <c r="K346" s="1708"/>
      <c r="L346" s="1708"/>
      <c r="M346" s="1697"/>
      <c r="N346" s="1747"/>
    </row>
    <row r="347" spans="4:14" ht="16" customHeight="1" x14ac:dyDescent="0.45">
      <c r="D347" s="1744"/>
      <c r="E347" s="1745"/>
      <c r="F347" s="1746"/>
      <c r="G347" s="1695"/>
      <c r="H347" s="1708"/>
      <c r="I347" s="1695"/>
      <c r="J347" s="1695"/>
      <c r="K347" s="1708"/>
      <c r="L347" s="1708"/>
      <c r="M347" s="1697"/>
      <c r="N347" s="1747"/>
    </row>
    <row r="348" spans="4:14" ht="16" customHeight="1" x14ac:dyDescent="0.45">
      <c r="D348" s="1744"/>
      <c r="E348" s="1745"/>
      <c r="F348" s="1746"/>
      <c r="G348" s="1695"/>
      <c r="H348" s="1708"/>
      <c r="I348" s="1695"/>
      <c r="J348" s="1695"/>
      <c r="K348" s="1708"/>
      <c r="L348" s="1708"/>
      <c r="M348" s="1697"/>
      <c r="N348" s="1747"/>
    </row>
    <row r="349" spans="4:14" ht="16" customHeight="1" x14ac:dyDescent="0.45">
      <c r="D349" s="1744"/>
      <c r="E349" s="1745"/>
      <c r="F349" s="1746"/>
      <c r="G349" s="1695"/>
      <c r="H349" s="1708"/>
      <c r="I349" s="1695"/>
      <c r="J349" s="1695"/>
      <c r="K349" s="1708"/>
      <c r="L349" s="1708"/>
      <c r="M349" s="1697"/>
      <c r="N349" s="1747"/>
    </row>
    <row r="350" spans="4:14" ht="16" customHeight="1" x14ac:dyDescent="0.45">
      <c r="D350" s="1744"/>
      <c r="E350" s="1745"/>
      <c r="F350" s="1746"/>
      <c r="G350" s="1695"/>
      <c r="H350" s="1708"/>
      <c r="I350" s="1695"/>
      <c r="J350" s="1695"/>
      <c r="K350" s="1708"/>
      <c r="L350" s="1708"/>
      <c r="M350" s="1697"/>
      <c r="N350" s="1747"/>
    </row>
    <row r="351" spans="4:14" ht="16" customHeight="1" x14ac:dyDescent="0.45">
      <c r="D351" s="1744"/>
      <c r="E351" s="1745"/>
      <c r="F351" s="1746"/>
      <c r="G351" s="1695"/>
      <c r="H351" s="1708"/>
      <c r="I351" s="1695"/>
      <c r="J351" s="1695"/>
      <c r="K351" s="1708"/>
      <c r="L351" s="1708"/>
      <c r="M351" s="1697"/>
      <c r="N351" s="1747"/>
    </row>
    <row r="352" spans="4:14" ht="16" customHeight="1" x14ac:dyDescent="0.45">
      <c r="D352" s="1744"/>
      <c r="E352" s="1745"/>
      <c r="F352" s="1746"/>
      <c r="G352" s="1695"/>
      <c r="H352" s="1708"/>
      <c r="I352" s="1695"/>
      <c r="J352" s="1695"/>
      <c r="K352" s="1708"/>
      <c r="L352" s="1708"/>
      <c r="M352" s="1697"/>
      <c r="N352" s="1747"/>
    </row>
    <row r="353" spans="4:14" ht="16" customHeight="1" x14ac:dyDescent="0.45">
      <c r="D353" s="1744"/>
      <c r="E353" s="1745"/>
      <c r="F353" s="1746"/>
      <c r="G353" s="1695"/>
      <c r="H353" s="1708"/>
      <c r="I353" s="1695"/>
      <c r="J353" s="1695"/>
      <c r="K353" s="1708"/>
      <c r="L353" s="1708"/>
      <c r="M353" s="1697"/>
      <c r="N353" s="1747"/>
    </row>
    <row r="354" spans="4:14" ht="16" customHeight="1" x14ac:dyDescent="0.45">
      <c r="D354" s="1744"/>
      <c r="E354" s="1745"/>
      <c r="F354" s="1746"/>
      <c r="G354" s="1695"/>
      <c r="H354" s="1708"/>
      <c r="I354" s="1695"/>
      <c r="J354" s="1695"/>
      <c r="K354" s="1708"/>
      <c r="L354" s="1708"/>
      <c r="M354" s="1697"/>
      <c r="N354" s="1747"/>
    </row>
    <row r="355" spans="4:14" ht="16" customHeight="1" x14ac:dyDescent="0.45">
      <c r="D355" s="1744"/>
      <c r="E355" s="1745"/>
      <c r="F355" s="1746"/>
      <c r="G355" s="1695"/>
      <c r="H355" s="1708"/>
      <c r="I355" s="1695"/>
      <c r="J355" s="1695"/>
      <c r="K355" s="1708"/>
      <c r="L355" s="1708"/>
      <c r="M355" s="1697"/>
      <c r="N355" s="1747"/>
    </row>
    <row r="356" spans="4:14" ht="16" customHeight="1" x14ac:dyDescent="0.45">
      <c r="D356" s="1744"/>
      <c r="E356" s="1745"/>
      <c r="F356" s="1746"/>
      <c r="G356" s="1695"/>
      <c r="H356" s="1708"/>
      <c r="I356" s="1695"/>
      <c r="J356" s="1695"/>
      <c r="K356" s="1708"/>
      <c r="L356" s="1708"/>
      <c r="M356" s="1697"/>
      <c r="N356" s="1747"/>
    </row>
    <row r="357" spans="4:14" ht="16" customHeight="1" x14ac:dyDescent="0.45">
      <c r="D357" s="1744"/>
      <c r="E357" s="1745"/>
      <c r="F357" s="1746"/>
      <c r="G357" s="1695"/>
      <c r="H357" s="1708"/>
      <c r="I357" s="1695"/>
      <c r="J357" s="1695"/>
      <c r="K357" s="1708"/>
      <c r="L357" s="1708"/>
      <c r="M357" s="1697"/>
      <c r="N357" s="1747"/>
    </row>
    <row r="358" spans="4:14" ht="16" customHeight="1" x14ac:dyDescent="0.45">
      <c r="D358" s="1744"/>
      <c r="E358" s="1745"/>
      <c r="F358" s="1746"/>
      <c r="G358" s="1695"/>
      <c r="H358" s="1708"/>
      <c r="I358" s="1695"/>
      <c r="J358" s="1695"/>
      <c r="K358" s="1708"/>
      <c r="L358" s="1708"/>
      <c r="M358" s="1697"/>
      <c r="N358" s="1747"/>
    </row>
    <row r="359" spans="4:14" ht="16" customHeight="1" x14ac:dyDescent="0.45">
      <c r="D359" s="1744"/>
      <c r="E359" s="1745"/>
      <c r="F359" s="1746"/>
      <c r="G359" s="1695"/>
      <c r="H359" s="1708"/>
      <c r="I359" s="1695"/>
      <c r="J359" s="1695"/>
      <c r="K359" s="1708"/>
      <c r="L359" s="1708"/>
      <c r="M359" s="1697"/>
      <c r="N359" s="1747"/>
    </row>
    <row r="360" spans="4:14" ht="16" customHeight="1" x14ac:dyDescent="0.45">
      <c r="D360" s="1744"/>
      <c r="E360" s="1745"/>
      <c r="F360" s="1746"/>
      <c r="G360" s="1695"/>
      <c r="H360" s="1708"/>
      <c r="I360" s="1695"/>
      <c r="J360" s="1695"/>
      <c r="K360" s="1708"/>
      <c r="L360" s="1708"/>
      <c r="M360" s="1697"/>
      <c r="N360" s="1747"/>
    </row>
    <row r="361" spans="4:14" ht="16" customHeight="1" x14ac:dyDescent="0.45">
      <c r="D361" s="1744"/>
      <c r="E361" s="1745"/>
      <c r="F361" s="1746"/>
      <c r="G361" s="1695"/>
      <c r="H361" s="1708"/>
      <c r="I361" s="1695"/>
      <c r="J361" s="1695"/>
      <c r="K361" s="1708"/>
      <c r="L361" s="1708"/>
      <c r="M361" s="1697"/>
      <c r="N361" s="1747"/>
    </row>
    <row r="362" spans="4:14" ht="16" customHeight="1" x14ac:dyDescent="0.45">
      <c r="D362" s="1744"/>
      <c r="E362" s="1745"/>
      <c r="F362" s="1746"/>
      <c r="G362" s="1695"/>
      <c r="H362" s="1708"/>
      <c r="I362" s="1695"/>
      <c r="J362" s="1695"/>
      <c r="K362" s="1708"/>
      <c r="L362" s="1708"/>
      <c r="M362" s="1697"/>
      <c r="N362" s="1747"/>
    </row>
    <row r="363" spans="4:14" ht="16" customHeight="1" x14ac:dyDescent="0.45">
      <c r="D363" s="1744"/>
      <c r="E363" s="1745"/>
      <c r="F363" s="1746"/>
      <c r="G363" s="1695"/>
      <c r="H363" s="1708"/>
      <c r="I363" s="1695"/>
      <c r="J363" s="1695"/>
      <c r="K363" s="1708"/>
      <c r="L363" s="1708"/>
      <c r="M363" s="1697"/>
      <c r="N363" s="1747"/>
    </row>
    <row r="364" spans="4:14" ht="16" customHeight="1" x14ac:dyDescent="0.45">
      <c r="D364" s="1744"/>
      <c r="E364" s="1745"/>
      <c r="F364" s="1746"/>
      <c r="G364" s="1695"/>
      <c r="H364" s="1708"/>
      <c r="I364" s="1695"/>
      <c r="J364" s="1695"/>
      <c r="K364" s="1708"/>
      <c r="L364" s="1708"/>
      <c r="M364" s="1697"/>
      <c r="N364" s="1747"/>
    </row>
    <row r="365" spans="4:14" ht="16" customHeight="1" x14ac:dyDescent="0.45">
      <c r="D365" s="1744"/>
      <c r="E365" s="1745"/>
      <c r="F365" s="1746"/>
      <c r="G365" s="1695"/>
      <c r="H365" s="1708"/>
      <c r="I365" s="1695"/>
      <c r="J365" s="1695"/>
      <c r="K365" s="1708"/>
      <c r="L365" s="1708"/>
      <c r="M365" s="1697"/>
      <c r="N365" s="1747"/>
    </row>
    <row r="366" spans="4:14" ht="16" customHeight="1" x14ac:dyDescent="0.45">
      <c r="D366" s="1744"/>
      <c r="E366" s="1745"/>
      <c r="F366" s="1746"/>
      <c r="G366" s="1695"/>
      <c r="H366" s="1708"/>
      <c r="I366" s="1695"/>
      <c r="J366" s="1695"/>
      <c r="K366" s="1708"/>
      <c r="L366" s="1708"/>
      <c r="M366" s="1697"/>
      <c r="N366" s="1747"/>
    </row>
    <row r="367" spans="4:14" ht="16" customHeight="1" x14ac:dyDescent="0.45">
      <c r="D367" s="1744"/>
      <c r="E367" s="1745"/>
      <c r="F367" s="1746"/>
      <c r="G367" s="1695"/>
      <c r="H367" s="1708"/>
      <c r="I367" s="1695"/>
      <c r="J367" s="1695"/>
      <c r="K367" s="1708"/>
      <c r="L367" s="1708"/>
      <c r="M367" s="1697"/>
      <c r="N367" s="1747"/>
    </row>
    <row r="368" spans="4:14" ht="16" customHeight="1" x14ac:dyDescent="0.45">
      <c r="D368" s="1744"/>
      <c r="E368" s="1745"/>
      <c r="F368" s="1746"/>
      <c r="G368" s="1695"/>
      <c r="H368" s="1708"/>
      <c r="I368" s="1695"/>
      <c r="J368" s="1695"/>
      <c r="K368" s="1708"/>
      <c r="L368" s="1708"/>
      <c r="M368" s="1697"/>
      <c r="N368" s="1747"/>
    </row>
    <row r="369" spans="4:14" ht="16" customHeight="1" x14ac:dyDescent="0.45">
      <c r="D369" s="1744"/>
      <c r="E369" s="1745"/>
      <c r="F369" s="1746"/>
      <c r="G369" s="1695"/>
      <c r="H369" s="1708"/>
      <c r="I369" s="1695"/>
      <c r="J369" s="1695"/>
      <c r="K369" s="1708"/>
      <c r="L369" s="1708"/>
      <c r="M369" s="1697"/>
      <c r="N369" s="1747"/>
    </row>
    <row r="370" spans="4:14" ht="16" customHeight="1" x14ac:dyDescent="0.45">
      <c r="D370" s="1744"/>
      <c r="E370" s="1745"/>
      <c r="F370" s="1746"/>
      <c r="G370" s="1695"/>
      <c r="H370" s="1708"/>
      <c r="I370" s="1695"/>
      <c r="J370" s="1695"/>
      <c r="K370" s="1708"/>
      <c r="L370" s="1708"/>
      <c r="M370" s="1697"/>
      <c r="N370" s="1747"/>
    </row>
    <row r="371" spans="4:14" ht="16" customHeight="1" x14ac:dyDescent="0.45">
      <c r="D371" s="1744"/>
      <c r="E371" s="1745"/>
      <c r="F371" s="1746"/>
      <c r="G371" s="1695"/>
      <c r="H371" s="1708"/>
      <c r="I371" s="1695"/>
      <c r="J371" s="1695"/>
      <c r="K371" s="1708"/>
      <c r="L371" s="1708"/>
      <c r="M371" s="1697"/>
      <c r="N371" s="1747"/>
    </row>
    <row r="372" spans="4:14" ht="16" customHeight="1" x14ac:dyDescent="0.45">
      <c r="D372" s="1744"/>
      <c r="E372" s="1745"/>
      <c r="F372" s="1746"/>
      <c r="G372" s="1695"/>
      <c r="H372" s="1708"/>
      <c r="I372" s="1695"/>
      <c r="J372" s="1695"/>
      <c r="K372" s="1708"/>
      <c r="L372" s="1708"/>
      <c r="M372" s="1697"/>
      <c r="N372" s="1747"/>
    </row>
    <row r="373" spans="4:14" ht="16" customHeight="1" x14ac:dyDescent="0.45">
      <c r="D373" s="1744"/>
      <c r="E373" s="1745"/>
      <c r="F373" s="1746"/>
      <c r="G373" s="1695"/>
      <c r="H373" s="1708"/>
      <c r="I373" s="1695"/>
      <c r="J373" s="1695"/>
      <c r="K373" s="1708"/>
      <c r="L373" s="1708"/>
      <c r="M373" s="1697"/>
      <c r="N373" s="1747"/>
    </row>
    <row r="374" spans="4:14" ht="16" customHeight="1" x14ac:dyDescent="0.45">
      <c r="D374" s="1744"/>
      <c r="E374" s="1745"/>
      <c r="F374" s="1746"/>
      <c r="G374" s="1695"/>
      <c r="H374" s="1708"/>
      <c r="I374" s="1695"/>
      <c r="J374" s="1695"/>
      <c r="K374" s="1708"/>
      <c r="L374" s="1708"/>
      <c r="M374" s="1697"/>
      <c r="N374" s="1747"/>
    </row>
    <row r="375" spans="4:14" ht="16" customHeight="1" x14ac:dyDescent="0.45">
      <c r="D375" s="1744"/>
      <c r="E375" s="1745"/>
      <c r="F375" s="1746"/>
      <c r="G375" s="1695"/>
      <c r="H375" s="1708"/>
      <c r="I375" s="1695"/>
      <c r="J375" s="1695"/>
      <c r="K375" s="1708"/>
      <c r="L375" s="1708"/>
      <c r="M375" s="1697"/>
      <c r="N375" s="1747"/>
    </row>
    <row r="376" spans="4:14" ht="16" customHeight="1" x14ac:dyDescent="0.45">
      <c r="D376" s="1744"/>
      <c r="E376" s="1745"/>
      <c r="F376" s="1746"/>
      <c r="G376" s="1695"/>
      <c r="H376" s="1708"/>
      <c r="I376" s="1695"/>
      <c r="J376" s="1695"/>
      <c r="K376" s="1708"/>
      <c r="L376" s="1708"/>
      <c r="M376" s="1697"/>
      <c r="N376" s="1747"/>
    </row>
    <row r="377" spans="4:14" ht="16" customHeight="1" x14ac:dyDescent="0.45">
      <c r="D377" s="1744"/>
      <c r="E377" s="1745"/>
      <c r="F377" s="1746"/>
      <c r="G377" s="1695"/>
      <c r="H377" s="1708"/>
      <c r="I377" s="1695"/>
      <c r="J377" s="1695"/>
      <c r="K377" s="1708"/>
      <c r="L377" s="1708"/>
      <c r="M377" s="1697"/>
      <c r="N377" s="1747"/>
    </row>
    <row r="378" spans="4:14" ht="16" customHeight="1" x14ac:dyDescent="0.45">
      <c r="D378" s="1744"/>
      <c r="E378" s="1745"/>
      <c r="F378" s="1746"/>
      <c r="G378" s="1695"/>
      <c r="H378" s="1708"/>
      <c r="I378" s="1695"/>
      <c r="J378" s="1695"/>
      <c r="K378" s="1708"/>
      <c r="L378" s="1708"/>
      <c r="M378" s="1697"/>
      <c r="N378" s="1747"/>
    </row>
    <row r="379" spans="4:14" ht="16" customHeight="1" x14ac:dyDescent="0.45">
      <c r="D379" s="1744"/>
      <c r="E379" s="1745"/>
      <c r="F379" s="1746"/>
      <c r="G379" s="1695"/>
      <c r="H379" s="1708"/>
      <c r="I379" s="1695"/>
      <c r="J379" s="1695"/>
      <c r="K379" s="1708"/>
      <c r="L379" s="1708"/>
      <c r="M379" s="1697"/>
      <c r="N379" s="1747"/>
    </row>
    <row r="380" spans="4:14" ht="16" customHeight="1" x14ac:dyDescent="0.45">
      <c r="D380" s="1744"/>
      <c r="E380" s="1745"/>
      <c r="F380" s="1746"/>
      <c r="G380" s="1695"/>
      <c r="H380" s="1708"/>
      <c r="I380" s="1695"/>
      <c r="J380" s="1695"/>
      <c r="K380" s="1708"/>
      <c r="L380" s="1708"/>
      <c r="M380" s="1697"/>
      <c r="N380" s="1747"/>
    </row>
    <row r="381" spans="4:14" ht="16" customHeight="1" x14ac:dyDescent="0.45">
      <c r="D381" s="1744"/>
      <c r="E381" s="1745"/>
      <c r="F381" s="1746"/>
      <c r="G381" s="1695"/>
      <c r="H381" s="1708"/>
      <c r="I381" s="1695"/>
      <c r="J381" s="1695"/>
      <c r="K381" s="1708"/>
      <c r="L381" s="1708"/>
      <c r="M381" s="1697"/>
      <c r="N381" s="1747"/>
    </row>
    <row r="382" spans="4:14" ht="16" customHeight="1" x14ac:dyDescent="0.45">
      <c r="D382" s="1744"/>
      <c r="E382" s="1745"/>
      <c r="F382" s="1746"/>
      <c r="G382" s="1695"/>
      <c r="H382" s="1708"/>
      <c r="I382" s="1695"/>
      <c r="J382" s="1695"/>
      <c r="K382" s="1708"/>
      <c r="L382" s="1708"/>
      <c r="M382" s="1697"/>
      <c r="N382" s="1747"/>
    </row>
    <row r="383" spans="4:14" ht="16" customHeight="1" x14ac:dyDescent="0.45">
      <c r="D383" s="1744"/>
      <c r="E383" s="1745"/>
      <c r="F383" s="1746"/>
      <c r="G383" s="1695"/>
      <c r="H383" s="1708"/>
      <c r="I383" s="1695"/>
      <c r="J383" s="1695"/>
      <c r="K383" s="1708"/>
      <c r="L383" s="1708"/>
      <c r="M383" s="1697"/>
      <c r="N383" s="1747"/>
    </row>
    <row r="384" spans="4:14" ht="16" customHeight="1" x14ac:dyDescent="0.45">
      <c r="D384" s="1744"/>
      <c r="E384" s="1745"/>
      <c r="F384" s="1746"/>
      <c r="G384" s="1695"/>
      <c r="H384" s="1708"/>
      <c r="I384" s="1695"/>
      <c r="J384" s="1695"/>
      <c r="K384" s="1708"/>
      <c r="L384" s="1708"/>
      <c r="M384" s="1697"/>
      <c r="N384" s="1747"/>
    </row>
    <row r="385" spans="4:14" ht="16" customHeight="1" x14ac:dyDescent="0.45">
      <c r="D385" s="1744"/>
      <c r="E385" s="1745"/>
      <c r="F385" s="1746"/>
      <c r="G385" s="1695"/>
      <c r="H385" s="1708"/>
      <c r="I385" s="1695"/>
      <c r="J385" s="1695"/>
      <c r="K385" s="1708"/>
      <c r="L385" s="1708"/>
      <c r="M385" s="1697"/>
      <c r="N385" s="1747"/>
    </row>
    <row r="386" spans="4:14" ht="16" customHeight="1" x14ac:dyDescent="0.45">
      <c r="D386" s="1744"/>
      <c r="E386" s="1745"/>
      <c r="F386" s="1746"/>
      <c r="G386" s="1695"/>
      <c r="H386" s="1708"/>
      <c r="I386" s="1695"/>
      <c r="J386" s="1695"/>
      <c r="K386" s="1708"/>
      <c r="L386" s="1708"/>
      <c r="M386" s="1697"/>
      <c r="N386" s="1747"/>
    </row>
    <row r="387" spans="4:14" ht="16" customHeight="1" x14ac:dyDescent="0.45">
      <c r="D387" s="1744"/>
      <c r="E387" s="1745"/>
      <c r="F387" s="1746"/>
      <c r="G387" s="1695"/>
      <c r="H387" s="1708"/>
      <c r="I387" s="1695"/>
      <c r="J387" s="1695"/>
      <c r="K387" s="1708"/>
      <c r="L387" s="1708"/>
      <c r="M387" s="1697"/>
      <c r="N387" s="1747"/>
    </row>
    <row r="388" spans="4:14" ht="16" customHeight="1" x14ac:dyDescent="0.45">
      <c r="D388" s="1744"/>
      <c r="E388" s="1745"/>
      <c r="F388" s="1746"/>
      <c r="G388" s="1695"/>
      <c r="H388" s="1708"/>
      <c r="I388" s="1695"/>
      <c r="J388" s="1695"/>
      <c r="K388" s="1708"/>
      <c r="L388" s="1708"/>
      <c r="M388" s="1697"/>
      <c r="N388" s="1747"/>
    </row>
    <row r="389" spans="4:14" ht="16" customHeight="1" x14ac:dyDescent="0.45">
      <c r="D389" s="1744"/>
      <c r="E389" s="1745"/>
      <c r="F389" s="1746"/>
      <c r="G389" s="1695"/>
      <c r="H389" s="1708"/>
      <c r="I389" s="1695"/>
      <c r="J389" s="1695"/>
      <c r="K389" s="1708"/>
      <c r="L389" s="1708"/>
      <c r="M389" s="1697"/>
      <c r="N389" s="1747"/>
    </row>
    <row r="390" spans="4:14" ht="16" customHeight="1" x14ac:dyDescent="0.45">
      <c r="D390" s="1744"/>
      <c r="E390" s="1745"/>
      <c r="F390" s="1746"/>
      <c r="G390" s="1695"/>
      <c r="H390" s="1708"/>
      <c r="I390" s="1695"/>
      <c r="J390" s="1695"/>
      <c r="K390" s="1708"/>
      <c r="L390" s="1708"/>
      <c r="M390" s="1697"/>
      <c r="N390" s="1747"/>
    </row>
    <row r="391" spans="4:14" ht="16" customHeight="1" x14ac:dyDescent="0.45">
      <c r="D391" s="1744"/>
      <c r="E391" s="1745"/>
      <c r="F391" s="1746"/>
      <c r="G391" s="1695"/>
      <c r="H391" s="1708"/>
      <c r="I391" s="1695"/>
      <c r="J391" s="1695"/>
      <c r="K391" s="1708"/>
      <c r="L391" s="1708"/>
      <c r="M391" s="1697"/>
      <c r="N391" s="1747"/>
    </row>
    <row r="392" spans="4:14" ht="16" customHeight="1" x14ac:dyDescent="0.45">
      <c r="D392" s="1744"/>
      <c r="E392" s="1745"/>
      <c r="F392" s="1746"/>
      <c r="G392" s="1695"/>
      <c r="H392" s="1708"/>
      <c r="I392" s="1695"/>
      <c r="J392" s="1695"/>
      <c r="K392" s="1708"/>
      <c r="L392" s="1708"/>
      <c r="M392" s="1697"/>
      <c r="N392" s="1747"/>
    </row>
    <row r="393" spans="4:14" ht="16" customHeight="1" x14ac:dyDescent="0.45">
      <c r="D393" s="1744"/>
      <c r="E393" s="1745"/>
      <c r="F393" s="1746"/>
      <c r="G393" s="1695"/>
      <c r="H393" s="1708"/>
      <c r="I393" s="1695"/>
      <c r="J393" s="1695"/>
      <c r="K393" s="1708"/>
      <c r="L393" s="1708"/>
      <c r="M393" s="1697"/>
      <c r="N393" s="1747"/>
    </row>
    <row r="394" spans="4:14" ht="16" customHeight="1" x14ac:dyDescent="0.45">
      <c r="D394" s="1744"/>
      <c r="E394" s="1745"/>
      <c r="F394" s="1746"/>
      <c r="G394" s="1695"/>
      <c r="H394" s="1708"/>
      <c r="I394" s="1695"/>
      <c r="J394" s="1695"/>
      <c r="K394" s="1708"/>
      <c r="L394" s="1708"/>
      <c r="M394" s="1697"/>
      <c r="N394" s="1747"/>
    </row>
    <row r="395" spans="4:14" ht="16" customHeight="1" x14ac:dyDescent="0.45">
      <c r="D395" s="1744"/>
      <c r="E395" s="1745"/>
      <c r="F395" s="1746"/>
      <c r="G395" s="1695"/>
      <c r="H395" s="1708"/>
      <c r="I395" s="1695"/>
      <c r="J395" s="1695"/>
      <c r="K395" s="1708"/>
      <c r="L395" s="1708"/>
      <c r="M395" s="1697"/>
      <c r="N395" s="1747"/>
    </row>
    <row r="396" spans="4:14" ht="16" customHeight="1" x14ac:dyDescent="0.45">
      <c r="D396" s="1744"/>
      <c r="E396" s="1745"/>
      <c r="F396" s="1746"/>
      <c r="G396" s="1695"/>
      <c r="H396" s="1708"/>
      <c r="I396" s="1695"/>
      <c r="J396" s="1695"/>
      <c r="K396" s="1708"/>
      <c r="L396" s="1708"/>
      <c r="M396" s="1697"/>
      <c r="N396" s="1747"/>
    </row>
    <row r="397" spans="4:14" ht="16" customHeight="1" x14ac:dyDescent="0.45">
      <c r="D397" s="1744"/>
      <c r="E397" s="1745"/>
      <c r="F397" s="1746"/>
      <c r="G397" s="1695"/>
      <c r="H397" s="1708"/>
      <c r="I397" s="1695"/>
      <c r="J397" s="1695"/>
      <c r="K397" s="1708"/>
      <c r="L397" s="1708"/>
      <c r="M397" s="1697"/>
      <c r="N397" s="1747"/>
    </row>
    <row r="398" spans="4:14" ht="16" customHeight="1" x14ac:dyDescent="0.45">
      <c r="D398" s="1744"/>
      <c r="E398" s="1745"/>
      <c r="F398" s="1746"/>
      <c r="G398" s="1695"/>
      <c r="H398" s="1708"/>
      <c r="I398" s="1695"/>
      <c r="J398" s="1695"/>
      <c r="K398" s="1708"/>
      <c r="L398" s="1708"/>
      <c r="M398" s="1697"/>
      <c r="N398" s="1747"/>
    </row>
    <row r="399" spans="4:14" ht="16" customHeight="1" x14ac:dyDescent="0.45">
      <c r="D399" s="1744"/>
      <c r="E399" s="1745"/>
      <c r="F399" s="1746"/>
      <c r="G399" s="1695"/>
      <c r="H399" s="1708"/>
      <c r="I399" s="1695"/>
      <c r="J399" s="1695"/>
      <c r="K399" s="1708"/>
      <c r="L399" s="1708"/>
      <c r="M399" s="1697"/>
      <c r="N399" s="1747"/>
    </row>
    <row r="400" spans="4:14" ht="16" customHeight="1" x14ac:dyDescent="0.45">
      <c r="D400" s="1744"/>
      <c r="E400" s="1745"/>
      <c r="F400" s="1746"/>
      <c r="G400" s="1695"/>
      <c r="H400" s="1708"/>
      <c r="I400" s="1695"/>
      <c r="J400" s="1695"/>
      <c r="K400" s="1708"/>
      <c r="L400" s="1708"/>
      <c r="M400" s="1697"/>
      <c r="N400" s="1747"/>
    </row>
    <row r="401" spans="4:14" ht="16" customHeight="1" x14ac:dyDescent="0.45">
      <c r="D401" s="1744"/>
      <c r="E401" s="1745"/>
      <c r="F401" s="1746"/>
      <c r="G401" s="1695"/>
      <c r="H401" s="1708"/>
      <c r="I401" s="1695"/>
      <c r="J401" s="1695"/>
      <c r="K401" s="1708"/>
      <c r="L401" s="1708"/>
      <c r="M401" s="1697"/>
      <c r="N401" s="1747"/>
    </row>
    <row r="402" spans="4:14" ht="16" customHeight="1" x14ac:dyDescent="0.45">
      <c r="D402" s="1744"/>
      <c r="E402" s="1745"/>
      <c r="F402" s="1746"/>
      <c r="G402" s="1695"/>
      <c r="H402" s="1708"/>
      <c r="I402" s="1695"/>
      <c r="J402" s="1695"/>
      <c r="K402" s="1708"/>
      <c r="L402" s="1708"/>
      <c r="M402" s="1697"/>
      <c r="N402" s="1747"/>
    </row>
    <row r="403" spans="4:14" ht="16" customHeight="1" x14ac:dyDescent="0.45">
      <c r="D403" s="1744"/>
      <c r="E403" s="1745"/>
      <c r="F403" s="1746"/>
      <c r="G403" s="1695"/>
      <c r="H403" s="1708"/>
      <c r="I403" s="1695"/>
      <c r="J403" s="1695"/>
      <c r="K403" s="1708"/>
      <c r="L403" s="1708"/>
      <c r="M403" s="1697"/>
      <c r="N403" s="1747"/>
    </row>
    <row r="404" spans="4:14" ht="16" customHeight="1" x14ac:dyDescent="0.45">
      <c r="D404" s="1744"/>
      <c r="E404" s="1745"/>
      <c r="F404" s="1746"/>
      <c r="G404" s="1695"/>
      <c r="H404" s="1708"/>
      <c r="I404" s="1695"/>
      <c r="J404" s="1695"/>
      <c r="K404" s="1708"/>
      <c r="L404" s="1708"/>
      <c r="M404" s="1697"/>
      <c r="N404" s="1747"/>
    </row>
    <row r="405" spans="4:14" ht="16" customHeight="1" x14ac:dyDescent="0.45">
      <c r="D405" s="1744"/>
      <c r="E405" s="1745"/>
      <c r="F405" s="1746"/>
      <c r="G405" s="1695"/>
      <c r="H405" s="1708"/>
      <c r="I405" s="1695"/>
      <c r="J405" s="1695"/>
      <c r="K405" s="1708"/>
      <c r="L405" s="1708"/>
      <c r="M405" s="1697"/>
      <c r="N405" s="1747"/>
    </row>
    <row r="406" spans="4:14" ht="16" customHeight="1" x14ac:dyDescent="0.45">
      <c r="D406" s="1744"/>
      <c r="E406" s="1745"/>
      <c r="F406" s="1746"/>
      <c r="G406" s="1695"/>
      <c r="H406" s="1708"/>
      <c r="I406" s="1695"/>
      <c r="J406" s="1695"/>
      <c r="K406" s="1708"/>
      <c r="L406" s="1708"/>
      <c r="M406" s="1697"/>
      <c r="N406" s="1747"/>
    </row>
    <row r="407" spans="4:14" ht="16" customHeight="1" x14ac:dyDescent="0.45">
      <c r="D407" s="1744"/>
      <c r="E407" s="1745"/>
      <c r="F407" s="1746"/>
      <c r="G407" s="1695"/>
      <c r="H407" s="1708"/>
      <c r="I407" s="1695"/>
      <c r="J407" s="1695"/>
      <c r="K407" s="1708"/>
      <c r="L407" s="1708"/>
      <c r="M407" s="1697"/>
      <c r="N407" s="1747"/>
    </row>
    <row r="408" spans="4:14" ht="16" customHeight="1" x14ac:dyDescent="0.45">
      <c r="D408" s="1744"/>
      <c r="E408" s="1745"/>
      <c r="F408" s="1746"/>
      <c r="G408" s="1695"/>
      <c r="H408" s="1708"/>
      <c r="I408" s="1695"/>
      <c r="J408" s="1695"/>
      <c r="K408" s="1708"/>
      <c r="L408" s="1708"/>
      <c r="M408" s="1697"/>
      <c r="N408" s="1747"/>
    </row>
    <row r="409" spans="4:14" ht="16" customHeight="1" x14ac:dyDescent="0.45">
      <c r="D409" s="1744"/>
      <c r="E409" s="1745"/>
      <c r="F409" s="1746"/>
      <c r="G409" s="1695"/>
      <c r="H409" s="1708"/>
      <c r="I409" s="1695"/>
      <c r="J409" s="1695"/>
      <c r="K409" s="1708"/>
      <c r="L409" s="1708"/>
      <c r="M409" s="1697"/>
      <c r="N409" s="1747"/>
    </row>
    <row r="410" spans="4:14" ht="16" customHeight="1" x14ac:dyDescent="0.45">
      <c r="D410" s="1744"/>
      <c r="E410" s="1745"/>
      <c r="F410" s="1746"/>
      <c r="G410" s="1695"/>
      <c r="H410" s="1708"/>
      <c r="I410" s="1695"/>
      <c r="J410" s="1695"/>
      <c r="K410" s="1708"/>
      <c r="L410" s="1708"/>
      <c r="M410" s="1697"/>
      <c r="N410" s="1747"/>
    </row>
    <row r="411" spans="4:14" ht="16" customHeight="1" x14ac:dyDescent="0.45">
      <c r="D411" s="1744"/>
      <c r="E411" s="1745"/>
      <c r="F411" s="1746"/>
      <c r="G411" s="1695"/>
      <c r="H411" s="1708"/>
      <c r="I411" s="1695"/>
      <c r="J411" s="1695"/>
      <c r="K411" s="1708"/>
      <c r="L411" s="1708"/>
      <c r="M411" s="1697"/>
      <c r="N411" s="1747"/>
    </row>
    <row r="412" spans="4:14" ht="16" customHeight="1" x14ac:dyDescent="0.45">
      <c r="D412" s="1744"/>
      <c r="E412" s="1745"/>
      <c r="F412" s="1746"/>
      <c r="G412" s="1695"/>
      <c r="H412" s="1708"/>
      <c r="I412" s="1695"/>
      <c r="J412" s="1695"/>
      <c r="K412" s="1708"/>
      <c r="L412" s="1708"/>
      <c r="M412" s="1697"/>
      <c r="N412" s="1747"/>
    </row>
    <row r="413" spans="4:14" ht="16" customHeight="1" x14ac:dyDescent="0.45">
      <c r="D413" s="1744"/>
      <c r="E413" s="1745"/>
      <c r="F413" s="1746"/>
      <c r="G413" s="1695"/>
      <c r="H413" s="1708"/>
      <c r="I413" s="1695"/>
      <c r="J413" s="1695"/>
      <c r="K413" s="1708"/>
      <c r="L413" s="1708"/>
      <c r="M413" s="1697"/>
      <c r="N413" s="1747"/>
    </row>
    <row r="414" spans="4:14" ht="16" customHeight="1" x14ac:dyDescent="0.45">
      <c r="D414" s="1744"/>
      <c r="E414" s="1745"/>
      <c r="F414" s="1746"/>
      <c r="G414" s="1695"/>
      <c r="H414" s="1708"/>
      <c r="I414" s="1695"/>
      <c r="J414" s="1695"/>
      <c r="K414" s="1708"/>
      <c r="L414" s="1708"/>
      <c r="M414" s="1697"/>
      <c r="N414" s="1747"/>
    </row>
    <row r="415" spans="4:14" ht="16" customHeight="1" x14ac:dyDescent="0.45">
      <c r="D415" s="1744"/>
      <c r="E415" s="1745"/>
      <c r="F415" s="1746"/>
      <c r="G415" s="1695"/>
      <c r="H415" s="1708"/>
      <c r="I415" s="1695"/>
      <c r="J415" s="1695"/>
      <c r="K415" s="1708"/>
      <c r="L415" s="1708"/>
      <c r="M415" s="1697"/>
      <c r="N415" s="1747"/>
    </row>
    <row r="416" spans="4:14" ht="16" customHeight="1" x14ac:dyDescent="0.45">
      <c r="D416" s="1744"/>
      <c r="E416" s="1745"/>
      <c r="F416" s="1746"/>
      <c r="G416" s="1695"/>
      <c r="H416" s="1708"/>
      <c r="I416" s="1695"/>
      <c r="J416" s="1695"/>
      <c r="K416" s="1708"/>
      <c r="L416" s="1708"/>
      <c r="M416" s="1697"/>
      <c r="N416" s="1747"/>
    </row>
    <row r="417" spans="4:14" ht="16" customHeight="1" x14ac:dyDescent="0.45">
      <c r="D417" s="1744"/>
      <c r="E417" s="1745"/>
      <c r="F417" s="1746"/>
      <c r="G417" s="1695"/>
      <c r="H417" s="1708"/>
      <c r="I417" s="1695"/>
      <c r="J417" s="1695"/>
      <c r="K417" s="1708"/>
      <c r="L417" s="1708"/>
      <c r="M417" s="1697"/>
      <c r="N417" s="1747"/>
    </row>
    <row r="418" spans="4:14" ht="16" customHeight="1" x14ac:dyDescent="0.45">
      <c r="D418" s="1744"/>
      <c r="E418" s="1745"/>
      <c r="F418" s="1746"/>
      <c r="G418" s="1695"/>
      <c r="H418" s="1708"/>
      <c r="I418" s="1695"/>
      <c r="J418" s="1695"/>
      <c r="K418" s="1708"/>
      <c r="L418" s="1708"/>
      <c r="M418" s="1697"/>
      <c r="N418" s="1747"/>
    </row>
    <row r="419" spans="4:14" ht="16" customHeight="1" x14ac:dyDescent="0.45">
      <c r="D419" s="1744"/>
      <c r="E419" s="1745"/>
      <c r="F419" s="1746"/>
      <c r="G419" s="1695"/>
      <c r="H419" s="1708"/>
      <c r="I419" s="1695"/>
      <c r="J419" s="1695"/>
      <c r="K419" s="1708"/>
      <c r="L419" s="1708"/>
      <c r="M419" s="1697"/>
      <c r="N419" s="1747"/>
    </row>
    <row r="420" spans="4:14" ht="16" customHeight="1" x14ac:dyDescent="0.45">
      <c r="D420" s="1744"/>
      <c r="E420" s="1745"/>
      <c r="F420" s="1746"/>
      <c r="G420" s="1695"/>
      <c r="H420" s="1708"/>
      <c r="I420" s="1695"/>
      <c r="J420" s="1695"/>
      <c r="K420" s="1708"/>
      <c r="L420" s="1708"/>
      <c r="M420" s="1697"/>
      <c r="N420" s="1747"/>
    </row>
    <row r="421" spans="4:14" ht="16" customHeight="1" x14ac:dyDescent="0.45">
      <c r="D421" s="1744"/>
      <c r="E421" s="1745"/>
      <c r="F421" s="1746"/>
      <c r="G421" s="1695"/>
      <c r="H421" s="1708"/>
      <c r="I421" s="1695"/>
      <c r="J421" s="1695"/>
      <c r="K421" s="1708"/>
      <c r="L421" s="1708"/>
      <c r="M421" s="1697"/>
      <c r="N421" s="1747"/>
    </row>
    <row r="422" spans="4:14" ht="16" customHeight="1" x14ac:dyDescent="0.45">
      <c r="D422" s="1744"/>
      <c r="E422" s="1745"/>
      <c r="F422" s="1746"/>
      <c r="G422" s="1695"/>
      <c r="H422" s="1708"/>
      <c r="I422" s="1695"/>
      <c r="J422" s="1695"/>
      <c r="K422" s="1708"/>
      <c r="L422" s="1708"/>
      <c r="M422" s="1697"/>
      <c r="N422" s="1747"/>
    </row>
    <row r="423" spans="4:14" ht="16" customHeight="1" x14ac:dyDescent="0.45">
      <c r="D423" s="1744"/>
      <c r="E423" s="1745"/>
      <c r="F423" s="1746"/>
      <c r="G423" s="1695"/>
      <c r="H423" s="1708"/>
      <c r="I423" s="1695"/>
      <c r="J423" s="1695"/>
      <c r="K423" s="1708"/>
      <c r="L423" s="1708"/>
      <c r="M423" s="1697"/>
      <c r="N423" s="1747"/>
    </row>
    <row r="424" spans="4:14" ht="16" customHeight="1" x14ac:dyDescent="0.45">
      <c r="D424" s="1744"/>
      <c r="E424" s="1745"/>
      <c r="F424" s="1746"/>
      <c r="G424" s="1695"/>
      <c r="H424" s="1708"/>
      <c r="I424" s="1695"/>
      <c r="J424" s="1695"/>
      <c r="K424" s="1708"/>
      <c r="L424" s="1708"/>
      <c r="M424" s="1697"/>
      <c r="N424" s="1747"/>
    </row>
    <row r="425" spans="4:14" ht="16" customHeight="1" x14ac:dyDescent="0.45">
      <c r="D425" s="1744"/>
      <c r="E425" s="1745"/>
      <c r="F425" s="1746"/>
      <c r="G425" s="1695"/>
      <c r="H425" s="1708"/>
      <c r="I425" s="1695"/>
      <c r="J425" s="1695"/>
      <c r="K425" s="1708"/>
      <c r="L425" s="1708"/>
      <c r="M425" s="1697"/>
      <c r="N425" s="1747"/>
    </row>
    <row r="426" spans="4:14" ht="16" customHeight="1" x14ac:dyDescent="0.45">
      <c r="D426" s="1744"/>
      <c r="E426" s="1745"/>
      <c r="F426" s="1746"/>
      <c r="G426" s="1695"/>
      <c r="H426" s="1708"/>
      <c r="I426" s="1695"/>
      <c r="J426" s="1695"/>
      <c r="K426" s="1708"/>
      <c r="L426" s="1708"/>
      <c r="M426" s="1697"/>
      <c r="N426" s="1747"/>
    </row>
    <row r="427" spans="4:14" ht="16" customHeight="1" x14ac:dyDescent="0.45">
      <c r="D427" s="1744"/>
      <c r="E427" s="1745"/>
      <c r="F427" s="1746"/>
      <c r="G427" s="1695"/>
      <c r="H427" s="1708"/>
      <c r="I427" s="1695"/>
      <c r="J427" s="1695"/>
      <c r="K427" s="1708"/>
      <c r="L427" s="1708"/>
      <c r="M427" s="1697"/>
      <c r="N427" s="1747"/>
    </row>
    <row r="428" spans="4:14" ht="16" customHeight="1" x14ac:dyDescent="0.45">
      <c r="D428" s="1744"/>
      <c r="E428" s="1745"/>
      <c r="F428" s="1746"/>
      <c r="G428" s="1695"/>
      <c r="H428" s="1708"/>
      <c r="I428" s="1695"/>
      <c r="J428" s="1695"/>
      <c r="K428" s="1708"/>
      <c r="L428" s="1708"/>
      <c r="M428" s="1697"/>
      <c r="N428" s="1747"/>
    </row>
    <row r="429" spans="4:14" ht="16" customHeight="1" x14ac:dyDescent="0.45">
      <c r="D429" s="1744"/>
      <c r="E429" s="1745"/>
      <c r="F429" s="1746"/>
      <c r="G429" s="1695"/>
      <c r="H429" s="1708"/>
      <c r="I429" s="1695"/>
      <c r="J429" s="1695"/>
      <c r="K429" s="1708"/>
      <c r="L429" s="1708"/>
      <c r="M429" s="1697"/>
      <c r="N429" s="1747"/>
    </row>
    <row r="430" spans="4:14" ht="16" customHeight="1" x14ac:dyDescent="0.45">
      <c r="D430" s="1744"/>
      <c r="E430" s="1745"/>
      <c r="F430" s="1746"/>
      <c r="G430" s="1695"/>
      <c r="H430" s="1708"/>
      <c r="I430" s="1695"/>
      <c r="J430" s="1695"/>
      <c r="K430" s="1708"/>
      <c r="L430" s="1708"/>
      <c r="M430" s="1697"/>
      <c r="N430" s="1747"/>
    </row>
    <row r="431" spans="4:14" ht="16" customHeight="1" x14ac:dyDescent="0.45">
      <c r="D431" s="1744"/>
      <c r="E431" s="1745"/>
      <c r="F431" s="1746"/>
      <c r="G431" s="1695"/>
      <c r="H431" s="1708"/>
      <c r="I431" s="1695"/>
      <c r="J431" s="1695"/>
      <c r="K431" s="1708"/>
      <c r="L431" s="1708"/>
      <c r="M431" s="1697"/>
      <c r="N431" s="1747"/>
    </row>
    <row r="432" spans="4:14" ht="16" customHeight="1" x14ac:dyDescent="0.45">
      <c r="D432" s="1744"/>
      <c r="E432" s="1745"/>
      <c r="F432" s="1746"/>
      <c r="G432" s="1695"/>
      <c r="H432" s="1708"/>
      <c r="I432" s="1695"/>
      <c r="J432" s="1695"/>
      <c r="K432" s="1708"/>
      <c r="L432" s="1708"/>
      <c r="M432" s="1697"/>
      <c r="N432" s="1747"/>
    </row>
    <row r="433" spans="4:14" ht="16" customHeight="1" x14ac:dyDescent="0.45">
      <c r="D433" s="1744"/>
      <c r="E433" s="1745"/>
      <c r="F433" s="1746"/>
      <c r="G433" s="1695"/>
      <c r="H433" s="1708"/>
      <c r="I433" s="1695"/>
      <c r="J433" s="1695"/>
      <c r="K433" s="1708"/>
      <c r="L433" s="1708"/>
      <c r="M433" s="1697"/>
      <c r="N433" s="1747"/>
    </row>
    <row r="434" spans="4:14" ht="16" customHeight="1" x14ac:dyDescent="0.45">
      <c r="D434" s="1744"/>
      <c r="E434" s="1745"/>
      <c r="F434" s="1746"/>
      <c r="G434" s="1695"/>
      <c r="H434" s="1708"/>
      <c r="I434" s="1695"/>
      <c r="J434" s="1695"/>
      <c r="K434" s="1708"/>
      <c r="L434" s="1708"/>
      <c r="M434" s="1697"/>
      <c r="N434" s="1747"/>
    </row>
    <row r="435" spans="4:14" ht="16" customHeight="1" x14ac:dyDescent="0.45">
      <c r="D435" s="1744"/>
      <c r="E435" s="1745"/>
      <c r="F435" s="1746"/>
      <c r="G435" s="1695"/>
      <c r="H435" s="1708"/>
      <c r="I435" s="1695"/>
      <c r="J435" s="1695"/>
      <c r="K435" s="1708"/>
      <c r="L435" s="1708"/>
      <c r="M435" s="1697"/>
      <c r="N435" s="1747"/>
    </row>
    <row r="436" spans="4:14" ht="16" customHeight="1" x14ac:dyDescent="0.45">
      <c r="D436" s="1744"/>
      <c r="E436" s="1745"/>
      <c r="F436" s="1746"/>
      <c r="G436" s="1695"/>
      <c r="H436" s="1708"/>
      <c r="I436" s="1695"/>
      <c r="J436" s="1695"/>
      <c r="K436" s="1708"/>
      <c r="L436" s="1708"/>
      <c r="M436" s="1697"/>
      <c r="N436" s="1747"/>
    </row>
    <row r="437" spans="4:14" ht="16" customHeight="1" x14ac:dyDescent="0.45">
      <c r="D437" s="1744"/>
      <c r="E437" s="1745"/>
      <c r="F437" s="1746"/>
      <c r="G437" s="1695"/>
      <c r="H437" s="1708"/>
      <c r="I437" s="1695"/>
      <c r="J437" s="1695"/>
      <c r="K437" s="1708"/>
      <c r="L437" s="1708"/>
      <c r="M437" s="1697"/>
      <c r="N437" s="1747"/>
    </row>
    <row r="438" spans="4:14" ht="16" customHeight="1" x14ac:dyDescent="0.45">
      <c r="D438" s="1744"/>
      <c r="E438" s="1745"/>
      <c r="F438" s="1746"/>
      <c r="G438" s="1695"/>
      <c r="H438" s="1708"/>
      <c r="I438" s="1695"/>
      <c r="J438" s="1695"/>
      <c r="K438" s="1708"/>
      <c r="L438" s="1708"/>
      <c r="M438" s="1697"/>
      <c r="N438" s="1747"/>
    </row>
    <row r="439" spans="4:14" ht="16" customHeight="1" x14ac:dyDescent="0.45">
      <c r="D439" s="1744"/>
      <c r="E439" s="1745"/>
      <c r="F439" s="1746"/>
      <c r="G439" s="1695"/>
      <c r="H439" s="1708"/>
      <c r="I439" s="1695"/>
      <c r="J439" s="1695"/>
      <c r="K439" s="1708"/>
      <c r="L439" s="1708"/>
      <c r="M439" s="1697"/>
      <c r="N439" s="1747"/>
    </row>
    <row r="440" spans="4:14" ht="16" customHeight="1" x14ac:dyDescent="0.45">
      <c r="D440" s="1744"/>
      <c r="E440" s="1745"/>
      <c r="F440" s="1746"/>
      <c r="G440" s="1695"/>
      <c r="H440" s="1708"/>
      <c r="I440" s="1695"/>
      <c r="J440" s="1695"/>
      <c r="K440" s="1708"/>
      <c r="L440" s="1708"/>
      <c r="M440" s="1697"/>
      <c r="N440" s="1747"/>
    </row>
    <row r="441" spans="4:14" ht="16" customHeight="1" x14ac:dyDescent="0.45">
      <c r="D441" s="1744"/>
      <c r="E441" s="1745"/>
      <c r="F441" s="1746"/>
      <c r="G441" s="1695"/>
      <c r="H441" s="1708"/>
      <c r="I441" s="1695"/>
      <c r="J441" s="1695"/>
      <c r="K441" s="1708"/>
      <c r="L441" s="1708"/>
      <c r="M441" s="1697"/>
      <c r="N441" s="1747"/>
    </row>
    <row r="442" spans="4:14" ht="16" customHeight="1" x14ac:dyDescent="0.45">
      <c r="D442" s="1744"/>
      <c r="E442" s="1745"/>
      <c r="F442" s="1746"/>
      <c r="G442" s="1695"/>
      <c r="H442" s="1708"/>
      <c r="I442" s="1695"/>
      <c r="J442" s="1695"/>
      <c r="K442" s="1708"/>
      <c r="L442" s="1708"/>
      <c r="M442" s="1697"/>
      <c r="N442" s="1747"/>
    </row>
    <row r="443" spans="4:14" ht="16" customHeight="1" x14ac:dyDescent="0.45">
      <c r="D443" s="1744"/>
      <c r="E443" s="1745"/>
      <c r="F443" s="1746"/>
      <c r="G443" s="1695"/>
      <c r="H443" s="1708"/>
      <c r="I443" s="1695"/>
      <c r="J443" s="1695"/>
      <c r="K443" s="1708"/>
      <c r="L443" s="1708"/>
      <c r="M443" s="1697"/>
      <c r="N443" s="1747"/>
    </row>
    <row r="444" spans="4:14" ht="16" customHeight="1" x14ac:dyDescent="0.45">
      <c r="D444" s="1744"/>
      <c r="E444" s="1745"/>
      <c r="F444" s="1746"/>
      <c r="G444" s="1695"/>
      <c r="H444" s="1708"/>
      <c r="I444" s="1695"/>
      <c r="J444" s="1695"/>
      <c r="K444" s="1708"/>
      <c r="L444" s="1708"/>
      <c r="M444" s="1697"/>
      <c r="N444" s="1747"/>
    </row>
    <row r="445" spans="4:14" ht="16" customHeight="1" x14ac:dyDescent="0.45">
      <c r="D445" s="1744"/>
      <c r="E445" s="1745"/>
      <c r="F445" s="1746"/>
      <c r="G445" s="1695"/>
      <c r="H445" s="1708"/>
      <c r="I445" s="1695"/>
      <c r="J445" s="1695"/>
      <c r="K445" s="1708"/>
      <c r="L445" s="1708"/>
      <c r="M445" s="1697"/>
      <c r="N445" s="1747"/>
    </row>
    <row r="446" spans="4:14" ht="16" customHeight="1" x14ac:dyDescent="0.45">
      <c r="D446" s="1744"/>
      <c r="E446" s="1745"/>
      <c r="F446" s="1746"/>
      <c r="G446" s="1695"/>
      <c r="H446" s="1708"/>
      <c r="I446" s="1695"/>
      <c r="J446" s="1695"/>
      <c r="K446" s="1708"/>
      <c r="L446" s="1708"/>
      <c r="M446" s="1697"/>
      <c r="N446" s="1747"/>
    </row>
    <row r="447" spans="4:14" ht="16" customHeight="1" x14ac:dyDescent="0.45">
      <c r="D447" s="1744"/>
      <c r="E447" s="1745"/>
      <c r="F447" s="1746"/>
      <c r="G447" s="1695"/>
      <c r="H447" s="1708"/>
      <c r="I447" s="1695"/>
      <c r="J447" s="1695"/>
      <c r="K447" s="1708"/>
      <c r="L447" s="1708"/>
      <c r="M447" s="1697"/>
      <c r="N447" s="1747"/>
    </row>
    <row r="448" spans="4:14" ht="16" customHeight="1" x14ac:dyDescent="0.45">
      <c r="D448" s="1744"/>
      <c r="E448" s="1745"/>
      <c r="F448" s="1746"/>
      <c r="G448" s="1695"/>
      <c r="H448" s="1708"/>
      <c r="I448" s="1695"/>
      <c r="J448" s="1695"/>
      <c r="K448" s="1708"/>
      <c r="L448" s="1708"/>
      <c r="M448" s="1697"/>
      <c r="N448" s="1747"/>
    </row>
    <row r="449" spans="4:14" ht="16" customHeight="1" x14ac:dyDescent="0.45">
      <c r="D449" s="1744"/>
      <c r="E449" s="1745"/>
      <c r="F449" s="1746"/>
      <c r="G449" s="1695"/>
      <c r="H449" s="1708"/>
      <c r="I449" s="1695"/>
      <c r="J449" s="1695"/>
      <c r="K449" s="1708"/>
      <c r="L449" s="1708"/>
      <c r="M449" s="1697"/>
      <c r="N449" s="1747"/>
    </row>
    <row r="450" spans="4:14" ht="16" customHeight="1" x14ac:dyDescent="0.45">
      <c r="D450" s="1744"/>
      <c r="E450" s="1745"/>
      <c r="F450" s="1746"/>
      <c r="G450" s="1695"/>
      <c r="H450" s="1708"/>
      <c r="I450" s="1695"/>
      <c r="J450" s="1695"/>
      <c r="K450" s="1708"/>
      <c r="L450" s="1708"/>
      <c r="M450" s="1697"/>
      <c r="N450" s="1747"/>
    </row>
    <row r="451" spans="4:14" ht="16" customHeight="1" x14ac:dyDescent="0.45">
      <c r="D451" s="1744"/>
      <c r="E451" s="1745"/>
      <c r="F451" s="1746"/>
      <c r="G451" s="1695"/>
      <c r="H451" s="1708"/>
      <c r="I451" s="1695"/>
      <c r="J451" s="1695"/>
      <c r="K451" s="1708"/>
      <c r="L451" s="1708"/>
      <c r="M451" s="1697"/>
      <c r="N451" s="1747"/>
    </row>
    <row r="452" spans="4:14" ht="16" customHeight="1" x14ac:dyDescent="0.45">
      <c r="D452" s="1744"/>
      <c r="E452" s="1745"/>
      <c r="F452" s="1746"/>
      <c r="G452" s="1695"/>
      <c r="H452" s="1708"/>
      <c r="I452" s="1695"/>
      <c r="J452" s="1695"/>
      <c r="K452" s="1708"/>
      <c r="L452" s="1708"/>
      <c r="M452" s="1697"/>
      <c r="N452" s="1747"/>
    </row>
    <row r="453" spans="4:14" ht="16" customHeight="1" x14ac:dyDescent="0.45">
      <c r="D453" s="1744"/>
      <c r="E453" s="1745"/>
      <c r="F453" s="1746"/>
      <c r="G453" s="1695"/>
      <c r="H453" s="1708"/>
      <c r="I453" s="1695"/>
      <c r="J453" s="1695"/>
      <c r="K453" s="1708"/>
      <c r="L453" s="1708"/>
      <c r="M453" s="1697"/>
      <c r="N453" s="1747"/>
    </row>
    <row r="454" spans="4:14" ht="16" customHeight="1" x14ac:dyDescent="0.45">
      <c r="D454" s="1744"/>
      <c r="E454" s="1745"/>
      <c r="F454" s="1746"/>
      <c r="G454" s="1695"/>
      <c r="H454" s="1708"/>
      <c r="I454" s="1695"/>
      <c r="J454" s="1695"/>
      <c r="K454" s="1708"/>
      <c r="L454" s="1708"/>
      <c r="M454" s="1697"/>
      <c r="N454" s="1747"/>
    </row>
    <row r="455" spans="4:14" ht="16" customHeight="1" x14ac:dyDescent="0.45">
      <c r="D455" s="1744"/>
      <c r="E455" s="1745"/>
      <c r="F455" s="1746"/>
      <c r="G455" s="1695"/>
      <c r="H455" s="1708"/>
      <c r="I455" s="1695"/>
      <c r="J455" s="1695"/>
      <c r="K455" s="1708"/>
      <c r="L455" s="1708"/>
      <c r="M455" s="1697"/>
      <c r="N455" s="1747"/>
    </row>
    <row r="456" spans="4:14" ht="16" customHeight="1" x14ac:dyDescent="0.45">
      <c r="D456" s="1744"/>
      <c r="E456" s="1745"/>
      <c r="F456" s="1746"/>
      <c r="G456" s="1695"/>
      <c r="H456" s="1708"/>
      <c r="I456" s="1695"/>
      <c r="J456" s="1695"/>
      <c r="K456" s="1708"/>
      <c r="L456" s="1708"/>
      <c r="M456" s="1697"/>
      <c r="N456" s="1747"/>
    </row>
    <row r="457" spans="4:14" ht="16" customHeight="1" x14ac:dyDescent="0.45">
      <c r="D457" s="1744"/>
      <c r="E457" s="1745"/>
      <c r="F457" s="1746"/>
      <c r="G457" s="1695"/>
      <c r="H457" s="1708"/>
      <c r="I457" s="1695"/>
      <c r="J457" s="1695"/>
      <c r="K457" s="1708"/>
      <c r="L457" s="1708"/>
      <c r="M457" s="1697"/>
      <c r="N457" s="1747"/>
    </row>
    <row r="458" spans="4:14" ht="16" customHeight="1" x14ac:dyDescent="0.45">
      <c r="D458" s="1744"/>
      <c r="E458" s="1745"/>
      <c r="F458" s="1746"/>
      <c r="G458" s="1695"/>
      <c r="H458" s="1708"/>
      <c r="I458" s="1695"/>
      <c r="J458" s="1695"/>
      <c r="K458" s="1708"/>
      <c r="L458" s="1708"/>
      <c r="M458" s="1697"/>
      <c r="N458" s="1747"/>
    </row>
    <row r="459" spans="4:14" ht="16" customHeight="1" x14ac:dyDescent="0.45">
      <c r="D459" s="1744"/>
      <c r="E459" s="1745"/>
      <c r="F459" s="1746"/>
      <c r="G459" s="1695"/>
      <c r="H459" s="1708"/>
      <c r="I459" s="1695"/>
      <c r="J459" s="1695"/>
      <c r="K459" s="1708"/>
      <c r="L459" s="1708"/>
      <c r="M459" s="1697"/>
      <c r="N459" s="1747"/>
    </row>
    <row r="460" spans="4:14" ht="16" customHeight="1" x14ac:dyDescent="0.45">
      <c r="D460" s="1744"/>
      <c r="E460" s="1745"/>
      <c r="F460" s="1746"/>
      <c r="G460" s="1695"/>
      <c r="H460" s="1708"/>
      <c r="I460" s="1695"/>
      <c r="J460" s="1695"/>
      <c r="K460" s="1708"/>
      <c r="L460" s="1708"/>
      <c r="M460" s="1697"/>
      <c r="N460" s="1747"/>
    </row>
    <row r="461" spans="4:14" ht="16" customHeight="1" x14ac:dyDescent="0.45">
      <c r="D461" s="1744"/>
      <c r="E461" s="1745"/>
      <c r="F461" s="1746"/>
      <c r="G461" s="1695"/>
      <c r="H461" s="1708"/>
      <c r="I461" s="1695"/>
      <c r="J461" s="1695"/>
      <c r="K461" s="1708"/>
      <c r="L461" s="1708"/>
      <c r="M461" s="1697"/>
      <c r="N461" s="1747"/>
    </row>
    <row r="462" spans="4:14" ht="16" customHeight="1" x14ac:dyDescent="0.45">
      <c r="D462" s="1744"/>
      <c r="E462" s="1745"/>
      <c r="F462" s="1746"/>
      <c r="G462" s="1695"/>
      <c r="H462" s="1708"/>
      <c r="I462" s="1695"/>
      <c r="J462" s="1695"/>
      <c r="K462" s="1708"/>
      <c r="L462" s="1708"/>
      <c r="M462" s="1697"/>
      <c r="N462" s="1747"/>
    </row>
    <row r="463" spans="4:14" ht="16" customHeight="1" x14ac:dyDescent="0.45">
      <c r="D463" s="1744"/>
      <c r="E463" s="1745"/>
      <c r="F463" s="1746"/>
      <c r="G463" s="1695"/>
      <c r="H463" s="1708"/>
      <c r="I463" s="1695"/>
      <c r="J463" s="1695"/>
      <c r="K463" s="1708"/>
      <c r="L463" s="1708"/>
      <c r="M463" s="1697"/>
      <c r="N463" s="1747"/>
    </row>
    <row r="464" spans="4:14" ht="16" customHeight="1" x14ac:dyDescent="0.45">
      <c r="D464" s="1744"/>
      <c r="E464" s="1745"/>
      <c r="F464" s="1746"/>
      <c r="G464" s="1695"/>
      <c r="H464" s="1708"/>
      <c r="I464" s="1695"/>
      <c r="J464" s="1695"/>
      <c r="K464" s="1708"/>
      <c r="L464" s="1708"/>
      <c r="M464" s="1697"/>
      <c r="N464" s="1747"/>
    </row>
    <row r="465" spans="4:14" ht="16" customHeight="1" x14ac:dyDescent="0.45">
      <c r="D465" s="1744"/>
      <c r="E465" s="1745"/>
      <c r="F465" s="1746"/>
      <c r="G465" s="1695"/>
      <c r="H465" s="1708"/>
      <c r="I465" s="1695"/>
      <c r="J465" s="1695"/>
      <c r="K465" s="1708"/>
      <c r="L465" s="1708"/>
      <c r="M465" s="1697"/>
      <c r="N465" s="1747"/>
    </row>
    <row r="466" spans="4:14" ht="16" customHeight="1" x14ac:dyDescent="0.45">
      <c r="D466" s="1744"/>
      <c r="E466" s="1745"/>
      <c r="F466" s="1746"/>
      <c r="G466" s="1695"/>
      <c r="H466" s="1708"/>
      <c r="I466" s="1695"/>
      <c r="J466" s="1695"/>
      <c r="K466" s="1708"/>
      <c r="L466" s="1708"/>
      <c r="M466" s="1697"/>
      <c r="N466" s="1747"/>
    </row>
    <row r="467" spans="4:14" ht="16" customHeight="1" x14ac:dyDescent="0.45">
      <c r="D467" s="1744"/>
      <c r="E467" s="1745"/>
      <c r="F467" s="1746"/>
      <c r="G467" s="1695"/>
      <c r="H467" s="1708"/>
      <c r="I467" s="1695"/>
      <c r="J467" s="1695"/>
      <c r="K467" s="1708"/>
      <c r="L467" s="1708"/>
      <c r="M467" s="1697"/>
      <c r="N467" s="1747"/>
    </row>
    <row r="468" spans="4:14" ht="16" customHeight="1" x14ac:dyDescent="0.45">
      <c r="D468" s="1744"/>
      <c r="E468" s="1745"/>
      <c r="F468" s="1746"/>
      <c r="G468" s="1695"/>
      <c r="H468" s="1708"/>
      <c r="I468" s="1695"/>
      <c r="J468" s="1695"/>
      <c r="K468" s="1708"/>
      <c r="L468" s="1708"/>
      <c r="M468" s="1697"/>
      <c r="N468" s="1747"/>
    </row>
    <row r="469" spans="4:14" ht="16" customHeight="1" x14ac:dyDescent="0.45">
      <c r="D469" s="1744"/>
      <c r="E469" s="1745"/>
      <c r="F469" s="1746"/>
      <c r="G469" s="1695"/>
      <c r="H469" s="1708"/>
      <c r="I469" s="1695"/>
      <c r="J469" s="1695"/>
      <c r="K469" s="1708"/>
      <c r="L469" s="1708"/>
      <c r="M469" s="1697"/>
      <c r="N469" s="1747"/>
    </row>
    <row r="470" spans="4:14" ht="16" customHeight="1" x14ac:dyDescent="0.45">
      <c r="D470" s="1744"/>
      <c r="E470" s="1745"/>
      <c r="F470" s="1746"/>
      <c r="G470" s="1695"/>
      <c r="H470" s="1708"/>
      <c r="I470" s="1695"/>
      <c r="J470" s="1695"/>
      <c r="K470" s="1708"/>
      <c r="L470" s="1708"/>
      <c r="M470" s="1697"/>
      <c r="N470" s="1747"/>
    </row>
    <row r="471" spans="4:14" ht="16" customHeight="1" x14ac:dyDescent="0.45">
      <c r="D471" s="1744"/>
      <c r="E471" s="1745"/>
      <c r="F471" s="1746"/>
      <c r="G471" s="1695"/>
      <c r="H471" s="1708"/>
      <c r="I471" s="1695"/>
      <c r="J471" s="1695"/>
      <c r="K471" s="1708"/>
      <c r="L471" s="1708"/>
      <c r="M471" s="1697"/>
      <c r="N471" s="1747"/>
    </row>
    <row r="472" spans="4:14" ht="16" customHeight="1" x14ac:dyDescent="0.45">
      <c r="D472" s="1744"/>
      <c r="E472" s="1745"/>
      <c r="F472" s="1746"/>
      <c r="G472" s="1695"/>
      <c r="H472" s="1708"/>
      <c r="I472" s="1695"/>
      <c r="J472" s="1695"/>
      <c r="K472" s="1708"/>
      <c r="L472" s="1708"/>
      <c r="M472" s="1697"/>
      <c r="N472" s="1747"/>
    </row>
    <row r="473" spans="4:14" ht="16" customHeight="1" x14ac:dyDescent="0.45">
      <c r="D473" s="1744"/>
      <c r="E473" s="1745"/>
      <c r="F473" s="1746"/>
      <c r="G473" s="1695"/>
      <c r="H473" s="1708"/>
      <c r="I473" s="1695"/>
      <c r="J473" s="1695"/>
      <c r="K473" s="1708"/>
      <c r="L473" s="1708"/>
      <c r="M473" s="1697"/>
      <c r="N473" s="1747"/>
    </row>
    <row r="474" spans="4:14" ht="16" customHeight="1" x14ac:dyDescent="0.45">
      <c r="D474" s="1744"/>
      <c r="E474" s="1745"/>
      <c r="F474" s="1746"/>
      <c r="G474" s="1695"/>
      <c r="H474" s="1708"/>
      <c r="I474" s="1695"/>
      <c r="J474" s="1695"/>
      <c r="K474" s="1708"/>
      <c r="L474" s="1708"/>
      <c r="M474" s="1697"/>
      <c r="N474" s="1747"/>
    </row>
    <row r="475" spans="4:14" ht="16" customHeight="1" x14ac:dyDescent="0.45">
      <c r="D475" s="1744"/>
      <c r="E475" s="1745"/>
      <c r="F475" s="1746"/>
      <c r="G475" s="1695"/>
      <c r="H475" s="1708"/>
      <c r="I475" s="1695"/>
      <c r="J475" s="1695"/>
      <c r="K475" s="1708"/>
      <c r="L475" s="1708"/>
      <c r="M475" s="1697"/>
      <c r="N475" s="1747"/>
    </row>
    <row r="476" spans="4:14" ht="16" customHeight="1" x14ac:dyDescent="0.45">
      <c r="D476" s="1744"/>
      <c r="E476" s="1745"/>
      <c r="F476" s="1746"/>
      <c r="G476" s="1695"/>
      <c r="H476" s="1708"/>
      <c r="I476" s="1695"/>
      <c r="J476" s="1695"/>
      <c r="K476" s="1708"/>
      <c r="L476" s="1708"/>
      <c r="M476" s="1697"/>
      <c r="N476" s="1747"/>
    </row>
    <row r="477" spans="4:14" ht="16" customHeight="1" x14ac:dyDescent="0.45">
      <c r="D477" s="1744"/>
      <c r="E477" s="1745"/>
      <c r="F477" s="1746"/>
      <c r="G477" s="1695"/>
      <c r="H477" s="1708"/>
      <c r="I477" s="1695"/>
      <c r="J477" s="1695"/>
      <c r="K477" s="1708"/>
      <c r="L477" s="1708"/>
      <c r="M477" s="1697"/>
      <c r="N477" s="1747"/>
    </row>
    <row r="478" spans="4:14" ht="16" customHeight="1" x14ac:dyDescent="0.45">
      <c r="D478" s="1744"/>
      <c r="E478" s="1745"/>
      <c r="F478" s="1746"/>
      <c r="G478" s="1695"/>
      <c r="H478" s="1708"/>
      <c r="I478" s="1695"/>
      <c r="J478" s="1695"/>
      <c r="K478" s="1708"/>
      <c r="L478" s="1708"/>
      <c r="M478" s="1697"/>
      <c r="N478" s="1747"/>
    </row>
    <row r="479" spans="4:14" ht="16" customHeight="1" x14ac:dyDescent="0.45">
      <c r="D479" s="1744"/>
      <c r="E479" s="1745"/>
      <c r="F479" s="1746"/>
      <c r="G479" s="1695"/>
      <c r="H479" s="1708"/>
      <c r="I479" s="1695"/>
      <c r="J479" s="1695"/>
      <c r="K479" s="1708"/>
      <c r="L479" s="1708"/>
      <c r="M479" s="1697"/>
      <c r="N479" s="1747"/>
    </row>
    <row r="480" spans="4:14" ht="16" customHeight="1" x14ac:dyDescent="0.45">
      <c r="D480" s="1744"/>
      <c r="E480" s="1745"/>
      <c r="F480" s="1746"/>
      <c r="G480" s="1695"/>
      <c r="H480" s="1708"/>
      <c r="I480" s="1695"/>
      <c r="J480" s="1695"/>
      <c r="K480" s="1708"/>
      <c r="L480" s="1708"/>
      <c r="M480" s="1697"/>
      <c r="N480" s="1747"/>
    </row>
    <row r="481" spans="4:14" ht="16" customHeight="1" x14ac:dyDescent="0.45">
      <c r="D481" s="1744"/>
      <c r="E481" s="1745"/>
      <c r="F481" s="1746"/>
      <c r="G481" s="1695"/>
      <c r="H481" s="1708"/>
      <c r="I481" s="1695"/>
      <c r="J481" s="1695"/>
      <c r="K481" s="1708"/>
      <c r="L481" s="1708"/>
      <c r="M481" s="1697"/>
      <c r="N481" s="1747"/>
    </row>
    <row r="482" spans="4:14" ht="16" customHeight="1" x14ac:dyDescent="0.45">
      <c r="D482" s="1744"/>
      <c r="E482" s="1745"/>
      <c r="F482" s="1746"/>
      <c r="G482" s="1695"/>
      <c r="H482" s="1708"/>
      <c r="I482" s="1695"/>
      <c r="J482" s="1695"/>
      <c r="K482" s="1708"/>
      <c r="L482" s="1708"/>
      <c r="M482" s="1697"/>
      <c r="N482" s="1747"/>
    </row>
    <row r="483" spans="4:14" ht="16" customHeight="1" x14ac:dyDescent="0.45">
      <c r="D483" s="1744"/>
      <c r="E483" s="1745"/>
      <c r="F483" s="1746"/>
      <c r="G483" s="1695"/>
      <c r="H483" s="1708"/>
      <c r="I483" s="1695"/>
      <c r="J483" s="1695"/>
      <c r="K483" s="1708"/>
      <c r="L483" s="1708"/>
      <c r="M483" s="1697"/>
      <c r="N483" s="1747"/>
    </row>
    <row r="484" spans="4:14" ht="16" customHeight="1" x14ac:dyDescent="0.45">
      <c r="D484" s="1744"/>
      <c r="E484" s="1745"/>
      <c r="F484" s="1746"/>
      <c r="G484" s="1695"/>
      <c r="H484" s="1708"/>
      <c r="I484" s="1695"/>
      <c r="J484" s="1695"/>
      <c r="K484" s="1708"/>
      <c r="L484" s="1708"/>
      <c r="M484" s="1697"/>
      <c r="N484" s="1747"/>
    </row>
    <row r="485" spans="4:14" ht="16" customHeight="1" x14ac:dyDescent="0.45">
      <c r="D485" s="1744"/>
      <c r="E485" s="1745"/>
      <c r="F485" s="1746"/>
      <c r="G485" s="1695"/>
      <c r="H485" s="1708"/>
      <c r="I485" s="1695"/>
      <c r="J485" s="1695"/>
      <c r="K485" s="1708"/>
      <c r="L485" s="1708"/>
      <c r="M485" s="1697"/>
      <c r="N485" s="1747"/>
    </row>
    <row r="486" spans="4:14" ht="16" customHeight="1" x14ac:dyDescent="0.45">
      <c r="D486" s="1744"/>
      <c r="E486" s="1745"/>
      <c r="F486" s="1746"/>
      <c r="G486" s="1695"/>
      <c r="H486" s="1708"/>
      <c r="I486" s="1695"/>
      <c r="J486" s="1695"/>
      <c r="K486" s="1708"/>
      <c r="L486" s="1708"/>
      <c r="M486" s="1697"/>
      <c r="N486" s="1747"/>
    </row>
    <row r="487" spans="4:14" ht="16" customHeight="1" x14ac:dyDescent="0.45">
      <c r="D487" s="1744"/>
      <c r="E487" s="1745"/>
      <c r="F487" s="1746"/>
      <c r="G487" s="1695"/>
      <c r="H487" s="1708"/>
      <c r="I487" s="1695"/>
      <c r="J487" s="1695"/>
      <c r="K487" s="1708"/>
      <c r="L487" s="1708"/>
      <c r="M487" s="1697"/>
      <c r="N487" s="1747"/>
    </row>
    <row r="488" spans="4:14" ht="16" customHeight="1" x14ac:dyDescent="0.45">
      <c r="D488" s="1744"/>
      <c r="E488" s="1745"/>
      <c r="F488" s="1746"/>
      <c r="G488" s="1695"/>
      <c r="H488" s="1708"/>
      <c r="I488" s="1695"/>
      <c r="J488" s="1695"/>
      <c r="K488" s="1708"/>
      <c r="L488" s="1708"/>
      <c r="M488" s="1697"/>
      <c r="N488" s="1747"/>
    </row>
    <row r="489" spans="4:14" ht="16" customHeight="1" x14ac:dyDescent="0.45">
      <c r="D489" s="1744"/>
      <c r="E489" s="1745"/>
      <c r="F489" s="1746"/>
      <c r="G489" s="1695"/>
      <c r="H489" s="1708"/>
      <c r="I489" s="1695"/>
      <c r="J489" s="1695"/>
      <c r="K489" s="1708"/>
      <c r="L489" s="1708"/>
      <c r="M489" s="1697"/>
      <c r="N489" s="1747"/>
    </row>
    <row r="490" spans="4:14" ht="16" customHeight="1" x14ac:dyDescent="0.45">
      <c r="D490" s="1744"/>
      <c r="E490" s="1745"/>
      <c r="F490" s="1746"/>
      <c r="G490" s="1695"/>
      <c r="H490" s="1708"/>
      <c r="I490" s="1695"/>
      <c r="J490" s="1695"/>
      <c r="K490" s="1708"/>
      <c r="L490" s="1708"/>
      <c r="M490" s="1697"/>
      <c r="N490" s="1747"/>
    </row>
    <row r="491" spans="4:14" ht="16" customHeight="1" x14ac:dyDescent="0.45">
      <c r="D491" s="1744"/>
      <c r="E491" s="1745"/>
      <c r="F491" s="1746"/>
      <c r="G491" s="1695"/>
      <c r="H491" s="1708"/>
      <c r="I491" s="1695"/>
      <c r="J491" s="1695"/>
      <c r="K491" s="1708"/>
      <c r="L491" s="1708"/>
      <c r="M491" s="1697"/>
      <c r="N491" s="1747"/>
    </row>
    <row r="492" spans="4:14" ht="16" customHeight="1" x14ac:dyDescent="0.45">
      <c r="D492" s="1744"/>
      <c r="E492" s="1745"/>
      <c r="F492" s="1746"/>
      <c r="G492" s="1695"/>
      <c r="H492" s="1708"/>
      <c r="I492" s="1695"/>
      <c r="J492" s="1695"/>
      <c r="K492" s="1708"/>
      <c r="L492" s="1708"/>
      <c r="M492" s="1697"/>
      <c r="N492" s="1747"/>
    </row>
    <row r="493" spans="4:14" ht="16" customHeight="1" x14ac:dyDescent="0.45">
      <c r="D493" s="1744"/>
      <c r="E493" s="1745"/>
      <c r="F493" s="1746"/>
      <c r="G493" s="1695"/>
      <c r="H493" s="1708"/>
      <c r="I493" s="1695"/>
      <c r="J493" s="1695"/>
      <c r="K493" s="1708"/>
      <c r="L493" s="1708"/>
      <c r="M493" s="1697"/>
      <c r="N493" s="1747"/>
    </row>
    <row r="494" spans="4:14" ht="16" customHeight="1" x14ac:dyDescent="0.45">
      <c r="D494" s="1744"/>
      <c r="E494" s="1745"/>
      <c r="F494" s="1746"/>
      <c r="G494" s="1695"/>
      <c r="H494" s="1708"/>
      <c r="I494" s="1695"/>
      <c r="J494" s="1695"/>
      <c r="K494" s="1708"/>
      <c r="L494" s="1708"/>
      <c r="M494" s="1697"/>
      <c r="N494" s="1747"/>
    </row>
    <row r="495" spans="4:14" ht="16" customHeight="1" x14ac:dyDescent="0.45">
      <c r="D495" s="1744"/>
      <c r="E495" s="1745"/>
      <c r="F495" s="1746"/>
      <c r="G495" s="1695"/>
      <c r="H495" s="1708"/>
      <c r="I495" s="1695"/>
      <c r="J495" s="1695"/>
      <c r="K495" s="1708"/>
      <c r="L495" s="1708"/>
      <c r="M495" s="1697"/>
      <c r="N495" s="1747"/>
    </row>
    <row r="496" spans="4:14" ht="16" customHeight="1" x14ac:dyDescent="0.45">
      <c r="D496" s="1744"/>
      <c r="E496" s="1745"/>
      <c r="F496" s="1746"/>
      <c r="G496" s="1695"/>
      <c r="H496" s="1708"/>
      <c r="I496" s="1695"/>
      <c r="J496" s="1695"/>
      <c r="K496" s="1708"/>
      <c r="L496" s="1708"/>
      <c r="M496" s="1697"/>
      <c r="N496" s="1747"/>
    </row>
    <row r="497" spans="4:14" ht="16" customHeight="1" x14ac:dyDescent="0.45">
      <c r="D497" s="1744"/>
      <c r="E497" s="1745"/>
      <c r="F497" s="1746"/>
      <c r="G497" s="1695"/>
      <c r="H497" s="1708"/>
      <c r="I497" s="1695"/>
      <c r="J497" s="1695"/>
      <c r="K497" s="1708"/>
      <c r="L497" s="1708"/>
      <c r="M497" s="1697"/>
      <c r="N497" s="1747"/>
    </row>
    <row r="498" spans="4:14" ht="16" customHeight="1" x14ac:dyDescent="0.45">
      <c r="D498" s="1744"/>
      <c r="E498" s="1745"/>
      <c r="F498" s="1746"/>
      <c r="G498" s="1695"/>
      <c r="H498" s="1708"/>
      <c r="I498" s="1695"/>
      <c r="J498" s="1695"/>
      <c r="K498" s="1708"/>
      <c r="L498" s="1708"/>
      <c r="M498" s="1697"/>
      <c r="N498" s="1747"/>
    </row>
    <row r="499" spans="4:14" ht="16" customHeight="1" x14ac:dyDescent="0.45">
      <c r="D499" s="1744"/>
      <c r="E499" s="1745"/>
      <c r="F499" s="1746"/>
      <c r="G499" s="1695"/>
      <c r="H499" s="1708"/>
      <c r="I499" s="1695"/>
      <c r="J499" s="1695"/>
      <c r="K499" s="1708"/>
      <c r="L499" s="1708"/>
      <c r="M499" s="1697"/>
      <c r="N499" s="1747"/>
    </row>
    <row r="500" spans="4:14" ht="16" customHeight="1" x14ac:dyDescent="0.45">
      <c r="D500" s="1744"/>
      <c r="E500" s="1745"/>
      <c r="F500" s="1746"/>
      <c r="G500" s="1695"/>
      <c r="H500" s="1708"/>
      <c r="I500" s="1695"/>
      <c r="J500" s="1695"/>
      <c r="K500" s="1708"/>
      <c r="L500" s="1708"/>
      <c r="M500" s="1697"/>
      <c r="N500" s="1747"/>
    </row>
    <row r="501" spans="4:14" ht="16" customHeight="1" x14ac:dyDescent="0.45">
      <c r="D501" s="1744"/>
      <c r="E501" s="1745"/>
      <c r="F501" s="1746"/>
      <c r="G501" s="1695"/>
      <c r="H501" s="1708"/>
      <c r="I501" s="1695"/>
      <c r="J501" s="1695"/>
      <c r="K501" s="1708"/>
      <c r="L501" s="1708"/>
      <c r="M501" s="1697"/>
      <c r="N501" s="1747"/>
    </row>
    <row r="502" spans="4:14" ht="16" customHeight="1" x14ac:dyDescent="0.45">
      <c r="D502" s="1744"/>
      <c r="E502" s="1745"/>
      <c r="F502" s="1746"/>
      <c r="G502" s="1695"/>
      <c r="H502" s="1708"/>
      <c r="I502" s="1695"/>
      <c r="J502" s="1695"/>
      <c r="K502" s="1708"/>
      <c r="L502" s="1708"/>
      <c r="M502" s="1697"/>
      <c r="N502" s="1747"/>
    </row>
    <row r="503" spans="4:14" ht="16" customHeight="1" x14ac:dyDescent="0.45">
      <c r="D503" s="1744"/>
      <c r="E503" s="1745"/>
      <c r="F503" s="1746"/>
      <c r="G503" s="1695"/>
      <c r="H503" s="1708"/>
      <c r="I503" s="1695"/>
      <c r="J503" s="1695"/>
      <c r="K503" s="1708"/>
      <c r="L503" s="1708"/>
      <c r="M503" s="1697"/>
      <c r="N503" s="1747"/>
    </row>
    <row r="504" spans="4:14" ht="16" customHeight="1" x14ac:dyDescent="0.45">
      <c r="D504" s="1744"/>
      <c r="E504" s="1745"/>
      <c r="F504" s="1746"/>
      <c r="G504" s="1695"/>
      <c r="H504" s="1708"/>
      <c r="I504" s="1695"/>
      <c r="J504" s="1695"/>
      <c r="K504" s="1708"/>
      <c r="L504" s="1708"/>
      <c r="M504" s="1697"/>
      <c r="N504" s="1747"/>
    </row>
    <row r="505" spans="4:14" ht="16" customHeight="1" x14ac:dyDescent="0.45">
      <c r="D505" s="1744"/>
      <c r="E505" s="1745"/>
      <c r="F505" s="1746"/>
      <c r="G505" s="1695"/>
      <c r="H505" s="1708"/>
      <c r="I505" s="1695"/>
      <c r="J505" s="1695"/>
      <c r="K505" s="1708"/>
      <c r="L505" s="1708"/>
      <c r="M505" s="1697"/>
      <c r="N505" s="1747"/>
    </row>
    <row r="506" spans="4:14" ht="16" customHeight="1" x14ac:dyDescent="0.45">
      <c r="D506" s="1744"/>
      <c r="E506" s="1745"/>
      <c r="F506" s="1746"/>
      <c r="G506" s="1695"/>
      <c r="H506" s="1708"/>
      <c r="I506" s="1695"/>
      <c r="J506" s="1695"/>
      <c r="K506" s="1708"/>
      <c r="L506" s="1708"/>
      <c r="M506" s="1697"/>
      <c r="N506" s="1747"/>
    </row>
    <row r="507" spans="4:14" ht="16" customHeight="1" x14ac:dyDescent="0.45">
      <c r="D507" s="1744"/>
      <c r="E507" s="1745"/>
      <c r="F507" s="1746"/>
      <c r="G507" s="1695"/>
      <c r="H507" s="1708"/>
      <c r="I507" s="1695"/>
      <c r="J507" s="1695"/>
      <c r="K507" s="1708"/>
      <c r="L507" s="1708"/>
      <c r="M507" s="1697"/>
      <c r="N507" s="1747"/>
    </row>
    <row r="508" spans="4:14" ht="16" customHeight="1" x14ac:dyDescent="0.45">
      <c r="D508" s="1744"/>
      <c r="E508" s="1745"/>
      <c r="F508" s="1746"/>
      <c r="G508" s="1695"/>
      <c r="H508" s="1708"/>
      <c r="I508" s="1695"/>
      <c r="J508" s="1695"/>
      <c r="K508" s="1708"/>
      <c r="L508" s="1708"/>
      <c r="M508" s="1697"/>
      <c r="N508" s="1747"/>
    </row>
    <row r="509" spans="4:14" ht="16" customHeight="1" x14ac:dyDescent="0.45">
      <c r="D509" s="1744"/>
      <c r="E509" s="1745"/>
      <c r="F509" s="1746"/>
      <c r="G509" s="1695"/>
      <c r="H509" s="1708"/>
      <c r="I509" s="1695"/>
      <c r="J509" s="1695"/>
      <c r="K509" s="1708"/>
      <c r="L509" s="1708"/>
      <c r="M509" s="1697"/>
      <c r="N509" s="1747"/>
    </row>
    <row r="510" spans="4:14" ht="16" customHeight="1" x14ac:dyDescent="0.45">
      <c r="D510" s="1744"/>
      <c r="E510" s="1745"/>
      <c r="F510" s="1746"/>
      <c r="G510" s="1695"/>
      <c r="H510" s="1708"/>
      <c r="I510" s="1695"/>
      <c r="J510" s="1695"/>
      <c r="K510" s="1708"/>
      <c r="L510" s="1708"/>
      <c r="M510" s="1697"/>
      <c r="N510" s="1747"/>
    </row>
    <row r="511" spans="4:14" ht="16" customHeight="1" x14ac:dyDescent="0.45">
      <c r="D511" s="1744"/>
      <c r="E511" s="1745"/>
      <c r="F511" s="1746"/>
      <c r="G511" s="1695"/>
      <c r="H511" s="1708"/>
      <c r="I511" s="1695"/>
      <c r="J511" s="1695"/>
      <c r="K511" s="1708"/>
      <c r="L511" s="1708"/>
      <c r="M511" s="1697"/>
      <c r="N511" s="1747"/>
    </row>
    <row r="512" spans="4:14" ht="16" customHeight="1" x14ac:dyDescent="0.45">
      <c r="D512" s="1744"/>
      <c r="E512" s="1745"/>
      <c r="F512" s="1746"/>
      <c r="G512" s="1695"/>
      <c r="H512" s="1708"/>
      <c r="I512" s="1695"/>
      <c r="J512" s="1695"/>
      <c r="K512" s="1708"/>
      <c r="L512" s="1708"/>
      <c r="M512" s="1697"/>
      <c r="N512" s="1747"/>
    </row>
    <row r="513" spans="4:14" ht="16" customHeight="1" x14ac:dyDescent="0.45">
      <c r="D513" s="1744"/>
      <c r="E513" s="1745"/>
      <c r="F513" s="1746"/>
      <c r="G513" s="1695"/>
      <c r="H513" s="1708"/>
      <c r="I513" s="1695"/>
      <c r="J513" s="1695"/>
      <c r="K513" s="1708"/>
      <c r="L513" s="1708"/>
      <c r="M513" s="1697"/>
      <c r="N513" s="1747"/>
    </row>
    <row r="514" spans="4:14" ht="16" customHeight="1" x14ac:dyDescent="0.45">
      <c r="D514" s="1744"/>
      <c r="E514" s="1745"/>
      <c r="F514" s="1746"/>
      <c r="G514" s="1695"/>
      <c r="H514" s="1708"/>
      <c r="I514" s="1695"/>
      <c r="J514" s="1695"/>
      <c r="K514" s="1708"/>
      <c r="L514" s="1708"/>
      <c r="M514" s="1697"/>
      <c r="N514" s="1747"/>
    </row>
    <row r="515" spans="4:14" ht="16" customHeight="1" x14ac:dyDescent="0.45">
      <c r="D515" s="1744"/>
      <c r="E515" s="1745"/>
      <c r="F515" s="1746"/>
      <c r="G515" s="1695"/>
      <c r="H515" s="1708"/>
      <c r="I515" s="1695"/>
      <c r="J515" s="1695"/>
      <c r="K515" s="1708"/>
      <c r="L515" s="1708"/>
      <c r="M515" s="1697"/>
      <c r="N515" s="1747"/>
    </row>
    <row r="516" spans="4:14" ht="16" customHeight="1" x14ac:dyDescent="0.45">
      <c r="D516" s="1744"/>
      <c r="E516" s="1745"/>
      <c r="F516" s="1746"/>
      <c r="G516" s="1695"/>
      <c r="H516" s="1708"/>
      <c r="I516" s="1695"/>
      <c r="J516" s="1695"/>
      <c r="K516" s="1708"/>
      <c r="L516" s="1708"/>
      <c r="M516" s="1697"/>
      <c r="N516" s="1747"/>
    </row>
    <row r="517" spans="4:14" ht="16" customHeight="1" x14ac:dyDescent="0.45">
      <c r="D517" s="1744"/>
      <c r="E517" s="1745"/>
      <c r="F517" s="1746"/>
      <c r="G517" s="1695"/>
      <c r="H517" s="1708"/>
      <c r="I517" s="1695"/>
      <c r="J517" s="1695"/>
      <c r="K517" s="1708"/>
      <c r="L517" s="1708"/>
      <c r="M517" s="1697"/>
      <c r="N517" s="1747"/>
    </row>
    <row r="518" spans="4:14" ht="16" customHeight="1" x14ac:dyDescent="0.45">
      <c r="D518" s="1744"/>
      <c r="E518" s="1745"/>
      <c r="F518" s="1746"/>
      <c r="G518" s="1695"/>
      <c r="H518" s="1708"/>
      <c r="I518" s="1695"/>
      <c r="J518" s="1695"/>
      <c r="K518" s="1708"/>
      <c r="L518" s="1708"/>
      <c r="M518" s="1697"/>
      <c r="N518" s="1747"/>
    </row>
    <row r="519" spans="4:14" ht="16" customHeight="1" x14ac:dyDescent="0.45">
      <c r="D519" s="1744"/>
      <c r="E519" s="1745"/>
      <c r="F519" s="1746"/>
      <c r="G519" s="1695"/>
      <c r="H519" s="1708"/>
      <c r="I519" s="1695"/>
      <c r="J519" s="1695"/>
      <c r="K519" s="1708"/>
      <c r="L519" s="1708"/>
      <c r="M519" s="1697"/>
      <c r="N519" s="1747"/>
    </row>
    <row r="520" spans="4:14" ht="16" customHeight="1" x14ac:dyDescent="0.45">
      <c r="D520" s="1744"/>
      <c r="E520" s="1745"/>
      <c r="F520" s="1746"/>
      <c r="G520" s="1695"/>
      <c r="H520" s="1708"/>
      <c r="I520" s="1695"/>
      <c r="J520" s="1695"/>
      <c r="K520" s="1708"/>
      <c r="L520" s="1708"/>
      <c r="M520" s="1697"/>
      <c r="N520" s="1747"/>
    </row>
    <row r="521" spans="4:14" ht="16" customHeight="1" x14ac:dyDescent="0.45">
      <c r="D521" s="1744"/>
      <c r="E521" s="1745"/>
      <c r="F521" s="1746"/>
      <c r="G521" s="1695"/>
      <c r="H521" s="1708"/>
      <c r="I521" s="1695"/>
      <c r="J521" s="1695"/>
      <c r="K521" s="1708"/>
      <c r="L521" s="1708"/>
      <c r="M521" s="1697"/>
      <c r="N521" s="1747"/>
    </row>
    <row r="522" spans="4:14" ht="16" customHeight="1" x14ac:dyDescent="0.45">
      <c r="D522" s="1744"/>
      <c r="E522" s="1745"/>
      <c r="F522" s="1746"/>
      <c r="G522" s="1695"/>
      <c r="H522" s="1708"/>
      <c r="I522" s="1695"/>
      <c r="J522" s="1695"/>
      <c r="K522" s="1708"/>
      <c r="L522" s="1708"/>
      <c r="M522" s="1697"/>
      <c r="N522" s="1747"/>
    </row>
    <row r="523" spans="4:14" ht="16" customHeight="1" x14ac:dyDescent="0.45">
      <c r="D523" s="1744"/>
      <c r="E523" s="1745"/>
      <c r="F523" s="1746"/>
      <c r="G523" s="1695"/>
      <c r="H523" s="1708"/>
      <c r="I523" s="1695"/>
      <c r="J523" s="1695"/>
      <c r="K523" s="1708"/>
      <c r="L523" s="1708"/>
      <c r="M523" s="1697"/>
      <c r="N523" s="1747"/>
    </row>
    <row r="524" spans="4:14" ht="16" customHeight="1" x14ac:dyDescent="0.45">
      <c r="D524" s="1744"/>
      <c r="E524" s="1745"/>
      <c r="F524" s="1746"/>
      <c r="G524" s="1695"/>
      <c r="H524" s="1708"/>
      <c r="I524" s="1695"/>
      <c r="J524" s="1695"/>
      <c r="K524" s="1708"/>
      <c r="L524" s="1708"/>
      <c r="M524" s="1697"/>
      <c r="N524" s="1747"/>
    </row>
    <row r="525" spans="4:14" ht="16" customHeight="1" x14ac:dyDescent="0.45">
      <c r="D525" s="1744"/>
      <c r="E525" s="1745"/>
      <c r="F525" s="1746"/>
      <c r="G525" s="1695"/>
      <c r="H525" s="1708"/>
      <c r="I525" s="1695"/>
      <c r="J525" s="1695"/>
      <c r="K525" s="1708"/>
      <c r="L525" s="1708"/>
      <c r="M525" s="1697"/>
      <c r="N525" s="1747"/>
    </row>
    <row r="526" spans="4:14" ht="16" customHeight="1" x14ac:dyDescent="0.45">
      <c r="D526" s="1744"/>
      <c r="E526" s="1745"/>
      <c r="F526" s="1746"/>
      <c r="G526" s="1695"/>
      <c r="H526" s="1708"/>
      <c r="I526" s="1695"/>
      <c r="J526" s="1695"/>
      <c r="K526" s="1708"/>
      <c r="L526" s="1708"/>
      <c r="M526" s="1697"/>
      <c r="N526" s="1747"/>
    </row>
    <row r="527" spans="4:14" ht="16" customHeight="1" x14ac:dyDescent="0.45">
      <c r="D527" s="1744"/>
      <c r="E527" s="1745"/>
      <c r="F527" s="1746"/>
      <c r="G527" s="1695"/>
      <c r="H527" s="1708"/>
      <c r="I527" s="1695"/>
      <c r="J527" s="1695"/>
      <c r="K527" s="1708"/>
      <c r="L527" s="1708"/>
      <c r="M527" s="1697"/>
      <c r="N527" s="1747"/>
    </row>
    <row r="528" spans="4:14" ht="16" customHeight="1" x14ac:dyDescent="0.45">
      <c r="D528" s="1744"/>
      <c r="E528" s="1745"/>
      <c r="F528" s="1746"/>
      <c r="G528" s="1695"/>
      <c r="H528" s="1708"/>
      <c r="I528" s="1695"/>
      <c r="J528" s="1695"/>
      <c r="K528" s="1708"/>
      <c r="L528" s="1708"/>
      <c r="M528" s="1697"/>
      <c r="N528" s="1747"/>
    </row>
    <row r="529" spans="4:14" ht="16" customHeight="1" x14ac:dyDescent="0.45">
      <c r="D529" s="1744"/>
      <c r="E529" s="1745"/>
      <c r="F529" s="1746"/>
      <c r="G529" s="1695"/>
      <c r="H529" s="1708"/>
      <c r="I529" s="1695"/>
      <c r="J529" s="1695"/>
      <c r="K529" s="1708"/>
      <c r="L529" s="1708"/>
      <c r="M529" s="1697"/>
      <c r="N529" s="1747"/>
    </row>
    <row r="530" spans="4:14" ht="16" customHeight="1" x14ac:dyDescent="0.45">
      <c r="D530" s="1744"/>
      <c r="E530" s="1745"/>
      <c r="F530" s="1746"/>
      <c r="G530" s="1695"/>
      <c r="H530" s="1708"/>
      <c r="I530" s="1695"/>
      <c r="J530" s="1695"/>
      <c r="K530" s="1708"/>
      <c r="L530" s="1708"/>
      <c r="M530" s="1697"/>
      <c r="N530" s="1747"/>
    </row>
    <row r="531" spans="4:14" ht="16" customHeight="1" x14ac:dyDescent="0.45">
      <c r="D531" s="1744"/>
      <c r="E531" s="1745"/>
      <c r="F531" s="1746"/>
      <c r="G531" s="1695"/>
      <c r="H531" s="1708"/>
      <c r="I531" s="1695"/>
      <c r="J531" s="1695"/>
      <c r="K531" s="1708"/>
      <c r="L531" s="1708"/>
      <c r="M531" s="1697"/>
      <c r="N531" s="1747"/>
    </row>
    <row r="532" spans="4:14" ht="16" customHeight="1" x14ac:dyDescent="0.45">
      <c r="D532" s="1744"/>
      <c r="E532" s="1745"/>
      <c r="F532" s="1746"/>
      <c r="G532" s="1695"/>
      <c r="H532" s="1708"/>
      <c r="I532" s="1695"/>
      <c r="J532" s="1695"/>
      <c r="K532" s="1708"/>
      <c r="L532" s="1708"/>
      <c r="M532" s="1697"/>
      <c r="N532" s="1747"/>
    </row>
    <row r="533" spans="4:14" ht="16" customHeight="1" x14ac:dyDescent="0.45">
      <c r="D533" s="1744"/>
      <c r="E533" s="1745"/>
      <c r="F533" s="1746"/>
      <c r="G533" s="1695"/>
      <c r="H533" s="1708"/>
      <c r="I533" s="1695"/>
      <c r="J533" s="1695"/>
      <c r="K533" s="1708"/>
      <c r="L533" s="1708"/>
      <c r="M533" s="1697"/>
      <c r="N533" s="1747"/>
    </row>
    <row r="534" spans="4:14" ht="16" customHeight="1" x14ac:dyDescent="0.45">
      <c r="D534" s="1744"/>
      <c r="E534" s="1745"/>
      <c r="F534" s="1746"/>
      <c r="G534" s="1695"/>
      <c r="H534" s="1708"/>
      <c r="I534" s="1695"/>
      <c r="J534" s="1695"/>
      <c r="K534" s="1708"/>
      <c r="L534" s="1708"/>
      <c r="M534" s="1697"/>
      <c r="N534" s="1747"/>
    </row>
    <row r="535" spans="4:14" ht="16" customHeight="1" x14ac:dyDescent="0.45">
      <c r="D535" s="1744"/>
      <c r="E535" s="1745"/>
      <c r="F535" s="1746"/>
      <c r="G535" s="1695"/>
      <c r="H535" s="1708"/>
      <c r="I535" s="1695"/>
      <c r="J535" s="1695"/>
      <c r="K535" s="1708"/>
      <c r="L535" s="1708"/>
      <c r="M535" s="1697"/>
      <c r="N535" s="1747"/>
    </row>
    <row r="536" spans="4:14" ht="16" customHeight="1" x14ac:dyDescent="0.45">
      <c r="D536" s="1744"/>
      <c r="E536" s="1745"/>
      <c r="F536" s="1746"/>
      <c r="G536" s="1695"/>
      <c r="H536" s="1708"/>
      <c r="I536" s="1695"/>
      <c r="J536" s="1695"/>
      <c r="K536" s="1708"/>
      <c r="L536" s="1708"/>
      <c r="M536" s="1697"/>
      <c r="N536" s="1747"/>
    </row>
    <row r="537" spans="4:14" ht="16" customHeight="1" x14ac:dyDescent="0.45">
      <c r="D537" s="1744"/>
      <c r="E537" s="1745"/>
      <c r="F537" s="1746"/>
      <c r="G537" s="1695"/>
      <c r="H537" s="1708"/>
      <c r="I537" s="1695"/>
      <c r="J537" s="1695"/>
      <c r="K537" s="1708"/>
      <c r="L537" s="1708"/>
      <c r="M537" s="1697"/>
      <c r="N537" s="1747"/>
    </row>
    <row r="538" spans="4:14" ht="16" customHeight="1" x14ac:dyDescent="0.45">
      <c r="D538" s="1744"/>
      <c r="E538" s="1745"/>
      <c r="F538" s="1746"/>
      <c r="G538" s="1695"/>
      <c r="H538" s="1708"/>
      <c r="I538" s="1695"/>
      <c r="J538" s="1695"/>
      <c r="K538" s="1708"/>
      <c r="L538" s="1708"/>
      <c r="M538" s="1697"/>
      <c r="N538" s="1747"/>
    </row>
    <row r="539" spans="4:14" ht="16" customHeight="1" x14ac:dyDescent="0.45">
      <c r="D539" s="1744"/>
      <c r="E539" s="1745"/>
      <c r="F539" s="1746"/>
      <c r="G539" s="1695"/>
      <c r="H539" s="1708"/>
      <c r="I539" s="1695"/>
      <c r="J539" s="1695"/>
      <c r="K539" s="1708"/>
      <c r="L539" s="1708"/>
      <c r="M539" s="1697"/>
      <c r="N539" s="1747"/>
    </row>
    <row r="540" spans="4:14" ht="16" customHeight="1" x14ac:dyDescent="0.45">
      <c r="D540" s="1744"/>
      <c r="E540" s="1745"/>
      <c r="F540" s="1746"/>
      <c r="G540" s="1695"/>
      <c r="H540" s="1708"/>
      <c r="I540" s="1695"/>
      <c r="J540" s="1695"/>
      <c r="K540" s="1708"/>
      <c r="L540" s="1708"/>
      <c r="M540" s="1697"/>
      <c r="N540" s="1747"/>
    </row>
    <row r="541" spans="4:14" ht="16" customHeight="1" x14ac:dyDescent="0.45">
      <c r="D541" s="1744"/>
      <c r="E541" s="1745"/>
      <c r="F541" s="1746"/>
      <c r="G541" s="1695"/>
      <c r="H541" s="1708"/>
      <c r="I541" s="1695"/>
      <c r="J541" s="1695"/>
      <c r="K541" s="1708"/>
      <c r="L541" s="1708"/>
      <c r="M541" s="1697"/>
      <c r="N541" s="1747"/>
    </row>
    <row r="542" spans="4:14" ht="16" customHeight="1" x14ac:dyDescent="0.45">
      <c r="D542" s="1744"/>
      <c r="E542" s="1745"/>
      <c r="F542" s="1746"/>
      <c r="G542" s="1695"/>
      <c r="H542" s="1708"/>
      <c r="I542" s="1695"/>
      <c r="J542" s="1695"/>
      <c r="K542" s="1708"/>
      <c r="L542" s="1708"/>
      <c r="M542" s="1697"/>
      <c r="N542" s="1747"/>
    </row>
    <row r="543" spans="4:14" ht="16" customHeight="1" x14ac:dyDescent="0.45">
      <c r="D543" s="1744"/>
      <c r="E543" s="1745"/>
      <c r="F543" s="1746"/>
      <c r="G543" s="1695"/>
      <c r="H543" s="1708"/>
      <c r="I543" s="1695"/>
      <c r="J543" s="1695"/>
      <c r="K543" s="1708"/>
      <c r="L543" s="1708"/>
      <c r="M543" s="1697"/>
      <c r="N543" s="1747"/>
    </row>
    <row r="544" spans="4:14" ht="16" customHeight="1" x14ac:dyDescent="0.45">
      <c r="D544" s="1744"/>
      <c r="E544" s="1745"/>
      <c r="F544" s="1746"/>
      <c r="G544" s="1695"/>
      <c r="H544" s="1708"/>
      <c r="I544" s="1695"/>
      <c r="J544" s="1695"/>
      <c r="K544" s="1708"/>
      <c r="L544" s="1708"/>
      <c r="M544" s="1697"/>
      <c r="N544" s="1747"/>
    </row>
    <row r="545" spans="4:14" ht="16" customHeight="1" x14ac:dyDescent="0.45">
      <c r="D545" s="1744"/>
      <c r="E545" s="1745"/>
      <c r="F545" s="1746"/>
      <c r="G545" s="1695"/>
      <c r="H545" s="1708"/>
      <c r="I545" s="1695"/>
      <c r="J545" s="1695"/>
      <c r="K545" s="1708"/>
      <c r="L545" s="1708"/>
      <c r="M545" s="1697"/>
      <c r="N545" s="1747"/>
    </row>
    <row r="546" spans="4:14" ht="16" customHeight="1" x14ac:dyDescent="0.45">
      <c r="D546" s="1744"/>
      <c r="E546" s="1745"/>
      <c r="F546" s="1746"/>
      <c r="G546" s="1695"/>
      <c r="H546" s="1708"/>
      <c r="I546" s="1695"/>
      <c r="J546" s="1695"/>
      <c r="K546" s="1708"/>
      <c r="L546" s="1708"/>
      <c r="M546" s="1697"/>
      <c r="N546" s="1747"/>
    </row>
    <row r="547" spans="4:14" ht="16" customHeight="1" x14ac:dyDescent="0.45">
      <c r="D547" s="1744"/>
      <c r="E547" s="1745"/>
      <c r="F547" s="1746"/>
      <c r="G547" s="1695"/>
      <c r="H547" s="1708"/>
      <c r="I547" s="1695"/>
      <c r="J547" s="1695"/>
      <c r="K547" s="1708"/>
      <c r="L547" s="1708"/>
      <c r="M547" s="1697"/>
      <c r="N547" s="1747"/>
    </row>
    <row r="548" spans="4:14" ht="16" customHeight="1" x14ac:dyDescent="0.45">
      <c r="D548" s="1744"/>
      <c r="E548" s="1745"/>
      <c r="F548" s="1746"/>
      <c r="G548" s="1695"/>
      <c r="H548" s="1708"/>
      <c r="I548" s="1695"/>
      <c r="J548" s="1695"/>
      <c r="K548" s="1708"/>
      <c r="L548" s="1708"/>
      <c r="M548" s="1697"/>
      <c r="N548" s="1747"/>
    </row>
    <row r="549" spans="4:14" ht="16" customHeight="1" x14ac:dyDescent="0.45">
      <c r="D549" s="1744"/>
      <c r="E549" s="1745"/>
      <c r="F549" s="1746"/>
      <c r="G549" s="1695"/>
      <c r="H549" s="1708"/>
      <c r="I549" s="1695"/>
      <c r="J549" s="1695"/>
      <c r="K549" s="1708"/>
      <c r="L549" s="1708"/>
      <c r="M549" s="1697"/>
      <c r="N549" s="1747"/>
    </row>
    <row r="550" spans="4:14" ht="16" customHeight="1" x14ac:dyDescent="0.45">
      <c r="D550" s="1744"/>
      <c r="E550" s="1745"/>
      <c r="F550" s="1746"/>
      <c r="G550" s="1695"/>
      <c r="H550" s="1708"/>
      <c r="I550" s="1695"/>
      <c r="J550" s="1695"/>
      <c r="K550" s="1708"/>
      <c r="L550" s="1708"/>
      <c r="M550" s="1697"/>
      <c r="N550" s="1747"/>
    </row>
    <row r="551" spans="4:14" ht="16" customHeight="1" x14ac:dyDescent="0.45">
      <c r="D551" s="1744"/>
      <c r="E551" s="1745"/>
      <c r="F551" s="1746"/>
      <c r="G551" s="1695"/>
      <c r="H551" s="1708"/>
      <c r="I551" s="1695"/>
      <c r="J551" s="1695"/>
      <c r="K551" s="1708"/>
      <c r="L551" s="1708"/>
      <c r="M551" s="1697"/>
      <c r="N551" s="1747"/>
    </row>
    <row r="552" spans="4:14" ht="16" customHeight="1" x14ac:dyDescent="0.45">
      <c r="D552" s="1744"/>
      <c r="E552" s="1745"/>
      <c r="F552" s="1746"/>
      <c r="G552" s="1695"/>
      <c r="H552" s="1708"/>
      <c r="I552" s="1695"/>
      <c r="J552" s="1695"/>
      <c r="K552" s="1708"/>
      <c r="L552" s="1708"/>
      <c r="M552" s="1697"/>
      <c r="N552" s="1747"/>
    </row>
    <row r="553" spans="4:14" ht="16" customHeight="1" x14ac:dyDescent="0.45">
      <c r="D553" s="1744"/>
      <c r="E553" s="1745"/>
      <c r="F553" s="1746"/>
      <c r="G553" s="1695"/>
      <c r="H553" s="1708"/>
      <c r="I553" s="1695"/>
      <c r="J553" s="1695"/>
      <c r="K553" s="1708"/>
      <c r="L553" s="1708"/>
      <c r="M553" s="1697"/>
      <c r="N553" s="1747"/>
    </row>
    <row r="554" spans="4:14" ht="16" customHeight="1" x14ac:dyDescent="0.45">
      <c r="D554" s="1744"/>
      <c r="E554" s="1745"/>
      <c r="F554" s="1746"/>
      <c r="G554" s="1695"/>
      <c r="H554" s="1708"/>
      <c r="I554" s="1695"/>
      <c r="J554" s="1695"/>
      <c r="K554" s="1708"/>
      <c r="L554" s="1708"/>
      <c r="M554" s="1697"/>
      <c r="N554" s="1747"/>
    </row>
    <row r="555" spans="4:14" ht="16" customHeight="1" x14ac:dyDescent="0.45">
      <c r="D555" s="1744"/>
      <c r="E555" s="1745"/>
      <c r="F555" s="1746"/>
      <c r="G555" s="1695"/>
      <c r="H555" s="1708"/>
      <c r="I555" s="1695"/>
      <c r="J555" s="1695"/>
      <c r="K555" s="1708"/>
      <c r="L555" s="1708"/>
      <c r="M555" s="1697"/>
      <c r="N555" s="1747"/>
    </row>
    <row r="556" spans="4:14" ht="16" customHeight="1" x14ac:dyDescent="0.45">
      <c r="D556" s="1744"/>
      <c r="E556" s="1745"/>
      <c r="F556" s="1746"/>
      <c r="G556" s="1695"/>
      <c r="H556" s="1708"/>
      <c r="I556" s="1695"/>
      <c r="J556" s="1695"/>
      <c r="K556" s="1708"/>
      <c r="L556" s="1708"/>
      <c r="M556" s="1697"/>
      <c r="N556" s="1747"/>
    </row>
    <row r="557" spans="4:14" ht="16" customHeight="1" x14ac:dyDescent="0.45">
      <c r="D557" s="1744"/>
      <c r="E557" s="1745"/>
      <c r="F557" s="1746"/>
      <c r="G557" s="1695"/>
      <c r="H557" s="1708"/>
      <c r="I557" s="1695"/>
      <c r="J557" s="1695"/>
      <c r="K557" s="1708"/>
      <c r="L557" s="1708"/>
      <c r="M557" s="1697"/>
      <c r="N557" s="1747"/>
    </row>
    <row r="558" spans="4:14" ht="16" customHeight="1" x14ac:dyDescent="0.45">
      <c r="D558" s="1744"/>
      <c r="E558" s="1745"/>
      <c r="F558" s="1746"/>
      <c r="G558" s="1695"/>
      <c r="H558" s="1708"/>
      <c r="I558" s="1695"/>
      <c r="J558" s="1695"/>
      <c r="K558" s="1708"/>
      <c r="L558" s="1708"/>
      <c r="M558" s="1697"/>
      <c r="N558" s="1747"/>
    </row>
    <row r="559" spans="4:14" ht="16" customHeight="1" x14ac:dyDescent="0.45">
      <c r="D559" s="1744"/>
      <c r="E559" s="1745"/>
      <c r="F559" s="1746"/>
      <c r="G559" s="1695"/>
      <c r="H559" s="1708"/>
      <c r="I559" s="1695"/>
      <c r="J559" s="1695"/>
      <c r="K559" s="1708"/>
      <c r="L559" s="1708"/>
      <c r="M559" s="1697"/>
      <c r="N559" s="1747"/>
    </row>
    <row r="560" spans="4:14" ht="16" customHeight="1" x14ac:dyDescent="0.45">
      <c r="D560" s="1744"/>
      <c r="E560" s="1745"/>
      <c r="F560" s="1746"/>
      <c r="G560" s="1695"/>
      <c r="H560" s="1708"/>
      <c r="I560" s="1695"/>
      <c r="J560" s="1695"/>
      <c r="K560" s="1708"/>
      <c r="L560" s="1708"/>
      <c r="M560" s="1697"/>
      <c r="N560" s="1747"/>
    </row>
    <row r="561" spans="4:14" ht="16" customHeight="1" x14ac:dyDescent="0.45">
      <c r="D561" s="1744"/>
      <c r="E561" s="1745"/>
      <c r="F561" s="1746"/>
      <c r="G561" s="1695"/>
      <c r="H561" s="1708"/>
      <c r="I561" s="1695"/>
      <c r="J561" s="1695"/>
      <c r="K561" s="1708"/>
      <c r="L561" s="1708"/>
      <c r="M561" s="1697"/>
      <c r="N561" s="1747"/>
    </row>
    <row r="562" spans="4:14" ht="16" customHeight="1" x14ac:dyDescent="0.45">
      <c r="D562" s="1744"/>
      <c r="E562" s="1745"/>
      <c r="F562" s="1746"/>
      <c r="G562" s="1695"/>
      <c r="H562" s="1708"/>
      <c r="I562" s="1695"/>
      <c r="J562" s="1695"/>
      <c r="K562" s="1708"/>
      <c r="L562" s="1708"/>
      <c r="M562" s="1697"/>
      <c r="N562" s="1747"/>
    </row>
    <row r="563" spans="4:14" ht="16" customHeight="1" x14ac:dyDescent="0.45">
      <c r="D563" s="1744"/>
      <c r="E563" s="1745"/>
      <c r="F563" s="1746"/>
      <c r="G563" s="1695"/>
      <c r="H563" s="1708"/>
      <c r="I563" s="1695"/>
      <c r="J563" s="1695"/>
      <c r="K563" s="1708"/>
      <c r="L563" s="1708"/>
      <c r="M563" s="1697"/>
      <c r="N563" s="1747"/>
    </row>
    <row r="564" spans="4:14" ht="16" customHeight="1" x14ac:dyDescent="0.45">
      <c r="D564" s="1744"/>
      <c r="E564" s="1745"/>
      <c r="F564" s="1746"/>
      <c r="G564" s="1695"/>
      <c r="H564" s="1708"/>
      <c r="I564" s="1695"/>
      <c r="J564" s="1695"/>
      <c r="K564" s="1708"/>
      <c r="L564" s="1708"/>
      <c r="M564" s="1697"/>
      <c r="N564" s="1747"/>
    </row>
    <row r="565" spans="4:14" ht="16" customHeight="1" x14ac:dyDescent="0.45">
      <c r="D565" s="1744"/>
      <c r="E565" s="1745"/>
      <c r="F565" s="1746"/>
      <c r="G565" s="1695"/>
      <c r="H565" s="1708"/>
      <c r="I565" s="1695"/>
      <c r="J565" s="1695"/>
      <c r="K565" s="1708"/>
      <c r="L565" s="1708"/>
      <c r="M565" s="1697"/>
      <c r="N565" s="1747"/>
    </row>
    <row r="566" spans="4:14" ht="16" customHeight="1" x14ac:dyDescent="0.45">
      <c r="D566" s="1744"/>
      <c r="E566" s="1745"/>
      <c r="F566" s="1746"/>
      <c r="G566" s="1695"/>
      <c r="H566" s="1708"/>
      <c r="I566" s="1695"/>
      <c r="J566" s="1695"/>
      <c r="K566" s="1708"/>
      <c r="L566" s="1708"/>
      <c r="M566" s="1697"/>
      <c r="N566" s="1747"/>
    </row>
    <row r="567" spans="4:14" ht="16" customHeight="1" x14ac:dyDescent="0.45">
      <c r="D567" s="1744"/>
      <c r="E567" s="1745"/>
      <c r="F567" s="1746"/>
      <c r="G567" s="1695"/>
      <c r="H567" s="1708"/>
      <c r="I567" s="1695"/>
      <c r="J567" s="1695"/>
      <c r="K567" s="1708"/>
      <c r="L567" s="1708"/>
      <c r="M567" s="1697"/>
      <c r="N567" s="1747"/>
    </row>
    <row r="568" spans="4:14" ht="16" customHeight="1" x14ac:dyDescent="0.45">
      <c r="D568" s="1744"/>
      <c r="E568" s="1745"/>
      <c r="F568" s="1746"/>
      <c r="G568" s="1695"/>
      <c r="H568" s="1708"/>
      <c r="I568" s="1695"/>
      <c r="J568" s="1695"/>
      <c r="K568" s="1708"/>
      <c r="L568" s="1708"/>
      <c r="M568" s="1697"/>
      <c r="N568" s="1747"/>
    </row>
    <row r="569" spans="4:14" ht="16" customHeight="1" x14ac:dyDescent="0.45">
      <c r="D569" s="1744"/>
      <c r="E569" s="1745"/>
      <c r="F569" s="1746"/>
      <c r="G569" s="1695"/>
      <c r="H569" s="1708"/>
      <c r="I569" s="1695"/>
      <c r="J569" s="1695"/>
      <c r="K569" s="1708"/>
      <c r="L569" s="1708"/>
      <c r="M569" s="1697"/>
      <c r="N569" s="1747"/>
    </row>
    <row r="570" spans="4:14" ht="16" customHeight="1" x14ac:dyDescent="0.45">
      <c r="D570" s="1744"/>
      <c r="E570" s="1745"/>
      <c r="F570" s="1746"/>
      <c r="G570" s="1695"/>
      <c r="H570" s="1708"/>
      <c r="I570" s="1695"/>
      <c r="J570" s="1695"/>
      <c r="K570" s="1708"/>
      <c r="L570" s="1708"/>
      <c r="M570" s="1697"/>
      <c r="N570" s="1747"/>
    </row>
    <row r="571" spans="4:14" ht="16" customHeight="1" x14ac:dyDescent="0.45">
      <c r="D571" s="1744"/>
      <c r="E571" s="1745"/>
      <c r="F571" s="1746"/>
      <c r="G571" s="1695"/>
      <c r="H571" s="1708"/>
      <c r="I571" s="1695"/>
      <c r="J571" s="1695"/>
      <c r="K571" s="1708"/>
      <c r="L571" s="1708"/>
      <c r="M571" s="1697"/>
      <c r="N571" s="1747"/>
    </row>
    <row r="572" spans="4:14" ht="16" customHeight="1" x14ac:dyDescent="0.45">
      <c r="D572" s="1744"/>
      <c r="E572" s="1745"/>
      <c r="F572" s="1746"/>
      <c r="G572" s="1695"/>
      <c r="H572" s="1708"/>
      <c r="I572" s="1695"/>
      <c r="J572" s="1695"/>
      <c r="K572" s="1708"/>
      <c r="L572" s="1708"/>
      <c r="M572" s="1697"/>
      <c r="N572" s="1747"/>
    </row>
    <row r="573" spans="4:14" ht="16" customHeight="1" x14ac:dyDescent="0.45">
      <c r="D573" s="1744"/>
      <c r="E573" s="1745"/>
      <c r="F573" s="1746"/>
      <c r="G573" s="1695"/>
      <c r="H573" s="1708"/>
      <c r="I573" s="1695"/>
      <c r="J573" s="1695"/>
      <c r="K573" s="1708"/>
      <c r="L573" s="1708"/>
      <c r="M573" s="1697"/>
      <c r="N573" s="1747"/>
    </row>
    <row r="574" spans="4:14" ht="16" customHeight="1" x14ac:dyDescent="0.45">
      <c r="D574" s="1744"/>
      <c r="E574" s="1745"/>
      <c r="F574" s="1746"/>
      <c r="G574" s="1695"/>
      <c r="H574" s="1708"/>
      <c r="I574" s="1695"/>
      <c r="J574" s="1695"/>
      <c r="K574" s="1708"/>
      <c r="L574" s="1708"/>
      <c r="M574" s="1697"/>
      <c r="N574" s="1747"/>
    </row>
    <row r="575" spans="4:14" ht="16" customHeight="1" x14ac:dyDescent="0.45">
      <c r="D575" s="1744"/>
      <c r="E575" s="1745"/>
      <c r="F575" s="1746"/>
      <c r="G575" s="1695"/>
      <c r="H575" s="1708"/>
      <c r="I575" s="1695"/>
      <c r="J575" s="1695"/>
      <c r="K575" s="1708"/>
      <c r="L575" s="1708"/>
      <c r="M575" s="1697"/>
      <c r="N575" s="1747"/>
    </row>
    <row r="576" spans="4:14" ht="16" customHeight="1" x14ac:dyDescent="0.45">
      <c r="D576" s="1744"/>
      <c r="E576" s="1745"/>
      <c r="F576" s="1746"/>
      <c r="G576" s="1695"/>
      <c r="H576" s="1708"/>
      <c r="I576" s="1695"/>
      <c r="J576" s="1695"/>
      <c r="K576" s="1708"/>
      <c r="L576" s="1708"/>
      <c r="M576" s="1697"/>
      <c r="N576" s="1747"/>
    </row>
    <row r="577" spans="4:14" ht="16" customHeight="1" x14ac:dyDescent="0.45">
      <c r="D577" s="1744"/>
      <c r="E577" s="1745"/>
      <c r="F577" s="1746"/>
      <c r="G577" s="1695"/>
      <c r="H577" s="1708"/>
      <c r="I577" s="1695"/>
      <c r="J577" s="1695"/>
      <c r="K577" s="1708"/>
      <c r="L577" s="1708"/>
      <c r="M577" s="1697"/>
      <c r="N577" s="1747"/>
    </row>
    <row r="578" spans="4:14" ht="16" customHeight="1" x14ac:dyDescent="0.45">
      <c r="D578" s="1744"/>
      <c r="E578" s="1745"/>
      <c r="F578" s="1746"/>
      <c r="G578" s="1695"/>
      <c r="H578" s="1708"/>
      <c r="I578" s="1695"/>
      <c r="J578" s="1695"/>
      <c r="K578" s="1708"/>
      <c r="L578" s="1708"/>
      <c r="M578" s="1697"/>
      <c r="N578" s="1747"/>
    </row>
    <row r="579" spans="4:14" ht="16" customHeight="1" x14ac:dyDescent="0.45">
      <c r="D579" s="1744"/>
      <c r="E579" s="1745"/>
      <c r="F579" s="1746"/>
      <c r="G579" s="1695"/>
      <c r="H579" s="1708"/>
      <c r="I579" s="1695"/>
      <c r="J579" s="1695"/>
      <c r="K579" s="1708"/>
      <c r="L579" s="1708"/>
      <c r="M579" s="1697"/>
      <c r="N579" s="1747"/>
    </row>
    <row r="580" spans="4:14" ht="16" customHeight="1" x14ac:dyDescent="0.45">
      <c r="D580" s="1744"/>
      <c r="E580" s="1745"/>
      <c r="F580" s="1746"/>
      <c r="G580" s="1695"/>
      <c r="H580" s="1708"/>
      <c r="I580" s="1695"/>
      <c r="J580" s="1695"/>
      <c r="K580" s="1708"/>
      <c r="L580" s="1708"/>
      <c r="M580" s="1697"/>
      <c r="N580" s="1747"/>
    </row>
    <row r="581" spans="4:14" ht="16" customHeight="1" x14ac:dyDescent="0.45">
      <c r="D581" s="1744"/>
      <c r="E581" s="1745"/>
      <c r="F581" s="1746"/>
      <c r="G581" s="1695"/>
      <c r="H581" s="1708"/>
      <c r="I581" s="1695"/>
      <c r="J581" s="1695"/>
      <c r="K581" s="1708"/>
      <c r="L581" s="1708"/>
      <c r="M581" s="1697"/>
      <c r="N581" s="1747"/>
    </row>
    <row r="582" spans="4:14" ht="16" customHeight="1" x14ac:dyDescent="0.45">
      <c r="D582" s="1744"/>
      <c r="E582" s="1745"/>
      <c r="F582" s="1746"/>
      <c r="G582" s="1695"/>
      <c r="H582" s="1708"/>
      <c r="I582" s="1695"/>
      <c r="J582" s="1695"/>
      <c r="K582" s="1708"/>
      <c r="L582" s="1708"/>
      <c r="M582" s="1697"/>
      <c r="N582" s="1747"/>
    </row>
    <row r="583" spans="4:14" ht="16" customHeight="1" x14ac:dyDescent="0.45">
      <c r="D583" s="1744"/>
      <c r="E583" s="1745"/>
      <c r="F583" s="1746"/>
      <c r="G583" s="1695"/>
      <c r="H583" s="1708"/>
      <c r="I583" s="1695"/>
      <c r="J583" s="1695"/>
      <c r="K583" s="1708"/>
      <c r="L583" s="1708"/>
      <c r="M583" s="1697"/>
      <c r="N583" s="1747"/>
    </row>
    <row r="584" spans="4:14" ht="16" customHeight="1" x14ac:dyDescent="0.45">
      <c r="D584" s="1744"/>
      <c r="E584" s="1745"/>
      <c r="F584" s="1746"/>
      <c r="G584" s="1695"/>
      <c r="H584" s="1708"/>
      <c r="I584" s="1695"/>
      <c r="J584" s="1695"/>
      <c r="K584" s="1708"/>
      <c r="L584" s="1708"/>
      <c r="M584" s="1697"/>
      <c r="N584" s="1747"/>
    </row>
    <row r="585" spans="4:14" ht="16" customHeight="1" x14ac:dyDescent="0.45">
      <c r="D585" s="1744"/>
      <c r="E585" s="1745"/>
      <c r="F585" s="1746"/>
      <c r="G585" s="1695"/>
      <c r="H585" s="1708"/>
      <c r="I585" s="1695"/>
      <c r="J585" s="1695"/>
      <c r="K585" s="1708"/>
      <c r="L585" s="1708"/>
      <c r="M585" s="1697"/>
      <c r="N585" s="1747"/>
    </row>
    <row r="586" spans="4:14" ht="16" customHeight="1" x14ac:dyDescent="0.45">
      <c r="D586" s="1744"/>
      <c r="E586" s="1745"/>
      <c r="F586" s="1746"/>
      <c r="G586" s="1695"/>
      <c r="H586" s="1708"/>
      <c r="I586" s="1695"/>
      <c r="J586" s="1695"/>
      <c r="K586" s="1708"/>
      <c r="L586" s="1708"/>
      <c r="M586" s="1697"/>
      <c r="N586" s="1747"/>
    </row>
    <row r="587" spans="4:14" ht="16" customHeight="1" x14ac:dyDescent="0.45">
      <c r="D587" s="1744"/>
      <c r="E587" s="1745"/>
      <c r="F587" s="1746"/>
      <c r="G587" s="1695"/>
      <c r="H587" s="1708"/>
      <c r="I587" s="1695"/>
      <c r="J587" s="1695"/>
      <c r="K587" s="1708"/>
      <c r="L587" s="1708"/>
      <c r="M587" s="1697"/>
      <c r="N587" s="1747"/>
    </row>
    <row r="588" spans="4:14" ht="16" customHeight="1" x14ac:dyDescent="0.45">
      <c r="D588" s="1744"/>
      <c r="E588" s="1745"/>
      <c r="F588" s="1746"/>
      <c r="G588" s="1695"/>
      <c r="H588" s="1708"/>
      <c r="I588" s="1695"/>
      <c r="J588" s="1695"/>
      <c r="K588" s="1708"/>
      <c r="L588" s="1708"/>
      <c r="M588" s="1697"/>
      <c r="N588" s="1747"/>
    </row>
    <row r="589" spans="4:14" ht="16" customHeight="1" x14ac:dyDescent="0.45">
      <c r="D589" s="1744"/>
      <c r="E589" s="1745"/>
      <c r="F589" s="1746"/>
      <c r="G589" s="1695"/>
      <c r="H589" s="1708"/>
      <c r="I589" s="1695"/>
      <c r="J589" s="1695"/>
      <c r="K589" s="1708"/>
      <c r="L589" s="1708"/>
      <c r="M589" s="1697"/>
      <c r="N589" s="1747"/>
    </row>
    <row r="590" spans="4:14" ht="16" customHeight="1" x14ac:dyDescent="0.45">
      <c r="D590" s="1744"/>
      <c r="E590" s="1745"/>
      <c r="F590" s="1746"/>
      <c r="G590" s="1695"/>
      <c r="H590" s="1708"/>
      <c r="I590" s="1695"/>
      <c r="J590" s="1695"/>
      <c r="K590" s="1708"/>
      <c r="L590" s="1708"/>
      <c r="M590" s="1697"/>
      <c r="N590" s="1747"/>
    </row>
    <row r="591" spans="4:14" ht="16" customHeight="1" x14ac:dyDescent="0.45">
      <c r="D591" s="1744"/>
      <c r="E591" s="1745"/>
      <c r="F591" s="1746"/>
      <c r="G591" s="1695"/>
      <c r="H591" s="1708"/>
      <c r="I591" s="1695"/>
      <c r="J591" s="1695"/>
      <c r="K591" s="1708"/>
      <c r="L591" s="1708"/>
      <c r="M591" s="1697"/>
      <c r="N591" s="1747"/>
    </row>
    <row r="592" spans="4:14" ht="16" customHeight="1" x14ac:dyDescent="0.45">
      <c r="D592" s="1744"/>
      <c r="E592" s="1745"/>
      <c r="F592" s="1746"/>
      <c r="G592" s="1695"/>
      <c r="H592" s="1708"/>
      <c r="I592" s="1695"/>
      <c r="J592" s="1695"/>
      <c r="K592" s="1708"/>
      <c r="L592" s="1708"/>
      <c r="M592" s="1697"/>
      <c r="N592" s="1747"/>
    </row>
    <row r="593" spans="4:14" ht="16" customHeight="1" x14ac:dyDescent="0.45">
      <c r="D593" s="1744"/>
      <c r="E593" s="1745"/>
      <c r="F593" s="1746"/>
      <c r="G593" s="1695"/>
      <c r="H593" s="1708"/>
      <c r="I593" s="1695"/>
      <c r="J593" s="1695"/>
      <c r="K593" s="1708"/>
      <c r="L593" s="1708"/>
      <c r="M593" s="1697"/>
      <c r="N593" s="1747"/>
    </row>
    <row r="594" spans="4:14" ht="16" customHeight="1" x14ac:dyDescent="0.45">
      <c r="D594" s="1744"/>
      <c r="E594" s="1745"/>
      <c r="F594" s="1746"/>
      <c r="G594" s="1695"/>
      <c r="H594" s="1708"/>
      <c r="I594" s="1695"/>
      <c r="J594" s="1695"/>
      <c r="K594" s="1708"/>
      <c r="L594" s="1708"/>
      <c r="M594" s="1697"/>
      <c r="N594" s="1747"/>
    </row>
    <row r="595" spans="4:14" ht="16" customHeight="1" x14ac:dyDescent="0.45">
      <c r="D595" s="1744"/>
      <c r="E595" s="1745"/>
      <c r="F595" s="1746"/>
      <c r="G595" s="1695"/>
      <c r="H595" s="1708"/>
      <c r="I595" s="1695"/>
      <c r="J595" s="1695"/>
      <c r="K595" s="1708"/>
      <c r="L595" s="1708"/>
      <c r="M595" s="1697"/>
      <c r="N595" s="1747"/>
    </row>
    <row r="596" spans="4:14" ht="16" customHeight="1" x14ac:dyDescent="0.45">
      <c r="D596" s="1744"/>
      <c r="E596" s="1745"/>
      <c r="F596" s="1746"/>
      <c r="G596" s="1695"/>
      <c r="H596" s="1708"/>
      <c r="I596" s="1695"/>
      <c r="J596" s="1695"/>
      <c r="K596" s="1708"/>
      <c r="L596" s="1708"/>
      <c r="M596" s="1697"/>
      <c r="N596" s="1747"/>
    </row>
    <row r="597" spans="4:14" ht="16" customHeight="1" x14ac:dyDescent="0.45">
      <c r="D597" s="1744"/>
      <c r="E597" s="1745"/>
      <c r="F597" s="1746"/>
      <c r="G597" s="1695"/>
      <c r="H597" s="1708"/>
      <c r="I597" s="1695"/>
      <c r="J597" s="1695"/>
      <c r="K597" s="1708"/>
      <c r="L597" s="1708"/>
      <c r="M597" s="1697"/>
      <c r="N597" s="1747"/>
    </row>
    <row r="598" spans="4:14" ht="16" customHeight="1" x14ac:dyDescent="0.45">
      <c r="D598" s="1744"/>
      <c r="E598" s="1745"/>
      <c r="F598" s="1746"/>
      <c r="G598" s="1695"/>
      <c r="H598" s="1708"/>
      <c r="I598" s="1695"/>
      <c r="J598" s="1695"/>
      <c r="K598" s="1708"/>
      <c r="L598" s="1708"/>
      <c r="M598" s="1697"/>
      <c r="N598" s="1747"/>
    </row>
    <row r="599" spans="4:14" ht="16" customHeight="1" x14ac:dyDescent="0.45">
      <c r="D599" s="1744"/>
      <c r="E599" s="1745"/>
      <c r="F599" s="1746"/>
      <c r="G599" s="1695"/>
      <c r="H599" s="1708"/>
      <c r="I599" s="1695"/>
      <c r="J599" s="1695"/>
      <c r="K599" s="1708"/>
      <c r="L599" s="1708"/>
      <c r="M599" s="1697"/>
      <c r="N599" s="1747"/>
    </row>
    <row r="600" spans="4:14" ht="16" customHeight="1" x14ac:dyDescent="0.45">
      <c r="D600" s="1744"/>
      <c r="E600" s="1745"/>
      <c r="F600" s="1746"/>
      <c r="G600" s="1695"/>
      <c r="H600" s="1708"/>
      <c r="I600" s="1695"/>
      <c r="J600" s="1695"/>
      <c r="K600" s="1708"/>
      <c r="L600" s="1708"/>
      <c r="M600" s="1697"/>
      <c r="N600" s="1747"/>
    </row>
    <row r="601" spans="4:14" ht="16" customHeight="1" x14ac:dyDescent="0.45">
      <c r="D601" s="1744"/>
      <c r="E601" s="1745"/>
      <c r="F601" s="1746"/>
      <c r="G601" s="1695"/>
      <c r="H601" s="1708"/>
      <c r="I601" s="1695"/>
      <c r="J601" s="1695"/>
      <c r="K601" s="1708"/>
      <c r="L601" s="1708"/>
      <c r="M601" s="1697"/>
      <c r="N601" s="1747"/>
    </row>
    <row r="602" spans="4:14" ht="16" customHeight="1" x14ac:dyDescent="0.45">
      <c r="D602" s="1744"/>
      <c r="E602" s="1745"/>
      <c r="F602" s="1746"/>
      <c r="G602" s="1695"/>
      <c r="H602" s="1708"/>
      <c r="I602" s="1695"/>
      <c r="J602" s="1695"/>
      <c r="K602" s="1708"/>
      <c r="L602" s="1708"/>
      <c r="M602" s="1697"/>
      <c r="N602" s="1747"/>
    </row>
    <row r="603" spans="4:14" ht="16" customHeight="1" x14ac:dyDescent="0.45">
      <c r="D603" s="1744"/>
      <c r="E603" s="1745"/>
      <c r="F603" s="1746"/>
      <c r="G603" s="1695"/>
      <c r="H603" s="1708"/>
      <c r="I603" s="1695"/>
      <c r="J603" s="1695"/>
      <c r="K603" s="1708"/>
      <c r="L603" s="1708"/>
      <c r="M603" s="1697"/>
      <c r="N603" s="1747"/>
    </row>
    <row r="604" spans="4:14" ht="16" customHeight="1" x14ac:dyDescent="0.45">
      <c r="D604" s="1744"/>
      <c r="E604" s="1745"/>
      <c r="F604" s="1746"/>
      <c r="G604" s="1695"/>
      <c r="H604" s="1708"/>
      <c r="I604" s="1695"/>
      <c r="J604" s="1695"/>
      <c r="K604" s="1708"/>
      <c r="L604" s="1708"/>
      <c r="M604" s="1697"/>
      <c r="N604" s="1747"/>
    </row>
    <row r="605" spans="4:14" ht="16" customHeight="1" x14ac:dyDescent="0.45">
      <c r="D605" s="1744"/>
      <c r="E605" s="1745"/>
      <c r="F605" s="1746"/>
      <c r="G605" s="1695"/>
      <c r="H605" s="1708"/>
      <c r="I605" s="1695"/>
      <c r="J605" s="1695"/>
      <c r="K605" s="1708"/>
      <c r="L605" s="1708"/>
      <c r="M605" s="1697"/>
      <c r="N605" s="1747"/>
    </row>
    <row r="606" spans="4:14" ht="16" customHeight="1" x14ac:dyDescent="0.45">
      <c r="D606" s="1744"/>
      <c r="E606" s="1745"/>
      <c r="F606" s="1746"/>
      <c r="G606" s="1695"/>
      <c r="H606" s="1708"/>
      <c r="I606" s="1695"/>
      <c r="J606" s="1695"/>
      <c r="K606" s="1708"/>
      <c r="L606" s="1708"/>
      <c r="M606" s="1697"/>
      <c r="N606" s="1747"/>
    </row>
    <row r="607" spans="4:14" ht="16" customHeight="1" x14ac:dyDescent="0.45">
      <c r="D607" s="1744"/>
      <c r="E607" s="1745"/>
      <c r="F607" s="1746"/>
      <c r="G607" s="1695"/>
      <c r="H607" s="1708"/>
      <c r="I607" s="1695"/>
      <c r="J607" s="1695"/>
      <c r="K607" s="1708"/>
      <c r="L607" s="1708"/>
      <c r="M607" s="1697"/>
      <c r="N607" s="1747"/>
    </row>
    <row r="608" spans="4:14" ht="16" customHeight="1" x14ac:dyDescent="0.45">
      <c r="D608" s="1744"/>
      <c r="E608" s="1745"/>
      <c r="F608" s="1746"/>
      <c r="G608" s="1695"/>
      <c r="H608" s="1708"/>
      <c r="I608" s="1695"/>
      <c r="J608" s="1695"/>
      <c r="K608" s="1708"/>
      <c r="L608" s="1708"/>
      <c r="M608" s="1697"/>
      <c r="N608" s="1747"/>
    </row>
    <row r="609" spans="4:14" ht="16" customHeight="1" x14ac:dyDescent="0.45">
      <c r="D609" s="1744"/>
      <c r="E609" s="1745"/>
      <c r="F609" s="1746"/>
      <c r="G609" s="1695"/>
      <c r="H609" s="1708"/>
      <c r="I609" s="1695"/>
      <c r="J609" s="1695"/>
      <c r="K609" s="1708"/>
      <c r="L609" s="1708"/>
      <c r="M609" s="1697"/>
      <c r="N609" s="1747"/>
    </row>
    <row r="610" spans="4:14" ht="16" customHeight="1" x14ac:dyDescent="0.45">
      <c r="D610" s="1744"/>
      <c r="E610" s="1745"/>
      <c r="F610" s="1746"/>
      <c r="G610" s="1695"/>
      <c r="H610" s="1708"/>
      <c r="I610" s="1695"/>
      <c r="J610" s="1695"/>
      <c r="K610" s="1708"/>
      <c r="L610" s="1708"/>
      <c r="M610" s="1697"/>
      <c r="N610" s="1747"/>
    </row>
    <row r="611" spans="4:14" ht="16" customHeight="1" x14ac:dyDescent="0.45">
      <c r="D611" s="1744"/>
      <c r="E611" s="1745"/>
      <c r="F611" s="1746"/>
      <c r="G611" s="1695"/>
      <c r="H611" s="1708"/>
      <c r="I611" s="1695"/>
      <c r="J611" s="1695"/>
      <c r="K611" s="1708"/>
      <c r="L611" s="1708"/>
      <c r="M611" s="1697"/>
      <c r="N611" s="1747"/>
    </row>
    <row r="612" spans="4:14" ht="16" customHeight="1" x14ac:dyDescent="0.45">
      <c r="D612" s="1744"/>
      <c r="E612" s="1745"/>
      <c r="F612" s="1746"/>
      <c r="G612" s="1695"/>
      <c r="H612" s="1708"/>
      <c r="I612" s="1695"/>
      <c r="J612" s="1695"/>
      <c r="K612" s="1708"/>
      <c r="L612" s="1708"/>
      <c r="M612" s="1697"/>
      <c r="N612" s="1747"/>
    </row>
    <row r="613" spans="4:14" ht="16" customHeight="1" x14ac:dyDescent="0.45">
      <c r="D613" s="1744"/>
      <c r="E613" s="1745"/>
      <c r="F613" s="1746"/>
      <c r="G613" s="1695"/>
      <c r="H613" s="1708"/>
      <c r="I613" s="1695"/>
      <c r="J613" s="1695"/>
      <c r="K613" s="1708"/>
      <c r="L613" s="1708"/>
      <c r="M613" s="1697"/>
      <c r="N613" s="1747"/>
    </row>
    <row r="614" spans="4:14" ht="16" customHeight="1" x14ac:dyDescent="0.45">
      <c r="D614" s="1744"/>
      <c r="E614" s="1745"/>
      <c r="F614" s="1746"/>
      <c r="G614" s="1695"/>
      <c r="H614" s="1708"/>
      <c r="I614" s="1695"/>
      <c r="J614" s="1695"/>
      <c r="K614" s="1708"/>
      <c r="L614" s="1708"/>
      <c r="M614" s="1697"/>
      <c r="N614" s="1747"/>
    </row>
    <row r="615" spans="4:14" ht="16" customHeight="1" x14ac:dyDescent="0.45">
      <c r="D615" s="1744"/>
      <c r="E615" s="1745"/>
      <c r="F615" s="1746"/>
      <c r="G615" s="1695"/>
      <c r="H615" s="1708"/>
      <c r="I615" s="1695"/>
      <c r="J615" s="1695"/>
      <c r="K615" s="1708"/>
      <c r="L615" s="1708"/>
      <c r="M615" s="1697"/>
      <c r="N615" s="1747"/>
    </row>
    <row r="616" spans="4:14" ht="16" customHeight="1" x14ac:dyDescent="0.45">
      <c r="D616" s="1744"/>
      <c r="E616" s="1745"/>
      <c r="F616" s="1746"/>
      <c r="G616" s="1695"/>
      <c r="H616" s="1708"/>
      <c r="I616" s="1695"/>
      <c r="J616" s="1695"/>
      <c r="K616" s="1708"/>
      <c r="L616" s="1708"/>
      <c r="M616" s="1697"/>
      <c r="N616" s="1747"/>
    </row>
    <row r="617" spans="4:14" ht="16" customHeight="1" x14ac:dyDescent="0.45">
      <c r="D617" s="1744"/>
      <c r="E617" s="1745"/>
      <c r="F617" s="1746"/>
      <c r="G617" s="1695"/>
      <c r="H617" s="1708"/>
      <c r="I617" s="1695"/>
      <c r="J617" s="1695"/>
      <c r="K617" s="1708"/>
      <c r="L617" s="1708"/>
      <c r="M617" s="1697"/>
      <c r="N617" s="1747"/>
    </row>
    <row r="618" spans="4:14" ht="16" customHeight="1" x14ac:dyDescent="0.45">
      <c r="D618" s="1744"/>
      <c r="E618" s="1745"/>
      <c r="F618" s="1746"/>
      <c r="G618" s="1695"/>
      <c r="H618" s="1708"/>
      <c r="I618" s="1695"/>
      <c r="J618" s="1695"/>
      <c r="K618" s="1708"/>
      <c r="L618" s="1708"/>
      <c r="M618" s="1697"/>
      <c r="N618" s="1747"/>
    </row>
    <row r="619" spans="4:14" ht="16" customHeight="1" x14ac:dyDescent="0.45">
      <c r="D619" s="1744"/>
      <c r="E619" s="1745"/>
      <c r="F619" s="1746"/>
      <c r="G619" s="1695"/>
      <c r="H619" s="1708"/>
      <c r="I619" s="1695"/>
      <c r="J619" s="1695"/>
      <c r="K619" s="1708"/>
      <c r="L619" s="1708"/>
      <c r="M619" s="1697"/>
      <c r="N619" s="1747"/>
    </row>
    <row r="620" spans="4:14" ht="16" customHeight="1" x14ac:dyDescent="0.45">
      <c r="D620" s="1744"/>
      <c r="E620" s="1745"/>
      <c r="F620" s="1746"/>
      <c r="G620" s="1695"/>
      <c r="H620" s="1708"/>
      <c r="I620" s="1695"/>
      <c r="J620" s="1695"/>
      <c r="K620" s="1708"/>
      <c r="L620" s="1708"/>
      <c r="M620" s="1697"/>
      <c r="N620" s="1747"/>
    </row>
    <row r="621" spans="4:14" ht="16" customHeight="1" x14ac:dyDescent="0.45">
      <c r="D621" s="1744"/>
      <c r="E621" s="1745"/>
      <c r="F621" s="1746"/>
      <c r="G621" s="1695"/>
      <c r="H621" s="1708"/>
      <c r="I621" s="1695"/>
      <c r="J621" s="1695"/>
      <c r="K621" s="1708"/>
      <c r="L621" s="1708"/>
      <c r="M621" s="1697"/>
      <c r="N621" s="1747"/>
    </row>
    <row r="622" spans="4:14" ht="16" customHeight="1" x14ac:dyDescent="0.45">
      <c r="D622" s="1744"/>
      <c r="E622" s="1745"/>
      <c r="F622" s="1746"/>
      <c r="G622" s="1695"/>
      <c r="H622" s="1708"/>
      <c r="I622" s="1695"/>
      <c r="J622" s="1695"/>
      <c r="K622" s="1708"/>
      <c r="L622" s="1708"/>
      <c r="M622" s="1697"/>
      <c r="N622" s="1747"/>
    </row>
    <row r="623" spans="4:14" ht="16" customHeight="1" x14ac:dyDescent="0.45">
      <c r="D623" s="1744"/>
      <c r="E623" s="1745"/>
      <c r="F623" s="1746"/>
      <c r="G623" s="1695"/>
      <c r="H623" s="1708"/>
      <c r="I623" s="1695"/>
      <c r="J623" s="1695"/>
      <c r="K623" s="1708"/>
      <c r="L623" s="1708"/>
      <c r="M623" s="1697"/>
      <c r="N623" s="1747"/>
    </row>
    <row r="624" spans="4:14" ht="16" customHeight="1" x14ac:dyDescent="0.45">
      <c r="D624" s="1744"/>
      <c r="E624" s="1745"/>
      <c r="F624" s="1746"/>
      <c r="G624" s="1695"/>
      <c r="H624" s="1708"/>
      <c r="I624" s="1695"/>
      <c r="J624" s="1695"/>
      <c r="K624" s="1708"/>
      <c r="L624" s="1708"/>
      <c r="M624" s="1697"/>
      <c r="N624" s="1747"/>
    </row>
    <row r="625" spans="4:14" ht="16" customHeight="1" x14ac:dyDescent="0.45">
      <c r="D625" s="1744"/>
      <c r="E625" s="1745"/>
      <c r="F625" s="1746"/>
      <c r="G625" s="1695"/>
      <c r="H625" s="1708"/>
      <c r="I625" s="1695"/>
      <c r="J625" s="1695"/>
      <c r="K625" s="1708"/>
      <c r="L625" s="1708"/>
      <c r="M625" s="1697"/>
      <c r="N625" s="1747"/>
    </row>
    <row r="626" spans="4:14" ht="16" customHeight="1" x14ac:dyDescent="0.45">
      <c r="D626" s="1744"/>
      <c r="E626" s="1745"/>
      <c r="F626" s="1746"/>
      <c r="G626" s="1695"/>
      <c r="H626" s="1708"/>
      <c r="I626" s="1695"/>
      <c r="J626" s="1695"/>
      <c r="K626" s="1708"/>
      <c r="L626" s="1708"/>
      <c r="M626" s="1697"/>
      <c r="N626" s="1747"/>
    </row>
    <row r="627" spans="4:14" ht="16" customHeight="1" x14ac:dyDescent="0.45">
      <c r="D627" s="1744"/>
      <c r="E627" s="1745"/>
      <c r="F627" s="1746"/>
      <c r="G627" s="1695"/>
      <c r="H627" s="1708"/>
      <c r="I627" s="1695"/>
      <c r="J627" s="1695"/>
      <c r="K627" s="1708"/>
      <c r="L627" s="1708"/>
      <c r="M627" s="1697"/>
      <c r="N627" s="1747"/>
    </row>
    <row r="628" spans="4:14" ht="16" customHeight="1" x14ac:dyDescent="0.45">
      <c r="D628" s="1744"/>
      <c r="E628" s="1745"/>
      <c r="F628" s="1746"/>
      <c r="G628" s="1695"/>
      <c r="H628" s="1708"/>
      <c r="I628" s="1695"/>
      <c r="J628" s="1695"/>
      <c r="K628" s="1708"/>
      <c r="L628" s="1708"/>
      <c r="M628" s="1697"/>
      <c r="N628" s="1747"/>
    </row>
    <row r="629" spans="4:14" ht="16" customHeight="1" x14ac:dyDescent="0.45">
      <c r="D629" s="1744"/>
      <c r="E629" s="1745"/>
      <c r="F629" s="1746"/>
      <c r="G629" s="1695"/>
      <c r="H629" s="1708"/>
      <c r="I629" s="1695"/>
      <c r="J629" s="1695"/>
      <c r="K629" s="1708"/>
      <c r="L629" s="1708"/>
      <c r="M629" s="1697"/>
      <c r="N629" s="1747"/>
    </row>
    <row r="630" spans="4:14" ht="16" customHeight="1" x14ac:dyDescent="0.45">
      <c r="D630" s="1744"/>
      <c r="E630" s="1745"/>
      <c r="F630" s="1746"/>
      <c r="G630" s="1695"/>
      <c r="H630" s="1708"/>
      <c r="I630" s="1695"/>
      <c r="J630" s="1695"/>
      <c r="K630" s="1708"/>
      <c r="L630" s="1708"/>
      <c r="M630" s="1697"/>
      <c r="N630" s="1747"/>
    </row>
    <row r="631" spans="4:14" ht="16" customHeight="1" x14ac:dyDescent="0.45">
      <c r="D631" s="1744"/>
      <c r="E631" s="1745"/>
      <c r="F631" s="1746"/>
      <c r="G631" s="1695"/>
      <c r="H631" s="1708"/>
      <c r="I631" s="1695"/>
      <c r="J631" s="1695"/>
      <c r="K631" s="1708"/>
      <c r="L631" s="1708"/>
      <c r="M631" s="1697"/>
      <c r="N631" s="1747"/>
    </row>
    <row r="632" spans="4:14" ht="16" customHeight="1" x14ac:dyDescent="0.45">
      <c r="D632" s="1744"/>
      <c r="E632" s="1745"/>
      <c r="F632" s="1746"/>
      <c r="G632" s="1695"/>
      <c r="H632" s="1708"/>
      <c r="I632" s="1695"/>
      <c r="J632" s="1695"/>
      <c r="K632" s="1708"/>
      <c r="L632" s="1708"/>
      <c r="M632" s="1697"/>
      <c r="N632" s="1747"/>
    </row>
    <row r="633" spans="4:14" ht="16" customHeight="1" x14ac:dyDescent="0.45">
      <c r="D633" s="1744"/>
      <c r="E633" s="1745"/>
      <c r="F633" s="1746"/>
      <c r="G633" s="1695"/>
      <c r="H633" s="1708"/>
      <c r="I633" s="1695"/>
      <c r="J633" s="1695"/>
      <c r="K633" s="1708"/>
      <c r="L633" s="1708"/>
      <c r="M633" s="1697"/>
      <c r="N633" s="1747"/>
    </row>
    <row r="634" spans="4:14" ht="16" customHeight="1" x14ac:dyDescent="0.45">
      <c r="D634" s="1744"/>
      <c r="E634" s="1745"/>
      <c r="F634" s="1746"/>
      <c r="G634" s="1695"/>
      <c r="H634" s="1708"/>
      <c r="I634" s="1695"/>
      <c r="J634" s="1695"/>
      <c r="K634" s="1708"/>
      <c r="L634" s="1708"/>
      <c r="M634" s="1697"/>
      <c r="N634" s="1747"/>
    </row>
    <row r="635" spans="4:14" ht="16" customHeight="1" x14ac:dyDescent="0.45">
      <c r="D635" s="1744"/>
      <c r="E635" s="1745"/>
      <c r="F635" s="1746"/>
      <c r="G635" s="1695"/>
      <c r="H635" s="1708"/>
      <c r="I635" s="1695"/>
      <c r="J635" s="1695"/>
      <c r="K635" s="1708"/>
      <c r="L635" s="1708"/>
      <c r="M635" s="1697"/>
      <c r="N635" s="1747"/>
    </row>
    <row r="636" spans="4:14" ht="16" customHeight="1" x14ac:dyDescent="0.45">
      <c r="D636" s="1744"/>
      <c r="E636" s="1745"/>
      <c r="F636" s="1746"/>
      <c r="G636" s="1695"/>
      <c r="H636" s="1708"/>
      <c r="I636" s="1695"/>
      <c r="J636" s="1695"/>
      <c r="K636" s="1708"/>
      <c r="L636" s="1708"/>
      <c r="M636" s="1697"/>
      <c r="N636" s="1747"/>
    </row>
    <row r="637" spans="4:14" ht="16" customHeight="1" x14ac:dyDescent="0.45">
      <c r="D637" s="1744"/>
      <c r="E637" s="1745"/>
      <c r="F637" s="1746"/>
      <c r="G637" s="1695"/>
      <c r="H637" s="1708"/>
      <c r="I637" s="1695"/>
      <c r="J637" s="1695"/>
      <c r="K637" s="1708"/>
      <c r="L637" s="1708"/>
      <c r="M637" s="1697"/>
      <c r="N637" s="1747"/>
    </row>
    <row r="638" spans="4:14" ht="16" customHeight="1" x14ac:dyDescent="0.45">
      <c r="D638" s="1744"/>
      <c r="E638" s="1745"/>
      <c r="F638" s="1746"/>
      <c r="G638" s="1695"/>
      <c r="H638" s="1708"/>
      <c r="I638" s="1695"/>
      <c r="J638" s="1695"/>
      <c r="K638" s="1708"/>
      <c r="L638" s="1708"/>
      <c r="M638" s="1697"/>
      <c r="N638" s="1747"/>
    </row>
    <row r="639" spans="4:14" ht="16" customHeight="1" x14ac:dyDescent="0.45">
      <c r="D639" s="1744"/>
      <c r="E639" s="1745"/>
      <c r="F639" s="1746"/>
      <c r="G639" s="1695"/>
      <c r="H639" s="1708"/>
      <c r="I639" s="1695"/>
      <c r="J639" s="1695"/>
      <c r="K639" s="1708"/>
      <c r="L639" s="1708"/>
      <c r="M639" s="1697"/>
      <c r="N639" s="1747"/>
    </row>
    <row r="640" spans="4:14" ht="16" customHeight="1" x14ac:dyDescent="0.45">
      <c r="D640" s="1744"/>
      <c r="E640" s="1745"/>
      <c r="F640" s="1746"/>
      <c r="G640" s="1695"/>
      <c r="H640" s="1708"/>
      <c r="I640" s="1695"/>
      <c r="J640" s="1695"/>
      <c r="K640" s="1708"/>
      <c r="L640" s="1708"/>
      <c r="M640" s="1697"/>
      <c r="N640" s="1747"/>
    </row>
    <row r="641" spans="4:14" ht="16" customHeight="1" x14ac:dyDescent="0.45">
      <c r="D641" s="1744"/>
      <c r="E641" s="1745"/>
      <c r="F641" s="1746"/>
      <c r="G641" s="1695"/>
      <c r="H641" s="1708"/>
      <c r="I641" s="1695"/>
      <c r="J641" s="1695"/>
      <c r="K641" s="1708"/>
      <c r="L641" s="1708"/>
      <c r="M641" s="1697"/>
      <c r="N641" s="1747"/>
    </row>
    <row r="642" spans="4:14" ht="16" customHeight="1" x14ac:dyDescent="0.45">
      <c r="D642" s="1744"/>
      <c r="E642" s="1745"/>
      <c r="F642" s="1746"/>
      <c r="G642" s="1695"/>
      <c r="H642" s="1708"/>
      <c r="I642" s="1695"/>
      <c r="J642" s="1695"/>
      <c r="K642" s="1708"/>
      <c r="L642" s="1708"/>
      <c r="M642" s="1697"/>
      <c r="N642" s="1747"/>
    </row>
    <row r="643" spans="4:14" ht="16" customHeight="1" x14ac:dyDescent="0.45">
      <c r="D643" s="1744"/>
      <c r="E643" s="1745"/>
      <c r="F643" s="1746"/>
      <c r="G643" s="1695"/>
      <c r="H643" s="1708"/>
      <c r="I643" s="1695"/>
      <c r="J643" s="1695"/>
      <c r="K643" s="1708"/>
      <c r="L643" s="1708"/>
      <c r="M643" s="1697"/>
      <c r="N643" s="1747"/>
    </row>
    <row r="644" spans="4:14" ht="16" customHeight="1" x14ac:dyDescent="0.45">
      <c r="D644" s="1744"/>
      <c r="E644" s="1745"/>
      <c r="F644" s="1746"/>
      <c r="G644" s="1695"/>
      <c r="H644" s="1708"/>
      <c r="I644" s="1695"/>
      <c r="J644" s="1695"/>
      <c r="K644" s="1708"/>
      <c r="L644" s="1708"/>
      <c r="M644" s="1697"/>
      <c r="N644" s="1747"/>
    </row>
    <row r="645" spans="4:14" ht="16" customHeight="1" x14ac:dyDescent="0.45">
      <c r="D645" s="1744"/>
      <c r="E645" s="1745"/>
      <c r="F645" s="1746"/>
      <c r="G645" s="1695"/>
      <c r="H645" s="1708"/>
      <c r="I645" s="1695"/>
      <c r="J645" s="1695"/>
      <c r="K645" s="1708"/>
      <c r="L645" s="1708"/>
      <c r="M645" s="1697"/>
      <c r="N645" s="1747"/>
    </row>
    <row r="646" spans="4:14" ht="16" customHeight="1" x14ac:dyDescent="0.45">
      <c r="D646" s="1744"/>
      <c r="E646" s="1745"/>
      <c r="F646" s="1746"/>
      <c r="G646" s="1695"/>
      <c r="H646" s="1708"/>
      <c r="I646" s="1695"/>
      <c r="J646" s="1695"/>
      <c r="K646" s="1708"/>
      <c r="L646" s="1708"/>
      <c r="M646" s="1697"/>
      <c r="N646" s="1747"/>
    </row>
    <row r="647" spans="4:14" ht="16" customHeight="1" x14ac:dyDescent="0.45">
      <c r="D647" s="1744"/>
      <c r="E647" s="1745"/>
      <c r="F647" s="1746"/>
      <c r="G647" s="1695"/>
      <c r="H647" s="1708"/>
      <c r="I647" s="1695"/>
      <c r="J647" s="1695"/>
      <c r="K647" s="1708"/>
      <c r="L647" s="1708"/>
      <c r="M647" s="1697"/>
      <c r="N647" s="1747"/>
    </row>
    <row r="648" spans="4:14" ht="16" customHeight="1" x14ac:dyDescent="0.45">
      <c r="D648" s="1744"/>
      <c r="E648" s="1745"/>
      <c r="F648" s="1746"/>
      <c r="G648" s="1695"/>
      <c r="H648" s="1708"/>
      <c r="I648" s="1695"/>
      <c r="J648" s="1695"/>
      <c r="K648" s="1708"/>
      <c r="L648" s="1708"/>
      <c r="M648" s="1697"/>
      <c r="N648" s="1747"/>
    </row>
    <row r="649" spans="4:14" ht="16" customHeight="1" x14ac:dyDescent="0.45">
      <c r="D649" s="1744"/>
      <c r="E649" s="1745"/>
      <c r="F649" s="1746"/>
      <c r="G649" s="1695"/>
      <c r="H649" s="1708"/>
      <c r="I649" s="1695"/>
      <c r="J649" s="1695"/>
      <c r="K649" s="1708"/>
      <c r="L649" s="1708"/>
      <c r="M649" s="1697"/>
      <c r="N649" s="1747"/>
    </row>
    <row r="650" spans="4:14" ht="16" customHeight="1" x14ac:dyDescent="0.45">
      <c r="D650" s="1744"/>
      <c r="E650" s="1745"/>
      <c r="F650" s="1746"/>
      <c r="G650" s="1695"/>
      <c r="H650" s="1708"/>
      <c r="I650" s="1695"/>
      <c r="J650" s="1695"/>
      <c r="K650" s="1708"/>
      <c r="L650" s="1708"/>
      <c r="M650" s="1697"/>
      <c r="N650" s="1747"/>
    </row>
    <row r="651" spans="4:14" ht="16" customHeight="1" x14ac:dyDescent="0.45">
      <c r="D651" s="1744"/>
      <c r="E651" s="1745"/>
      <c r="F651" s="1746"/>
      <c r="G651" s="1695"/>
      <c r="H651" s="1708"/>
      <c r="I651" s="1695"/>
      <c r="J651" s="1695"/>
      <c r="K651" s="1708"/>
      <c r="L651" s="1708"/>
      <c r="M651" s="1697"/>
      <c r="N651" s="1747"/>
    </row>
    <row r="652" spans="4:14" ht="16" customHeight="1" x14ac:dyDescent="0.45">
      <c r="D652" s="1744"/>
      <c r="E652" s="1745"/>
      <c r="F652" s="1746"/>
      <c r="G652" s="1695"/>
      <c r="H652" s="1708"/>
      <c r="I652" s="1695"/>
      <c r="J652" s="1695"/>
      <c r="K652" s="1708"/>
      <c r="L652" s="1708"/>
      <c r="M652" s="1697"/>
      <c r="N652" s="1747"/>
    </row>
    <row r="653" spans="4:14" ht="16" customHeight="1" x14ac:dyDescent="0.45">
      <c r="D653" s="1744"/>
      <c r="E653" s="1745"/>
      <c r="F653" s="1746"/>
      <c r="G653" s="1695"/>
      <c r="H653" s="1708"/>
      <c r="I653" s="1695"/>
      <c r="J653" s="1695"/>
      <c r="K653" s="1708"/>
      <c r="L653" s="1708"/>
      <c r="M653" s="1697"/>
      <c r="N653" s="1747"/>
    </row>
    <row r="654" spans="4:14" ht="16" customHeight="1" x14ac:dyDescent="0.45">
      <c r="D654" s="1744"/>
      <c r="E654" s="1745"/>
      <c r="F654" s="1746"/>
      <c r="G654" s="1695"/>
      <c r="H654" s="1708"/>
      <c r="I654" s="1695"/>
      <c r="J654" s="1695"/>
      <c r="K654" s="1708"/>
      <c r="L654" s="1708"/>
      <c r="M654" s="1697"/>
      <c r="N654" s="1747"/>
    </row>
    <row r="655" spans="4:14" ht="16" customHeight="1" x14ac:dyDescent="0.45">
      <c r="D655" s="1744"/>
      <c r="E655" s="1745"/>
      <c r="F655" s="1746"/>
      <c r="G655" s="1695"/>
      <c r="H655" s="1708"/>
      <c r="I655" s="1695"/>
      <c r="J655" s="1695"/>
      <c r="K655" s="1708"/>
      <c r="L655" s="1708"/>
      <c r="M655" s="1697"/>
      <c r="N655" s="1747"/>
    </row>
    <row r="656" spans="4:14" ht="16" customHeight="1" x14ac:dyDescent="0.45">
      <c r="D656" s="1744"/>
      <c r="E656" s="1745"/>
      <c r="F656" s="1746"/>
      <c r="G656" s="1695"/>
      <c r="H656" s="1708"/>
      <c r="I656" s="1695"/>
      <c r="J656" s="1695"/>
      <c r="K656" s="1708"/>
      <c r="L656" s="1708"/>
      <c r="M656" s="1697"/>
      <c r="N656" s="1747"/>
    </row>
    <row r="657" spans="4:14" ht="16" customHeight="1" x14ac:dyDescent="0.45">
      <c r="D657" s="1744"/>
      <c r="E657" s="1745"/>
      <c r="F657" s="1746"/>
      <c r="G657" s="1695"/>
      <c r="H657" s="1708"/>
      <c r="I657" s="1695"/>
      <c r="J657" s="1695"/>
      <c r="K657" s="1708"/>
      <c r="L657" s="1708"/>
      <c r="M657" s="1697"/>
      <c r="N657" s="1747"/>
    </row>
    <row r="658" spans="4:14" ht="16" customHeight="1" x14ac:dyDescent="0.45">
      <c r="D658" s="1744"/>
      <c r="E658" s="1745"/>
      <c r="F658" s="1746"/>
      <c r="G658" s="1695"/>
      <c r="H658" s="1708"/>
      <c r="I658" s="1695"/>
      <c r="J658" s="1695"/>
      <c r="K658" s="1708"/>
      <c r="L658" s="1708"/>
      <c r="M658" s="1697"/>
      <c r="N658" s="1747"/>
    </row>
    <row r="659" spans="4:14" ht="16" customHeight="1" x14ac:dyDescent="0.45">
      <c r="D659" s="1744"/>
      <c r="E659" s="1745"/>
      <c r="F659" s="1746"/>
      <c r="G659" s="1695"/>
      <c r="H659" s="1708"/>
      <c r="I659" s="1695"/>
      <c r="J659" s="1695"/>
      <c r="K659" s="1708"/>
      <c r="L659" s="1708"/>
      <c r="M659" s="1697"/>
      <c r="N659" s="1747"/>
    </row>
    <row r="660" spans="4:14" ht="16" customHeight="1" x14ac:dyDescent="0.45">
      <c r="D660" s="1744"/>
      <c r="E660" s="1745"/>
      <c r="F660" s="1746"/>
      <c r="G660" s="1695"/>
      <c r="H660" s="1708"/>
      <c r="I660" s="1695"/>
      <c r="J660" s="1695"/>
      <c r="K660" s="1708"/>
      <c r="L660" s="1708"/>
      <c r="M660" s="1697"/>
      <c r="N660" s="1747"/>
    </row>
    <row r="661" spans="4:14" ht="16" customHeight="1" x14ac:dyDescent="0.45">
      <c r="D661" s="1744"/>
      <c r="E661" s="1745"/>
      <c r="F661" s="1746"/>
      <c r="G661" s="1695"/>
      <c r="H661" s="1708"/>
      <c r="I661" s="1695"/>
      <c r="J661" s="1695"/>
      <c r="K661" s="1708"/>
      <c r="L661" s="1708"/>
      <c r="M661" s="1697"/>
      <c r="N661" s="1747"/>
    </row>
    <row r="662" spans="4:14" ht="16" customHeight="1" x14ac:dyDescent="0.45">
      <c r="D662" s="1744"/>
      <c r="E662" s="1745"/>
      <c r="F662" s="1746"/>
      <c r="G662" s="1695"/>
      <c r="H662" s="1708"/>
      <c r="I662" s="1695"/>
      <c r="J662" s="1695"/>
      <c r="K662" s="1708"/>
      <c r="L662" s="1708"/>
      <c r="M662" s="1697"/>
      <c r="N662" s="1747"/>
    </row>
    <row r="663" spans="4:14" ht="16" customHeight="1" x14ac:dyDescent="0.45">
      <c r="D663" s="1744"/>
      <c r="E663" s="1745"/>
      <c r="F663" s="1746"/>
      <c r="G663" s="1695"/>
      <c r="H663" s="1708"/>
      <c r="I663" s="1695"/>
      <c r="J663" s="1695"/>
      <c r="K663" s="1708"/>
      <c r="L663" s="1708"/>
      <c r="M663" s="1697"/>
      <c r="N663" s="1747"/>
    </row>
    <row r="664" spans="4:14" ht="16" customHeight="1" x14ac:dyDescent="0.45">
      <c r="D664" s="1744"/>
      <c r="E664" s="1745"/>
      <c r="F664" s="1746"/>
      <c r="G664" s="1695"/>
      <c r="H664" s="1708"/>
      <c r="I664" s="1695"/>
      <c r="J664" s="1695"/>
      <c r="K664" s="1708"/>
      <c r="L664" s="1708"/>
      <c r="M664" s="1697"/>
      <c r="N664" s="1747"/>
    </row>
    <row r="665" spans="4:14" ht="16" customHeight="1" x14ac:dyDescent="0.45">
      <c r="D665" s="1744"/>
      <c r="E665" s="1745"/>
      <c r="F665" s="1746"/>
      <c r="G665" s="1695"/>
      <c r="H665" s="1708"/>
      <c r="I665" s="1695"/>
      <c r="J665" s="1695"/>
      <c r="K665" s="1708"/>
      <c r="L665" s="1708"/>
      <c r="M665" s="1697"/>
      <c r="N665" s="1747"/>
    </row>
    <row r="666" spans="4:14" ht="16" customHeight="1" x14ac:dyDescent="0.45">
      <c r="D666" s="1744"/>
      <c r="E666" s="1745"/>
      <c r="F666" s="1746"/>
      <c r="G666" s="1695"/>
      <c r="H666" s="1708"/>
      <c r="I666" s="1695"/>
      <c r="J666" s="1695"/>
      <c r="K666" s="1708"/>
      <c r="L666" s="1708"/>
      <c r="M666" s="1697"/>
      <c r="N666" s="1747"/>
    </row>
    <row r="667" spans="4:14" ht="16" customHeight="1" x14ac:dyDescent="0.45">
      <c r="D667" s="1744"/>
      <c r="E667" s="1745"/>
      <c r="F667" s="1746"/>
      <c r="G667" s="1695"/>
      <c r="H667" s="1708"/>
      <c r="I667" s="1695"/>
      <c r="J667" s="1695"/>
      <c r="K667" s="1708"/>
      <c r="L667" s="1708"/>
      <c r="M667" s="1697"/>
      <c r="N667" s="1747"/>
    </row>
    <row r="668" spans="4:14" ht="16" customHeight="1" x14ac:dyDescent="0.45">
      <c r="D668" s="1744"/>
      <c r="E668" s="1745"/>
      <c r="F668" s="1746"/>
      <c r="G668" s="1695"/>
      <c r="H668" s="1708"/>
      <c r="I668" s="1695"/>
      <c r="J668" s="1695"/>
      <c r="K668" s="1708"/>
      <c r="L668" s="1708"/>
      <c r="M668" s="1697"/>
      <c r="N668" s="1747"/>
    </row>
    <row r="669" spans="4:14" ht="16" customHeight="1" x14ac:dyDescent="0.45">
      <c r="D669" s="1744"/>
      <c r="E669" s="1745"/>
      <c r="F669" s="1746"/>
      <c r="G669" s="1695"/>
      <c r="H669" s="1708"/>
      <c r="I669" s="1695"/>
      <c r="J669" s="1695"/>
      <c r="K669" s="1708"/>
      <c r="L669" s="1708"/>
      <c r="M669" s="1697"/>
      <c r="N669" s="1747"/>
    </row>
    <row r="670" spans="4:14" ht="16" customHeight="1" x14ac:dyDescent="0.45">
      <c r="D670" s="1744"/>
      <c r="E670" s="1745"/>
      <c r="F670" s="1746"/>
      <c r="G670" s="1695"/>
      <c r="H670" s="1708"/>
      <c r="I670" s="1695"/>
      <c r="J670" s="1695"/>
      <c r="K670" s="1708"/>
      <c r="L670" s="1708"/>
      <c r="M670" s="1697"/>
      <c r="N670" s="1747"/>
    </row>
    <row r="671" spans="4:14" ht="16" customHeight="1" x14ac:dyDescent="0.45">
      <c r="D671" s="1744"/>
      <c r="E671" s="1745"/>
      <c r="F671" s="1746"/>
      <c r="G671" s="1695"/>
      <c r="H671" s="1708"/>
      <c r="I671" s="1695"/>
      <c r="J671" s="1695"/>
      <c r="K671" s="1708"/>
      <c r="L671" s="1708"/>
      <c r="M671" s="1697"/>
      <c r="N671" s="1747"/>
    </row>
    <row r="672" spans="4:14" ht="16" customHeight="1" x14ac:dyDescent="0.45">
      <c r="D672" s="1744"/>
      <c r="E672" s="1745"/>
      <c r="F672" s="1746"/>
      <c r="G672" s="1695"/>
      <c r="H672" s="1708"/>
      <c r="I672" s="1695"/>
      <c r="J672" s="1695"/>
      <c r="K672" s="1708"/>
      <c r="L672" s="1708"/>
      <c r="M672" s="1697"/>
      <c r="N672" s="1747"/>
    </row>
    <row r="673" spans="4:14" ht="16" customHeight="1" x14ac:dyDescent="0.45">
      <c r="D673" s="1744"/>
      <c r="E673" s="1745"/>
      <c r="F673" s="1746"/>
      <c r="G673" s="1695"/>
      <c r="H673" s="1708"/>
      <c r="I673" s="1695"/>
      <c r="J673" s="1695"/>
      <c r="K673" s="1708"/>
      <c r="L673" s="1708"/>
      <c r="M673" s="1697"/>
      <c r="N673" s="1747"/>
    </row>
    <row r="674" spans="4:14" ht="16" customHeight="1" x14ac:dyDescent="0.45">
      <c r="D674" s="1744"/>
      <c r="E674" s="1745"/>
      <c r="F674" s="1746"/>
      <c r="G674" s="1695"/>
      <c r="H674" s="1708"/>
      <c r="I674" s="1695"/>
      <c r="J674" s="1695"/>
      <c r="K674" s="1708"/>
      <c r="L674" s="1708"/>
      <c r="M674" s="1697"/>
      <c r="N674" s="1747"/>
    </row>
    <row r="675" spans="4:14" ht="16" customHeight="1" x14ac:dyDescent="0.45">
      <c r="D675" s="1744"/>
      <c r="E675" s="1745"/>
      <c r="F675" s="1746"/>
      <c r="G675" s="1695"/>
      <c r="H675" s="1708"/>
      <c r="I675" s="1695"/>
      <c r="J675" s="1695"/>
      <c r="K675" s="1708"/>
      <c r="L675" s="1708"/>
      <c r="M675" s="1697"/>
      <c r="N675" s="1747"/>
    </row>
    <row r="676" spans="4:14" ht="16" customHeight="1" x14ac:dyDescent="0.45">
      <c r="D676" s="1744"/>
      <c r="E676" s="1745"/>
      <c r="F676" s="1746"/>
      <c r="G676" s="1695"/>
      <c r="H676" s="1708"/>
      <c r="I676" s="1695"/>
      <c r="J676" s="1695"/>
      <c r="K676" s="1708"/>
      <c r="L676" s="1708"/>
      <c r="M676" s="1697"/>
      <c r="N676" s="1747"/>
    </row>
    <row r="677" spans="4:14" ht="16" customHeight="1" x14ac:dyDescent="0.45">
      <c r="D677" s="1744"/>
      <c r="E677" s="1745"/>
      <c r="F677" s="1746"/>
      <c r="G677" s="1695"/>
      <c r="H677" s="1708"/>
      <c r="I677" s="1695"/>
      <c r="J677" s="1695"/>
      <c r="K677" s="1708"/>
      <c r="L677" s="1708"/>
      <c r="M677" s="1697"/>
      <c r="N677" s="1747"/>
    </row>
    <row r="678" spans="4:14" ht="16" customHeight="1" x14ac:dyDescent="0.45">
      <c r="D678" s="1744"/>
      <c r="E678" s="1745"/>
      <c r="F678" s="1746"/>
      <c r="G678" s="1695"/>
      <c r="H678" s="1708"/>
      <c r="I678" s="1695"/>
      <c r="J678" s="1695"/>
      <c r="K678" s="1708"/>
      <c r="L678" s="1708"/>
      <c r="M678" s="1697"/>
      <c r="N678" s="1747"/>
    </row>
    <row r="679" spans="4:14" ht="16" customHeight="1" x14ac:dyDescent="0.45">
      <c r="D679" s="1744"/>
      <c r="E679" s="1745"/>
      <c r="F679" s="1746"/>
      <c r="G679" s="1695"/>
      <c r="H679" s="1708"/>
      <c r="I679" s="1695"/>
      <c r="J679" s="1695"/>
      <c r="K679" s="1708"/>
      <c r="L679" s="1708"/>
      <c r="M679" s="1697"/>
      <c r="N679" s="1747"/>
    </row>
    <row r="680" spans="4:14" ht="16" customHeight="1" x14ac:dyDescent="0.45">
      <c r="D680" s="1744"/>
      <c r="E680" s="1745"/>
      <c r="F680" s="1746"/>
      <c r="G680" s="1695"/>
      <c r="H680" s="1708"/>
      <c r="I680" s="1695"/>
      <c r="J680" s="1695"/>
      <c r="K680" s="1708"/>
      <c r="L680" s="1708"/>
      <c r="M680" s="1697"/>
      <c r="N680" s="1747"/>
    </row>
    <row r="681" spans="4:14" ht="16" customHeight="1" x14ac:dyDescent="0.45">
      <c r="D681" s="1744"/>
      <c r="E681" s="1745"/>
      <c r="F681" s="1746"/>
      <c r="G681" s="1695"/>
      <c r="H681" s="1708"/>
      <c r="I681" s="1695"/>
      <c r="J681" s="1695"/>
      <c r="K681" s="1708"/>
      <c r="L681" s="1708"/>
      <c r="M681" s="1697"/>
      <c r="N681" s="1747"/>
    </row>
    <row r="682" spans="4:14" ht="16" customHeight="1" x14ac:dyDescent="0.45">
      <c r="D682" s="1744"/>
      <c r="E682" s="1745"/>
      <c r="F682" s="1746"/>
      <c r="G682" s="1695"/>
      <c r="H682" s="1708"/>
      <c r="I682" s="1695"/>
      <c r="J682" s="1695"/>
      <c r="K682" s="1708"/>
      <c r="L682" s="1708"/>
      <c r="M682" s="1697"/>
      <c r="N682" s="1747"/>
    </row>
    <row r="683" spans="4:14" ht="16" customHeight="1" x14ac:dyDescent="0.45">
      <c r="D683" s="1744"/>
      <c r="E683" s="1745"/>
      <c r="F683" s="1746"/>
      <c r="G683" s="1695"/>
      <c r="H683" s="1708"/>
      <c r="I683" s="1695"/>
      <c r="J683" s="1695"/>
      <c r="K683" s="1708"/>
      <c r="L683" s="1708"/>
      <c r="M683" s="1697"/>
      <c r="N683" s="1747"/>
    </row>
    <row r="684" spans="4:14" ht="16" customHeight="1" x14ac:dyDescent="0.45">
      <c r="D684" s="1744"/>
      <c r="E684" s="1745"/>
      <c r="F684" s="1746"/>
      <c r="G684" s="1695"/>
      <c r="H684" s="1708"/>
      <c r="I684" s="1695"/>
      <c r="J684" s="1695"/>
      <c r="K684" s="1708"/>
      <c r="L684" s="1708"/>
      <c r="M684" s="1697"/>
      <c r="N684" s="1747"/>
    </row>
    <row r="685" spans="4:14" ht="16" customHeight="1" x14ac:dyDescent="0.45">
      <c r="D685" s="1744"/>
      <c r="E685" s="1745"/>
      <c r="F685" s="1746"/>
      <c r="G685" s="1695"/>
      <c r="H685" s="1708"/>
      <c r="I685" s="1695"/>
      <c r="J685" s="1695"/>
      <c r="K685" s="1708"/>
      <c r="L685" s="1708"/>
      <c r="M685" s="1697"/>
      <c r="N685" s="1747"/>
    </row>
    <row r="686" spans="4:14" ht="16" customHeight="1" x14ac:dyDescent="0.45">
      <c r="D686" s="1744"/>
      <c r="E686" s="1745"/>
      <c r="F686" s="1746"/>
      <c r="G686" s="1695"/>
      <c r="H686" s="1708"/>
      <c r="I686" s="1695"/>
      <c r="J686" s="1695"/>
      <c r="K686" s="1708"/>
      <c r="L686" s="1708"/>
      <c r="M686" s="1697"/>
      <c r="N686" s="1747"/>
    </row>
    <row r="687" spans="4:14" ht="16" customHeight="1" x14ac:dyDescent="0.45">
      <c r="D687" s="1744"/>
      <c r="E687" s="1745"/>
      <c r="F687" s="1746"/>
      <c r="G687" s="1695"/>
      <c r="H687" s="1708"/>
      <c r="I687" s="1695"/>
      <c r="J687" s="1695"/>
      <c r="K687" s="1708"/>
      <c r="L687" s="1708"/>
      <c r="M687" s="1697"/>
      <c r="N687" s="1747"/>
    </row>
    <row r="688" spans="4:14" ht="16" customHeight="1" x14ac:dyDescent="0.45">
      <c r="D688" s="1744"/>
      <c r="E688" s="1745"/>
      <c r="F688" s="1746"/>
      <c r="G688" s="1695"/>
      <c r="H688" s="1708"/>
      <c r="I688" s="1695"/>
      <c r="J688" s="1695"/>
      <c r="K688" s="1708"/>
      <c r="L688" s="1708"/>
      <c r="M688" s="1697"/>
      <c r="N688" s="1747"/>
    </row>
    <row r="689" spans="4:14" ht="16" customHeight="1" x14ac:dyDescent="0.45">
      <c r="D689" s="1744"/>
      <c r="E689" s="1745"/>
      <c r="F689" s="1746"/>
      <c r="G689" s="1695"/>
      <c r="H689" s="1708"/>
      <c r="I689" s="1695"/>
      <c r="J689" s="1695"/>
      <c r="K689" s="1708"/>
      <c r="L689" s="1708"/>
      <c r="M689" s="1697"/>
      <c r="N689" s="1747"/>
    </row>
    <row r="690" spans="4:14" ht="16" customHeight="1" x14ac:dyDescent="0.45">
      <c r="D690" s="1744"/>
      <c r="E690" s="1745"/>
      <c r="F690" s="1746"/>
      <c r="G690" s="1695"/>
      <c r="H690" s="1708"/>
      <c r="I690" s="1695"/>
      <c r="J690" s="1695"/>
      <c r="K690" s="1708"/>
      <c r="L690" s="1708"/>
      <c r="M690" s="1697"/>
      <c r="N690" s="1747"/>
    </row>
    <row r="691" spans="4:14" ht="16" customHeight="1" x14ac:dyDescent="0.45">
      <c r="D691" s="1744"/>
      <c r="E691" s="1745"/>
      <c r="F691" s="1746"/>
      <c r="G691" s="1695"/>
      <c r="H691" s="1708"/>
      <c r="I691" s="1695"/>
      <c r="J691" s="1695"/>
      <c r="K691" s="1708"/>
      <c r="L691" s="1708"/>
      <c r="M691" s="1697"/>
      <c r="N691" s="1747"/>
    </row>
    <row r="692" spans="4:14" ht="16" customHeight="1" x14ac:dyDescent="0.45">
      <c r="D692" s="1744"/>
      <c r="E692" s="1745"/>
      <c r="F692" s="1746"/>
      <c r="G692" s="1695"/>
      <c r="H692" s="1708"/>
      <c r="I692" s="1695"/>
      <c r="J692" s="1695"/>
      <c r="K692" s="1708"/>
      <c r="L692" s="1708"/>
      <c r="M692" s="1697"/>
      <c r="N692" s="1747"/>
    </row>
    <row r="693" spans="4:14" ht="16" customHeight="1" x14ac:dyDescent="0.45">
      <c r="D693" s="1744"/>
      <c r="E693" s="1745"/>
      <c r="F693" s="1746"/>
      <c r="G693" s="1695"/>
      <c r="H693" s="1708"/>
      <c r="I693" s="1695"/>
      <c r="J693" s="1695"/>
      <c r="K693" s="1708"/>
      <c r="L693" s="1708"/>
      <c r="M693" s="1697"/>
      <c r="N693" s="1747"/>
    </row>
    <row r="694" spans="4:14" ht="16" customHeight="1" x14ac:dyDescent="0.45">
      <c r="D694" s="1744"/>
      <c r="E694" s="1745"/>
      <c r="F694" s="1746"/>
      <c r="G694" s="1695"/>
      <c r="H694" s="1708"/>
      <c r="I694" s="1695"/>
      <c r="J694" s="1695"/>
      <c r="K694" s="1708"/>
      <c r="L694" s="1708"/>
      <c r="M694" s="1697"/>
      <c r="N694" s="1747"/>
    </row>
    <row r="695" spans="4:14" ht="16" customHeight="1" x14ac:dyDescent="0.45">
      <c r="D695" s="1744"/>
      <c r="E695" s="1745"/>
      <c r="F695" s="1746"/>
      <c r="G695" s="1695"/>
      <c r="H695" s="1708"/>
      <c r="I695" s="1695"/>
      <c r="J695" s="1695"/>
      <c r="K695" s="1708"/>
      <c r="L695" s="1708"/>
      <c r="M695" s="1697"/>
      <c r="N695" s="1747"/>
    </row>
    <row r="696" spans="4:14" ht="16" customHeight="1" x14ac:dyDescent="0.45">
      <c r="D696" s="1744"/>
      <c r="E696" s="1745"/>
      <c r="F696" s="1746"/>
      <c r="G696" s="1695"/>
      <c r="H696" s="1708"/>
      <c r="I696" s="1695"/>
      <c r="J696" s="1695"/>
      <c r="K696" s="1708"/>
      <c r="L696" s="1708"/>
      <c r="M696" s="1697"/>
      <c r="N696" s="1747"/>
    </row>
    <row r="697" spans="4:14" ht="16" customHeight="1" x14ac:dyDescent="0.45">
      <c r="D697" s="1744"/>
      <c r="E697" s="1745"/>
      <c r="F697" s="1746"/>
      <c r="G697" s="1695"/>
      <c r="H697" s="1708"/>
      <c r="I697" s="1695"/>
      <c r="J697" s="1695"/>
      <c r="K697" s="1708"/>
      <c r="L697" s="1708"/>
      <c r="M697" s="1697"/>
      <c r="N697" s="1747"/>
    </row>
    <row r="698" spans="4:14" ht="16" customHeight="1" x14ac:dyDescent="0.45">
      <c r="D698" s="1744"/>
      <c r="E698" s="1745"/>
      <c r="F698" s="1746"/>
      <c r="G698" s="1695"/>
      <c r="H698" s="1708"/>
      <c r="I698" s="1695"/>
      <c r="J698" s="1695"/>
      <c r="K698" s="1708"/>
      <c r="L698" s="1708"/>
      <c r="M698" s="1697"/>
      <c r="N698" s="1747"/>
    </row>
    <row r="699" spans="4:14" ht="16" customHeight="1" x14ac:dyDescent="0.45">
      <c r="D699" s="1744"/>
      <c r="E699" s="1745"/>
      <c r="F699" s="1746"/>
      <c r="G699" s="1695"/>
      <c r="H699" s="1708"/>
      <c r="I699" s="1695"/>
      <c r="J699" s="1695"/>
      <c r="K699" s="1708"/>
      <c r="L699" s="1708"/>
      <c r="M699" s="1697"/>
      <c r="N699" s="1747"/>
    </row>
    <row r="700" spans="4:14" ht="16" customHeight="1" x14ac:dyDescent="0.45">
      <c r="D700" s="1744"/>
      <c r="E700" s="1745"/>
      <c r="F700" s="1746"/>
      <c r="G700" s="1695"/>
      <c r="H700" s="1708"/>
      <c r="I700" s="1695"/>
      <c r="J700" s="1695"/>
      <c r="K700" s="1708"/>
      <c r="L700" s="1708"/>
      <c r="M700" s="1697"/>
      <c r="N700" s="1747"/>
    </row>
    <row r="701" spans="4:14" ht="16" customHeight="1" x14ac:dyDescent="0.45">
      <c r="D701" s="1744"/>
      <c r="E701" s="1745"/>
      <c r="F701" s="1746"/>
      <c r="G701" s="1695"/>
      <c r="H701" s="1708"/>
      <c r="I701" s="1695"/>
      <c r="J701" s="1695"/>
      <c r="K701" s="1708"/>
      <c r="L701" s="1708"/>
      <c r="M701" s="1697"/>
      <c r="N701" s="1747"/>
    </row>
    <row r="702" spans="4:14" ht="16" customHeight="1" x14ac:dyDescent="0.45">
      <c r="D702" s="1744"/>
      <c r="E702" s="1745"/>
      <c r="F702" s="1746"/>
      <c r="G702" s="1695"/>
      <c r="H702" s="1708"/>
      <c r="I702" s="1695"/>
      <c r="J702" s="1695"/>
      <c r="K702" s="1708"/>
      <c r="L702" s="1708"/>
      <c r="M702" s="1697"/>
      <c r="N702" s="1747"/>
    </row>
    <row r="703" spans="4:14" ht="16" customHeight="1" x14ac:dyDescent="0.45">
      <c r="D703" s="1744"/>
      <c r="E703" s="1745"/>
      <c r="F703" s="1746"/>
      <c r="G703" s="1695"/>
      <c r="H703" s="1708"/>
      <c r="I703" s="1695"/>
      <c r="J703" s="1695"/>
      <c r="K703" s="1708"/>
      <c r="L703" s="1708"/>
      <c r="M703" s="1697"/>
      <c r="N703" s="1747"/>
    </row>
    <row r="704" spans="4:14" ht="16" customHeight="1" x14ac:dyDescent="0.45">
      <c r="D704" s="1744"/>
      <c r="E704" s="1745"/>
      <c r="F704" s="1746"/>
      <c r="G704" s="1695"/>
      <c r="H704" s="1708"/>
      <c r="I704" s="1695"/>
      <c r="J704" s="1695"/>
      <c r="K704" s="1708"/>
      <c r="L704" s="1708"/>
      <c r="M704" s="1697"/>
      <c r="N704" s="1747"/>
    </row>
    <row r="705" spans="4:15" ht="16" customHeight="1" x14ac:dyDescent="0.45">
      <c r="D705" s="1744"/>
      <c r="E705" s="1745"/>
      <c r="F705" s="1746"/>
      <c r="G705" s="1695"/>
      <c r="H705" s="1708"/>
      <c r="I705" s="1695"/>
      <c r="J705" s="1695"/>
      <c r="K705" s="1708"/>
      <c r="L705" s="1708"/>
      <c r="M705" s="1697"/>
      <c r="N705" s="1747"/>
    </row>
    <row r="706" spans="4:15" ht="16" customHeight="1" x14ac:dyDescent="0.45">
      <c r="D706" s="1744"/>
      <c r="E706" s="1745"/>
      <c r="F706" s="1746"/>
      <c r="G706" s="1695"/>
      <c r="H706" s="1708"/>
      <c r="I706" s="1695"/>
      <c r="J706" s="1695"/>
      <c r="K706" s="1708"/>
      <c r="L706" s="1708"/>
      <c r="M706" s="1697"/>
      <c r="N706" s="1747"/>
    </row>
    <row r="707" spans="4:15" ht="16" customHeight="1" x14ac:dyDescent="0.45">
      <c r="D707" s="1744"/>
      <c r="E707" s="1745"/>
      <c r="F707" s="1746"/>
      <c r="G707" s="1695"/>
      <c r="H707" s="1708"/>
      <c r="I707" s="1695"/>
      <c r="J707" s="1695"/>
      <c r="K707" s="1708"/>
      <c r="L707" s="1708"/>
      <c r="M707" s="1697"/>
      <c r="N707" s="1747"/>
      <c r="O707" s="367">
        <v>1</v>
      </c>
    </row>
    <row r="708" spans="4:15" ht="16" customHeight="1" x14ac:dyDescent="0.45">
      <c r="D708" s="1744"/>
      <c r="E708" s="1745"/>
      <c r="F708" s="1746"/>
      <c r="G708" s="1695"/>
      <c r="H708" s="1708"/>
      <c r="I708" s="1695"/>
      <c r="J708" s="1695"/>
      <c r="K708" s="1708"/>
      <c r="L708" s="1708"/>
      <c r="M708" s="1697"/>
      <c r="N708" s="1747"/>
    </row>
    <row r="709" spans="4:15" ht="16" customHeight="1" x14ac:dyDescent="0.45">
      <c r="D709" s="1744"/>
      <c r="E709" s="1745"/>
      <c r="F709" s="1746"/>
      <c r="G709" s="1695"/>
      <c r="H709" s="1708"/>
      <c r="I709" s="1695"/>
      <c r="J709" s="1695"/>
      <c r="K709" s="1708"/>
      <c r="L709" s="1708"/>
      <c r="M709" s="1697"/>
      <c r="N709" s="1747"/>
    </row>
    <row r="710" spans="4:15" ht="16" customHeight="1" x14ac:dyDescent="0.45">
      <c r="D710" s="1744"/>
      <c r="E710" s="1745"/>
      <c r="F710" s="1746"/>
      <c r="G710" s="1695"/>
      <c r="H710" s="1708"/>
      <c r="I710" s="1695"/>
      <c r="J710" s="1695"/>
      <c r="K710" s="1708"/>
      <c r="L710" s="1708"/>
      <c r="M710" s="1697"/>
      <c r="N710" s="1747"/>
    </row>
    <row r="711" spans="4:15" ht="16" customHeight="1" x14ac:dyDescent="0.45">
      <c r="D711" s="1744"/>
      <c r="E711" s="1745"/>
      <c r="F711" s="1746"/>
      <c r="G711" s="1695"/>
      <c r="H711" s="1708"/>
      <c r="I711" s="1695"/>
      <c r="J711" s="1695"/>
      <c r="K711" s="1708"/>
      <c r="L711" s="1708"/>
      <c r="M711" s="1697"/>
      <c r="N711" s="1747"/>
    </row>
    <row r="712" spans="4:15" ht="16" customHeight="1" x14ac:dyDescent="0.45">
      <c r="D712" s="1744"/>
      <c r="E712" s="1745"/>
      <c r="F712" s="1746"/>
      <c r="G712" s="1695"/>
      <c r="H712" s="1708"/>
      <c r="I712" s="1695"/>
      <c r="J712" s="1695"/>
      <c r="K712" s="1708"/>
      <c r="L712" s="1708"/>
      <c r="M712" s="1697"/>
      <c r="N712" s="1747"/>
    </row>
    <row r="713" spans="4:15" ht="16" customHeight="1" x14ac:dyDescent="0.45">
      <c r="D713" s="1744"/>
      <c r="E713" s="1745"/>
      <c r="F713" s="1746"/>
      <c r="G713" s="1695"/>
      <c r="H713" s="1708"/>
      <c r="I713" s="1695"/>
      <c r="J713" s="1695"/>
      <c r="K713" s="1708"/>
      <c r="L713" s="1708"/>
      <c r="M713" s="1697"/>
      <c r="N713" s="1747"/>
    </row>
    <row r="714" spans="4:15" ht="16" customHeight="1" x14ac:dyDescent="0.45">
      <c r="D714" s="1744"/>
      <c r="E714" s="1745"/>
      <c r="F714" s="1746"/>
      <c r="G714" s="1695"/>
      <c r="H714" s="1708"/>
      <c r="I714" s="1695"/>
      <c r="J714" s="1695"/>
      <c r="K714" s="1708"/>
      <c r="L714" s="1708"/>
      <c r="M714" s="1697"/>
      <c r="N714" s="1747"/>
    </row>
    <row r="715" spans="4:15" ht="16" customHeight="1" x14ac:dyDescent="0.45">
      <c r="D715" s="1744"/>
      <c r="E715" s="1745"/>
      <c r="F715" s="1746"/>
      <c r="G715" s="1695"/>
      <c r="H715" s="1708"/>
      <c r="I715" s="1695"/>
      <c r="J715" s="1695"/>
      <c r="K715" s="1708"/>
      <c r="L715" s="1708"/>
      <c r="M715" s="1697"/>
      <c r="N715" s="1747"/>
    </row>
    <row r="716" spans="4:15" ht="16" customHeight="1" x14ac:dyDescent="0.45">
      <c r="D716" s="1744"/>
      <c r="E716" s="1745"/>
      <c r="F716" s="1746"/>
      <c r="G716" s="1695"/>
      <c r="H716" s="1708"/>
      <c r="I716" s="1695"/>
      <c r="J716" s="1695"/>
      <c r="K716" s="1708"/>
      <c r="L716" s="1708"/>
      <c r="M716" s="1697"/>
      <c r="N716" s="1747"/>
    </row>
    <row r="717" spans="4:15" ht="16" customHeight="1" x14ac:dyDescent="0.45">
      <c r="D717" s="1744"/>
      <c r="E717" s="1745"/>
      <c r="F717" s="1746"/>
      <c r="G717" s="1695"/>
      <c r="H717" s="1708"/>
      <c r="I717" s="1695"/>
      <c r="J717" s="1695"/>
      <c r="K717" s="1708"/>
      <c r="L717" s="1708"/>
      <c r="M717" s="1697"/>
      <c r="N717" s="1747"/>
    </row>
    <row r="718" spans="4:15" ht="16" customHeight="1" x14ac:dyDescent="0.45">
      <c r="D718" s="1744"/>
      <c r="E718" s="1745"/>
      <c r="F718" s="1746"/>
      <c r="G718" s="1695"/>
      <c r="H718" s="1708"/>
      <c r="I718" s="1695"/>
      <c r="J718" s="1695"/>
      <c r="K718" s="1708"/>
      <c r="L718" s="1708"/>
      <c r="M718" s="1697"/>
      <c r="N718" s="1747"/>
    </row>
    <row r="719" spans="4:15" ht="16" customHeight="1" x14ac:dyDescent="0.45">
      <c r="D719" s="1744"/>
      <c r="E719" s="1745"/>
      <c r="F719" s="1746"/>
      <c r="G719" s="1695"/>
      <c r="H719" s="1708"/>
      <c r="I719" s="1695"/>
      <c r="J719" s="1695"/>
      <c r="K719" s="1708"/>
      <c r="L719" s="1708"/>
      <c r="M719" s="1697"/>
      <c r="N719" s="1747"/>
    </row>
    <row r="720" spans="4:15" ht="16" customHeight="1" x14ac:dyDescent="0.45">
      <c r="D720" s="1744"/>
      <c r="E720" s="1745"/>
      <c r="F720" s="1746"/>
      <c r="G720" s="1695"/>
      <c r="H720" s="1708"/>
      <c r="I720" s="1695"/>
      <c r="J720" s="1695"/>
      <c r="K720" s="1708"/>
      <c r="L720" s="1708"/>
      <c r="M720" s="1697"/>
      <c r="N720" s="1747"/>
    </row>
    <row r="721" spans="4:14" ht="16" customHeight="1" x14ac:dyDescent="0.45">
      <c r="D721" s="1744"/>
      <c r="E721" s="1745"/>
      <c r="F721" s="1746"/>
      <c r="G721" s="1695"/>
      <c r="H721" s="1708"/>
      <c r="I721" s="1695"/>
      <c r="J721" s="1695"/>
      <c r="K721" s="1708"/>
      <c r="L721" s="1708"/>
      <c r="M721" s="1697"/>
      <c r="N721" s="1747"/>
    </row>
    <row r="722" spans="4:14" ht="16" customHeight="1" x14ac:dyDescent="0.45">
      <c r="D722" s="1744"/>
      <c r="E722" s="1745"/>
      <c r="F722" s="1746"/>
      <c r="G722" s="1695"/>
      <c r="H722" s="1708"/>
      <c r="I722" s="1695"/>
      <c r="J722" s="1695"/>
      <c r="K722" s="1708"/>
      <c r="L722" s="1708"/>
      <c r="M722" s="1697"/>
      <c r="N722" s="1747"/>
    </row>
    <row r="723" spans="4:14" ht="16" customHeight="1" x14ac:dyDescent="0.45">
      <c r="D723" s="1744"/>
      <c r="E723" s="1745"/>
      <c r="F723" s="1746"/>
      <c r="G723" s="1695"/>
      <c r="H723" s="1708"/>
      <c r="I723" s="1695"/>
      <c r="J723" s="1695"/>
      <c r="K723" s="1708"/>
      <c r="L723" s="1708"/>
      <c r="M723" s="1697"/>
      <c r="N723" s="1747"/>
    </row>
    <row r="724" spans="4:14" ht="16" customHeight="1" x14ac:dyDescent="0.45">
      <c r="D724" s="1744"/>
      <c r="E724" s="1745"/>
      <c r="F724" s="1746"/>
      <c r="G724" s="1695"/>
      <c r="H724" s="1708"/>
      <c r="I724" s="1695"/>
      <c r="J724" s="1695"/>
      <c r="K724" s="1708"/>
      <c r="L724" s="1708"/>
      <c r="M724" s="1697"/>
      <c r="N724" s="1747"/>
    </row>
    <row r="725" spans="4:14" ht="16" customHeight="1" x14ac:dyDescent="0.45">
      <c r="D725" s="1744"/>
      <c r="E725" s="1745"/>
      <c r="F725" s="1746"/>
      <c r="G725" s="1695"/>
      <c r="H725" s="1708"/>
      <c r="I725" s="1695"/>
      <c r="J725" s="1695"/>
      <c r="K725" s="1708"/>
      <c r="L725" s="1708"/>
      <c r="M725" s="1697"/>
      <c r="N725" s="1747"/>
    </row>
    <row r="726" spans="4:14" ht="16" customHeight="1" x14ac:dyDescent="0.45">
      <c r="D726" s="1744"/>
      <c r="E726" s="1745"/>
      <c r="F726" s="1746"/>
      <c r="G726" s="1695"/>
      <c r="H726" s="1708"/>
      <c r="I726" s="1695"/>
      <c r="J726" s="1695"/>
      <c r="K726" s="1708"/>
      <c r="L726" s="1708"/>
      <c r="M726" s="1697"/>
      <c r="N726" s="1747"/>
    </row>
    <row r="727" spans="4:14" ht="16" customHeight="1" x14ac:dyDescent="0.45">
      <c r="D727" s="1744"/>
      <c r="E727" s="1745"/>
      <c r="F727" s="1746"/>
      <c r="G727" s="1695"/>
      <c r="H727" s="1708"/>
      <c r="I727" s="1695"/>
      <c r="J727" s="1695"/>
      <c r="K727" s="1708"/>
      <c r="L727" s="1708"/>
      <c r="M727" s="1697"/>
      <c r="N727" s="1747"/>
    </row>
    <row r="728" spans="4:14" ht="16" customHeight="1" x14ac:dyDescent="0.45">
      <c r="D728" s="1744"/>
      <c r="E728" s="1745"/>
      <c r="F728" s="1746"/>
      <c r="G728" s="1695"/>
      <c r="H728" s="1708"/>
      <c r="I728" s="1695"/>
      <c r="J728" s="1695"/>
      <c r="K728" s="1708"/>
      <c r="L728" s="1708"/>
      <c r="M728" s="1697"/>
      <c r="N728" s="1747"/>
    </row>
    <row r="729" spans="4:14" ht="16" customHeight="1" x14ac:dyDescent="0.45">
      <c r="D729" s="1744"/>
      <c r="E729" s="1745"/>
      <c r="F729" s="1746"/>
      <c r="G729" s="1695"/>
      <c r="H729" s="1708"/>
      <c r="I729" s="1695"/>
      <c r="J729" s="1695"/>
      <c r="K729" s="1708"/>
      <c r="L729" s="1708"/>
      <c r="M729" s="1697"/>
      <c r="N729" s="1747"/>
    </row>
    <row r="730" spans="4:14" ht="16" customHeight="1" x14ac:dyDescent="0.45">
      <c r="D730" s="1744"/>
      <c r="E730" s="1745"/>
      <c r="F730" s="1746"/>
      <c r="G730" s="1695"/>
      <c r="H730" s="1708"/>
      <c r="I730" s="1695"/>
      <c r="J730" s="1695"/>
      <c r="K730" s="1708"/>
      <c r="L730" s="1708"/>
      <c r="M730" s="1697"/>
      <c r="N730" s="1747"/>
    </row>
    <row r="731" spans="4:14" ht="16" customHeight="1" x14ac:dyDescent="0.45">
      <c r="D731" s="1744"/>
      <c r="E731" s="1745"/>
      <c r="F731" s="1746"/>
      <c r="G731" s="1695"/>
      <c r="H731" s="1708"/>
      <c r="I731" s="1695"/>
      <c r="J731" s="1695"/>
      <c r="K731" s="1708"/>
      <c r="L731" s="1708"/>
      <c r="M731" s="1697"/>
      <c r="N731" s="1747"/>
    </row>
    <row r="732" spans="4:14" ht="16" customHeight="1" x14ac:dyDescent="0.45">
      <c r="D732" s="1744"/>
      <c r="E732" s="1745"/>
      <c r="F732" s="1746"/>
      <c r="G732" s="1695"/>
      <c r="H732" s="1708"/>
      <c r="I732" s="1695"/>
      <c r="J732" s="1695"/>
      <c r="K732" s="1708"/>
      <c r="L732" s="1708"/>
      <c r="M732" s="1697"/>
      <c r="N732" s="1747"/>
    </row>
    <row r="733" spans="4:14" ht="16" customHeight="1" x14ac:dyDescent="0.45">
      <c r="D733" s="1744"/>
      <c r="E733" s="1745"/>
      <c r="F733" s="1746"/>
      <c r="G733" s="1695"/>
      <c r="H733" s="1708"/>
      <c r="I733" s="1695"/>
      <c r="J733" s="1695"/>
      <c r="K733" s="1708"/>
      <c r="L733" s="1708"/>
      <c r="M733" s="1697"/>
      <c r="N733" s="1747"/>
    </row>
    <row r="734" spans="4:14" ht="16" customHeight="1" x14ac:dyDescent="0.45">
      <c r="D734" s="1744"/>
      <c r="E734" s="1745"/>
      <c r="F734" s="1746"/>
      <c r="G734" s="1695"/>
      <c r="H734" s="1708"/>
      <c r="I734" s="1695"/>
      <c r="J734" s="1695"/>
      <c r="K734" s="1708"/>
      <c r="L734" s="1708"/>
      <c r="M734" s="1697"/>
      <c r="N734" s="1747"/>
    </row>
    <row r="735" spans="4:14" ht="16" customHeight="1" x14ac:dyDescent="0.45">
      <c r="D735" s="1744"/>
      <c r="E735" s="1745"/>
      <c r="F735" s="1746"/>
      <c r="G735" s="1695"/>
      <c r="H735" s="1708"/>
      <c r="I735" s="1695"/>
      <c r="J735" s="1695"/>
      <c r="K735" s="1708"/>
      <c r="L735" s="1708"/>
      <c r="M735" s="1697"/>
      <c r="N735" s="1747"/>
    </row>
    <row r="736" spans="4:14" ht="16" customHeight="1" x14ac:dyDescent="0.45">
      <c r="D736" s="1744"/>
      <c r="E736" s="1745"/>
      <c r="F736" s="1746"/>
      <c r="G736" s="1695"/>
      <c r="H736" s="1708"/>
      <c r="I736" s="1695"/>
      <c r="J736" s="1695"/>
      <c r="K736" s="1708"/>
      <c r="L736" s="1708"/>
      <c r="M736" s="1697"/>
      <c r="N736" s="1747"/>
    </row>
    <row r="737" spans="4:14" ht="16" customHeight="1" x14ac:dyDescent="0.45">
      <c r="D737" s="1744"/>
      <c r="E737" s="1745"/>
      <c r="F737" s="1746"/>
      <c r="G737" s="1695"/>
      <c r="H737" s="1708"/>
      <c r="I737" s="1695"/>
      <c r="J737" s="1695"/>
      <c r="K737" s="1708"/>
      <c r="L737" s="1708"/>
      <c r="M737" s="1697"/>
      <c r="N737" s="1747"/>
    </row>
    <row r="738" spans="4:14" ht="16" customHeight="1" x14ac:dyDescent="0.45">
      <c r="D738" s="1744"/>
      <c r="E738" s="1745"/>
      <c r="F738" s="1746"/>
      <c r="G738" s="1695"/>
      <c r="H738" s="1708"/>
      <c r="I738" s="1695"/>
      <c r="J738" s="1695"/>
      <c r="K738" s="1708"/>
      <c r="L738" s="1708"/>
      <c r="M738" s="1697"/>
      <c r="N738" s="1747"/>
    </row>
    <row r="739" spans="4:14" ht="16" customHeight="1" x14ac:dyDescent="0.45">
      <c r="D739" s="1744"/>
      <c r="E739" s="1745"/>
      <c r="F739" s="1746"/>
      <c r="G739" s="1695"/>
      <c r="H739" s="1708"/>
      <c r="I739" s="1695"/>
      <c r="J739" s="1695"/>
      <c r="K739" s="1708"/>
      <c r="L739" s="1708"/>
      <c r="M739" s="1697"/>
      <c r="N739" s="1747"/>
    </row>
    <row r="740" spans="4:14" ht="16" customHeight="1" x14ac:dyDescent="0.45">
      <c r="D740" s="1744"/>
      <c r="E740" s="1745"/>
      <c r="F740" s="1746"/>
      <c r="G740" s="1695"/>
      <c r="H740" s="1708"/>
      <c r="I740" s="1695"/>
      <c r="J740" s="1695"/>
      <c r="K740" s="1708"/>
      <c r="L740" s="1708"/>
      <c r="M740" s="1697"/>
      <c r="N740" s="1747"/>
    </row>
    <row r="741" spans="4:14" ht="16" customHeight="1" x14ac:dyDescent="0.45">
      <c r="D741" s="1744"/>
      <c r="E741" s="1745"/>
      <c r="F741" s="1746"/>
      <c r="G741" s="1695"/>
      <c r="H741" s="1708"/>
      <c r="I741" s="1695"/>
      <c r="J741" s="1695"/>
      <c r="K741" s="1708"/>
      <c r="L741" s="1708"/>
      <c r="M741" s="1697"/>
      <c r="N741" s="1747"/>
    </row>
    <row r="742" spans="4:14" ht="16" customHeight="1" x14ac:dyDescent="0.45">
      <c r="D742" s="1744"/>
      <c r="E742" s="1745"/>
      <c r="F742" s="1746"/>
      <c r="G742" s="1695"/>
      <c r="H742" s="1708"/>
      <c r="I742" s="1695"/>
      <c r="J742" s="1695"/>
      <c r="K742" s="1708"/>
      <c r="L742" s="1708"/>
      <c r="M742" s="1697"/>
      <c r="N742" s="1747"/>
    </row>
    <row r="743" spans="4:14" ht="16" customHeight="1" x14ac:dyDescent="0.45">
      <c r="D743" s="1744"/>
      <c r="E743" s="1745"/>
      <c r="F743" s="1746"/>
      <c r="G743" s="1695"/>
      <c r="H743" s="1708"/>
      <c r="I743" s="1695"/>
      <c r="J743" s="1695"/>
      <c r="K743" s="1708"/>
      <c r="L743" s="1708"/>
      <c r="M743" s="1697"/>
      <c r="N743" s="1747"/>
    </row>
    <row r="744" spans="4:14" ht="16" customHeight="1" x14ac:dyDescent="0.45">
      <c r="D744" s="1744"/>
      <c r="E744" s="1745"/>
      <c r="F744" s="1746"/>
      <c r="G744" s="1695"/>
      <c r="H744" s="1708"/>
      <c r="I744" s="1695"/>
      <c r="J744" s="1695"/>
      <c r="K744" s="1708"/>
      <c r="L744" s="1708"/>
      <c r="M744" s="1697"/>
      <c r="N744" s="1747"/>
    </row>
    <row r="745" spans="4:14" ht="16" customHeight="1" x14ac:dyDescent="0.45">
      <c r="D745" s="1744"/>
      <c r="E745" s="1745"/>
      <c r="F745" s="1746"/>
      <c r="G745" s="1695"/>
      <c r="H745" s="1708"/>
      <c r="I745" s="1695"/>
      <c r="J745" s="1695"/>
      <c r="K745" s="1708"/>
      <c r="L745" s="1708"/>
      <c r="M745" s="1697"/>
      <c r="N745" s="1747"/>
    </row>
    <row r="746" spans="4:14" ht="16" customHeight="1" x14ac:dyDescent="0.45">
      <c r="D746" s="1744"/>
      <c r="E746" s="1745"/>
      <c r="F746" s="1746"/>
      <c r="G746" s="1695"/>
      <c r="H746" s="1708"/>
      <c r="I746" s="1695"/>
      <c r="J746" s="1695"/>
      <c r="K746" s="1708"/>
      <c r="L746" s="1708"/>
      <c r="M746" s="1697"/>
      <c r="N746" s="1747"/>
    </row>
    <row r="747" spans="4:14" ht="16" customHeight="1" x14ac:dyDescent="0.45">
      <c r="D747" s="1744"/>
      <c r="E747" s="1745"/>
      <c r="F747" s="1746"/>
      <c r="G747" s="1695"/>
      <c r="H747" s="1708"/>
      <c r="I747" s="1695"/>
      <c r="J747" s="1695"/>
      <c r="K747" s="1708"/>
      <c r="L747" s="1708"/>
      <c r="M747" s="1697"/>
      <c r="N747" s="1747"/>
    </row>
    <row r="748" spans="4:14" ht="16" customHeight="1" x14ac:dyDescent="0.45">
      <c r="D748" s="1744"/>
      <c r="E748" s="1745"/>
      <c r="F748" s="1746"/>
      <c r="G748" s="1695"/>
      <c r="H748" s="1708"/>
      <c r="I748" s="1695"/>
      <c r="J748" s="1695"/>
      <c r="K748" s="1708"/>
      <c r="L748" s="1708"/>
      <c r="M748" s="1697"/>
      <c r="N748" s="1747"/>
    </row>
    <row r="749" spans="4:14" ht="16" customHeight="1" x14ac:dyDescent="0.45">
      <c r="D749" s="1744"/>
      <c r="E749" s="1745"/>
      <c r="F749" s="1746"/>
      <c r="G749" s="1695"/>
      <c r="H749" s="1708"/>
      <c r="I749" s="1695"/>
      <c r="J749" s="1695"/>
      <c r="K749" s="1708"/>
      <c r="L749" s="1708"/>
      <c r="M749" s="1697"/>
      <c r="N749" s="1747"/>
    </row>
    <row r="750" spans="4:14" ht="16" customHeight="1" x14ac:dyDescent="0.45">
      <c r="D750" s="1744"/>
      <c r="E750" s="1745"/>
      <c r="F750" s="1746"/>
      <c r="G750" s="1695"/>
      <c r="H750" s="1708"/>
      <c r="I750" s="1695"/>
      <c r="J750" s="1695"/>
      <c r="K750" s="1708"/>
      <c r="L750" s="1708"/>
      <c r="M750" s="1697"/>
      <c r="N750" s="1747"/>
    </row>
    <row r="751" spans="4:14" ht="16" customHeight="1" x14ac:dyDescent="0.45">
      <c r="D751" s="1744"/>
      <c r="E751" s="1745"/>
      <c r="F751" s="1746"/>
      <c r="G751" s="1695"/>
      <c r="H751" s="1708"/>
      <c r="I751" s="1695"/>
      <c r="J751" s="1695"/>
      <c r="K751" s="1708"/>
      <c r="L751" s="1708"/>
      <c r="M751" s="1697"/>
      <c r="N751" s="1747"/>
    </row>
    <row r="752" spans="4:14" ht="16" customHeight="1" x14ac:dyDescent="0.45">
      <c r="D752" s="1744"/>
      <c r="E752" s="1745"/>
      <c r="F752" s="1746"/>
      <c r="G752" s="1695"/>
      <c r="H752" s="1708"/>
      <c r="I752" s="1695"/>
      <c r="J752" s="1695"/>
      <c r="K752" s="1708"/>
      <c r="L752" s="1708"/>
      <c r="M752" s="1697"/>
      <c r="N752" s="1747"/>
    </row>
    <row r="753" spans="4:14" ht="16" customHeight="1" x14ac:dyDescent="0.45">
      <c r="D753" s="1744"/>
      <c r="E753" s="1745"/>
      <c r="F753" s="1746"/>
      <c r="G753" s="1695"/>
      <c r="H753" s="1708"/>
      <c r="I753" s="1695"/>
      <c r="J753" s="1695"/>
      <c r="K753" s="1708"/>
      <c r="L753" s="1708"/>
      <c r="M753" s="1697"/>
      <c r="N753" s="1747"/>
    </row>
    <row r="754" spans="4:14" ht="16" customHeight="1" x14ac:dyDescent="0.45">
      <c r="D754" s="1744"/>
      <c r="E754" s="1745"/>
      <c r="F754" s="1746"/>
      <c r="G754" s="1695"/>
      <c r="H754" s="1708"/>
      <c r="I754" s="1695"/>
      <c r="J754" s="1695"/>
      <c r="K754" s="1708"/>
      <c r="L754" s="1708"/>
      <c r="M754" s="1697"/>
      <c r="N754" s="1747"/>
    </row>
    <row r="755" spans="4:14" ht="16" customHeight="1" x14ac:dyDescent="0.45">
      <c r="D755" s="1744"/>
      <c r="E755" s="1745"/>
      <c r="F755" s="1746"/>
      <c r="G755" s="1695"/>
      <c r="H755" s="1708"/>
      <c r="I755" s="1695"/>
      <c r="J755" s="1695"/>
      <c r="K755" s="1708"/>
      <c r="L755" s="1708"/>
      <c r="M755" s="1697"/>
      <c r="N755" s="1747"/>
    </row>
    <row r="756" spans="4:14" ht="16" customHeight="1" x14ac:dyDescent="0.45">
      <c r="D756" s="1744"/>
      <c r="E756" s="1745"/>
      <c r="F756" s="1746"/>
      <c r="G756" s="1695"/>
      <c r="H756" s="1708"/>
      <c r="I756" s="1695"/>
      <c r="J756" s="1695"/>
      <c r="K756" s="1708"/>
      <c r="L756" s="1708"/>
      <c r="M756" s="1697"/>
      <c r="N756" s="1747"/>
    </row>
    <row r="757" spans="4:14" ht="16" customHeight="1" x14ac:dyDescent="0.45">
      <c r="D757" s="1744"/>
      <c r="E757" s="1745"/>
      <c r="F757" s="1746"/>
      <c r="G757" s="1695"/>
      <c r="H757" s="1708"/>
      <c r="I757" s="1695"/>
      <c r="J757" s="1695"/>
      <c r="K757" s="1708"/>
      <c r="L757" s="1708"/>
      <c r="M757" s="1697"/>
      <c r="N757" s="1747"/>
    </row>
    <row r="758" spans="4:14" ht="16" customHeight="1" x14ac:dyDescent="0.45">
      <c r="D758" s="1744"/>
      <c r="E758" s="1745"/>
      <c r="F758" s="1746"/>
      <c r="G758" s="1695"/>
      <c r="H758" s="1708"/>
      <c r="I758" s="1695"/>
      <c r="J758" s="1695"/>
      <c r="K758" s="1708"/>
      <c r="L758" s="1708"/>
      <c r="M758" s="1697"/>
      <c r="N758" s="1747"/>
    </row>
    <row r="759" spans="4:14" ht="16" customHeight="1" x14ac:dyDescent="0.45">
      <c r="D759" s="1744"/>
      <c r="E759" s="1745"/>
      <c r="F759" s="1746"/>
      <c r="G759" s="1695"/>
      <c r="H759" s="1708"/>
      <c r="I759" s="1695"/>
      <c r="J759" s="1695"/>
      <c r="K759" s="1708"/>
      <c r="L759" s="1708"/>
      <c r="M759" s="1697"/>
      <c r="N759" s="1747"/>
    </row>
    <row r="760" spans="4:14" ht="16" customHeight="1" x14ac:dyDescent="0.45">
      <c r="D760" s="1744"/>
      <c r="E760" s="1745"/>
      <c r="F760" s="1746"/>
      <c r="G760" s="1695"/>
      <c r="H760" s="1708"/>
      <c r="I760" s="1695"/>
      <c r="J760" s="1695"/>
      <c r="K760" s="1708"/>
      <c r="L760" s="1708"/>
      <c r="M760" s="1697"/>
      <c r="N760" s="1747"/>
    </row>
    <row r="761" spans="4:14" ht="16" customHeight="1" x14ac:dyDescent="0.45">
      <c r="D761" s="1744"/>
      <c r="E761" s="1745"/>
      <c r="F761" s="1746"/>
      <c r="G761" s="1695"/>
      <c r="H761" s="1708"/>
      <c r="I761" s="1695"/>
      <c r="J761" s="1695"/>
      <c r="K761" s="1708"/>
      <c r="L761" s="1708"/>
      <c r="M761" s="1697"/>
      <c r="N761" s="1747"/>
    </row>
    <row r="762" spans="4:14" ht="16" customHeight="1" x14ac:dyDescent="0.45">
      <c r="D762" s="1744"/>
      <c r="E762" s="1745"/>
      <c r="F762" s="1746"/>
      <c r="G762" s="1695"/>
      <c r="H762" s="1708"/>
      <c r="I762" s="1695"/>
      <c r="J762" s="1695"/>
      <c r="K762" s="1708"/>
      <c r="L762" s="1708"/>
      <c r="M762" s="1697"/>
      <c r="N762" s="1747"/>
    </row>
    <row r="763" spans="4:14" ht="16" customHeight="1" x14ac:dyDescent="0.45">
      <c r="D763" s="1744"/>
      <c r="E763" s="1745"/>
      <c r="F763" s="1746"/>
      <c r="G763" s="1695"/>
      <c r="H763" s="1708"/>
      <c r="I763" s="1695"/>
      <c r="J763" s="1695"/>
      <c r="K763" s="1708"/>
      <c r="L763" s="1708"/>
      <c r="M763" s="1697"/>
      <c r="N763" s="1747"/>
    </row>
    <row r="764" spans="4:14" ht="16" customHeight="1" x14ac:dyDescent="0.45">
      <c r="D764" s="1744"/>
      <c r="E764" s="1745"/>
      <c r="F764" s="1746"/>
      <c r="G764" s="1695"/>
      <c r="H764" s="1708"/>
      <c r="I764" s="1695"/>
      <c r="J764" s="1695"/>
      <c r="K764" s="1708"/>
      <c r="L764" s="1708"/>
      <c r="M764" s="1697"/>
      <c r="N764" s="1747"/>
    </row>
    <row r="765" spans="4:14" ht="16" customHeight="1" x14ac:dyDescent="0.45">
      <c r="D765" s="1744"/>
      <c r="E765" s="1745"/>
      <c r="F765" s="1746"/>
      <c r="G765" s="1695"/>
      <c r="H765" s="1708"/>
      <c r="I765" s="1695"/>
      <c r="J765" s="1695"/>
      <c r="K765" s="1708"/>
      <c r="L765" s="1708"/>
      <c r="M765" s="1697"/>
      <c r="N765" s="1747"/>
    </row>
    <row r="766" spans="4:14" ht="16" customHeight="1" x14ac:dyDescent="0.45">
      <c r="D766" s="1744"/>
      <c r="E766" s="1745"/>
      <c r="F766" s="1746"/>
      <c r="G766" s="1695"/>
      <c r="H766" s="1708"/>
      <c r="I766" s="1695"/>
      <c r="J766" s="1695"/>
      <c r="K766" s="1708"/>
      <c r="L766" s="1708"/>
      <c r="M766" s="1697"/>
      <c r="N766" s="1747"/>
    </row>
    <row r="767" spans="4:14" ht="16" customHeight="1" x14ac:dyDescent="0.45">
      <c r="D767" s="1744"/>
      <c r="E767" s="1745"/>
      <c r="F767" s="1746"/>
      <c r="G767" s="1695"/>
      <c r="H767" s="1708"/>
      <c r="I767" s="1695"/>
      <c r="J767" s="1695"/>
      <c r="K767" s="1708"/>
      <c r="L767" s="1708"/>
      <c r="M767" s="1697"/>
      <c r="N767" s="1747"/>
    </row>
    <row r="768" spans="4:14" ht="16" customHeight="1" x14ac:dyDescent="0.45">
      <c r="D768" s="1744"/>
      <c r="E768" s="1745"/>
      <c r="F768" s="1746"/>
      <c r="G768" s="1695"/>
      <c r="H768" s="1708"/>
      <c r="I768" s="1695"/>
      <c r="J768" s="1695"/>
      <c r="K768" s="1708"/>
      <c r="L768" s="1708"/>
      <c r="M768" s="1697"/>
      <c r="N768" s="1747"/>
    </row>
    <row r="769" spans="4:14" ht="16" customHeight="1" x14ac:dyDescent="0.45">
      <c r="D769" s="1744"/>
      <c r="E769" s="1745"/>
      <c r="F769" s="1746"/>
      <c r="G769" s="1695"/>
      <c r="H769" s="1708"/>
      <c r="I769" s="1695"/>
      <c r="J769" s="1695"/>
      <c r="K769" s="1708"/>
      <c r="L769" s="1708"/>
      <c r="M769" s="1697"/>
      <c r="N769" s="1747"/>
    </row>
    <row r="770" spans="4:14" ht="16" customHeight="1" x14ac:dyDescent="0.45">
      <c r="D770" s="1744"/>
      <c r="E770" s="1745"/>
      <c r="F770" s="1746"/>
      <c r="G770" s="1695"/>
      <c r="H770" s="1708"/>
      <c r="I770" s="1695"/>
      <c r="J770" s="1695"/>
      <c r="K770" s="1708"/>
      <c r="L770" s="1708"/>
      <c r="M770" s="1697"/>
      <c r="N770" s="1747"/>
    </row>
    <row r="771" spans="4:14" ht="16" customHeight="1" x14ac:dyDescent="0.45">
      <c r="D771" s="1744"/>
      <c r="E771" s="1745"/>
      <c r="F771" s="1746"/>
      <c r="G771" s="1695"/>
      <c r="H771" s="1708"/>
      <c r="I771" s="1695"/>
      <c r="J771" s="1695"/>
      <c r="K771" s="1708"/>
      <c r="L771" s="1708"/>
      <c r="M771" s="1697"/>
      <c r="N771" s="1747"/>
    </row>
    <row r="772" spans="4:14" ht="16" customHeight="1" x14ac:dyDescent="0.45">
      <c r="D772" s="1744"/>
      <c r="E772" s="1745"/>
      <c r="F772" s="1746"/>
      <c r="G772" s="1695"/>
      <c r="H772" s="1708"/>
      <c r="I772" s="1695"/>
      <c r="J772" s="1695"/>
      <c r="K772" s="1708"/>
      <c r="L772" s="1708"/>
      <c r="M772" s="1697"/>
      <c r="N772" s="1747"/>
    </row>
    <row r="773" spans="4:14" ht="16" customHeight="1" x14ac:dyDescent="0.45">
      <c r="D773" s="1744"/>
      <c r="E773" s="1745"/>
      <c r="F773" s="1746"/>
      <c r="G773" s="1695"/>
      <c r="H773" s="1708"/>
      <c r="I773" s="1695"/>
      <c r="J773" s="1695"/>
      <c r="K773" s="1708"/>
      <c r="L773" s="1708"/>
      <c r="M773" s="1697"/>
      <c r="N773" s="1747"/>
    </row>
    <row r="774" spans="4:14" ht="16" customHeight="1" x14ac:dyDescent="0.45">
      <c r="D774" s="1744"/>
      <c r="E774" s="1745"/>
      <c r="F774" s="1746"/>
      <c r="G774" s="1695"/>
      <c r="H774" s="1708"/>
      <c r="I774" s="1695"/>
      <c r="J774" s="1695"/>
      <c r="K774" s="1708"/>
      <c r="L774" s="1708"/>
      <c r="M774" s="1697"/>
      <c r="N774" s="1747"/>
    </row>
    <row r="775" spans="4:14" ht="16" customHeight="1" x14ac:dyDescent="0.45">
      <c r="D775" s="1744"/>
      <c r="E775" s="1745"/>
      <c r="F775" s="1746"/>
      <c r="G775" s="1695"/>
      <c r="H775" s="1708"/>
      <c r="I775" s="1695"/>
      <c r="J775" s="1695"/>
      <c r="K775" s="1708"/>
      <c r="L775" s="1708"/>
      <c r="M775" s="1697"/>
      <c r="N775" s="1747"/>
    </row>
    <row r="776" spans="4:14" ht="16" customHeight="1" x14ac:dyDescent="0.45">
      <c r="D776" s="1744"/>
      <c r="E776" s="1745"/>
      <c r="F776" s="1746"/>
      <c r="G776" s="1695"/>
      <c r="H776" s="1708"/>
      <c r="I776" s="1695"/>
      <c r="J776" s="1695"/>
      <c r="K776" s="1708"/>
      <c r="L776" s="1708"/>
      <c r="M776" s="1697"/>
      <c r="N776" s="1747"/>
    </row>
    <row r="777" spans="4:14" ht="16" customHeight="1" x14ac:dyDescent="0.45">
      <c r="D777" s="1744"/>
      <c r="E777" s="1745"/>
      <c r="F777" s="1746"/>
      <c r="G777" s="1695"/>
      <c r="H777" s="1708"/>
      <c r="I777" s="1695"/>
      <c r="J777" s="1695"/>
      <c r="K777" s="1708"/>
      <c r="L777" s="1708"/>
      <c r="M777" s="1697"/>
      <c r="N777" s="1747"/>
    </row>
    <row r="778" spans="4:14" ht="16" customHeight="1" x14ac:dyDescent="0.45">
      <c r="D778" s="1744"/>
      <c r="E778" s="1745"/>
      <c r="F778" s="1746"/>
      <c r="G778" s="1695"/>
      <c r="H778" s="1708"/>
      <c r="I778" s="1695"/>
      <c r="J778" s="1695"/>
      <c r="K778" s="1708"/>
      <c r="L778" s="1708"/>
      <c r="M778" s="1697"/>
      <c r="N778" s="1747"/>
    </row>
    <row r="779" spans="4:14" ht="16" customHeight="1" x14ac:dyDescent="0.45">
      <c r="D779" s="1744"/>
      <c r="E779" s="1745"/>
      <c r="F779" s="1746"/>
      <c r="G779" s="1695"/>
      <c r="H779" s="1708"/>
      <c r="I779" s="1695"/>
      <c r="J779" s="1695"/>
      <c r="K779" s="1708"/>
      <c r="L779" s="1708"/>
      <c r="M779" s="1697"/>
      <c r="N779" s="1747"/>
    </row>
    <row r="780" spans="4:14" ht="16" customHeight="1" x14ac:dyDescent="0.45">
      <c r="D780" s="1744"/>
      <c r="E780" s="1745"/>
      <c r="F780" s="1746"/>
      <c r="G780" s="1695"/>
      <c r="H780" s="1708"/>
      <c r="I780" s="1695"/>
      <c r="J780" s="1695"/>
      <c r="K780" s="1708"/>
      <c r="L780" s="1708"/>
      <c r="M780" s="1697"/>
      <c r="N780" s="1747"/>
    </row>
    <row r="781" spans="4:14" ht="16" customHeight="1" x14ac:dyDescent="0.45">
      <c r="D781" s="1744"/>
      <c r="E781" s="1745"/>
      <c r="F781" s="1746"/>
      <c r="G781" s="1695"/>
      <c r="H781" s="1708"/>
      <c r="I781" s="1695"/>
      <c r="J781" s="1695"/>
      <c r="K781" s="1708"/>
      <c r="L781" s="1708"/>
      <c r="M781" s="1697"/>
      <c r="N781" s="1747"/>
    </row>
    <row r="782" spans="4:14" ht="16" customHeight="1" x14ac:dyDescent="0.45">
      <c r="D782" s="1744"/>
      <c r="E782" s="1745"/>
      <c r="F782" s="1746"/>
      <c r="G782" s="1695"/>
      <c r="H782" s="1708"/>
      <c r="I782" s="1695"/>
      <c r="J782" s="1695"/>
      <c r="K782" s="1708"/>
      <c r="L782" s="1708"/>
      <c r="M782" s="1697"/>
      <c r="N782" s="1747"/>
    </row>
    <row r="783" spans="4:14" ht="16" customHeight="1" x14ac:dyDescent="0.45">
      <c r="D783" s="1744"/>
      <c r="E783" s="1745"/>
      <c r="F783" s="1746"/>
      <c r="G783" s="1695"/>
      <c r="H783" s="1708"/>
      <c r="I783" s="1695"/>
      <c r="J783" s="1695"/>
      <c r="K783" s="1708"/>
      <c r="L783" s="1708"/>
      <c r="M783" s="1697"/>
      <c r="N783" s="1747"/>
    </row>
    <row r="784" spans="4:14" ht="16" customHeight="1" x14ac:dyDescent="0.45">
      <c r="D784" s="1744"/>
      <c r="E784" s="1745"/>
      <c r="F784" s="1746"/>
      <c r="G784" s="1695"/>
      <c r="H784" s="1708"/>
      <c r="I784" s="1695"/>
      <c r="J784" s="1695"/>
      <c r="K784" s="1708"/>
      <c r="L784" s="1708"/>
      <c r="M784" s="1697"/>
      <c r="N784" s="1747"/>
    </row>
    <row r="785" spans="4:14" ht="16" customHeight="1" x14ac:dyDescent="0.45">
      <c r="D785" s="1744"/>
      <c r="E785" s="1745"/>
      <c r="F785" s="1746"/>
      <c r="G785" s="1695"/>
      <c r="H785" s="1708"/>
      <c r="I785" s="1695"/>
      <c r="J785" s="1695"/>
      <c r="K785" s="1708"/>
      <c r="L785" s="1708"/>
      <c r="M785" s="1697"/>
      <c r="N785" s="1747"/>
    </row>
    <row r="786" spans="4:14" ht="16" customHeight="1" x14ac:dyDescent="0.45">
      <c r="D786" s="1744"/>
      <c r="E786" s="1745"/>
      <c r="F786" s="1746"/>
      <c r="G786" s="1695"/>
      <c r="H786" s="1708"/>
      <c r="I786" s="1695"/>
      <c r="J786" s="1695"/>
      <c r="K786" s="1708"/>
      <c r="L786" s="1708"/>
      <c r="M786" s="1697"/>
      <c r="N786" s="1747"/>
    </row>
    <row r="787" spans="4:14" ht="16" customHeight="1" x14ac:dyDescent="0.45">
      <c r="D787" s="1744"/>
      <c r="E787" s="1745"/>
      <c r="F787" s="1746"/>
      <c r="G787" s="1695"/>
      <c r="H787" s="1708"/>
      <c r="I787" s="1695"/>
      <c r="J787" s="1695"/>
      <c r="K787" s="1708"/>
      <c r="L787" s="1708"/>
      <c r="M787" s="1697"/>
      <c r="N787" s="1747"/>
    </row>
    <row r="788" spans="4:14" ht="16" customHeight="1" x14ac:dyDescent="0.45">
      <c r="D788" s="1744"/>
      <c r="E788" s="1745"/>
      <c r="F788" s="1746"/>
      <c r="G788" s="1695"/>
      <c r="H788" s="1708"/>
      <c r="I788" s="1695"/>
      <c r="J788" s="1695"/>
      <c r="K788" s="1708"/>
      <c r="L788" s="1708"/>
      <c r="M788" s="1697"/>
      <c r="N788" s="1747"/>
    </row>
    <row r="789" spans="4:14" ht="16" customHeight="1" x14ac:dyDescent="0.45">
      <c r="D789" s="1744"/>
      <c r="E789" s="1745"/>
      <c r="F789" s="1746"/>
      <c r="G789" s="1695"/>
      <c r="H789" s="1708"/>
      <c r="I789" s="1695"/>
      <c r="J789" s="1695"/>
      <c r="K789" s="1708"/>
      <c r="L789" s="1708"/>
      <c r="M789" s="1697"/>
      <c r="N789" s="1747"/>
    </row>
    <row r="790" spans="4:14" ht="16" customHeight="1" x14ac:dyDescent="0.45">
      <c r="D790" s="1744"/>
      <c r="E790" s="1745"/>
      <c r="F790" s="1746"/>
      <c r="G790" s="1695"/>
      <c r="H790" s="1708"/>
      <c r="I790" s="1695"/>
      <c r="J790" s="1695"/>
      <c r="K790" s="1708"/>
      <c r="L790" s="1708"/>
      <c r="M790" s="1697"/>
      <c r="N790" s="1747"/>
    </row>
    <row r="791" spans="4:14" ht="16" customHeight="1" x14ac:dyDescent="0.45">
      <c r="D791" s="1744"/>
      <c r="E791" s="1745"/>
      <c r="F791" s="1746"/>
      <c r="G791" s="1695"/>
      <c r="H791" s="1708"/>
      <c r="I791" s="1695"/>
      <c r="J791" s="1695"/>
      <c r="K791" s="1708"/>
      <c r="L791" s="1708"/>
      <c r="M791" s="1697"/>
      <c r="N791" s="1747"/>
    </row>
    <row r="792" spans="4:14" ht="16" customHeight="1" x14ac:dyDescent="0.45">
      <c r="D792" s="1744"/>
      <c r="E792" s="1745"/>
      <c r="F792" s="1746"/>
      <c r="G792" s="1695"/>
      <c r="H792" s="1708"/>
      <c r="I792" s="1695"/>
      <c r="J792" s="1695"/>
      <c r="K792" s="1708"/>
      <c r="L792" s="1708"/>
      <c r="M792" s="1697"/>
      <c r="N792" s="1747"/>
    </row>
    <row r="793" spans="4:14" ht="16" customHeight="1" x14ac:dyDescent="0.45">
      <c r="D793" s="1744"/>
      <c r="E793" s="1745"/>
      <c r="F793" s="1746"/>
      <c r="G793" s="1695"/>
      <c r="H793" s="1708"/>
      <c r="I793" s="1695"/>
      <c r="J793" s="1695"/>
      <c r="K793" s="1708"/>
      <c r="L793" s="1708"/>
      <c r="M793" s="1697"/>
      <c r="N793" s="1747"/>
    </row>
    <row r="794" spans="4:14" ht="16" customHeight="1" x14ac:dyDescent="0.45">
      <c r="D794" s="1744"/>
      <c r="E794" s="1745"/>
      <c r="F794" s="1746"/>
      <c r="G794" s="1695"/>
      <c r="H794" s="1708"/>
      <c r="I794" s="1695"/>
      <c r="J794" s="1695"/>
      <c r="K794" s="1708"/>
      <c r="L794" s="1708"/>
      <c r="M794" s="1697"/>
      <c r="N794" s="1747"/>
    </row>
    <row r="795" spans="4:14" ht="16" customHeight="1" x14ac:dyDescent="0.45">
      <c r="D795" s="1744"/>
      <c r="E795" s="1745"/>
      <c r="F795" s="1746"/>
      <c r="G795" s="1695"/>
      <c r="H795" s="1708"/>
      <c r="I795" s="1695"/>
      <c r="J795" s="1695"/>
      <c r="K795" s="1708"/>
      <c r="L795" s="1708"/>
      <c r="M795" s="1697"/>
      <c r="N795" s="1747"/>
    </row>
    <row r="796" spans="4:14" ht="16" customHeight="1" x14ac:dyDescent="0.45">
      <c r="D796" s="1744"/>
      <c r="E796" s="1745"/>
      <c r="F796" s="1746"/>
      <c r="G796" s="1695"/>
      <c r="H796" s="1708"/>
      <c r="I796" s="1695"/>
      <c r="J796" s="1695"/>
      <c r="K796" s="1708"/>
      <c r="L796" s="1708"/>
      <c r="M796" s="1697"/>
      <c r="N796" s="1747"/>
    </row>
    <row r="797" spans="4:14" ht="16" customHeight="1" x14ac:dyDescent="0.45">
      <c r="D797" s="1744"/>
      <c r="E797" s="1745"/>
      <c r="F797" s="1746"/>
      <c r="G797" s="1695"/>
      <c r="H797" s="1708"/>
      <c r="I797" s="1695"/>
      <c r="J797" s="1695"/>
      <c r="K797" s="1708"/>
      <c r="L797" s="1708"/>
      <c r="M797" s="1697"/>
      <c r="N797" s="1747"/>
    </row>
    <row r="798" spans="4:14" ht="16" customHeight="1" x14ac:dyDescent="0.45">
      <c r="D798" s="1744"/>
      <c r="E798" s="1745"/>
      <c r="F798" s="1746"/>
      <c r="G798" s="1695"/>
      <c r="H798" s="1708"/>
      <c r="I798" s="1695"/>
      <c r="J798" s="1695"/>
      <c r="K798" s="1708"/>
      <c r="L798" s="1708"/>
      <c r="M798" s="1697"/>
      <c r="N798" s="1747"/>
    </row>
    <row r="799" spans="4:14" ht="16" customHeight="1" x14ac:dyDescent="0.45">
      <c r="D799" s="1744"/>
      <c r="E799" s="1745"/>
      <c r="F799" s="1746"/>
      <c r="G799" s="1695"/>
      <c r="H799" s="1708"/>
      <c r="I799" s="1695"/>
      <c r="J799" s="1695"/>
      <c r="K799" s="1708"/>
      <c r="L799" s="1708"/>
      <c r="M799" s="1697"/>
      <c r="N799" s="1747"/>
    </row>
    <row r="800" spans="4:14" ht="16" customHeight="1" x14ac:dyDescent="0.45">
      <c r="D800" s="1744"/>
      <c r="E800" s="1745"/>
      <c r="F800" s="1746"/>
      <c r="G800" s="1695"/>
      <c r="H800" s="1708"/>
      <c r="I800" s="1695"/>
      <c r="J800" s="1695"/>
      <c r="K800" s="1708"/>
      <c r="L800" s="1708"/>
      <c r="M800" s="1697"/>
      <c r="N800" s="1747"/>
    </row>
    <row r="801" spans="4:14" ht="16" customHeight="1" x14ac:dyDescent="0.45">
      <c r="D801" s="1744"/>
      <c r="E801" s="1745"/>
      <c r="F801" s="1746"/>
      <c r="G801" s="1695"/>
      <c r="H801" s="1708"/>
      <c r="I801" s="1695"/>
      <c r="J801" s="1695"/>
      <c r="K801" s="1708"/>
      <c r="L801" s="1708"/>
      <c r="M801" s="1697"/>
      <c r="N801" s="1747"/>
    </row>
    <row r="802" spans="4:14" ht="16" customHeight="1" x14ac:dyDescent="0.45">
      <c r="D802" s="1744"/>
      <c r="E802" s="1745"/>
      <c r="F802" s="1746"/>
      <c r="G802" s="1695"/>
      <c r="H802" s="1708"/>
      <c r="I802" s="1695"/>
      <c r="J802" s="1695"/>
      <c r="K802" s="1708"/>
      <c r="L802" s="1708"/>
      <c r="M802" s="1697"/>
      <c r="N802" s="1747"/>
    </row>
    <row r="803" spans="4:14" ht="16" customHeight="1" x14ac:dyDescent="0.45">
      <c r="D803" s="1744"/>
      <c r="E803" s="1745"/>
      <c r="F803" s="1746"/>
      <c r="G803" s="1695"/>
      <c r="H803" s="1708"/>
      <c r="I803" s="1695"/>
      <c r="J803" s="1695"/>
      <c r="K803" s="1708"/>
      <c r="L803" s="1708"/>
      <c r="M803" s="1697"/>
      <c r="N803" s="1747"/>
    </row>
    <row r="804" spans="4:14" ht="16" customHeight="1" x14ac:dyDescent="0.45">
      <c r="D804" s="1744"/>
      <c r="E804" s="1745"/>
      <c r="F804" s="1746"/>
      <c r="G804" s="1695"/>
      <c r="H804" s="1708"/>
      <c r="I804" s="1695"/>
      <c r="J804" s="1695"/>
      <c r="K804" s="1708"/>
      <c r="L804" s="1708"/>
      <c r="M804" s="1697"/>
      <c r="N804" s="1747"/>
    </row>
    <row r="805" spans="4:14" ht="16" customHeight="1" x14ac:dyDescent="0.45">
      <c r="D805" s="1744"/>
      <c r="E805" s="1745"/>
      <c r="F805" s="1746"/>
      <c r="G805" s="1695"/>
      <c r="H805" s="1708"/>
      <c r="I805" s="1695"/>
      <c r="J805" s="1695"/>
      <c r="K805" s="1708"/>
      <c r="L805" s="1708"/>
      <c r="M805" s="1697"/>
      <c r="N805" s="1747"/>
    </row>
    <row r="806" spans="4:14" ht="16" customHeight="1" x14ac:dyDescent="0.45">
      <c r="D806" s="1744"/>
      <c r="E806" s="1745"/>
      <c r="F806" s="1746"/>
      <c r="G806" s="1695"/>
      <c r="H806" s="1708"/>
      <c r="I806" s="1695"/>
      <c r="J806" s="1695"/>
      <c r="K806" s="1708"/>
      <c r="L806" s="1708"/>
      <c r="M806" s="1697"/>
      <c r="N806" s="1747"/>
    </row>
    <row r="807" spans="4:14" ht="16" customHeight="1" x14ac:dyDescent="0.45">
      <c r="D807" s="1744"/>
      <c r="E807" s="1745"/>
      <c r="F807" s="1746"/>
      <c r="G807" s="1695"/>
      <c r="H807" s="1708"/>
      <c r="I807" s="1695"/>
      <c r="J807" s="1695"/>
      <c r="K807" s="1708"/>
      <c r="L807" s="1708"/>
      <c r="M807" s="1697"/>
      <c r="N807" s="1747"/>
    </row>
    <row r="808" spans="4:14" ht="16" customHeight="1" x14ac:dyDescent="0.45">
      <c r="D808" s="1744"/>
      <c r="E808" s="1745"/>
      <c r="F808" s="1746"/>
      <c r="G808" s="1695"/>
      <c r="H808" s="1708"/>
      <c r="I808" s="1695"/>
      <c r="J808" s="1695"/>
      <c r="K808" s="1708"/>
      <c r="L808" s="1708"/>
      <c r="M808" s="1697"/>
      <c r="N808" s="1747"/>
    </row>
    <row r="809" spans="4:14" ht="16" customHeight="1" x14ac:dyDescent="0.45">
      <c r="D809" s="1744"/>
      <c r="E809" s="1745"/>
      <c r="F809" s="1746"/>
      <c r="G809" s="1695"/>
      <c r="H809" s="1708"/>
      <c r="I809" s="1695"/>
      <c r="J809" s="1695"/>
      <c r="K809" s="1708"/>
      <c r="L809" s="1708"/>
      <c r="M809" s="1697"/>
      <c r="N809" s="1747"/>
    </row>
    <row r="810" spans="4:14" ht="16" customHeight="1" x14ac:dyDescent="0.45">
      <c r="D810" s="1744"/>
      <c r="E810" s="1745"/>
      <c r="F810" s="1746"/>
      <c r="G810" s="1695"/>
      <c r="H810" s="1708"/>
      <c r="I810" s="1695"/>
      <c r="J810" s="1695"/>
      <c r="K810" s="1708"/>
      <c r="L810" s="1708"/>
      <c r="M810" s="1697"/>
      <c r="N810" s="1747"/>
    </row>
    <row r="811" spans="4:14" ht="16" customHeight="1" x14ac:dyDescent="0.45">
      <c r="D811" s="1744"/>
      <c r="E811" s="1745"/>
      <c r="F811" s="1746"/>
      <c r="G811" s="1695"/>
      <c r="H811" s="1708"/>
      <c r="I811" s="1695"/>
      <c r="J811" s="1695"/>
      <c r="K811" s="1708"/>
      <c r="L811" s="1708"/>
      <c r="M811" s="1697"/>
      <c r="N811" s="1747"/>
    </row>
    <row r="812" spans="4:14" ht="16" customHeight="1" x14ac:dyDescent="0.45">
      <c r="D812" s="1744"/>
      <c r="E812" s="1745"/>
      <c r="F812" s="1746"/>
      <c r="G812" s="1695"/>
      <c r="H812" s="1708"/>
      <c r="I812" s="1695"/>
      <c r="J812" s="1695"/>
      <c r="K812" s="1708"/>
      <c r="L812" s="1708"/>
      <c r="M812" s="1697"/>
      <c r="N812" s="1747"/>
    </row>
    <row r="813" spans="4:14" ht="16" customHeight="1" x14ac:dyDescent="0.45">
      <c r="D813" s="1744"/>
      <c r="E813" s="1745"/>
      <c r="F813" s="1746"/>
      <c r="G813" s="1695"/>
      <c r="H813" s="1708"/>
      <c r="I813" s="1695"/>
      <c r="J813" s="1695"/>
      <c r="K813" s="1708"/>
      <c r="L813" s="1708"/>
      <c r="M813" s="1697"/>
      <c r="N813" s="1747"/>
    </row>
    <row r="814" spans="4:14" ht="16" customHeight="1" x14ac:dyDescent="0.45">
      <c r="D814" s="1744"/>
      <c r="E814" s="1745"/>
      <c r="F814" s="1746"/>
      <c r="G814" s="1695"/>
      <c r="H814" s="1708"/>
      <c r="I814" s="1695"/>
      <c r="J814" s="1695"/>
      <c r="K814" s="1708"/>
      <c r="L814" s="1708"/>
      <c r="M814" s="1697"/>
      <c r="N814" s="1747"/>
    </row>
    <row r="815" spans="4:14" ht="16" customHeight="1" x14ac:dyDescent="0.45">
      <c r="D815" s="1744"/>
      <c r="E815" s="1745"/>
      <c r="F815" s="1746"/>
      <c r="G815" s="1695"/>
      <c r="H815" s="1708"/>
      <c r="I815" s="1695"/>
      <c r="J815" s="1695"/>
      <c r="K815" s="1708"/>
      <c r="L815" s="1708"/>
      <c r="M815" s="1697"/>
      <c r="N815" s="1747"/>
    </row>
    <row r="816" spans="4:14" ht="16" customHeight="1" x14ac:dyDescent="0.45">
      <c r="D816" s="1744"/>
      <c r="E816" s="1745"/>
      <c r="F816" s="1746"/>
      <c r="G816" s="1695"/>
      <c r="H816" s="1708"/>
      <c r="I816" s="1695"/>
      <c r="J816" s="1695"/>
      <c r="K816" s="1708"/>
      <c r="L816" s="1708"/>
      <c r="M816" s="1697"/>
      <c r="N816" s="1747"/>
    </row>
    <row r="817" spans="4:14" ht="16" customHeight="1" x14ac:dyDescent="0.45">
      <c r="D817" s="1744"/>
      <c r="E817" s="1745"/>
      <c r="F817" s="1746"/>
      <c r="G817" s="1695"/>
      <c r="H817" s="1708"/>
      <c r="I817" s="1695"/>
      <c r="J817" s="1695"/>
      <c r="K817" s="1708"/>
      <c r="L817" s="1708"/>
      <c r="M817" s="1697"/>
      <c r="N817" s="1747"/>
    </row>
    <row r="818" spans="4:14" ht="16" customHeight="1" x14ac:dyDescent="0.45">
      <c r="D818" s="1744"/>
      <c r="E818" s="1745"/>
      <c r="F818" s="1746"/>
      <c r="G818" s="1695"/>
      <c r="H818" s="1708"/>
      <c r="I818" s="1695"/>
      <c r="J818" s="1695"/>
      <c r="K818" s="1708"/>
      <c r="L818" s="1708"/>
      <c r="M818" s="1697"/>
      <c r="N818" s="1747"/>
    </row>
    <row r="819" spans="4:14" ht="16" customHeight="1" x14ac:dyDescent="0.45">
      <c r="D819" s="1744"/>
      <c r="E819" s="1745"/>
      <c r="F819" s="1746"/>
      <c r="G819" s="1695"/>
      <c r="H819" s="1708"/>
      <c r="I819" s="1695"/>
      <c r="J819" s="1695"/>
      <c r="K819" s="1708"/>
      <c r="L819" s="1708"/>
      <c r="M819" s="1697"/>
      <c r="N819" s="1747"/>
    </row>
    <row r="820" spans="4:14" ht="16" customHeight="1" x14ac:dyDescent="0.45">
      <c r="D820" s="1744"/>
      <c r="E820" s="1745"/>
      <c r="F820" s="1746"/>
      <c r="G820" s="1695"/>
      <c r="H820" s="1708"/>
      <c r="I820" s="1695"/>
      <c r="J820" s="1695"/>
      <c r="K820" s="1708"/>
      <c r="L820" s="1708"/>
      <c r="M820" s="1697"/>
      <c r="N820" s="1747"/>
    </row>
    <row r="821" spans="4:14" ht="16" customHeight="1" x14ac:dyDescent="0.45">
      <c r="D821" s="1744"/>
      <c r="E821" s="1745"/>
      <c r="F821" s="1746"/>
      <c r="G821" s="1695"/>
      <c r="H821" s="1708"/>
      <c r="I821" s="1695"/>
      <c r="J821" s="1695"/>
      <c r="K821" s="1708"/>
      <c r="L821" s="1708"/>
      <c r="M821" s="1697"/>
      <c r="N821" s="1747"/>
    </row>
    <row r="822" spans="4:14" ht="16" customHeight="1" x14ac:dyDescent="0.45">
      <c r="D822" s="1744"/>
      <c r="E822" s="1745"/>
      <c r="F822" s="1746"/>
      <c r="G822" s="1695"/>
      <c r="H822" s="1708"/>
      <c r="I822" s="1695"/>
      <c r="J822" s="1695"/>
      <c r="K822" s="1708"/>
      <c r="L822" s="1708"/>
      <c r="M822" s="1697"/>
      <c r="N822" s="1747"/>
    </row>
    <row r="823" spans="4:14" ht="16" customHeight="1" x14ac:dyDescent="0.45">
      <c r="D823" s="1744"/>
      <c r="E823" s="1745"/>
      <c r="F823" s="1746"/>
      <c r="G823" s="1695"/>
      <c r="H823" s="1708"/>
      <c r="I823" s="1695"/>
      <c r="J823" s="1695"/>
      <c r="K823" s="1708"/>
      <c r="L823" s="1708"/>
      <c r="M823" s="1697"/>
      <c r="N823" s="1747"/>
    </row>
    <row r="824" spans="4:14" ht="16" customHeight="1" x14ac:dyDescent="0.45">
      <c r="D824" s="1744"/>
      <c r="E824" s="1745"/>
      <c r="F824" s="1746"/>
      <c r="G824" s="1695"/>
      <c r="H824" s="1708"/>
      <c r="I824" s="1695"/>
      <c r="J824" s="1695"/>
      <c r="K824" s="1708"/>
      <c r="L824" s="1708"/>
      <c r="M824" s="1697"/>
      <c r="N824" s="1747"/>
    </row>
    <row r="825" spans="4:14" ht="16" customHeight="1" x14ac:dyDescent="0.45">
      <c r="D825" s="1744"/>
      <c r="E825" s="1745"/>
      <c r="F825" s="1746"/>
      <c r="G825" s="1695"/>
      <c r="H825" s="1708"/>
      <c r="I825" s="1695"/>
      <c r="J825" s="1695"/>
      <c r="K825" s="1708"/>
      <c r="L825" s="1708"/>
      <c r="M825" s="1697"/>
      <c r="N825" s="1747"/>
    </row>
    <row r="826" spans="4:14" ht="16" customHeight="1" x14ac:dyDescent="0.45">
      <c r="D826" s="1744"/>
      <c r="E826" s="1745"/>
      <c r="F826" s="1746"/>
      <c r="G826" s="1695"/>
      <c r="H826" s="1708"/>
      <c r="I826" s="1695"/>
      <c r="J826" s="1695"/>
      <c r="K826" s="1708"/>
      <c r="L826" s="1708"/>
      <c r="M826" s="1697"/>
      <c r="N826" s="1747"/>
    </row>
    <row r="827" spans="4:14" ht="16" customHeight="1" x14ac:dyDescent="0.45">
      <c r="D827" s="1744"/>
      <c r="E827" s="1745"/>
      <c r="F827" s="1746"/>
      <c r="G827" s="1695"/>
      <c r="H827" s="1708"/>
      <c r="I827" s="1695"/>
      <c r="J827" s="1695"/>
      <c r="K827" s="1708"/>
      <c r="L827" s="1708"/>
      <c r="M827" s="1697"/>
      <c r="N827" s="1747"/>
    </row>
    <row r="828" spans="4:14" ht="16" customHeight="1" x14ac:dyDescent="0.45">
      <c r="D828" s="1744"/>
      <c r="E828" s="1745"/>
      <c r="F828" s="1746"/>
      <c r="G828" s="1695"/>
      <c r="H828" s="1708"/>
      <c r="I828" s="1695"/>
      <c r="J828" s="1695"/>
      <c r="K828" s="1708"/>
      <c r="L828" s="1708"/>
      <c r="M828" s="1697"/>
      <c r="N828" s="1747"/>
    </row>
    <row r="829" spans="4:14" ht="16" customHeight="1" x14ac:dyDescent="0.45">
      <c r="D829" s="1744"/>
      <c r="E829" s="1745"/>
      <c r="F829" s="1746"/>
      <c r="G829" s="1695"/>
      <c r="H829" s="1708"/>
      <c r="I829" s="1695"/>
      <c r="J829" s="1695"/>
      <c r="K829" s="1708"/>
      <c r="L829" s="1708"/>
      <c r="M829" s="1697"/>
      <c r="N829" s="1747"/>
    </row>
    <row r="830" spans="4:14" ht="16" customHeight="1" x14ac:dyDescent="0.45">
      <c r="D830" s="1744"/>
      <c r="E830" s="1745"/>
      <c r="F830" s="1746"/>
      <c r="G830" s="1695"/>
      <c r="H830" s="1708"/>
      <c r="I830" s="1695"/>
      <c r="J830" s="1695"/>
      <c r="K830" s="1708"/>
      <c r="L830" s="1708"/>
      <c r="M830" s="1697"/>
      <c r="N830" s="1747"/>
    </row>
    <row r="831" spans="4:14" ht="16" customHeight="1" x14ac:dyDescent="0.45">
      <c r="D831" s="1744"/>
      <c r="E831" s="1745"/>
      <c r="F831" s="1746"/>
      <c r="G831" s="1695"/>
      <c r="H831" s="1708"/>
      <c r="I831" s="1695"/>
      <c r="J831" s="1695"/>
      <c r="K831" s="1708"/>
      <c r="L831" s="1708"/>
      <c r="M831" s="1697"/>
      <c r="N831" s="1747"/>
    </row>
    <row r="832" spans="4:14" ht="16" customHeight="1" x14ac:dyDescent="0.45">
      <c r="D832" s="1744"/>
      <c r="E832" s="1745"/>
      <c r="F832" s="1746"/>
      <c r="G832" s="1695"/>
      <c r="H832" s="1708"/>
      <c r="I832" s="1695"/>
      <c r="J832" s="1695"/>
      <c r="K832" s="1708"/>
      <c r="L832" s="1708"/>
      <c r="M832" s="1697"/>
      <c r="N832" s="1747"/>
    </row>
    <row r="833" spans="4:14" ht="16" customHeight="1" x14ac:dyDescent="0.45">
      <c r="D833" s="1744"/>
      <c r="E833" s="1745"/>
      <c r="F833" s="1746"/>
      <c r="G833" s="1695"/>
      <c r="H833" s="1708"/>
      <c r="I833" s="1695"/>
      <c r="J833" s="1695"/>
      <c r="K833" s="1708"/>
      <c r="L833" s="1708"/>
      <c r="M833" s="1697"/>
      <c r="N833" s="1747"/>
    </row>
    <row r="834" spans="4:14" ht="16" customHeight="1" x14ac:dyDescent="0.45">
      <c r="D834" s="1744"/>
      <c r="E834" s="1745"/>
      <c r="F834" s="1746"/>
      <c r="G834" s="1695"/>
      <c r="H834" s="1708"/>
      <c r="I834" s="1695"/>
      <c r="J834" s="1695"/>
      <c r="K834" s="1708"/>
      <c r="L834" s="1708"/>
      <c r="M834" s="1697"/>
      <c r="N834" s="1747"/>
    </row>
    <row r="835" spans="4:14" ht="16" customHeight="1" x14ac:dyDescent="0.45">
      <c r="D835" s="1744"/>
      <c r="E835" s="1745"/>
      <c r="F835" s="1746"/>
      <c r="G835" s="1695"/>
      <c r="H835" s="1708"/>
      <c r="I835" s="1695"/>
      <c r="J835" s="1695"/>
      <c r="K835" s="1708"/>
      <c r="L835" s="1708"/>
      <c r="M835" s="1697"/>
      <c r="N835" s="1747"/>
    </row>
    <row r="836" spans="4:14" ht="16" customHeight="1" x14ac:dyDescent="0.45">
      <c r="D836" s="1744"/>
      <c r="E836" s="1745"/>
      <c r="F836" s="1746"/>
      <c r="G836" s="1695"/>
      <c r="H836" s="1708"/>
      <c r="I836" s="1695"/>
      <c r="J836" s="1695"/>
      <c r="K836" s="1708"/>
      <c r="L836" s="1708"/>
      <c r="M836" s="1697"/>
      <c r="N836" s="1747"/>
    </row>
    <row r="837" spans="4:14" ht="16" customHeight="1" x14ac:dyDescent="0.45">
      <c r="D837" s="1744"/>
      <c r="E837" s="1745"/>
      <c r="F837" s="1746"/>
      <c r="G837" s="1695"/>
      <c r="H837" s="1708"/>
      <c r="I837" s="1695"/>
      <c r="J837" s="1695"/>
      <c r="K837" s="1708"/>
      <c r="L837" s="1708"/>
      <c r="M837" s="1697"/>
      <c r="N837" s="1747"/>
    </row>
    <row r="838" spans="4:14" ht="16" customHeight="1" x14ac:dyDescent="0.45">
      <c r="D838" s="1744"/>
      <c r="E838" s="1745"/>
      <c r="F838" s="1746"/>
      <c r="G838" s="1695"/>
      <c r="H838" s="1708"/>
      <c r="I838" s="1695"/>
      <c r="J838" s="1695"/>
      <c r="K838" s="1708"/>
      <c r="L838" s="1708"/>
      <c r="M838" s="1697"/>
      <c r="N838" s="1747"/>
    </row>
    <row r="839" spans="4:14" ht="16" customHeight="1" x14ac:dyDescent="0.45">
      <c r="D839" s="1744"/>
      <c r="E839" s="1745"/>
      <c r="F839" s="1746"/>
      <c r="G839" s="1695"/>
      <c r="H839" s="1708"/>
      <c r="I839" s="1695"/>
      <c r="J839" s="1695"/>
      <c r="K839" s="1708"/>
      <c r="L839" s="1708"/>
      <c r="M839" s="1697"/>
      <c r="N839" s="1747"/>
    </row>
    <row r="840" spans="4:14" ht="16" customHeight="1" x14ac:dyDescent="0.45">
      <c r="D840" s="1744"/>
      <c r="E840" s="1745"/>
      <c r="F840" s="1746"/>
      <c r="G840" s="1695"/>
      <c r="H840" s="1708"/>
      <c r="I840" s="1695"/>
      <c r="J840" s="1695"/>
      <c r="K840" s="1708"/>
      <c r="L840" s="1708"/>
      <c r="M840" s="1697"/>
      <c r="N840" s="1747"/>
    </row>
    <row r="841" spans="4:14" ht="16" customHeight="1" x14ac:dyDescent="0.45">
      <c r="D841" s="1744"/>
      <c r="E841" s="1745"/>
      <c r="F841" s="1746"/>
      <c r="G841" s="1695"/>
      <c r="H841" s="1708"/>
      <c r="I841" s="1695"/>
      <c r="J841" s="1695"/>
      <c r="K841" s="1708"/>
      <c r="L841" s="1708"/>
      <c r="M841" s="1697"/>
      <c r="N841" s="1747"/>
    </row>
    <row r="842" spans="4:14" ht="16" customHeight="1" x14ac:dyDescent="0.45">
      <c r="D842" s="1744"/>
      <c r="E842" s="1745"/>
      <c r="F842" s="1746"/>
      <c r="G842" s="1695"/>
      <c r="H842" s="1708"/>
      <c r="I842" s="1695"/>
      <c r="J842" s="1695"/>
      <c r="K842" s="1708"/>
      <c r="L842" s="1708"/>
      <c r="M842" s="1697"/>
      <c r="N842" s="1747"/>
    </row>
    <row r="843" spans="4:14" ht="16" customHeight="1" x14ac:dyDescent="0.45">
      <c r="D843" s="1744"/>
      <c r="E843" s="1745"/>
      <c r="F843" s="1746"/>
      <c r="G843" s="1695"/>
      <c r="H843" s="1708"/>
      <c r="I843" s="1695"/>
      <c r="J843" s="1695"/>
      <c r="K843" s="1708"/>
      <c r="L843" s="1708"/>
      <c r="M843" s="1697"/>
      <c r="N843" s="1747"/>
    </row>
    <row r="844" spans="4:14" ht="16" customHeight="1" x14ac:dyDescent="0.45">
      <c r="D844" s="1744"/>
      <c r="E844" s="1745"/>
      <c r="F844" s="1746"/>
      <c r="G844" s="1695"/>
      <c r="H844" s="1708"/>
      <c r="I844" s="1695"/>
      <c r="J844" s="1695"/>
      <c r="K844" s="1708"/>
      <c r="L844" s="1708"/>
      <c r="M844" s="1697"/>
      <c r="N844" s="1747"/>
    </row>
    <row r="845" spans="4:14" ht="16" customHeight="1" x14ac:dyDescent="0.45">
      <c r="D845" s="1744"/>
      <c r="E845" s="1745"/>
      <c r="F845" s="1746"/>
      <c r="G845" s="1695"/>
      <c r="H845" s="1708"/>
      <c r="I845" s="1695"/>
      <c r="J845" s="1695"/>
      <c r="K845" s="1708"/>
      <c r="L845" s="1708"/>
      <c r="M845" s="1697"/>
      <c r="N845" s="1747"/>
    </row>
    <row r="846" spans="4:14" ht="16" customHeight="1" x14ac:dyDescent="0.45">
      <c r="D846" s="1744"/>
      <c r="E846" s="1745"/>
      <c r="F846" s="1746"/>
      <c r="G846" s="1695"/>
      <c r="H846" s="1708"/>
      <c r="I846" s="1695"/>
      <c r="J846" s="1695"/>
      <c r="K846" s="1708"/>
      <c r="L846" s="1708"/>
      <c r="M846" s="1697"/>
      <c r="N846" s="1747"/>
    </row>
    <row r="847" spans="4:14" ht="16" customHeight="1" x14ac:dyDescent="0.45">
      <c r="D847" s="1744"/>
      <c r="E847" s="1745"/>
      <c r="F847" s="1746"/>
      <c r="G847" s="1695"/>
      <c r="H847" s="1708"/>
      <c r="I847" s="1695"/>
      <c r="J847" s="1695"/>
      <c r="K847" s="1708"/>
      <c r="L847" s="1708"/>
      <c r="M847" s="1697"/>
      <c r="N847" s="1747"/>
    </row>
    <row r="848" spans="4:14" ht="16" customHeight="1" x14ac:dyDescent="0.45">
      <c r="D848" s="1744"/>
      <c r="E848" s="1745"/>
      <c r="F848" s="1746"/>
      <c r="G848" s="1695"/>
      <c r="H848" s="1708"/>
      <c r="I848" s="1695"/>
      <c r="J848" s="1695"/>
      <c r="K848" s="1708"/>
      <c r="L848" s="1708"/>
      <c r="M848" s="1697"/>
      <c r="N848" s="1747"/>
    </row>
    <row r="849" spans="4:14" ht="16" customHeight="1" x14ac:dyDescent="0.45">
      <c r="D849" s="1744"/>
      <c r="E849" s="1745"/>
      <c r="F849" s="1746"/>
      <c r="G849" s="1695"/>
      <c r="H849" s="1708"/>
      <c r="I849" s="1695"/>
      <c r="J849" s="1695"/>
      <c r="K849" s="1708"/>
      <c r="L849" s="1708"/>
      <c r="M849" s="1697"/>
      <c r="N849" s="1747"/>
    </row>
    <row r="850" spans="4:14" ht="16" customHeight="1" x14ac:dyDescent="0.45">
      <c r="D850" s="1744"/>
      <c r="E850" s="1745"/>
      <c r="F850" s="1746"/>
      <c r="G850" s="1695"/>
      <c r="H850" s="1708"/>
      <c r="I850" s="1695"/>
      <c r="J850" s="1695"/>
      <c r="K850" s="1708"/>
      <c r="L850" s="1708"/>
      <c r="M850" s="1697"/>
      <c r="N850" s="1747"/>
    </row>
    <row r="851" spans="4:14" ht="16" customHeight="1" x14ac:dyDescent="0.45">
      <c r="D851" s="1744"/>
      <c r="E851" s="1745"/>
      <c r="F851" s="1746"/>
      <c r="G851" s="1695"/>
      <c r="H851" s="1708"/>
      <c r="I851" s="1695"/>
      <c r="J851" s="1695"/>
      <c r="K851" s="1708"/>
      <c r="L851" s="1708"/>
      <c r="M851" s="1697"/>
      <c r="N851" s="1747"/>
    </row>
    <row r="852" spans="4:14" ht="16" customHeight="1" x14ac:dyDescent="0.45">
      <c r="D852" s="1744"/>
      <c r="E852" s="1745"/>
      <c r="F852" s="1746"/>
      <c r="G852" s="1695"/>
      <c r="H852" s="1708"/>
      <c r="I852" s="1695"/>
      <c r="J852" s="1695"/>
      <c r="K852" s="1708"/>
      <c r="L852" s="1708"/>
      <c r="M852" s="1697"/>
      <c r="N852" s="1747"/>
    </row>
    <row r="853" spans="4:14" ht="16" customHeight="1" x14ac:dyDescent="0.45">
      <c r="D853" s="1744"/>
      <c r="E853" s="1745"/>
      <c r="F853" s="1746"/>
      <c r="G853" s="1695"/>
      <c r="H853" s="1708"/>
      <c r="I853" s="1695"/>
      <c r="J853" s="1695"/>
      <c r="K853" s="1708"/>
      <c r="L853" s="1708"/>
      <c r="M853" s="1697"/>
      <c r="N853" s="1747"/>
    </row>
    <row r="854" spans="4:14" ht="16" customHeight="1" x14ac:dyDescent="0.45">
      <c r="D854" s="1744"/>
      <c r="E854" s="1745"/>
      <c r="F854" s="1746"/>
      <c r="G854" s="1695"/>
      <c r="H854" s="1708"/>
      <c r="I854" s="1695"/>
      <c r="J854" s="1695"/>
      <c r="K854" s="1708"/>
      <c r="L854" s="1708"/>
      <c r="M854" s="1697"/>
      <c r="N854" s="1747"/>
    </row>
    <row r="855" spans="4:14" ht="16" customHeight="1" x14ac:dyDescent="0.45">
      <c r="D855" s="1744"/>
      <c r="E855" s="1745"/>
      <c r="F855" s="1746"/>
      <c r="G855" s="1695"/>
      <c r="H855" s="1708"/>
      <c r="I855" s="1695"/>
      <c r="J855" s="1695"/>
      <c r="K855" s="1708"/>
      <c r="L855" s="1708"/>
      <c r="M855" s="1697"/>
      <c r="N855" s="1747"/>
    </row>
    <row r="856" spans="4:14" ht="16" customHeight="1" x14ac:dyDescent="0.45">
      <c r="D856" s="1744"/>
      <c r="E856" s="1745"/>
      <c r="F856" s="1746"/>
      <c r="G856" s="1695"/>
      <c r="H856" s="1708"/>
      <c r="I856" s="1695"/>
      <c r="J856" s="1695"/>
      <c r="K856" s="1708"/>
      <c r="L856" s="1708"/>
      <c r="M856" s="1697"/>
      <c r="N856" s="1747"/>
    </row>
    <row r="857" spans="4:14" ht="16" customHeight="1" x14ac:dyDescent="0.45">
      <c r="D857" s="1744"/>
      <c r="E857" s="1745"/>
      <c r="F857" s="1746"/>
      <c r="G857" s="1695"/>
      <c r="H857" s="1708"/>
      <c r="I857" s="1695"/>
      <c r="J857" s="1695"/>
      <c r="K857" s="1708"/>
      <c r="L857" s="1708"/>
      <c r="M857" s="1697"/>
      <c r="N857" s="1747"/>
    </row>
    <row r="858" spans="4:14" ht="16" customHeight="1" x14ac:dyDescent="0.45">
      <c r="D858" s="1681"/>
      <c r="E858" s="1570"/>
      <c r="F858" s="1571"/>
      <c r="G858" s="1587"/>
      <c r="H858" s="1682"/>
      <c r="I858" s="1587"/>
      <c r="J858" s="1587"/>
      <c r="K858" s="1682"/>
      <c r="L858" s="1682"/>
      <c r="M858" s="1683"/>
      <c r="N858" s="1684"/>
    </row>
    <row r="859" spans="4:14" ht="16" customHeight="1" x14ac:dyDescent="0.45">
      <c r="D859" s="1681"/>
      <c r="E859" s="1570"/>
      <c r="F859" s="1571"/>
      <c r="G859" s="1587"/>
      <c r="H859" s="1682"/>
      <c r="I859" s="1587"/>
      <c r="J859" s="1587"/>
      <c r="K859" s="1682"/>
      <c r="L859" s="1682"/>
      <c r="M859" s="1683"/>
      <c r="N859" s="1684"/>
    </row>
    <row r="860" spans="4:14" ht="16" customHeight="1" x14ac:dyDescent="0.45">
      <c r="D860" s="1681"/>
      <c r="E860" s="1570"/>
      <c r="F860" s="1571"/>
      <c r="G860" s="1587"/>
      <c r="H860" s="1682"/>
      <c r="I860" s="1587"/>
      <c r="J860" s="1587"/>
      <c r="K860" s="1682"/>
      <c r="L860" s="1682"/>
      <c r="M860" s="1683"/>
      <c r="N860" s="1684"/>
    </row>
    <row r="861" spans="4:14" ht="16" customHeight="1" x14ac:dyDescent="0.45">
      <c r="D861" s="1681"/>
      <c r="E861" s="1570"/>
      <c r="F861" s="1571"/>
      <c r="G861" s="1587"/>
      <c r="H861" s="1682"/>
      <c r="I861" s="1587"/>
      <c r="J861" s="1587"/>
      <c r="K861" s="1682"/>
      <c r="L861" s="1682"/>
      <c r="M861" s="1683"/>
      <c r="N861" s="1684"/>
    </row>
    <row r="862" spans="4:14" ht="16" customHeight="1" x14ac:dyDescent="0.45">
      <c r="D862" s="1681"/>
      <c r="E862" s="1570"/>
      <c r="F862" s="1571"/>
      <c r="G862" s="1587"/>
      <c r="H862" s="1682"/>
      <c r="I862" s="1587"/>
      <c r="J862" s="1587"/>
      <c r="K862" s="1682"/>
      <c r="L862" s="1682"/>
      <c r="M862" s="1683"/>
      <c r="N862" s="1684"/>
    </row>
    <row r="863" spans="4:14" ht="16" customHeight="1" x14ac:dyDescent="0.45">
      <c r="D863" s="1681"/>
      <c r="E863" s="1570"/>
      <c r="F863" s="1571"/>
      <c r="G863" s="1587"/>
      <c r="H863" s="1682"/>
      <c r="I863" s="1587"/>
      <c r="J863" s="1587"/>
      <c r="K863" s="1682"/>
      <c r="L863" s="1682"/>
      <c r="M863" s="1683"/>
      <c r="N863" s="1684"/>
    </row>
    <row r="864" spans="4:14" ht="16" customHeight="1" x14ac:dyDescent="0.45">
      <c r="D864" s="1681"/>
      <c r="E864" s="1570"/>
      <c r="F864" s="1571"/>
      <c r="G864" s="1587"/>
      <c r="H864" s="1682"/>
      <c r="I864" s="1587"/>
      <c r="J864" s="1587"/>
      <c r="K864" s="1682"/>
      <c r="L864" s="1682"/>
      <c r="M864" s="1683"/>
      <c r="N864" s="1684"/>
    </row>
    <row r="865" spans="4:14" ht="16" customHeight="1" x14ac:dyDescent="0.45">
      <c r="D865" s="1681"/>
      <c r="E865" s="1570"/>
      <c r="F865" s="1571"/>
      <c r="G865" s="1587"/>
      <c r="H865" s="1682"/>
      <c r="I865" s="1587"/>
      <c r="J865" s="1587"/>
      <c r="K865" s="1682"/>
      <c r="L865" s="1682"/>
      <c r="M865" s="1683"/>
      <c r="N865" s="1684"/>
    </row>
    <row r="866" spans="4:14" ht="16" customHeight="1" x14ac:dyDescent="0.45">
      <c r="D866" s="1681"/>
      <c r="E866" s="1570"/>
      <c r="F866" s="1571"/>
      <c r="G866" s="1587"/>
      <c r="H866" s="1682"/>
      <c r="I866" s="1587"/>
      <c r="J866" s="1587"/>
      <c r="K866" s="1682"/>
      <c r="L866" s="1682"/>
      <c r="M866" s="1683"/>
      <c r="N866" s="1684"/>
    </row>
    <row r="867" spans="4:14" ht="16" customHeight="1" x14ac:dyDescent="0.45">
      <c r="D867" s="1681"/>
      <c r="E867" s="1570"/>
      <c r="F867" s="1571"/>
      <c r="G867" s="1587"/>
      <c r="H867" s="1682"/>
      <c r="I867" s="1587"/>
      <c r="J867" s="1587"/>
      <c r="K867" s="1682"/>
      <c r="L867" s="1682"/>
      <c r="M867" s="1683"/>
      <c r="N867" s="1684"/>
    </row>
    <row r="868" spans="4:14" ht="16" customHeight="1" x14ac:dyDescent="0.45">
      <c r="D868" s="1681"/>
      <c r="E868" s="1570"/>
      <c r="F868" s="1571"/>
      <c r="G868" s="1587"/>
      <c r="H868" s="1682"/>
      <c r="I868" s="1587"/>
      <c r="J868" s="1587"/>
      <c r="K868" s="1682"/>
      <c r="L868" s="1682"/>
      <c r="M868" s="1683"/>
      <c r="N868" s="1684"/>
    </row>
    <row r="869" spans="4:14" ht="16" customHeight="1" x14ac:dyDescent="0.45">
      <c r="D869" s="1681"/>
      <c r="E869" s="1570"/>
      <c r="F869" s="1571"/>
      <c r="G869" s="1587"/>
      <c r="H869" s="1682"/>
      <c r="I869" s="1587"/>
      <c r="J869" s="1587"/>
      <c r="K869" s="1682"/>
      <c r="L869" s="1682"/>
      <c r="M869" s="1683"/>
      <c r="N869" s="1684"/>
    </row>
    <row r="870" spans="4:14" ht="16" customHeight="1" x14ac:dyDescent="0.45">
      <c r="D870" s="1681"/>
      <c r="E870" s="1570"/>
      <c r="F870" s="1571"/>
      <c r="G870" s="1587"/>
      <c r="H870" s="1682"/>
      <c r="I870" s="1587"/>
      <c r="J870" s="1587"/>
      <c r="K870" s="1682"/>
      <c r="L870" s="1682"/>
      <c r="M870" s="1683"/>
      <c r="N870" s="1684"/>
    </row>
    <row r="871" spans="4:14" ht="16" customHeight="1" x14ac:dyDescent="0.45">
      <c r="D871" s="1681"/>
      <c r="E871" s="1570"/>
      <c r="F871" s="1571"/>
      <c r="G871" s="1587"/>
      <c r="H871" s="1682"/>
      <c r="I871" s="1587"/>
      <c r="J871" s="1587"/>
      <c r="K871" s="1682"/>
      <c r="L871" s="1682"/>
      <c r="M871" s="1683"/>
      <c r="N871" s="1684"/>
    </row>
    <row r="872" spans="4:14" ht="16" customHeight="1" x14ac:dyDescent="0.45">
      <c r="D872" s="1681"/>
      <c r="E872" s="1570"/>
      <c r="F872" s="1571"/>
      <c r="G872" s="1587"/>
      <c r="H872" s="1682"/>
      <c r="I872" s="1587"/>
      <c r="J872" s="1587"/>
      <c r="K872" s="1682"/>
      <c r="L872" s="1682"/>
      <c r="M872" s="1683"/>
      <c r="N872" s="1684"/>
    </row>
    <row r="873" spans="4:14" ht="16" customHeight="1" x14ac:dyDescent="0.45">
      <c r="D873" s="1681"/>
      <c r="E873" s="1570"/>
      <c r="F873" s="1571"/>
      <c r="G873" s="1587"/>
      <c r="H873" s="1682"/>
      <c r="I873" s="1587"/>
      <c r="J873" s="1587"/>
      <c r="K873" s="1682"/>
      <c r="L873" s="1682"/>
      <c r="M873" s="1683"/>
      <c r="N873" s="1684"/>
    </row>
    <row r="874" spans="4:14" ht="16" customHeight="1" x14ac:dyDescent="0.45">
      <c r="D874" s="1681"/>
      <c r="E874" s="1570"/>
      <c r="F874" s="1571"/>
      <c r="G874" s="1587"/>
      <c r="H874" s="1682"/>
      <c r="I874" s="1587"/>
      <c r="J874" s="1587"/>
      <c r="K874" s="1682"/>
      <c r="L874" s="1682"/>
      <c r="M874" s="1683"/>
      <c r="N874" s="1684"/>
    </row>
    <row r="875" spans="4:14" ht="16" customHeight="1" x14ac:dyDescent="0.45">
      <c r="D875" s="1681"/>
      <c r="E875" s="1570"/>
      <c r="F875" s="1571"/>
      <c r="G875" s="1587"/>
      <c r="H875" s="1682"/>
      <c r="I875" s="1587"/>
      <c r="J875" s="1587"/>
      <c r="K875" s="1682"/>
      <c r="L875" s="1682"/>
      <c r="M875" s="1683"/>
      <c r="N875" s="1684"/>
    </row>
    <row r="876" spans="4:14" ht="16" customHeight="1" x14ac:dyDescent="0.45">
      <c r="D876" s="1681"/>
      <c r="E876" s="1570"/>
      <c r="F876" s="1571"/>
      <c r="G876" s="1587"/>
      <c r="H876" s="1682"/>
      <c r="I876" s="1587"/>
      <c r="J876" s="1587"/>
      <c r="K876" s="1682"/>
      <c r="L876" s="1682"/>
      <c r="M876" s="1683"/>
      <c r="N876" s="1684"/>
    </row>
    <row r="877" spans="4:14" ht="16" customHeight="1" x14ac:dyDescent="0.45">
      <c r="D877" s="1600"/>
      <c r="E877" s="1591"/>
      <c r="F877" s="1601"/>
      <c r="G877" s="1601"/>
      <c r="H877" s="1601"/>
      <c r="I877" s="1601"/>
      <c r="J877" s="1601"/>
      <c r="K877" s="1687"/>
      <c r="L877" s="1687"/>
      <c r="M877" s="1685"/>
      <c r="N877" s="1686"/>
    </row>
    <row r="879" spans="4:14" x14ac:dyDescent="0.45">
      <c r="D879" s="375"/>
      <c r="E879" s="375" t="s">
        <v>4547</v>
      </c>
    </row>
    <row r="880" spans="4:14" x14ac:dyDescent="0.45">
      <c r="D880" s="375"/>
      <c r="E880" s="375" t="s">
        <v>3133</v>
      </c>
    </row>
    <row r="881" spans="4:13" x14ac:dyDescent="0.45">
      <c r="M881" s="376" t="s">
        <v>4549</v>
      </c>
    </row>
    <row r="882" spans="4:13" x14ac:dyDescent="0.45">
      <c r="D882" s="377" t="s">
        <v>241</v>
      </c>
      <c r="G882" s="372" t="s">
        <v>8</v>
      </c>
      <c r="M882" s="372" t="s">
        <v>2569</v>
      </c>
    </row>
    <row r="883" spans="4:13" x14ac:dyDescent="0.45">
      <c r="D883" s="375" t="s">
        <v>113</v>
      </c>
      <c r="G883" s="376" t="s">
        <v>113</v>
      </c>
      <c r="M883" s="376" t="s">
        <v>114</v>
      </c>
    </row>
    <row r="889" spans="4:13" x14ac:dyDescent="0.45">
      <c r="D889" s="371"/>
      <c r="G889" s="372"/>
      <c r="M889" s="372"/>
    </row>
  </sheetData>
  <sortState xmlns:xlrd2="http://schemas.microsoft.com/office/spreadsheetml/2017/richdata2" ref="D17:N876">
    <sortCondition ref="H16"/>
    <sortCondition ref="F16"/>
  </sortState>
  <customSheetViews>
    <customSheetView guid="{8CC598B7-8EB7-4AE3-BEF6-CBCE0253806D}" showGridLines="0" hiddenColumns="1">
      <selection activeCell="N25" sqref="N25"/>
      <pageMargins left="0.17" right="0.2" top="0.66" bottom="0.59" header="0.3" footer="0.3"/>
      <pageSetup paperSize="9" scale="83" orientation="portrait" r:id="rId1"/>
      <headerFooter>
        <oddFooter>&amp;CNKC - &amp;P</oddFooter>
      </headerFooter>
    </customSheetView>
  </customSheetViews>
  <mergeCells count="13">
    <mergeCell ref="L13:L15"/>
    <mergeCell ref="M13:N13"/>
    <mergeCell ref="M14:M15"/>
    <mergeCell ref="N14:N15"/>
    <mergeCell ref="D13:D15"/>
    <mergeCell ref="E13:F13"/>
    <mergeCell ref="E14:E15"/>
    <mergeCell ref="F14:F15"/>
    <mergeCell ref="G13:G15"/>
    <mergeCell ref="H13:H15"/>
    <mergeCell ref="I13:I15"/>
    <mergeCell ref="J13:J15"/>
    <mergeCell ref="K13:K15"/>
  </mergeCells>
  <pageMargins left="0.17" right="0.2" top="0.66" bottom="0.59" header="0.3" footer="0.3"/>
  <pageSetup paperSize="9" scale="78" orientation="portrait" r:id="rId2"/>
  <headerFooter>
    <oddFooter>&amp;CNKC - &amp;P</odd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TTK"/>
  <dimension ref="E1:O421"/>
  <sheetViews>
    <sheetView showGridLines="0" showRowColHeaders="0" zoomScaleNormal="100" workbookViewId="0">
      <pane ySplit="7" topLeftCell="A218" activePane="bottomLeft" state="frozen"/>
      <selection activeCell="G14" sqref="G14"/>
      <selection pane="bottomLeft" activeCell="E1" sqref="E1"/>
    </sheetView>
  </sheetViews>
  <sheetFormatPr defaultColWidth="8.7265625" defaultRowHeight="16.5" x14ac:dyDescent="0.45"/>
  <cols>
    <col min="1" max="1" width="8.7265625" style="5"/>
    <col min="2" max="2" width="2.7265625" style="5" customWidth="1"/>
    <col min="3" max="3" width="2.81640625" style="5" customWidth="1"/>
    <col min="4" max="4" width="2.1796875" style="5" customWidth="1"/>
    <col min="5" max="5" width="10.54296875" style="5" customWidth="1"/>
    <col min="6" max="6" width="75.453125" style="5" bestFit="1" customWidth="1"/>
    <col min="7" max="7" width="8" style="11" customWidth="1"/>
    <col min="8" max="8" width="4" style="5" customWidth="1"/>
    <col min="9" max="16384" width="8.7265625" style="5"/>
  </cols>
  <sheetData>
    <row r="1" spans="5:15" x14ac:dyDescent="0.45">
      <c r="E1" s="424"/>
      <c r="F1" s="425"/>
      <c r="G1" s="1202"/>
      <c r="I1" s="1204" t="s">
        <v>1393</v>
      </c>
      <c r="O1" s="6"/>
    </row>
    <row r="2" spans="5:15" x14ac:dyDescent="0.45">
      <c r="E2" s="426"/>
      <c r="F2" s="427"/>
      <c r="G2" s="1203"/>
      <c r="I2" s="892" t="s">
        <v>1394</v>
      </c>
    </row>
    <row r="3" spans="5:15" x14ac:dyDescent="0.45">
      <c r="E3" s="3"/>
      <c r="F3" s="3"/>
      <c r="G3" s="4"/>
      <c r="I3" s="892" t="s">
        <v>4486</v>
      </c>
      <c r="O3" s="6"/>
    </row>
    <row r="4" spans="5:15" ht="21" x14ac:dyDescent="0.55000000000000004">
      <c r="E4" s="2102" t="s">
        <v>2418</v>
      </c>
      <c r="F4" s="7"/>
      <c r="G4" s="8"/>
      <c r="I4" s="892" t="s">
        <v>4487</v>
      </c>
      <c r="O4" s="6"/>
    </row>
    <row r="5" spans="5:15" x14ac:dyDescent="0.45">
      <c r="E5" s="3"/>
      <c r="F5" s="3"/>
      <c r="G5" s="4"/>
      <c r="I5" s="892" t="s">
        <v>4488</v>
      </c>
      <c r="O5" s="6"/>
    </row>
    <row r="6" spans="5:15" ht="32" x14ac:dyDescent="0.45">
      <c r="E6" s="434" t="s">
        <v>1391</v>
      </c>
      <c r="F6" s="435" t="s">
        <v>1392</v>
      </c>
      <c r="G6" s="436" t="s">
        <v>1395</v>
      </c>
    </row>
    <row r="7" spans="5:15" x14ac:dyDescent="0.45">
      <c r="E7" s="386" t="s">
        <v>27</v>
      </c>
      <c r="F7" s="387" t="s">
        <v>28</v>
      </c>
      <c r="G7" s="388" t="s">
        <v>29</v>
      </c>
    </row>
    <row r="8" spans="5:15" x14ac:dyDescent="0.45">
      <c r="E8" s="2137">
        <v>111</v>
      </c>
      <c r="F8" s="2138" t="s">
        <v>123</v>
      </c>
      <c r="G8" s="2139">
        <v>1</v>
      </c>
    </row>
    <row r="9" spans="5:15" x14ac:dyDescent="0.45">
      <c r="E9" s="1688">
        <v>1111</v>
      </c>
      <c r="F9" s="1689" t="s">
        <v>235</v>
      </c>
      <c r="G9" s="1717">
        <v>2</v>
      </c>
    </row>
    <row r="10" spans="5:15" x14ac:dyDescent="0.45">
      <c r="E10" s="1688">
        <v>1112</v>
      </c>
      <c r="F10" s="1689" t="s">
        <v>1120</v>
      </c>
      <c r="G10" s="1717">
        <v>2</v>
      </c>
    </row>
    <row r="11" spans="5:15" x14ac:dyDescent="0.45">
      <c r="E11" s="1688">
        <v>1113</v>
      </c>
      <c r="F11" s="1689" t="s">
        <v>1119</v>
      </c>
      <c r="G11" s="1717">
        <v>2</v>
      </c>
    </row>
    <row r="12" spans="5:15" x14ac:dyDescent="0.45">
      <c r="E12" s="1715">
        <v>112</v>
      </c>
      <c r="F12" s="2140" t="s">
        <v>2463</v>
      </c>
      <c r="G12" s="1718">
        <v>1</v>
      </c>
    </row>
    <row r="13" spans="5:15" x14ac:dyDescent="0.45">
      <c r="E13" s="1688">
        <v>1121</v>
      </c>
      <c r="F13" s="1689" t="s">
        <v>2464</v>
      </c>
      <c r="G13" s="1717">
        <v>2</v>
      </c>
    </row>
    <row r="14" spans="5:15" x14ac:dyDescent="0.45">
      <c r="E14" s="1690" t="s">
        <v>236</v>
      </c>
      <c r="F14" s="1691" t="s">
        <v>3115</v>
      </c>
      <c r="G14" s="1719">
        <v>3</v>
      </c>
    </row>
    <row r="15" spans="5:15" x14ac:dyDescent="0.45">
      <c r="E15" s="1690" t="s">
        <v>1539</v>
      </c>
      <c r="F15" s="1691" t="s">
        <v>3115</v>
      </c>
      <c r="G15" s="1719">
        <v>3</v>
      </c>
    </row>
    <row r="16" spans="5:15" x14ac:dyDescent="0.45">
      <c r="E16" s="1690" t="s">
        <v>1101</v>
      </c>
      <c r="F16" s="1691" t="s">
        <v>3115</v>
      </c>
      <c r="G16" s="1719">
        <v>3</v>
      </c>
    </row>
    <row r="17" spans="5:7" x14ac:dyDescent="0.45">
      <c r="E17" s="1690" t="s">
        <v>1102</v>
      </c>
      <c r="F17" s="1691" t="s">
        <v>3115</v>
      </c>
      <c r="G17" s="1719">
        <v>3</v>
      </c>
    </row>
    <row r="18" spans="5:7" x14ac:dyDescent="0.45">
      <c r="E18" s="1690" t="s">
        <v>1103</v>
      </c>
      <c r="F18" s="1691" t="s">
        <v>3115</v>
      </c>
      <c r="G18" s="1719">
        <v>3</v>
      </c>
    </row>
    <row r="19" spans="5:7" x14ac:dyDescent="0.45">
      <c r="E19" s="1690" t="s">
        <v>1104</v>
      </c>
      <c r="F19" s="1691" t="s">
        <v>3115</v>
      </c>
      <c r="G19" s="1719">
        <v>3</v>
      </c>
    </row>
    <row r="20" spans="5:7" x14ac:dyDescent="0.45">
      <c r="E20" s="1690" t="s">
        <v>1105</v>
      </c>
      <c r="F20" s="1691" t="s">
        <v>3115</v>
      </c>
      <c r="G20" s="1719">
        <v>3</v>
      </c>
    </row>
    <row r="21" spans="5:7" x14ac:dyDescent="0.45">
      <c r="E21" s="1690" t="s">
        <v>1106</v>
      </c>
      <c r="F21" s="1691" t="s">
        <v>3115</v>
      </c>
      <c r="G21" s="1719">
        <v>3</v>
      </c>
    </row>
    <row r="22" spans="5:7" x14ac:dyDescent="0.45">
      <c r="E22" s="1690" t="s">
        <v>1107</v>
      </c>
      <c r="F22" s="1691" t="s">
        <v>3115</v>
      </c>
      <c r="G22" s="1719">
        <v>3</v>
      </c>
    </row>
    <row r="23" spans="5:7" x14ac:dyDescent="0.45">
      <c r="E23" s="1690" t="s">
        <v>1108</v>
      </c>
      <c r="F23" s="1691" t="s">
        <v>3115</v>
      </c>
      <c r="G23" s="1719">
        <v>3</v>
      </c>
    </row>
    <row r="24" spans="5:7" x14ac:dyDescent="0.45">
      <c r="E24" s="1688">
        <v>1122</v>
      </c>
      <c r="F24" s="1689" t="s">
        <v>2465</v>
      </c>
      <c r="G24" s="1717">
        <v>2</v>
      </c>
    </row>
    <row r="25" spans="5:7" x14ac:dyDescent="0.45">
      <c r="E25" s="1690" t="s">
        <v>1109</v>
      </c>
      <c r="F25" s="1691" t="s">
        <v>3116</v>
      </c>
      <c r="G25" s="1719">
        <v>3</v>
      </c>
    </row>
    <row r="26" spans="5:7" x14ac:dyDescent="0.45">
      <c r="E26" s="1690" t="s">
        <v>1110</v>
      </c>
      <c r="F26" s="1691" t="s">
        <v>3116</v>
      </c>
      <c r="G26" s="1719">
        <v>3</v>
      </c>
    </row>
    <row r="27" spans="5:7" x14ac:dyDescent="0.45">
      <c r="E27" s="1690" t="s">
        <v>1111</v>
      </c>
      <c r="F27" s="1691" t="s">
        <v>3116</v>
      </c>
      <c r="G27" s="1719">
        <v>3</v>
      </c>
    </row>
    <row r="28" spans="5:7" x14ac:dyDescent="0.45">
      <c r="E28" s="1690" t="s">
        <v>1112</v>
      </c>
      <c r="F28" s="1691" t="s">
        <v>3116</v>
      </c>
      <c r="G28" s="1719">
        <v>3</v>
      </c>
    </row>
    <row r="29" spans="5:7" x14ac:dyDescent="0.45">
      <c r="E29" s="1690" t="s">
        <v>1113</v>
      </c>
      <c r="F29" s="1691" t="s">
        <v>3116</v>
      </c>
      <c r="G29" s="1719">
        <v>3</v>
      </c>
    </row>
    <row r="30" spans="5:7" x14ac:dyDescent="0.45">
      <c r="E30" s="1690" t="s">
        <v>1114</v>
      </c>
      <c r="F30" s="1691" t="s">
        <v>3116</v>
      </c>
      <c r="G30" s="1719">
        <v>3</v>
      </c>
    </row>
    <row r="31" spans="5:7" x14ac:dyDescent="0.45">
      <c r="E31" s="1690" t="s">
        <v>1115</v>
      </c>
      <c r="F31" s="1691" t="s">
        <v>3116</v>
      </c>
      <c r="G31" s="1719">
        <v>3</v>
      </c>
    </row>
    <row r="32" spans="5:7" x14ac:dyDescent="0.45">
      <c r="E32" s="1690" t="s">
        <v>1116</v>
      </c>
      <c r="F32" s="1691" t="s">
        <v>3116</v>
      </c>
      <c r="G32" s="1719">
        <v>3</v>
      </c>
    </row>
    <row r="33" spans="5:7" x14ac:dyDescent="0.45">
      <c r="E33" s="1690" t="s">
        <v>1117</v>
      </c>
      <c r="F33" s="1691" t="s">
        <v>3116</v>
      </c>
      <c r="G33" s="1719">
        <v>3</v>
      </c>
    </row>
    <row r="34" spans="5:7" x14ac:dyDescent="0.45">
      <c r="E34" s="1690" t="s">
        <v>1118</v>
      </c>
      <c r="F34" s="1691" t="s">
        <v>3116</v>
      </c>
      <c r="G34" s="1719">
        <v>3</v>
      </c>
    </row>
    <row r="35" spans="5:7" x14ac:dyDescent="0.45">
      <c r="E35" s="1688">
        <v>1123</v>
      </c>
      <c r="F35" s="1689" t="s">
        <v>1119</v>
      </c>
      <c r="G35" s="1717">
        <v>2</v>
      </c>
    </row>
    <row r="36" spans="5:7" x14ac:dyDescent="0.45">
      <c r="E36" s="1715">
        <v>113</v>
      </c>
      <c r="F36" s="1740" t="s">
        <v>1121</v>
      </c>
      <c r="G36" s="1718">
        <v>1</v>
      </c>
    </row>
    <row r="37" spans="5:7" x14ac:dyDescent="0.45">
      <c r="E37" s="1688">
        <v>1131</v>
      </c>
      <c r="F37" s="1689" t="s">
        <v>235</v>
      </c>
      <c r="G37" s="1717">
        <v>2</v>
      </c>
    </row>
    <row r="38" spans="5:7" x14ac:dyDescent="0.45">
      <c r="E38" s="1688">
        <v>1132</v>
      </c>
      <c r="F38" s="1689" t="s">
        <v>1120</v>
      </c>
      <c r="G38" s="1717">
        <v>2</v>
      </c>
    </row>
    <row r="39" spans="5:7" x14ac:dyDescent="0.45">
      <c r="E39" s="1715">
        <v>121</v>
      </c>
      <c r="F39" s="1740" t="s">
        <v>2466</v>
      </c>
      <c r="G39" s="1718">
        <v>1</v>
      </c>
    </row>
    <row r="40" spans="5:7" x14ac:dyDescent="0.45">
      <c r="E40" s="1688">
        <v>1211</v>
      </c>
      <c r="F40" s="1689" t="s">
        <v>1046</v>
      </c>
      <c r="G40" s="1717">
        <v>2</v>
      </c>
    </row>
    <row r="41" spans="5:7" x14ac:dyDescent="0.45">
      <c r="E41" s="1688">
        <v>1212</v>
      </c>
      <c r="F41" s="1689" t="s">
        <v>164</v>
      </c>
      <c r="G41" s="1717">
        <v>2</v>
      </c>
    </row>
    <row r="42" spans="5:7" x14ac:dyDescent="0.45">
      <c r="E42" s="1688">
        <v>1218</v>
      </c>
      <c r="F42" s="1689" t="s">
        <v>1047</v>
      </c>
      <c r="G42" s="1717">
        <v>2</v>
      </c>
    </row>
    <row r="43" spans="5:7" x14ac:dyDescent="0.45">
      <c r="E43" s="1715">
        <v>128</v>
      </c>
      <c r="F43" s="1740" t="s">
        <v>928</v>
      </c>
      <c r="G43" s="1718">
        <v>1</v>
      </c>
    </row>
    <row r="44" spans="5:7" x14ac:dyDescent="0.45">
      <c r="E44" s="1688">
        <v>1281</v>
      </c>
      <c r="F44" s="1689" t="s">
        <v>929</v>
      </c>
      <c r="G44" s="1717">
        <v>2</v>
      </c>
    </row>
    <row r="45" spans="5:7" x14ac:dyDescent="0.45">
      <c r="E45" s="1690">
        <v>12811</v>
      </c>
      <c r="F45" s="1691" t="s">
        <v>2420</v>
      </c>
      <c r="G45" s="1719">
        <v>3</v>
      </c>
    </row>
    <row r="46" spans="5:7" x14ac:dyDescent="0.45">
      <c r="E46" s="1690">
        <v>12812</v>
      </c>
      <c r="F46" s="1691" t="s">
        <v>2421</v>
      </c>
      <c r="G46" s="1719">
        <v>3</v>
      </c>
    </row>
    <row r="47" spans="5:7" x14ac:dyDescent="0.45">
      <c r="E47" s="1690">
        <v>12813</v>
      </c>
      <c r="F47" s="1691" t="s">
        <v>2422</v>
      </c>
      <c r="G47" s="1719">
        <v>3</v>
      </c>
    </row>
    <row r="48" spans="5:7" x14ac:dyDescent="0.45">
      <c r="E48" s="1688">
        <v>1282</v>
      </c>
      <c r="F48" s="1689" t="s">
        <v>164</v>
      </c>
      <c r="G48" s="1717">
        <v>2</v>
      </c>
    </row>
    <row r="49" spans="5:7" x14ac:dyDescent="0.45">
      <c r="E49" s="1688">
        <v>1283</v>
      </c>
      <c r="F49" s="1689" t="s">
        <v>930</v>
      </c>
      <c r="G49" s="1717">
        <v>2</v>
      </c>
    </row>
    <row r="50" spans="5:7" x14ac:dyDescent="0.45">
      <c r="E50" s="1688">
        <v>1288</v>
      </c>
      <c r="F50" s="1689" t="s">
        <v>931</v>
      </c>
      <c r="G50" s="1717">
        <v>2</v>
      </c>
    </row>
    <row r="51" spans="5:7" x14ac:dyDescent="0.45">
      <c r="E51" s="1690">
        <v>12881</v>
      </c>
      <c r="F51" s="1691" t="s">
        <v>2423</v>
      </c>
      <c r="G51" s="1719">
        <v>3</v>
      </c>
    </row>
    <row r="52" spans="5:7" x14ac:dyDescent="0.45">
      <c r="E52" s="1690">
        <v>12882</v>
      </c>
      <c r="F52" s="1691" t="s">
        <v>2424</v>
      </c>
      <c r="G52" s="1719">
        <v>3</v>
      </c>
    </row>
    <row r="53" spans="5:7" x14ac:dyDescent="0.45">
      <c r="E53" s="1690">
        <v>12883</v>
      </c>
      <c r="F53" s="1691" t="s">
        <v>2425</v>
      </c>
      <c r="G53" s="1719">
        <v>3</v>
      </c>
    </row>
    <row r="54" spans="5:7" x14ac:dyDescent="0.45">
      <c r="E54" s="1715">
        <v>131</v>
      </c>
      <c r="F54" s="1740" t="s">
        <v>2467</v>
      </c>
      <c r="G54" s="1718">
        <v>1</v>
      </c>
    </row>
    <row r="55" spans="5:7" x14ac:dyDescent="0.45">
      <c r="E55" s="1688" t="s">
        <v>125</v>
      </c>
      <c r="F55" s="1689" t="s">
        <v>2468</v>
      </c>
      <c r="G55" s="1717">
        <v>2</v>
      </c>
    </row>
    <row r="56" spans="5:7" x14ac:dyDescent="0.45">
      <c r="E56" s="1688" t="s">
        <v>126</v>
      </c>
      <c r="F56" s="1689" t="s">
        <v>2468</v>
      </c>
      <c r="G56" s="1717">
        <v>2</v>
      </c>
    </row>
    <row r="57" spans="5:7" x14ac:dyDescent="0.45">
      <c r="E57" s="1688" t="s">
        <v>1540</v>
      </c>
      <c r="F57" s="1689" t="s">
        <v>2468</v>
      </c>
      <c r="G57" s="1717">
        <v>2</v>
      </c>
    </row>
    <row r="58" spans="5:7" x14ac:dyDescent="0.45">
      <c r="E58" s="1688" t="s">
        <v>1541</v>
      </c>
      <c r="F58" s="1689" t="s">
        <v>2468</v>
      </c>
      <c r="G58" s="1717">
        <v>2</v>
      </c>
    </row>
    <row r="59" spans="5:7" x14ac:dyDescent="0.45">
      <c r="E59" s="1688" t="s">
        <v>127</v>
      </c>
      <c r="F59" s="1689" t="s">
        <v>2468</v>
      </c>
      <c r="G59" s="1717">
        <v>2</v>
      </c>
    </row>
    <row r="60" spans="5:7" x14ac:dyDescent="0.45">
      <c r="E60" s="1688" t="s">
        <v>128</v>
      </c>
      <c r="F60" s="1689" t="s">
        <v>2468</v>
      </c>
      <c r="G60" s="1717">
        <v>2</v>
      </c>
    </row>
    <row r="61" spans="5:7" x14ac:dyDescent="0.45">
      <c r="E61" s="1688" t="s">
        <v>1542</v>
      </c>
      <c r="F61" s="1689" t="s">
        <v>2468</v>
      </c>
      <c r="G61" s="1717">
        <v>2</v>
      </c>
    </row>
    <row r="62" spans="5:7" x14ac:dyDescent="0.45">
      <c r="E62" s="1688" t="s">
        <v>129</v>
      </c>
      <c r="F62" s="1689" t="s">
        <v>2468</v>
      </c>
      <c r="G62" s="1717">
        <v>2</v>
      </c>
    </row>
    <row r="63" spans="5:7" x14ac:dyDescent="0.45">
      <c r="E63" s="1688" t="s">
        <v>130</v>
      </c>
      <c r="F63" s="1689" t="s">
        <v>2468</v>
      </c>
      <c r="G63" s="1717">
        <v>2</v>
      </c>
    </row>
    <row r="64" spans="5:7" x14ac:dyDescent="0.45">
      <c r="E64" s="1688" t="s">
        <v>1529</v>
      </c>
      <c r="F64" s="1689" t="s">
        <v>2468</v>
      </c>
      <c r="G64" s="1717">
        <v>2</v>
      </c>
    </row>
    <row r="65" spans="5:7" x14ac:dyDescent="0.45">
      <c r="E65" s="1688" t="s">
        <v>519</v>
      </c>
      <c r="F65" s="1689" t="s">
        <v>2468</v>
      </c>
      <c r="G65" s="1717">
        <v>2</v>
      </c>
    </row>
    <row r="66" spans="5:7" x14ac:dyDescent="0.45">
      <c r="E66" s="1688" t="s">
        <v>1530</v>
      </c>
      <c r="F66" s="1689" t="s">
        <v>2468</v>
      </c>
      <c r="G66" s="1717">
        <v>2</v>
      </c>
    </row>
    <row r="67" spans="5:7" x14ac:dyDescent="0.45">
      <c r="E67" s="1688" t="s">
        <v>520</v>
      </c>
      <c r="F67" s="1689" t="s">
        <v>2468</v>
      </c>
      <c r="G67" s="1717">
        <v>2</v>
      </c>
    </row>
    <row r="68" spans="5:7" x14ac:dyDescent="0.45">
      <c r="E68" s="1688" t="s">
        <v>521</v>
      </c>
      <c r="F68" s="1689" t="s">
        <v>2468</v>
      </c>
      <c r="G68" s="1717">
        <v>2</v>
      </c>
    </row>
    <row r="69" spans="5:7" x14ac:dyDescent="0.45">
      <c r="E69" s="1688" t="s">
        <v>522</v>
      </c>
      <c r="F69" s="1689" t="s">
        <v>2468</v>
      </c>
      <c r="G69" s="1717">
        <v>2</v>
      </c>
    </row>
    <row r="70" spans="5:7" x14ac:dyDescent="0.45">
      <c r="E70" s="1688" t="s">
        <v>523</v>
      </c>
      <c r="F70" s="1689" t="s">
        <v>2468</v>
      </c>
      <c r="G70" s="1717">
        <v>2</v>
      </c>
    </row>
    <row r="71" spans="5:7" x14ac:dyDescent="0.45">
      <c r="E71" s="1688" t="s">
        <v>524</v>
      </c>
      <c r="F71" s="1689" t="s">
        <v>2468</v>
      </c>
      <c r="G71" s="1717">
        <v>2</v>
      </c>
    </row>
    <row r="72" spans="5:7" x14ac:dyDescent="0.45">
      <c r="E72" s="1688" t="s">
        <v>525</v>
      </c>
      <c r="F72" s="1689" t="s">
        <v>2468</v>
      </c>
      <c r="G72" s="1717">
        <v>2</v>
      </c>
    </row>
    <row r="73" spans="5:7" x14ac:dyDescent="0.45">
      <c r="E73" s="1688" t="s">
        <v>526</v>
      </c>
      <c r="F73" s="1689" t="s">
        <v>2468</v>
      </c>
      <c r="G73" s="1717">
        <v>2</v>
      </c>
    </row>
    <row r="74" spans="5:7" x14ac:dyDescent="0.45">
      <c r="E74" s="1688" t="s">
        <v>527</v>
      </c>
      <c r="F74" s="1689" t="s">
        <v>2468</v>
      </c>
      <c r="G74" s="1717">
        <v>2</v>
      </c>
    </row>
    <row r="75" spans="5:7" x14ac:dyDescent="0.45">
      <c r="E75" s="1688" t="s">
        <v>528</v>
      </c>
      <c r="F75" s="1689" t="s">
        <v>2468</v>
      </c>
      <c r="G75" s="1717">
        <v>2</v>
      </c>
    </row>
    <row r="76" spans="5:7" x14ac:dyDescent="0.45">
      <c r="E76" s="1688" t="s">
        <v>529</v>
      </c>
      <c r="F76" s="1689" t="s">
        <v>2468</v>
      </c>
      <c r="G76" s="1717">
        <v>2</v>
      </c>
    </row>
    <row r="77" spans="5:7" x14ac:dyDescent="0.45">
      <c r="E77" s="1688" t="s">
        <v>530</v>
      </c>
      <c r="F77" s="1689" t="s">
        <v>2468</v>
      </c>
      <c r="G77" s="1717">
        <v>2</v>
      </c>
    </row>
    <row r="78" spans="5:7" x14ac:dyDescent="0.45">
      <c r="E78" s="1688" t="s">
        <v>531</v>
      </c>
      <c r="F78" s="1689" t="s">
        <v>2468</v>
      </c>
      <c r="G78" s="1717">
        <v>2</v>
      </c>
    </row>
    <row r="79" spans="5:7" x14ac:dyDescent="0.45">
      <c r="E79" s="1688" t="s">
        <v>532</v>
      </c>
      <c r="F79" s="1689" t="s">
        <v>2468</v>
      </c>
      <c r="G79" s="1717">
        <v>2</v>
      </c>
    </row>
    <row r="80" spans="5:7" x14ac:dyDescent="0.45">
      <c r="E80" s="1688" t="s">
        <v>533</v>
      </c>
      <c r="F80" s="1689" t="s">
        <v>2468</v>
      </c>
      <c r="G80" s="1717">
        <v>2</v>
      </c>
    </row>
    <row r="81" spans="5:7" x14ac:dyDescent="0.45">
      <c r="E81" s="1688" t="s">
        <v>534</v>
      </c>
      <c r="F81" s="1689" t="s">
        <v>2468</v>
      </c>
      <c r="G81" s="1717">
        <v>2</v>
      </c>
    </row>
    <row r="82" spans="5:7" x14ac:dyDescent="0.45">
      <c r="E82" s="1688" t="s">
        <v>535</v>
      </c>
      <c r="F82" s="1689" t="s">
        <v>2468</v>
      </c>
      <c r="G82" s="1717">
        <v>2</v>
      </c>
    </row>
    <row r="83" spans="5:7" x14ac:dyDescent="0.45">
      <c r="E83" s="1688" t="s">
        <v>536</v>
      </c>
      <c r="F83" s="1689" t="s">
        <v>2468</v>
      </c>
      <c r="G83" s="1717">
        <v>2</v>
      </c>
    </row>
    <row r="84" spans="5:7" x14ac:dyDescent="0.45">
      <c r="E84" s="1688" t="s">
        <v>537</v>
      </c>
      <c r="F84" s="1689" t="s">
        <v>2468</v>
      </c>
      <c r="G84" s="1717">
        <v>2</v>
      </c>
    </row>
    <row r="85" spans="5:7" x14ac:dyDescent="0.45">
      <c r="E85" s="1688" t="s">
        <v>538</v>
      </c>
      <c r="F85" s="1689" t="s">
        <v>2468</v>
      </c>
      <c r="G85" s="1717">
        <v>2</v>
      </c>
    </row>
    <row r="86" spans="5:7" x14ac:dyDescent="0.45">
      <c r="E86" s="1688" t="s">
        <v>539</v>
      </c>
      <c r="F86" s="1689" t="s">
        <v>2468</v>
      </c>
      <c r="G86" s="1717">
        <v>2</v>
      </c>
    </row>
    <row r="87" spans="5:7" x14ac:dyDescent="0.45">
      <c r="E87" s="1688" t="s">
        <v>540</v>
      </c>
      <c r="F87" s="1689" t="s">
        <v>2468</v>
      </c>
      <c r="G87" s="1717">
        <v>2</v>
      </c>
    </row>
    <row r="88" spans="5:7" x14ac:dyDescent="0.45">
      <c r="E88" s="1688" t="s">
        <v>541</v>
      </c>
      <c r="F88" s="1689" t="s">
        <v>2468</v>
      </c>
      <c r="G88" s="1717">
        <v>2</v>
      </c>
    </row>
    <row r="89" spans="5:7" x14ac:dyDescent="0.45">
      <c r="E89" s="1688" t="s">
        <v>542</v>
      </c>
      <c r="F89" s="1689" t="s">
        <v>2468</v>
      </c>
      <c r="G89" s="1717">
        <v>2</v>
      </c>
    </row>
    <row r="90" spans="5:7" x14ac:dyDescent="0.45">
      <c r="E90" s="1688" t="s">
        <v>543</v>
      </c>
      <c r="F90" s="1689" t="s">
        <v>2468</v>
      </c>
      <c r="G90" s="1717">
        <v>2</v>
      </c>
    </row>
    <row r="91" spans="5:7" x14ac:dyDescent="0.45">
      <c r="E91" s="1688" t="s">
        <v>544</v>
      </c>
      <c r="F91" s="1689" t="s">
        <v>2468</v>
      </c>
      <c r="G91" s="1717">
        <v>2</v>
      </c>
    </row>
    <row r="92" spans="5:7" x14ac:dyDescent="0.45">
      <c r="E92" s="1688" t="s">
        <v>545</v>
      </c>
      <c r="F92" s="1689" t="s">
        <v>2468</v>
      </c>
      <c r="G92" s="1717">
        <v>2</v>
      </c>
    </row>
    <row r="93" spans="5:7" x14ac:dyDescent="0.45">
      <c r="E93" s="1688" t="s">
        <v>546</v>
      </c>
      <c r="F93" s="1689" t="s">
        <v>2468</v>
      </c>
      <c r="G93" s="1717">
        <v>2</v>
      </c>
    </row>
    <row r="94" spans="5:7" x14ac:dyDescent="0.45">
      <c r="E94" s="1688" t="s">
        <v>547</v>
      </c>
      <c r="F94" s="1689" t="s">
        <v>2468</v>
      </c>
      <c r="G94" s="1717">
        <v>2</v>
      </c>
    </row>
    <row r="95" spans="5:7" x14ac:dyDescent="0.45">
      <c r="E95" s="1688" t="s">
        <v>548</v>
      </c>
      <c r="F95" s="1689" t="s">
        <v>2468</v>
      </c>
      <c r="G95" s="1717">
        <v>2</v>
      </c>
    </row>
    <row r="96" spans="5:7" x14ac:dyDescent="0.45">
      <c r="E96" s="1688" t="s">
        <v>549</v>
      </c>
      <c r="F96" s="1689" t="s">
        <v>2468</v>
      </c>
      <c r="G96" s="1717">
        <v>2</v>
      </c>
    </row>
    <row r="97" spans="5:7" x14ac:dyDescent="0.45">
      <c r="E97" s="1688" t="s">
        <v>550</v>
      </c>
      <c r="F97" s="1689" t="s">
        <v>2468</v>
      </c>
      <c r="G97" s="1717">
        <v>2</v>
      </c>
    </row>
    <row r="98" spans="5:7" x14ac:dyDescent="0.45">
      <c r="E98" s="1688" t="s">
        <v>551</v>
      </c>
      <c r="F98" s="1689" t="s">
        <v>2468</v>
      </c>
      <c r="G98" s="1717">
        <v>2</v>
      </c>
    </row>
    <row r="99" spans="5:7" x14ac:dyDescent="0.45">
      <c r="E99" s="1688" t="s">
        <v>552</v>
      </c>
      <c r="F99" s="1689" t="s">
        <v>2468</v>
      </c>
      <c r="G99" s="1717">
        <v>2</v>
      </c>
    </row>
    <row r="100" spans="5:7" x14ac:dyDescent="0.45">
      <c r="E100" s="1688" t="s">
        <v>553</v>
      </c>
      <c r="F100" s="1689" t="s">
        <v>2468</v>
      </c>
      <c r="G100" s="1717">
        <v>2</v>
      </c>
    </row>
    <row r="101" spans="5:7" x14ac:dyDescent="0.45">
      <c r="E101" s="1688" t="s">
        <v>554</v>
      </c>
      <c r="F101" s="1689" t="s">
        <v>2468</v>
      </c>
      <c r="G101" s="1717">
        <v>2</v>
      </c>
    </row>
    <row r="102" spans="5:7" x14ac:dyDescent="0.45">
      <c r="E102" s="1688" t="s">
        <v>555</v>
      </c>
      <c r="F102" s="1689" t="s">
        <v>2468</v>
      </c>
      <c r="G102" s="1717">
        <v>2</v>
      </c>
    </row>
    <row r="103" spans="5:7" x14ac:dyDescent="0.45">
      <c r="E103" s="1688" t="s">
        <v>556</v>
      </c>
      <c r="F103" s="1689" t="s">
        <v>2468</v>
      </c>
      <c r="G103" s="1717">
        <v>2</v>
      </c>
    </row>
    <row r="104" spans="5:7" x14ac:dyDescent="0.45">
      <c r="E104" s="1688" t="s">
        <v>557</v>
      </c>
      <c r="F104" s="1689" t="s">
        <v>2468</v>
      </c>
      <c r="G104" s="1717">
        <v>2</v>
      </c>
    </row>
    <row r="105" spans="5:7" x14ac:dyDescent="0.45">
      <c r="E105" s="1688" t="s">
        <v>4498</v>
      </c>
      <c r="F105" s="1689" t="s">
        <v>2468</v>
      </c>
      <c r="G105" s="1717">
        <v>2</v>
      </c>
    </row>
    <row r="106" spans="5:7" x14ac:dyDescent="0.45">
      <c r="E106" s="1688" t="s">
        <v>4499</v>
      </c>
      <c r="F106" s="1689" t="s">
        <v>2468</v>
      </c>
      <c r="G106" s="1717">
        <v>2</v>
      </c>
    </row>
    <row r="107" spans="5:7" x14ac:dyDescent="0.45">
      <c r="E107" s="1688" t="s">
        <v>4500</v>
      </c>
      <c r="F107" s="1689" t="s">
        <v>2468</v>
      </c>
      <c r="G107" s="1717">
        <v>2</v>
      </c>
    </row>
    <row r="108" spans="5:7" x14ac:dyDescent="0.45">
      <c r="E108" s="1688" t="s">
        <v>4501</v>
      </c>
      <c r="F108" s="1689" t="s">
        <v>2468</v>
      </c>
      <c r="G108" s="1717">
        <v>2</v>
      </c>
    </row>
    <row r="109" spans="5:7" x14ac:dyDescent="0.45">
      <c r="E109" s="1688" t="s">
        <v>4502</v>
      </c>
      <c r="F109" s="1689" t="s">
        <v>2468</v>
      </c>
      <c r="G109" s="1717">
        <v>2</v>
      </c>
    </row>
    <row r="110" spans="5:7" x14ac:dyDescent="0.45">
      <c r="E110" s="1688" t="s">
        <v>4503</v>
      </c>
      <c r="F110" s="1689" t="s">
        <v>2468</v>
      </c>
      <c r="G110" s="1717">
        <v>2</v>
      </c>
    </row>
    <row r="111" spans="5:7" x14ac:dyDescent="0.45">
      <c r="E111" s="1688" t="s">
        <v>4504</v>
      </c>
      <c r="F111" s="1689" t="s">
        <v>2468</v>
      </c>
      <c r="G111" s="1717">
        <v>2</v>
      </c>
    </row>
    <row r="112" spans="5:7" x14ac:dyDescent="0.45">
      <c r="E112" s="1688" t="s">
        <v>4505</v>
      </c>
      <c r="F112" s="1689" t="s">
        <v>2468</v>
      </c>
      <c r="G112" s="1717">
        <v>2</v>
      </c>
    </row>
    <row r="113" spans="5:7" x14ac:dyDescent="0.45">
      <c r="E113" s="1688" t="s">
        <v>4506</v>
      </c>
      <c r="F113" s="1689" t="s">
        <v>2468</v>
      </c>
      <c r="G113" s="1717">
        <v>2</v>
      </c>
    </row>
    <row r="114" spans="5:7" x14ac:dyDescent="0.45">
      <c r="E114" s="1688" t="s">
        <v>4507</v>
      </c>
      <c r="F114" s="1689" t="s">
        <v>2468</v>
      </c>
      <c r="G114" s="1717">
        <v>2</v>
      </c>
    </row>
    <row r="115" spans="5:7" x14ac:dyDescent="0.45">
      <c r="E115" s="1688" t="s">
        <v>4508</v>
      </c>
      <c r="F115" s="1689" t="s">
        <v>2468</v>
      </c>
      <c r="G115" s="1717">
        <v>2</v>
      </c>
    </row>
    <row r="116" spans="5:7" x14ac:dyDescent="0.45">
      <c r="E116" s="1688" t="s">
        <v>4509</v>
      </c>
      <c r="F116" s="1689" t="s">
        <v>2468</v>
      </c>
      <c r="G116" s="1717">
        <v>2</v>
      </c>
    </row>
    <row r="117" spans="5:7" x14ac:dyDescent="0.45">
      <c r="E117" s="1688" t="s">
        <v>4510</v>
      </c>
      <c r="F117" s="1689" t="s">
        <v>2468</v>
      </c>
      <c r="G117" s="1717">
        <v>2</v>
      </c>
    </row>
    <row r="118" spans="5:7" x14ac:dyDescent="0.45">
      <c r="E118" s="1688" t="s">
        <v>4511</v>
      </c>
      <c r="F118" s="1689" t="s">
        <v>2468</v>
      </c>
      <c r="G118" s="1717">
        <v>2</v>
      </c>
    </row>
    <row r="119" spans="5:7" x14ac:dyDescent="0.45">
      <c r="E119" s="1688" t="s">
        <v>4512</v>
      </c>
      <c r="F119" s="1689" t="s">
        <v>2468</v>
      </c>
      <c r="G119" s="1717">
        <v>2</v>
      </c>
    </row>
    <row r="120" spans="5:7" x14ac:dyDescent="0.45">
      <c r="E120" s="1688" t="s">
        <v>4513</v>
      </c>
      <c r="F120" s="1689" t="s">
        <v>2468</v>
      </c>
      <c r="G120" s="1717">
        <v>2</v>
      </c>
    </row>
    <row r="121" spans="5:7" x14ac:dyDescent="0.45">
      <c r="E121" s="1715">
        <v>133</v>
      </c>
      <c r="F121" s="1740" t="s">
        <v>4514</v>
      </c>
      <c r="G121" s="1718">
        <v>1</v>
      </c>
    </row>
    <row r="122" spans="5:7" x14ac:dyDescent="0.45">
      <c r="E122" s="1688">
        <v>1331</v>
      </c>
      <c r="F122" s="1689" t="s">
        <v>4515</v>
      </c>
      <c r="G122" s="1717">
        <v>2</v>
      </c>
    </row>
    <row r="123" spans="5:7" x14ac:dyDescent="0.45">
      <c r="E123" s="1688">
        <v>1332</v>
      </c>
      <c r="F123" s="1689" t="s">
        <v>3105</v>
      </c>
      <c r="G123" s="1717">
        <v>2</v>
      </c>
    </row>
    <row r="124" spans="5:7" x14ac:dyDescent="0.45">
      <c r="E124" s="1688" t="s">
        <v>4516</v>
      </c>
      <c r="F124" s="1689" t="s">
        <v>4517</v>
      </c>
      <c r="G124" s="1717">
        <v>2</v>
      </c>
    </row>
    <row r="125" spans="5:7" x14ac:dyDescent="0.45">
      <c r="E125" s="1715">
        <v>136</v>
      </c>
      <c r="F125" s="1740" t="s">
        <v>132</v>
      </c>
      <c r="G125" s="1718">
        <v>1</v>
      </c>
    </row>
    <row r="126" spans="5:7" x14ac:dyDescent="0.45">
      <c r="E126" s="1688">
        <v>1361</v>
      </c>
      <c r="F126" s="1689" t="s">
        <v>1048</v>
      </c>
      <c r="G126" s="1717">
        <v>2</v>
      </c>
    </row>
    <row r="127" spans="5:7" x14ac:dyDescent="0.45">
      <c r="E127" s="1688">
        <v>1362</v>
      </c>
      <c r="F127" s="1689" t="s">
        <v>1049</v>
      </c>
      <c r="G127" s="1717">
        <v>2</v>
      </c>
    </row>
    <row r="128" spans="5:7" x14ac:dyDescent="0.45">
      <c r="E128" s="1688">
        <v>1363</v>
      </c>
      <c r="F128" s="1689" t="s">
        <v>1050</v>
      </c>
      <c r="G128" s="1717">
        <v>2</v>
      </c>
    </row>
    <row r="129" spans="5:7" x14ac:dyDescent="0.45">
      <c r="E129" s="1688">
        <v>1368</v>
      </c>
      <c r="F129" s="1689" t="s">
        <v>1051</v>
      </c>
      <c r="G129" s="1717">
        <v>2</v>
      </c>
    </row>
    <row r="130" spans="5:7" x14ac:dyDescent="0.45">
      <c r="E130" s="1715">
        <v>138</v>
      </c>
      <c r="F130" s="1740" t="s">
        <v>133</v>
      </c>
      <c r="G130" s="1718">
        <v>1</v>
      </c>
    </row>
    <row r="131" spans="5:7" x14ac:dyDescent="0.45">
      <c r="E131" s="1688">
        <v>1381</v>
      </c>
      <c r="F131" s="1689" t="s">
        <v>134</v>
      </c>
      <c r="G131" s="1717">
        <v>2</v>
      </c>
    </row>
    <row r="132" spans="5:7" x14ac:dyDescent="0.45">
      <c r="E132" s="1688">
        <v>1383</v>
      </c>
      <c r="F132" s="1689" t="s">
        <v>2426</v>
      </c>
      <c r="G132" s="1717">
        <v>2</v>
      </c>
    </row>
    <row r="133" spans="5:7" x14ac:dyDescent="0.45">
      <c r="E133" s="1688">
        <v>1388</v>
      </c>
      <c r="F133" s="1689" t="s">
        <v>135</v>
      </c>
      <c r="G133" s="1717">
        <v>2</v>
      </c>
    </row>
    <row r="134" spans="5:7" x14ac:dyDescent="0.45">
      <c r="E134" s="1690">
        <v>13881</v>
      </c>
      <c r="F134" s="1691" t="s">
        <v>4518</v>
      </c>
      <c r="G134" s="1719">
        <v>3</v>
      </c>
    </row>
    <row r="135" spans="5:7" x14ac:dyDescent="0.45">
      <c r="E135" s="1690">
        <v>13888</v>
      </c>
      <c r="F135" s="1691" t="s">
        <v>135</v>
      </c>
      <c r="G135" s="1719">
        <v>3</v>
      </c>
    </row>
    <row r="136" spans="5:7" x14ac:dyDescent="0.45">
      <c r="E136" s="1715">
        <v>141</v>
      </c>
      <c r="F136" s="1740" t="s">
        <v>137</v>
      </c>
      <c r="G136" s="1718">
        <v>1</v>
      </c>
    </row>
    <row r="137" spans="5:7" x14ac:dyDescent="0.45">
      <c r="E137" s="1715">
        <v>151</v>
      </c>
      <c r="F137" s="1740" t="s">
        <v>138</v>
      </c>
      <c r="G137" s="1718">
        <v>1</v>
      </c>
    </row>
    <row r="138" spans="5:7" x14ac:dyDescent="0.45">
      <c r="E138" s="1715">
        <v>152</v>
      </c>
      <c r="F138" s="1740" t="s">
        <v>139</v>
      </c>
      <c r="G138" s="1718">
        <v>1</v>
      </c>
    </row>
    <row r="139" spans="5:7" x14ac:dyDescent="0.45">
      <c r="E139" s="1688">
        <v>1521</v>
      </c>
      <c r="F139" s="1689" t="s">
        <v>2469</v>
      </c>
      <c r="G139" s="1717">
        <v>2</v>
      </c>
    </row>
    <row r="140" spans="5:7" x14ac:dyDescent="0.45">
      <c r="E140" s="1688">
        <v>1522</v>
      </c>
      <c r="F140" s="1689" t="s">
        <v>2470</v>
      </c>
      <c r="G140" s="1717">
        <v>2</v>
      </c>
    </row>
    <row r="141" spans="5:7" x14ac:dyDescent="0.45">
      <c r="E141" s="1688">
        <v>1523</v>
      </c>
      <c r="F141" s="1689" t="s">
        <v>2427</v>
      </c>
      <c r="G141" s="1717">
        <v>2</v>
      </c>
    </row>
    <row r="142" spans="5:7" x14ac:dyDescent="0.45">
      <c r="E142" s="1688">
        <v>1524</v>
      </c>
      <c r="F142" s="1689" t="s">
        <v>2428</v>
      </c>
      <c r="G142" s="1717">
        <v>2</v>
      </c>
    </row>
    <row r="143" spans="5:7" x14ac:dyDescent="0.45">
      <c r="E143" s="1688">
        <v>1525</v>
      </c>
      <c r="F143" s="1689" t="s">
        <v>2429</v>
      </c>
      <c r="G143" s="1717">
        <v>2</v>
      </c>
    </row>
    <row r="144" spans="5:7" x14ac:dyDescent="0.45">
      <c r="E144" s="1715">
        <v>153</v>
      </c>
      <c r="F144" s="2140" t="s">
        <v>140</v>
      </c>
      <c r="G144" s="1718">
        <v>1</v>
      </c>
    </row>
    <row r="145" spans="5:7" x14ac:dyDescent="0.45">
      <c r="E145" s="1715">
        <v>154</v>
      </c>
      <c r="F145" s="1740" t="s">
        <v>2471</v>
      </c>
      <c r="G145" s="1718">
        <v>1</v>
      </c>
    </row>
    <row r="146" spans="5:7" x14ac:dyDescent="0.45">
      <c r="E146" s="1688">
        <v>1541</v>
      </c>
      <c r="F146" s="1689" t="s">
        <v>932</v>
      </c>
      <c r="G146" s="1717">
        <v>2</v>
      </c>
    </row>
    <row r="147" spans="5:7" x14ac:dyDescent="0.45">
      <c r="E147" s="1688">
        <v>1542</v>
      </c>
      <c r="F147" s="1689" t="s">
        <v>933</v>
      </c>
      <c r="G147" s="1717">
        <v>2</v>
      </c>
    </row>
    <row r="148" spans="5:7" x14ac:dyDescent="0.45">
      <c r="E148" s="1688">
        <v>1543</v>
      </c>
      <c r="F148" s="1689" t="s">
        <v>934</v>
      </c>
      <c r="G148" s="1717">
        <v>2</v>
      </c>
    </row>
    <row r="149" spans="5:7" x14ac:dyDescent="0.45">
      <c r="E149" s="1715">
        <v>155</v>
      </c>
      <c r="F149" s="1740" t="s">
        <v>2472</v>
      </c>
      <c r="G149" s="1718">
        <v>1</v>
      </c>
    </row>
    <row r="150" spans="5:7" x14ac:dyDescent="0.45">
      <c r="E150" s="1688">
        <v>1551</v>
      </c>
      <c r="F150" s="1689" t="s">
        <v>2430</v>
      </c>
      <c r="G150" s="1717">
        <v>2</v>
      </c>
    </row>
    <row r="151" spans="5:7" x14ac:dyDescent="0.45">
      <c r="E151" s="1688">
        <v>1552</v>
      </c>
      <c r="F151" s="1689" t="s">
        <v>2431</v>
      </c>
      <c r="G151" s="1717">
        <v>2</v>
      </c>
    </row>
    <row r="152" spans="5:7" x14ac:dyDescent="0.45">
      <c r="E152" s="1688">
        <v>1557</v>
      </c>
      <c r="F152" s="1689" t="s">
        <v>935</v>
      </c>
      <c r="G152" s="1717">
        <v>2</v>
      </c>
    </row>
    <row r="153" spans="5:7" x14ac:dyDescent="0.45">
      <c r="E153" s="1715">
        <v>156</v>
      </c>
      <c r="F153" s="1740" t="s">
        <v>141</v>
      </c>
      <c r="G153" s="1718">
        <v>1</v>
      </c>
    </row>
    <row r="154" spans="5:7" x14ac:dyDescent="0.45">
      <c r="E154" s="1688">
        <v>1561</v>
      </c>
      <c r="F154" s="1689" t="s">
        <v>2187</v>
      </c>
      <c r="G154" s="1717">
        <v>2</v>
      </c>
    </row>
    <row r="155" spans="5:7" x14ac:dyDescent="0.45">
      <c r="E155" s="1688">
        <v>1567</v>
      </c>
      <c r="F155" s="1689" t="s">
        <v>143</v>
      </c>
      <c r="G155" s="1717">
        <v>2</v>
      </c>
    </row>
    <row r="156" spans="5:7" x14ac:dyDescent="0.45">
      <c r="E156" s="1688">
        <v>1568</v>
      </c>
      <c r="F156" s="1689" t="s">
        <v>2432</v>
      </c>
      <c r="G156" s="1717">
        <v>2</v>
      </c>
    </row>
    <row r="157" spans="5:7" x14ac:dyDescent="0.45">
      <c r="E157" s="1715">
        <v>157</v>
      </c>
      <c r="F157" s="2140" t="s">
        <v>144</v>
      </c>
      <c r="G157" s="1718">
        <v>1</v>
      </c>
    </row>
    <row r="158" spans="5:7" x14ac:dyDescent="0.45">
      <c r="E158" s="1688">
        <v>1571</v>
      </c>
      <c r="F158" s="1689" t="s">
        <v>2433</v>
      </c>
      <c r="G158" s="1717">
        <v>2</v>
      </c>
    </row>
    <row r="159" spans="5:7" x14ac:dyDescent="0.45">
      <c r="E159" s="1688">
        <v>1572</v>
      </c>
      <c r="F159" s="1689" t="s">
        <v>2434</v>
      </c>
      <c r="G159" s="1717">
        <v>2</v>
      </c>
    </row>
    <row r="160" spans="5:7" x14ac:dyDescent="0.45">
      <c r="E160" s="1715">
        <v>158</v>
      </c>
      <c r="F160" s="1740" t="s">
        <v>2473</v>
      </c>
      <c r="G160" s="1718">
        <v>1</v>
      </c>
    </row>
    <row r="161" spans="5:7" x14ac:dyDescent="0.45">
      <c r="E161" s="1715">
        <v>171</v>
      </c>
      <c r="F161" s="1740" t="s">
        <v>4519</v>
      </c>
      <c r="G161" s="1718">
        <v>1</v>
      </c>
    </row>
    <row r="162" spans="5:7" x14ac:dyDescent="0.45">
      <c r="E162" s="1715">
        <v>211</v>
      </c>
      <c r="F162" s="1740" t="s">
        <v>145</v>
      </c>
      <c r="G162" s="1718">
        <v>1</v>
      </c>
    </row>
    <row r="163" spans="5:7" x14ac:dyDescent="0.45">
      <c r="E163" s="1688">
        <v>2111</v>
      </c>
      <c r="F163" s="1689" t="s">
        <v>146</v>
      </c>
      <c r="G163" s="1717">
        <v>2</v>
      </c>
    </row>
    <row r="164" spans="5:7" x14ac:dyDescent="0.45">
      <c r="E164" s="1688">
        <v>2112</v>
      </c>
      <c r="F164" s="1689" t="s">
        <v>147</v>
      </c>
      <c r="G164" s="1717">
        <v>2</v>
      </c>
    </row>
    <row r="165" spans="5:7" x14ac:dyDescent="0.45">
      <c r="E165" s="1688">
        <v>2113</v>
      </c>
      <c r="F165" s="1689" t="s">
        <v>148</v>
      </c>
      <c r="G165" s="1717">
        <v>2</v>
      </c>
    </row>
    <row r="166" spans="5:7" x14ac:dyDescent="0.45">
      <c r="E166" s="1688">
        <v>2114</v>
      </c>
      <c r="F166" s="1689" t="s">
        <v>149</v>
      </c>
      <c r="G166" s="1717">
        <v>2</v>
      </c>
    </row>
    <row r="167" spans="5:7" x14ac:dyDescent="0.45">
      <c r="E167" s="1688">
        <v>2118</v>
      </c>
      <c r="F167" s="1689" t="s">
        <v>2474</v>
      </c>
      <c r="G167" s="1717">
        <v>2</v>
      </c>
    </row>
    <row r="168" spans="5:7" x14ac:dyDescent="0.45">
      <c r="E168" s="1715">
        <v>212</v>
      </c>
      <c r="F168" s="1740" t="s">
        <v>2475</v>
      </c>
      <c r="G168" s="1718">
        <v>1</v>
      </c>
    </row>
    <row r="169" spans="5:7" x14ac:dyDescent="0.45">
      <c r="E169" s="1688">
        <v>2121</v>
      </c>
      <c r="F169" s="1689" t="s">
        <v>937</v>
      </c>
      <c r="G169" s="1717">
        <v>2</v>
      </c>
    </row>
    <row r="170" spans="5:7" x14ac:dyDescent="0.45">
      <c r="E170" s="1688">
        <v>2122</v>
      </c>
      <c r="F170" s="1689" t="s">
        <v>938</v>
      </c>
      <c r="G170" s="1717">
        <v>2</v>
      </c>
    </row>
    <row r="171" spans="5:7" x14ac:dyDescent="0.45">
      <c r="E171" s="1715">
        <v>213</v>
      </c>
      <c r="F171" s="1740" t="s">
        <v>2476</v>
      </c>
      <c r="G171" s="1718">
        <v>1</v>
      </c>
    </row>
    <row r="172" spans="5:7" x14ac:dyDescent="0.45">
      <c r="E172" s="1688">
        <v>2131</v>
      </c>
      <c r="F172" s="1689" t="s">
        <v>151</v>
      </c>
      <c r="G172" s="1717">
        <v>2</v>
      </c>
    </row>
    <row r="173" spans="5:7" x14ac:dyDescent="0.45">
      <c r="E173" s="1688">
        <v>2132</v>
      </c>
      <c r="F173" s="1689" t="s">
        <v>152</v>
      </c>
      <c r="G173" s="1717">
        <v>2</v>
      </c>
    </row>
    <row r="174" spans="5:7" x14ac:dyDescent="0.45">
      <c r="E174" s="1688">
        <v>2133</v>
      </c>
      <c r="F174" s="1689" t="s">
        <v>153</v>
      </c>
      <c r="G174" s="1717">
        <v>2</v>
      </c>
    </row>
    <row r="175" spans="5:7" x14ac:dyDescent="0.45">
      <c r="E175" s="1688">
        <v>2134</v>
      </c>
      <c r="F175" s="1689" t="s">
        <v>154</v>
      </c>
      <c r="G175" s="1717">
        <v>2</v>
      </c>
    </row>
    <row r="176" spans="5:7" x14ac:dyDescent="0.45">
      <c r="E176" s="1688">
        <v>2135</v>
      </c>
      <c r="F176" s="1689" t="s">
        <v>155</v>
      </c>
      <c r="G176" s="1717">
        <v>2</v>
      </c>
    </row>
    <row r="177" spans="5:7" x14ac:dyDescent="0.45">
      <c r="E177" s="1688">
        <v>2136</v>
      </c>
      <c r="F177" s="1689" t="s">
        <v>156</v>
      </c>
      <c r="G177" s="1717">
        <v>2</v>
      </c>
    </row>
    <row r="178" spans="5:7" x14ac:dyDescent="0.45">
      <c r="E178" s="1688">
        <v>2138</v>
      </c>
      <c r="F178" s="1689" t="s">
        <v>157</v>
      </c>
      <c r="G178" s="1717">
        <v>2</v>
      </c>
    </row>
    <row r="179" spans="5:7" x14ac:dyDescent="0.45">
      <c r="E179" s="1715">
        <v>214</v>
      </c>
      <c r="F179" s="2140" t="s">
        <v>2477</v>
      </c>
      <c r="G179" s="1718">
        <v>1</v>
      </c>
    </row>
    <row r="180" spans="5:7" x14ac:dyDescent="0.45">
      <c r="E180" s="1688">
        <v>2141</v>
      </c>
      <c r="F180" s="1689" t="s">
        <v>2478</v>
      </c>
      <c r="G180" s="1717">
        <v>2</v>
      </c>
    </row>
    <row r="181" spans="5:7" x14ac:dyDescent="0.45">
      <c r="E181" s="1688">
        <v>2142</v>
      </c>
      <c r="F181" s="1689" t="s">
        <v>2479</v>
      </c>
      <c r="G181" s="1717">
        <v>2</v>
      </c>
    </row>
    <row r="182" spans="5:7" x14ac:dyDescent="0.45">
      <c r="E182" s="1688">
        <v>2143</v>
      </c>
      <c r="F182" s="1689" t="s">
        <v>2480</v>
      </c>
      <c r="G182" s="1717">
        <v>2</v>
      </c>
    </row>
    <row r="183" spans="5:7" x14ac:dyDescent="0.45">
      <c r="E183" s="1688">
        <v>2147</v>
      </c>
      <c r="F183" s="1689" t="s">
        <v>2481</v>
      </c>
      <c r="G183" s="1717">
        <v>2</v>
      </c>
    </row>
    <row r="184" spans="5:7" x14ac:dyDescent="0.45">
      <c r="E184" s="1715">
        <v>215</v>
      </c>
      <c r="F184" s="1740" t="s">
        <v>2435</v>
      </c>
      <c r="G184" s="1718">
        <v>1</v>
      </c>
    </row>
    <row r="185" spans="5:7" x14ac:dyDescent="0.45">
      <c r="E185" s="1688">
        <v>2151</v>
      </c>
      <c r="F185" s="1689" t="s">
        <v>2436</v>
      </c>
      <c r="G185" s="1717">
        <v>2</v>
      </c>
    </row>
    <row r="186" spans="5:7" x14ac:dyDescent="0.45">
      <c r="E186" s="1690">
        <v>21511</v>
      </c>
      <c r="F186" s="1691" t="s">
        <v>2437</v>
      </c>
      <c r="G186" s="1719">
        <v>3</v>
      </c>
    </row>
    <row r="187" spans="5:7" x14ac:dyDescent="0.45">
      <c r="E187" s="1690">
        <v>21512</v>
      </c>
      <c r="F187" s="1691" t="s">
        <v>2438</v>
      </c>
      <c r="G187" s="1719">
        <v>3</v>
      </c>
    </row>
    <row r="188" spans="5:7" x14ac:dyDescent="0.45">
      <c r="E188" s="1688">
        <v>215121</v>
      </c>
      <c r="F188" s="1716" t="s">
        <v>1211</v>
      </c>
      <c r="G188" s="1717">
        <v>4</v>
      </c>
    </row>
    <row r="189" spans="5:7" x14ac:dyDescent="0.45">
      <c r="E189" s="1688">
        <v>215122</v>
      </c>
      <c r="F189" s="1716" t="s">
        <v>2439</v>
      </c>
      <c r="G189" s="1717">
        <v>4</v>
      </c>
    </row>
    <row r="190" spans="5:7" x14ac:dyDescent="0.45">
      <c r="E190" s="1688">
        <v>2152</v>
      </c>
      <c r="F190" s="1689" t="s">
        <v>2440</v>
      </c>
      <c r="G190" s="1717">
        <v>2</v>
      </c>
    </row>
    <row r="191" spans="5:7" x14ac:dyDescent="0.45">
      <c r="E191" s="1690">
        <v>21521</v>
      </c>
      <c r="F191" s="1691" t="s">
        <v>2441</v>
      </c>
      <c r="G191" s="1719">
        <v>3</v>
      </c>
    </row>
    <row r="192" spans="5:7" x14ac:dyDescent="0.45">
      <c r="E192" s="1690">
        <v>21522</v>
      </c>
      <c r="F192" s="1691" t="s">
        <v>2442</v>
      </c>
      <c r="G192" s="1719">
        <v>3</v>
      </c>
    </row>
    <row r="193" spans="5:7" x14ac:dyDescent="0.45">
      <c r="E193" s="1688">
        <v>2153</v>
      </c>
      <c r="F193" s="1689" t="s">
        <v>2443</v>
      </c>
      <c r="G193" s="1717">
        <v>2</v>
      </c>
    </row>
    <row r="194" spans="5:7" x14ac:dyDescent="0.45">
      <c r="E194" s="1690">
        <v>21531</v>
      </c>
      <c r="F194" s="1691" t="s">
        <v>2444</v>
      </c>
      <c r="G194" s="1719">
        <v>3</v>
      </c>
    </row>
    <row r="195" spans="5:7" x14ac:dyDescent="0.45">
      <c r="E195" s="1690">
        <v>21532</v>
      </c>
      <c r="F195" s="1691" t="s">
        <v>2445</v>
      </c>
      <c r="G195" s="1719">
        <v>3</v>
      </c>
    </row>
    <row r="196" spans="5:7" x14ac:dyDescent="0.45">
      <c r="E196" s="1715">
        <v>217</v>
      </c>
      <c r="F196" s="1740" t="s">
        <v>159</v>
      </c>
      <c r="G196" s="1718">
        <v>1</v>
      </c>
    </row>
    <row r="197" spans="5:7" x14ac:dyDescent="0.45">
      <c r="E197" s="1715">
        <v>221</v>
      </c>
      <c r="F197" s="1740" t="s">
        <v>161</v>
      </c>
      <c r="G197" s="1718">
        <v>1</v>
      </c>
    </row>
    <row r="198" spans="5:7" x14ac:dyDescent="0.45">
      <c r="E198" s="1715">
        <v>222</v>
      </c>
      <c r="F198" s="1740" t="s">
        <v>2482</v>
      </c>
      <c r="G198" s="1718">
        <v>1</v>
      </c>
    </row>
    <row r="199" spans="5:7" x14ac:dyDescent="0.45">
      <c r="E199" s="1715">
        <v>228</v>
      </c>
      <c r="F199" s="2140" t="s">
        <v>939</v>
      </c>
      <c r="G199" s="1718">
        <v>1</v>
      </c>
    </row>
    <row r="200" spans="5:7" x14ac:dyDescent="0.45">
      <c r="E200" s="1688">
        <v>2281</v>
      </c>
      <c r="F200" s="1689" t="s">
        <v>940</v>
      </c>
      <c r="G200" s="1717">
        <v>2</v>
      </c>
    </row>
    <row r="201" spans="5:7" x14ac:dyDescent="0.45">
      <c r="E201" s="1688">
        <v>2288</v>
      </c>
      <c r="F201" s="1689" t="s">
        <v>941</v>
      </c>
      <c r="G201" s="1717">
        <v>2</v>
      </c>
    </row>
    <row r="202" spans="5:7" x14ac:dyDescent="0.45">
      <c r="E202" s="1690">
        <v>22881</v>
      </c>
      <c r="F202" s="1691" t="s">
        <v>2446</v>
      </c>
      <c r="G202" s="1719">
        <v>3</v>
      </c>
    </row>
    <row r="203" spans="5:7" x14ac:dyDescent="0.45">
      <c r="E203" s="1690">
        <v>22882</v>
      </c>
      <c r="F203" s="1691" t="s">
        <v>2447</v>
      </c>
      <c r="G203" s="1719">
        <v>3</v>
      </c>
    </row>
    <row r="204" spans="5:7" x14ac:dyDescent="0.45">
      <c r="E204" s="1715">
        <v>229</v>
      </c>
      <c r="F204" s="1740" t="s">
        <v>942</v>
      </c>
      <c r="G204" s="1718">
        <v>1</v>
      </c>
    </row>
    <row r="205" spans="5:7" x14ac:dyDescent="0.45">
      <c r="E205" s="1688">
        <v>2291</v>
      </c>
      <c r="F205" s="1689" t="s">
        <v>943</v>
      </c>
      <c r="G205" s="1717">
        <v>2</v>
      </c>
    </row>
    <row r="206" spans="5:7" x14ac:dyDescent="0.45">
      <c r="E206" s="1688">
        <v>2292</v>
      </c>
      <c r="F206" s="1689" t="s">
        <v>944</v>
      </c>
      <c r="G206" s="1717">
        <v>2</v>
      </c>
    </row>
    <row r="207" spans="5:7" x14ac:dyDescent="0.45">
      <c r="E207" s="1690">
        <v>22921</v>
      </c>
      <c r="F207" s="1691" t="s">
        <v>2448</v>
      </c>
      <c r="G207" s="1719">
        <v>3</v>
      </c>
    </row>
    <row r="208" spans="5:7" x14ac:dyDescent="0.45">
      <c r="E208" s="1690">
        <v>22922</v>
      </c>
      <c r="F208" s="1691" t="s">
        <v>2449</v>
      </c>
      <c r="G208" s="1719">
        <v>3</v>
      </c>
    </row>
    <row r="209" spans="5:7" x14ac:dyDescent="0.45">
      <c r="E209" s="1688">
        <v>2293</v>
      </c>
      <c r="F209" s="1689" t="s">
        <v>945</v>
      </c>
      <c r="G209" s="1717">
        <v>2</v>
      </c>
    </row>
    <row r="210" spans="5:7" x14ac:dyDescent="0.45">
      <c r="E210" s="1688">
        <v>2294</v>
      </c>
      <c r="F210" s="1689" t="s">
        <v>946</v>
      </c>
      <c r="G210" s="1717">
        <v>2</v>
      </c>
    </row>
    <row r="211" spans="5:7" x14ac:dyDescent="0.45">
      <c r="E211" s="1688">
        <v>2295</v>
      </c>
      <c r="F211" s="1689" t="s">
        <v>2450</v>
      </c>
      <c r="G211" s="1717">
        <v>2</v>
      </c>
    </row>
    <row r="212" spans="5:7" x14ac:dyDescent="0.45">
      <c r="E212" s="1690">
        <v>22951</v>
      </c>
      <c r="F212" s="1691" t="s">
        <v>2451</v>
      </c>
      <c r="G212" s="1719">
        <v>3</v>
      </c>
    </row>
    <row r="213" spans="5:7" x14ac:dyDescent="0.45">
      <c r="E213" s="1690">
        <v>22952</v>
      </c>
      <c r="F213" s="1691" t="s">
        <v>2452</v>
      </c>
      <c r="G213" s="1719">
        <v>3</v>
      </c>
    </row>
    <row r="214" spans="5:7" x14ac:dyDescent="0.45">
      <c r="E214" s="1715">
        <v>241</v>
      </c>
      <c r="F214" s="2140" t="s">
        <v>2483</v>
      </c>
      <c r="G214" s="1718">
        <v>1</v>
      </c>
    </row>
    <row r="215" spans="5:7" x14ac:dyDescent="0.45">
      <c r="E215" s="1688">
        <v>2411</v>
      </c>
      <c r="F215" s="1689" t="s">
        <v>165</v>
      </c>
      <c r="G215" s="1717">
        <v>2</v>
      </c>
    </row>
    <row r="216" spans="5:7" x14ac:dyDescent="0.45">
      <c r="E216" s="1688">
        <v>2412</v>
      </c>
      <c r="F216" s="1689" t="s">
        <v>947</v>
      </c>
      <c r="G216" s="1717">
        <v>2</v>
      </c>
    </row>
    <row r="217" spans="5:7" x14ac:dyDescent="0.45">
      <c r="E217" s="1688">
        <v>2413</v>
      </c>
      <c r="F217" s="1689" t="s">
        <v>2484</v>
      </c>
      <c r="G217" s="1717">
        <v>2</v>
      </c>
    </row>
    <row r="218" spans="5:7" x14ac:dyDescent="0.45">
      <c r="E218" s="1688">
        <v>2414</v>
      </c>
      <c r="F218" s="1689" t="s">
        <v>2453</v>
      </c>
      <c r="G218" s="1717">
        <v>2</v>
      </c>
    </row>
    <row r="219" spans="5:7" x14ac:dyDescent="0.45">
      <c r="E219" s="1715">
        <v>242</v>
      </c>
      <c r="F219" s="1740" t="s">
        <v>2485</v>
      </c>
      <c r="G219" s="1718">
        <v>1</v>
      </c>
    </row>
    <row r="220" spans="5:7" x14ac:dyDescent="0.45">
      <c r="E220" s="1688">
        <v>2421</v>
      </c>
      <c r="F220" s="1689" t="s">
        <v>2486</v>
      </c>
      <c r="G220" s="1717">
        <v>2</v>
      </c>
    </row>
    <row r="221" spans="5:7" x14ac:dyDescent="0.45">
      <c r="E221" s="1688">
        <v>2422</v>
      </c>
      <c r="F221" s="1689" t="s">
        <v>2487</v>
      </c>
      <c r="G221" s="1717">
        <v>2</v>
      </c>
    </row>
    <row r="222" spans="5:7" x14ac:dyDescent="0.45">
      <c r="E222" s="1715">
        <v>243</v>
      </c>
      <c r="F222" s="1740" t="s">
        <v>166</v>
      </c>
      <c r="G222" s="1718">
        <v>1</v>
      </c>
    </row>
    <row r="223" spans="5:7" x14ac:dyDescent="0.45">
      <c r="E223" s="1715">
        <v>244</v>
      </c>
      <c r="F223" s="1740" t="s">
        <v>2488</v>
      </c>
      <c r="G223" s="1718">
        <v>1</v>
      </c>
    </row>
    <row r="224" spans="5:7" x14ac:dyDescent="0.45">
      <c r="E224" s="1688">
        <v>2441</v>
      </c>
      <c r="F224" s="1689" t="s">
        <v>2454</v>
      </c>
      <c r="G224" s="1717">
        <v>2</v>
      </c>
    </row>
    <row r="225" spans="5:7" x14ac:dyDescent="0.45">
      <c r="E225" s="1688">
        <v>2442</v>
      </c>
      <c r="F225" s="1689" t="s">
        <v>2455</v>
      </c>
      <c r="G225" s="1717">
        <v>2</v>
      </c>
    </row>
    <row r="226" spans="5:7" x14ac:dyDescent="0.45">
      <c r="E226" s="1715">
        <v>331</v>
      </c>
      <c r="F226" s="1740" t="s">
        <v>2489</v>
      </c>
      <c r="G226" s="1718">
        <v>1</v>
      </c>
    </row>
    <row r="227" spans="5:7" x14ac:dyDescent="0.45">
      <c r="E227" s="1688" t="s">
        <v>1543</v>
      </c>
      <c r="F227" s="1689" t="s">
        <v>2490</v>
      </c>
      <c r="G227" s="1717">
        <v>2</v>
      </c>
    </row>
    <row r="228" spans="5:7" x14ac:dyDescent="0.45">
      <c r="E228" s="1688" t="s">
        <v>1544</v>
      </c>
      <c r="F228" s="1689" t="s">
        <v>2490</v>
      </c>
      <c r="G228" s="1717">
        <v>2</v>
      </c>
    </row>
    <row r="229" spans="5:7" x14ac:dyDescent="0.45">
      <c r="E229" s="1688" t="s">
        <v>1545</v>
      </c>
      <c r="F229" s="1689" t="s">
        <v>2490</v>
      </c>
      <c r="G229" s="1717">
        <v>2</v>
      </c>
    </row>
    <row r="230" spans="5:7" x14ac:dyDescent="0.45">
      <c r="E230" s="1688" t="s">
        <v>1531</v>
      </c>
      <c r="F230" s="1689" t="s">
        <v>2490</v>
      </c>
      <c r="G230" s="1717">
        <v>2</v>
      </c>
    </row>
    <row r="231" spans="5:7" x14ac:dyDescent="0.45">
      <c r="E231" s="1688" t="s">
        <v>1532</v>
      </c>
      <c r="F231" s="1689" t="s">
        <v>2490</v>
      </c>
      <c r="G231" s="1717">
        <v>2</v>
      </c>
    </row>
    <row r="232" spans="5:7" x14ac:dyDescent="0.45">
      <c r="E232" s="1688" t="s">
        <v>1533</v>
      </c>
      <c r="F232" s="1689" t="s">
        <v>2490</v>
      </c>
      <c r="G232" s="1717">
        <v>2</v>
      </c>
    </row>
    <row r="233" spans="5:7" x14ac:dyDescent="0.45">
      <c r="E233" s="1688" t="s">
        <v>1534</v>
      </c>
      <c r="F233" s="1689" t="s">
        <v>2490</v>
      </c>
      <c r="G233" s="1717">
        <v>2</v>
      </c>
    </row>
    <row r="234" spans="5:7" x14ac:dyDescent="0.45">
      <c r="E234" s="1688" t="s">
        <v>1535</v>
      </c>
      <c r="F234" s="1689" t="s">
        <v>2490</v>
      </c>
      <c r="G234" s="1717">
        <v>2</v>
      </c>
    </row>
    <row r="235" spans="5:7" x14ac:dyDescent="0.45">
      <c r="E235" s="1688" t="s">
        <v>1536</v>
      </c>
      <c r="F235" s="1689" t="s">
        <v>2490</v>
      </c>
      <c r="G235" s="1717">
        <v>2</v>
      </c>
    </row>
    <row r="236" spans="5:7" x14ac:dyDescent="0.45">
      <c r="E236" s="1688" t="s">
        <v>167</v>
      </c>
      <c r="F236" s="1689" t="s">
        <v>2490</v>
      </c>
      <c r="G236" s="1717">
        <v>2</v>
      </c>
    </row>
    <row r="237" spans="5:7" x14ac:dyDescent="0.45">
      <c r="E237" s="1688" t="s">
        <v>558</v>
      </c>
      <c r="F237" s="1689" t="s">
        <v>2490</v>
      </c>
      <c r="G237" s="1717">
        <v>2</v>
      </c>
    </row>
    <row r="238" spans="5:7" x14ac:dyDescent="0.45">
      <c r="E238" s="1688" t="s">
        <v>559</v>
      </c>
      <c r="F238" s="1689" t="s">
        <v>2490</v>
      </c>
      <c r="G238" s="1717">
        <v>2</v>
      </c>
    </row>
    <row r="239" spans="5:7" x14ac:dyDescent="0.45">
      <c r="E239" s="1688" t="s">
        <v>560</v>
      </c>
      <c r="F239" s="1689" t="s">
        <v>2490</v>
      </c>
      <c r="G239" s="1717">
        <v>2</v>
      </c>
    </row>
    <row r="240" spans="5:7" x14ac:dyDescent="0.45">
      <c r="E240" s="1688" t="s">
        <v>561</v>
      </c>
      <c r="F240" s="1689" t="s">
        <v>2490</v>
      </c>
      <c r="G240" s="1717">
        <v>2</v>
      </c>
    </row>
    <row r="241" spans="5:7" x14ac:dyDescent="0.45">
      <c r="E241" s="1688" t="s">
        <v>562</v>
      </c>
      <c r="F241" s="1689" t="s">
        <v>2490</v>
      </c>
      <c r="G241" s="1717">
        <v>2</v>
      </c>
    </row>
    <row r="242" spans="5:7" x14ac:dyDescent="0.45">
      <c r="E242" s="1688" t="s">
        <v>563</v>
      </c>
      <c r="F242" s="1689" t="s">
        <v>2490</v>
      </c>
      <c r="G242" s="1717">
        <v>2</v>
      </c>
    </row>
    <row r="243" spans="5:7" x14ac:dyDescent="0.45">
      <c r="E243" s="1688" t="s">
        <v>564</v>
      </c>
      <c r="F243" s="1689" t="s">
        <v>2490</v>
      </c>
      <c r="G243" s="1717">
        <v>2</v>
      </c>
    </row>
    <row r="244" spans="5:7" x14ac:dyDescent="0.45">
      <c r="E244" s="1688" t="s">
        <v>565</v>
      </c>
      <c r="F244" s="1689" t="s">
        <v>2490</v>
      </c>
      <c r="G244" s="1717">
        <v>2</v>
      </c>
    </row>
    <row r="245" spans="5:7" x14ac:dyDescent="0.45">
      <c r="E245" s="1688" t="s">
        <v>566</v>
      </c>
      <c r="F245" s="1689" t="s">
        <v>2490</v>
      </c>
      <c r="G245" s="1717">
        <v>2</v>
      </c>
    </row>
    <row r="246" spans="5:7" x14ac:dyDescent="0.45">
      <c r="E246" s="1688" t="s">
        <v>567</v>
      </c>
      <c r="F246" s="1689" t="s">
        <v>2490</v>
      </c>
      <c r="G246" s="1717">
        <v>2</v>
      </c>
    </row>
    <row r="247" spans="5:7" x14ac:dyDescent="0.45">
      <c r="E247" s="1688" t="s">
        <v>568</v>
      </c>
      <c r="F247" s="1689" t="s">
        <v>2490</v>
      </c>
      <c r="G247" s="1717">
        <v>2</v>
      </c>
    </row>
    <row r="248" spans="5:7" x14ac:dyDescent="0.45">
      <c r="E248" s="1688" t="s">
        <v>569</v>
      </c>
      <c r="F248" s="1689" t="s">
        <v>2490</v>
      </c>
      <c r="G248" s="1717">
        <v>2</v>
      </c>
    </row>
    <row r="249" spans="5:7" x14ac:dyDescent="0.45">
      <c r="E249" s="1688" t="s">
        <v>570</v>
      </c>
      <c r="F249" s="1689" t="s">
        <v>2490</v>
      </c>
      <c r="G249" s="1717">
        <v>2</v>
      </c>
    </row>
    <row r="250" spans="5:7" x14ac:dyDescent="0.45">
      <c r="E250" s="1688" t="s">
        <v>571</v>
      </c>
      <c r="F250" s="1689" t="s">
        <v>2490</v>
      </c>
      <c r="G250" s="1717">
        <v>2</v>
      </c>
    </row>
    <row r="251" spans="5:7" x14ac:dyDescent="0.45">
      <c r="E251" s="1688" t="s">
        <v>572</v>
      </c>
      <c r="F251" s="1689" t="s">
        <v>2490</v>
      </c>
      <c r="G251" s="1717">
        <v>2</v>
      </c>
    </row>
    <row r="252" spans="5:7" x14ac:dyDescent="0.45">
      <c r="E252" s="1688" t="s">
        <v>573</v>
      </c>
      <c r="F252" s="1689" t="s">
        <v>2490</v>
      </c>
      <c r="G252" s="1717">
        <v>2</v>
      </c>
    </row>
    <row r="253" spans="5:7" x14ac:dyDescent="0.45">
      <c r="E253" s="1688" t="s">
        <v>574</v>
      </c>
      <c r="F253" s="1689" t="s">
        <v>2490</v>
      </c>
      <c r="G253" s="1717">
        <v>2</v>
      </c>
    </row>
    <row r="254" spans="5:7" x14ac:dyDescent="0.45">
      <c r="E254" s="1688" t="s">
        <v>575</v>
      </c>
      <c r="F254" s="1689" t="s">
        <v>2490</v>
      </c>
      <c r="G254" s="1717">
        <v>2</v>
      </c>
    </row>
    <row r="255" spans="5:7" x14ac:dyDescent="0.45">
      <c r="E255" s="1688" t="s">
        <v>576</v>
      </c>
      <c r="F255" s="1689" t="s">
        <v>2490</v>
      </c>
      <c r="G255" s="1717">
        <v>2</v>
      </c>
    </row>
    <row r="256" spans="5:7" x14ac:dyDescent="0.45">
      <c r="E256" s="1688" t="s">
        <v>577</v>
      </c>
      <c r="F256" s="1689" t="s">
        <v>2490</v>
      </c>
      <c r="G256" s="1717">
        <v>2</v>
      </c>
    </row>
    <row r="257" spans="5:7" x14ac:dyDescent="0.45">
      <c r="E257" s="1688" t="s">
        <v>578</v>
      </c>
      <c r="F257" s="1689" t="s">
        <v>2490</v>
      </c>
      <c r="G257" s="1717">
        <v>2</v>
      </c>
    </row>
    <row r="258" spans="5:7" x14ac:dyDescent="0.45">
      <c r="E258" s="1688" t="s">
        <v>579</v>
      </c>
      <c r="F258" s="1689" t="s">
        <v>2490</v>
      </c>
      <c r="G258" s="1717">
        <v>2</v>
      </c>
    </row>
    <row r="259" spans="5:7" x14ac:dyDescent="0.45">
      <c r="E259" s="1688" t="s">
        <v>580</v>
      </c>
      <c r="F259" s="1689" t="s">
        <v>2490</v>
      </c>
      <c r="G259" s="1717">
        <v>2</v>
      </c>
    </row>
    <row r="260" spans="5:7" x14ac:dyDescent="0.45">
      <c r="E260" s="1688" t="s">
        <v>581</v>
      </c>
      <c r="F260" s="1689" t="s">
        <v>2490</v>
      </c>
      <c r="G260" s="1717">
        <v>2</v>
      </c>
    </row>
    <row r="261" spans="5:7" x14ac:dyDescent="0.45">
      <c r="E261" s="1688" t="s">
        <v>582</v>
      </c>
      <c r="F261" s="1689" t="s">
        <v>2490</v>
      </c>
      <c r="G261" s="1717">
        <v>2</v>
      </c>
    </row>
    <row r="262" spans="5:7" x14ac:dyDescent="0.45">
      <c r="E262" s="1688" t="s">
        <v>583</v>
      </c>
      <c r="F262" s="1689" t="s">
        <v>2490</v>
      </c>
      <c r="G262" s="1717">
        <v>2</v>
      </c>
    </row>
    <row r="263" spans="5:7" x14ac:dyDescent="0.45">
      <c r="E263" s="1688" t="s">
        <v>584</v>
      </c>
      <c r="F263" s="1689" t="s">
        <v>2490</v>
      </c>
      <c r="G263" s="1717">
        <v>2</v>
      </c>
    </row>
    <row r="264" spans="5:7" x14ac:dyDescent="0.45">
      <c r="E264" s="1688" t="s">
        <v>585</v>
      </c>
      <c r="F264" s="1689" t="s">
        <v>2490</v>
      </c>
      <c r="G264" s="1717">
        <v>2</v>
      </c>
    </row>
    <row r="265" spans="5:7" x14ac:dyDescent="0.45">
      <c r="E265" s="1688" t="s">
        <v>586</v>
      </c>
      <c r="F265" s="1689" t="s">
        <v>2490</v>
      </c>
      <c r="G265" s="1717">
        <v>2</v>
      </c>
    </row>
    <row r="266" spans="5:7" x14ac:dyDescent="0.45">
      <c r="E266" s="1688" t="s">
        <v>587</v>
      </c>
      <c r="F266" s="1689" t="s">
        <v>2490</v>
      </c>
      <c r="G266" s="1717">
        <v>2</v>
      </c>
    </row>
    <row r="267" spans="5:7" x14ac:dyDescent="0.45">
      <c r="E267" s="1688" t="s">
        <v>588</v>
      </c>
      <c r="F267" s="1689" t="s">
        <v>2490</v>
      </c>
      <c r="G267" s="1717">
        <v>2</v>
      </c>
    </row>
    <row r="268" spans="5:7" x14ac:dyDescent="0.45">
      <c r="E268" s="1688" t="s">
        <v>589</v>
      </c>
      <c r="F268" s="1689" t="s">
        <v>2490</v>
      </c>
      <c r="G268" s="1717">
        <v>2</v>
      </c>
    </row>
    <row r="269" spans="5:7" x14ac:dyDescent="0.45">
      <c r="E269" s="1688" t="s">
        <v>590</v>
      </c>
      <c r="F269" s="1689" t="s">
        <v>2490</v>
      </c>
      <c r="G269" s="1717">
        <v>2</v>
      </c>
    </row>
    <row r="270" spans="5:7" x14ac:dyDescent="0.45">
      <c r="E270" s="1688" t="s">
        <v>591</v>
      </c>
      <c r="F270" s="1689" t="s">
        <v>2490</v>
      </c>
      <c r="G270" s="1717">
        <v>2</v>
      </c>
    </row>
    <row r="271" spans="5:7" x14ac:dyDescent="0.45">
      <c r="E271" s="1688" t="s">
        <v>592</v>
      </c>
      <c r="F271" s="1689" t="s">
        <v>2490</v>
      </c>
      <c r="G271" s="1717">
        <v>2</v>
      </c>
    </row>
    <row r="272" spans="5:7" x14ac:dyDescent="0.45">
      <c r="E272" s="1688" t="s">
        <v>593</v>
      </c>
      <c r="F272" s="1689" t="s">
        <v>2490</v>
      </c>
      <c r="G272" s="1717">
        <v>2</v>
      </c>
    </row>
    <row r="273" spans="5:7" x14ac:dyDescent="0.45">
      <c r="E273" s="1688" t="s">
        <v>594</v>
      </c>
      <c r="F273" s="1689" t="s">
        <v>2490</v>
      </c>
      <c r="G273" s="1717">
        <v>2</v>
      </c>
    </row>
    <row r="274" spans="5:7" x14ac:dyDescent="0.45">
      <c r="E274" s="1688" t="s">
        <v>595</v>
      </c>
      <c r="F274" s="1689" t="s">
        <v>2490</v>
      </c>
      <c r="G274" s="1717">
        <v>2</v>
      </c>
    </row>
    <row r="275" spans="5:7" x14ac:dyDescent="0.45">
      <c r="E275" s="1688" t="s">
        <v>596</v>
      </c>
      <c r="F275" s="1689" t="s">
        <v>2490</v>
      </c>
      <c r="G275" s="1717">
        <v>2</v>
      </c>
    </row>
    <row r="276" spans="5:7" x14ac:dyDescent="0.45">
      <c r="E276" s="1688" t="s">
        <v>597</v>
      </c>
      <c r="F276" s="1689" t="s">
        <v>2490</v>
      </c>
      <c r="G276" s="1717">
        <v>2</v>
      </c>
    </row>
    <row r="277" spans="5:7" x14ac:dyDescent="0.45">
      <c r="E277" s="1715">
        <v>332</v>
      </c>
      <c r="F277" s="1740" t="s">
        <v>4520</v>
      </c>
      <c r="G277" s="1718">
        <v>1</v>
      </c>
    </row>
    <row r="278" spans="5:7" x14ac:dyDescent="0.45">
      <c r="E278" s="1715">
        <v>333</v>
      </c>
      <c r="F278" s="1740" t="s">
        <v>4521</v>
      </c>
      <c r="G278" s="1718">
        <v>1</v>
      </c>
    </row>
    <row r="279" spans="5:7" x14ac:dyDescent="0.45">
      <c r="E279" s="1688">
        <v>3331</v>
      </c>
      <c r="F279" s="1689" t="s">
        <v>4522</v>
      </c>
      <c r="G279" s="1717">
        <v>2</v>
      </c>
    </row>
    <row r="280" spans="5:7" x14ac:dyDescent="0.45">
      <c r="E280" s="1690">
        <v>33311</v>
      </c>
      <c r="F280" s="1691" t="s">
        <v>169</v>
      </c>
      <c r="G280" s="1719">
        <v>3</v>
      </c>
    </row>
    <row r="281" spans="5:7" x14ac:dyDescent="0.45">
      <c r="E281" s="1690">
        <v>33312</v>
      </c>
      <c r="F281" s="1691" t="s">
        <v>1057</v>
      </c>
      <c r="G281" s="1719">
        <v>3</v>
      </c>
    </row>
    <row r="282" spans="5:7" x14ac:dyDescent="0.45">
      <c r="E282" s="1690" t="s">
        <v>4523</v>
      </c>
      <c r="F282" s="1691" t="s">
        <v>4524</v>
      </c>
      <c r="G282" s="1719">
        <v>3</v>
      </c>
    </row>
    <row r="283" spans="5:7" x14ac:dyDescent="0.45">
      <c r="E283" s="1688">
        <v>3332</v>
      </c>
      <c r="F283" s="1689" t="s">
        <v>170</v>
      </c>
      <c r="G283" s="1717">
        <v>2</v>
      </c>
    </row>
    <row r="284" spans="5:7" x14ac:dyDescent="0.45">
      <c r="E284" s="1688">
        <v>3333</v>
      </c>
      <c r="F284" s="1689" t="s">
        <v>4525</v>
      </c>
      <c r="G284" s="1717">
        <v>2</v>
      </c>
    </row>
    <row r="285" spans="5:7" x14ac:dyDescent="0.45">
      <c r="E285" s="1688">
        <v>3334</v>
      </c>
      <c r="F285" s="1689" t="s">
        <v>4526</v>
      </c>
      <c r="G285" s="1717">
        <v>2</v>
      </c>
    </row>
    <row r="286" spans="5:7" x14ac:dyDescent="0.45">
      <c r="E286" s="1688">
        <v>3335</v>
      </c>
      <c r="F286" s="1689" t="s">
        <v>175</v>
      </c>
      <c r="G286" s="1717">
        <v>2</v>
      </c>
    </row>
    <row r="287" spans="5:7" x14ac:dyDescent="0.45">
      <c r="E287" s="1688">
        <v>3336</v>
      </c>
      <c r="F287" s="1689" t="s">
        <v>176</v>
      </c>
      <c r="G287" s="1717">
        <v>2</v>
      </c>
    </row>
    <row r="288" spans="5:7" x14ac:dyDescent="0.45">
      <c r="E288" s="1688">
        <v>3337</v>
      </c>
      <c r="F288" s="1689" t="s">
        <v>177</v>
      </c>
      <c r="G288" s="1717">
        <v>2</v>
      </c>
    </row>
    <row r="289" spans="5:7" x14ac:dyDescent="0.45">
      <c r="E289" s="1688">
        <v>3338</v>
      </c>
      <c r="F289" s="1689" t="s">
        <v>948</v>
      </c>
      <c r="G289" s="1717">
        <v>2</v>
      </c>
    </row>
    <row r="290" spans="5:7" x14ac:dyDescent="0.45">
      <c r="E290" s="1690">
        <v>33381</v>
      </c>
      <c r="F290" s="1691" t="s">
        <v>1058</v>
      </c>
      <c r="G290" s="1719">
        <v>3</v>
      </c>
    </row>
    <row r="291" spans="5:7" x14ac:dyDescent="0.45">
      <c r="E291" s="1690">
        <v>33382</v>
      </c>
      <c r="F291" s="1691" t="s">
        <v>1059</v>
      </c>
      <c r="G291" s="1719">
        <v>3</v>
      </c>
    </row>
    <row r="292" spans="5:7" x14ac:dyDescent="0.45">
      <c r="E292" s="1688">
        <v>3339</v>
      </c>
      <c r="F292" s="1689" t="s">
        <v>178</v>
      </c>
      <c r="G292" s="1717">
        <v>2</v>
      </c>
    </row>
    <row r="293" spans="5:7" x14ac:dyDescent="0.45">
      <c r="E293" s="1715">
        <v>334</v>
      </c>
      <c r="F293" s="1740" t="s">
        <v>179</v>
      </c>
      <c r="G293" s="1718">
        <v>1</v>
      </c>
    </row>
    <row r="294" spans="5:7" x14ac:dyDescent="0.45">
      <c r="E294" s="1688">
        <v>3341</v>
      </c>
      <c r="F294" s="1689" t="s">
        <v>4527</v>
      </c>
      <c r="G294" s="1717">
        <v>2</v>
      </c>
    </row>
    <row r="295" spans="5:7" x14ac:dyDescent="0.45">
      <c r="E295" s="1688">
        <v>3348</v>
      </c>
      <c r="F295" s="1689" t="s">
        <v>1123</v>
      </c>
      <c r="G295" s="1717">
        <v>2</v>
      </c>
    </row>
    <row r="296" spans="5:7" x14ac:dyDescent="0.45">
      <c r="E296" s="1715">
        <v>335</v>
      </c>
      <c r="F296" s="1740" t="s">
        <v>180</v>
      </c>
      <c r="G296" s="1718">
        <v>1</v>
      </c>
    </row>
    <row r="297" spans="5:7" x14ac:dyDescent="0.45">
      <c r="E297" s="1715">
        <v>336</v>
      </c>
      <c r="F297" s="1740" t="s">
        <v>181</v>
      </c>
      <c r="G297" s="1718">
        <v>1</v>
      </c>
    </row>
    <row r="298" spans="5:7" x14ac:dyDescent="0.45">
      <c r="E298" s="1688">
        <v>3361</v>
      </c>
      <c r="F298" s="1689" t="s">
        <v>1060</v>
      </c>
      <c r="G298" s="1717">
        <v>2</v>
      </c>
    </row>
    <row r="299" spans="5:7" x14ac:dyDescent="0.45">
      <c r="E299" s="1688">
        <v>3362</v>
      </c>
      <c r="F299" s="1689" t="s">
        <v>1061</v>
      </c>
      <c r="G299" s="1717">
        <v>2</v>
      </c>
    </row>
    <row r="300" spans="5:7" x14ac:dyDescent="0.45">
      <c r="E300" s="1688">
        <v>3363</v>
      </c>
      <c r="F300" s="1689" t="s">
        <v>1062</v>
      </c>
      <c r="G300" s="1717">
        <v>2</v>
      </c>
    </row>
    <row r="301" spans="5:7" x14ac:dyDescent="0.45">
      <c r="E301" s="1688">
        <v>3368</v>
      </c>
      <c r="F301" s="1689" t="s">
        <v>1063</v>
      </c>
      <c r="G301" s="1717">
        <v>2</v>
      </c>
    </row>
    <row r="302" spans="5:7" x14ac:dyDescent="0.45">
      <c r="E302" s="1715">
        <v>337</v>
      </c>
      <c r="F302" s="1740" t="s">
        <v>2491</v>
      </c>
      <c r="G302" s="1718">
        <v>1</v>
      </c>
    </row>
    <row r="303" spans="5:7" x14ac:dyDescent="0.45">
      <c r="E303" s="1715">
        <v>338</v>
      </c>
      <c r="F303" s="1740" t="s">
        <v>182</v>
      </c>
      <c r="G303" s="1718">
        <v>1</v>
      </c>
    </row>
    <row r="304" spans="5:7" x14ac:dyDescent="0.45">
      <c r="E304" s="1688">
        <v>3381</v>
      </c>
      <c r="F304" s="1689" t="s">
        <v>183</v>
      </c>
      <c r="G304" s="1717">
        <v>2</v>
      </c>
    </row>
    <row r="305" spans="5:7" x14ac:dyDescent="0.45">
      <c r="E305" s="1688">
        <v>3382</v>
      </c>
      <c r="F305" s="1689" t="s">
        <v>2492</v>
      </c>
      <c r="G305" s="1717">
        <v>2</v>
      </c>
    </row>
    <row r="306" spans="5:7" x14ac:dyDescent="0.45">
      <c r="E306" s="1688">
        <v>3383</v>
      </c>
      <c r="F306" s="1689" t="s">
        <v>184</v>
      </c>
      <c r="G306" s="1717">
        <v>2</v>
      </c>
    </row>
    <row r="307" spans="5:7" x14ac:dyDescent="0.45">
      <c r="E307" s="1688">
        <v>3384</v>
      </c>
      <c r="F307" s="1689" t="s">
        <v>185</v>
      </c>
      <c r="G307" s="1717">
        <v>2</v>
      </c>
    </row>
    <row r="308" spans="5:7" x14ac:dyDescent="0.45">
      <c r="E308" s="1688">
        <v>3386</v>
      </c>
      <c r="F308" s="1689" t="s">
        <v>187</v>
      </c>
      <c r="G308" s="1717">
        <v>2</v>
      </c>
    </row>
    <row r="309" spans="5:7" x14ac:dyDescent="0.45">
      <c r="E309" s="1688">
        <v>3387</v>
      </c>
      <c r="F309" s="1689" t="s">
        <v>2493</v>
      </c>
      <c r="G309" s="1717">
        <v>2</v>
      </c>
    </row>
    <row r="310" spans="5:7" x14ac:dyDescent="0.45">
      <c r="E310" s="1688">
        <v>3388</v>
      </c>
      <c r="F310" s="1689" t="s">
        <v>186</v>
      </c>
      <c r="G310" s="1717">
        <v>2</v>
      </c>
    </row>
    <row r="311" spans="5:7" x14ac:dyDescent="0.45">
      <c r="E311" s="1715">
        <v>341</v>
      </c>
      <c r="F311" s="1740" t="s">
        <v>949</v>
      </c>
      <c r="G311" s="1718">
        <v>1</v>
      </c>
    </row>
    <row r="312" spans="5:7" x14ac:dyDescent="0.45">
      <c r="E312" s="1688">
        <v>3411</v>
      </c>
      <c r="F312" s="1689" t="s">
        <v>950</v>
      </c>
      <c r="G312" s="1717">
        <v>2</v>
      </c>
    </row>
    <row r="313" spans="5:7" x14ac:dyDescent="0.45">
      <c r="E313" s="1690">
        <v>34111</v>
      </c>
      <c r="F313" s="1691" t="s">
        <v>2029</v>
      </c>
      <c r="G313" s="1719">
        <v>3</v>
      </c>
    </row>
    <row r="314" spans="5:7" x14ac:dyDescent="0.45">
      <c r="E314" s="1690">
        <v>34112</v>
      </c>
      <c r="F314" s="1691" t="s">
        <v>951</v>
      </c>
      <c r="G314" s="1719">
        <v>3</v>
      </c>
    </row>
    <row r="315" spans="5:7" x14ac:dyDescent="0.45">
      <c r="E315" s="1688">
        <v>3412</v>
      </c>
      <c r="F315" s="1689" t="s">
        <v>952</v>
      </c>
      <c r="G315" s="1717">
        <v>2</v>
      </c>
    </row>
    <row r="316" spans="5:7" x14ac:dyDescent="0.45">
      <c r="E316" s="1715">
        <v>343</v>
      </c>
      <c r="F316" s="1740" t="s">
        <v>188</v>
      </c>
      <c r="G316" s="1718">
        <v>1</v>
      </c>
    </row>
    <row r="317" spans="5:7" x14ac:dyDescent="0.45">
      <c r="E317" s="1688">
        <v>3431</v>
      </c>
      <c r="F317" s="1689" t="s">
        <v>953</v>
      </c>
      <c r="G317" s="1717">
        <v>2</v>
      </c>
    </row>
    <row r="318" spans="5:7" x14ac:dyDescent="0.45">
      <c r="E318" s="1690">
        <v>34311</v>
      </c>
      <c r="F318" s="1691" t="s">
        <v>1064</v>
      </c>
      <c r="G318" s="1719">
        <v>3</v>
      </c>
    </row>
    <row r="319" spans="5:7" x14ac:dyDescent="0.45">
      <c r="E319" s="1690">
        <v>34312</v>
      </c>
      <c r="F319" s="1691" t="s">
        <v>1065</v>
      </c>
      <c r="G319" s="1719">
        <v>3</v>
      </c>
    </row>
    <row r="320" spans="5:7" x14ac:dyDescent="0.45">
      <c r="E320" s="1690">
        <v>34313</v>
      </c>
      <c r="F320" s="1691" t="s">
        <v>1066</v>
      </c>
      <c r="G320" s="1719">
        <v>3</v>
      </c>
    </row>
    <row r="321" spans="5:7" x14ac:dyDescent="0.45">
      <c r="E321" s="1688">
        <v>3432</v>
      </c>
      <c r="F321" s="1689" t="s">
        <v>954</v>
      </c>
      <c r="G321" s="1717">
        <v>2</v>
      </c>
    </row>
    <row r="322" spans="5:7" x14ac:dyDescent="0.45">
      <c r="E322" s="1715">
        <v>344</v>
      </c>
      <c r="F322" s="1740" t="s">
        <v>955</v>
      </c>
      <c r="G322" s="1718">
        <v>1</v>
      </c>
    </row>
    <row r="323" spans="5:7" x14ac:dyDescent="0.45">
      <c r="E323" s="1715">
        <v>347</v>
      </c>
      <c r="F323" s="1740" t="s">
        <v>189</v>
      </c>
      <c r="G323" s="1718">
        <v>1</v>
      </c>
    </row>
    <row r="324" spans="5:7" x14ac:dyDescent="0.45">
      <c r="E324" s="1715">
        <v>352</v>
      </c>
      <c r="F324" s="1740" t="s">
        <v>190</v>
      </c>
      <c r="G324" s="1718">
        <v>1</v>
      </c>
    </row>
    <row r="325" spans="5:7" x14ac:dyDescent="0.45">
      <c r="E325" s="1688">
        <v>3521</v>
      </c>
      <c r="F325" s="1689" t="s">
        <v>1067</v>
      </c>
      <c r="G325" s="1717">
        <v>2</v>
      </c>
    </row>
    <row r="326" spans="5:7" x14ac:dyDescent="0.45">
      <c r="E326" s="1688">
        <v>3522</v>
      </c>
      <c r="F326" s="1689" t="s">
        <v>1068</v>
      </c>
      <c r="G326" s="1717">
        <v>2</v>
      </c>
    </row>
    <row r="327" spans="5:7" x14ac:dyDescent="0.45">
      <c r="E327" s="1688">
        <v>3523</v>
      </c>
      <c r="F327" s="1689" t="s">
        <v>1069</v>
      </c>
      <c r="G327" s="1717">
        <v>2</v>
      </c>
    </row>
    <row r="328" spans="5:7" x14ac:dyDescent="0.45">
      <c r="E328" s="1688">
        <v>3525</v>
      </c>
      <c r="F328" s="1689" t="s">
        <v>1070</v>
      </c>
      <c r="G328" s="1717">
        <v>2</v>
      </c>
    </row>
    <row r="329" spans="5:7" x14ac:dyDescent="0.45">
      <c r="E329" s="1715">
        <v>353</v>
      </c>
      <c r="F329" s="2140" t="s">
        <v>191</v>
      </c>
      <c r="G329" s="1718">
        <v>1</v>
      </c>
    </row>
    <row r="330" spans="5:7" x14ac:dyDescent="0.45">
      <c r="E330" s="1688">
        <v>3531</v>
      </c>
      <c r="F330" s="1689" t="s">
        <v>1071</v>
      </c>
      <c r="G330" s="1717">
        <v>2</v>
      </c>
    </row>
    <row r="331" spans="5:7" x14ac:dyDescent="0.45">
      <c r="E331" s="1688">
        <v>3532</v>
      </c>
      <c r="F331" s="1689" t="s">
        <v>1072</v>
      </c>
      <c r="G331" s="1717">
        <v>2</v>
      </c>
    </row>
    <row r="332" spans="5:7" x14ac:dyDescent="0.45">
      <c r="E332" s="1688">
        <v>3533</v>
      </c>
      <c r="F332" s="1689" t="s">
        <v>2494</v>
      </c>
      <c r="G332" s="1717">
        <v>2</v>
      </c>
    </row>
    <row r="333" spans="5:7" x14ac:dyDescent="0.45">
      <c r="E333" s="1688">
        <v>3534</v>
      </c>
      <c r="F333" s="1689" t="s">
        <v>1073</v>
      </c>
      <c r="G333" s="1717">
        <v>2</v>
      </c>
    </row>
    <row r="334" spans="5:7" x14ac:dyDescent="0.45">
      <c r="E334" s="1715">
        <v>356</v>
      </c>
      <c r="F334" s="1740" t="s">
        <v>1075</v>
      </c>
      <c r="G334" s="1718">
        <v>1</v>
      </c>
    </row>
    <row r="335" spans="5:7" x14ac:dyDescent="0.45">
      <c r="E335" s="1688">
        <v>3561</v>
      </c>
      <c r="F335" s="1689" t="s">
        <v>1074</v>
      </c>
      <c r="G335" s="1717">
        <v>2</v>
      </c>
    </row>
    <row r="336" spans="5:7" x14ac:dyDescent="0.45">
      <c r="E336" s="1688">
        <v>3562</v>
      </c>
      <c r="F336" s="1689" t="s">
        <v>2495</v>
      </c>
      <c r="G336" s="1717">
        <v>2</v>
      </c>
    </row>
    <row r="337" spans="5:7" x14ac:dyDescent="0.45">
      <c r="E337" s="1715">
        <v>357</v>
      </c>
      <c r="F337" s="1740" t="s">
        <v>956</v>
      </c>
      <c r="G337" s="1718">
        <v>1</v>
      </c>
    </row>
    <row r="338" spans="5:7" x14ac:dyDescent="0.45">
      <c r="E338" s="1715">
        <v>411</v>
      </c>
      <c r="F338" s="1740" t="s">
        <v>4528</v>
      </c>
      <c r="G338" s="1718">
        <v>1</v>
      </c>
    </row>
    <row r="339" spans="5:7" x14ac:dyDescent="0.45">
      <c r="E339" s="1688">
        <v>4111</v>
      </c>
      <c r="F339" s="1689" t="s">
        <v>1124</v>
      </c>
      <c r="G339" s="1717">
        <v>2</v>
      </c>
    </row>
    <row r="340" spans="5:7" x14ac:dyDescent="0.45">
      <c r="E340" s="1688">
        <v>4112</v>
      </c>
      <c r="F340" s="1689" t="s">
        <v>2496</v>
      </c>
      <c r="G340" s="1717">
        <v>2</v>
      </c>
    </row>
    <row r="341" spans="5:7" x14ac:dyDescent="0.45">
      <c r="E341" s="1688">
        <v>4113</v>
      </c>
      <c r="F341" s="1689" t="s">
        <v>1126</v>
      </c>
      <c r="G341" s="1717">
        <v>2</v>
      </c>
    </row>
    <row r="342" spans="5:7" x14ac:dyDescent="0.45">
      <c r="E342" s="1688">
        <v>4118</v>
      </c>
      <c r="F342" s="1689" t="s">
        <v>1127</v>
      </c>
      <c r="G342" s="1717">
        <v>2</v>
      </c>
    </row>
    <row r="343" spans="5:7" x14ac:dyDescent="0.45">
      <c r="E343" s="1715">
        <v>412</v>
      </c>
      <c r="F343" s="1740" t="s">
        <v>193</v>
      </c>
      <c r="G343" s="1718">
        <v>1</v>
      </c>
    </row>
    <row r="344" spans="5:7" x14ac:dyDescent="0.45">
      <c r="E344" s="1715">
        <v>413</v>
      </c>
      <c r="F344" s="2140" t="s">
        <v>4529</v>
      </c>
      <c r="G344" s="1718">
        <v>1</v>
      </c>
    </row>
    <row r="345" spans="5:7" x14ac:dyDescent="0.45">
      <c r="E345" s="1688">
        <v>4131</v>
      </c>
      <c r="F345" s="1689" t="s">
        <v>957</v>
      </c>
      <c r="G345" s="1717">
        <v>2</v>
      </c>
    </row>
    <row r="346" spans="5:7" x14ac:dyDescent="0.45">
      <c r="E346" s="1688">
        <v>4132</v>
      </c>
      <c r="F346" s="1689" t="s">
        <v>958</v>
      </c>
      <c r="G346" s="1717">
        <v>2</v>
      </c>
    </row>
    <row r="347" spans="5:7" x14ac:dyDescent="0.45">
      <c r="E347" s="1715">
        <v>414</v>
      </c>
      <c r="F347" s="1740" t="s">
        <v>2497</v>
      </c>
      <c r="G347" s="1718">
        <v>1</v>
      </c>
    </row>
    <row r="348" spans="5:7" x14ac:dyDescent="0.45">
      <c r="E348" s="1715">
        <v>418</v>
      </c>
      <c r="F348" s="1740" t="s">
        <v>195</v>
      </c>
      <c r="G348" s="1718">
        <v>1</v>
      </c>
    </row>
    <row r="349" spans="5:7" x14ac:dyDescent="0.45">
      <c r="E349" s="1715">
        <v>419</v>
      </c>
      <c r="F349" s="2140" t="s">
        <v>2498</v>
      </c>
      <c r="G349" s="1718">
        <v>1</v>
      </c>
    </row>
    <row r="350" spans="5:7" x14ac:dyDescent="0.45">
      <c r="E350" s="1715">
        <v>421</v>
      </c>
      <c r="F350" s="1740" t="s">
        <v>2499</v>
      </c>
      <c r="G350" s="1718">
        <v>1</v>
      </c>
    </row>
    <row r="351" spans="5:7" x14ac:dyDescent="0.45">
      <c r="E351" s="1688">
        <v>4211</v>
      </c>
      <c r="F351" s="1689" t="s">
        <v>2500</v>
      </c>
      <c r="G351" s="1717">
        <v>2</v>
      </c>
    </row>
    <row r="352" spans="5:7" x14ac:dyDescent="0.45">
      <c r="E352" s="1688">
        <v>4212</v>
      </c>
      <c r="F352" s="1689" t="s">
        <v>2501</v>
      </c>
      <c r="G352" s="1717">
        <v>2</v>
      </c>
    </row>
    <row r="353" spans="5:7" x14ac:dyDescent="0.45">
      <c r="E353" s="1715">
        <v>511</v>
      </c>
      <c r="F353" s="1740" t="s">
        <v>2502</v>
      </c>
      <c r="G353" s="1718">
        <v>1</v>
      </c>
    </row>
    <row r="354" spans="5:7" x14ac:dyDescent="0.45">
      <c r="E354" s="1688">
        <v>5111</v>
      </c>
      <c r="F354" s="1689" t="s">
        <v>2503</v>
      </c>
      <c r="G354" s="1717">
        <v>2</v>
      </c>
    </row>
    <row r="355" spans="5:7" x14ac:dyDescent="0.45">
      <c r="E355" s="1688">
        <v>5112</v>
      </c>
      <c r="F355" s="1689" t="s">
        <v>196</v>
      </c>
      <c r="G355" s="1717">
        <v>2</v>
      </c>
    </row>
    <row r="356" spans="5:7" x14ac:dyDescent="0.45">
      <c r="E356" s="1688">
        <v>5113</v>
      </c>
      <c r="F356" s="1689" t="s">
        <v>2504</v>
      </c>
      <c r="G356" s="1717">
        <v>2</v>
      </c>
    </row>
    <row r="357" spans="5:7" x14ac:dyDescent="0.45">
      <c r="E357" s="1688">
        <v>5114</v>
      </c>
      <c r="F357" s="1689" t="s">
        <v>2505</v>
      </c>
      <c r="G357" s="1717">
        <v>2</v>
      </c>
    </row>
    <row r="358" spans="5:7" x14ac:dyDescent="0.45">
      <c r="E358" s="1688">
        <v>5117</v>
      </c>
      <c r="F358" s="1689" t="s">
        <v>2506</v>
      </c>
      <c r="G358" s="1717">
        <v>2</v>
      </c>
    </row>
    <row r="359" spans="5:7" x14ac:dyDescent="0.45">
      <c r="E359" s="1688">
        <v>5118</v>
      </c>
      <c r="F359" s="1689" t="s">
        <v>197</v>
      </c>
      <c r="G359" s="1717">
        <v>2</v>
      </c>
    </row>
    <row r="360" spans="5:7" x14ac:dyDescent="0.45">
      <c r="E360" s="1715">
        <v>515</v>
      </c>
      <c r="F360" s="1740" t="s">
        <v>2507</v>
      </c>
      <c r="G360" s="1718">
        <v>1</v>
      </c>
    </row>
    <row r="361" spans="5:7" x14ac:dyDescent="0.45">
      <c r="E361" s="1688">
        <v>5151</v>
      </c>
      <c r="F361" s="1689" t="s">
        <v>2456</v>
      </c>
      <c r="G361" s="1717">
        <v>2</v>
      </c>
    </row>
    <row r="362" spans="5:7" x14ac:dyDescent="0.45">
      <c r="E362" s="1688">
        <v>5152</v>
      </c>
      <c r="F362" s="1689" t="s">
        <v>2457</v>
      </c>
      <c r="G362" s="1717">
        <v>2</v>
      </c>
    </row>
    <row r="363" spans="5:7" x14ac:dyDescent="0.45">
      <c r="E363" s="1688">
        <v>5153</v>
      </c>
      <c r="F363" s="1689" t="s">
        <v>2458</v>
      </c>
      <c r="G363" s="1717">
        <v>2</v>
      </c>
    </row>
    <row r="364" spans="5:7" x14ac:dyDescent="0.45">
      <c r="E364" s="1688">
        <v>5154</v>
      </c>
      <c r="F364" s="1689" t="s">
        <v>2459</v>
      </c>
      <c r="G364" s="1717">
        <v>2</v>
      </c>
    </row>
    <row r="365" spans="5:7" x14ac:dyDescent="0.45">
      <c r="E365" s="1688">
        <v>5155</v>
      </c>
      <c r="F365" s="1689" t="s">
        <v>2460</v>
      </c>
      <c r="G365" s="1717">
        <v>2</v>
      </c>
    </row>
    <row r="366" spans="5:7" x14ac:dyDescent="0.45">
      <c r="E366" s="1688">
        <v>5158</v>
      </c>
      <c r="F366" s="1689" t="s">
        <v>2461</v>
      </c>
      <c r="G366" s="1717">
        <v>2</v>
      </c>
    </row>
    <row r="367" spans="5:7" x14ac:dyDescent="0.45">
      <c r="E367" s="1715">
        <v>521</v>
      </c>
      <c r="F367" s="2140" t="s">
        <v>959</v>
      </c>
      <c r="G367" s="1718">
        <v>1</v>
      </c>
    </row>
    <row r="368" spans="5:7" x14ac:dyDescent="0.45">
      <c r="E368" s="1688">
        <v>5211</v>
      </c>
      <c r="F368" s="1689" t="s">
        <v>676</v>
      </c>
      <c r="G368" s="1717">
        <v>2</v>
      </c>
    </row>
    <row r="369" spans="5:7" x14ac:dyDescent="0.45">
      <c r="E369" s="1688">
        <v>5212</v>
      </c>
      <c r="F369" s="1689" t="s">
        <v>960</v>
      </c>
      <c r="G369" s="1717">
        <v>2</v>
      </c>
    </row>
    <row r="370" spans="5:7" x14ac:dyDescent="0.45">
      <c r="E370" s="1688">
        <v>5213</v>
      </c>
      <c r="F370" s="1689" t="s">
        <v>677</v>
      </c>
      <c r="G370" s="1717">
        <v>2</v>
      </c>
    </row>
    <row r="371" spans="5:7" x14ac:dyDescent="0.45">
      <c r="E371" s="1715">
        <v>621</v>
      </c>
      <c r="F371" s="2140" t="s">
        <v>2508</v>
      </c>
      <c r="G371" s="1718">
        <v>1</v>
      </c>
    </row>
    <row r="372" spans="5:7" x14ac:dyDescent="0.45">
      <c r="E372" s="1715">
        <v>622</v>
      </c>
      <c r="F372" s="1740" t="s">
        <v>200</v>
      </c>
      <c r="G372" s="1718">
        <v>1</v>
      </c>
    </row>
    <row r="373" spans="5:7" x14ac:dyDescent="0.45">
      <c r="E373" s="1715">
        <v>623</v>
      </c>
      <c r="F373" s="1740" t="s">
        <v>201</v>
      </c>
      <c r="G373" s="1718">
        <v>1</v>
      </c>
    </row>
    <row r="374" spans="5:7" x14ac:dyDescent="0.45">
      <c r="E374" s="1688">
        <v>6231</v>
      </c>
      <c r="F374" s="1689" t="s">
        <v>1076</v>
      </c>
      <c r="G374" s="1717">
        <v>2</v>
      </c>
    </row>
    <row r="375" spans="5:7" x14ac:dyDescent="0.45">
      <c r="E375" s="1688">
        <v>6232</v>
      </c>
      <c r="F375" s="1689" t="s">
        <v>203</v>
      </c>
      <c r="G375" s="1717">
        <v>2</v>
      </c>
    </row>
    <row r="376" spans="5:7" x14ac:dyDescent="0.45">
      <c r="E376" s="1688">
        <v>6233</v>
      </c>
      <c r="F376" s="1689" t="s">
        <v>2509</v>
      </c>
      <c r="G376" s="1717">
        <v>2</v>
      </c>
    </row>
    <row r="377" spans="5:7" x14ac:dyDescent="0.45">
      <c r="E377" s="1688">
        <v>6234</v>
      </c>
      <c r="F377" s="1689" t="s">
        <v>1077</v>
      </c>
      <c r="G377" s="1717">
        <v>2</v>
      </c>
    </row>
    <row r="378" spans="5:7" x14ac:dyDescent="0.45">
      <c r="E378" s="1688">
        <v>6237</v>
      </c>
      <c r="F378" s="1689" t="s">
        <v>205</v>
      </c>
      <c r="G378" s="1717">
        <v>2</v>
      </c>
    </row>
    <row r="379" spans="5:7" x14ac:dyDescent="0.45">
      <c r="E379" s="1688">
        <v>6238</v>
      </c>
      <c r="F379" s="1689" t="s">
        <v>206</v>
      </c>
      <c r="G379" s="1717">
        <v>2</v>
      </c>
    </row>
    <row r="380" spans="5:7" x14ac:dyDescent="0.45">
      <c r="E380" s="1715">
        <v>627</v>
      </c>
      <c r="F380" s="2140" t="s">
        <v>202</v>
      </c>
      <c r="G380" s="1718">
        <v>1</v>
      </c>
    </row>
    <row r="381" spans="5:7" x14ac:dyDescent="0.45">
      <c r="E381" s="1688">
        <v>6271</v>
      </c>
      <c r="F381" s="1689" t="s">
        <v>2510</v>
      </c>
      <c r="G381" s="1717">
        <v>2</v>
      </c>
    </row>
    <row r="382" spans="5:7" x14ac:dyDescent="0.45">
      <c r="E382" s="1688">
        <v>6272</v>
      </c>
      <c r="F382" s="1689" t="s">
        <v>203</v>
      </c>
      <c r="G382" s="1717">
        <v>2</v>
      </c>
    </row>
    <row r="383" spans="5:7" x14ac:dyDescent="0.45">
      <c r="E383" s="1688">
        <v>6273</v>
      </c>
      <c r="F383" s="1689" t="s">
        <v>2509</v>
      </c>
      <c r="G383" s="1717">
        <v>2</v>
      </c>
    </row>
    <row r="384" spans="5:7" x14ac:dyDescent="0.45">
      <c r="E384" s="1688">
        <v>6274</v>
      </c>
      <c r="F384" s="1689" t="s">
        <v>204</v>
      </c>
      <c r="G384" s="1717">
        <v>2</v>
      </c>
    </row>
    <row r="385" spans="5:7" x14ac:dyDescent="0.45">
      <c r="E385" s="1688">
        <v>6275</v>
      </c>
      <c r="F385" s="1689" t="s">
        <v>2462</v>
      </c>
      <c r="G385" s="1717">
        <v>2</v>
      </c>
    </row>
    <row r="386" spans="5:7" x14ac:dyDescent="0.45">
      <c r="E386" s="1688">
        <v>6277</v>
      </c>
      <c r="F386" s="1689" t="s">
        <v>205</v>
      </c>
      <c r="G386" s="1717">
        <v>2</v>
      </c>
    </row>
    <row r="387" spans="5:7" x14ac:dyDescent="0.45">
      <c r="E387" s="1688">
        <v>6278</v>
      </c>
      <c r="F387" s="1689" t="s">
        <v>206</v>
      </c>
      <c r="G387" s="1717">
        <v>2</v>
      </c>
    </row>
    <row r="388" spans="5:7" x14ac:dyDescent="0.45">
      <c r="E388" s="1715">
        <v>632</v>
      </c>
      <c r="F388" s="1740" t="s">
        <v>207</v>
      </c>
      <c r="G388" s="1718">
        <v>1</v>
      </c>
    </row>
    <row r="389" spans="5:7" x14ac:dyDescent="0.45">
      <c r="E389" s="1688">
        <v>6321</v>
      </c>
      <c r="F389" s="1689" t="s">
        <v>2511</v>
      </c>
      <c r="G389" s="1717">
        <v>2</v>
      </c>
    </row>
    <row r="390" spans="5:7" x14ac:dyDescent="0.45">
      <c r="E390" s="1688">
        <v>6322</v>
      </c>
      <c r="F390" s="1689" t="s">
        <v>208</v>
      </c>
      <c r="G390" s="1717">
        <v>2</v>
      </c>
    </row>
    <row r="391" spans="5:7" x14ac:dyDescent="0.45">
      <c r="E391" s="1688">
        <v>6323</v>
      </c>
      <c r="F391" s="1689" t="s">
        <v>2512</v>
      </c>
      <c r="G391" s="1717">
        <v>2</v>
      </c>
    </row>
    <row r="392" spans="5:7" x14ac:dyDescent="0.45">
      <c r="E392" s="1688">
        <v>6327</v>
      </c>
      <c r="F392" s="1689" t="s">
        <v>2513</v>
      </c>
      <c r="G392" s="1717">
        <v>2</v>
      </c>
    </row>
    <row r="393" spans="5:7" x14ac:dyDescent="0.45">
      <c r="E393" s="1715">
        <v>635</v>
      </c>
      <c r="F393" s="2140" t="s">
        <v>209</v>
      </c>
      <c r="G393" s="1718">
        <v>1</v>
      </c>
    </row>
    <row r="394" spans="5:7" x14ac:dyDescent="0.45">
      <c r="E394" s="1688">
        <v>6351</v>
      </c>
      <c r="F394" s="1689" t="s">
        <v>4530</v>
      </c>
      <c r="G394" s="1717">
        <v>2</v>
      </c>
    </row>
    <row r="395" spans="5:7" x14ac:dyDescent="0.45">
      <c r="E395" s="1688">
        <v>6352</v>
      </c>
      <c r="F395" s="1689" t="s">
        <v>4531</v>
      </c>
      <c r="G395" s="1717">
        <v>2</v>
      </c>
    </row>
    <row r="396" spans="5:7" x14ac:dyDescent="0.45">
      <c r="E396" s="1715">
        <v>641</v>
      </c>
      <c r="F396" s="1740" t="s">
        <v>214</v>
      </c>
      <c r="G396" s="1718">
        <v>1</v>
      </c>
    </row>
    <row r="397" spans="5:7" x14ac:dyDescent="0.45">
      <c r="E397" s="1688">
        <v>6411</v>
      </c>
      <c r="F397" s="1689" t="s">
        <v>2514</v>
      </c>
      <c r="G397" s="1717">
        <v>2</v>
      </c>
    </row>
    <row r="398" spans="5:7" x14ac:dyDescent="0.45">
      <c r="E398" s="1688">
        <v>6412</v>
      </c>
      <c r="F398" s="1689" t="s">
        <v>215</v>
      </c>
      <c r="G398" s="1717">
        <v>2</v>
      </c>
    </row>
    <row r="399" spans="5:7" x14ac:dyDescent="0.45">
      <c r="E399" s="1688">
        <v>6413</v>
      </c>
      <c r="F399" s="1689" t="s">
        <v>2515</v>
      </c>
      <c r="G399" s="1717">
        <v>2</v>
      </c>
    </row>
    <row r="400" spans="5:7" x14ac:dyDescent="0.45">
      <c r="E400" s="1688">
        <v>6414</v>
      </c>
      <c r="F400" s="1689" t="s">
        <v>204</v>
      </c>
      <c r="G400" s="1717">
        <v>2</v>
      </c>
    </row>
    <row r="401" spans="5:7" x14ac:dyDescent="0.45">
      <c r="E401" s="1688">
        <v>6415</v>
      </c>
      <c r="F401" s="1689" t="s">
        <v>2462</v>
      </c>
      <c r="G401" s="1717">
        <v>2</v>
      </c>
    </row>
    <row r="402" spans="5:7" x14ac:dyDescent="0.45">
      <c r="E402" s="1688">
        <v>6417</v>
      </c>
      <c r="F402" s="1689" t="s">
        <v>205</v>
      </c>
      <c r="G402" s="1717">
        <v>2</v>
      </c>
    </row>
    <row r="403" spans="5:7" x14ac:dyDescent="0.45">
      <c r="E403" s="1688">
        <v>6418</v>
      </c>
      <c r="F403" s="1689" t="s">
        <v>206</v>
      </c>
      <c r="G403" s="1717">
        <v>2</v>
      </c>
    </row>
    <row r="404" spans="5:7" x14ac:dyDescent="0.45">
      <c r="E404" s="1715">
        <v>642</v>
      </c>
      <c r="F404" s="2140" t="s">
        <v>962</v>
      </c>
      <c r="G404" s="1718">
        <v>1</v>
      </c>
    </row>
    <row r="405" spans="5:7" x14ac:dyDescent="0.45">
      <c r="E405" s="1688">
        <v>6421</v>
      </c>
      <c r="F405" s="1689" t="s">
        <v>2514</v>
      </c>
      <c r="G405" s="1717">
        <v>2</v>
      </c>
    </row>
    <row r="406" spans="5:7" x14ac:dyDescent="0.45">
      <c r="E406" s="1688">
        <v>6422</v>
      </c>
      <c r="F406" s="1689" t="s">
        <v>203</v>
      </c>
      <c r="G406" s="1717">
        <v>2</v>
      </c>
    </row>
    <row r="407" spans="5:7" x14ac:dyDescent="0.45">
      <c r="E407" s="1688">
        <v>6423</v>
      </c>
      <c r="F407" s="1689" t="s">
        <v>2516</v>
      </c>
      <c r="G407" s="1717">
        <v>2</v>
      </c>
    </row>
    <row r="408" spans="5:7" x14ac:dyDescent="0.45">
      <c r="E408" s="1688">
        <v>6424</v>
      </c>
      <c r="F408" s="1689" t="s">
        <v>204</v>
      </c>
      <c r="G408" s="1717">
        <v>2</v>
      </c>
    </row>
    <row r="409" spans="5:7" x14ac:dyDescent="0.45">
      <c r="E409" s="1688">
        <v>6425</v>
      </c>
      <c r="F409" s="1689" t="s">
        <v>217</v>
      </c>
      <c r="G409" s="1717">
        <v>2</v>
      </c>
    </row>
    <row r="410" spans="5:7" x14ac:dyDescent="0.45">
      <c r="E410" s="1688">
        <v>6426</v>
      </c>
      <c r="F410" s="1689" t="s">
        <v>218</v>
      </c>
      <c r="G410" s="1717">
        <v>2</v>
      </c>
    </row>
    <row r="411" spans="5:7" x14ac:dyDescent="0.45">
      <c r="E411" s="1688">
        <v>6427</v>
      </c>
      <c r="F411" s="1689" t="s">
        <v>205</v>
      </c>
      <c r="G411" s="1717">
        <v>2</v>
      </c>
    </row>
    <row r="412" spans="5:7" x14ac:dyDescent="0.45">
      <c r="E412" s="1688">
        <v>6428</v>
      </c>
      <c r="F412" s="1689" t="s">
        <v>206</v>
      </c>
      <c r="G412" s="1717">
        <v>2</v>
      </c>
    </row>
    <row r="413" spans="5:7" x14ac:dyDescent="0.45">
      <c r="E413" s="1688" t="s">
        <v>4546</v>
      </c>
      <c r="F413" s="1689" t="s">
        <v>5707</v>
      </c>
      <c r="G413" s="1717">
        <v>2</v>
      </c>
    </row>
    <row r="414" spans="5:7" x14ac:dyDescent="0.45">
      <c r="E414" s="1715">
        <v>711</v>
      </c>
      <c r="F414" s="2140" t="s">
        <v>221</v>
      </c>
      <c r="G414" s="1718">
        <v>1</v>
      </c>
    </row>
    <row r="415" spans="5:7" x14ac:dyDescent="0.45">
      <c r="E415" s="1715">
        <v>811</v>
      </c>
      <c r="F415" s="1740" t="s">
        <v>222</v>
      </c>
      <c r="G415" s="1718">
        <v>1</v>
      </c>
    </row>
    <row r="416" spans="5:7" x14ac:dyDescent="0.45">
      <c r="E416" s="1715">
        <v>821</v>
      </c>
      <c r="F416" s="1740" t="s">
        <v>223</v>
      </c>
      <c r="G416" s="1718">
        <v>1</v>
      </c>
    </row>
    <row r="417" spans="5:7" x14ac:dyDescent="0.45">
      <c r="E417" s="1688">
        <v>8211</v>
      </c>
      <c r="F417" s="1689" t="s">
        <v>224</v>
      </c>
      <c r="G417" s="1717">
        <v>2</v>
      </c>
    </row>
    <row r="418" spans="5:7" x14ac:dyDescent="0.45">
      <c r="E418" s="1690">
        <v>82111</v>
      </c>
      <c r="F418" s="1691" t="s">
        <v>4532</v>
      </c>
      <c r="G418" s="1719">
        <v>3</v>
      </c>
    </row>
    <row r="419" spans="5:7" x14ac:dyDescent="0.45">
      <c r="E419" s="1690">
        <v>82112</v>
      </c>
      <c r="F419" s="1691" t="s">
        <v>4533</v>
      </c>
      <c r="G419" s="1719">
        <v>3</v>
      </c>
    </row>
    <row r="420" spans="5:7" x14ac:dyDescent="0.45">
      <c r="E420" s="1688">
        <v>8212</v>
      </c>
      <c r="F420" s="1689" t="s">
        <v>225</v>
      </c>
      <c r="G420" s="1717">
        <v>2</v>
      </c>
    </row>
    <row r="421" spans="5:7" x14ac:dyDescent="0.45">
      <c r="E421" s="1715">
        <v>911</v>
      </c>
      <c r="F421" s="1740" t="s">
        <v>226</v>
      </c>
      <c r="G421" s="1718">
        <v>1</v>
      </c>
    </row>
  </sheetData>
  <customSheetViews>
    <customSheetView guid="{8CC598B7-8EB7-4AE3-BEF6-CBCE0253806D}" showGridLines="0" showRowCol="0" state="veryHidden">
      <selection activeCell="F33" sqref="F33"/>
      <pageMargins left="0.7" right="0.7" top="0.75" bottom="0.75" header="0.3" footer="0.3"/>
      <pageSetup orientation="portrait" r:id="rId1"/>
    </customSheetView>
  </customSheetViews>
  <pageMargins left="0.7" right="0.7" top="0.75" bottom="0.75" header="0.3" footer="0.3"/>
  <pageSetup orientation="portrait" r:id="rId2"/>
  <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Giai_Trinh"/>
  <dimension ref="B1:O83"/>
  <sheetViews>
    <sheetView showGridLines="0" showRowColHeaders="0" zoomScaleNormal="100" workbookViewId="0">
      <pane ySplit="4" topLeftCell="A5" activePane="bottomLeft" state="frozen"/>
      <selection pane="bottomLeft" activeCell="I57" sqref="I57"/>
    </sheetView>
  </sheetViews>
  <sheetFormatPr defaultColWidth="9.26953125" defaultRowHeight="16" x14ac:dyDescent="0.45"/>
  <cols>
    <col min="1" max="1" width="1.7265625" style="367" customWidth="1"/>
    <col min="2" max="2" width="10.08984375" style="367" customWidth="1"/>
    <col min="3" max="3" width="8.26953125" style="367" customWidth="1"/>
    <col min="4" max="4" width="13.54296875" style="367" customWidth="1"/>
    <col min="5" max="5" width="14.453125" style="367" customWidth="1"/>
    <col min="6" max="7" width="14.7265625" style="367" customWidth="1"/>
    <col min="8" max="9" width="13.7265625" style="367" customWidth="1"/>
    <col min="10" max="10" width="14.26953125" style="367" customWidth="1"/>
    <col min="11" max="11" width="13.453125" style="367" customWidth="1"/>
    <col min="12" max="12" width="15.26953125" style="367" customWidth="1"/>
    <col min="13" max="13" width="13.26953125" style="367" customWidth="1"/>
    <col min="14" max="14" width="15.7265625" style="367" customWidth="1"/>
    <col min="15" max="15" width="13.26953125" style="367" customWidth="1"/>
    <col min="16" max="16384" width="9.26953125" style="367"/>
  </cols>
  <sheetData>
    <row r="1" spans="2:15" x14ac:dyDescent="0.45">
      <c r="B1" s="487"/>
      <c r="C1" s="425"/>
      <c r="D1" s="425"/>
      <c r="E1" s="425"/>
      <c r="F1" s="425"/>
      <c r="G1" s="425"/>
      <c r="H1" s="425"/>
      <c r="I1" s="425"/>
      <c r="J1" s="425"/>
      <c r="K1" s="425"/>
      <c r="L1" s="425"/>
      <c r="M1" s="425"/>
      <c r="N1" s="425"/>
      <c r="O1" s="428"/>
    </row>
    <row r="2" spans="2:15" x14ac:dyDescent="0.45">
      <c r="B2" s="426"/>
      <c r="C2" s="427"/>
      <c r="D2" s="427"/>
      <c r="E2" s="427"/>
      <c r="F2" s="427"/>
      <c r="G2" s="427"/>
      <c r="H2" s="427"/>
      <c r="I2" s="427"/>
      <c r="J2" s="427"/>
      <c r="K2" s="427"/>
      <c r="L2" s="427"/>
      <c r="M2" s="427"/>
      <c r="N2" s="427"/>
      <c r="O2" s="429"/>
    </row>
    <row r="4" spans="2:15" x14ac:dyDescent="0.45">
      <c r="B4" s="434"/>
      <c r="C4" s="435"/>
      <c r="D4" s="952">
        <v>1</v>
      </c>
      <c r="E4" s="952">
        <v>2</v>
      </c>
      <c r="F4" s="952">
        <v>3</v>
      </c>
      <c r="G4" s="952">
        <v>4</v>
      </c>
      <c r="H4" s="952">
        <v>5</v>
      </c>
      <c r="I4" s="952">
        <v>6</v>
      </c>
      <c r="J4" s="952">
        <v>7</v>
      </c>
      <c r="K4" s="952">
        <v>8</v>
      </c>
      <c r="L4" s="952">
        <v>9</v>
      </c>
      <c r="M4" s="952">
        <v>10</v>
      </c>
      <c r="N4" s="952">
        <v>11</v>
      </c>
      <c r="O4" s="953">
        <v>12</v>
      </c>
    </row>
    <row r="5" spans="2:15" x14ac:dyDescent="0.45">
      <c r="B5" s="949" t="s">
        <v>1429</v>
      </c>
      <c r="C5" s="500" t="s">
        <v>1427</v>
      </c>
      <c r="D5" s="954"/>
      <c r="E5" s="954"/>
      <c r="F5" s="954"/>
      <c r="G5" s="954"/>
      <c r="H5" s="954"/>
      <c r="I5" s="954"/>
      <c r="J5" s="954"/>
      <c r="K5" s="954"/>
      <c r="L5" s="954"/>
      <c r="M5" s="954"/>
      <c r="N5" s="954"/>
      <c r="O5" s="955"/>
    </row>
    <row r="6" spans="2:15" x14ac:dyDescent="0.45">
      <c r="B6" s="950"/>
      <c r="C6" s="501" t="s">
        <v>781</v>
      </c>
      <c r="D6" s="956"/>
      <c r="E6" s="956"/>
      <c r="F6" s="956"/>
      <c r="G6" s="956"/>
      <c r="H6" s="956"/>
      <c r="I6" s="956"/>
      <c r="J6" s="956"/>
      <c r="K6" s="956"/>
      <c r="L6" s="956"/>
      <c r="M6" s="956"/>
      <c r="N6" s="956"/>
      <c r="O6" s="957"/>
    </row>
    <row r="7" spans="2:15" x14ac:dyDescent="0.45">
      <c r="B7" s="950"/>
      <c r="C7" s="501" t="s">
        <v>782</v>
      </c>
      <c r="D7" s="956"/>
      <c r="E7" s="956"/>
      <c r="F7" s="956"/>
      <c r="G7" s="956"/>
      <c r="H7" s="956"/>
      <c r="I7" s="956"/>
      <c r="J7" s="956"/>
      <c r="K7" s="956"/>
      <c r="L7" s="956"/>
      <c r="M7" s="956"/>
      <c r="N7" s="956"/>
      <c r="O7" s="957"/>
    </row>
    <row r="8" spans="2:15" x14ac:dyDescent="0.45">
      <c r="B8" s="951"/>
      <c r="C8" s="958" t="s">
        <v>1428</v>
      </c>
      <c r="D8" s="959"/>
      <c r="E8" s="959"/>
      <c r="F8" s="959"/>
      <c r="G8" s="959"/>
      <c r="H8" s="959"/>
      <c r="I8" s="959"/>
      <c r="J8" s="959"/>
      <c r="K8" s="959"/>
      <c r="L8" s="959"/>
      <c r="M8" s="959"/>
      <c r="N8" s="959"/>
      <c r="O8" s="960"/>
    </row>
    <row r="9" spans="2:15" x14ac:dyDescent="0.45">
      <c r="B9" s="947"/>
      <c r="O9" s="948"/>
    </row>
    <row r="10" spans="2:15" x14ac:dyDescent="0.45">
      <c r="B10" s="949" t="s">
        <v>1436</v>
      </c>
      <c r="C10" s="500" t="s">
        <v>1427</v>
      </c>
      <c r="D10" s="954"/>
      <c r="E10" s="954"/>
      <c r="F10" s="954"/>
      <c r="G10" s="954"/>
      <c r="H10" s="954"/>
      <c r="I10" s="954"/>
      <c r="J10" s="954"/>
      <c r="K10" s="954"/>
      <c r="L10" s="954"/>
      <c r="M10" s="954"/>
      <c r="N10" s="954"/>
      <c r="O10" s="955"/>
    </row>
    <row r="11" spans="2:15" x14ac:dyDescent="0.45">
      <c r="B11" s="950"/>
      <c r="C11" s="501" t="s">
        <v>781</v>
      </c>
      <c r="D11" s="956"/>
      <c r="E11" s="956"/>
      <c r="F11" s="956"/>
      <c r="G11" s="956"/>
      <c r="H11" s="956"/>
      <c r="I11" s="956"/>
      <c r="J11" s="956"/>
      <c r="K11" s="956"/>
      <c r="L11" s="956"/>
      <c r="M11" s="956"/>
      <c r="N11" s="956"/>
      <c r="O11" s="957"/>
    </row>
    <row r="12" spans="2:15" x14ac:dyDescent="0.45">
      <c r="B12" s="950"/>
      <c r="C12" s="501" t="s">
        <v>782</v>
      </c>
      <c r="D12" s="956"/>
      <c r="E12" s="956"/>
      <c r="F12" s="956"/>
      <c r="G12" s="956"/>
      <c r="H12" s="956"/>
      <c r="I12" s="956"/>
      <c r="J12" s="956"/>
      <c r="K12" s="956"/>
      <c r="L12" s="956"/>
      <c r="M12" s="956"/>
      <c r="N12" s="956"/>
      <c r="O12" s="957"/>
    </row>
    <row r="13" spans="2:15" x14ac:dyDescent="0.45">
      <c r="B13" s="951"/>
      <c r="C13" s="958" t="s">
        <v>1428</v>
      </c>
      <c r="D13" s="959"/>
      <c r="E13" s="959"/>
      <c r="F13" s="959"/>
      <c r="G13" s="959"/>
      <c r="H13" s="959"/>
      <c r="I13" s="959"/>
      <c r="J13" s="959"/>
      <c r="K13" s="959"/>
      <c r="L13" s="959"/>
      <c r="M13" s="959"/>
      <c r="N13" s="959"/>
      <c r="O13" s="960"/>
    </row>
    <row r="14" spans="2:15" x14ac:dyDescent="0.45">
      <c r="B14" s="947"/>
      <c r="O14" s="948"/>
    </row>
    <row r="15" spans="2:15" x14ac:dyDescent="0.45">
      <c r="B15" s="949" t="s">
        <v>1430</v>
      </c>
      <c r="C15" s="500" t="s">
        <v>1427</v>
      </c>
      <c r="D15" s="954"/>
      <c r="E15" s="954"/>
      <c r="F15" s="954"/>
      <c r="G15" s="954"/>
      <c r="H15" s="954"/>
      <c r="I15" s="954"/>
      <c r="J15" s="954"/>
      <c r="K15" s="954"/>
      <c r="L15" s="954"/>
      <c r="M15" s="954"/>
      <c r="N15" s="954"/>
      <c r="O15" s="955"/>
    </row>
    <row r="16" spans="2:15" x14ac:dyDescent="0.45">
      <c r="B16" s="950"/>
      <c r="C16" s="501" t="s">
        <v>781</v>
      </c>
      <c r="D16" s="956"/>
      <c r="E16" s="956"/>
      <c r="F16" s="956"/>
      <c r="G16" s="956"/>
      <c r="H16" s="956"/>
      <c r="I16" s="956"/>
      <c r="J16" s="956"/>
      <c r="K16" s="956"/>
      <c r="L16" s="956"/>
      <c r="M16" s="956"/>
      <c r="N16" s="956"/>
      <c r="O16" s="957"/>
    </row>
    <row r="17" spans="2:15" x14ac:dyDescent="0.45">
      <c r="B17" s="950"/>
      <c r="C17" s="501" t="s">
        <v>782</v>
      </c>
      <c r="D17" s="956"/>
      <c r="E17" s="956"/>
      <c r="F17" s="956"/>
      <c r="G17" s="956"/>
      <c r="H17" s="956"/>
      <c r="I17" s="956"/>
      <c r="J17" s="956"/>
      <c r="K17" s="956"/>
      <c r="L17" s="956"/>
      <c r="M17" s="956"/>
      <c r="N17" s="956"/>
      <c r="O17" s="957"/>
    </row>
    <row r="18" spans="2:15" x14ac:dyDescent="0.45">
      <c r="B18" s="951"/>
      <c r="C18" s="958" t="s">
        <v>1428</v>
      </c>
      <c r="D18" s="959"/>
      <c r="E18" s="959"/>
      <c r="F18" s="959"/>
      <c r="G18" s="959"/>
      <c r="H18" s="959"/>
      <c r="I18" s="959"/>
      <c r="J18" s="959"/>
      <c r="K18" s="959"/>
      <c r="L18" s="959"/>
      <c r="M18" s="959"/>
      <c r="N18" s="959"/>
      <c r="O18" s="960"/>
    </row>
    <row r="19" spans="2:15" x14ac:dyDescent="0.45">
      <c r="B19" s="947"/>
      <c r="O19" s="948"/>
    </row>
    <row r="20" spans="2:15" x14ac:dyDescent="0.45">
      <c r="B20" s="949" t="s">
        <v>1431</v>
      </c>
      <c r="C20" s="500" t="s">
        <v>1427</v>
      </c>
      <c r="D20" s="954"/>
      <c r="E20" s="954"/>
      <c r="F20" s="954"/>
      <c r="G20" s="954"/>
      <c r="H20" s="954"/>
      <c r="I20" s="954"/>
      <c r="J20" s="954"/>
      <c r="K20" s="954"/>
      <c r="L20" s="954"/>
      <c r="M20" s="954"/>
      <c r="N20" s="954"/>
      <c r="O20" s="955"/>
    </row>
    <row r="21" spans="2:15" x14ac:dyDescent="0.45">
      <c r="B21" s="950"/>
      <c r="C21" s="501" t="s">
        <v>781</v>
      </c>
      <c r="D21" s="956"/>
      <c r="E21" s="956"/>
      <c r="F21" s="956"/>
      <c r="G21" s="956"/>
      <c r="H21" s="956"/>
      <c r="I21" s="956"/>
      <c r="J21" s="956"/>
      <c r="K21" s="956"/>
      <c r="L21" s="956"/>
      <c r="M21" s="956"/>
      <c r="N21" s="956"/>
      <c r="O21" s="957"/>
    </row>
    <row r="22" spans="2:15" x14ac:dyDescent="0.45">
      <c r="B22" s="950"/>
      <c r="C22" s="501" t="s">
        <v>782</v>
      </c>
      <c r="D22" s="956"/>
      <c r="E22" s="956"/>
      <c r="F22" s="956"/>
      <c r="G22" s="956"/>
      <c r="H22" s="956"/>
      <c r="I22" s="956"/>
      <c r="J22" s="956"/>
      <c r="K22" s="956"/>
      <c r="L22" s="956"/>
      <c r="M22" s="956"/>
      <c r="N22" s="956"/>
      <c r="O22" s="957"/>
    </row>
    <row r="23" spans="2:15" x14ac:dyDescent="0.45">
      <c r="B23" s="951"/>
      <c r="C23" s="958" t="s">
        <v>1428</v>
      </c>
      <c r="D23" s="959"/>
      <c r="E23" s="959"/>
      <c r="F23" s="959"/>
      <c r="G23" s="959"/>
      <c r="H23" s="959"/>
      <c r="I23" s="959"/>
      <c r="J23" s="959"/>
      <c r="K23" s="959"/>
      <c r="L23" s="959"/>
      <c r="M23" s="959"/>
      <c r="N23" s="959"/>
      <c r="O23" s="960"/>
    </row>
    <row r="24" spans="2:15" x14ac:dyDescent="0.45">
      <c r="B24" s="947"/>
      <c r="O24" s="948"/>
    </row>
    <row r="25" spans="2:15" x14ac:dyDescent="0.45">
      <c r="B25" s="949" t="s">
        <v>1432</v>
      </c>
      <c r="C25" s="500" t="s">
        <v>1427</v>
      </c>
      <c r="D25" s="954"/>
      <c r="E25" s="954"/>
      <c r="F25" s="954"/>
      <c r="G25" s="954"/>
      <c r="H25" s="954"/>
      <c r="I25" s="954"/>
      <c r="J25" s="954"/>
      <c r="K25" s="954"/>
      <c r="L25" s="954"/>
      <c r="M25" s="954"/>
      <c r="N25" s="954"/>
      <c r="O25" s="955"/>
    </row>
    <row r="26" spans="2:15" x14ac:dyDescent="0.45">
      <c r="B26" s="950"/>
      <c r="C26" s="501" t="s">
        <v>781</v>
      </c>
      <c r="D26" s="956"/>
      <c r="E26" s="956"/>
      <c r="F26" s="956"/>
      <c r="G26" s="956"/>
      <c r="H26" s="956"/>
      <c r="I26" s="956"/>
      <c r="J26" s="956"/>
      <c r="K26" s="956"/>
      <c r="L26" s="956"/>
      <c r="M26" s="956"/>
      <c r="N26" s="956"/>
      <c r="O26" s="957"/>
    </row>
    <row r="27" spans="2:15" x14ac:dyDescent="0.45">
      <c r="B27" s="950"/>
      <c r="C27" s="501" t="s">
        <v>782</v>
      </c>
      <c r="D27" s="956"/>
      <c r="E27" s="956"/>
      <c r="F27" s="956"/>
      <c r="G27" s="956"/>
      <c r="H27" s="956"/>
      <c r="I27" s="956"/>
      <c r="J27" s="956"/>
      <c r="K27" s="956"/>
      <c r="L27" s="956"/>
      <c r="M27" s="956"/>
      <c r="N27" s="956"/>
      <c r="O27" s="957"/>
    </row>
    <row r="28" spans="2:15" x14ac:dyDescent="0.45">
      <c r="B28" s="951"/>
      <c r="C28" s="958" t="s">
        <v>1428</v>
      </c>
      <c r="D28" s="959"/>
      <c r="E28" s="959"/>
      <c r="F28" s="959"/>
      <c r="G28" s="959"/>
      <c r="H28" s="959"/>
      <c r="I28" s="959"/>
      <c r="J28" s="959"/>
      <c r="K28" s="959"/>
      <c r="L28" s="959"/>
      <c r="M28" s="959"/>
      <c r="N28" s="959"/>
      <c r="O28" s="960"/>
    </row>
    <row r="29" spans="2:15" x14ac:dyDescent="0.45">
      <c r="B29" s="947"/>
      <c r="O29" s="948"/>
    </row>
    <row r="30" spans="2:15" ht="32" x14ac:dyDescent="0.45">
      <c r="B30" s="949" t="s">
        <v>2388</v>
      </c>
      <c r="C30" s="500" t="s">
        <v>1427</v>
      </c>
      <c r="D30" s="954"/>
      <c r="E30" s="954"/>
      <c r="F30" s="954"/>
      <c r="G30" s="954"/>
      <c r="H30" s="954"/>
      <c r="I30" s="954"/>
      <c r="J30" s="954"/>
      <c r="K30" s="954"/>
      <c r="L30" s="954"/>
      <c r="M30" s="954"/>
      <c r="N30" s="954"/>
      <c r="O30" s="955"/>
    </row>
    <row r="31" spans="2:15" x14ac:dyDescent="0.45">
      <c r="B31" s="950"/>
      <c r="C31" s="501" t="s">
        <v>781</v>
      </c>
      <c r="D31" s="956"/>
      <c r="E31" s="956"/>
      <c r="F31" s="956"/>
      <c r="G31" s="956"/>
      <c r="H31" s="956"/>
      <c r="I31" s="956"/>
      <c r="J31" s="956"/>
      <c r="K31" s="956"/>
      <c r="L31" s="956"/>
      <c r="M31" s="956"/>
      <c r="N31" s="956"/>
      <c r="O31" s="957"/>
    </row>
    <row r="32" spans="2:15" x14ac:dyDescent="0.45">
      <c r="B32" s="950"/>
      <c r="C32" s="501" t="s">
        <v>782</v>
      </c>
      <c r="D32" s="956"/>
      <c r="E32" s="956"/>
      <c r="F32" s="956"/>
      <c r="G32" s="956"/>
      <c r="H32" s="956"/>
      <c r="I32" s="956"/>
      <c r="J32" s="956"/>
      <c r="K32" s="956"/>
      <c r="L32" s="956"/>
      <c r="M32" s="956"/>
      <c r="N32" s="956"/>
      <c r="O32" s="957"/>
    </row>
    <row r="33" spans="2:15" x14ac:dyDescent="0.45">
      <c r="B33" s="951"/>
      <c r="C33" s="958" t="s">
        <v>1428</v>
      </c>
      <c r="D33" s="959"/>
      <c r="E33" s="959"/>
      <c r="F33" s="959"/>
      <c r="G33" s="959"/>
      <c r="H33" s="959"/>
      <c r="I33" s="959"/>
      <c r="J33" s="959"/>
      <c r="K33" s="959"/>
      <c r="L33" s="959"/>
      <c r="M33" s="959"/>
      <c r="N33" s="959"/>
      <c r="O33" s="960"/>
    </row>
    <row r="34" spans="2:15" x14ac:dyDescent="0.45">
      <c r="B34" s="947"/>
      <c r="O34" s="948"/>
    </row>
    <row r="35" spans="2:15" x14ac:dyDescent="0.45">
      <c r="B35" s="949" t="s">
        <v>1433</v>
      </c>
      <c r="C35" s="500" t="s">
        <v>1427</v>
      </c>
      <c r="D35" s="954"/>
      <c r="E35" s="954"/>
      <c r="F35" s="954"/>
      <c r="G35" s="954"/>
      <c r="H35" s="954"/>
      <c r="I35" s="954"/>
      <c r="J35" s="954"/>
      <c r="K35" s="954"/>
      <c r="L35" s="954"/>
      <c r="M35" s="954"/>
      <c r="N35" s="954"/>
      <c r="O35" s="955"/>
    </row>
    <row r="36" spans="2:15" x14ac:dyDescent="0.45">
      <c r="B36" s="950"/>
      <c r="C36" s="501" t="s">
        <v>1434</v>
      </c>
      <c r="D36" s="956"/>
      <c r="E36" s="956"/>
      <c r="F36" s="956"/>
      <c r="G36" s="956"/>
      <c r="H36" s="956"/>
      <c r="I36" s="956"/>
      <c r="J36" s="956"/>
      <c r="K36" s="956"/>
      <c r="L36" s="956"/>
      <c r="M36" s="956"/>
      <c r="N36" s="956"/>
      <c r="O36" s="957"/>
    </row>
    <row r="37" spans="2:15" x14ac:dyDescent="0.45">
      <c r="B37" s="950"/>
      <c r="C37" s="501" t="s">
        <v>1435</v>
      </c>
      <c r="D37" s="956"/>
      <c r="E37" s="956"/>
      <c r="F37" s="956"/>
      <c r="G37" s="956"/>
      <c r="H37" s="956"/>
      <c r="I37" s="956"/>
      <c r="J37" s="956"/>
      <c r="K37" s="956"/>
      <c r="L37" s="956"/>
      <c r="M37" s="956"/>
      <c r="N37" s="956"/>
      <c r="O37" s="957"/>
    </row>
    <row r="38" spans="2:15" x14ac:dyDescent="0.45">
      <c r="B38" s="951"/>
      <c r="C38" s="958" t="s">
        <v>1428</v>
      </c>
      <c r="D38" s="959"/>
      <c r="E38" s="959"/>
      <c r="F38" s="959"/>
      <c r="G38" s="959"/>
      <c r="H38" s="959"/>
      <c r="I38" s="959"/>
      <c r="J38" s="959"/>
      <c r="K38" s="959"/>
      <c r="L38" s="959"/>
      <c r="M38" s="959"/>
      <c r="N38" s="959"/>
      <c r="O38" s="960"/>
    </row>
    <row r="39" spans="2:15" x14ac:dyDescent="0.45">
      <c r="B39" s="947"/>
      <c r="O39" s="948"/>
    </row>
    <row r="40" spans="2:15" x14ac:dyDescent="0.45">
      <c r="B40" s="949" t="s">
        <v>1437</v>
      </c>
      <c r="C40" s="500" t="s">
        <v>1427</v>
      </c>
      <c r="D40" s="954"/>
      <c r="E40" s="954"/>
      <c r="F40" s="954"/>
      <c r="G40" s="954"/>
      <c r="H40" s="954"/>
      <c r="I40" s="954"/>
      <c r="J40" s="954"/>
      <c r="K40" s="954"/>
      <c r="L40" s="954"/>
      <c r="M40" s="954"/>
      <c r="N40" s="954"/>
      <c r="O40" s="955"/>
    </row>
    <row r="41" spans="2:15" x14ac:dyDescent="0.45">
      <c r="B41" s="950"/>
      <c r="C41" s="501" t="s">
        <v>1434</v>
      </c>
      <c r="D41" s="956"/>
      <c r="E41" s="956"/>
      <c r="F41" s="956"/>
      <c r="G41" s="956"/>
      <c r="H41" s="956"/>
      <c r="I41" s="956"/>
      <c r="J41" s="956"/>
      <c r="K41" s="956"/>
      <c r="L41" s="956"/>
      <c r="M41" s="956"/>
      <c r="N41" s="956"/>
      <c r="O41" s="957"/>
    </row>
    <row r="42" spans="2:15" x14ac:dyDescent="0.45">
      <c r="B42" s="950"/>
      <c r="C42" s="501" t="s">
        <v>1435</v>
      </c>
      <c r="D42" s="956"/>
      <c r="E42" s="956"/>
      <c r="F42" s="956"/>
      <c r="G42" s="956"/>
      <c r="H42" s="956"/>
      <c r="I42" s="956"/>
      <c r="J42" s="956"/>
      <c r="K42" s="956"/>
      <c r="L42" s="956"/>
      <c r="M42" s="956"/>
      <c r="N42" s="956"/>
      <c r="O42" s="957"/>
    </row>
    <row r="43" spans="2:15" x14ac:dyDescent="0.45">
      <c r="B43" s="951"/>
      <c r="C43" s="958" t="s">
        <v>1428</v>
      </c>
      <c r="D43" s="959"/>
      <c r="E43" s="959"/>
      <c r="F43" s="959"/>
      <c r="G43" s="959"/>
      <c r="H43" s="959"/>
      <c r="I43" s="959"/>
      <c r="J43" s="959"/>
      <c r="K43" s="959"/>
      <c r="L43" s="959"/>
      <c r="M43" s="959"/>
      <c r="N43" s="959"/>
      <c r="O43" s="960"/>
    </row>
    <row r="44" spans="2:15" x14ac:dyDescent="0.45">
      <c r="B44" s="947"/>
      <c r="O44" s="948"/>
    </row>
    <row r="45" spans="2:15" x14ac:dyDescent="0.45">
      <c r="B45" s="949" t="s">
        <v>1439</v>
      </c>
      <c r="C45" s="500" t="s">
        <v>1427</v>
      </c>
      <c r="D45" s="954"/>
      <c r="E45" s="954"/>
      <c r="F45" s="954"/>
      <c r="G45" s="954"/>
      <c r="H45" s="954"/>
      <c r="I45" s="954"/>
      <c r="J45" s="954"/>
      <c r="K45" s="954"/>
      <c r="L45" s="954"/>
      <c r="M45" s="954"/>
      <c r="N45" s="954"/>
      <c r="O45" s="955"/>
    </row>
    <row r="46" spans="2:15" x14ac:dyDescent="0.45">
      <c r="B46" s="950"/>
      <c r="C46" s="501" t="s">
        <v>1434</v>
      </c>
      <c r="D46" s="956"/>
      <c r="E46" s="956"/>
      <c r="F46" s="956"/>
      <c r="G46" s="956"/>
      <c r="H46" s="956"/>
      <c r="I46" s="956"/>
      <c r="J46" s="956"/>
      <c r="K46" s="956"/>
      <c r="L46" s="956"/>
      <c r="M46" s="956"/>
      <c r="N46" s="956"/>
      <c r="O46" s="957"/>
    </row>
    <row r="47" spans="2:15" x14ac:dyDescent="0.45">
      <c r="B47" s="950"/>
      <c r="C47" s="501" t="s">
        <v>1435</v>
      </c>
      <c r="D47" s="956"/>
      <c r="E47" s="956"/>
      <c r="F47" s="956"/>
      <c r="G47" s="956"/>
      <c r="H47" s="956"/>
      <c r="I47" s="956"/>
      <c r="J47" s="956"/>
      <c r="K47" s="956"/>
      <c r="L47" s="956"/>
      <c r="M47" s="956"/>
      <c r="N47" s="956"/>
      <c r="O47" s="957"/>
    </row>
    <row r="48" spans="2:15" x14ac:dyDescent="0.45">
      <c r="B48" s="951"/>
      <c r="C48" s="958" t="s">
        <v>1428</v>
      </c>
      <c r="D48" s="959"/>
      <c r="E48" s="959"/>
      <c r="F48" s="959"/>
      <c r="G48" s="959"/>
      <c r="H48" s="959"/>
      <c r="I48" s="959"/>
      <c r="J48" s="959"/>
      <c r="K48" s="959"/>
      <c r="L48" s="959"/>
      <c r="M48" s="959"/>
      <c r="N48" s="959"/>
      <c r="O48" s="960"/>
    </row>
    <row r="49" spans="2:15" x14ac:dyDescent="0.45">
      <c r="B49" s="947"/>
      <c r="O49" s="948"/>
    </row>
    <row r="50" spans="2:15" x14ac:dyDescent="0.45">
      <c r="B50" s="949" t="s">
        <v>1440</v>
      </c>
      <c r="C50" s="500" t="s">
        <v>1427</v>
      </c>
      <c r="D50" s="954"/>
      <c r="E50" s="954"/>
      <c r="F50" s="954"/>
      <c r="G50" s="954"/>
      <c r="H50" s="954"/>
      <c r="I50" s="954"/>
      <c r="J50" s="954"/>
      <c r="K50" s="954"/>
      <c r="L50" s="954"/>
      <c r="M50" s="954"/>
      <c r="N50" s="954"/>
      <c r="O50" s="955"/>
    </row>
    <row r="51" spans="2:15" x14ac:dyDescent="0.45">
      <c r="B51" s="950"/>
      <c r="C51" s="501" t="s">
        <v>1434</v>
      </c>
      <c r="D51" s="956"/>
      <c r="E51" s="956"/>
      <c r="F51" s="956"/>
      <c r="G51" s="956"/>
      <c r="H51" s="956"/>
      <c r="I51" s="956"/>
      <c r="J51" s="956"/>
      <c r="K51" s="956"/>
      <c r="L51" s="956"/>
      <c r="M51" s="956"/>
      <c r="N51" s="956"/>
      <c r="O51" s="957"/>
    </row>
    <row r="52" spans="2:15" x14ac:dyDescent="0.45">
      <c r="B52" s="950"/>
      <c r="C52" s="501" t="s">
        <v>1435</v>
      </c>
      <c r="D52" s="956"/>
      <c r="E52" s="956"/>
      <c r="F52" s="956"/>
      <c r="G52" s="956"/>
      <c r="H52" s="956"/>
      <c r="I52" s="956"/>
      <c r="J52" s="956"/>
      <c r="K52" s="956"/>
      <c r="L52" s="956"/>
      <c r="M52" s="956"/>
      <c r="N52" s="956"/>
      <c r="O52" s="957"/>
    </row>
    <row r="53" spans="2:15" x14ac:dyDescent="0.45">
      <c r="B53" s="951"/>
      <c r="C53" s="958" t="s">
        <v>1428</v>
      </c>
      <c r="D53" s="959"/>
      <c r="E53" s="959"/>
      <c r="F53" s="959"/>
      <c r="G53" s="959"/>
      <c r="H53" s="959"/>
      <c r="I53" s="959"/>
      <c r="J53" s="959"/>
      <c r="K53" s="959"/>
      <c r="L53" s="959"/>
      <c r="M53" s="959"/>
      <c r="N53" s="959"/>
      <c r="O53" s="960"/>
    </row>
    <row r="54" spans="2:15" x14ac:dyDescent="0.45">
      <c r="B54" s="947"/>
      <c r="O54" s="948"/>
    </row>
    <row r="55" spans="2:15" x14ac:dyDescent="0.45">
      <c r="B55" s="949" t="s">
        <v>1441</v>
      </c>
      <c r="C55" s="500" t="s">
        <v>1427</v>
      </c>
      <c r="D55" s="954"/>
      <c r="E55" s="954"/>
      <c r="F55" s="954"/>
      <c r="G55" s="954"/>
      <c r="H55" s="954"/>
      <c r="I55" s="954"/>
      <c r="J55" s="954"/>
      <c r="K55" s="954"/>
      <c r="L55" s="954"/>
      <c r="M55" s="954"/>
      <c r="N55" s="954"/>
      <c r="O55" s="955"/>
    </row>
    <row r="56" spans="2:15" x14ac:dyDescent="0.45">
      <c r="B56" s="950"/>
      <c r="C56" s="501" t="s">
        <v>1434</v>
      </c>
      <c r="D56" s="956"/>
      <c r="E56" s="956"/>
      <c r="F56" s="956"/>
      <c r="G56" s="956"/>
      <c r="H56" s="956"/>
      <c r="I56" s="956"/>
      <c r="J56" s="956"/>
      <c r="K56" s="956"/>
      <c r="L56" s="956"/>
      <c r="M56" s="956"/>
      <c r="N56" s="956"/>
      <c r="O56" s="957"/>
    </row>
    <row r="57" spans="2:15" x14ac:dyDescent="0.45">
      <c r="B57" s="950"/>
      <c r="C57" s="501" t="s">
        <v>1435</v>
      </c>
      <c r="D57" s="956"/>
      <c r="E57" s="956"/>
      <c r="F57" s="956"/>
      <c r="G57" s="956"/>
      <c r="H57" s="956"/>
      <c r="I57" s="956"/>
      <c r="J57" s="956"/>
      <c r="K57" s="956"/>
      <c r="L57" s="956"/>
      <c r="M57" s="956"/>
      <c r="N57" s="956"/>
      <c r="O57" s="957"/>
    </row>
    <row r="58" spans="2:15" x14ac:dyDescent="0.45">
      <c r="B58" s="951"/>
      <c r="C58" s="958" t="s">
        <v>1428</v>
      </c>
      <c r="D58" s="959"/>
      <c r="E58" s="959"/>
      <c r="F58" s="959"/>
      <c r="G58" s="959"/>
      <c r="H58" s="959"/>
      <c r="I58" s="959"/>
      <c r="J58" s="959"/>
      <c r="K58" s="959"/>
      <c r="L58" s="959"/>
      <c r="M58" s="959"/>
      <c r="N58" s="959"/>
      <c r="O58" s="960"/>
    </row>
    <row r="59" spans="2:15" x14ac:dyDescent="0.45">
      <c r="B59" s="947"/>
      <c r="O59" s="948"/>
    </row>
    <row r="60" spans="2:15" x14ac:dyDescent="0.45">
      <c r="B60" s="949" t="s">
        <v>1442</v>
      </c>
      <c r="C60" s="500" t="s">
        <v>1427</v>
      </c>
      <c r="D60" s="954"/>
      <c r="E60" s="954"/>
      <c r="F60" s="954"/>
      <c r="G60" s="954"/>
      <c r="H60" s="954"/>
      <c r="I60" s="954"/>
      <c r="J60" s="954"/>
      <c r="K60" s="954"/>
      <c r="L60" s="954"/>
      <c r="M60" s="954"/>
      <c r="N60" s="954"/>
      <c r="O60" s="955"/>
    </row>
    <row r="61" spans="2:15" x14ac:dyDescent="0.45">
      <c r="B61" s="950"/>
      <c r="C61" s="501" t="s">
        <v>1434</v>
      </c>
      <c r="D61" s="956"/>
      <c r="E61" s="956"/>
      <c r="F61" s="956"/>
      <c r="G61" s="956"/>
      <c r="H61" s="956"/>
      <c r="I61" s="956"/>
      <c r="J61" s="956"/>
      <c r="K61" s="956"/>
      <c r="L61" s="956"/>
      <c r="M61" s="956"/>
      <c r="N61" s="956"/>
      <c r="O61" s="957"/>
    </row>
    <row r="62" spans="2:15" x14ac:dyDescent="0.45">
      <c r="B62" s="950"/>
      <c r="C62" s="501" t="s">
        <v>1435</v>
      </c>
      <c r="D62" s="956"/>
      <c r="E62" s="956"/>
      <c r="F62" s="956"/>
      <c r="G62" s="956"/>
      <c r="H62" s="956"/>
      <c r="I62" s="956"/>
      <c r="J62" s="956"/>
      <c r="K62" s="956"/>
      <c r="L62" s="956"/>
      <c r="M62" s="956"/>
      <c r="N62" s="956"/>
      <c r="O62" s="957"/>
    </row>
    <row r="63" spans="2:15" x14ac:dyDescent="0.45">
      <c r="B63" s="951"/>
      <c r="C63" s="958" t="s">
        <v>1428</v>
      </c>
      <c r="D63" s="959"/>
      <c r="E63" s="959"/>
      <c r="F63" s="959"/>
      <c r="G63" s="959"/>
      <c r="H63" s="959"/>
      <c r="I63" s="959"/>
      <c r="J63" s="959"/>
      <c r="K63" s="959"/>
      <c r="L63" s="959"/>
      <c r="M63" s="959"/>
      <c r="N63" s="959"/>
      <c r="O63" s="960"/>
    </row>
    <row r="64" spans="2:15" x14ac:dyDescent="0.45">
      <c r="B64" s="947"/>
      <c r="O64" s="948"/>
    </row>
    <row r="65" spans="2:15" x14ac:dyDescent="0.45">
      <c r="B65" s="949" t="s">
        <v>1848</v>
      </c>
      <c r="C65" s="500" t="s">
        <v>1427</v>
      </c>
      <c r="D65" s="954"/>
      <c r="E65" s="954"/>
      <c r="F65" s="954"/>
      <c r="G65" s="954"/>
      <c r="H65" s="954"/>
      <c r="I65" s="954"/>
      <c r="J65" s="954"/>
      <c r="K65" s="954"/>
      <c r="L65" s="954"/>
      <c r="M65" s="954"/>
      <c r="N65" s="954"/>
      <c r="O65" s="955"/>
    </row>
    <row r="66" spans="2:15" x14ac:dyDescent="0.45">
      <c r="B66" s="950"/>
      <c r="C66" s="501" t="s">
        <v>1434</v>
      </c>
      <c r="D66" s="956"/>
      <c r="E66" s="956"/>
      <c r="F66" s="956"/>
      <c r="G66" s="956"/>
      <c r="H66" s="956"/>
      <c r="I66" s="956"/>
      <c r="J66" s="956"/>
      <c r="K66" s="956"/>
      <c r="L66" s="956"/>
      <c r="M66" s="956"/>
      <c r="N66" s="956"/>
      <c r="O66" s="957"/>
    </row>
    <row r="67" spans="2:15" x14ac:dyDescent="0.45">
      <c r="B67" s="950"/>
      <c r="C67" s="501" t="s">
        <v>1435</v>
      </c>
      <c r="D67" s="956"/>
      <c r="E67" s="956"/>
      <c r="F67" s="956"/>
      <c r="G67" s="956"/>
      <c r="H67" s="956"/>
      <c r="I67" s="956"/>
      <c r="J67" s="956"/>
      <c r="K67" s="956"/>
      <c r="L67" s="956"/>
      <c r="M67" s="956"/>
      <c r="N67" s="956"/>
      <c r="O67" s="957"/>
    </row>
    <row r="68" spans="2:15" x14ac:dyDescent="0.45">
      <c r="B68" s="951"/>
      <c r="C68" s="958" t="s">
        <v>1428</v>
      </c>
      <c r="D68" s="959"/>
      <c r="E68" s="959"/>
      <c r="F68" s="959"/>
      <c r="G68" s="959"/>
      <c r="H68" s="959"/>
      <c r="I68" s="959"/>
      <c r="J68" s="959"/>
      <c r="K68" s="959"/>
      <c r="L68" s="959"/>
      <c r="M68" s="959"/>
      <c r="N68" s="959"/>
      <c r="O68" s="960"/>
    </row>
    <row r="69" spans="2:15" x14ac:dyDescent="0.45">
      <c r="B69" s="947"/>
      <c r="O69" s="948"/>
    </row>
    <row r="70" spans="2:15" x14ac:dyDescent="0.45">
      <c r="B70" s="949" t="s">
        <v>1849</v>
      </c>
      <c r="C70" s="500" t="s">
        <v>1427</v>
      </c>
      <c r="D70" s="954"/>
      <c r="E70" s="954"/>
      <c r="F70" s="954"/>
      <c r="G70" s="954"/>
      <c r="H70" s="954"/>
      <c r="I70" s="954"/>
      <c r="J70" s="954"/>
      <c r="K70" s="954"/>
      <c r="L70" s="954"/>
      <c r="M70" s="954"/>
      <c r="N70" s="954"/>
      <c r="O70" s="955"/>
    </row>
    <row r="71" spans="2:15" x14ac:dyDescent="0.45">
      <c r="B71" s="950"/>
      <c r="C71" s="501" t="s">
        <v>1434</v>
      </c>
      <c r="D71" s="956"/>
      <c r="E71" s="956"/>
      <c r="F71" s="956"/>
      <c r="G71" s="956"/>
      <c r="H71" s="956"/>
      <c r="I71" s="956"/>
      <c r="J71" s="956"/>
      <c r="K71" s="956"/>
      <c r="L71" s="956"/>
      <c r="M71" s="956"/>
      <c r="N71" s="956"/>
      <c r="O71" s="957"/>
    </row>
    <row r="72" spans="2:15" x14ac:dyDescent="0.45">
      <c r="B72" s="950"/>
      <c r="C72" s="501" t="s">
        <v>1435</v>
      </c>
      <c r="D72" s="956"/>
      <c r="E72" s="956"/>
      <c r="F72" s="956"/>
      <c r="G72" s="956"/>
      <c r="H72" s="956"/>
      <c r="I72" s="956"/>
      <c r="J72" s="956"/>
      <c r="K72" s="956"/>
      <c r="L72" s="956"/>
      <c r="M72" s="956"/>
      <c r="N72" s="956"/>
      <c r="O72" s="957"/>
    </row>
    <row r="73" spans="2:15" x14ac:dyDescent="0.45">
      <c r="B73" s="951"/>
      <c r="C73" s="958" t="s">
        <v>1428</v>
      </c>
      <c r="D73" s="959"/>
      <c r="E73" s="959"/>
      <c r="F73" s="959"/>
      <c r="G73" s="959"/>
      <c r="H73" s="959"/>
      <c r="I73" s="959"/>
      <c r="J73" s="959"/>
      <c r="K73" s="959"/>
      <c r="L73" s="959"/>
      <c r="M73" s="959"/>
      <c r="N73" s="959"/>
      <c r="O73" s="960"/>
    </row>
    <row r="74" spans="2:15" x14ac:dyDescent="0.45">
      <c r="B74" s="947"/>
      <c r="O74" s="948"/>
    </row>
    <row r="75" spans="2:15" x14ac:dyDescent="0.45">
      <c r="B75" s="949" t="s">
        <v>3094</v>
      </c>
      <c r="C75" s="500" t="s">
        <v>1427</v>
      </c>
      <c r="D75" s="954"/>
      <c r="E75" s="954"/>
      <c r="F75" s="954"/>
      <c r="G75" s="954"/>
      <c r="H75" s="954"/>
      <c r="I75" s="954"/>
      <c r="J75" s="954"/>
      <c r="K75" s="954"/>
      <c r="L75" s="954"/>
      <c r="M75" s="954"/>
      <c r="N75" s="954"/>
      <c r="O75" s="955"/>
    </row>
    <row r="76" spans="2:15" x14ac:dyDescent="0.45">
      <c r="B76" s="950"/>
      <c r="C76" s="501" t="s">
        <v>1434</v>
      </c>
      <c r="D76" s="956"/>
      <c r="E76" s="956"/>
      <c r="F76" s="956"/>
      <c r="G76" s="956"/>
      <c r="H76" s="956"/>
      <c r="I76" s="956"/>
      <c r="J76" s="956"/>
      <c r="K76" s="956"/>
      <c r="L76" s="956"/>
      <c r="M76" s="956"/>
      <c r="N76" s="956"/>
      <c r="O76" s="957"/>
    </row>
    <row r="77" spans="2:15" x14ac:dyDescent="0.45">
      <c r="B77" s="950"/>
      <c r="C77" s="501" t="s">
        <v>1435</v>
      </c>
      <c r="D77" s="956"/>
      <c r="E77" s="956"/>
      <c r="F77" s="956"/>
      <c r="G77" s="956"/>
      <c r="H77" s="956"/>
      <c r="I77" s="956"/>
      <c r="J77" s="956"/>
      <c r="K77" s="956"/>
      <c r="L77" s="956"/>
      <c r="M77" s="956"/>
      <c r="N77" s="956"/>
      <c r="O77" s="957"/>
    </row>
    <row r="78" spans="2:15" x14ac:dyDescent="0.45">
      <c r="B78" s="951"/>
      <c r="C78" s="958" t="s">
        <v>1428</v>
      </c>
      <c r="D78" s="959"/>
      <c r="E78" s="959"/>
      <c r="F78" s="959"/>
      <c r="G78" s="959"/>
      <c r="H78" s="959"/>
      <c r="I78" s="959"/>
      <c r="J78" s="959"/>
      <c r="K78" s="959"/>
      <c r="L78" s="959"/>
      <c r="M78" s="959"/>
      <c r="N78" s="959"/>
      <c r="O78" s="960"/>
    </row>
    <row r="79" spans="2:15" x14ac:dyDescent="0.45">
      <c r="B79" s="947"/>
      <c r="O79" s="948"/>
    </row>
    <row r="80" spans="2:15" ht="32" x14ac:dyDescent="0.45">
      <c r="B80" s="949" t="s">
        <v>3095</v>
      </c>
      <c r="C80" s="500" t="s">
        <v>1427</v>
      </c>
      <c r="D80" s="954"/>
      <c r="E80" s="954"/>
      <c r="F80" s="954"/>
      <c r="G80" s="954"/>
      <c r="H80" s="954"/>
      <c r="I80" s="954"/>
      <c r="J80" s="954"/>
      <c r="K80" s="954"/>
      <c r="L80" s="954"/>
      <c r="M80" s="954"/>
      <c r="N80" s="954"/>
      <c r="O80" s="955"/>
    </row>
    <row r="81" spans="2:15" x14ac:dyDescent="0.45">
      <c r="B81" s="950"/>
      <c r="C81" s="501" t="s">
        <v>1434</v>
      </c>
      <c r="D81" s="956"/>
      <c r="E81" s="956"/>
      <c r="F81" s="956"/>
      <c r="G81" s="956"/>
      <c r="H81" s="956"/>
      <c r="I81" s="956"/>
      <c r="J81" s="956"/>
      <c r="K81" s="956"/>
      <c r="L81" s="956"/>
      <c r="M81" s="956"/>
      <c r="N81" s="956"/>
      <c r="O81" s="957"/>
    </row>
    <row r="82" spans="2:15" x14ac:dyDescent="0.45">
      <c r="B82" s="950"/>
      <c r="C82" s="501" t="s">
        <v>1435</v>
      </c>
      <c r="D82" s="956"/>
      <c r="E82" s="956"/>
      <c r="F82" s="956"/>
      <c r="G82" s="956"/>
      <c r="H82" s="956"/>
      <c r="I82" s="956"/>
      <c r="J82" s="956"/>
      <c r="K82" s="956"/>
      <c r="L82" s="956"/>
      <c r="M82" s="956"/>
      <c r="N82" s="956"/>
      <c r="O82" s="957"/>
    </row>
    <row r="83" spans="2:15" x14ac:dyDescent="0.45">
      <c r="B83" s="951"/>
      <c r="C83" s="958" t="s">
        <v>1428</v>
      </c>
      <c r="D83" s="959"/>
      <c r="E83" s="959"/>
      <c r="F83" s="959"/>
      <c r="G83" s="959"/>
      <c r="H83" s="959"/>
      <c r="I83" s="959"/>
      <c r="J83" s="959"/>
      <c r="K83" s="959"/>
      <c r="L83" s="959"/>
      <c r="M83" s="959"/>
      <c r="N83" s="959"/>
      <c r="O83" s="960"/>
    </row>
  </sheetData>
  <customSheetViews>
    <customSheetView guid="{8CC598B7-8EB7-4AE3-BEF6-CBCE0253806D}" showGridLines="0" state="veryHidden">
      <selection activeCell="E1" sqref="E1"/>
      <pageMargins left="0.7" right="0.7" top="0.75" bottom="0.75" header="0.3" footer="0.3"/>
      <pageSetup orientation="portrait" r:id="rId1"/>
    </customSheetView>
  </customSheetViews>
  <pageMargins left="0.7" right="0.7" top="0.75" bottom="0.75" header="0.3" footer="0.3"/>
  <pageSetup orientation="portrait" r:id="rId2"/>
  <drawing r:id="rId3"/>
  <legacyDrawing r:id="rId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GTGT">
    <tabColor theme="7" tint="-0.249977111117893"/>
  </sheetPr>
  <dimension ref="B1:V63"/>
  <sheetViews>
    <sheetView showGridLines="0" showRowColHeaders="0" zoomScaleNormal="100" workbookViewId="0">
      <selection activeCell="D1" sqref="D1"/>
    </sheetView>
  </sheetViews>
  <sheetFormatPr defaultColWidth="9.26953125" defaultRowHeight="16" x14ac:dyDescent="0.45"/>
  <cols>
    <col min="1" max="1" width="9.26953125" style="367"/>
    <col min="2" max="2" width="5" style="367" customWidth="1"/>
    <col min="3" max="3" width="48.7265625" style="367" customWidth="1"/>
    <col min="4" max="4" width="3.26953125" style="367" customWidth="1"/>
    <col min="5" max="5" width="4.81640625" style="367" customWidth="1"/>
    <col min="6" max="6" width="20.26953125" style="367" customWidth="1"/>
    <col min="7" max="7" width="5.54296875" style="367" customWidth="1"/>
    <col min="8" max="8" width="20.26953125" style="367" customWidth="1"/>
    <col min="9" max="9" width="2.453125" style="367" customWidth="1"/>
    <col min="10" max="10" width="6.453125" style="367" customWidth="1"/>
    <col min="11" max="11" width="19.26953125" style="367" customWidth="1"/>
    <col min="12" max="12" width="18.54296875" style="367" customWidth="1"/>
    <col min="13" max="13" width="2.7265625" style="367" customWidth="1"/>
    <col min="14" max="14" width="4.7265625" style="367" customWidth="1"/>
    <col min="15" max="15" width="19" style="367" customWidth="1"/>
    <col min="16" max="16" width="19.453125" style="367" customWidth="1"/>
    <col min="17" max="17" width="6.54296875" style="367" customWidth="1"/>
    <col min="18" max="20" width="9.26953125" style="367"/>
    <col min="21" max="21" width="16.7265625" style="367" customWidth="1"/>
    <col min="22" max="22" width="17.26953125" style="367" customWidth="1"/>
    <col min="23" max="16384" width="9.26953125" style="367"/>
  </cols>
  <sheetData>
    <row r="1" spans="2:16" x14ac:dyDescent="0.45">
      <c r="B1" s="487"/>
      <c r="C1" s="848" t="str">
        <f>"Chọn "&amp;RIGHT(KB_LoaiVat,LEN(KB_LoaiVat)-5)&amp; " kết chuyển:"</f>
        <v>Chọn tháng kết chuyển:</v>
      </c>
      <c r="D1" s="847" t="s">
        <v>41</v>
      </c>
      <c r="E1" s="630"/>
      <c r="F1" s="2371" t="s">
        <v>4492</v>
      </c>
      <c r="G1" s="843"/>
      <c r="H1" s="847">
        <v>0</v>
      </c>
    </row>
    <row r="2" spans="2:16" x14ac:dyDescent="0.45">
      <c r="B2" s="426"/>
      <c r="C2" s="427"/>
      <c r="D2" s="427"/>
      <c r="E2" s="427"/>
      <c r="F2" s="2372"/>
      <c r="G2" s="844"/>
      <c r="H2" s="846"/>
    </row>
    <row r="5" spans="2:16" ht="16.5" x14ac:dyDescent="0.45">
      <c r="B5" s="849" t="s">
        <v>1924</v>
      </c>
      <c r="C5" s="849"/>
      <c r="D5" s="849"/>
      <c r="E5" s="849"/>
      <c r="F5" s="849"/>
      <c r="G5" s="849"/>
      <c r="H5" s="849"/>
      <c r="J5" s="893" t="s">
        <v>598</v>
      </c>
      <c r="K5" s="893"/>
      <c r="L5" s="893"/>
      <c r="N5" s="893" t="s">
        <v>599</v>
      </c>
      <c r="O5" s="893"/>
      <c r="P5" s="893"/>
    </row>
    <row r="6" spans="2:16" ht="32" x14ac:dyDescent="0.45">
      <c r="B6" s="2373" t="s">
        <v>370</v>
      </c>
      <c r="C6" s="2373"/>
      <c r="D6" s="2373"/>
      <c r="E6" s="2373"/>
      <c r="F6" s="2373"/>
      <c r="G6" s="2373"/>
      <c r="H6" s="2373"/>
      <c r="J6" s="434" t="s">
        <v>32</v>
      </c>
      <c r="K6" s="435" t="s">
        <v>2669</v>
      </c>
      <c r="L6" s="436" t="s">
        <v>2670</v>
      </c>
      <c r="N6" s="434" t="s">
        <v>38</v>
      </c>
      <c r="O6" s="435" t="s">
        <v>2669</v>
      </c>
      <c r="P6" s="436" t="s">
        <v>2670</v>
      </c>
    </row>
    <row r="7" spans="2:16" ht="21" x14ac:dyDescent="0.55000000000000004">
      <c r="B7" s="2374" t="s">
        <v>371</v>
      </c>
      <c r="C7" s="2374"/>
      <c r="D7" s="2374"/>
      <c r="E7" s="2374"/>
      <c r="F7" s="2374"/>
      <c r="G7" s="2374"/>
      <c r="H7" s="2374"/>
      <c r="J7" s="857">
        <v>1</v>
      </c>
      <c r="K7" s="406">
        <f>SUMIFS(DC_3738!$F$6:$F$505,DC_3738!$C$6:$C$505,$J7)</f>
        <v>0</v>
      </c>
      <c r="L7" s="407">
        <f>SUMIFS(DC_3738!$G$6:$G$505,DC_3738!$C$6:$C$505,$J7)</f>
        <v>0</v>
      </c>
      <c r="N7" s="857" t="s">
        <v>39</v>
      </c>
      <c r="O7" s="406">
        <f>SUM($K$7:$K$9)</f>
        <v>0</v>
      </c>
      <c r="P7" s="407">
        <f>SUM($L$7:$L$9)</f>
        <v>0</v>
      </c>
    </row>
    <row r="8" spans="2:16" x14ac:dyDescent="0.45">
      <c r="B8" s="2375" t="s">
        <v>372</v>
      </c>
      <c r="C8" s="2375"/>
      <c r="D8" s="2375"/>
      <c r="E8" s="2375"/>
      <c r="F8" s="2375"/>
      <c r="G8" s="2375"/>
      <c r="H8" s="2375"/>
      <c r="J8" s="613">
        <v>2</v>
      </c>
      <c r="K8" s="410">
        <f>SUMIFS(DC_3738!$F$6:$F$505,DC_3738!$C$6:$C$505,$J8)</f>
        <v>0</v>
      </c>
      <c r="L8" s="411">
        <f>SUMIFS(DC_3738!$G$6:$G$505,DC_3738!$C$6:$C$505,$J8)</f>
        <v>0</v>
      </c>
      <c r="N8" s="613" t="s">
        <v>40</v>
      </c>
      <c r="O8" s="410">
        <f>SUM($K$10:$K$12)</f>
        <v>0</v>
      </c>
      <c r="P8" s="411">
        <f>SUM($L$10:$L$12)</f>
        <v>0</v>
      </c>
    </row>
    <row r="9" spans="2:16" ht="16.5" x14ac:dyDescent="0.45">
      <c r="B9" s="2376" t="str">
        <f>"[01] Kỳ tính thuế: "&amp;RIGHT(KB_LoaiVat,LEN(KB_LoaiVat)-5)&amp;" "&amp;$D$1&amp;" năm "&amp;YEAR(KB_Den)</f>
        <v>[01] Kỳ tính thuế: tháng III năm 2026</v>
      </c>
      <c r="C9" s="2376"/>
      <c r="D9" s="2376"/>
      <c r="E9" s="2376"/>
      <c r="F9" s="2376"/>
      <c r="G9" s="2376"/>
      <c r="H9" s="2376"/>
      <c r="J9" s="613">
        <v>3</v>
      </c>
      <c r="K9" s="410">
        <f>SUMIFS(DC_3738!$F$6:$F$505,DC_3738!$C$6:$C$505,$J9)</f>
        <v>0</v>
      </c>
      <c r="L9" s="411">
        <f>SUMIFS(DC_3738!$G$6:$G$505,DC_3738!$C$6:$C$505,$J9)</f>
        <v>0</v>
      </c>
      <c r="N9" s="613" t="s">
        <v>41</v>
      </c>
      <c r="O9" s="410">
        <f>SUM($K$13:$K$15)</f>
        <v>0</v>
      </c>
      <c r="P9" s="411">
        <f>SUM($L$13:$L$15)</f>
        <v>0</v>
      </c>
    </row>
    <row r="10" spans="2:16" ht="16.5" x14ac:dyDescent="0.45">
      <c r="B10" s="2376" t="s">
        <v>373</v>
      </c>
      <c r="C10" s="2376"/>
      <c r="D10" s="2376"/>
      <c r="E10" s="2376"/>
      <c r="F10" s="2376"/>
      <c r="G10" s="2376"/>
      <c r="H10" s="2376"/>
      <c r="J10" s="613">
        <v>4</v>
      </c>
      <c r="K10" s="410">
        <f>SUMIFS(DC_3738!$F$6:$F$505,DC_3738!$C$6:$C$505,$J10)</f>
        <v>0</v>
      </c>
      <c r="L10" s="411">
        <f>SUMIFS(DC_3738!$G$6:$G$505,DC_3738!$C$6:$C$505,$J10)</f>
        <v>0</v>
      </c>
      <c r="N10" s="859" t="s">
        <v>42</v>
      </c>
      <c r="O10" s="412">
        <f>SUM($K$16:$K$18)</f>
        <v>0</v>
      </c>
      <c r="P10" s="413">
        <f>SUM($L$16:$L$18)</f>
        <v>0</v>
      </c>
    </row>
    <row r="11" spans="2:16" ht="16.5" x14ac:dyDescent="0.45">
      <c r="B11" s="381"/>
      <c r="C11" s="381" t="str">
        <f>"[04] Tên người nộp thuế: "&amp;KB_CTy</f>
        <v xml:space="preserve">[04] Tên người nộp thuế: </v>
      </c>
      <c r="D11" s="381"/>
      <c r="E11" s="381"/>
      <c r="F11" s="381"/>
      <c r="G11" s="381"/>
      <c r="H11" s="381"/>
      <c r="J11" s="613">
        <v>5</v>
      </c>
      <c r="K11" s="410">
        <f>SUMIFS(DC_3738!$F$6:$F$505,DC_3738!$C$6:$C$505,$J11)</f>
        <v>0</v>
      </c>
      <c r="L11" s="411">
        <f>SUMIFS(DC_3738!$G$6:$G$505,DC_3738!$C$6:$C$505,$J11)</f>
        <v>0</v>
      </c>
    </row>
    <row r="12" spans="2:16" ht="16.5" x14ac:dyDescent="0.45">
      <c r="B12" s="381"/>
      <c r="C12" s="381" t="str">
        <f>"[05] Mã số thuế: "&amp;KB_MST</f>
        <v xml:space="preserve">[05] Mã số thuế: </v>
      </c>
      <c r="D12" s="381"/>
      <c r="E12" s="381"/>
      <c r="F12" s="381"/>
      <c r="G12" s="381"/>
      <c r="H12" s="381"/>
      <c r="J12" s="613">
        <v>6</v>
      </c>
      <c r="K12" s="410">
        <f>SUMIFS(DC_3738!$F$6:$F$505,DC_3738!$C$6:$C$505,$J12)</f>
        <v>0</v>
      </c>
      <c r="L12" s="411">
        <f>SUMIFS(DC_3738!$G$6:$G$505,DC_3738!$C$6:$C$505,$J12)</f>
        <v>0</v>
      </c>
    </row>
    <row r="13" spans="2:16" ht="16.5" x14ac:dyDescent="0.45">
      <c r="B13" s="381"/>
      <c r="C13" s="381" t="s">
        <v>2017</v>
      </c>
      <c r="D13" s="381"/>
      <c r="E13" s="381"/>
      <c r="F13" s="381"/>
      <c r="G13" s="381"/>
      <c r="H13" s="381"/>
      <c r="J13" s="613">
        <v>7</v>
      </c>
      <c r="K13" s="410">
        <f>SUMIFS(DC_3738!$F$6:$F$505,DC_3738!$C$6:$C$505,$J13)</f>
        <v>0</v>
      </c>
      <c r="L13" s="411">
        <f>SUMIFS(DC_3738!$G$6:$G$505,DC_3738!$C$6:$C$505,$J13)</f>
        <v>0</v>
      </c>
    </row>
    <row r="14" spans="2:16" ht="16.5" x14ac:dyDescent="0.45">
      <c r="B14" s="381"/>
      <c r="C14" s="381" t="s">
        <v>2018</v>
      </c>
      <c r="D14" s="381"/>
      <c r="E14" s="381"/>
      <c r="F14" s="381"/>
      <c r="G14" s="381"/>
      <c r="H14" s="381"/>
      <c r="J14" s="613">
        <v>8</v>
      </c>
      <c r="K14" s="410">
        <f>SUMIFS(DC_3738!$F$6:$F$505,DC_3738!$C$6:$C$505,$J14)</f>
        <v>0</v>
      </c>
      <c r="L14" s="411">
        <f>SUMIFS(DC_3738!$G$6:$G$505,DC_3738!$C$6:$C$505,$J14)</f>
        <v>0</v>
      </c>
    </row>
    <row r="15" spans="2:16" ht="16.5" x14ac:dyDescent="0.45">
      <c r="B15" s="381"/>
      <c r="C15" s="381" t="s">
        <v>2019</v>
      </c>
      <c r="D15" s="381"/>
      <c r="E15" s="381"/>
      <c r="F15" s="381"/>
      <c r="G15" s="381"/>
      <c r="H15" s="381"/>
      <c r="J15" s="613">
        <v>9</v>
      </c>
      <c r="K15" s="410">
        <f>SUMIFS(DC_3738!$F$6:$F$505,DC_3738!$C$6:$C$505,$J15)</f>
        <v>0</v>
      </c>
      <c r="L15" s="411">
        <f>SUMIFS(DC_3738!$G$6:$G$505,DC_3738!$C$6:$C$505,$J15)</f>
        <v>0</v>
      </c>
    </row>
    <row r="16" spans="2:16" ht="16.5" x14ac:dyDescent="0.45">
      <c r="B16" s="381"/>
      <c r="C16" s="381" t="s">
        <v>2517</v>
      </c>
      <c r="D16" s="381"/>
      <c r="E16" s="381"/>
      <c r="F16" s="381"/>
      <c r="G16" s="381"/>
      <c r="H16" s="381"/>
      <c r="J16" s="613">
        <v>10</v>
      </c>
      <c r="K16" s="410">
        <f>SUMIFS(DC_3738!$F$6:$F$505,DC_3738!$C$6:$C$505,$J16)</f>
        <v>0</v>
      </c>
      <c r="L16" s="411">
        <f>SUMIFS(DC_3738!$G$6:$G$505,DC_3738!$C$6:$C$505,$J16)</f>
        <v>0</v>
      </c>
    </row>
    <row r="17" spans="2:22" ht="16.5" x14ac:dyDescent="0.45">
      <c r="B17" s="381"/>
      <c r="C17" s="381" t="s">
        <v>2020</v>
      </c>
      <c r="D17" s="381"/>
      <c r="E17" s="381"/>
      <c r="F17" s="381"/>
      <c r="G17" s="381"/>
      <c r="H17" s="381"/>
      <c r="J17" s="613">
        <v>11</v>
      </c>
      <c r="K17" s="410">
        <f>SUMIFS(DC_3738!$F$6:$F$505,DC_3738!$C$6:$C$505,$J17)</f>
        <v>0</v>
      </c>
      <c r="L17" s="411">
        <f>SUMIFS(DC_3738!$G$6:$G$505,DC_3738!$C$6:$C$505,$J17)</f>
        <v>0</v>
      </c>
    </row>
    <row r="18" spans="2:22" ht="16.5" x14ac:dyDescent="0.45">
      <c r="B18" s="381"/>
      <c r="C18" s="381" t="s">
        <v>2021</v>
      </c>
      <c r="D18" s="381"/>
      <c r="E18" s="381"/>
      <c r="F18" s="381"/>
      <c r="G18" s="381"/>
      <c r="H18" s="381"/>
      <c r="J18" s="613">
        <v>12</v>
      </c>
      <c r="K18" s="410">
        <f>SUMIFS(DC_3738!$F$6:$F$505,DC_3738!$C$6:$C$505,$J18)</f>
        <v>0</v>
      </c>
      <c r="L18" s="411">
        <f>SUMIFS(DC_3738!$G$6:$G$505,DC_3738!$C$6:$C$505,$J18)</f>
        <v>0</v>
      </c>
    </row>
    <row r="19" spans="2:22" ht="16.5" x14ac:dyDescent="0.45">
      <c r="B19" s="381"/>
      <c r="C19" s="381" t="s">
        <v>2022</v>
      </c>
      <c r="D19" s="381"/>
      <c r="E19" s="381"/>
      <c r="F19" s="381"/>
      <c r="G19" s="381"/>
      <c r="H19" s="381"/>
      <c r="J19" s="859" t="s">
        <v>4282</v>
      </c>
      <c r="K19" s="895">
        <v>0</v>
      </c>
      <c r="L19" s="896">
        <v>0</v>
      </c>
    </row>
    <row r="20" spans="2:22" x14ac:dyDescent="0.45">
      <c r="H20" s="728" t="s">
        <v>237</v>
      </c>
    </row>
    <row r="21" spans="2:22" ht="32" x14ac:dyDescent="0.45">
      <c r="B21" s="434" t="s">
        <v>45</v>
      </c>
      <c r="C21" s="2359" t="s">
        <v>281</v>
      </c>
      <c r="D21" s="2359"/>
      <c r="E21" s="435"/>
      <c r="F21" s="435" t="s">
        <v>374</v>
      </c>
      <c r="G21" s="435"/>
      <c r="H21" s="436" t="s">
        <v>2023</v>
      </c>
    </row>
    <row r="22" spans="2:22" ht="16.5" x14ac:dyDescent="0.45">
      <c r="B22" s="862" t="s">
        <v>106</v>
      </c>
      <c r="C22" s="2377" t="s">
        <v>375</v>
      </c>
      <c r="D22" s="2377"/>
      <c r="E22" s="864" t="s">
        <v>517</v>
      </c>
      <c r="F22" s="733"/>
      <c r="G22" s="865"/>
      <c r="H22" s="863"/>
      <c r="J22" s="893" t="s">
        <v>727</v>
      </c>
      <c r="K22" s="893"/>
      <c r="L22" s="893"/>
      <c r="M22" s="893"/>
      <c r="N22" s="893"/>
      <c r="O22" s="893"/>
      <c r="Q22" s="893" t="s">
        <v>1397</v>
      </c>
      <c r="R22" s="893"/>
      <c r="S22" s="893"/>
      <c r="T22" s="893"/>
      <c r="U22" s="893"/>
      <c r="V22" s="893"/>
    </row>
    <row r="23" spans="2:22" ht="16.5" x14ac:dyDescent="0.45">
      <c r="B23" s="866" t="s">
        <v>107</v>
      </c>
      <c r="C23" s="2363" t="s">
        <v>376</v>
      </c>
      <c r="D23" s="2363"/>
      <c r="E23" s="867"/>
      <c r="F23" s="456"/>
      <c r="G23" s="868" t="s">
        <v>518</v>
      </c>
      <c r="H23" s="457">
        <v>0</v>
      </c>
      <c r="J23" s="434" t="s">
        <v>45</v>
      </c>
      <c r="K23" s="2359" t="s">
        <v>281</v>
      </c>
      <c r="L23" s="2359"/>
      <c r="M23" s="2359"/>
      <c r="N23" s="2359"/>
      <c r="O23" s="436" t="s">
        <v>246</v>
      </c>
      <c r="Q23" s="434" t="s">
        <v>45</v>
      </c>
      <c r="R23" s="2359" t="s">
        <v>281</v>
      </c>
      <c r="S23" s="2359"/>
      <c r="T23" s="2359"/>
      <c r="U23" s="2359"/>
      <c r="V23" s="436" t="s">
        <v>246</v>
      </c>
    </row>
    <row r="24" spans="2:22" ht="15" customHeight="1" x14ac:dyDescent="0.45">
      <c r="B24" s="866" t="s">
        <v>108</v>
      </c>
      <c r="C24" s="2363" t="s">
        <v>377</v>
      </c>
      <c r="D24" s="2363"/>
      <c r="E24" s="867"/>
      <c r="F24" s="456"/>
      <c r="G24" s="868"/>
      <c r="H24" s="457"/>
      <c r="J24" s="862" t="s">
        <v>106</v>
      </c>
      <c r="K24" s="2361" t="s">
        <v>731</v>
      </c>
      <c r="L24" s="2361"/>
      <c r="M24" s="2361"/>
      <c r="N24" s="2361"/>
      <c r="O24" s="863"/>
      <c r="Q24" s="862" t="s">
        <v>106</v>
      </c>
      <c r="R24" s="2361" t="s">
        <v>1398</v>
      </c>
      <c r="S24" s="2361"/>
      <c r="T24" s="2361"/>
      <c r="U24" s="2361"/>
      <c r="V24" s="863"/>
    </row>
    <row r="25" spans="2:22" ht="15" customHeight="1" x14ac:dyDescent="0.45">
      <c r="B25" s="866" t="s">
        <v>39</v>
      </c>
      <c r="C25" s="2363" t="s">
        <v>378</v>
      </c>
      <c r="D25" s="2363"/>
      <c r="E25" s="867"/>
      <c r="F25" s="456"/>
      <c r="G25" s="868"/>
      <c r="H25" s="457"/>
      <c r="J25" s="613"/>
      <c r="K25" s="2358" t="s">
        <v>340</v>
      </c>
      <c r="L25" s="2358"/>
      <c r="M25" s="2358"/>
      <c r="N25" s="2358"/>
      <c r="O25" s="411"/>
      <c r="Q25" s="613"/>
      <c r="R25" s="2358" t="s">
        <v>340</v>
      </c>
      <c r="S25" s="2358"/>
      <c r="T25" s="2358"/>
      <c r="U25" s="2358"/>
      <c r="V25" s="411"/>
    </row>
    <row r="26" spans="2:22" x14ac:dyDescent="0.45">
      <c r="B26" s="613">
        <v>1</v>
      </c>
      <c r="C26" s="2368" t="s">
        <v>379</v>
      </c>
      <c r="D26" s="2368"/>
      <c r="E26" s="418" t="s">
        <v>649</v>
      </c>
      <c r="F26" s="410"/>
      <c r="G26" s="861" t="s">
        <v>650</v>
      </c>
      <c r="H26" s="411">
        <v>53704</v>
      </c>
      <c r="J26" s="613"/>
      <c r="K26" s="2358" t="s">
        <v>728</v>
      </c>
      <c r="L26" s="2358"/>
      <c r="M26" s="2358"/>
      <c r="N26" s="2358"/>
      <c r="O26" s="411">
        <v>0</v>
      </c>
      <c r="Q26" s="613"/>
      <c r="R26" s="2358" t="s">
        <v>728</v>
      </c>
      <c r="S26" s="2358"/>
      <c r="T26" s="2358"/>
      <c r="U26" s="2358"/>
      <c r="V26" s="411"/>
    </row>
    <row r="27" spans="2:22" x14ac:dyDescent="0.45">
      <c r="B27" s="613"/>
      <c r="C27" s="852" t="s">
        <v>1915</v>
      </c>
      <c r="D27" s="852"/>
      <c r="E27" s="418" t="s">
        <v>1916</v>
      </c>
      <c r="F27" s="410">
        <v>0</v>
      </c>
      <c r="G27" s="861" t="s">
        <v>1917</v>
      </c>
      <c r="H27" s="411">
        <v>0</v>
      </c>
      <c r="J27" s="613"/>
      <c r="K27" s="2358" t="s">
        <v>729</v>
      </c>
      <c r="L27" s="2358"/>
      <c r="M27" s="2358"/>
      <c r="N27" s="2358"/>
      <c r="O27" s="411">
        <v>0</v>
      </c>
      <c r="Q27" s="613"/>
      <c r="R27" s="2358" t="s">
        <v>729</v>
      </c>
      <c r="S27" s="2358"/>
      <c r="T27" s="2358"/>
      <c r="U27" s="2358"/>
      <c r="V27" s="411">
        <v>0</v>
      </c>
    </row>
    <row r="28" spans="2:22" x14ac:dyDescent="0.45">
      <c r="B28" s="613">
        <v>2</v>
      </c>
      <c r="C28" s="2368" t="s">
        <v>1920</v>
      </c>
      <c r="D28" s="2368"/>
      <c r="E28" s="418"/>
      <c r="F28" s="410"/>
      <c r="G28" s="861" t="s">
        <v>651</v>
      </c>
      <c r="H28" s="411">
        <v>53704</v>
      </c>
      <c r="J28" s="613"/>
      <c r="K28" s="2358" t="s">
        <v>730</v>
      </c>
      <c r="L28" s="2358"/>
      <c r="M28" s="2358"/>
      <c r="N28" s="2358"/>
      <c r="O28" s="411">
        <v>0</v>
      </c>
      <c r="Q28" s="613"/>
      <c r="R28" s="2358" t="s">
        <v>730</v>
      </c>
      <c r="S28" s="2358"/>
      <c r="T28" s="2358"/>
      <c r="U28" s="2358"/>
      <c r="V28" s="411">
        <v>0</v>
      </c>
    </row>
    <row r="29" spans="2:22" ht="16.5" x14ac:dyDescent="0.45">
      <c r="B29" s="866" t="s">
        <v>40</v>
      </c>
      <c r="C29" s="2363" t="s">
        <v>380</v>
      </c>
      <c r="D29" s="2363"/>
      <c r="E29" s="867"/>
      <c r="F29" s="456"/>
      <c r="G29" s="868"/>
      <c r="H29" s="457"/>
      <c r="J29" s="866" t="s">
        <v>107</v>
      </c>
      <c r="K29" s="2360" t="s">
        <v>732</v>
      </c>
      <c r="L29" s="2360"/>
      <c r="M29" s="2360"/>
      <c r="N29" s="2360"/>
      <c r="O29" s="457"/>
      <c r="Q29" s="866" t="s">
        <v>107</v>
      </c>
      <c r="R29" s="2360" t="s">
        <v>732</v>
      </c>
      <c r="S29" s="2360"/>
      <c r="T29" s="2360"/>
      <c r="U29" s="2360"/>
      <c r="V29" s="457"/>
    </row>
    <row r="30" spans="2:22" x14ac:dyDescent="0.45">
      <c r="B30" s="613">
        <v>1</v>
      </c>
      <c r="C30" s="2368" t="s">
        <v>381</v>
      </c>
      <c r="D30" s="2368"/>
      <c r="E30" s="418" t="s">
        <v>652</v>
      </c>
      <c r="F30" s="410">
        <v>0</v>
      </c>
      <c r="G30" s="861"/>
      <c r="H30" s="411"/>
      <c r="J30" s="613">
        <v>1</v>
      </c>
      <c r="K30" s="2358" t="s">
        <v>733</v>
      </c>
      <c r="L30" s="2358"/>
      <c r="M30" s="2358"/>
      <c r="N30" s="2358"/>
      <c r="O30" s="411"/>
      <c r="Q30" s="613">
        <v>1</v>
      </c>
      <c r="R30" s="2358" t="s">
        <v>1399</v>
      </c>
      <c r="S30" s="2358"/>
      <c r="T30" s="2358"/>
      <c r="U30" s="2358"/>
      <c r="V30" s="411"/>
    </row>
    <row r="31" spans="2:22" x14ac:dyDescent="0.45">
      <c r="B31" s="613">
        <v>2</v>
      </c>
      <c r="C31" s="2358" t="s">
        <v>1859</v>
      </c>
      <c r="D31" s="2358"/>
      <c r="E31" s="860" t="s">
        <v>653</v>
      </c>
      <c r="F31" s="410">
        <f>+SUM(F32:F35)</f>
        <v>0</v>
      </c>
      <c r="G31" s="861" t="s">
        <v>654</v>
      </c>
      <c r="H31" s="411">
        <f>+H33+H34</f>
        <v>0</v>
      </c>
      <c r="J31" s="613">
        <v>2</v>
      </c>
      <c r="K31" s="2358" t="s">
        <v>734</v>
      </c>
      <c r="L31" s="2358"/>
      <c r="M31" s="2358"/>
      <c r="N31" s="2358"/>
      <c r="O31" s="411"/>
      <c r="Q31" s="613">
        <v>2</v>
      </c>
      <c r="R31" s="2358" t="s">
        <v>1400</v>
      </c>
      <c r="S31" s="2358"/>
      <c r="T31" s="2358"/>
      <c r="U31" s="2358"/>
      <c r="V31" s="411"/>
    </row>
    <row r="32" spans="2:22" x14ac:dyDescent="0.45">
      <c r="B32" s="613" t="s">
        <v>382</v>
      </c>
      <c r="C32" s="2368" t="s">
        <v>383</v>
      </c>
      <c r="D32" s="2368"/>
      <c r="E32" s="418" t="s">
        <v>655</v>
      </c>
      <c r="F32" s="410">
        <v>0</v>
      </c>
      <c r="G32" s="861"/>
      <c r="H32" s="411"/>
      <c r="J32" s="613">
        <v>3</v>
      </c>
      <c r="K32" s="2358" t="s">
        <v>735</v>
      </c>
      <c r="L32" s="2358"/>
      <c r="M32" s="2358"/>
      <c r="N32" s="2358"/>
      <c r="O32" s="898">
        <v>1</v>
      </c>
      <c r="Q32" s="613">
        <v>3</v>
      </c>
      <c r="R32" s="2358" t="s">
        <v>735</v>
      </c>
      <c r="S32" s="2358"/>
      <c r="T32" s="2358"/>
      <c r="U32" s="2358"/>
      <c r="V32" s="898">
        <v>1</v>
      </c>
    </row>
    <row r="33" spans="2:22" x14ac:dyDescent="0.45">
      <c r="B33" s="613" t="s">
        <v>384</v>
      </c>
      <c r="C33" s="2368" t="s">
        <v>385</v>
      </c>
      <c r="D33" s="2368"/>
      <c r="E33" s="418" t="s">
        <v>656</v>
      </c>
      <c r="F33" s="410">
        <v>0</v>
      </c>
      <c r="G33" s="861" t="s">
        <v>657</v>
      </c>
      <c r="H33" s="411">
        <v>0</v>
      </c>
      <c r="J33" s="613">
        <v>4</v>
      </c>
      <c r="K33" s="2358" t="s">
        <v>736</v>
      </c>
      <c r="L33" s="2358"/>
      <c r="M33" s="2358"/>
      <c r="N33" s="2358"/>
      <c r="O33" s="411">
        <v>0</v>
      </c>
      <c r="Q33" s="613">
        <v>4</v>
      </c>
      <c r="R33" s="2358" t="s">
        <v>1401</v>
      </c>
      <c r="S33" s="2358"/>
      <c r="T33" s="2358"/>
      <c r="U33" s="2358"/>
      <c r="V33" s="411">
        <v>0</v>
      </c>
    </row>
    <row r="34" spans="2:22" x14ac:dyDescent="0.45">
      <c r="B34" s="613" t="s">
        <v>386</v>
      </c>
      <c r="C34" s="2368" t="s">
        <v>387</v>
      </c>
      <c r="D34" s="2368"/>
      <c r="E34" s="418" t="s">
        <v>658</v>
      </c>
      <c r="F34" s="410"/>
      <c r="G34" s="861" t="s">
        <v>659</v>
      </c>
      <c r="H34" s="411"/>
      <c r="J34" s="613">
        <v>5</v>
      </c>
      <c r="K34" s="2358" t="s">
        <v>737</v>
      </c>
      <c r="L34" s="2358"/>
      <c r="M34" s="2358"/>
      <c r="N34" s="2358"/>
      <c r="O34" s="411">
        <v>0</v>
      </c>
      <c r="Q34" s="613">
        <v>5</v>
      </c>
      <c r="R34" s="2358" t="s">
        <v>1402</v>
      </c>
      <c r="S34" s="2358"/>
      <c r="T34" s="2358"/>
      <c r="U34" s="2358"/>
      <c r="V34" s="411">
        <v>0</v>
      </c>
    </row>
    <row r="35" spans="2:22" x14ac:dyDescent="0.45">
      <c r="B35" s="858" t="s">
        <v>1856</v>
      </c>
      <c r="C35" s="869" t="s">
        <v>1857</v>
      </c>
      <c r="D35" s="869"/>
      <c r="E35" s="870" t="s">
        <v>1858</v>
      </c>
      <c r="F35" s="492">
        <v>0</v>
      </c>
      <c r="G35" s="871"/>
      <c r="H35" s="699"/>
      <c r="J35" s="613"/>
      <c r="K35" s="392"/>
      <c r="L35" s="1492"/>
      <c r="M35" s="1493"/>
      <c r="N35" s="1494"/>
      <c r="O35" s="899"/>
      <c r="Q35" s="613">
        <v>6</v>
      </c>
      <c r="R35" s="2358" t="s">
        <v>1403</v>
      </c>
      <c r="S35" s="2358"/>
      <c r="T35" s="2358"/>
      <c r="U35" s="2358"/>
      <c r="V35" s="411">
        <v>0</v>
      </c>
    </row>
    <row r="36" spans="2:22" ht="16.5" x14ac:dyDescent="0.45">
      <c r="B36" s="877">
        <v>3</v>
      </c>
      <c r="C36" s="2369" t="s">
        <v>388</v>
      </c>
      <c r="D36" s="2369"/>
      <c r="E36" s="878" t="s">
        <v>660</v>
      </c>
      <c r="F36" s="735">
        <f>+F30+F31</f>
        <v>0</v>
      </c>
      <c r="G36" s="735" t="s">
        <v>661</v>
      </c>
      <c r="H36" s="717">
        <f>+H31</f>
        <v>0</v>
      </c>
      <c r="J36" s="859"/>
      <c r="K36" s="897"/>
      <c r="L36" s="1492"/>
      <c r="M36" s="1493"/>
      <c r="N36" s="1494"/>
      <c r="O36" s="896"/>
      <c r="Q36" s="859">
        <v>7</v>
      </c>
      <c r="R36" s="2378" t="s">
        <v>1404</v>
      </c>
      <c r="S36" s="2378"/>
      <c r="T36" s="2378"/>
      <c r="U36" s="2378"/>
      <c r="V36" s="413">
        <v>0</v>
      </c>
    </row>
    <row r="37" spans="2:22" ht="16.5" x14ac:dyDescent="0.45">
      <c r="B37" s="874" t="s">
        <v>41</v>
      </c>
      <c r="C37" s="2362" t="s">
        <v>389</v>
      </c>
      <c r="D37" s="2362"/>
      <c r="E37" s="879"/>
      <c r="F37" s="442"/>
      <c r="G37" s="442" t="s">
        <v>662</v>
      </c>
      <c r="H37" s="443">
        <f>+H36-H28</f>
        <v>-53704</v>
      </c>
    </row>
    <row r="38" spans="2:22" ht="24.75" customHeight="1" x14ac:dyDescent="0.45">
      <c r="B38" s="880" t="s">
        <v>42</v>
      </c>
      <c r="C38" s="2370" t="s">
        <v>390</v>
      </c>
      <c r="D38" s="2370"/>
      <c r="E38" s="881"/>
      <c r="F38" s="452"/>
      <c r="G38" s="882"/>
      <c r="H38" s="453"/>
    </row>
    <row r="39" spans="2:22" x14ac:dyDescent="0.45">
      <c r="B39" s="613">
        <v>1</v>
      </c>
      <c r="C39" s="2368" t="s">
        <v>391</v>
      </c>
      <c r="D39" s="2368"/>
      <c r="E39" s="418"/>
      <c r="F39" s="410"/>
      <c r="G39" s="861" t="s">
        <v>663</v>
      </c>
      <c r="H39" s="411">
        <v>0</v>
      </c>
    </row>
    <row r="40" spans="2:22" x14ac:dyDescent="0.45">
      <c r="B40" s="613">
        <v>2</v>
      </c>
      <c r="C40" s="2368" t="s">
        <v>392</v>
      </c>
      <c r="D40" s="2368"/>
      <c r="E40" s="418"/>
      <c r="F40" s="410"/>
      <c r="G40" s="861" t="s">
        <v>664</v>
      </c>
      <c r="H40" s="411">
        <v>0</v>
      </c>
    </row>
    <row r="41" spans="2:22" ht="16.5" x14ac:dyDescent="0.45">
      <c r="B41" s="866" t="s">
        <v>393</v>
      </c>
      <c r="C41" s="2360" t="s">
        <v>1918</v>
      </c>
      <c r="D41" s="2360"/>
      <c r="E41" s="883"/>
      <c r="F41" s="456"/>
      <c r="G41" s="868" t="s">
        <v>1919</v>
      </c>
      <c r="H41" s="457">
        <v>0</v>
      </c>
    </row>
    <row r="42" spans="2:22" ht="16.5" x14ac:dyDescent="0.45">
      <c r="B42" s="866" t="s">
        <v>394</v>
      </c>
      <c r="C42" s="2363" t="s">
        <v>1860</v>
      </c>
      <c r="D42" s="2363"/>
      <c r="E42" s="867"/>
      <c r="F42" s="456"/>
      <c r="G42" s="868"/>
      <c r="H42" s="457"/>
    </row>
    <row r="43" spans="2:22" ht="25.4" customHeight="1" x14ac:dyDescent="0.45">
      <c r="B43" s="613">
        <v>1</v>
      </c>
      <c r="C43" s="2358" t="s">
        <v>1921</v>
      </c>
      <c r="D43" s="2358"/>
      <c r="E43" s="860"/>
      <c r="F43" s="410"/>
      <c r="G43" s="861" t="s">
        <v>725</v>
      </c>
      <c r="H43" s="411">
        <f>+MAX(H37-H23+H39-H40-H41,0)</f>
        <v>0</v>
      </c>
    </row>
    <row r="44" spans="2:22" ht="27" customHeight="1" x14ac:dyDescent="0.45">
      <c r="B44" s="858">
        <v>2</v>
      </c>
      <c r="C44" s="2364" t="s">
        <v>1922</v>
      </c>
      <c r="D44" s="2364"/>
      <c r="E44" s="884"/>
      <c r="F44" s="492"/>
      <c r="G44" s="871" t="s">
        <v>726</v>
      </c>
      <c r="H44" s="699"/>
    </row>
    <row r="45" spans="2:22" ht="16.5" x14ac:dyDescent="0.45">
      <c r="B45" s="877">
        <v>3</v>
      </c>
      <c r="C45" s="2365" t="s">
        <v>395</v>
      </c>
      <c r="D45" s="2365"/>
      <c r="E45" s="885"/>
      <c r="F45" s="735"/>
      <c r="G45" s="735" t="s">
        <v>666</v>
      </c>
      <c r="H45" s="717">
        <f>+H43-H44</f>
        <v>0</v>
      </c>
    </row>
    <row r="46" spans="2:22" ht="35.25" customHeight="1" x14ac:dyDescent="0.45">
      <c r="B46" s="874">
        <v>4</v>
      </c>
      <c r="C46" s="2366" t="s">
        <v>4233</v>
      </c>
      <c r="D46" s="2366"/>
      <c r="E46" s="876"/>
      <c r="F46" s="442"/>
      <c r="G46" s="442" t="s">
        <v>667</v>
      </c>
      <c r="H46" s="443">
        <f>-MIN(H37-H23+H39-H40-H41,0)</f>
        <v>53704</v>
      </c>
    </row>
    <row r="47" spans="2:22" x14ac:dyDescent="0.45">
      <c r="B47" s="886" t="s">
        <v>1601</v>
      </c>
      <c r="C47" s="2367" t="s">
        <v>1923</v>
      </c>
      <c r="D47" s="2367"/>
      <c r="E47" s="887"/>
      <c r="F47" s="467"/>
      <c r="G47" s="888" t="s">
        <v>668</v>
      </c>
      <c r="H47" s="468"/>
    </row>
    <row r="48" spans="2:22" ht="16.5" x14ac:dyDescent="0.45">
      <c r="B48" s="874" t="s">
        <v>1602</v>
      </c>
      <c r="C48" s="2362" t="s">
        <v>396</v>
      </c>
      <c r="D48" s="2362"/>
      <c r="E48" s="879"/>
      <c r="F48" s="442"/>
      <c r="G48" s="442" t="s">
        <v>669</v>
      </c>
      <c r="H48" s="443">
        <f>+H46-H47</f>
        <v>53704</v>
      </c>
    </row>
    <row r="49" spans="2:8" x14ac:dyDescent="0.45">
      <c r="B49" s="581"/>
      <c r="C49" s="739" t="s">
        <v>397</v>
      </c>
      <c r="D49" s="581"/>
      <c r="E49" s="581"/>
      <c r="F49" s="581"/>
      <c r="G49" s="581"/>
      <c r="H49" s="581"/>
    </row>
    <row r="50" spans="2:8" x14ac:dyDescent="0.45">
      <c r="B50" s="581"/>
      <c r="C50" s="581"/>
      <c r="D50" s="723"/>
      <c r="E50" s="723"/>
      <c r="F50" s="723"/>
      <c r="G50" s="812" t="s">
        <v>398</v>
      </c>
      <c r="H50" s="723"/>
    </row>
    <row r="51" spans="2:8" x14ac:dyDescent="0.45">
      <c r="B51" s="581"/>
      <c r="C51" s="889" t="s">
        <v>405</v>
      </c>
      <c r="D51" s="741"/>
      <c r="E51" s="741"/>
      <c r="F51" s="723"/>
      <c r="G51" s="817" t="s">
        <v>399</v>
      </c>
      <c r="H51" s="723"/>
    </row>
    <row r="52" spans="2:8" x14ac:dyDescent="0.45">
      <c r="B52" s="581"/>
      <c r="C52" s="890" t="s">
        <v>400</v>
      </c>
      <c r="D52" s="741"/>
      <c r="E52" s="741"/>
      <c r="F52" s="723"/>
      <c r="G52" s="817" t="s">
        <v>401</v>
      </c>
      <c r="H52" s="723"/>
    </row>
    <row r="53" spans="2:8" x14ac:dyDescent="0.45">
      <c r="B53" s="581"/>
      <c r="C53" s="890" t="s">
        <v>402</v>
      </c>
      <c r="D53" s="722"/>
      <c r="E53" s="722"/>
      <c r="F53" s="723"/>
      <c r="G53" s="816" t="s">
        <v>403</v>
      </c>
      <c r="H53" s="723"/>
    </row>
    <row r="54" spans="2:8" x14ac:dyDescent="0.45">
      <c r="B54" s="581"/>
      <c r="C54" s="890"/>
      <c r="D54" s="723"/>
      <c r="E54" s="723"/>
      <c r="F54" s="723"/>
      <c r="G54" s="723"/>
      <c r="H54" s="723"/>
    </row>
    <row r="55" spans="2:8" x14ac:dyDescent="0.45">
      <c r="B55" s="581"/>
      <c r="C55" s="890"/>
      <c r="D55" s="723"/>
      <c r="E55" s="723"/>
      <c r="F55" s="723"/>
      <c r="G55" s="723"/>
      <c r="H55" s="723"/>
    </row>
    <row r="56" spans="2:8" x14ac:dyDescent="0.45">
      <c r="B56" s="581"/>
      <c r="C56" s="890"/>
      <c r="D56" s="723"/>
      <c r="E56" s="723"/>
      <c r="F56" s="723"/>
      <c r="G56" s="723"/>
      <c r="H56" s="723"/>
    </row>
    <row r="57" spans="2:8" x14ac:dyDescent="0.45">
      <c r="B57" s="581"/>
      <c r="C57" s="890"/>
      <c r="D57" s="723"/>
      <c r="E57" s="723"/>
      <c r="F57" s="723"/>
      <c r="G57" s="723"/>
      <c r="H57" s="723"/>
    </row>
    <row r="58" spans="2:8" x14ac:dyDescent="0.45">
      <c r="B58" s="581"/>
      <c r="C58" s="890"/>
      <c r="D58" s="723"/>
      <c r="E58" s="723"/>
      <c r="F58" s="723"/>
      <c r="G58" s="723"/>
      <c r="H58" s="723"/>
    </row>
    <row r="59" spans="2:8" x14ac:dyDescent="0.45">
      <c r="B59" s="581"/>
      <c r="C59" s="890"/>
      <c r="D59" s="723"/>
      <c r="E59" s="723"/>
      <c r="F59" s="741">
        <f>KB_GD</f>
        <v>0</v>
      </c>
      <c r="G59" s="741"/>
      <c r="H59" s="723"/>
    </row>
    <row r="60" spans="2:8" x14ac:dyDescent="0.45">
      <c r="B60" s="581"/>
      <c r="C60" s="890"/>
      <c r="D60" s="723"/>
      <c r="E60" s="723"/>
      <c r="F60" s="741"/>
      <c r="G60" s="741"/>
      <c r="H60" s="723"/>
    </row>
    <row r="61" spans="2:8" x14ac:dyDescent="0.45">
      <c r="C61" s="891" t="s">
        <v>404</v>
      </c>
      <c r="D61" s="892"/>
      <c r="E61" s="892"/>
      <c r="F61" s="892"/>
      <c r="G61" s="892"/>
      <c r="H61" s="892"/>
    </row>
    <row r="62" spans="2:8" x14ac:dyDescent="0.45">
      <c r="C62" s="892" t="s">
        <v>406</v>
      </c>
      <c r="D62" s="892"/>
      <c r="E62" s="892"/>
      <c r="F62" s="892"/>
      <c r="G62" s="892"/>
      <c r="H62" s="892"/>
    </row>
    <row r="63" spans="2:8" x14ac:dyDescent="0.45">
      <c r="C63" s="892" t="s">
        <v>407</v>
      </c>
      <c r="D63" s="892"/>
      <c r="E63" s="892"/>
      <c r="F63" s="892"/>
      <c r="G63" s="892"/>
      <c r="H63" s="892"/>
    </row>
  </sheetData>
  <dataConsolidate/>
  <customSheetViews>
    <customSheetView guid="{8CC598B7-8EB7-4AE3-BEF6-CBCE0253806D}" showGridLines="0" showRowCol="0" hiddenRows="1" state="veryHidden">
      <selection activeCell="E1" sqref="E1"/>
      <pageMargins left="0.09" right="0.11" top="0.3" bottom="0.26" header="0.2" footer="0.14000000000000001"/>
      <pageSetup orientation="portrait" r:id="rId1"/>
    </customSheetView>
  </customSheetViews>
  <mergeCells count="58">
    <mergeCell ref="R33:U33"/>
    <mergeCell ref="R34:U34"/>
    <mergeCell ref="R35:U35"/>
    <mergeCell ref="R36:U36"/>
    <mergeCell ref="R28:U28"/>
    <mergeCell ref="R29:U29"/>
    <mergeCell ref="R30:U30"/>
    <mergeCell ref="R31:U31"/>
    <mergeCell ref="R32:U32"/>
    <mergeCell ref="R23:U23"/>
    <mergeCell ref="R24:U24"/>
    <mergeCell ref="R25:U25"/>
    <mergeCell ref="R26:U26"/>
    <mergeCell ref="R27:U27"/>
    <mergeCell ref="F1:F2"/>
    <mergeCell ref="C28:D28"/>
    <mergeCell ref="C21:D21"/>
    <mergeCell ref="B6:H6"/>
    <mergeCell ref="B7:H7"/>
    <mergeCell ref="B8:H8"/>
    <mergeCell ref="B9:H9"/>
    <mergeCell ref="B10:H10"/>
    <mergeCell ref="C22:D22"/>
    <mergeCell ref="C23:D23"/>
    <mergeCell ref="C24:D24"/>
    <mergeCell ref="C25:D25"/>
    <mergeCell ref="C26:D26"/>
    <mergeCell ref="C41:D41"/>
    <mergeCell ref="C29:D29"/>
    <mergeCell ref="C30:D30"/>
    <mergeCell ref="C31:D31"/>
    <mergeCell ref="C32:D32"/>
    <mergeCell ref="C33:D33"/>
    <mergeCell ref="C34:D34"/>
    <mergeCell ref="C36:D36"/>
    <mergeCell ref="C37:D37"/>
    <mergeCell ref="C38:D38"/>
    <mergeCell ref="C39:D39"/>
    <mergeCell ref="C40:D40"/>
    <mergeCell ref="C48:D48"/>
    <mergeCell ref="C42:D42"/>
    <mergeCell ref="C43:D43"/>
    <mergeCell ref="C44:D44"/>
    <mergeCell ref="C45:D45"/>
    <mergeCell ref="C46:D46"/>
    <mergeCell ref="C47:D47"/>
    <mergeCell ref="K34:N34"/>
    <mergeCell ref="K23:N23"/>
    <mergeCell ref="K29:N29"/>
    <mergeCell ref="K30:N30"/>
    <mergeCell ref="K31:N31"/>
    <mergeCell ref="K32:N32"/>
    <mergeCell ref="K33:N33"/>
    <mergeCell ref="K24:N24"/>
    <mergeCell ref="K25:N25"/>
    <mergeCell ref="K26:N26"/>
    <mergeCell ref="K27:N27"/>
    <mergeCell ref="K28:N28"/>
  </mergeCells>
  <dataValidations count="1">
    <dataValidation type="list" allowBlank="1" showInputMessage="1" showErrorMessage="1" sqref="D1" xr:uid="{00000000-0002-0000-1800-000000000000}">
      <formula1>IF(KB_LoaiVat="Theo tháng",Thang,Quy)</formula1>
    </dataValidation>
  </dataValidations>
  <pageMargins left="0.09" right="0.11" top="0.3" bottom="0.26" header="0.2" footer="0.14000000000000001"/>
  <pageSetup orientation="portrait" r:id="rId2"/>
  <drawing r:id="rId3"/>
  <legacyDrawing r:id="rId4"/>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D594-EE68-4C35-8A08-FD0AD7948267}">
  <sheetPr codeName="GTGT1">
    <tabColor theme="7" tint="-0.249977111117893"/>
    <pageSetUpPr fitToPage="1"/>
  </sheetPr>
  <dimension ref="B1:H66"/>
  <sheetViews>
    <sheetView showGridLines="0" showRowColHeaders="0" zoomScaleNormal="100" workbookViewId="0">
      <selection activeCell="E1" sqref="E1"/>
    </sheetView>
  </sheetViews>
  <sheetFormatPr defaultColWidth="9.26953125" defaultRowHeight="16" x14ac:dyDescent="0.45"/>
  <cols>
    <col min="1" max="1" width="9.26953125" style="367"/>
    <col min="2" max="2" width="5" style="367" customWidth="1"/>
    <col min="3" max="3" width="48.7265625" style="367" customWidth="1"/>
    <col min="4" max="4" width="3.26953125" style="367" customWidth="1"/>
    <col min="5" max="5" width="4.81640625" style="367" customWidth="1"/>
    <col min="6" max="6" width="20.26953125" style="367" customWidth="1"/>
    <col min="7" max="7" width="5.54296875" style="367" customWidth="1"/>
    <col min="8" max="8" width="20.26953125" style="367" customWidth="1"/>
    <col min="9" max="16384" width="9.26953125" style="367"/>
  </cols>
  <sheetData>
    <row r="1" spans="2:8" ht="16.5" x14ac:dyDescent="0.45">
      <c r="B1" s="424"/>
      <c r="C1" s="629" t="s">
        <v>5705</v>
      </c>
      <c r="D1" s="847" t="s">
        <v>41</v>
      </c>
      <c r="E1" s="630"/>
      <c r="F1" s="2379"/>
      <c r="G1" s="843"/>
      <c r="H1" s="845"/>
    </row>
    <row r="2" spans="2:8" x14ac:dyDescent="0.45">
      <c r="B2" s="426"/>
      <c r="C2" s="427"/>
      <c r="D2" s="427"/>
      <c r="E2" s="427"/>
      <c r="F2" s="2372"/>
      <c r="G2" s="844"/>
      <c r="H2" s="846"/>
    </row>
    <row r="5" spans="2:8" ht="16.5" x14ac:dyDescent="0.45">
      <c r="B5" s="849" t="s">
        <v>1924</v>
      </c>
      <c r="C5" s="849"/>
      <c r="D5" s="849"/>
      <c r="E5" s="849"/>
      <c r="F5" s="849"/>
      <c r="G5" s="849"/>
      <c r="H5" s="849"/>
    </row>
    <row r="6" spans="2:8" x14ac:dyDescent="0.45">
      <c r="B6" s="2373" t="s">
        <v>370</v>
      </c>
      <c r="C6" s="2373"/>
      <c r="D6" s="2373"/>
      <c r="E6" s="2373"/>
      <c r="F6" s="2373"/>
      <c r="G6" s="2373"/>
      <c r="H6" s="2373"/>
    </row>
    <row r="7" spans="2:8" ht="21" x14ac:dyDescent="0.55000000000000004">
      <c r="B7" s="2374" t="s">
        <v>371</v>
      </c>
      <c r="C7" s="2374"/>
      <c r="D7" s="2374"/>
      <c r="E7" s="2374"/>
      <c r="F7" s="2374"/>
      <c r="G7" s="2374"/>
      <c r="H7" s="2374"/>
    </row>
    <row r="8" spans="2:8" x14ac:dyDescent="0.45">
      <c r="B8" s="2375" t="s">
        <v>4060</v>
      </c>
      <c r="C8" s="2375"/>
      <c r="D8" s="2375"/>
      <c r="E8" s="2375"/>
      <c r="F8" s="2375"/>
      <c r="G8" s="2375"/>
      <c r="H8" s="2375"/>
    </row>
    <row r="9" spans="2:8" ht="16.5" x14ac:dyDescent="0.45">
      <c r="B9" s="381"/>
      <c r="C9" s="901" t="s">
        <v>4061</v>
      </c>
      <c r="D9" s="850"/>
      <c r="E9" s="850"/>
      <c r="F9" s="850"/>
      <c r="G9" s="850"/>
      <c r="H9" s="850"/>
    </row>
    <row r="10" spans="2:8" ht="16.5" x14ac:dyDescent="0.45">
      <c r="B10" s="2376" t="str">
        <f>"[01b] Kỳ tính thuế: "&amp;RIGHT(KB_LoaiVat,LEN(KB_LoaiVat)-5)&amp;" "&amp;GTGT!$D$1&amp;" năm "&amp;YEAR(KB_Den)</f>
        <v>[01b] Kỳ tính thuế: tháng III năm 2026</v>
      </c>
      <c r="C10" s="2376"/>
      <c r="D10" s="2376"/>
      <c r="E10" s="2376"/>
      <c r="F10" s="2376"/>
      <c r="G10" s="2376"/>
      <c r="H10" s="2376"/>
    </row>
    <row r="11" spans="2:8" ht="16.5" x14ac:dyDescent="0.45">
      <c r="B11" s="2376" t="s">
        <v>373</v>
      </c>
      <c r="C11" s="2376"/>
      <c r="D11" s="2376"/>
      <c r="E11" s="2376"/>
      <c r="F11" s="2376"/>
      <c r="G11" s="2376"/>
      <c r="H11" s="2376"/>
    </row>
    <row r="12" spans="2:8" ht="16.5" x14ac:dyDescent="0.45">
      <c r="B12" s="381"/>
      <c r="C12" s="381" t="str">
        <f>"[04] Tên người nộp thuế: "&amp;KB_CTy</f>
        <v xml:space="preserve">[04] Tên người nộp thuế: </v>
      </c>
      <c r="D12" s="381"/>
      <c r="E12" s="381"/>
      <c r="F12" s="381"/>
      <c r="G12" s="381"/>
      <c r="H12" s="381"/>
    </row>
    <row r="13" spans="2:8" ht="16.5" x14ac:dyDescent="0.45">
      <c r="B13" s="381"/>
      <c r="C13" s="381" t="str">
        <f>"[05] Mã số thuế: "&amp;KB_MST</f>
        <v xml:space="preserve">[05] Mã số thuế: </v>
      </c>
      <c r="D13" s="381"/>
      <c r="E13" s="381"/>
      <c r="F13" s="381"/>
      <c r="G13" s="381"/>
      <c r="H13" s="381"/>
    </row>
    <row r="14" spans="2:8" ht="16.5" x14ac:dyDescent="0.45">
      <c r="B14" s="381"/>
      <c r="C14" s="381" t="s">
        <v>4062</v>
      </c>
      <c r="D14" s="381"/>
      <c r="E14" s="381"/>
      <c r="F14" s="381"/>
      <c r="G14" s="381"/>
      <c r="H14" s="381"/>
    </row>
    <row r="15" spans="2:8" ht="16.5" x14ac:dyDescent="0.45">
      <c r="B15" s="381"/>
      <c r="C15" s="381" t="s">
        <v>4063</v>
      </c>
      <c r="D15" s="381"/>
      <c r="E15" s="381"/>
      <c r="F15" s="381"/>
      <c r="G15" s="381"/>
      <c r="H15" s="381"/>
    </row>
    <row r="16" spans="2:8" ht="16.5" x14ac:dyDescent="0.45">
      <c r="B16" s="381"/>
      <c r="C16" s="381" t="s">
        <v>4064</v>
      </c>
      <c r="D16" s="381"/>
      <c r="E16" s="381"/>
      <c r="F16" s="381"/>
      <c r="G16" s="381"/>
      <c r="H16" s="381"/>
    </row>
    <row r="17" spans="2:8" ht="16.5" x14ac:dyDescent="0.45">
      <c r="B17" s="381"/>
      <c r="C17" s="381" t="s">
        <v>2517</v>
      </c>
      <c r="D17" s="381"/>
      <c r="E17" s="381"/>
      <c r="F17" s="381"/>
      <c r="G17" s="381"/>
      <c r="H17" s="381"/>
    </row>
    <row r="18" spans="2:8" ht="16.5" x14ac:dyDescent="0.45">
      <c r="B18" s="381"/>
      <c r="C18" s="381" t="s">
        <v>4065</v>
      </c>
      <c r="D18" s="381"/>
      <c r="E18" s="381"/>
      <c r="F18" s="381"/>
      <c r="G18" s="381"/>
      <c r="H18" s="381"/>
    </row>
    <row r="19" spans="2:8" ht="16.5" x14ac:dyDescent="0.45">
      <c r="B19" s="381"/>
      <c r="C19" s="381" t="s">
        <v>2021</v>
      </c>
      <c r="D19" s="381"/>
      <c r="E19" s="381"/>
      <c r="F19" s="381"/>
      <c r="G19" s="381"/>
      <c r="H19" s="381"/>
    </row>
    <row r="20" spans="2:8" ht="16.5" x14ac:dyDescent="0.45">
      <c r="B20" s="381"/>
      <c r="C20" s="381" t="s">
        <v>4066</v>
      </c>
      <c r="D20" s="381"/>
      <c r="E20" s="381"/>
      <c r="F20" s="381"/>
      <c r="G20" s="381"/>
      <c r="H20" s="381"/>
    </row>
    <row r="21" spans="2:8" x14ac:dyDescent="0.45">
      <c r="H21" s="728" t="s">
        <v>237</v>
      </c>
    </row>
    <row r="22" spans="2:8" ht="32" x14ac:dyDescent="0.45">
      <c r="B22" s="434" t="s">
        <v>45</v>
      </c>
      <c r="C22" s="2359" t="s">
        <v>281</v>
      </c>
      <c r="D22" s="2359"/>
      <c r="E22" s="435"/>
      <c r="F22" s="435" t="s">
        <v>374</v>
      </c>
      <c r="G22" s="435"/>
      <c r="H22" s="436" t="s">
        <v>2023</v>
      </c>
    </row>
    <row r="23" spans="2:8" ht="16.5" x14ac:dyDescent="0.45">
      <c r="B23" s="862" t="s">
        <v>106</v>
      </c>
      <c r="C23" s="2377" t="s">
        <v>375</v>
      </c>
      <c r="D23" s="2377"/>
      <c r="E23" s="864" t="s">
        <v>517</v>
      </c>
      <c r="F23" s="733"/>
      <c r="G23" s="865"/>
      <c r="H23" s="863"/>
    </row>
    <row r="24" spans="2:8" ht="16.5" x14ac:dyDescent="0.45">
      <c r="B24" s="866" t="s">
        <v>107</v>
      </c>
      <c r="C24" s="2363" t="s">
        <v>376</v>
      </c>
      <c r="D24" s="2363"/>
      <c r="E24" s="867"/>
      <c r="F24" s="456"/>
      <c r="G24" s="868" t="s">
        <v>518</v>
      </c>
      <c r="H24" s="457">
        <f>GTGT!H23</f>
        <v>0</v>
      </c>
    </row>
    <row r="25" spans="2:8" ht="15" customHeight="1" x14ac:dyDescent="0.45">
      <c r="B25" s="866" t="s">
        <v>108</v>
      </c>
      <c r="C25" s="2363" t="s">
        <v>4067</v>
      </c>
      <c r="D25" s="2363"/>
      <c r="E25" s="867"/>
      <c r="F25" s="456"/>
      <c r="G25" s="868"/>
      <c r="H25" s="457"/>
    </row>
    <row r="26" spans="2:8" ht="15" customHeight="1" x14ac:dyDescent="0.45">
      <c r="B26" s="866" t="s">
        <v>39</v>
      </c>
      <c r="C26" s="2363" t="s">
        <v>378</v>
      </c>
      <c r="D26" s="2363"/>
      <c r="E26" s="867"/>
      <c r="F26" s="456"/>
      <c r="G26" s="868"/>
      <c r="H26" s="457"/>
    </row>
    <row r="27" spans="2:8" x14ac:dyDescent="0.45">
      <c r="B27" s="613">
        <v>1</v>
      </c>
      <c r="C27" s="2368" t="s">
        <v>4068</v>
      </c>
      <c r="D27" s="2368"/>
      <c r="E27" s="418" t="s">
        <v>649</v>
      </c>
      <c r="F27" s="410">
        <f>GTGT!F26</f>
        <v>0</v>
      </c>
      <c r="G27" s="861" t="s">
        <v>650</v>
      </c>
      <c r="H27" s="411">
        <f>GTGT!H26</f>
        <v>53704</v>
      </c>
    </row>
    <row r="28" spans="2:8" x14ac:dyDescent="0.45">
      <c r="B28" s="613"/>
      <c r="C28" s="852" t="s">
        <v>4069</v>
      </c>
      <c r="D28" s="852"/>
      <c r="E28" s="418" t="s">
        <v>1916</v>
      </c>
      <c r="F28" s="410">
        <f>GTGT!F27</f>
        <v>0</v>
      </c>
      <c r="G28" s="861" t="s">
        <v>1917</v>
      </c>
      <c r="H28" s="411">
        <f>GTGT!H27</f>
        <v>0</v>
      </c>
    </row>
    <row r="29" spans="2:8" x14ac:dyDescent="0.45">
      <c r="B29" s="613">
        <v>2</v>
      </c>
      <c r="C29" s="2368" t="s">
        <v>1920</v>
      </c>
      <c r="D29" s="2368"/>
      <c r="E29" s="418"/>
      <c r="F29" s="410"/>
      <c r="G29" s="861" t="s">
        <v>651</v>
      </c>
      <c r="H29" s="411">
        <f>GTGT!H28</f>
        <v>53704</v>
      </c>
    </row>
    <row r="30" spans="2:8" ht="16.5" x14ac:dyDescent="0.45">
      <c r="B30" s="866" t="s">
        <v>40</v>
      </c>
      <c r="C30" s="2363" t="s">
        <v>380</v>
      </c>
      <c r="D30" s="2363"/>
      <c r="E30" s="867"/>
      <c r="F30" s="456"/>
      <c r="G30" s="868"/>
      <c r="H30" s="457"/>
    </row>
    <row r="31" spans="2:8" x14ac:dyDescent="0.45">
      <c r="B31" s="613">
        <v>1</v>
      </c>
      <c r="C31" s="2368" t="s">
        <v>4070</v>
      </c>
      <c r="D31" s="2368"/>
      <c r="E31" s="418" t="s">
        <v>652</v>
      </c>
      <c r="F31" s="410">
        <f>GTGT!F30</f>
        <v>0</v>
      </c>
      <c r="G31" s="861"/>
      <c r="H31" s="411"/>
    </row>
    <row r="32" spans="2:8" x14ac:dyDescent="0.45">
      <c r="B32" s="613">
        <v>2</v>
      </c>
      <c r="C32" s="2358" t="s">
        <v>4071</v>
      </c>
      <c r="D32" s="2358"/>
      <c r="E32" s="860" t="s">
        <v>653</v>
      </c>
      <c r="F32" s="410">
        <f>+F33+F34+F35+F36-F37</f>
        <v>0</v>
      </c>
      <c r="G32" s="861" t="s">
        <v>654</v>
      </c>
      <c r="H32" s="411">
        <f>+H34+H35</f>
        <v>0</v>
      </c>
    </row>
    <row r="33" spans="2:8" x14ac:dyDescent="0.45">
      <c r="B33" s="613" t="s">
        <v>382</v>
      </c>
      <c r="C33" s="2368" t="s">
        <v>383</v>
      </c>
      <c r="D33" s="2368"/>
      <c r="E33" s="418" t="s">
        <v>655</v>
      </c>
      <c r="F33" s="410">
        <f>GTGT!F32</f>
        <v>0</v>
      </c>
      <c r="G33" s="861"/>
      <c r="H33" s="411"/>
    </row>
    <row r="34" spans="2:8" x14ac:dyDescent="0.45">
      <c r="B34" s="613" t="s">
        <v>384</v>
      </c>
      <c r="C34" s="2368" t="s">
        <v>385</v>
      </c>
      <c r="D34" s="2368"/>
      <c r="E34" s="418" t="s">
        <v>656</v>
      </c>
      <c r="F34" s="410">
        <f>GTGT!F33</f>
        <v>0</v>
      </c>
      <c r="G34" s="861" t="s">
        <v>657</v>
      </c>
      <c r="H34" s="411">
        <f>GTGT!H33</f>
        <v>0</v>
      </c>
    </row>
    <row r="35" spans="2:8" x14ac:dyDescent="0.45">
      <c r="B35" s="613" t="s">
        <v>386</v>
      </c>
      <c r="C35" s="2368" t="s">
        <v>387</v>
      </c>
      <c r="D35" s="2368"/>
      <c r="E35" s="418" t="s">
        <v>658</v>
      </c>
      <c r="F35" s="410">
        <f>GTGT!F34</f>
        <v>0</v>
      </c>
      <c r="G35" s="861" t="s">
        <v>659</v>
      </c>
      <c r="H35" s="411">
        <f>GTGT!H34</f>
        <v>0</v>
      </c>
    </row>
    <row r="36" spans="2:8" x14ac:dyDescent="0.45">
      <c r="B36" s="613" t="s">
        <v>1856</v>
      </c>
      <c r="C36" s="852" t="s">
        <v>4072</v>
      </c>
      <c r="D36" s="852"/>
      <c r="E36" s="418" t="s">
        <v>1858</v>
      </c>
      <c r="F36" s="410">
        <f>GTGT!F35</f>
        <v>0</v>
      </c>
      <c r="G36" s="861"/>
      <c r="H36" s="411"/>
    </row>
    <row r="37" spans="2:8" x14ac:dyDescent="0.45">
      <c r="B37" s="613" t="s">
        <v>4073</v>
      </c>
      <c r="C37" s="852" t="s">
        <v>4074</v>
      </c>
      <c r="D37" s="852"/>
      <c r="E37" s="418" t="s">
        <v>4075</v>
      </c>
      <c r="F37" s="410">
        <f>GTGT_32b</f>
        <v>0</v>
      </c>
      <c r="G37" s="861"/>
      <c r="H37" s="411"/>
    </row>
    <row r="38" spans="2:8" x14ac:dyDescent="0.45">
      <c r="B38" s="858">
        <v>3</v>
      </c>
      <c r="C38" s="869" t="s">
        <v>4076</v>
      </c>
      <c r="D38" s="869"/>
      <c r="E38" s="870" t="s">
        <v>4077</v>
      </c>
      <c r="F38" s="492">
        <f>GTGT_34a</f>
        <v>0</v>
      </c>
      <c r="G38" s="871"/>
      <c r="H38" s="699"/>
    </row>
    <row r="39" spans="2:8" ht="16.5" x14ac:dyDescent="0.45">
      <c r="B39" s="877">
        <v>4</v>
      </c>
      <c r="C39" s="2369" t="s">
        <v>4078</v>
      </c>
      <c r="D39" s="2369"/>
      <c r="E39" s="878" t="s">
        <v>660</v>
      </c>
      <c r="F39" s="735">
        <f>+F31+F32+F38</f>
        <v>0</v>
      </c>
      <c r="G39" s="735" t="s">
        <v>661</v>
      </c>
      <c r="H39" s="717">
        <f>+H32</f>
        <v>0</v>
      </c>
    </row>
    <row r="40" spans="2:8" ht="16.5" x14ac:dyDescent="0.45">
      <c r="B40" s="874" t="s">
        <v>41</v>
      </c>
      <c r="C40" s="2362" t="s">
        <v>389</v>
      </c>
      <c r="D40" s="2362"/>
      <c r="E40" s="879"/>
      <c r="F40" s="442"/>
      <c r="G40" s="442" t="s">
        <v>662</v>
      </c>
      <c r="H40" s="443">
        <f>+H39-H29</f>
        <v>-53704</v>
      </c>
    </row>
    <row r="41" spans="2:8" ht="24.75" customHeight="1" x14ac:dyDescent="0.45">
      <c r="B41" s="880" t="s">
        <v>42</v>
      </c>
      <c r="C41" s="2370" t="s">
        <v>4079</v>
      </c>
      <c r="D41" s="2370"/>
      <c r="E41" s="881"/>
      <c r="F41" s="452"/>
      <c r="G41" s="882"/>
      <c r="H41" s="453"/>
    </row>
    <row r="42" spans="2:8" x14ac:dyDescent="0.45">
      <c r="B42" s="613">
        <v>1</v>
      </c>
      <c r="C42" s="2368" t="s">
        <v>4080</v>
      </c>
      <c r="D42" s="2368"/>
      <c r="E42" s="418"/>
      <c r="F42" s="410"/>
      <c r="G42" s="861" t="s">
        <v>663</v>
      </c>
      <c r="H42" s="411">
        <f>GTGT!H39</f>
        <v>0</v>
      </c>
    </row>
    <row r="43" spans="2:8" x14ac:dyDescent="0.45">
      <c r="B43" s="613">
        <v>2</v>
      </c>
      <c r="C43" s="2368" t="s">
        <v>4081</v>
      </c>
      <c r="D43" s="2368"/>
      <c r="E43" s="418"/>
      <c r="F43" s="410"/>
      <c r="G43" s="861" t="s">
        <v>664</v>
      </c>
      <c r="H43" s="411">
        <f>GTGT!H40</f>
        <v>0</v>
      </c>
    </row>
    <row r="44" spans="2:8" ht="16.5" x14ac:dyDescent="0.45">
      <c r="B44" s="866" t="s">
        <v>393</v>
      </c>
      <c r="C44" s="2360" t="s">
        <v>1918</v>
      </c>
      <c r="D44" s="2360"/>
      <c r="E44" s="883"/>
      <c r="F44" s="456"/>
      <c r="G44" s="868" t="s">
        <v>1919</v>
      </c>
      <c r="H44" s="457">
        <f>GTGT!H41</f>
        <v>0</v>
      </c>
    </row>
    <row r="45" spans="2:8" ht="16.5" x14ac:dyDescent="0.45">
      <c r="B45" s="866" t="s">
        <v>394</v>
      </c>
      <c r="C45" s="2363" t="s">
        <v>1860</v>
      </c>
      <c r="D45" s="2363"/>
      <c r="E45" s="867"/>
      <c r="F45" s="456"/>
      <c r="G45" s="868"/>
      <c r="H45" s="457"/>
    </row>
    <row r="46" spans="2:8" ht="25.4" customHeight="1" x14ac:dyDescent="0.45">
      <c r="B46" s="613">
        <v>1</v>
      </c>
      <c r="C46" s="2358" t="s">
        <v>4082</v>
      </c>
      <c r="D46" s="2358"/>
      <c r="E46" s="860"/>
      <c r="F46" s="410"/>
      <c r="G46" s="861" t="s">
        <v>725</v>
      </c>
      <c r="H46" s="411">
        <f>+MAX(H40-H24+H42-H43-H44,0)</f>
        <v>0</v>
      </c>
    </row>
    <row r="47" spans="2:8" ht="27" customHeight="1" x14ac:dyDescent="0.45">
      <c r="B47" s="858">
        <v>2</v>
      </c>
      <c r="C47" s="2364" t="s">
        <v>1922</v>
      </c>
      <c r="D47" s="2364"/>
      <c r="E47" s="884"/>
      <c r="F47" s="492"/>
      <c r="G47" s="871" t="s">
        <v>726</v>
      </c>
      <c r="H47" s="699"/>
    </row>
    <row r="48" spans="2:8" ht="16.5" x14ac:dyDescent="0.45">
      <c r="B48" s="877">
        <v>3</v>
      </c>
      <c r="C48" s="2365" t="s">
        <v>395</v>
      </c>
      <c r="D48" s="2365"/>
      <c r="E48" s="885"/>
      <c r="F48" s="735"/>
      <c r="G48" s="735" t="s">
        <v>666</v>
      </c>
      <c r="H48" s="717">
        <f>+H46-H47</f>
        <v>0</v>
      </c>
    </row>
    <row r="49" spans="2:8" ht="35.25" customHeight="1" x14ac:dyDescent="0.45">
      <c r="B49" s="874">
        <v>4</v>
      </c>
      <c r="C49" s="2366" t="s">
        <v>4083</v>
      </c>
      <c r="D49" s="2366"/>
      <c r="E49" s="876"/>
      <c r="F49" s="442"/>
      <c r="G49" s="442" t="s">
        <v>667</v>
      </c>
      <c r="H49" s="443">
        <f>-MIN(H40-H24+H42-H43-H44,0)</f>
        <v>53704</v>
      </c>
    </row>
    <row r="50" spans="2:8" x14ac:dyDescent="0.45">
      <c r="B50" s="886">
        <v>4.0999999999999996</v>
      </c>
      <c r="C50" s="2367" t="s">
        <v>1923</v>
      </c>
      <c r="D50" s="2367"/>
      <c r="E50" s="887"/>
      <c r="F50" s="467"/>
      <c r="G50" s="888" t="s">
        <v>668</v>
      </c>
      <c r="H50" s="468"/>
    </row>
    <row r="51" spans="2:8" ht="16.5" x14ac:dyDescent="0.45">
      <c r="B51" s="874">
        <v>4.2</v>
      </c>
      <c r="C51" s="2362" t="s">
        <v>396</v>
      </c>
      <c r="D51" s="2362"/>
      <c r="E51" s="879"/>
      <c r="F51" s="442"/>
      <c r="G51" s="442" t="s">
        <v>669</v>
      </c>
      <c r="H51" s="443">
        <f>+H49-H50</f>
        <v>53704</v>
      </c>
    </row>
    <row r="52" spans="2:8" x14ac:dyDescent="0.45">
      <c r="B52" s="581"/>
      <c r="C52" s="739" t="s">
        <v>2349</v>
      </c>
      <c r="D52" s="581"/>
      <c r="E52" s="581"/>
      <c r="F52" s="581"/>
      <c r="G52" s="581"/>
      <c r="H52" s="581"/>
    </row>
    <row r="53" spans="2:8" x14ac:dyDescent="0.45">
      <c r="B53" s="581"/>
      <c r="C53" s="581"/>
      <c r="D53" s="723"/>
      <c r="E53" s="723"/>
      <c r="F53" s="723"/>
      <c r="G53" s="812" t="s">
        <v>398</v>
      </c>
      <c r="H53" s="723"/>
    </row>
    <row r="54" spans="2:8" x14ac:dyDescent="0.45">
      <c r="B54" s="581"/>
      <c r="C54" s="889" t="s">
        <v>4084</v>
      </c>
      <c r="D54" s="741"/>
      <c r="E54" s="741"/>
      <c r="F54" s="723"/>
      <c r="G54" s="817" t="s">
        <v>399</v>
      </c>
      <c r="H54" s="723"/>
    </row>
    <row r="55" spans="2:8" x14ac:dyDescent="0.45">
      <c r="B55" s="581"/>
      <c r="C55" s="890" t="s">
        <v>400</v>
      </c>
      <c r="D55" s="741"/>
      <c r="E55" s="741"/>
      <c r="F55" s="723"/>
      <c r="G55" s="817" t="s">
        <v>401</v>
      </c>
      <c r="H55" s="723"/>
    </row>
    <row r="56" spans="2:8" x14ac:dyDescent="0.45">
      <c r="B56" s="581"/>
      <c r="C56" s="890" t="s">
        <v>4085</v>
      </c>
      <c r="D56" s="722"/>
      <c r="E56" s="722"/>
      <c r="F56" s="723"/>
      <c r="G56" s="816" t="s">
        <v>4086</v>
      </c>
      <c r="H56" s="723"/>
    </row>
    <row r="57" spans="2:8" x14ac:dyDescent="0.45">
      <c r="B57" s="581"/>
      <c r="C57" s="890"/>
      <c r="D57" s="723"/>
      <c r="E57" s="723"/>
      <c r="F57" s="723"/>
      <c r="G57" s="723"/>
      <c r="H57" s="723"/>
    </row>
    <row r="58" spans="2:8" x14ac:dyDescent="0.45">
      <c r="B58" s="581"/>
      <c r="C58" s="890"/>
      <c r="D58" s="723"/>
      <c r="E58" s="723"/>
      <c r="F58" s="723"/>
      <c r="G58" s="723"/>
      <c r="H58" s="723"/>
    </row>
    <row r="59" spans="2:8" x14ac:dyDescent="0.45">
      <c r="B59" s="581"/>
      <c r="C59" s="890"/>
      <c r="D59" s="723"/>
      <c r="E59" s="723"/>
      <c r="F59" s="723"/>
      <c r="G59" s="723"/>
      <c r="H59" s="723"/>
    </row>
    <row r="60" spans="2:8" x14ac:dyDescent="0.45">
      <c r="B60" s="581"/>
      <c r="C60" s="890"/>
      <c r="D60" s="723"/>
      <c r="E60" s="723"/>
      <c r="F60" s="723"/>
      <c r="G60" s="723"/>
      <c r="H60" s="723"/>
    </row>
    <row r="61" spans="2:8" x14ac:dyDescent="0.45">
      <c r="B61" s="581"/>
      <c r="C61" s="890"/>
      <c r="D61" s="723"/>
      <c r="E61" s="723"/>
      <c r="F61" s="723"/>
      <c r="G61" s="723"/>
      <c r="H61" s="723"/>
    </row>
    <row r="62" spans="2:8" x14ac:dyDescent="0.45">
      <c r="B62" s="581"/>
      <c r="C62" s="890"/>
      <c r="D62" s="723"/>
      <c r="E62" s="723"/>
      <c r="F62" s="741">
        <f>KB_GD</f>
        <v>0</v>
      </c>
      <c r="G62" s="741"/>
      <c r="H62" s="723"/>
    </row>
    <row r="63" spans="2:8" x14ac:dyDescent="0.45">
      <c r="B63" s="581"/>
      <c r="C63" s="890"/>
      <c r="D63" s="723"/>
      <c r="E63" s="723"/>
      <c r="F63" s="741"/>
      <c r="G63" s="741"/>
      <c r="H63" s="723"/>
    </row>
    <row r="64" spans="2:8" x14ac:dyDescent="0.45">
      <c r="C64" s="891" t="s">
        <v>404</v>
      </c>
      <c r="D64" s="892"/>
      <c r="E64" s="892"/>
      <c r="F64" s="892"/>
      <c r="G64" s="892"/>
      <c r="H64" s="892"/>
    </row>
    <row r="65" spans="3:8" x14ac:dyDescent="0.45">
      <c r="C65" s="892" t="s">
        <v>4087</v>
      </c>
      <c r="D65" s="892"/>
      <c r="E65" s="892"/>
      <c r="F65" s="892"/>
      <c r="G65" s="892"/>
      <c r="H65" s="892"/>
    </row>
    <row r="66" spans="3:8" x14ac:dyDescent="0.45">
      <c r="C66" s="892" t="s">
        <v>4088</v>
      </c>
      <c r="D66" s="892"/>
      <c r="E66" s="892"/>
      <c r="F66" s="892"/>
      <c r="G66" s="892"/>
      <c r="H66" s="892"/>
    </row>
  </sheetData>
  <dataConsolidate/>
  <mergeCells count="32">
    <mergeCell ref="B11:H11"/>
    <mergeCell ref="F1:F2"/>
    <mergeCell ref="B6:H6"/>
    <mergeCell ref="B7:H7"/>
    <mergeCell ref="B8:H8"/>
    <mergeCell ref="B10:H10"/>
    <mergeCell ref="C29:D29"/>
    <mergeCell ref="C30:D30"/>
    <mergeCell ref="C26:D26"/>
    <mergeCell ref="C27:D27"/>
    <mergeCell ref="C22:D22"/>
    <mergeCell ref="C23:D23"/>
    <mergeCell ref="C24:D24"/>
    <mergeCell ref="C25:D25"/>
    <mergeCell ref="C35:D35"/>
    <mergeCell ref="C39:D39"/>
    <mergeCell ref="C33:D33"/>
    <mergeCell ref="C34:D34"/>
    <mergeCell ref="C31:D31"/>
    <mergeCell ref="C32:D32"/>
    <mergeCell ref="C51:D51"/>
    <mergeCell ref="C40:D40"/>
    <mergeCell ref="C41:D41"/>
    <mergeCell ref="C42:D42"/>
    <mergeCell ref="C43:D43"/>
    <mergeCell ref="C44:D44"/>
    <mergeCell ref="C45:D45"/>
    <mergeCell ref="C46:D46"/>
    <mergeCell ref="C47:D47"/>
    <mergeCell ref="C48:D48"/>
    <mergeCell ref="C49:D49"/>
    <mergeCell ref="C50:D50"/>
  </mergeCells>
  <dataValidations count="1">
    <dataValidation type="list" allowBlank="1" showInputMessage="1" showErrorMessage="1" sqref="D1" xr:uid="{A30ADCB0-FDA6-4836-9E43-99E06C27BF4D}">
      <formula1>IF(KB_LoaiVat="Theo tháng",Thang,Quy)</formula1>
    </dataValidation>
  </dataValidations>
  <pageMargins left="0.09" right="0.11" top="0.3" bottom="0.26" header="0.2" footer="0.14000000000000001"/>
  <pageSetup orientation="portrait" r:id="rId1"/>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C8DC-3D5A-49AA-8577-F4A790D4B0A2}">
  <sheetPr codeName="Sheet3"/>
  <dimension ref="A1:T505"/>
  <sheetViews>
    <sheetView showGridLines="0" topLeftCell="K1" zoomScaleNormal="100" workbookViewId="0">
      <pane ySplit="5" topLeftCell="A6" activePane="bottomLeft" state="frozen"/>
      <selection pane="bottomLeft" activeCell="L21" sqref="L21"/>
    </sheetView>
  </sheetViews>
  <sheetFormatPr defaultRowHeight="16" x14ac:dyDescent="0.45"/>
  <cols>
    <col min="1" max="1" width="4.6328125" style="367" bestFit="1" customWidth="1"/>
    <col min="2" max="2" width="22.6328125" style="367" customWidth="1"/>
    <col min="3" max="3" width="13.26953125" style="367" bestFit="1" customWidth="1"/>
    <col min="4" max="4" width="8.26953125" style="367" bestFit="1" customWidth="1"/>
    <col min="5" max="5" width="10.26953125" style="367" bestFit="1" customWidth="1"/>
    <col min="6" max="7" width="16.6328125" style="367" customWidth="1"/>
    <col min="8" max="8" width="34.6328125" style="367" customWidth="1"/>
    <col min="9" max="9" width="9.90625" style="367" bestFit="1" customWidth="1"/>
    <col min="10" max="10" width="15.36328125" style="367" customWidth="1"/>
    <col min="11" max="11" width="11.54296875" style="367" customWidth="1"/>
    <col min="12" max="12" width="108.54296875" style="367" customWidth="1"/>
    <col min="13" max="19" width="8.7265625" style="367"/>
    <col min="20" max="20" width="8.6328125" style="367" customWidth="1"/>
    <col min="21" max="21" width="9.6328125" style="367" customWidth="1"/>
    <col min="22" max="22" width="11.6328125" style="367" customWidth="1"/>
    <col min="23" max="23" width="32.6328125" style="367" customWidth="1"/>
    <col min="24" max="24" width="13.6328125" style="367" customWidth="1"/>
    <col min="25" max="25" width="9.6328125" style="367" customWidth="1"/>
    <col min="26" max="26" width="14.6328125" style="367" customWidth="1"/>
    <col min="27" max="27" width="12.6328125" style="367" customWidth="1"/>
    <col min="28" max="28" width="7.6328125" style="367" customWidth="1"/>
    <col min="29" max="29" width="15.6328125" style="367" customWidth="1"/>
    <col min="30" max="30" width="24.6328125" style="367" customWidth="1"/>
    <col min="31" max="31" width="12.6328125" style="367" customWidth="1"/>
    <col min="32" max="16384" width="8.7265625" style="367"/>
  </cols>
  <sheetData>
    <row r="1" spans="1:20" ht="26" customHeight="1" x14ac:dyDescent="0.45"/>
    <row r="2" spans="1:20" ht="17.5" x14ac:dyDescent="0.45">
      <c r="B2" s="995" t="s">
        <v>5708</v>
      </c>
      <c r="K2" s="1906" t="s">
        <v>4436</v>
      </c>
      <c r="L2" s="377" t="s">
        <v>5947</v>
      </c>
    </row>
    <row r="3" spans="1:20" x14ac:dyDescent="0.45">
      <c r="B3" s="892" t="s">
        <v>5709</v>
      </c>
      <c r="K3" s="377" t="s">
        <v>6041</v>
      </c>
      <c r="L3" s="377" t="s">
        <v>4478</v>
      </c>
    </row>
    <row r="4" spans="1:20" x14ac:dyDescent="0.45">
      <c r="T4" s="996" t="s">
        <v>4472</v>
      </c>
    </row>
    <row r="5" spans="1:20" ht="32" x14ac:dyDescent="0.45">
      <c r="A5" s="434" t="s">
        <v>45</v>
      </c>
      <c r="B5" s="435" t="s">
        <v>4420</v>
      </c>
      <c r="C5" s="435" t="s">
        <v>4421</v>
      </c>
      <c r="D5" s="435" t="s">
        <v>5710</v>
      </c>
      <c r="E5" s="435" t="s">
        <v>362</v>
      </c>
      <c r="F5" s="435" t="s">
        <v>5711</v>
      </c>
      <c r="G5" s="435" t="s">
        <v>5712</v>
      </c>
      <c r="H5" s="435" t="s">
        <v>99</v>
      </c>
      <c r="I5" s="436" t="s">
        <v>5713</v>
      </c>
      <c r="K5" s="1011" t="s">
        <v>4393</v>
      </c>
      <c r="L5" s="1012" t="s">
        <v>4394</v>
      </c>
    </row>
    <row r="6" spans="1:20" x14ac:dyDescent="0.45">
      <c r="A6" s="1002" t="str">
        <f>IF(COUNTA(B6:G6)=0,"",ROW()-5)</f>
        <v/>
      </c>
      <c r="B6" s="997"/>
      <c r="C6" s="390"/>
      <c r="D6" s="390"/>
      <c r="E6" s="390"/>
      <c r="F6" s="1000"/>
      <c r="G6" s="1000"/>
      <c r="H6" s="389"/>
      <c r="I6" s="1005" t="str">
        <f>IF($D6="TTCH",IF(COUNTIFS($D$6:$D$505,"CTTT",$E$6:$E$505,$E6)=0,"CON TREO",""),"")</f>
        <v/>
      </c>
      <c r="K6" s="1008" t="s">
        <v>4276</v>
      </c>
      <c r="L6" s="1013" t="s">
        <v>4395</v>
      </c>
    </row>
    <row r="7" spans="1:20" x14ac:dyDescent="0.45">
      <c r="A7" s="1003"/>
      <c r="B7" s="998"/>
      <c r="C7" s="393"/>
      <c r="D7" s="393"/>
      <c r="E7" s="393"/>
      <c r="F7" s="1001"/>
      <c r="G7" s="1001"/>
      <c r="H7" s="392"/>
      <c r="I7" s="1006"/>
      <c r="K7" s="1009" t="s">
        <v>4277</v>
      </c>
      <c r="L7" s="1014" t="s">
        <v>4396</v>
      </c>
    </row>
    <row r="8" spans="1:20" x14ac:dyDescent="0.45">
      <c r="A8" s="1003"/>
      <c r="B8" s="998"/>
      <c r="C8" s="393"/>
      <c r="D8" s="393"/>
      <c r="E8" s="393"/>
      <c r="F8" s="1001"/>
      <c r="G8" s="1001"/>
      <c r="H8" s="392"/>
      <c r="I8" s="1006"/>
      <c r="K8" s="1009" t="s">
        <v>4278</v>
      </c>
      <c r="L8" s="1014" t="s">
        <v>4397</v>
      </c>
    </row>
    <row r="9" spans="1:20" x14ac:dyDescent="0.45">
      <c r="A9" s="1003"/>
      <c r="B9" s="998"/>
      <c r="C9" s="393"/>
      <c r="D9" s="393"/>
      <c r="E9" s="393"/>
      <c r="F9" s="1001"/>
      <c r="G9" s="1001"/>
      <c r="H9" s="392"/>
      <c r="I9" s="1006"/>
      <c r="K9" s="1009" t="s">
        <v>4279</v>
      </c>
      <c r="L9" s="1014" t="s">
        <v>4398</v>
      </c>
    </row>
    <row r="10" spans="1:20" x14ac:dyDescent="0.45">
      <c r="A10" s="1003"/>
      <c r="B10" s="998"/>
      <c r="C10" s="393"/>
      <c r="D10" s="393"/>
      <c r="E10" s="393"/>
      <c r="F10" s="1001"/>
      <c r="G10" s="1001"/>
      <c r="H10" s="392"/>
      <c r="I10" s="1006"/>
      <c r="K10" s="1009" t="s">
        <v>4399</v>
      </c>
      <c r="L10" s="1014" t="s">
        <v>4400</v>
      </c>
    </row>
    <row r="11" spans="1:20" x14ac:dyDescent="0.45">
      <c r="A11" s="1003"/>
      <c r="B11" s="998"/>
      <c r="C11" s="393"/>
      <c r="D11" s="393"/>
      <c r="E11" s="393"/>
      <c r="F11" s="1001"/>
      <c r="G11" s="1001"/>
      <c r="H11" s="392"/>
      <c r="I11" s="1006"/>
      <c r="K11" s="1009" t="s">
        <v>4401</v>
      </c>
      <c r="L11" s="1014" t="s">
        <v>4402</v>
      </c>
    </row>
    <row r="12" spans="1:20" x14ac:dyDescent="0.45">
      <c r="A12" s="1003"/>
      <c r="B12" s="998"/>
      <c r="C12" s="393"/>
      <c r="D12" s="393"/>
      <c r="E12" s="393"/>
      <c r="F12" s="1001"/>
      <c r="G12" s="1001"/>
      <c r="H12" s="392"/>
      <c r="I12" s="1006"/>
      <c r="K12" s="1009" t="s">
        <v>4403</v>
      </c>
      <c r="L12" s="1014" t="s">
        <v>4404</v>
      </c>
    </row>
    <row r="13" spans="1:20" x14ac:dyDescent="0.45">
      <c r="A13" s="1003"/>
      <c r="B13" s="998"/>
      <c r="C13" s="393"/>
      <c r="D13" s="393"/>
      <c r="E13" s="393"/>
      <c r="F13" s="1001"/>
      <c r="G13" s="1001"/>
      <c r="H13" s="392"/>
      <c r="I13" s="1006"/>
      <c r="K13" s="1009" t="s">
        <v>4405</v>
      </c>
      <c r="L13" s="1014" t="s">
        <v>4406</v>
      </c>
    </row>
    <row r="14" spans="1:20" x14ac:dyDescent="0.45">
      <c r="A14" s="1003"/>
      <c r="B14" s="998"/>
      <c r="C14" s="393"/>
      <c r="D14" s="393"/>
      <c r="E14" s="393"/>
      <c r="F14" s="1001"/>
      <c r="G14" s="1001"/>
      <c r="H14" s="392"/>
      <c r="I14" s="1006"/>
      <c r="K14" s="1009" t="s">
        <v>4407</v>
      </c>
      <c r="L14" s="1014" t="s">
        <v>4408</v>
      </c>
    </row>
    <row r="15" spans="1:20" x14ac:dyDescent="0.45">
      <c r="A15" s="1003"/>
      <c r="B15" s="998"/>
      <c r="C15" s="393"/>
      <c r="D15" s="393"/>
      <c r="E15" s="393"/>
      <c r="F15" s="1001"/>
      <c r="G15" s="1001"/>
      <c r="H15" s="392"/>
      <c r="I15" s="1006"/>
      <c r="K15" s="1009" t="s">
        <v>4280</v>
      </c>
      <c r="L15" s="1014" t="s">
        <v>4409</v>
      </c>
    </row>
    <row r="16" spans="1:20" x14ac:dyDescent="0.45">
      <c r="A16" s="1003"/>
      <c r="B16" s="998"/>
      <c r="C16" s="393"/>
      <c r="D16" s="393"/>
      <c r="E16" s="393"/>
      <c r="F16" s="1001"/>
      <c r="G16" s="1001"/>
      <c r="H16" s="392"/>
      <c r="I16" s="1006"/>
      <c r="K16" s="1010" t="s">
        <v>4281</v>
      </c>
      <c r="L16" s="1015" t="s">
        <v>4410</v>
      </c>
    </row>
    <row r="17" spans="1:12" x14ac:dyDescent="0.45">
      <c r="A17" s="1003"/>
      <c r="B17" s="998"/>
      <c r="C17" s="393"/>
      <c r="D17" s="393"/>
      <c r="E17" s="393"/>
      <c r="F17" s="1001"/>
      <c r="G17" s="1001"/>
      <c r="H17" s="392"/>
      <c r="I17" s="1006"/>
      <c r="L17" s="842"/>
    </row>
    <row r="18" spans="1:12" x14ac:dyDescent="0.45">
      <c r="A18" s="1003"/>
      <c r="B18" s="998"/>
      <c r="C18" s="393"/>
      <c r="D18" s="393"/>
      <c r="E18" s="393"/>
      <c r="F18" s="1001"/>
      <c r="G18" s="1001"/>
      <c r="H18" s="392"/>
      <c r="I18" s="1006"/>
      <c r="K18" s="2128" t="s">
        <v>4411</v>
      </c>
      <c r="L18" s="371" t="s">
        <v>4412</v>
      </c>
    </row>
    <row r="19" spans="1:12" x14ac:dyDescent="0.45">
      <c r="A19" s="1003"/>
      <c r="B19" s="998"/>
      <c r="C19" s="393"/>
      <c r="D19" s="393"/>
      <c r="E19" s="393"/>
      <c r="F19" s="1001"/>
      <c r="G19" s="1001"/>
      <c r="H19" s="392"/>
      <c r="I19" s="1006"/>
      <c r="K19" s="2129" t="s">
        <v>4413</v>
      </c>
      <c r="L19" s="1016" t="s">
        <v>4414</v>
      </c>
    </row>
    <row r="20" spans="1:12" x14ac:dyDescent="0.45">
      <c r="A20" s="1003"/>
      <c r="B20" s="998"/>
      <c r="C20" s="393"/>
      <c r="D20" s="393"/>
      <c r="E20" s="393"/>
      <c r="F20" s="1001"/>
      <c r="G20" s="1001"/>
      <c r="H20" s="392"/>
      <c r="I20" s="1006"/>
      <c r="K20" s="2129" t="s">
        <v>4413</v>
      </c>
      <c r="L20" s="1016" t="s">
        <v>4415</v>
      </c>
    </row>
    <row r="21" spans="1:12" x14ac:dyDescent="0.45">
      <c r="A21" s="1003"/>
      <c r="B21" s="998"/>
      <c r="C21" s="393"/>
      <c r="D21" s="393"/>
      <c r="E21" s="393"/>
      <c r="F21" s="1001"/>
      <c r="G21" s="1001"/>
      <c r="H21" s="392"/>
      <c r="I21" s="1006"/>
      <c r="K21" s="2129" t="s">
        <v>4416</v>
      </c>
      <c r="L21" s="1016" t="s">
        <v>4417</v>
      </c>
    </row>
    <row r="22" spans="1:12" x14ac:dyDescent="0.45">
      <c r="A22" s="1003"/>
      <c r="B22" s="998"/>
      <c r="C22" s="393"/>
      <c r="D22" s="393"/>
      <c r="E22" s="393"/>
      <c r="F22" s="1001"/>
      <c r="G22" s="1001"/>
      <c r="H22" s="392"/>
      <c r="I22" s="1006"/>
      <c r="K22" s="2129" t="s">
        <v>4479</v>
      </c>
      <c r="L22" s="1016" t="s">
        <v>4469</v>
      </c>
    </row>
    <row r="23" spans="1:12" x14ac:dyDescent="0.45">
      <c r="A23" s="1003"/>
      <c r="B23" s="998"/>
      <c r="C23" s="393"/>
      <c r="D23" s="393"/>
      <c r="E23" s="393"/>
      <c r="F23" s="1001"/>
      <c r="G23" s="1001"/>
      <c r="H23" s="392"/>
      <c r="I23" s="1006"/>
      <c r="K23" s="2129" t="s">
        <v>4470</v>
      </c>
      <c r="L23" s="1016" t="s">
        <v>4471</v>
      </c>
    </row>
    <row r="24" spans="1:12" x14ac:dyDescent="0.45">
      <c r="A24" s="1003"/>
      <c r="B24" s="998"/>
      <c r="C24" s="393"/>
      <c r="D24" s="393"/>
      <c r="E24" s="393"/>
      <c r="F24" s="1001"/>
      <c r="G24" s="1001"/>
      <c r="H24" s="392"/>
      <c r="I24" s="1006"/>
    </row>
    <row r="25" spans="1:12" x14ac:dyDescent="0.45">
      <c r="A25" s="1003"/>
      <c r="B25" s="998"/>
      <c r="C25" s="393"/>
      <c r="D25" s="393"/>
      <c r="E25" s="393"/>
      <c r="F25" s="1001"/>
      <c r="G25" s="1001"/>
      <c r="H25" s="392"/>
      <c r="I25" s="1006"/>
    </row>
    <row r="26" spans="1:12" x14ac:dyDescent="0.45">
      <c r="A26" s="1003"/>
      <c r="B26" s="998"/>
      <c r="C26" s="393"/>
      <c r="D26" s="393"/>
      <c r="E26" s="393"/>
      <c r="F26" s="1001"/>
      <c r="G26" s="1001"/>
      <c r="H26" s="392"/>
      <c r="I26" s="1006"/>
    </row>
    <row r="27" spans="1:12" x14ac:dyDescent="0.45">
      <c r="A27" s="1003"/>
      <c r="B27" s="998"/>
      <c r="C27" s="393"/>
      <c r="D27" s="393"/>
      <c r="E27" s="393"/>
      <c r="F27" s="1001"/>
      <c r="G27" s="1001"/>
      <c r="H27" s="392"/>
      <c r="I27" s="1006"/>
    </row>
    <row r="28" spans="1:12" x14ac:dyDescent="0.45">
      <c r="A28" s="1003"/>
      <c r="B28" s="998"/>
      <c r="C28" s="393"/>
      <c r="D28" s="393"/>
      <c r="E28" s="393"/>
      <c r="F28" s="1001"/>
      <c r="G28" s="1001"/>
      <c r="H28" s="392"/>
      <c r="I28" s="1006"/>
    </row>
    <row r="29" spans="1:12" x14ac:dyDescent="0.45">
      <c r="A29" s="1003"/>
      <c r="B29" s="998"/>
      <c r="C29" s="393"/>
      <c r="D29" s="393"/>
      <c r="E29" s="393"/>
      <c r="F29" s="1001"/>
      <c r="G29" s="1001"/>
      <c r="H29" s="392"/>
      <c r="I29" s="1006"/>
    </row>
    <row r="30" spans="1:12" x14ac:dyDescent="0.45">
      <c r="A30" s="1003"/>
      <c r="B30" s="998"/>
      <c r="C30" s="393"/>
      <c r="D30" s="393"/>
      <c r="E30" s="393"/>
      <c r="F30" s="1001"/>
      <c r="G30" s="1001"/>
      <c r="H30" s="392"/>
      <c r="I30" s="1006"/>
    </row>
    <row r="31" spans="1:12" x14ac:dyDescent="0.45">
      <c r="A31" s="1003"/>
      <c r="B31" s="998"/>
      <c r="C31" s="393"/>
      <c r="D31" s="393"/>
      <c r="E31" s="393"/>
      <c r="F31" s="1001"/>
      <c r="G31" s="1001"/>
      <c r="H31" s="392"/>
      <c r="I31" s="1006"/>
    </row>
    <row r="32" spans="1:12" x14ac:dyDescent="0.45">
      <c r="A32" s="1003"/>
      <c r="B32" s="998"/>
      <c r="C32" s="393"/>
      <c r="D32" s="393"/>
      <c r="E32" s="393"/>
      <c r="F32" s="1001"/>
      <c r="G32" s="1001"/>
      <c r="H32" s="392"/>
      <c r="I32" s="1006"/>
    </row>
    <row r="33" spans="1:9" x14ac:dyDescent="0.45">
      <c r="A33" s="1003"/>
      <c r="B33" s="998"/>
      <c r="C33" s="393"/>
      <c r="D33" s="393"/>
      <c r="E33" s="393"/>
      <c r="F33" s="1001"/>
      <c r="G33" s="1001"/>
      <c r="H33" s="392"/>
      <c r="I33" s="1006"/>
    </row>
    <row r="34" spans="1:9" x14ac:dyDescent="0.45">
      <c r="A34" s="1003"/>
      <c r="B34" s="998"/>
      <c r="C34" s="393"/>
      <c r="D34" s="393"/>
      <c r="E34" s="393"/>
      <c r="F34" s="1001"/>
      <c r="G34" s="1001"/>
      <c r="H34" s="392"/>
      <c r="I34" s="1006"/>
    </row>
    <row r="35" spans="1:9" x14ac:dyDescent="0.45">
      <c r="A35" s="1003"/>
      <c r="B35" s="998"/>
      <c r="C35" s="393"/>
      <c r="D35" s="393"/>
      <c r="E35" s="393"/>
      <c r="F35" s="1001"/>
      <c r="G35" s="1001"/>
      <c r="H35" s="392"/>
      <c r="I35" s="1006"/>
    </row>
    <row r="36" spans="1:9" x14ac:dyDescent="0.45">
      <c r="A36" s="1003"/>
      <c r="B36" s="998"/>
      <c r="C36" s="393"/>
      <c r="D36" s="393"/>
      <c r="E36" s="393"/>
      <c r="F36" s="1001"/>
      <c r="G36" s="1001"/>
      <c r="H36" s="392"/>
      <c r="I36" s="1006"/>
    </row>
    <row r="37" spans="1:9" x14ac:dyDescent="0.45">
      <c r="A37" s="1003"/>
      <c r="B37" s="998"/>
      <c r="C37" s="393"/>
      <c r="D37" s="393"/>
      <c r="E37" s="393"/>
      <c r="F37" s="1001"/>
      <c r="G37" s="1001"/>
      <c r="H37" s="392"/>
      <c r="I37" s="1006"/>
    </row>
    <row r="38" spans="1:9" x14ac:dyDescent="0.45">
      <c r="A38" s="1003"/>
      <c r="B38" s="998"/>
      <c r="C38" s="393"/>
      <c r="D38" s="393"/>
      <c r="E38" s="393"/>
      <c r="F38" s="1001"/>
      <c r="G38" s="1001"/>
      <c r="H38" s="392"/>
      <c r="I38" s="1006"/>
    </row>
    <row r="39" spans="1:9" x14ac:dyDescent="0.45">
      <c r="A39" s="1003"/>
      <c r="B39" s="998"/>
      <c r="C39" s="393"/>
      <c r="D39" s="393"/>
      <c r="E39" s="393"/>
      <c r="F39" s="1001"/>
      <c r="G39" s="1001"/>
      <c r="H39" s="392"/>
      <c r="I39" s="1006"/>
    </row>
    <row r="40" spans="1:9" x14ac:dyDescent="0.45">
      <c r="A40" s="1003"/>
      <c r="B40" s="998"/>
      <c r="C40" s="393"/>
      <c r="D40" s="393"/>
      <c r="E40" s="393"/>
      <c r="F40" s="1001"/>
      <c r="G40" s="1001"/>
      <c r="H40" s="392"/>
      <c r="I40" s="1006"/>
    </row>
    <row r="41" spans="1:9" x14ac:dyDescent="0.45">
      <c r="A41" s="1003"/>
      <c r="B41" s="998"/>
      <c r="C41" s="393"/>
      <c r="D41" s="393"/>
      <c r="E41" s="393"/>
      <c r="F41" s="1001"/>
      <c r="G41" s="1001"/>
      <c r="H41" s="392"/>
      <c r="I41" s="1006"/>
    </row>
    <row r="42" spans="1:9" x14ac:dyDescent="0.45">
      <c r="A42" s="1003"/>
      <c r="B42" s="998"/>
      <c r="C42" s="393"/>
      <c r="D42" s="393"/>
      <c r="E42" s="393"/>
      <c r="F42" s="1001"/>
      <c r="G42" s="1001"/>
      <c r="H42" s="392"/>
      <c r="I42" s="1006"/>
    </row>
    <row r="43" spans="1:9" x14ac:dyDescent="0.45">
      <c r="A43" s="1003"/>
      <c r="B43" s="998"/>
      <c r="C43" s="393"/>
      <c r="D43" s="393"/>
      <c r="E43" s="393"/>
      <c r="F43" s="1001"/>
      <c r="G43" s="1001"/>
      <c r="H43" s="392"/>
      <c r="I43" s="1006"/>
    </row>
    <row r="44" spans="1:9" x14ac:dyDescent="0.45">
      <c r="A44" s="1003"/>
      <c r="B44" s="998"/>
      <c r="C44" s="393"/>
      <c r="D44" s="393"/>
      <c r="E44" s="393"/>
      <c r="F44" s="1001"/>
      <c r="G44" s="1001"/>
      <c r="H44" s="392"/>
      <c r="I44" s="1006"/>
    </row>
    <row r="45" spans="1:9" x14ac:dyDescent="0.45">
      <c r="A45" s="1003"/>
      <c r="B45" s="998"/>
      <c r="C45" s="393"/>
      <c r="D45" s="393"/>
      <c r="E45" s="393"/>
      <c r="F45" s="1001"/>
      <c r="G45" s="1001"/>
      <c r="H45" s="392"/>
      <c r="I45" s="1006"/>
    </row>
    <row r="46" spans="1:9" x14ac:dyDescent="0.45">
      <c r="A46" s="1003"/>
      <c r="B46" s="998"/>
      <c r="C46" s="393"/>
      <c r="D46" s="393"/>
      <c r="E46" s="393"/>
      <c r="F46" s="1001"/>
      <c r="G46" s="1001"/>
      <c r="H46" s="392"/>
      <c r="I46" s="1006"/>
    </row>
    <row r="47" spans="1:9" x14ac:dyDescent="0.45">
      <c r="A47" s="1003"/>
      <c r="B47" s="998"/>
      <c r="C47" s="393"/>
      <c r="D47" s="393"/>
      <c r="E47" s="393"/>
      <c r="F47" s="1001"/>
      <c r="G47" s="1001"/>
      <c r="H47" s="392"/>
      <c r="I47" s="1006"/>
    </row>
    <row r="48" spans="1:9" x14ac:dyDescent="0.45">
      <c r="A48" s="1003"/>
      <c r="B48" s="998"/>
      <c r="C48" s="393"/>
      <c r="D48" s="393"/>
      <c r="E48" s="393"/>
      <c r="F48" s="1001"/>
      <c r="G48" s="1001"/>
      <c r="H48" s="392"/>
      <c r="I48" s="1006"/>
    </row>
    <row r="49" spans="1:9" x14ac:dyDescent="0.45">
      <c r="A49" s="1003"/>
      <c r="B49" s="998"/>
      <c r="C49" s="393"/>
      <c r="D49" s="393"/>
      <c r="E49" s="393"/>
      <c r="F49" s="1001"/>
      <c r="G49" s="1001"/>
      <c r="H49" s="392"/>
      <c r="I49" s="1006"/>
    </row>
    <row r="50" spans="1:9" x14ac:dyDescent="0.45">
      <c r="A50" s="1003"/>
      <c r="B50" s="998"/>
      <c r="C50" s="393"/>
      <c r="D50" s="393"/>
      <c r="E50" s="393"/>
      <c r="F50" s="1001"/>
      <c r="G50" s="1001"/>
      <c r="H50" s="392"/>
      <c r="I50" s="1006"/>
    </row>
    <row r="51" spans="1:9" x14ac:dyDescent="0.45">
      <c r="A51" s="1003"/>
      <c r="B51" s="998"/>
      <c r="C51" s="393"/>
      <c r="D51" s="393"/>
      <c r="E51" s="393"/>
      <c r="F51" s="1001"/>
      <c r="G51" s="1001"/>
      <c r="H51" s="392"/>
      <c r="I51" s="1006"/>
    </row>
    <row r="52" spans="1:9" x14ac:dyDescent="0.45">
      <c r="A52" s="1003"/>
      <c r="B52" s="998"/>
      <c r="C52" s="393"/>
      <c r="D52" s="393"/>
      <c r="E52" s="393"/>
      <c r="F52" s="1001"/>
      <c r="G52" s="1001"/>
      <c r="H52" s="392"/>
      <c r="I52" s="1006"/>
    </row>
    <row r="53" spans="1:9" x14ac:dyDescent="0.45">
      <c r="A53" s="1003"/>
      <c r="B53" s="998"/>
      <c r="C53" s="393"/>
      <c r="D53" s="393"/>
      <c r="E53" s="393"/>
      <c r="F53" s="1001"/>
      <c r="G53" s="1001"/>
      <c r="H53" s="392"/>
      <c r="I53" s="1006"/>
    </row>
    <row r="54" spans="1:9" x14ac:dyDescent="0.45">
      <c r="A54" s="1003"/>
      <c r="B54" s="998"/>
      <c r="C54" s="393"/>
      <c r="D54" s="393"/>
      <c r="E54" s="393"/>
      <c r="F54" s="1001"/>
      <c r="G54" s="1001"/>
      <c r="H54" s="392"/>
      <c r="I54" s="1006"/>
    </row>
    <row r="55" spans="1:9" x14ac:dyDescent="0.45">
      <c r="A55" s="1003"/>
      <c r="B55" s="998"/>
      <c r="C55" s="393"/>
      <c r="D55" s="393"/>
      <c r="E55" s="393"/>
      <c r="F55" s="1001"/>
      <c r="G55" s="1001"/>
      <c r="H55" s="392"/>
      <c r="I55" s="1006"/>
    </row>
    <row r="56" spans="1:9" x14ac:dyDescent="0.45">
      <c r="A56" s="1003"/>
      <c r="B56" s="998"/>
      <c r="C56" s="393"/>
      <c r="D56" s="393"/>
      <c r="E56" s="393"/>
      <c r="F56" s="1001"/>
      <c r="G56" s="1001"/>
      <c r="H56" s="392"/>
      <c r="I56" s="1006"/>
    </row>
    <row r="57" spans="1:9" x14ac:dyDescent="0.45">
      <c r="A57" s="1003"/>
      <c r="B57" s="998"/>
      <c r="C57" s="393"/>
      <c r="D57" s="393"/>
      <c r="E57" s="393"/>
      <c r="F57" s="1001"/>
      <c r="G57" s="1001"/>
      <c r="H57" s="392"/>
      <c r="I57" s="1006"/>
    </row>
    <row r="58" spans="1:9" x14ac:dyDescent="0.45">
      <c r="A58" s="1003"/>
      <c r="B58" s="998"/>
      <c r="C58" s="393"/>
      <c r="D58" s="393"/>
      <c r="E58" s="393"/>
      <c r="F58" s="1001"/>
      <c r="G58" s="1001"/>
      <c r="H58" s="392"/>
      <c r="I58" s="1006"/>
    </row>
    <row r="59" spans="1:9" x14ac:dyDescent="0.45">
      <c r="A59" s="1003"/>
      <c r="B59" s="998"/>
      <c r="C59" s="393"/>
      <c r="D59" s="393"/>
      <c r="E59" s="393"/>
      <c r="F59" s="1001"/>
      <c r="G59" s="1001"/>
      <c r="H59" s="392"/>
      <c r="I59" s="1006"/>
    </row>
    <row r="60" spans="1:9" x14ac:dyDescent="0.45">
      <c r="A60" s="1003"/>
      <c r="B60" s="998"/>
      <c r="C60" s="393"/>
      <c r="D60" s="393"/>
      <c r="E60" s="393"/>
      <c r="F60" s="1001"/>
      <c r="G60" s="1001"/>
      <c r="H60" s="392"/>
      <c r="I60" s="1006"/>
    </row>
    <row r="61" spans="1:9" x14ac:dyDescent="0.45">
      <c r="A61" s="1003"/>
      <c r="B61" s="998"/>
      <c r="C61" s="393"/>
      <c r="D61" s="393"/>
      <c r="E61" s="393"/>
      <c r="F61" s="1001"/>
      <c r="G61" s="1001"/>
      <c r="H61" s="392"/>
      <c r="I61" s="1006"/>
    </row>
    <row r="62" spans="1:9" x14ac:dyDescent="0.45">
      <c r="A62" s="1003"/>
      <c r="B62" s="998"/>
      <c r="C62" s="393"/>
      <c r="D62" s="393"/>
      <c r="E62" s="393"/>
      <c r="F62" s="1001"/>
      <c r="G62" s="1001"/>
      <c r="H62" s="392"/>
      <c r="I62" s="1006"/>
    </row>
    <row r="63" spans="1:9" x14ac:dyDescent="0.45">
      <c r="A63" s="1003"/>
      <c r="B63" s="998"/>
      <c r="C63" s="393"/>
      <c r="D63" s="393"/>
      <c r="E63" s="393"/>
      <c r="F63" s="1001"/>
      <c r="G63" s="1001"/>
      <c r="H63" s="392"/>
      <c r="I63" s="1006"/>
    </row>
    <row r="64" spans="1:9" x14ac:dyDescent="0.45">
      <c r="A64" s="1003"/>
      <c r="B64" s="998"/>
      <c r="C64" s="393"/>
      <c r="D64" s="393"/>
      <c r="E64" s="393"/>
      <c r="F64" s="1001"/>
      <c r="G64" s="1001"/>
      <c r="H64" s="392"/>
      <c r="I64" s="1006"/>
    </row>
    <row r="65" spans="1:9" x14ac:dyDescent="0.45">
      <c r="A65" s="1003"/>
      <c r="B65" s="998"/>
      <c r="C65" s="393"/>
      <c r="D65" s="393"/>
      <c r="E65" s="393"/>
      <c r="F65" s="1001"/>
      <c r="G65" s="1001"/>
      <c r="H65" s="392"/>
      <c r="I65" s="1006"/>
    </row>
    <row r="66" spans="1:9" x14ac:dyDescent="0.45">
      <c r="A66" s="1003"/>
      <c r="B66" s="998"/>
      <c r="C66" s="393"/>
      <c r="D66" s="393"/>
      <c r="E66" s="393"/>
      <c r="F66" s="1001"/>
      <c r="G66" s="1001"/>
      <c r="H66" s="392"/>
      <c r="I66" s="1006"/>
    </row>
    <row r="67" spans="1:9" x14ac:dyDescent="0.45">
      <c r="A67" s="1003"/>
      <c r="B67" s="998"/>
      <c r="C67" s="393"/>
      <c r="D67" s="393"/>
      <c r="E67" s="393"/>
      <c r="F67" s="1001"/>
      <c r="G67" s="1001"/>
      <c r="H67" s="392"/>
      <c r="I67" s="1006"/>
    </row>
    <row r="68" spans="1:9" x14ac:dyDescent="0.45">
      <c r="A68" s="1003"/>
      <c r="B68" s="998"/>
      <c r="C68" s="393"/>
      <c r="D68" s="393"/>
      <c r="E68" s="393"/>
      <c r="F68" s="1001"/>
      <c r="G68" s="1001"/>
      <c r="H68" s="392"/>
      <c r="I68" s="1006"/>
    </row>
    <row r="69" spans="1:9" x14ac:dyDescent="0.45">
      <c r="A69" s="1003"/>
      <c r="B69" s="998"/>
      <c r="C69" s="393"/>
      <c r="D69" s="393"/>
      <c r="E69" s="393"/>
      <c r="F69" s="1001"/>
      <c r="G69" s="1001"/>
      <c r="H69" s="392"/>
      <c r="I69" s="1006"/>
    </row>
    <row r="70" spans="1:9" x14ac:dyDescent="0.45">
      <c r="A70" s="1003"/>
      <c r="B70" s="998"/>
      <c r="C70" s="393"/>
      <c r="D70" s="393"/>
      <c r="E70" s="393"/>
      <c r="F70" s="1001"/>
      <c r="G70" s="1001"/>
      <c r="H70" s="392"/>
      <c r="I70" s="1006"/>
    </row>
    <row r="71" spans="1:9" x14ac:dyDescent="0.45">
      <c r="A71" s="1003"/>
      <c r="B71" s="998"/>
      <c r="C71" s="393"/>
      <c r="D71" s="393"/>
      <c r="E71" s="393"/>
      <c r="F71" s="1001"/>
      <c r="G71" s="1001"/>
      <c r="H71" s="392"/>
      <c r="I71" s="1006"/>
    </row>
    <row r="72" spans="1:9" x14ac:dyDescent="0.45">
      <c r="A72" s="1003"/>
      <c r="B72" s="998"/>
      <c r="C72" s="393"/>
      <c r="D72" s="393"/>
      <c r="E72" s="393"/>
      <c r="F72" s="1001"/>
      <c r="G72" s="1001"/>
      <c r="H72" s="392"/>
      <c r="I72" s="1006"/>
    </row>
    <row r="73" spans="1:9" x14ac:dyDescent="0.45">
      <c r="A73" s="1003"/>
      <c r="B73" s="998"/>
      <c r="C73" s="393"/>
      <c r="D73" s="393"/>
      <c r="E73" s="393"/>
      <c r="F73" s="1001"/>
      <c r="G73" s="1001"/>
      <c r="H73" s="392"/>
      <c r="I73" s="1006"/>
    </row>
    <row r="74" spans="1:9" x14ac:dyDescent="0.45">
      <c r="A74" s="1003"/>
      <c r="B74" s="998"/>
      <c r="C74" s="393"/>
      <c r="D74" s="393"/>
      <c r="E74" s="393"/>
      <c r="F74" s="1001"/>
      <c r="G74" s="1001"/>
      <c r="H74" s="392"/>
      <c r="I74" s="1006"/>
    </row>
    <row r="75" spans="1:9" x14ac:dyDescent="0.45">
      <c r="A75" s="1003"/>
      <c r="B75" s="998"/>
      <c r="C75" s="393"/>
      <c r="D75" s="393"/>
      <c r="E75" s="393"/>
      <c r="F75" s="1001"/>
      <c r="G75" s="1001"/>
      <c r="H75" s="392"/>
      <c r="I75" s="1006"/>
    </row>
    <row r="76" spans="1:9" x14ac:dyDescent="0.45">
      <c r="A76" s="1003"/>
      <c r="B76" s="998"/>
      <c r="C76" s="393"/>
      <c r="D76" s="393"/>
      <c r="E76" s="393"/>
      <c r="F76" s="1001"/>
      <c r="G76" s="1001"/>
      <c r="H76" s="392"/>
      <c r="I76" s="1006"/>
    </row>
    <row r="77" spans="1:9" x14ac:dyDescent="0.45">
      <c r="A77" s="1003"/>
      <c r="B77" s="998"/>
      <c r="C77" s="393"/>
      <c r="D77" s="393"/>
      <c r="E77" s="393"/>
      <c r="F77" s="1001"/>
      <c r="G77" s="1001"/>
      <c r="H77" s="392"/>
      <c r="I77" s="1006"/>
    </row>
    <row r="78" spans="1:9" x14ac:dyDescent="0.45">
      <c r="A78" s="1003"/>
      <c r="B78" s="998"/>
      <c r="C78" s="393"/>
      <c r="D78" s="393"/>
      <c r="E78" s="393"/>
      <c r="F78" s="1001"/>
      <c r="G78" s="1001"/>
      <c r="H78" s="392"/>
      <c r="I78" s="1006"/>
    </row>
    <row r="79" spans="1:9" x14ac:dyDescent="0.45">
      <c r="A79" s="1003"/>
      <c r="B79" s="998"/>
      <c r="C79" s="393"/>
      <c r="D79" s="393"/>
      <c r="E79" s="393"/>
      <c r="F79" s="1001"/>
      <c r="G79" s="1001"/>
      <c r="H79" s="392"/>
      <c r="I79" s="1006"/>
    </row>
    <row r="80" spans="1:9" x14ac:dyDescent="0.45">
      <c r="A80" s="1003"/>
      <c r="B80" s="998"/>
      <c r="C80" s="393"/>
      <c r="D80" s="393"/>
      <c r="E80" s="393"/>
      <c r="F80" s="1001"/>
      <c r="G80" s="1001"/>
      <c r="H80" s="392"/>
      <c r="I80" s="1006"/>
    </row>
    <row r="81" spans="1:9" x14ac:dyDescent="0.45">
      <c r="A81" s="1003"/>
      <c r="B81" s="998"/>
      <c r="C81" s="393"/>
      <c r="D81" s="393"/>
      <c r="E81" s="393"/>
      <c r="F81" s="1001"/>
      <c r="G81" s="1001"/>
      <c r="H81" s="392"/>
      <c r="I81" s="1006"/>
    </row>
    <row r="82" spans="1:9" x14ac:dyDescent="0.45">
      <c r="A82" s="1003"/>
      <c r="B82" s="998"/>
      <c r="C82" s="393"/>
      <c r="D82" s="393"/>
      <c r="E82" s="393"/>
      <c r="F82" s="1001"/>
      <c r="G82" s="1001"/>
      <c r="H82" s="392"/>
      <c r="I82" s="1006"/>
    </row>
    <row r="83" spans="1:9" x14ac:dyDescent="0.45">
      <c r="A83" s="1003"/>
      <c r="B83" s="998"/>
      <c r="C83" s="393"/>
      <c r="D83" s="393"/>
      <c r="E83" s="393"/>
      <c r="F83" s="1001"/>
      <c r="G83" s="1001"/>
      <c r="H83" s="392"/>
      <c r="I83" s="1006"/>
    </row>
    <row r="84" spans="1:9" x14ac:dyDescent="0.45">
      <c r="A84" s="1003"/>
      <c r="B84" s="998"/>
      <c r="C84" s="393"/>
      <c r="D84" s="393"/>
      <c r="E84" s="393"/>
      <c r="F84" s="1001"/>
      <c r="G84" s="1001"/>
      <c r="H84" s="392"/>
      <c r="I84" s="1006"/>
    </row>
    <row r="85" spans="1:9" x14ac:dyDescent="0.45">
      <c r="A85" s="1003"/>
      <c r="B85" s="998"/>
      <c r="C85" s="393"/>
      <c r="D85" s="393"/>
      <c r="E85" s="393"/>
      <c r="F85" s="1001"/>
      <c r="G85" s="1001"/>
      <c r="H85" s="392"/>
      <c r="I85" s="1006"/>
    </row>
    <row r="86" spans="1:9" x14ac:dyDescent="0.45">
      <c r="A86" s="1003"/>
      <c r="B86" s="998"/>
      <c r="C86" s="393"/>
      <c r="D86" s="393"/>
      <c r="E86" s="393"/>
      <c r="F86" s="1001"/>
      <c r="G86" s="1001"/>
      <c r="H86" s="392"/>
      <c r="I86" s="1006"/>
    </row>
    <row r="87" spans="1:9" x14ac:dyDescent="0.45">
      <c r="A87" s="1003"/>
      <c r="B87" s="998"/>
      <c r="C87" s="393"/>
      <c r="D87" s="393"/>
      <c r="E87" s="393"/>
      <c r="F87" s="1001"/>
      <c r="G87" s="1001"/>
      <c r="H87" s="392"/>
      <c r="I87" s="1006"/>
    </row>
    <row r="88" spans="1:9" x14ac:dyDescent="0.45">
      <c r="A88" s="1003"/>
      <c r="B88" s="998"/>
      <c r="C88" s="393"/>
      <c r="D88" s="393"/>
      <c r="E88" s="393"/>
      <c r="F88" s="1001"/>
      <c r="G88" s="1001"/>
      <c r="H88" s="392"/>
      <c r="I88" s="1006"/>
    </row>
    <row r="89" spans="1:9" x14ac:dyDescent="0.45">
      <c r="A89" s="1003"/>
      <c r="B89" s="998"/>
      <c r="C89" s="393"/>
      <c r="D89" s="393"/>
      <c r="E89" s="393"/>
      <c r="F89" s="1001"/>
      <c r="G89" s="1001"/>
      <c r="H89" s="392"/>
      <c r="I89" s="1006"/>
    </row>
    <row r="90" spans="1:9" x14ac:dyDescent="0.45">
      <c r="A90" s="1003"/>
      <c r="B90" s="998"/>
      <c r="C90" s="393"/>
      <c r="D90" s="393"/>
      <c r="E90" s="393"/>
      <c r="F90" s="1001"/>
      <c r="G90" s="1001"/>
      <c r="H90" s="392"/>
      <c r="I90" s="1006"/>
    </row>
    <row r="91" spans="1:9" x14ac:dyDescent="0.45">
      <c r="A91" s="1003"/>
      <c r="B91" s="998"/>
      <c r="C91" s="393"/>
      <c r="D91" s="393"/>
      <c r="E91" s="393"/>
      <c r="F91" s="1001"/>
      <c r="G91" s="1001"/>
      <c r="H91" s="392"/>
      <c r="I91" s="1006"/>
    </row>
    <row r="92" spans="1:9" x14ac:dyDescent="0.45">
      <c r="A92" s="1003"/>
      <c r="B92" s="998"/>
      <c r="C92" s="393"/>
      <c r="D92" s="393"/>
      <c r="E92" s="393"/>
      <c r="F92" s="1001"/>
      <c r="G92" s="1001"/>
      <c r="H92" s="392"/>
      <c r="I92" s="1006"/>
    </row>
    <row r="93" spans="1:9" x14ac:dyDescent="0.45">
      <c r="A93" s="1003"/>
      <c r="B93" s="998"/>
      <c r="C93" s="393"/>
      <c r="D93" s="393"/>
      <c r="E93" s="393"/>
      <c r="F93" s="1001"/>
      <c r="G93" s="1001"/>
      <c r="H93" s="392"/>
      <c r="I93" s="1006"/>
    </row>
    <row r="94" spans="1:9" x14ac:dyDescent="0.45">
      <c r="A94" s="1003"/>
      <c r="B94" s="998"/>
      <c r="C94" s="393"/>
      <c r="D94" s="393"/>
      <c r="E94" s="393"/>
      <c r="F94" s="1001"/>
      <c r="G94" s="1001"/>
      <c r="H94" s="392"/>
      <c r="I94" s="1006"/>
    </row>
    <row r="95" spans="1:9" x14ac:dyDescent="0.45">
      <c r="A95" s="1003"/>
      <c r="B95" s="998"/>
      <c r="C95" s="393"/>
      <c r="D95" s="393"/>
      <c r="E95" s="393"/>
      <c r="F95" s="1001"/>
      <c r="G95" s="1001"/>
      <c r="H95" s="392"/>
      <c r="I95" s="1006"/>
    </row>
    <row r="96" spans="1:9" x14ac:dyDescent="0.45">
      <c r="A96" s="1003"/>
      <c r="B96" s="998"/>
      <c r="C96" s="393"/>
      <c r="D96" s="393"/>
      <c r="E96" s="393"/>
      <c r="F96" s="1001"/>
      <c r="G96" s="1001"/>
      <c r="H96" s="392"/>
      <c r="I96" s="1006"/>
    </row>
    <row r="97" spans="1:9" x14ac:dyDescent="0.45">
      <c r="A97" s="1003"/>
      <c r="B97" s="998"/>
      <c r="C97" s="393"/>
      <c r="D97" s="393"/>
      <c r="E97" s="393"/>
      <c r="F97" s="1001"/>
      <c r="G97" s="1001"/>
      <c r="H97" s="392"/>
      <c r="I97" s="1006"/>
    </row>
    <row r="98" spans="1:9" x14ac:dyDescent="0.45">
      <c r="A98" s="1003"/>
      <c r="B98" s="998"/>
      <c r="C98" s="393"/>
      <c r="D98" s="393"/>
      <c r="E98" s="393"/>
      <c r="F98" s="1001"/>
      <c r="G98" s="1001"/>
      <c r="H98" s="392"/>
      <c r="I98" s="1006"/>
    </row>
    <row r="99" spans="1:9" x14ac:dyDescent="0.45">
      <c r="A99" s="1003"/>
      <c r="B99" s="998"/>
      <c r="C99" s="393"/>
      <c r="D99" s="393"/>
      <c r="E99" s="393"/>
      <c r="F99" s="1001"/>
      <c r="G99" s="1001"/>
      <c r="H99" s="392"/>
      <c r="I99" s="1006"/>
    </row>
    <row r="100" spans="1:9" x14ac:dyDescent="0.45">
      <c r="A100" s="1003"/>
      <c r="B100" s="998"/>
      <c r="C100" s="393"/>
      <c r="D100" s="393"/>
      <c r="E100" s="393"/>
      <c r="F100" s="1001"/>
      <c r="G100" s="1001"/>
      <c r="H100" s="392"/>
      <c r="I100" s="1006"/>
    </row>
    <row r="101" spans="1:9" x14ac:dyDescent="0.45">
      <c r="A101" s="1003"/>
      <c r="B101" s="998"/>
      <c r="C101" s="393"/>
      <c r="D101" s="393"/>
      <c r="E101" s="393"/>
      <c r="F101" s="1001"/>
      <c r="G101" s="1001"/>
      <c r="H101" s="392"/>
      <c r="I101" s="1006"/>
    </row>
    <row r="102" spans="1:9" x14ac:dyDescent="0.45">
      <c r="A102" s="1003"/>
      <c r="B102" s="998"/>
      <c r="C102" s="393"/>
      <c r="D102" s="393"/>
      <c r="E102" s="393"/>
      <c r="F102" s="1001"/>
      <c r="G102" s="1001"/>
      <c r="H102" s="392"/>
      <c r="I102" s="1006"/>
    </row>
    <row r="103" spans="1:9" x14ac:dyDescent="0.45">
      <c r="A103" s="1003"/>
      <c r="B103" s="998"/>
      <c r="C103" s="393"/>
      <c r="D103" s="393"/>
      <c r="E103" s="393"/>
      <c r="F103" s="1001"/>
      <c r="G103" s="1001"/>
      <c r="H103" s="392"/>
      <c r="I103" s="1006"/>
    </row>
    <row r="104" spans="1:9" x14ac:dyDescent="0.45">
      <c r="A104" s="1003"/>
      <c r="B104" s="998"/>
      <c r="C104" s="393"/>
      <c r="D104" s="393"/>
      <c r="E104" s="393"/>
      <c r="F104" s="1001"/>
      <c r="G104" s="1001"/>
      <c r="H104" s="392"/>
      <c r="I104" s="1006"/>
    </row>
    <row r="105" spans="1:9" x14ac:dyDescent="0.45">
      <c r="A105" s="1003"/>
      <c r="B105" s="998"/>
      <c r="C105" s="393"/>
      <c r="D105" s="393"/>
      <c r="E105" s="393"/>
      <c r="F105" s="1001"/>
      <c r="G105" s="1001"/>
      <c r="H105" s="392"/>
      <c r="I105" s="1006"/>
    </row>
    <row r="106" spans="1:9" x14ac:dyDescent="0.45">
      <c r="A106" s="1003"/>
      <c r="B106" s="998"/>
      <c r="C106" s="393"/>
      <c r="D106" s="393"/>
      <c r="E106" s="393"/>
      <c r="F106" s="1001"/>
      <c r="G106" s="1001"/>
      <c r="H106" s="392"/>
      <c r="I106" s="1006"/>
    </row>
    <row r="107" spans="1:9" x14ac:dyDescent="0.45">
      <c r="A107" s="1003"/>
      <c r="B107" s="998"/>
      <c r="C107" s="393"/>
      <c r="D107" s="393"/>
      <c r="E107" s="393"/>
      <c r="F107" s="1001"/>
      <c r="G107" s="1001"/>
      <c r="H107" s="392"/>
      <c r="I107" s="1006"/>
    </row>
    <row r="108" spans="1:9" x14ac:dyDescent="0.45">
      <c r="A108" s="1003"/>
      <c r="B108" s="998"/>
      <c r="C108" s="393"/>
      <c r="D108" s="393"/>
      <c r="E108" s="393"/>
      <c r="F108" s="1001"/>
      <c r="G108" s="1001"/>
      <c r="H108" s="392"/>
      <c r="I108" s="1006"/>
    </row>
    <row r="109" spans="1:9" x14ac:dyDescent="0.45">
      <c r="A109" s="1003"/>
      <c r="B109" s="998"/>
      <c r="C109" s="393"/>
      <c r="D109" s="393"/>
      <c r="E109" s="393"/>
      <c r="F109" s="1001"/>
      <c r="G109" s="1001"/>
      <c r="H109" s="392"/>
      <c r="I109" s="1006"/>
    </row>
    <row r="110" spans="1:9" x14ac:dyDescent="0.45">
      <c r="A110" s="1003"/>
      <c r="B110" s="998"/>
      <c r="C110" s="393"/>
      <c r="D110" s="393"/>
      <c r="E110" s="393"/>
      <c r="F110" s="1001"/>
      <c r="G110" s="1001"/>
      <c r="H110" s="392"/>
      <c r="I110" s="1006"/>
    </row>
    <row r="111" spans="1:9" x14ac:dyDescent="0.45">
      <c r="A111" s="1003"/>
      <c r="B111" s="998"/>
      <c r="C111" s="393"/>
      <c r="D111" s="393"/>
      <c r="E111" s="393"/>
      <c r="F111" s="1001"/>
      <c r="G111" s="1001"/>
      <c r="H111" s="392"/>
      <c r="I111" s="1006"/>
    </row>
    <row r="112" spans="1:9" x14ac:dyDescent="0.45">
      <c r="A112" s="1003"/>
      <c r="B112" s="998"/>
      <c r="C112" s="393"/>
      <c r="D112" s="393"/>
      <c r="E112" s="393"/>
      <c r="F112" s="1001"/>
      <c r="G112" s="1001"/>
      <c r="H112" s="392"/>
      <c r="I112" s="1006"/>
    </row>
    <row r="113" spans="1:9" x14ac:dyDescent="0.45">
      <c r="A113" s="1003"/>
      <c r="B113" s="998"/>
      <c r="C113" s="393"/>
      <c r="D113" s="393"/>
      <c r="E113" s="393"/>
      <c r="F113" s="1001"/>
      <c r="G113" s="1001"/>
      <c r="H113" s="392"/>
      <c r="I113" s="1006"/>
    </row>
    <row r="114" spans="1:9" x14ac:dyDescent="0.45">
      <c r="A114" s="1003"/>
      <c r="B114" s="998"/>
      <c r="C114" s="393"/>
      <c r="D114" s="393"/>
      <c r="E114" s="393"/>
      <c r="F114" s="1001"/>
      <c r="G114" s="1001"/>
      <c r="H114" s="392"/>
      <c r="I114" s="1006"/>
    </row>
    <row r="115" spans="1:9" x14ac:dyDescent="0.45">
      <c r="A115" s="1003"/>
      <c r="B115" s="998"/>
      <c r="C115" s="393"/>
      <c r="D115" s="393"/>
      <c r="E115" s="393"/>
      <c r="F115" s="1001"/>
      <c r="G115" s="1001"/>
      <c r="H115" s="392"/>
      <c r="I115" s="1006"/>
    </row>
    <row r="116" spans="1:9" x14ac:dyDescent="0.45">
      <c r="A116" s="1003"/>
      <c r="B116" s="998"/>
      <c r="C116" s="393"/>
      <c r="D116" s="393"/>
      <c r="E116" s="393"/>
      <c r="F116" s="1001"/>
      <c r="G116" s="1001"/>
      <c r="H116" s="392"/>
      <c r="I116" s="1006"/>
    </row>
    <row r="117" spans="1:9" x14ac:dyDescent="0.45">
      <c r="A117" s="1003"/>
      <c r="B117" s="998"/>
      <c r="C117" s="393"/>
      <c r="D117" s="393"/>
      <c r="E117" s="393"/>
      <c r="F117" s="1001"/>
      <c r="G117" s="1001"/>
      <c r="H117" s="392"/>
      <c r="I117" s="1006"/>
    </row>
    <row r="118" spans="1:9" x14ac:dyDescent="0.45">
      <c r="A118" s="1003"/>
      <c r="B118" s="998"/>
      <c r="C118" s="393"/>
      <c r="D118" s="393"/>
      <c r="E118" s="393"/>
      <c r="F118" s="1001"/>
      <c r="G118" s="1001"/>
      <c r="H118" s="392"/>
      <c r="I118" s="1006"/>
    </row>
    <row r="119" spans="1:9" x14ac:dyDescent="0.45">
      <c r="A119" s="1003"/>
      <c r="B119" s="998"/>
      <c r="C119" s="393"/>
      <c r="D119" s="393"/>
      <c r="E119" s="393"/>
      <c r="F119" s="1001"/>
      <c r="G119" s="1001"/>
      <c r="H119" s="392"/>
      <c r="I119" s="1006"/>
    </row>
    <row r="120" spans="1:9" x14ac:dyDescent="0.45">
      <c r="A120" s="1003"/>
      <c r="B120" s="998"/>
      <c r="C120" s="393"/>
      <c r="D120" s="393"/>
      <c r="E120" s="393"/>
      <c r="F120" s="1001"/>
      <c r="G120" s="1001"/>
      <c r="H120" s="392"/>
      <c r="I120" s="1006"/>
    </row>
    <row r="121" spans="1:9" x14ac:dyDescent="0.45">
      <c r="A121" s="1003"/>
      <c r="B121" s="998"/>
      <c r="C121" s="393"/>
      <c r="D121" s="393"/>
      <c r="E121" s="393"/>
      <c r="F121" s="1001"/>
      <c r="G121" s="1001"/>
      <c r="H121" s="392"/>
      <c r="I121" s="1006"/>
    </row>
    <row r="122" spans="1:9" x14ac:dyDescent="0.45">
      <c r="A122" s="1003"/>
      <c r="B122" s="998"/>
      <c r="C122" s="393"/>
      <c r="D122" s="393"/>
      <c r="E122" s="393"/>
      <c r="F122" s="1001"/>
      <c r="G122" s="1001"/>
      <c r="H122" s="392"/>
      <c r="I122" s="1006"/>
    </row>
    <row r="123" spans="1:9" x14ac:dyDescent="0.45">
      <c r="A123" s="1003"/>
      <c r="B123" s="998"/>
      <c r="C123" s="393"/>
      <c r="D123" s="393"/>
      <c r="E123" s="393"/>
      <c r="F123" s="1001"/>
      <c r="G123" s="1001"/>
      <c r="H123" s="392"/>
      <c r="I123" s="1006"/>
    </row>
    <row r="124" spans="1:9" x14ac:dyDescent="0.45">
      <c r="A124" s="1003"/>
      <c r="B124" s="998"/>
      <c r="C124" s="393"/>
      <c r="D124" s="393"/>
      <c r="E124" s="393"/>
      <c r="F124" s="1001"/>
      <c r="G124" s="1001"/>
      <c r="H124" s="392"/>
      <c r="I124" s="1006"/>
    </row>
    <row r="125" spans="1:9" x14ac:dyDescent="0.45">
      <c r="A125" s="1003"/>
      <c r="B125" s="998"/>
      <c r="C125" s="393"/>
      <c r="D125" s="393"/>
      <c r="E125" s="393"/>
      <c r="F125" s="1001"/>
      <c r="G125" s="1001"/>
      <c r="H125" s="392"/>
      <c r="I125" s="1006"/>
    </row>
    <row r="126" spans="1:9" x14ac:dyDescent="0.45">
      <c r="A126" s="1003"/>
      <c r="B126" s="998"/>
      <c r="C126" s="393"/>
      <c r="D126" s="393"/>
      <c r="E126" s="393"/>
      <c r="F126" s="1001"/>
      <c r="G126" s="1001"/>
      <c r="H126" s="392"/>
      <c r="I126" s="1006"/>
    </row>
    <row r="127" spans="1:9" x14ac:dyDescent="0.45">
      <c r="A127" s="1003"/>
      <c r="B127" s="998"/>
      <c r="C127" s="393"/>
      <c r="D127" s="393"/>
      <c r="E127" s="393"/>
      <c r="F127" s="1001"/>
      <c r="G127" s="1001"/>
      <c r="H127" s="392"/>
      <c r="I127" s="1006"/>
    </row>
    <row r="128" spans="1:9" x14ac:dyDescent="0.45">
      <c r="A128" s="1003"/>
      <c r="B128" s="998"/>
      <c r="C128" s="393"/>
      <c r="D128" s="393"/>
      <c r="E128" s="393"/>
      <c r="F128" s="1001"/>
      <c r="G128" s="1001"/>
      <c r="H128" s="392"/>
      <c r="I128" s="1006"/>
    </row>
    <row r="129" spans="1:9" x14ac:dyDescent="0.45">
      <c r="A129" s="1003"/>
      <c r="B129" s="998"/>
      <c r="C129" s="393"/>
      <c r="D129" s="393"/>
      <c r="E129" s="393"/>
      <c r="F129" s="1001"/>
      <c r="G129" s="1001"/>
      <c r="H129" s="392"/>
      <c r="I129" s="1006"/>
    </row>
    <row r="130" spans="1:9" x14ac:dyDescent="0.45">
      <c r="A130" s="1003"/>
      <c r="B130" s="998"/>
      <c r="C130" s="393"/>
      <c r="D130" s="393"/>
      <c r="E130" s="393"/>
      <c r="F130" s="1001"/>
      <c r="G130" s="1001"/>
      <c r="H130" s="392"/>
      <c r="I130" s="1006"/>
    </row>
    <row r="131" spans="1:9" x14ac:dyDescent="0.45">
      <c r="A131" s="1003"/>
      <c r="B131" s="998"/>
      <c r="C131" s="393"/>
      <c r="D131" s="393"/>
      <c r="E131" s="393"/>
      <c r="F131" s="1001"/>
      <c r="G131" s="1001"/>
      <c r="H131" s="392"/>
      <c r="I131" s="1006"/>
    </row>
    <row r="132" spans="1:9" x14ac:dyDescent="0.45">
      <c r="A132" s="1003"/>
      <c r="B132" s="998"/>
      <c r="C132" s="393"/>
      <c r="D132" s="393"/>
      <c r="E132" s="393"/>
      <c r="F132" s="1001"/>
      <c r="G132" s="1001"/>
      <c r="H132" s="392"/>
      <c r="I132" s="1006"/>
    </row>
    <row r="133" spans="1:9" x14ac:dyDescent="0.45">
      <c r="A133" s="1003"/>
      <c r="B133" s="998"/>
      <c r="C133" s="393"/>
      <c r="D133" s="393"/>
      <c r="E133" s="393"/>
      <c r="F133" s="1001"/>
      <c r="G133" s="1001"/>
      <c r="H133" s="392"/>
      <c r="I133" s="1006"/>
    </row>
    <row r="134" spans="1:9" x14ac:dyDescent="0.45">
      <c r="A134" s="1003"/>
      <c r="B134" s="998"/>
      <c r="C134" s="393"/>
      <c r="D134" s="393"/>
      <c r="E134" s="393"/>
      <c r="F134" s="1001"/>
      <c r="G134" s="1001"/>
      <c r="H134" s="392"/>
      <c r="I134" s="1006"/>
    </row>
    <row r="135" spans="1:9" x14ac:dyDescent="0.45">
      <c r="A135" s="1003"/>
      <c r="B135" s="998"/>
      <c r="C135" s="393"/>
      <c r="D135" s="393"/>
      <c r="E135" s="393"/>
      <c r="F135" s="1001"/>
      <c r="G135" s="1001"/>
      <c r="H135" s="392"/>
      <c r="I135" s="1006"/>
    </row>
    <row r="136" spans="1:9" x14ac:dyDescent="0.45">
      <c r="A136" s="1003"/>
      <c r="B136" s="998"/>
      <c r="C136" s="393"/>
      <c r="D136" s="393"/>
      <c r="E136" s="393"/>
      <c r="F136" s="1001"/>
      <c r="G136" s="1001"/>
      <c r="H136" s="392"/>
      <c r="I136" s="1006"/>
    </row>
    <row r="137" spans="1:9" x14ac:dyDescent="0.45">
      <c r="A137" s="1003"/>
      <c r="B137" s="998"/>
      <c r="C137" s="393"/>
      <c r="D137" s="393"/>
      <c r="E137" s="393"/>
      <c r="F137" s="1001"/>
      <c r="G137" s="1001"/>
      <c r="H137" s="392"/>
      <c r="I137" s="1006"/>
    </row>
    <row r="138" spans="1:9" x14ac:dyDescent="0.45">
      <c r="A138" s="1003"/>
      <c r="B138" s="998"/>
      <c r="C138" s="393"/>
      <c r="D138" s="393"/>
      <c r="E138" s="393"/>
      <c r="F138" s="1001"/>
      <c r="G138" s="1001"/>
      <c r="H138" s="392"/>
      <c r="I138" s="1006"/>
    </row>
    <row r="139" spans="1:9" x14ac:dyDescent="0.45">
      <c r="A139" s="1003"/>
      <c r="B139" s="998"/>
      <c r="C139" s="393"/>
      <c r="D139" s="393"/>
      <c r="E139" s="393"/>
      <c r="F139" s="1001"/>
      <c r="G139" s="1001"/>
      <c r="H139" s="392"/>
      <c r="I139" s="1006"/>
    </row>
    <row r="140" spans="1:9" x14ac:dyDescent="0.45">
      <c r="A140" s="1003"/>
      <c r="B140" s="998"/>
      <c r="C140" s="393"/>
      <c r="D140" s="393"/>
      <c r="E140" s="393"/>
      <c r="F140" s="1001"/>
      <c r="G140" s="1001"/>
      <c r="H140" s="392"/>
      <c r="I140" s="1006"/>
    </row>
    <row r="141" spans="1:9" x14ac:dyDescent="0.45">
      <c r="A141" s="1003"/>
      <c r="B141" s="998"/>
      <c r="C141" s="393"/>
      <c r="D141" s="393"/>
      <c r="E141" s="393"/>
      <c r="F141" s="1001"/>
      <c r="G141" s="1001"/>
      <c r="H141" s="392"/>
      <c r="I141" s="1006"/>
    </row>
    <row r="142" spans="1:9" x14ac:dyDescent="0.45">
      <c r="A142" s="1003"/>
      <c r="B142" s="998"/>
      <c r="C142" s="393"/>
      <c r="D142" s="393"/>
      <c r="E142" s="393"/>
      <c r="F142" s="1001"/>
      <c r="G142" s="1001"/>
      <c r="H142" s="392"/>
      <c r="I142" s="1006"/>
    </row>
    <row r="143" spans="1:9" x14ac:dyDescent="0.45">
      <c r="A143" s="1003"/>
      <c r="B143" s="998"/>
      <c r="C143" s="393"/>
      <c r="D143" s="393"/>
      <c r="E143" s="393"/>
      <c r="F143" s="1001"/>
      <c r="G143" s="1001"/>
      <c r="H143" s="392"/>
      <c r="I143" s="1006"/>
    </row>
    <row r="144" spans="1:9" x14ac:dyDescent="0.45">
      <c r="A144" s="1003"/>
      <c r="B144" s="998"/>
      <c r="C144" s="393"/>
      <c r="D144" s="393"/>
      <c r="E144" s="393"/>
      <c r="F144" s="1001"/>
      <c r="G144" s="1001"/>
      <c r="H144" s="392"/>
      <c r="I144" s="1006"/>
    </row>
    <row r="145" spans="1:9" x14ac:dyDescent="0.45">
      <c r="A145" s="1003"/>
      <c r="B145" s="998"/>
      <c r="C145" s="393"/>
      <c r="D145" s="393"/>
      <c r="E145" s="393"/>
      <c r="F145" s="1001"/>
      <c r="G145" s="1001"/>
      <c r="H145" s="392"/>
      <c r="I145" s="1006"/>
    </row>
    <row r="146" spans="1:9" x14ac:dyDescent="0.45">
      <c r="A146" s="1003"/>
      <c r="B146" s="998"/>
      <c r="C146" s="393"/>
      <c r="D146" s="393"/>
      <c r="E146" s="393"/>
      <c r="F146" s="1001"/>
      <c r="G146" s="1001"/>
      <c r="H146" s="392"/>
      <c r="I146" s="1006"/>
    </row>
    <row r="147" spans="1:9" x14ac:dyDescent="0.45">
      <c r="A147" s="1003"/>
      <c r="B147" s="998"/>
      <c r="C147" s="393"/>
      <c r="D147" s="393"/>
      <c r="E147" s="393"/>
      <c r="F147" s="1001"/>
      <c r="G147" s="1001"/>
      <c r="H147" s="392"/>
      <c r="I147" s="1006"/>
    </row>
    <row r="148" spans="1:9" x14ac:dyDescent="0.45">
      <c r="A148" s="1003"/>
      <c r="B148" s="998"/>
      <c r="C148" s="393"/>
      <c r="D148" s="393"/>
      <c r="E148" s="393"/>
      <c r="F148" s="1001"/>
      <c r="G148" s="1001"/>
      <c r="H148" s="392"/>
      <c r="I148" s="1006"/>
    </row>
    <row r="149" spans="1:9" x14ac:dyDescent="0.45">
      <c r="A149" s="1003"/>
      <c r="B149" s="998"/>
      <c r="C149" s="393"/>
      <c r="D149" s="393"/>
      <c r="E149" s="393"/>
      <c r="F149" s="1001"/>
      <c r="G149" s="1001"/>
      <c r="H149" s="392"/>
      <c r="I149" s="1006"/>
    </row>
    <row r="150" spans="1:9" x14ac:dyDescent="0.45">
      <c r="A150" s="1003"/>
      <c r="B150" s="998"/>
      <c r="C150" s="393"/>
      <c r="D150" s="393"/>
      <c r="E150" s="393"/>
      <c r="F150" s="1001"/>
      <c r="G150" s="1001"/>
      <c r="H150" s="392"/>
      <c r="I150" s="1006"/>
    </row>
    <row r="151" spans="1:9" x14ac:dyDescent="0.45">
      <c r="A151" s="1003"/>
      <c r="B151" s="998"/>
      <c r="C151" s="393"/>
      <c r="D151" s="393"/>
      <c r="E151" s="393"/>
      <c r="F151" s="1001"/>
      <c r="G151" s="1001"/>
      <c r="H151" s="392"/>
      <c r="I151" s="1006"/>
    </row>
    <row r="152" spans="1:9" x14ac:dyDescent="0.45">
      <c r="A152" s="1003"/>
      <c r="B152" s="998"/>
      <c r="C152" s="393"/>
      <c r="D152" s="393"/>
      <c r="E152" s="393"/>
      <c r="F152" s="1001"/>
      <c r="G152" s="1001"/>
      <c r="H152" s="392"/>
      <c r="I152" s="1006"/>
    </row>
    <row r="153" spans="1:9" x14ac:dyDescent="0.45">
      <c r="A153" s="1003"/>
      <c r="B153" s="998"/>
      <c r="C153" s="393"/>
      <c r="D153" s="393"/>
      <c r="E153" s="393"/>
      <c r="F153" s="1001"/>
      <c r="G153" s="1001"/>
      <c r="H153" s="392"/>
      <c r="I153" s="1006"/>
    </row>
    <row r="154" spans="1:9" x14ac:dyDescent="0.45">
      <c r="A154" s="1003"/>
      <c r="B154" s="998"/>
      <c r="C154" s="393"/>
      <c r="D154" s="393"/>
      <c r="E154" s="393"/>
      <c r="F154" s="1001"/>
      <c r="G154" s="1001"/>
      <c r="H154" s="392"/>
      <c r="I154" s="1006"/>
    </row>
    <row r="155" spans="1:9" x14ac:dyDescent="0.45">
      <c r="A155" s="1003"/>
      <c r="B155" s="998"/>
      <c r="C155" s="393"/>
      <c r="D155" s="393"/>
      <c r="E155" s="393"/>
      <c r="F155" s="1001"/>
      <c r="G155" s="1001"/>
      <c r="H155" s="392"/>
      <c r="I155" s="1006"/>
    </row>
    <row r="156" spans="1:9" x14ac:dyDescent="0.45">
      <c r="A156" s="1003"/>
      <c r="B156" s="998"/>
      <c r="C156" s="393"/>
      <c r="D156" s="393"/>
      <c r="E156" s="393"/>
      <c r="F156" s="1001"/>
      <c r="G156" s="1001"/>
      <c r="H156" s="392"/>
      <c r="I156" s="1006"/>
    </row>
    <row r="157" spans="1:9" x14ac:dyDescent="0.45">
      <c r="A157" s="1003"/>
      <c r="B157" s="998"/>
      <c r="C157" s="393"/>
      <c r="D157" s="393"/>
      <c r="E157" s="393"/>
      <c r="F157" s="1001"/>
      <c r="G157" s="1001"/>
      <c r="H157" s="392"/>
      <c r="I157" s="1006"/>
    </row>
    <row r="158" spans="1:9" x14ac:dyDescent="0.45">
      <c r="A158" s="1003"/>
      <c r="B158" s="998"/>
      <c r="C158" s="393"/>
      <c r="D158" s="393"/>
      <c r="E158" s="393"/>
      <c r="F158" s="1001"/>
      <c r="G158" s="1001"/>
      <c r="H158" s="392"/>
      <c r="I158" s="1006"/>
    </row>
    <row r="159" spans="1:9" x14ac:dyDescent="0.45">
      <c r="A159" s="1003"/>
      <c r="B159" s="998"/>
      <c r="C159" s="393"/>
      <c r="D159" s="393"/>
      <c r="E159" s="393"/>
      <c r="F159" s="1001"/>
      <c r="G159" s="1001"/>
      <c r="H159" s="392"/>
      <c r="I159" s="1006"/>
    </row>
    <row r="160" spans="1:9" x14ac:dyDescent="0.45">
      <c r="A160" s="1003"/>
      <c r="B160" s="998"/>
      <c r="C160" s="393"/>
      <c r="D160" s="393"/>
      <c r="E160" s="393"/>
      <c r="F160" s="1001"/>
      <c r="G160" s="1001"/>
      <c r="H160" s="392"/>
      <c r="I160" s="1006"/>
    </row>
    <row r="161" spans="1:9" x14ac:dyDescent="0.45">
      <c r="A161" s="1003"/>
      <c r="B161" s="998"/>
      <c r="C161" s="393"/>
      <c r="D161" s="393"/>
      <c r="E161" s="393"/>
      <c r="F161" s="1001"/>
      <c r="G161" s="1001"/>
      <c r="H161" s="392"/>
      <c r="I161" s="1006"/>
    </row>
    <row r="162" spans="1:9" x14ac:dyDescent="0.45">
      <c r="A162" s="1003"/>
      <c r="B162" s="998"/>
      <c r="C162" s="393"/>
      <c r="D162" s="393"/>
      <c r="E162" s="393"/>
      <c r="F162" s="1001"/>
      <c r="G162" s="1001"/>
      <c r="H162" s="392"/>
      <c r="I162" s="1006"/>
    </row>
    <row r="163" spans="1:9" x14ac:dyDescent="0.45">
      <c r="A163" s="1003"/>
      <c r="B163" s="998"/>
      <c r="C163" s="393"/>
      <c r="D163" s="393"/>
      <c r="E163" s="393"/>
      <c r="F163" s="1001"/>
      <c r="G163" s="1001"/>
      <c r="H163" s="392"/>
      <c r="I163" s="1006"/>
    </row>
    <row r="164" spans="1:9" x14ac:dyDescent="0.45">
      <c r="A164" s="1003"/>
      <c r="B164" s="998"/>
      <c r="C164" s="393"/>
      <c r="D164" s="393"/>
      <c r="E164" s="393"/>
      <c r="F164" s="1001"/>
      <c r="G164" s="1001"/>
      <c r="H164" s="392"/>
      <c r="I164" s="1006"/>
    </row>
    <row r="165" spans="1:9" x14ac:dyDescent="0.45">
      <c r="A165" s="1003"/>
      <c r="B165" s="998"/>
      <c r="C165" s="393"/>
      <c r="D165" s="393"/>
      <c r="E165" s="393"/>
      <c r="F165" s="1001"/>
      <c r="G165" s="1001"/>
      <c r="H165" s="392"/>
      <c r="I165" s="1006"/>
    </row>
    <row r="166" spans="1:9" x14ac:dyDescent="0.45">
      <c r="A166" s="1003"/>
      <c r="B166" s="998"/>
      <c r="C166" s="393"/>
      <c r="D166" s="393"/>
      <c r="E166" s="393"/>
      <c r="F166" s="1001"/>
      <c r="G166" s="1001"/>
      <c r="H166" s="392"/>
      <c r="I166" s="1006"/>
    </row>
    <row r="167" spans="1:9" x14ac:dyDescent="0.45">
      <c r="A167" s="1003"/>
      <c r="B167" s="998"/>
      <c r="C167" s="393"/>
      <c r="D167" s="393"/>
      <c r="E167" s="393"/>
      <c r="F167" s="1001"/>
      <c r="G167" s="1001"/>
      <c r="H167" s="392"/>
      <c r="I167" s="1006"/>
    </row>
    <row r="168" spans="1:9" x14ac:dyDescent="0.45">
      <c r="A168" s="1003"/>
      <c r="B168" s="998"/>
      <c r="C168" s="393"/>
      <c r="D168" s="393"/>
      <c r="E168" s="393"/>
      <c r="F168" s="1001"/>
      <c r="G168" s="1001"/>
      <c r="H168" s="392"/>
      <c r="I168" s="1006"/>
    </row>
    <row r="169" spans="1:9" x14ac:dyDescent="0.45">
      <c r="A169" s="1003"/>
      <c r="B169" s="998"/>
      <c r="C169" s="393"/>
      <c r="D169" s="393"/>
      <c r="E169" s="393"/>
      <c r="F169" s="1001"/>
      <c r="G169" s="1001"/>
      <c r="H169" s="392"/>
      <c r="I169" s="1006"/>
    </row>
    <row r="170" spans="1:9" x14ac:dyDescent="0.45">
      <c r="A170" s="1003"/>
      <c r="B170" s="998"/>
      <c r="C170" s="393"/>
      <c r="D170" s="393"/>
      <c r="E170" s="393"/>
      <c r="F170" s="1001"/>
      <c r="G170" s="1001"/>
      <c r="H170" s="392"/>
      <c r="I170" s="1006"/>
    </row>
    <row r="171" spans="1:9" x14ac:dyDescent="0.45">
      <c r="A171" s="1003"/>
      <c r="B171" s="998"/>
      <c r="C171" s="393"/>
      <c r="D171" s="393"/>
      <c r="E171" s="393"/>
      <c r="F171" s="1001"/>
      <c r="G171" s="1001"/>
      <c r="H171" s="392"/>
      <c r="I171" s="1006"/>
    </row>
    <row r="172" spans="1:9" x14ac:dyDescent="0.45">
      <c r="A172" s="1003"/>
      <c r="B172" s="998"/>
      <c r="C172" s="393"/>
      <c r="D172" s="393"/>
      <c r="E172" s="393"/>
      <c r="F172" s="1001"/>
      <c r="G172" s="1001"/>
      <c r="H172" s="392"/>
      <c r="I172" s="1006"/>
    </row>
    <row r="173" spans="1:9" x14ac:dyDescent="0.45">
      <c r="A173" s="1003"/>
      <c r="B173" s="998"/>
      <c r="C173" s="393"/>
      <c r="D173" s="393"/>
      <c r="E173" s="393"/>
      <c r="F173" s="1001"/>
      <c r="G173" s="1001"/>
      <c r="H173" s="392"/>
      <c r="I173" s="1006"/>
    </row>
    <row r="174" spans="1:9" x14ac:dyDescent="0.45">
      <c r="A174" s="1003"/>
      <c r="B174" s="998"/>
      <c r="C174" s="393"/>
      <c r="D174" s="393"/>
      <c r="E174" s="393"/>
      <c r="F174" s="1001"/>
      <c r="G174" s="1001"/>
      <c r="H174" s="392"/>
      <c r="I174" s="1006"/>
    </row>
    <row r="175" spans="1:9" x14ac:dyDescent="0.45">
      <c r="A175" s="1003"/>
      <c r="B175" s="998"/>
      <c r="C175" s="393"/>
      <c r="D175" s="393"/>
      <c r="E175" s="393"/>
      <c r="F175" s="1001"/>
      <c r="G175" s="1001"/>
      <c r="H175" s="392"/>
      <c r="I175" s="1006"/>
    </row>
    <row r="176" spans="1:9" x14ac:dyDescent="0.45">
      <c r="A176" s="1003"/>
      <c r="B176" s="998"/>
      <c r="C176" s="393"/>
      <c r="D176" s="393"/>
      <c r="E176" s="393"/>
      <c r="F176" s="1001"/>
      <c r="G176" s="1001"/>
      <c r="H176" s="392"/>
      <c r="I176" s="1006"/>
    </row>
    <row r="177" spans="1:9" x14ac:dyDescent="0.45">
      <c r="A177" s="1003"/>
      <c r="B177" s="998"/>
      <c r="C177" s="393"/>
      <c r="D177" s="393"/>
      <c r="E177" s="393"/>
      <c r="F177" s="1001"/>
      <c r="G177" s="1001"/>
      <c r="H177" s="392"/>
      <c r="I177" s="1006"/>
    </row>
    <row r="178" spans="1:9" x14ac:dyDescent="0.45">
      <c r="A178" s="1003"/>
      <c r="B178" s="998"/>
      <c r="C178" s="393"/>
      <c r="D178" s="393"/>
      <c r="E178" s="393"/>
      <c r="F178" s="1001"/>
      <c r="G178" s="1001"/>
      <c r="H178" s="392"/>
      <c r="I178" s="1006"/>
    </row>
    <row r="179" spans="1:9" x14ac:dyDescent="0.45">
      <c r="A179" s="1003"/>
      <c r="B179" s="998"/>
      <c r="C179" s="393"/>
      <c r="D179" s="393"/>
      <c r="E179" s="393"/>
      <c r="F179" s="1001"/>
      <c r="G179" s="1001"/>
      <c r="H179" s="392"/>
      <c r="I179" s="1006"/>
    </row>
    <row r="180" spans="1:9" x14ac:dyDescent="0.45">
      <c r="A180" s="1003"/>
      <c r="B180" s="998"/>
      <c r="C180" s="393"/>
      <c r="D180" s="393"/>
      <c r="E180" s="393"/>
      <c r="F180" s="1001"/>
      <c r="G180" s="1001"/>
      <c r="H180" s="392"/>
      <c r="I180" s="1006"/>
    </row>
    <row r="181" spans="1:9" x14ac:dyDescent="0.45">
      <c r="A181" s="1003"/>
      <c r="B181" s="998"/>
      <c r="C181" s="393"/>
      <c r="D181" s="393"/>
      <c r="E181" s="393"/>
      <c r="F181" s="1001"/>
      <c r="G181" s="1001"/>
      <c r="H181" s="392"/>
      <c r="I181" s="1006"/>
    </row>
    <row r="182" spans="1:9" x14ac:dyDescent="0.45">
      <c r="A182" s="1003"/>
      <c r="B182" s="998"/>
      <c r="C182" s="393"/>
      <c r="D182" s="393"/>
      <c r="E182" s="393"/>
      <c r="F182" s="1001"/>
      <c r="G182" s="1001"/>
      <c r="H182" s="392"/>
      <c r="I182" s="1006"/>
    </row>
    <row r="183" spans="1:9" x14ac:dyDescent="0.45">
      <c r="A183" s="1003"/>
      <c r="B183" s="998"/>
      <c r="C183" s="393"/>
      <c r="D183" s="393"/>
      <c r="E183" s="393"/>
      <c r="F183" s="1001"/>
      <c r="G183" s="1001"/>
      <c r="H183" s="392"/>
      <c r="I183" s="1006"/>
    </row>
    <row r="184" spans="1:9" x14ac:dyDescent="0.45">
      <c r="A184" s="1003"/>
      <c r="B184" s="998"/>
      <c r="C184" s="393"/>
      <c r="D184" s="393"/>
      <c r="E184" s="393"/>
      <c r="F184" s="1001"/>
      <c r="G184" s="1001"/>
      <c r="H184" s="392"/>
      <c r="I184" s="1006"/>
    </row>
    <row r="185" spans="1:9" x14ac:dyDescent="0.45">
      <c r="A185" s="1003"/>
      <c r="B185" s="998"/>
      <c r="C185" s="393"/>
      <c r="D185" s="393"/>
      <c r="E185" s="393"/>
      <c r="F185" s="1001"/>
      <c r="G185" s="1001"/>
      <c r="H185" s="392"/>
      <c r="I185" s="1006"/>
    </row>
    <row r="186" spans="1:9" x14ac:dyDescent="0.45">
      <c r="A186" s="1003"/>
      <c r="B186" s="998"/>
      <c r="C186" s="393"/>
      <c r="D186" s="393"/>
      <c r="E186" s="393"/>
      <c r="F186" s="1001"/>
      <c r="G186" s="1001"/>
      <c r="H186" s="392"/>
      <c r="I186" s="1006"/>
    </row>
    <row r="187" spans="1:9" x14ac:dyDescent="0.45">
      <c r="A187" s="1003"/>
      <c r="B187" s="998"/>
      <c r="C187" s="393"/>
      <c r="D187" s="393"/>
      <c r="E187" s="393"/>
      <c r="F187" s="1001"/>
      <c r="G187" s="1001"/>
      <c r="H187" s="392"/>
      <c r="I187" s="1006"/>
    </row>
    <row r="188" spans="1:9" x14ac:dyDescent="0.45">
      <c r="A188" s="1003"/>
      <c r="B188" s="998"/>
      <c r="C188" s="393"/>
      <c r="D188" s="393"/>
      <c r="E188" s="393"/>
      <c r="F188" s="1001"/>
      <c r="G188" s="1001"/>
      <c r="H188" s="392"/>
      <c r="I188" s="1006"/>
    </row>
    <row r="189" spans="1:9" x14ac:dyDescent="0.45">
      <c r="A189" s="1003"/>
      <c r="B189" s="998"/>
      <c r="C189" s="393"/>
      <c r="D189" s="393"/>
      <c r="E189" s="393"/>
      <c r="F189" s="1001"/>
      <c r="G189" s="1001"/>
      <c r="H189" s="392"/>
      <c r="I189" s="1006"/>
    </row>
    <row r="190" spans="1:9" x14ac:dyDescent="0.45">
      <c r="A190" s="1003"/>
      <c r="B190" s="998"/>
      <c r="C190" s="393"/>
      <c r="D190" s="393"/>
      <c r="E190" s="393"/>
      <c r="F190" s="1001"/>
      <c r="G190" s="1001"/>
      <c r="H190" s="392"/>
      <c r="I190" s="1006"/>
    </row>
    <row r="191" spans="1:9" x14ac:dyDescent="0.45">
      <c r="A191" s="1003"/>
      <c r="B191" s="998"/>
      <c r="C191" s="393"/>
      <c r="D191" s="393"/>
      <c r="E191" s="393"/>
      <c r="F191" s="1001"/>
      <c r="G191" s="1001"/>
      <c r="H191" s="392"/>
      <c r="I191" s="1006"/>
    </row>
    <row r="192" spans="1:9" x14ac:dyDescent="0.45">
      <c r="A192" s="1003"/>
      <c r="B192" s="998"/>
      <c r="C192" s="393"/>
      <c r="D192" s="393"/>
      <c r="E192" s="393"/>
      <c r="F192" s="1001"/>
      <c r="G192" s="1001"/>
      <c r="H192" s="392"/>
      <c r="I192" s="1006"/>
    </row>
    <row r="193" spans="1:9" x14ac:dyDescent="0.45">
      <c r="A193" s="1003"/>
      <c r="B193" s="998"/>
      <c r="C193" s="393"/>
      <c r="D193" s="393"/>
      <c r="E193" s="393"/>
      <c r="F193" s="1001"/>
      <c r="G193" s="1001"/>
      <c r="H193" s="392"/>
      <c r="I193" s="1006"/>
    </row>
    <row r="194" spans="1:9" x14ac:dyDescent="0.45">
      <c r="A194" s="1003"/>
      <c r="B194" s="998"/>
      <c r="C194" s="393"/>
      <c r="D194" s="393"/>
      <c r="E194" s="393"/>
      <c r="F194" s="1001"/>
      <c r="G194" s="1001"/>
      <c r="H194" s="392"/>
      <c r="I194" s="1006"/>
    </row>
    <row r="195" spans="1:9" x14ac:dyDescent="0.45">
      <c r="A195" s="1003"/>
      <c r="B195" s="998"/>
      <c r="C195" s="393"/>
      <c r="D195" s="393"/>
      <c r="E195" s="393"/>
      <c r="F195" s="1001"/>
      <c r="G195" s="1001"/>
      <c r="H195" s="392"/>
      <c r="I195" s="1006"/>
    </row>
    <row r="196" spans="1:9" x14ac:dyDescent="0.45">
      <c r="A196" s="1003"/>
      <c r="B196" s="998"/>
      <c r="C196" s="393"/>
      <c r="D196" s="393"/>
      <c r="E196" s="393"/>
      <c r="F196" s="1001"/>
      <c r="G196" s="1001"/>
      <c r="H196" s="392"/>
      <c r="I196" s="1006"/>
    </row>
    <row r="197" spans="1:9" x14ac:dyDescent="0.45">
      <c r="A197" s="1003"/>
      <c r="B197" s="998"/>
      <c r="C197" s="393"/>
      <c r="D197" s="393"/>
      <c r="E197" s="393"/>
      <c r="F197" s="1001"/>
      <c r="G197" s="1001"/>
      <c r="H197" s="392"/>
      <c r="I197" s="1006"/>
    </row>
    <row r="198" spans="1:9" x14ac:dyDescent="0.45">
      <c r="A198" s="1003"/>
      <c r="B198" s="998"/>
      <c r="C198" s="393"/>
      <c r="D198" s="393"/>
      <c r="E198" s="393"/>
      <c r="F198" s="1001"/>
      <c r="G198" s="1001"/>
      <c r="H198" s="392"/>
      <c r="I198" s="1006"/>
    </row>
    <row r="199" spans="1:9" x14ac:dyDescent="0.45">
      <c r="A199" s="1003"/>
      <c r="B199" s="998"/>
      <c r="C199" s="393"/>
      <c r="D199" s="393"/>
      <c r="E199" s="393"/>
      <c r="F199" s="1001"/>
      <c r="G199" s="1001"/>
      <c r="H199" s="392"/>
      <c r="I199" s="1006"/>
    </row>
    <row r="200" spans="1:9" x14ac:dyDescent="0.45">
      <c r="A200" s="1003"/>
      <c r="B200" s="998"/>
      <c r="C200" s="393"/>
      <c r="D200" s="393"/>
      <c r="E200" s="393"/>
      <c r="F200" s="1001"/>
      <c r="G200" s="1001"/>
      <c r="H200" s="392"/>
      <c r="I200" s="1006"/>
    </row>
    <row r="201" spans="1:9" x14ac:dyDescent="0.45">
      <c r="A201" s="1003"/>
      <c r="B201" s="998"/>
      <c r="C201" s="393"/>
      <c r="D201" s="393"/>
      <c r="E201" s="393"/>
      <c r="F201" s="1001"/>
      <c r="G201" s="1001"/>
      <c r="H201" s="392"/>
      <c r="I201" s="1006"/>
    </row>
    <row r="202" spans="1:9" x14ac:dyDescent="0.45">
      <c r="A202" s="1003"/>
      <c r="B202" s="998"/>
      <c r="C202" s="393"/>
      <c r="D202" s="393"/>
      <c r="E202" s="393"/>
      <c r="F202" s="1001"/>
      <c r="G202" s="1001"/>
      <c r="H202" s="392"/>
      <c r="I202" s="1006"/>
    </row>
    <row r="203" spans="1:9" x14ac:dyDescent="0.45">
      <c r="A203" s="1003"/>
      <c r="B203" s="998"/>
      <c r="C203" s="393"/>
      <c r="D203" s="393"/>
      <c r="E203" s="393"/>
      <c r="F203" s="1001"/>
      <c r="G203" s="1001"/>
      <c r="H203" s="392"/>
      <c r="I203" s="1006"/>
    </row>
    <row r="204" spans="1:9" x14ac:dyDescent="0.45">
      <c r="A204" s="1003"/>
      <c r="B204" s="998"/>
      <c r="C204" s="393"/>
      <c r="D204" s="393"/>
      <c r="E204" s="393"/>
      <c r="F204" s="1001"/>
      <c r="G204" s="1001"/>
      <c r="H204" s="392"/>
      <c r="I204" s="1006"/>
    </row>
    <row r="205" spans="1:9" x14ac:dyDescent="0.45">
      <c r="A205" s="1003"/>
      <c r="B205" s="998"/>
      <c r="C205" s="393"/>
      <c r="D205" s="393"/>
      <c r="E205" s="393"/>
      <c r="F205" s="1001"/>
      <c r="G205" s="1001"/>
      <c r="H205" s="392"/>
      <c r="I205" s="1006"/>
    </row>
    <row r="206" spans="1:9" x14ac:dyDescent="0.45">
      <c r="A206" s="1003"/>
      <c r="B206" s="998"/>
      <c r="C206" s="393"/>
      <c r="D206" s="393"/>
      <c r="E206" s="393"/>
      <c r="F206" s="1001"/>
      <c r="G206" s="1001"/>
      <c r="H206" s="392"/>
      <c r="I206" s="1006"/>
    </row>
    <row r="207" spans="1:9" x14ac:dyDescent="0.45">
      <c r="A207" s="1003"/>
      <c r="B207" s="998"/>
      <c r="C207" s="393"/>
      <c r="D207" s="393"/>
      <c r="E207" s="393"/>
      <c r="F207" s="1001"/>
      <c r="G207" s="1001"/>
      <c r="H207" s="392"/>
      <c r="I207" s="1006"/>
    </row>
    <row r="208" spans="1:9" x14ac:dyDescent="0.45">
      <c r="A208" s="1003"/>
      <c r="B208" s="998"/>
      <c r="C208" s="393"/>
      <c r="D208" s="393"/>
      <c r="E208" s="393"/>
      <c r="F208" s="1001"/>
      <c r="G208" s="1001"/>
      <c r="H208" s="392"/>
      <c r="I208" s="1006"/>
    </row>
    <row r="209" spans="1:9" x14ac:dyDescent="0.45">
      <c r="A209" s="1003"/>
      <c r="B209" s="998"/>
      <c r="C209" s="393"/>
      <c r="D209" s="393"/>
      <c r="E209" s="393"/>
      <c r="F209" s="1001"/>
      <c r="G209" s="1001"/>
      <c r="H209" s="392"/>
      <c r="I209" s="1006"/>
    </row>
    <row r="210" spans="1:9" x14ac:dyDescent="0.45">
      <c r="A210" s="1003"/>
      <c r="B210" s="998"/>
      <c r="C210" s="393"/>
      <c r="D210" s="393"/>
      <c r="E210" s="393"/>
      <c r="F210" s="1001"/>
      <c r="G210" s="1001"/>
      <c r="H210" s="392"/>
      <c r="I210" s="1006"/>
    </row>
    <row r="211" spans="1:9" x14ac:dyDescent="0.45">
      <c r="A211" s="1003"/>
      <c r="B211" s="998"/>
      <c r="C211" s="393"/>
      <c r="D211" s="393"/>
      <c r="E211" s="393"/>
      <c r="F211" s="1001"/>
      <c r="G211" s="1001"/>
      <c r="H211" s="392"/>
      <c r="I211" s="1006"/>
    </row>
    <row r="212" spans="1:9" x14ac:dyDescent="0.45">
      <c r="A212" s="1003"/>
      <c r="B212" s="998"/>
      <c r="C212" s="393"/>
      <c r="D212" s="393"/>
      <c r="E212" s="393"/>
      <c r="F212" s="1001"/>
      <c r="G212" s="1001"/>
      <c r="H212" s="392"/>
      <c r="I212" s="1006"/>
    </row>
    <row r="213" spans="1:9" x14ac:dyDescent="0.45">
      <c r="A213" s="1003"/>
      <c r="B213" s="998"/>
      <c r="C213" s="393"/>
      <c r="D213" s="393"/>
      <c r="E213" s="393"/>
      <c r="F213" s="1001"/>
      <c r="G213" s="1001"/>
      <c r="H213" s="392"/>
      <c r="I213" s="1006"/>
    </row>
    <row r="214" spans="1:9" x14ac:dyDescent="0.45">
      <c r="A214" s="1003"/>
      <c r="B214" s="998"/>
      <c r="C214" s="393"/>
      <c r="D214" s="393"/>
      <c r="E214" s="393"/>
      <c r="F214" s="1001"/>
      <c r="G214" s="1001"/>
      <c r="H214" s="392"/>
      <c r="I214" s="1006"/>
    </row>
    <row r="215" spans="1:9" x14ac:dyDescent="0.45">
      <c r="A215" s="1003"/>
      <c r="B215" s="998"/>
      <c r="C215" s="393"/>
      <c r="D215" s="393"/>
      <c r="E215" s="393"/>
      <c r="F215" s="1001"/>
      <c r="G215" s="1001"/>
      <c r="H215" s="392"/>
      <c r="I215" s="1006"/>
    </row>
    <row r="216" spans="1:9" x14ac:dyDescent="0.45">
      <c r="A216" s="1003"/>
      <c r="B216" s="998"/>
      <c r="C216" s="393"/>
      <c r="D216" s="393"/>
      <c r="E216" s="393"/>
      <c r="F216" s="1001"/>
      <c r="G216" s="1001"/>
      <c r="H216" s="392"/>
      <c r="I216" s="1006"/>
    </row>
    <row r="217" spans="1:9" x14ac:dyDescent="0.45">
      <c r="A217" s="1003"/>
      <c r="B217" s="998"/>
      <c r="C217" s="393"/>
      <c r="D217" s="393"/>
      <c r="E217" s="393"/>
      <c r="F217" s="1001"/>
      <c r="G217" s="1001"/>
      <c r="H217" s="392"/>
      <c r="I217" s="1006"/>
    </row>
    <row r="218" spans="1:9" x14ac:dyDescent="0.45">
      <c r="A218" s="1003"/>
      <c r="B218" s="998"/>
      <c r="C218" s="393"/>
      <c r="D218" s="393"/>
      <c r="E218" s="393"/>
      <c r="F218" s="1001"/>
      <c r="G218" s="1001"/>
      <c r="H218" s="392"/>
      <c r="I218" s="1006"/>
    </row>
    <row r="219" spans="1:9" x14ac:dyDescent="0.45">
      <c r="A219" s="1003"/>
      <c r="B219" s="998"/>
      <c r="C219" s="393"/>
      <c r="D219" s="393"/>
      <c r="E219" s="393"/>
      <c r="F219" s="1001"/>
      <c r="G219" s="1001"/>
      <c r="H219" s="392"/>
      <c r="I219" s="1006"/>
    </row>
    <row r="220" spans="1:9" x14ac:dyDescent="0.45">
      <c r="A220" s="1003"/>
      <c r="B220" s="998"/>
      <c r="C220" s="393"/>
      <c r="D220" s="393"/>
      <c r="E220" s="393"/>
      <c r="F220" s="1001"/>
      <c r="G220" s="1001"/>
      <c r="H220" s="392"/>
      <c r="I220" s="1006"/>
    </row>
    <row r="221" spans="1:9" x14ac:dyDescent="0.45">
      <c r="A221" s="1003"/>
      <c r="B221" s="998"/>
      <c r="C221" s="393"/>
      <c r="D221" s="393"/>
      <c r="E221" s="393"/>
      <c r="F221" s="1001"/>
      <c r="G221" s="1001"/>
      <c r="H221" s="392"/>
      <c r="I221" s="1006"/>
    </row>
    <row r="222" spans="1:9" x14ac:dyDescent="0.45">
      <c r="A222" s="1003"/>
      <c r="B222" s="998"/>
      <c r="C222" s="393"/>
      <c r="D222" s="393"/>
      <c r="E222" s="393"/>
      <c r="F222" s="1001"/>
      <c r="G222" s="1001"/>
      <c r="H222" s="392"/>
      <c r="I222" s="1006"/>
    </row>
    <row r="223" spans="1:9" x14ac:dyDescent="0.45">
      <c r="A223" s="1003"/>
      <c r="B223" s="998"/>
      <c r="C223" s="393"/>
      <c r="D223" s="393"/>
      <c r="E223" s="393"/>
      <c r="F223" s="1001"/>
      <c r="G223" s="1001"/>
      <c r="H223" s="392"/>
      <c r="I223" s="1006"/>
    </row>
    <row r="224" spans="1:9" x14ac:dyDescent="0.45">
      <c r="A224" s="1003"/>
      <c r="B224" s="998"/>
      <c r="C224" s="393"/>
      <c r="D224" s="393"/>
      <c r="E224" s="393"/>
      <c r="F224" s="1001"/>
      <c r="G224" s="1001"/>
      <c r="H224" s="392"/>
      <c r="I224" s="1006"/>
    </row>
    <row r="225" spans="1:9" x14ac:dyDescent="0.45">
      <c r="A225" s="1003"/>
      <c r="B225" s="998"/>
      <c r="C225" s="393"/>
      <c r="D225" s="393"/>
      <c r="E225" s="393"/>
      <c r="F225" s="1001"/>
      <c r="G225" s="1001"/>
      <c r="H225" s="392"/>
      <c r="I225" s="1006"/>
    </row>
    <row r="226" spans="1:9" x14ac:dyDescent="0.45">
      <c r="A226" s="1003"/>
      <c r="B226" s="998"/>
      <c r="C226" s="393"/>
      <c r="D226" s="393"/>
      <c r="E226" s="393"/>
      <c r="F226" s="1001"/>
      <c r="G226" s="1001"/>
      <c r="H226" s="392"/>
      <c r="I226" s="1006"/>
    </row>
    <row r="227" spans="1:9" x14ac:dyDescent="0.45">
      <c r="A227" s="1003"/>
      <c r="B227" s="998"/>
      <c r="C227" s="393"/>
      <c r="D227" s="393"/>
      <c r="E227" s="393"/>
      <c r="F227" s="1001"/>
      <c r="G227" s="1001"/>
      <c r="H227" s="392"/>
      <c r="I227" s="1006"/>
    </row>
    <row r="228" spans="1:9" x14ac:dyDescent="0.45">
      <c r="A228" s="1003"/>
      <c r="B228" s="998"/>
      <c r="C228" s="393"/>
      <c r="D228" s="393"/>
      <c r="E228" s="393"/>
      <c r="F228" s="1001"/>
      <c r="G228" s="1001"/>
      <c r="H228" s="392"/>
      <c r="I228" s="1006"/>
    </row>
    <row r="229" spans="1:9" x14ac:dyDescent="0.45">
      <c r="A229" s="1003"/>
      <c r="B229" s="998"/>
      <c r="C229" s="393"/>
      <c r="D229" s="393"/>
      <c r="E229" s="393"/>
      <c r="F229" s="1001"/>
      <c r="G229" s="1001"/>
      <c r="H229" s="392"/>
      <c r="I229" s="1006"/>
    </row>
    <row r="230" spans="1:9" x14ac:dyDescent="0.45">
      <c r="A230" s="1003"/>
      <c r="B230" s="998"/>
      <c r="C230" s="393"/>
      <c r="D230" s="393"/>
      <c r="E230" s="393"/>
      <c r="F230" s="1001"/>
      <c r="G230" s="1001"/>
      <c r="H230" s="392"/>
      <c r="I230" s="1006"/>
    </row>
    <row r="231" spans="1:9" x14ac:dyDescent="0.45">
      <c r="A231" s="1003"/>
      <c r="B231" s="998"/>
      <c r="C231" s="393"/>
      <c r="D231" s="393"/>
      <c r="E231" s="393"/>
      <c r="F231" s="1001"/>
      <c r="G231" s="1001"/>
      <c r="H231" s="392"/>
      <c r="I231" s="1006"/>
    </row>
    <row r="232" spans="1:9" x14ac:dyDescent="0.45">
      <c r="A232" s="1003"/>
      <c r="B232" s="998"/>
      <c r="C232" s="393"/>
      <c r="D232" s="393"/>
      <c r="E232" s="393"/>
      <c r="F232" s="1001"/>
      <c r="G232" s="1001"/>
      <c r="H232" s="392"/>
      <c r="I232" s="1006"/>
    </row>
    <row r="233" spans="1:9" x14ac:dyDescent="0.45">
      <c r="A233" s="1003"/>
      <c r="B233" s="998"/>
      <c r="C233" s="393"/>
      <c r="D233" s="393"/>
      <c r="E233" s="393"/>
      <c r="F233" s="1001"/>
      <c r="G233" s="1001"/>
      <c r="H233" s="392"/>
      <c r="I233" s="1006"/>
    </row>
    <row r="234" spans="1:9" x14ac:dyDescent="0.45">
      <c r="A234" s="1003"/>
      <c r="B234" s="998"/>
      <c r="C234" s="393"/>
      <c r="D234" s="393"/>
      <c r="E234" s="393"/>
      <c r="F234" s="1001"/>
      <c r="G234" s="1001"/>
      <c r="H234" s="392"/>
      <c r="I234" s="1006"/>
    </row>
    <row r="235" spans="1:9" x14ac:dyDescent="0.45">
      <c r="A235" s="1003"/>
      <c r="B235" s="998"/>
      <c r="C235" s="393"/>
      <c r="D235" s="393"/>
      <c r="E235" s="393"/>
      <c r="F235" s="1001"/>
      <c r="G235" s="1001"/>
      <c r="H235" s="392"/>
      <c r="I235" s="1006"/>
    </row>
    <row r="236" spans="1:9" x14ac:dyDescent="0.45">
      <c r="A236" s="1003"/>
      <c r="B236" s="998"/>
      <c r="C236" s="393"/>
      <c r="D236" s="393"/>
      <c r="E236" s="393"/>
      <c r="F236" s="1001"/>
      <c r="G236" s="1001"/>
      <c r="H236" s="392"/>
      <c r="I236" s="1006"/>
    </row>
    <row r="237" spans="1:9" x14ac:dyDescent="0.45">
      <c r="A237" s="1003"/>
      <c r="B237" s="998"/>
      <c r="C237" s="393"/>
      <c r="D237" s="393"/>
      <c r="E237" s="393"/>
      <c r="F237" s="1001"/>
      <c r="G237" s="1001"/>
      <c r="H237" s="392"/>
      <c r="I237" s="1006"/>
    </row>
    <row r="238" spans="1:9" x14ac:dyDescent="0.45">
      <c r="A238" s="1003"/>
      <c r="B238" s="998"/>
      <c r="C238" s="393"/>
      <c r="D238" s="393"/>
      <c r="E238" s="393"/>
      <c r="F238" s="1001"/>
      <c r="G238" s="1001"/>
      <c r="H238" s="392"/>
      <c r="I238" s="1006"/>
    </row>
    <row r="239" spans="1:9" x14ac:dyDescent="0.45">
      <c r="A239" s="1003"/>
      <c r="B239" s="998"/>
      <c r="C239" s="393"/>
      <c r="D239" s="393"/>
      <c r="E239" s="393"/>
      <c r="F239" s="1001"/>
      <c r="G239" s="1001"/>
      <c r="H239" s="392"/>
      <c r="I239" s="1006"/>
    </row>
    <row r="240" spans="1:9" x14ac:dyDescent="0.45">
      <c r="A240" s="1003"/>
      <c r="B240" s="998"/>
      <c r="C240" s="393"/>
      <c r="D240" s="393"/>
      <c r="E240" s="393"/>
      <c r="F240" s="1001"/>
      <c r="G240" s="1001"/>
      <c r="H240" s="392"/>
      <c r="I240" s="1006"/>
    </row>
    <row r="241" spans="1:9" x14ac:dyDescent="0.45">
      <c r="A241" s="1003"/>
      <c r="B241" s="998"/>
      <c r="C241" s="393"/>
      <c r="D241" s="393"/>
      <c r="E241" s="393"/>
      <c r="F241" s="1001"/>
      <c r="G241" s="1001"/>
      <c r="H241" s="392"/>
      <c r="I241" s="1006"/>
    </row>
    <row r="242" spans="1:9" x14ac:dyDescent="0.45">
      <c r="A242" s="1003"/>
      <c r="B242" s="998"/>
      <c r="C242" s="393"/>
      <c r="D242" s="393"/>
      <c r="E242" s="393"/>
      <c r="F242" s="1001"/>
      <c r="G242" s="1001"/>
      <c r="H242" s="392"/>
      <c r="I242" s="1006"/>
    </row>
    <row r="243" spans="1:9" x14ac:dyDescent="0.45">
      <c r="A243" s="1003"/>
      <c r="B243" s="998"/>
      <c r="C243" s="393"/>
      <c r="D243" s="393"/>
      <c r="E243" s="393"/>
      <c r="F243" s="1001"/>
      <c r="G243" s="1001"/>
      <c r="H243" s="392"/>
      <c r="I243" s="1006"/>
    </row>
    <row r="244" spans="1:9" x14ac:dyDescent="0.45">
      <c r="A244" s="1003"/>
      <c r="B244" s="998"/>
      <c r="C244" s="393"/>
      <c r="D244" s="393"/>
      <c r="E244" s="393"/>
      <c r="F244" s="1001"/>
      <c r="G244" s="1001"/>
      <c r="H244" s="392"/>
      <c r="I244" s="1006"/>
    </row>
    <row r="245" spans="1:9" x14ac:dyDescent="0.45">
      <c r="A245" s="1003"/>
      <c r="B245" s="998"/>
      <c r="C245" s="393"/>
      <c r="D245" s="393"/>
      <c r="E245" s="393"/>
      <c r="F245" s="1001"/>
      <c r="G245" s="1001"/>
      <c r="H245" s="392"/>
      <c r="I245" s="1006"/>
    </row>
    <row r="246" spans="1:9" x14ac:dyDescent="0.45">
      <c r="A246" s="1003"/>
      <c r="B246" s="998"/>
      <c r="C246" s="393"/>
      <c r="D246" s="393"/>
      <c r="E246" s="393"/>
      <c r="F246" s="1001"/>
      <c r="G246" s="1001"/>
      <c r="H246" s="392"/>
      <c r="I246" s="1006"/>
    </row>
    <row r="247" spans="1:9" x14ac:dyDescent="0.45">
      <c r="A247" s="1003"/>
      <c r="B247" s="998"/>
      <c r="C247" s="393"/>
      <c r="D247" s="393"/>
      <c r="E247" s="393"/>
      <c r="F247" s="1001"/>
      <c r="G247" s="1001"/>
      <c r="H247" s="392"/>
      <c r="I247" s="1006"/>
    </row>
    <row r="248" spans="1:9" x14ac:dyDescent="0.45">
      <c r="A248" s="1003"/>
      <c r="B248" s="998"/>
      <c r="C248" s="393"/>
      <c r="D248" s="393"/>
      <c r="E248" s="393"/>
      <c r="F248" s="1001"/>
      <c r="G248" s="1001"/>
      <c r="H248" s="392"/>
      <c r="I248" s="1006"/>
    </row>
    <row r="249" spans="1:9" x14ac:dyDescent="0.45">
      <c r="A249" s="1003"/>
      <c r="B249" s="998"/>
      <c r="C249" s="393"/>
      <c r="D249" s="393"/>
      <c r="E249" s="393"/>
      <c r="F249" s="1001"/>
      <c r="G249" s="1001"/>
      <c r="H249" s="392"/>
      <c r="I249" s="1006"/>
    </row>
    <row r="250" spans="1:9" x14ac:dyDescent="0.45">
      <c r="A250" s="1003"/>
      <c r="B250" s="998"/>
      <c r="C250" s="393"/>
      <c r="D250" s="393"/>
      <c r="E250" s="393"/>
      <c r="F250" s="1001"/>
      <c r="G250" s="1001"/>
      <c r="H250" s="392"/>
      <c r="I250" s="1006"/>
    </row>
    <row r="251" spans="1:9" x14ac:dyDescent="0.45">
      <c r="A251" s="1003"/>
      <c r="B251" s="998"/>
      <c r="C251" s="393"/>
      <c r="D251" s="393"/>
      <c r="E251" s="393"/>
      <c r="F251" s="1001"/>
      <c r="G251" s="1001"/>
      <c r="H251" s="392"/>
      <c r="I251" s="1006"/>
    </row>
    <row r="252" spans="1:9" x14ac:dyDescent="0.45">
      <c r="A252" s="1003"/>
      <c r="B252" s="998"/>
      <c r="C252" s="393"/>
      <c r="D252" s="393"/>
      <c r="E252" s="393"/>
      <c r="F252" s="1001"/>
      <c r="G252" s="1001"/>
      <c r="H252" s="392"/>
      <c r="I252" s="1006"/>
    </row>
    <row r="253" spans="1:9" x14ac:dyDescent="0.45">
      <c r="A253" s="1003"/>
      <c r="B253" s="998"/>
      <c r="C253" s="393"/>
      <c r="D253" s="393"/>
      <c r="E253" s="393"/>
      <c r="F253" s="1001"/>
      <c r="G253" s="1001"/>
      <c r="H253" s="392"/>
      <c r="I253" s="1006"/>
    </row>
    <row r="254" spans="1:9" x14ac:dyDescent="0.45">
      <c r="A254" s="1003"/>
      <c r="B254" s="998"/>
      <c r="C254" s="393"/>
      <c r="D254" s="393"/>
      <c r="E254" s="393"/>
      <c r="F254" s="1001"/>
      <c r="G254" s="1001"/>
      <c r="H254" s="392"/>
      <c r="I254" s="1006"/>
    </row>
    <row r="255" spans="1:9" x14ac:dyDescent="0.45">
      <c r="A255" s="1003"/>
      <c r="B255" s="998"/>
      <c r="C255" s="393"/>
      <c r="D255" s="393"/>
      <c r="E255" s="393"/>
      <c r="F255" s="1001"/>
      <c r="G255" s="1001"/>
      <c r="H255" s="392"/>
      <c r="I255" s="1006"/>
    </row>
    <row r="256" spans="1:9" x14ac:dyDescent="0.45">
      <c r="A256" s="1003"/>
      <c r="B256" s="998"/>
      <c r="C256" s="393"/>
      <c r="D256" s="393"/>
      <c r="E256" s="393"/>
      <c r="F256" s="1001"/>
      <c r="G256" s="1001"/>
      <c r="H256" s="392"/>
      <c r="I256" s="1006"/>
    </row>
    <row r="257" spans="1:9" x14ac:dyDescent="0.45">
      <c r="A257" s="1003"/>
      <c r="B257" s="998"/>
      <c r="C257" s="393"/>
      <c r="D257" s="393"/>
      <c r="E257" s="393"/>
      <c r="F257" s="1001"/>
      <c r="G257" s="1001"/>
      <c r="H257" s="392"/>
      <c r="I257" s="1006"/>
    </row>
    <row r="258" spans="1:9" x14ac:dyDescent="0.45">
      <c r="A258" s="1003"/>
      <c r="B258" s="998"/>
      <c r="C258" s="393"/>
      <c r="D258" s="393"/>
      <c r="E258" s="393"/>
      <c r="F258" s="1001"/>
      <c r="G258" s="1001"/>
      <c r="H258" s="392"/>
      <c r="I258" s="1006"/>
    </row>
    <row r="259" spans="1:9" x14ac:dyDescent="0.45">
      <c r="A259" s="1003"/>
      <c r="B259" s="998"/>
      <c r="C259" s="393"/>
      <c r="D259" s="393"/>
      <c r="E259" s="393"/>
      <c r="F259" s="1001"/>
      <c r="G259" s="1001"/>
      <c r="H259" s="392"/>
      <c r="I259" s="1006"/>
    </row>
    <row r="260" spans="1:9" x14ac:dyDescent="0.45">
      <c r="A260" s="1003"/>
      <c r="B260" s="998"/>
      <c r="C260" s="393"/>
      <c r="D260" s="393"/>
      <c r="E260" s="393"/>
      <c r="F260" s="1001"/>
      <c r="G260" s="1001"/>
      <c r="H260" s="392"/>
      <c r="I260" s="1006"/>
    </row>
    <row r="261" spans="1:9" x14ac:dyDescent="0.45">
      <c r="A261" s="1003"/>
      <c r="B261" s="998"/>
      <c r="C261" s="393"/>
      <c r="D261" s="393"/>
      <c r="E261" s="393"/>
      <c r="F261" s="1001"/>
      <c r="G261" s="1001"/>
      <c r="H261" s="392"/>
      <c r="I261" s="1006"/>
    </row>
    <row r="262" spans="1:9" x14ac:dyDescent="0.45">
      <c r="A262" s="1003"/>
      <c r="B262" s="998"/>
      <c r="C262" s="393"/>
      <c r="D262" s="393"/>
      <c r="E262" s="393"/>
      <c r="F262" s="1001"/>
      <c r="G262" s="1001"/>
      <c r="H262" s="392"/>
      <c r="I262" s="1006"/>
    </row>
    <row r="263" spans="1:9" x14ac:dyDescent="0.45">
      <c r="A263" s="1003"/>
      <c r="B263" s="998"/>
      <c r="C263" s="393"/>
      <c r="D263" s="393"/>
      <c r="E263" s="393"/>
      <c r="F263" s="1001"/>
      <c r="G263" s="1001"/>
      <c r="H263" s="392"/>
      <c r="I263" s="1006"/>
    </row>
    <row r="264" spans="1:9" x14ac:dyDescent="0.45">
      <c r="A264" s="1003"/>
      <c r="B264" s="998"/>
      <c r="C264" s="393"/>
      <c r="D264" s="393"/>
      <c r="E264" s="393"/>
      <c r="F264" s="1001"/>
      <c r="G264" s="1001"/>
      <c r="H264" s="392"/>
      <c r="I264" s="1006"/>
    </row>
    <row r="265" spans="1:9" x14ac:dyDescent="0.45">
      <c r="A265" s="1003"/>
      <c r="B265" s="998"/>
      <c r="C265" s="393"/>
      <c r="D265" s="393"/>
      <c r="E265" s="393"/>
      <c r="F265" s="1001"/>
      <c r="G265" s="1001"/>
      <c r="H265" s="392"/>
      <c r="I265" s="1006"/>
    </row>
    <row r="266" spans="1:9" x14ac:dyDescent="0.45">
      <c r="A266" s="1003"/>
      <c r="B266" s="998"/>
      <c r="C266" s="393"/>
      <c r="D266" s="393"/>
      <c r="E266" s="393"/>
      <c r="F266" s="1001"/>
      <c r="G266" s="1001"/>
      <c r="H266" s="392"/>
      <c r="I266" s="1006"/>
    </row>
    <row r="267" spans="1:9" x14ac:dyDescent="0.45">
      <c r="A267" s="1003"/>
      <c r="B267" s="998"/>
      <c r="C267" s="393"/>
      <c r="D267" s="393"/>
      <c r="E267" s="393"/>
      <c r="F267" s="1001"/>
      <c r="G267" s="1001"/>
      <c r="H267" s="392"/>
      <c r="I267" s="1006"/>
    </row>
    <row r="268" spans="1:9" x14ac:dyDescent="0.45">
      <c r="A268" s="1003"/>
      <c r="B268" s="998"/>
      <c r="C268" s="393"/>
      <c r="D268" s="393"/>
      <c r="E268" s="393"/>
      <c r="F268" s="1001"/>
      <c r="G268" s="1001"/>
      <c r="H268" s="392"/>
      <c r="I268" s="1006"/>
    </row>
    <row r="269" spans="1:9" x14ac:dyDescent="0.45">
      <c r="A269" s="1003"/>
      <c r="B269" s="998"/>
      <c r="C269" s="393"/>
      <c r="D269" s="393"/>
      <c r="E269" s="393"/>
      <c r="F269" s="1001"/>
      <c r="G269" s="1001"/>
      <c r="H269" s="392"/>
      <c r="I269" s="1006"/>
    </row>
    <row r="270" spans="1:9" x14ac:dyDescent="0.45">
      <c r="A270" s="1003"/>
      <c r="B270" s="998"/>
      <c r="C270" s="393"/>
      <c r="D270" s="393"/>
      <c r="E270" s="393"/>
      <c r="F270" s="1001"/>
      <c r="G270" s="1001"/>
      <c r="H270" s="392"/>
      <c r="I270" s="1006"/>
    </row>
    <row r="271" spans="1:9" x14ac:dyDescent="0.45">
      <c r="A271" s="1003"/>
      <c r="B271" s="998"/>
      <c r="C271" s="393"/>
      <c r="D271" s="393"/>
      <c r="E271" s="393"/>
      <c r="F271" s="1001"/>
      <c r="G271" s="1001"/>
      <c r="H271" s="392"/>
      <c r="I271" s="1006"/>
    </row>
    <row r="272" spans="1:9" x14ac:dyDescent="0.45">
      <c r="A272" s="1003"/>
      <c r="B272" s="998"/>
      <c r="C272" s="393"/>
      <c r="D272" s="393"/>
      <c r="E272" s="393"/>
      <c r="F272" s="1001"/>
      <c r="G272" s="1001"/>
      <c r="H272" s="392"/>
      <c r="I272" s="1006"/>
    </row>
    <row r="273" spans="1:9" x14ac:dyDescent="0.45">
      <c r="A273" s="1003"/>
      <c r="B273" s="998"/>
      <c r="C273" s="393"/>
      <c r="D273" s="393"/>
      <c r="E273" s="393"/>
      <c r="F273" s="1001"/>
      <c r="G273" s="1001"/>
      <c r="H273" s="392"/>
      <c r="I273" s="1006"/>
    </row>
    <row r="274" spans="1:9" x14ac:dyDescent="0.45">
      <c r="A274" s="1003"/>
      <c r="B274" s="998"/>
      <c r="C274" s="393"/>
      <c r="D274" s="393"/>
      <c r="E274" s="393"/>
      <c r="F274" s="1001"/>
      <c r="G274" s="1001"/>
      <c r="H274" s="392"/>
      <c r="I274" s="1006"/>
    </row>
    <row r="275" spans="1:9" x14ac:dyDescent="0.45">
      <c r="A275" s="1003"/>
      <c r="B275" s="998"/>
      <c r="C275" s="393"/>
      <c r="D275" s="393"/>
      <c r="E275" s="393"/>
      <c r="F275" s="1001"/>
      <c r="G275" s="1001"/>
      <c r="H275" s="392"/>
      <c r="I275" s="1006"/>
    </row>
    <row r="276" spans="1:9" x14ac:dyDescent="0.45">
      <c r="A276" s="1003"/>
      <c r="B276" s="998"/>
      <c r="C276" s="393"/>
      <c r="D276" s="393"/>
      <c r="E276" s="393"/>
      <c r="F276" s="1001"/>
      <c r="G276" s="1001"/>
      <c r="H276" s="392"/>
      <c r="I276" s="1006"/>
    </row>
    <row r="277" spans="1:9" x14ac:dyDescent="0.45">
      <c r="A277" s="1003"/>
      <c r="B277" s="998"/>
      <c r="C277" s="393"/>
      <c r="D277" s="393"/>
      <c r="E277" s="393"/>
      <c r="F277" s="1001"/>
      <c r="G277" s="1001"/>
      <c r="H277" s="392"/>
      <c r="I277" s="1006"/>
    </row>
    <row r="278" spans="1:9" x14ac:dyDescent="0.45">
      <c r="A278" s="1003"/>
      <c r="B278" s="998"/>
      <c r="C278" s="393"/>
      <c r="D278" s="393"/>
      <c r="E278" s="393"/>
      <c r="F278" s="1001"/>
      <c r="G278" s="1001"/>
      <c r="H278" s="392"/>
      <c r="I278" s="1006"/>
    </row>
    <row r="279" spans="1:9" x14ac:dyDescent="0.45">
      <c r="A279" s="1003"/>
      <c r="B279" s="998"/>
      <c r="C279" s="393"/>
      <c r="D279" s="393"/>
      <c r="E279" s="393"/>
      <c r="F279" s="1001"/>
      <c r="G279" s="1001"/>
      <c r="H279" s="392"/>
      <c r="I279" s="1006"/>
    </row>
    <row r="280" spans="1:9" x14ac:dyDescent="0.45">
      <c r="A280" s="1003"/>
      <c r="B280" s="998"/>
      <c r="C280" s="393"/>
      <c r="D280" s="393"/>
      <c r="E280" s="393"/>
      <c r="F280" s="1001"/>
      <c r="G280" s="1001"/>
      <c r="H280" s="392"/>
      <c r="I280" s="1006"/>
    </row>
    <row r="281" spans="1:9" x14ac:dyDescent="0.45">
      <c r="A281" s="1003"/>
      <c r="B281" s="998"/>
      <c r="C281" s="393"/>
      <c r="D281" s="393"/>
      <c r="E281" s="393"/>
      <c r="F281" s="1001"/>
      <c r="G281" s="1001"/>
      <c r="H281" s="392"/>
      <c r="I281" s="1006"/>
    </row>
    <row r="282" spans="1:9" x14ac:dyDescent="0.45">
      <c r="A282" s="1003"/>
      <c r="B282" s="998"/>
      <c r="C282" s="393"/>
      <c r="D282" s="393"/>
      <c r="E282" s="393"/>
      <c r="F282" s="1001"/>
      <c r="G282" s="1001"/>
      <c r="H282" s="392"/>
      <c r="I282" s="1006"/>
    </row>
    <row r="283" spans="1:9" x14ac:dyDescent="0.45">
      <c r="A283" s="1003"/>
      <c r="B283" s="998"/>
      <c r="C283" s="393"/>
      <c r="D283" s="393"/>
      <c r="E283" s="393"/>
      <c r="F283" s="1001"/>
      <c r="G283" s="1001"/>
      <c r="H283" s="392"/>
      <c r="I283" s="1006"/>
    </row>
    <row r="284" spans="1:9" x14ac:dyDescent="0.45">
      <c r="A284" s="1003"/>
      <c r="B284" s="998"/>
      <c r="C284" s="393"/>
      <c r="D284" s="393"/>
      <c r="E284" s="393"/>
      <c r="F284" s="1001"/>
      <c r="G284" s="1001"/>
      <c r="H284" s="392"/>
      <c r="I284" s="1006"/>
    </row>
    <row r="285" spans="1:9" x14ac:dyDescent="0.45">
      <c r="A285" s="1003"/>
      <c r="B285" s="998"/>
      <c r="C285" s="393"/>
      <c r="D285" s="393"/>
      <c r="E285" s="393"/>
      <c r="F285" s="1001"/>
      <c r="G285" s="1001"/>
      <c r="H285" s="392"/>
      <c r="I285" s="1006"/>
    </row>
    <row r="286" spans="1:9" x14ac:dyDescent="0.45">
      <c r="A286" s="1003"/>
      <c r="B286" s="998"/>
      <c r="C286" s="393"/>
      <c r="D286" s="393"/>
      <c r="E286" s="393"/>
      <c r="F286" s="1001"/>
      <c r="G286" s="1001"/>
      <c r="H286" s="392"/>
      <c r="I286" s="1006"/>
    </row>
    <row r="287" spans="1:9" x14ac:dyDescent="0.45">
      <c r="A287" s="1003"/>
      <c r="B287" s="998"/>
      <c r="C287" s="393"/>
      <c r="D287" s="393"/>
      <c r="E287" s="393"/>
      <c r="F287" s="1001"/>
      <c r="G287" s="1001"/>
      <c r="H287" s="392"/>
      <c r="I287" s="1006"/>
    </row>
    <row r="288" spans="1:9" x14ac:dyDescent="0.45">
      <c r="A288" s="1003"/>
      <c r="B288" s="998"/>
      <c r="C288" s="393"/>
      <c r="D288" s="393"/>
      <c r="E288" s="393"/>
      <c r="F288" s="1001"/>
      <c r="G288" s="1001"/>
      <c r="H288" s="392"/>
      <c r="I288" s="1006"/>
    </row>
    <row r="289" spans="1:9" x14ac:dyDescent="0.45">
      <c r="A289" s="1003"/>
      <c r="B289" s="998"/>
      <c r="C289" s="393"/>
      <c r="D289" s="393"/>
      <c r="E289" s="393"/>
      <c r="F289" s="1001"/>
      <c r="G289" s="1001"/>
      <c r="H289" s="392"/>
      <c r="I289" s="1006"/>
    </row>
    <row r="290" spans="1:9" x14ac:dyDescent="0.45">
      <c r="A290" s="1003"/>
      <c r="B290" s="998"/>
      <c r="C290" s="393"/>
      <c r="D290" s="393"/>
      <c r="E290" s="393"/>
      <c r="F290" s="1001"/>
      <c r="G290" s="1001"/>
      <c r="H290" s="392"/>
      <c r="I290" s="1006"/>
    </row>
    <row r="291" spans="1:9" x14ac:dyDescent="0.45">
      <c r="A291" s="1003"/>
      <c r="B291" s="998"/>
      <c r="C291" s="393"/>
      <c r="D291" s="393"/>
      <c r="E291" s="393"/>
      <c r="F291" s="1001"/>
      <c r="G291" s="1001"/>
      <c r="H291" s="392"/>
      <c r="I291" s="1006"/>
    </row>
    <row r="292" spans="1:9" x14ac:dyDescent="0.45">
      <c r="A292" s="1003"/>
      <c r="B292" s="998"/>
      <c r="C292" s="393"/>
      <c r="D292" s="393"/>
      <c r="E292" s="393"/>
      <c r="F292" s="1001"/>
      <c r="G292" s="1001"/>
      <c r="H292" s="392"/>
      <c r="I292" s="1006"/>
    </row>
    <row r="293" spans="1:9" x14ac:dyDescent="0.45">
      <c r="A293" s="1003"/>
      <c r="B293" s="998"/>
      <c r="C293" s="393"/>
      <c r="D293" s="393"/>
      <c r="E293" s="393"/>
      <c r="F293" s="1001"/>
      <c r="G293" s="1001"/>
      <c r="H293" s="392"/>
      <c r="I293" s="1006"/>
    </row>
    <row r="294" spans="1:9" x14ac:dyDescent="0.45">
      <c r="A294" s="1003"/>
      <c r="B294" s="998"/>
      <c r="C294" s="393"/>
      <c r="D294" s="393"/>
      <c r="E294" s="393"/>
      <c r="F294" s="1001"/>
      <c r="G294" s="1001"/>
      <c r="H294" s="392"/>
      <c r="I294" s="1006"/>
    </row>
    <row r="295" spans="1:9" x14ac:dyDescent="0.45">
      <c r="A295" s="1003"/>
      <c r="B295" s="998"/>
      <c r="C295" s="393"/>
      <c r="D295" s="393"/>
      <c r="E295" s="393"/>
      <c r="F295" s="1001"/>
      <c r="G295" s="1001"/>
      <c r="H295" s="392"/>
      <c r="I295" s="1006"/>
    </row>
    <row r="296" spans="1:9" x14ac:dyDescent="0.45">
      <c r="A296" s="1003"/>
      <c r="B296" s="998"/>
      <c r="C296" s="393"/>
      <c r="D296" s="393"/>
      <c r="E296" s="393"/>
      <c r="F296" s="1001"/>
      <c r="G296" s="1001"/>
      <c r="H296" s="392"/>
      <c r="I296" s="1006"/>
    </row>
    <row r="297" spans="1:9" x14ac:dyDescent="0.45">
      <c r="A297" s="1003"/>
      <c r="B297" s="998"/>
      <c r="C297" s="393"/>
      <c r="D297" s="393"/>
      <c r="E297" s="393"/>
      <c r="F297" s="1001"/>
      <c r="G297" s="1001"/>
      <c r="H297" s="392"/>
      <c r="I297" s="1006"/>
    </row>
    <row r="298" spans="1:9" x14ac:dyDescent="0.45">
      <c r="A298" s="1003"/>
      <c r="B298" s="998"/>
      <c r="C298" s="393"/>
      <c r="D298" s="393"/>
      <c r="E298" s="393"/>
      <c r="F298" s="1001"/>
      <c r="G298" s="1001"/>
      <c r="H298" s="392"/>
      <c r="I298" s="1006"/>
    </row>
    <row r="299" spans="1:9" x14ac:dyDescent="0.45">
      <c r="A299" s="1003"/>
      <c r="B299" s="998"/>
      <c r="C299" s="393"/>
      <c r="D299" s="393"/>
      <c r="E299" s="393"/>
      <c r="F299" s="1001"/>
      <c r="G299" s="1001"/>
      <c r="H299" s="392"/>
      <c r="I299" s="1006"/>
    </row>
    <row r="300" spans="1:9" x14ac:dyDescent="0.45">
      <c r="A300" s="1003"/>
      <c r="B300" s="998"/>
      <c r="C300" s="393"/>
      <c r="D300" s="393"/>
      <c r="E300" s="393"/>
      <c r="F300" s="1001"/>
      <c r="G300" s="1001"/>
      <c r="H300" s="392"/>
      <c r="I300" s="1006"/>
    </row>
    <row r="301" spans="1:9" x14ac:dyDescent="0.45">
      <c r="A301" s="1003"/>
      <c r="B301" s="998"/>
      <c r="C301" s="393"/>
      <c r="D301" s="393"/>
      <c r="E301" s="393"/>
      <c r="F301" s="1001"/>
      <c r="G301" s="1001"/>
      <c r="H301" s="392"/>
      <c r="I301" s="1006"/>
    </row>
    <row r="302" spans="1:9" x14ac:dyDescent="0.45">
      <c r="A302" s="1003"/>
      <c r="B302" s="998"/>
      <c r="C302" s="393"/>
      <c r="D302" s="393"/>
      <c r="E302" s="393"/>
      <c r="F302" s="1001"/>
      <c r="G302" s="1001"/>
      <c r="H302" s="392"/>
      <c r="I302" s="1006"/>
    </row>
    <row r="303" spans="1:9" x14ac:dyDescent="0.45">
      <c r="A303" s="1003"/>
      <c r="B303" s="998"/>
      <c r="C303" s="393"/>
      <c r="D303" s="393"/>
      <c r="E303" s="393"/>
      <c r="F303" s="1001"/>
      <c r="G303" s="1001"/>
      <c r="H303" s="392"/>
      <c r="I303" s="1006"/>
    </row>
    <row r="304" spans="1:9" x14ac:dyDescent="0.45">
      <c r="A304" s="1003"/>
      <c r="B304" s="998"/>
      <c r="C304" s="393"/>
      <c r="D304" s="393"/>
      <c r="E304" s="393"/>
      <c r="F304" s="1001"/>
      <c r="G304" s="1001"/>
      <c r="H304" s="392"/>
      <c r="I304" s="1006"/>
    </row>
    <row r="305" spans="1:9" x14ac:dyDescent="0.45">
      <c r="A305" s="1003"/>
      <c r="B305" s="998"/>
      <c r="C305" s="393"/>
      <c r="D305" s="393"/>
      <c r="E305" s="393"/>
      <c r="F305" s="1001"/>
      <c r="G305" s="1001"/>
      <c r="H305" s="392"/>
      <c r="I305" s="1006"/>
    </row>
    <row r="306" spans="1:9" x14ac:dyDescent="0.45">
      <c r="A306" s="1003"/>
      <c r="B306" s="998"/>
      <c r="C306" s="393"/>
      <c r="D306" s="393"/>
      <c r="E306" s="393"/>
      <c r="F306" s="1001"/>
      <c r="G306" s="1001"/>
      <c r="H306" s="392"/>
      <c r="I306" s="1006"/>
    </row>
    <row r="307" spans="1:9" x14ac:dyDescent="0.45">
      <c r="A307" s="1003"/>
      <c r="B307" s="998"/>
      <c r="C307" s="393"/>
      <c r="D307" s="393"/>
      <c r="E307" s="393"/>
      <c r="F307" s="1001"/>
      <c r="G307" s="1001"/>
      <c r="H307" s="392"/>
      <c r="I307" s="1006"/>
    </row>
    <row r="308" spans="1:9" x14ac:dyDescent="0.45">
      <c r="A308" s="1003"/>
      <c r="B308" s="998"/>
      <c r="C308" s="393"/>
      <c r="D308" s="393"/>
      <c r="E308" s="393"/>
      <c r="F308" s="1001"/>
      <c r="G308" s="1001"/>
      <c r="H308" s="392"/>
      <c r="I308" s="1006"/>
    </row>
    <row r="309" spans="1:9" x14ac:dyDescent="0.45">
      <c r="A309" s="1003"/>
      <c r="B309" s="998"/>
      <c r="C309" s="393"/>
      <c r="D309" s="393"/>
      <c r="E309" s="393"/>
      <c r="F309" s="1001"/>
      <c r="G309" s="1001"/>
      <c r="H309" s="392"/>
      <c r="I309" s="1006"/>
    </row>
    <row r="310" spans="1:9" x14ac:dyDescent="0.45">
      <c r="A310" s="1003"/>
      <c r="B310" s="998"/>
      <c r="C310" s="393"/>
      <c r="D310" s="393"/>
      <c r="E310" s="393"/>
      <c r="F310" s="1001"/>
      <c r="G310" s="1001"/>
      <c r="H310" s="392"/>
      <c r="I310" s="1006"/>
    </row>
    <row r="311" spans="1:9" x14ac:dyDescent="0.45">
      <c r="A311" s="1003"/>
      <c r="B311" s="998"/>
      <c r="C311" s="393"/>
      <c r="D311" s="393"/>
      <c r="E311" s="393"/>
      <c r="F311" s="1001"/>
      <c r="G311" s="1001"/>
      <c r="H311" s="392"/>
      <c r="I311" s="1006"/>
    </row>
    <row r="312" spans="1:9" x14ac:dyDescent="0.45">
      <c r="A312" s="1003"/>
      <c r="B312" s="998"/>
      <c r="C312" s="393"/>
      <c r="D312" s="393"/>
      <c r="E312" s="393"/>
      <c r="F312" s="1001"/>
      <c r="G312" s="1001"/>
      <c r="H312" s="392"/>
      <c r="I312" s="1006"/>
    </row>
    <row r="313" spans="1:9" x14ac:dyDescent="0.45">
      <c r="A313" s="1003"/>
      <c r="B313" s="998"/>
      <c r="C313" s="393"/>
      <c r="D313" s="393"/>
      <c r="E313" s="393"/>
      <c r="F313" s="1001"/>
      <c r="G313" s="1001"/>
      <c r="H313" s="392"/>
      <c r="I313" s="1006"/>
    </row>
    <row r="314" spans="1:9" x14ac:dyDescent="0.45">
      <c r="A314" s="1003"/>
      <c r="B314" s="998"/>
      <c r="C314" s="393"/>
      <c r="D314" s="393"/>
      <c r="E314" s="393"/>
      <c r="F314" s="1001"/>
      <c r="G314" s="1001"/>
      <c r="H314" s="392"/>
      <c r="I314" s="1006"/>
    </row>
    <row r="315" spans="1:9" x14ac:dyDescent="0.45">
      <c r="A315" s="1003"/>
      <c r="B315" s="998"/>
      <c r="C315" s="393"/>
      <c r="D315" s="393"/>
      <c r="E315" s="393"/>
      <c r="F315" s="1001"/>
      <c r="G315" s="1001"/>
      <c r="H315" s="392"/>
      <c r="I315" s="1006"/>
    </row>
    <row r="316" spans="1:9" x14ac:dyDescent="0.45">
      <c r="A316" s="1003"/>
      <c r="B316" s="998"/>
      <c r="C316" s="393"/>
      <c r="D316" s="393"/>
      <c r="E316" s="393"/>
      <c r="F316" s="1001"/>
      <c r="G316" s="1001"/>
      <c r="H316" s="392"/>
      <c r="I316" s="1006"/>
    </row>
    <row r="317" spans="1:9" x14ac:dyDescent="0.45">
      <c r="A317" s="1003"/>
      <c r="B317" s="998"/>
      <c r="C317" s="393"/>
      <c r="D317" s="393"/>
      <c r="E317" s="393"/>
      <c r="F317" s="1001"/>
      <c r="G317" s="1001"/>
      <c r="H317" s="392"/>
      <c r="I317" s="1006"/>
    </row>
    <row r="318" spans="1:9" x14ac:dyDescent="0.45">
      <c r="A318" s="1003"/>
      <c r="B318" s="998"/>
      <c r="C318" s="393"/>
      <c r="D318" s="393"/>
      <c r="E318" s="393"/>
      <c r="F318" s="1001"/>
      <c r="G318" s="1001"/>
      <c r="H318" s="392"/>
      <c r="I318" s="1006"/>
    </row>
    <row r="319" spans="1:9" x14ac:dyDescent="0.45">
      <c r="A319" s="1003"/>
      <c r="B319" s="998"/>
      <c r="C319" s="393"/>
      <c r="D319" s="393"/>
      <c r="E319" s="393"/>
      <c r="F319" s="1001"/>
      <c r="G319" s="1001"/>
      <c r="H319" s="392"/>
      <c r="I319" s="1006"/>
    </row>
    <row r="320" spans="1:9" x14ac:dyDescent="0.45">
      <c r="A320" s="1003"/>
      <c r="B320" s="998"/>
      <c r="C320" s="393"/>
      <c r="D320" s="393"/>
      <c r="E320" s="393"/>
      <c r="F320" s="1001"/>
      <c r="G320" s="1001"/>
      <c r="H320" s="392"/>
      <c r="I320" s="1006"/>
    </row>
    <row r="321" spans="1:9" x14ac:dyDescent="0.45">
      <c r="A321" s="1003"/>
      <c r="B321" s="998"/>
      <c r="C321" s="393"/>
      <c r="D321" s="393"/>
      <c r="E321" s="393"/>
      <c r="F321" s="1001"/>
      <c r="G321" s="1001"/>
      <c r="H321" s="392"/>
      <c r="I321" s="1006"/>
    </row>
    <row r="322" spans="1:9" x14ac:dyDescent="0.45">
      <c r="A322" s="1003"/>
      <c r="B322" s="998"/>
      <c r="C322" s="393"/>
      <c r="D322" s="393"/>
      <c r="E322" s="393"/>
      <c r="F322" s="1001"/>
      <c r="G322" s="1001"/>
      <c r="H322" s="392"/>
      <c r="I322" s="1006"/>
    </row>
    <row r="323" spans="1:9" x14ac:dyDescent="0.45">
      <c r="A323" s="1003"/>
      <c r="B323" s="998"/>
      <c r="C323" s="393"/>
      <c r="D323" s="393"/>
      <c r="E323" s="393"/>
      <c r="F323" s="1001"/>
      <c r="G323" s="1001"/>
      <c r="H323" s="392"/>
      <c r="I323" s="1006"/>
    </row>
    <row r="324" spans="1:9" x14ac:dyDescent="0.45">
      <c r="A324" s="1003"/>
      <c r="B324" s="998"/>
      <c r="C324" s="393"/>
      <c r="D324" s="393"/>
      <c r="E324" s="393"/>
      <c r="F324" s="1001"/>
      <c r="G324" s="1001"/>
      <c r="H324" s="392"/>
      <c r="I324" s="1006"/>
    </row>
    <row r="325" spans="1:9" x14ac:dyDescent="0.45">
      <c r="A325" s="1003"/>
      <c r="B325" s="998"/>
      <c r="C325" s="393"/>
      <c r="D325" s="393"/>
      <c r="E325" s="393"/>
      <c r="F325" s="1001"/>
      <c r="G325" s="1001"/>
      <c r="H325" s="392"/>
      <c r="I325" s="1006"/>
    </row>
    <row r="326" spans="1:9" x14ac:dyDescent="0.45">
      <c r="A326" s="1003"/>
      <c r="B326" s="998"/>
      <c r="C326" s="393"/>
      <c r="D326" s="393"/>
      <c r="E326" s="393"/>
      <c r="F326" s="1001"/>
      <c r="G326" s="1001"/>
      <c r="H326" s="392"/>
      <c r="I326" s="1006"/>
    </row>
    <row r="327" spans="1:9" x14ac:dyDescent="0.45">
      <c r="A327" s="1003"/>
      <c r="B327" s="998"/>
      <c r="C327" s="393"/>
      <c r="D327" s="393"/>
      <c r="E327" s="393"/>
      <c r="F327" s="1001"/>
      <c r="G327" s="1001"/>
      <c r="H327" s="392"/>
      <c r="I327" s="1006"/>
    </row>
    <row r="328" spans="1:9" x14ac:dyDescent="0.45">
      <c r="A328" s="1003"/>
      <c r="B328" s="998"/>
      <c r="C328" s="393"/>
      <c r="D328" s="393"/>
      <c r="E328" s="393"/>
      <c r="F328" s="1001"/>
      <c r="G328" s="1001"/>
      <c r="H328" s="392"/>
      <c r="I328" s="1006"/>
    </row>
    <row r="329" spans="1:9" x14ac:dyDescent="0.45">
      <c r="A329" s="1003"/>
      <c r="B329" s="998"/>
      <c r="C329" s="393"/>
      <c r="D329" s="393"/>
      <c r="E329" s="393"/>
      <c r="F329" s="1001"/>
      <c r="G329" s="1001"/>
      <c r="H329" s="392"/>
      <c r="I329" s="1006"/>
    </row>
    <row r="330" spans="1:9" x14ac:dyDescent="0.45">
      <c r="A330" s="1003"/>
      <c r="B330" s="998"/>
      <c r="C330" s="393"/>
      <c r="D330" s="393"/>
      <c r="E330" s="393"/>
      <c r="F330" s="1001"/>
      <c r="G330" s="1001"/>
      <c r="H330" s="392"/>
      <c r="I330" s="1006"/>
    </row>
    <row r="331" spans="1:9" x14ac:dyDescent="0.45">
      <c r="A331" s="1003"/>
      <c r="B331" s="998"/>
      <c r="C331" s="393"/>
      <c r="D331" s="393"/>
      <c r="E331" s="393"/>
      <c r="F331" s="1001"/>
      <c r="G331" s="1001"/>
      <c r="H331" s="392"/>
      <c r="I331" s="1006"/>
    </row>
    <row r="332" spans="1:9" x14ac:dyDescent="0.45">
      <c r="A332" s="1003"/>
      <c r="B332" s="998"/>
      <c r="C332" s="393"/>
      <c r="D332" s="393"/>
      <c r="E332" s="393"/>
      <c r="F332" s="1001"/>
      <c r="G332" s="1001"/>
      <c r="H332" s="392"/>
      <c r="I332" s="1006"/>
    </row>
    <row r="333" spans="1:9" x14ac:dyDescent="0.45">
      <c r="A333" s="1003"/>
      <c r="B333" s="998"/>
      <c r="C333" s="393"/>
      <c r="D333" s="393"/>
      <c r="E333" s="393"/>
      <c r="F333" s="1001"/>
      <c r="G333" s="1001"/>
      <c r="H333" s="392"/>
      <c r="I333" s="1006"/>
    </row>
    <row r="334" spans="1:9" x14ac:dyDescent="0.45">
      <c r="A334" s="1003"/>
      <c r="B334" s="998"/>
      <c r="C334" s="393"/>
      <c r="D334" s="393"/>
      <c r="E334" s="393"/>
      <c r="F334" s="1001"/>
      <c r="G334" s="1001"/>
      <c r="H334" s="392"/>
      <c r="I334" s="1006"/>
    </row>
    <row r="335" spans="1:9" x14ac:dyDescent="0.45">
      <c r="A335" s="1003"/>
      <c r="B335" s="998"/>
      <c r="C335" s="393"/>
      <c r="D335" s="393"/>
      <c r="E335" s="393"/>
      <c r="F335" s="1001"/>
      <c r="G335" s="1001"/>
      <c r="H335" s="392"/>
      <c r="I335" s="1006"/>
    </row>
    <row r="336" spans="1:9" x14ac:dyDescent="0.45">
      <c r="A336" s="1003"/>
      <c r="B336" s="998"/>
      <c r="C336" s="393"/>
      <c r="D336" s="393"/>
      <c r="E336" s="393"/>
      <c r="F336" s="1001"/>
      <c r="G336" s="1001"/>
      <c r="H336" s="392"/>
      <c r="I336" s="1006"/>
    </row>
    <row r="337" spans="1:9" x14ac:dyDescent="0.45">
      <c r="A337" s="1003"/>
      <c r="B337" s="998"/>
      <c r="C337" s="393"/>
      <c r="D337" s="393"/>
      <c r="E337" s="393"/>
      <c r="F337" s="1001"/>
      <c r="G337" s="1001"/>
      <c r="H337" s="392"/>
      <c r="I337" s="1006"/>
    </row>
    <row r="338" spans="1:9" x14ac:dyDescent="0.45">
      <c r="A338" s="1003"/>
      <c r="B338" s="998"/>
      <c r="C338" s="393"/>
      <c r="D338" s="393"/>
      <c r="E338" s="393"/>
      <c r="F338" s="1001"/>
      <c r="G338" s="1001"/>
      <c r="H338" s="392"/>
      <c r="I338" s="1006"/>
    </row>
    <row r="339" spans="1:9" x14ac:dyDescent="0.45">
      <c r="A339" s="1003"/>
      <c r="B339" s="998"/>
      <c r="C339" s="393"/>
      <c r="D339" s="393"/>
      <c r="E339" s="393"/>
      <c r="F339" s="1001"/>
      <c r="G339" s="1001"/>
      <c r="H339" s="392"/>
      <c r="I339" s="1006"/>
    </row>
    <row r="340" spans="1:9" x14ac:dyDescent="0.45">
      <c r="A340" s="1003"/>
      <c r="B340" s="998"/>
      <c r="C340" s="393"/>
      <c r="D340" s="393"/>
      <c r="E340" s="393"/>
      <c r="F340" s="1001"/>
      <c r="G340" s="1001"/>
      <c r="H340" s="392"/>
      <c r="I340" s="1006"/>
    </row>
    <row r="341" spans="1:9" x14ac:dyDescent="0.45">
      <c r="A341" s="1003"/>
      <c r="B341" s="998"/>
      <c r="C341" s="393"/>
      <c r="D341" s="393"/>
      <c r="E341" s="393"/>
      <c r="F341" s="1001"/>
      <c r="G341" s="1001"/>
      <c r="H341" s="392"/>
      <c r="I341" s="1006"/>
    </row>
    <row r="342" spans="1:9" x14ac:dyDescent="0.45">
      <c r="A342" s="1003"/>
      <c r="B342" s="998"/>
      <c r="C342" s="393"/>
      <c r="D342" s="393"/>
      <c r="E342" s="393"/>
      <c r="F342" s="1001"/>
      <c r="G342" s="1001"/>
      <c r="H342" s="392"/>
      <c r="I342" s="1006"/>
    </row>
    <row r="343" spans="1:9" x14ac:dyDescent="0.45">
      <c r="A343" s="1003"/>
      <c r="B343" s="998"/>
      <c r="C343" s="393"/>
      <c r="D343" s="393"/>
      <c r="E343" s="393"/>
      <c r="F343" s="1001"/>
      <c r="G343" s="1001"/>
      <c r="H343" s="392"/>
      <c r="I343" s="1006"/>
    </row>
    <row r="344" spans="1:9" x14ac:dyDescent="0.45">
      <c r="A344" s="1003"/>
      <c r="B344" s="998"/>
      <c r="C344" s="393"/>
      <c r="D344" s="393"/>
      <c r="E344" s="393"/>
      <c r="F344" s="1001"/>
      <c r="G344" s="1001"/>
      <c r="H344" s="392"/>
      <c r="I344" s="1006"/>
    </row>
    <row r="345" spans="1:9" x14ac:dyDescent="0.45">
      <c r="A345" s="1003"/>
      <c r="B345" s="998"/>
      <c r="C345" s="393"/>
      <c r="D345" s="393"/>
      <c r="E345" s="393"/>
      <c r="F345" s="1001"/>
      <c r="G345" s="1001"/>
      <c r="H345" s="392"/>
      <c r="I345" s="1006"/>
    </row>
    <row r="346" spans="1:9" x14ac:dyDescent="0.45">
      <c r="A346" s="1003"/>
      <c r="B346" s="998"/>
      <c r="C346" s="393"/>
      <c r="D346" s="393"/>
      <c r="E346" s="393"/>
      <c r="F346" s="1001"/>
      <c r="G346" s="1001"/>
      <c r="H346" s="392"/>
      <c r="I346" s="1006"/>
    </row>
    <row r="347" spans="1:9" x14ac:dyDescent="0.45">
      <c r="A347" s="1003"/>
      <c r="B347" s="998"/>
      <c r="C347" s="393"/>
      <c r="D347" s="393"/>
      <c r="E347" s="393"/>
      <c r="F347" s="1001"/>
      <c r="G347" s="1001"/>
      <c r="H347" s="392"/>
      <c r="I347" s="1006"/>
    </row>
    <row r="348" spans="1:9" x14ac:dyDescent="0.45">
      <c r="A348" s="1003"/>
      <c r="B348" s="998"/>
      <c r="C348" s="393"/>
      <c r="D348" s="393"/>
      <c r="E348" s="393"/>
      <c r="F348" s="1001"/>
      <c r="G348" s="1001"/>
      <c r="H348" s="392"/>
      <c r="I348" s="1006"/>
    </row>
    <row r="349" spans="1:9" x14ac:dyDescent="0.45">
      <c r="A349" s="1003"/>
      <c r="B349" s="998"/>
      <c r="C349" s="393"/>
      <c r="D349" s="393"/>
      <c r="E349" s="393"/>
      <c r="F349" s="1001"/>
      <c r="G349" s="1001"/>
      <c r="H349" s="392"/>
      <c r="I349" s="1006"/>
    </row>
    <row r="350" spans="1:9" x14ac:dyDescent="0.45">
      <c r="A350" s="1003"/>
      <c r="B350" s="998"/>
      <c r="C350" s="393"/>
      <c r="D350" s="393"/>
      <c r="E350" s="393"/>
      <c r="F350" s="1001"/>
      <c r="G350" s="1001"/>
      <c r="H350" s="392"/>
      <c r="I350" s="1006"/>
    </row>
    <row r="351" spans="1:9" x14ac:dyDescent="0.45">
      <c r="A351" s="1003"/>
      <c r="B351" s="998"/>
      <c r="C351" s="393"/>
      <c r="D351" s="393"/>
      <c r="E351" s="393"/>
      <c r="F351" s="1001"/>
      <c r="G351" s="1001"/>
      <c r="H351" s="392"/>
      <c r="I351" s="1006"/>
    </row>
    <row r="352" spans="1:9" x14ac:dyDescent="0.45">
      <c r="A352" s="1003"/>
      <c r="B352" s="998"/>
      <c r="C352" s="393"/>
      <c r="D352" s="393"/>
      <c r="E352" s="393"/>
      <c r="F352" s="1001"/>
      <c r="G352" s="1001"/>
      <c r="H352" s="392"/>
      <c r="I352" s="1006"/>
    </row>
    <row r="353" spans="1:9" x14ac:dyDescent="0.45">
      <c r="A353" s="1003"/>
      <c r="B353" s="998"/>
      <c r="C353" s="393"/>
      <c r="D353" s="393"/>
      <c r="E353" s="393"/>
      <c r="F353" s="1001"/>
      <c r="G353" s="1001"/>
      <c r="H353" s="392"/>
      <c r="I353" s="1006"/>
    </row>
    <row r="354" spans="1:9" x14ac:dyDescent="0.45">
      <c r="A354" s="1003"/>
      <c r="B354" s="998"/>
      <c r="C354" s="393"/>
      <c r="D354" s="393"/>
      <c r="E354" s="393"/>
      <c r="F354" s="1001"/>
      <c r="G354" s="1001"/>
      <c r="H354" s="392"/>
      <c r="I354" s="1006"/>
    </row>
    <row r="355" spans="1:9" x14ac:dyDescent="0.45">
      <c r="A355" s="1003"/>
      <c r="B355" s="998"/>
      <c r="C355" s="393"/>
      <c r="D355" s="393"/>
      <c r="E355" s="393"/>
      <c r="F355" s="1001"/>
      <c r="G355" s="1001"/>
      <c r="H355" s="392"/>
      <c r="I355" s="1006"/>
    </row>
    <row r="356" spans="1:9" x14ac:dyDescent="0.45">
      <c r="A356" s="1003"/>
      <c r="B356" s="998"/>
      <c r="C356" s="393"/>
      <c r="D356" s="393"/>
      <c r="E356" s="393"/>
      <c r="F356" s="1001"/>
      <c r="G356" s="1001"/>
      <c r="H356" s="392"/>
      <c r="I356" s="1006"/>
    </row>
    <row r="357" spans="1:9" x14ac:dyDescent="0.45">
      <c r="A357" s="1003"/>
      <c r="B357" s="998"/>
      <c r="C357" s="393"/>
      <c r="D357" s="393"/>
      <c r="E357" s="393"/>
      <c r="F357" s="1001"/>
      <c r="G357" s="1001"/>
      <c r="H357" s="392"/>
      <c r="I357" s="1006"/>
    </row>
    <row r="358" spans="1:9" x14ac:dyDescent="0.45">
      <c r="A358" s="1003"/>
      <c r="B358" s="998"/>
      <c r="C358" s="393"/>
      <c r="D358" s="393"/>
      <c r="E358" s="393"/>
      <c r="F358" s="1001"/>
      <c r="G358" s="1001"/>
      <c r="H358" s="392"/>
      <c r="I358" s="1006"/>
    </row>
    <row r="359" spans="1:9" x14ac:dyDescent="0.45">
      <c r="A359" s="1003"/>
      <c r="B359" s="998"/>
      <c r="C359" s="393"/>
      <c r="D359" s="393"/>
      <c r="E359" s="393"/>
      <c r="F359" s="1001"/>
      <c r="G359" s="1001"/>
      <c r="H359" s="392"/>
      <c r="I359" s="1006"/>
    </row>
    <row r="360" spans="1:9" x14ac:dyDescent="0.45">
      <c r="A360" s="1003"/>
      <c r="B360" s="998"/>
      <c r="C360" s="393"/>
      <c r="D360" s="393"/>
      <c r="E360" s="393"/>
      <c r="F360" s="1001"/>
      <c r="G360" s="1001"/>
      <c r="H360" s="392"/>
      <c r="I360" s="1006"/>
    </row>
    <row r="361" spans="1:9" x14ac:dyDescent="0.45">
      <c r="A361" s="1003"/>
      <c r="B361" s="998"/>
      <c r="C361" s="393"/>
      <c r="D361" s="393"/>
      <c r="E361" s="393"/>
      <c r="F361" s="1001"/>
      <c r="G361" s="1001"/>
      <c r="H361" s="392"/>
      <c r="I361" s="1006"/>
    </row>
    <row r="362" spans="1:9" x14ac:dyDescent="0.45">
      <c r="A362" s="1003"/>
      <c r="B362" s="998"/>
      <c r="C362" s="393"/>
      <c r="D362" s="393"/>
      <c r="E362" s="393"/>
      <c r="F362" s="1001"/>
      <c r="G362" s="1001"/>
      <c r="H362" s="392"/>
      <c r="I362" s="1006"/>
    </row>
    <row r="363" spans="1:9" x14ac:dyDescent="0.45">
      <c r="A363" s="1003"/>
      <c r="B363" s="998"/>
      <c r="C363" s="393"/>
      <c r="D363" s="393"/>
      <c r="E363" s="393"/>
      <c r="F363" s="1001"/>
      <c r="G363" s="1001"/>
      <c r="H363" s="392"/>
      <c r="I363" s="1006"/>
    </row>
    <row r="364" spans="1:9" x14ac:dyDescent="0.45">
      <c r="A364" s="1003"/>
      <c r="B364" s="998"/>
      <c r="C364" s="393"/>
      <c r="D364" s="393"/>
      <c r="E364" s="393"/>
      <c r="F364" s="1001"/>
      <c r="G364" s="1001"/>
      <c r="H364" s="392"/>
      <c r="I364" s="1006"/>
    </row>
    <row r="365" spans="1:9" x14ac:dyDescent="0.45">
      <c r="A365" s="1003"/>
      <c r="B365" s="998"/>
      <c r="C365" s="393"/>
      <c r="D365" s="393"/>
      <c r="E365" s="393"/>
      <c r="F365" s="1001"/>
      <c r="G365" s="1001"/>
      <c r="H365" s="392"/>
      <c r="I365" s="1006"/>
    </row>
    <row r="366" spans="1:9" x14ac:dyDescent="0.45">
      <c r="A366" s="1003"/>
      <c r="B366" s="998"/>
      <c r="C366" s="393"/>
      <c r="D366" s="393"/>
      <c r="E366" s="393"/>
      <c r="F366" s="1001"/>
      <c r="G366" s="1001"/>
      <c r="H366" s="392"/>
      <c r="I366" s="1006"/>
    </row>
    <row r="367" spans="1:9" x14ac:dyDescent="0.45">
      <c r="A367" s="1003"/>
      <c r="B367" s="998"/>
      <c r="C367" s="393"/>
      <c r="D367" s="393"/>
      <c r="E367" s="393"/>
      <c r="F367" s="1001"/>
      <c r="G367" s="1001"/>
      <c r="H367" s="392"/>
      <c r="I367" s="1006"/>
    </row>
    <row r="368" spans="1:9" x14ac:dyDescent="0.45">
      <c r="A368" s="1003"/>
      <c r="B368" s="998"/>
      <c r="C368" s="393"/>
      <c r="D368" s="393"/>
      <c r="E368" s="393"/>
      <c r="F368" s="1001"/>
      <c r="G368" s="1001"/>
      <c r="H368" s="392"/>
      <c r="I368" s="1006"/>
    </row>
    <row r="369" spans="1:9" x14ac:dyDescent="0.45">
      <c r="A369" s="1003"/>
      <c r="B369" s="998"/>
      <c r="C369" s="393"/>
      <c r="D369" s="393"/>
      <c r="E369" s="393"/>
      <c r="F369" s="1001"/>
      <c r="G369" s="1001"/>
      <c r="H369" s="392"/>
      <c r="I369" s="1006"/>
    </row>
    <row r="370" spans="1:9" x14ac:dyDescent="0.45">
      <c r="A370" s="1003"/>
      <c r="B370" s="998"/>
      <c r="C370" s="393"/>
      <c r="D370" s="393"/>
      <c r="E370" s="393"/>
      <c r="F370" s="1001"/>
      <c r="G370" s="1001"/>
      <c r="H370" s="392"/>
      <c r="I370" s="1006"/>
    </row>
    <row r="371" spans="1:9" x14ac:dyDescent="0.45">
      <c r="A371" s="1003"/>
      <c r="B371" s="998"/>
      <c r="C371" s="393"/>
      <c r="D371" s="393"/>
      <c r="E371" s="393"/>
      <c r="F371" s="1001"/>
      <c r="G371" s="1001"/>
      <c r="H371" s="392"/>
      <c r="I371" s="1006"/>
    </row>
    <row r="372" spans="1:9" x14ac:dyDescent="0.45">
      <c r="A372" s="1003"/>
      <c r="B372" s="998"/>
      <c r="C372" s="393"/>
      <c r="D372" s="393"/>
      <c r="E372" s="393"/>
      <c r="F372" s="1001"/>
      <c r="G372" s="1001"/>
      <c r="H372" s="392"/>
      <c r="I372" s="1006"/>
    </row>
    <row r="373" spans="1:9" x14ac:dyDescent="0.45">
      <c r="A373" s="1003"/>
      <c r="B373" s="998"/>
      <c r="C373" s="393"/>
      <c r="D373" s="393"/>
      <c r="E373" s="393"/>
      <c r="F373" s="1001"/>
      <c r="G373" s="1001"/>
      <c r="H373" s="392"/>
      <c r="I373" s="1006"/>
    </row>
    <row r="374" spans="1:9" x14ac:dyDescent="0.45">
      <c r="A374" s="1003"/>
      <c r="B374" s="998"/>
      <c r="C374" s="393"/>
      <c r="D374" s="393"/>
      <c r="E374" s="393"/>
      <c r="F374" s="1001"/>
      <c r="G374" s="1001"/>
      <c r="H374" s="392"/>
      <c r="I374" s="1006"/>
    </row>
    <row r="375" spans="1:9" x14ac:dyDescent="0.45">
      <c r="A375" s="1003"/>
      <c r="B375" s="998"/>
      <c r="C375" s="393"/>
      <c r="D375" s="393"/>
      <c r="E375" s="393"/>
      <c r="F375" s="1001"/>
      <c r="G375" s="1001"/>
      <c r="H375" s="392"/>
      <c r="I375" s="1006"/>
    </row>
    <row r="376" spans="1:9" x14ac:dyDescent="0.45">
      <c r="A376" s="1003"/>
      <c r="B376" s="998"/>
      <c r="C376" s="393"/>
      <c r="D376" s="393"/>
      <c r="E376" s="393"/>
      <c r="F376" s="1001"/>
      <c r="G376" s="1001"/>
      <c r="H376" s="392"/>
      <c r="I376" s="1006"/>
    </row>
    <row r="377" spans="1:9" x14ac:dyDescent="0.45">
      <c r="A377" s="1003"/>
      <c r="B377" s="998"/>
      <c r="C377" s="393"/>
      <c r="D377" s="393"/>
      <c r="E377" s="393"/>
      <c r="F377" s="1001"/>
      <c r="G377" s="1001"/>
      <c r="H377" s="392"/>
      <c r="I377" s="1006"/>
    </row>
    <row r="378" spans="1:9" x14ac:dyDescent="0.45">
      <c r="A378" s="1003"/>
      <c r="B378" s="998"/>
      <c r="C378" s="393"/>
      <c r="D378" s="393"/>
      <c r="E378" s="393"/>
      <c r="F378" s="1001"/>
      <c r="G378" s="1001"/>
      <c r="H378" s="392"/>
      <c r="I378" s="1006"/>
    </row>
    <row r="379" spans="1:9" x14ac:dyDescent="0.45">
      <c r="A379" s="1003"/>
      <c r="B379" s="998"/>
      <c r="C379" s="393"/>
      <c r="D379" s="393"/>
      <c r="E379" s="393"/>
      <c r="F379" s="1001"/>
      <c r="G379" s="1001"/>
      <c r="H379" s="392"/>
      <c r="I379" s="1006"/>
    </row>
    <row r="380" spans="1:9" x14ac:dyDescent="0.45">
      <c r="A380" s="1003"/>
      <c r="B380" s="998"/>
      <c r="C380" s="393"/>
      <c r="D380" s="393"/>
      <c r="E380" s="393"/>
      <c r="F380" s="1001"/>
      <c r="G380" s="1001"/>
      <c r="H380" s="392"/>
      <c r="I380" s="1006"/>
    </row>
    <row r="381" spans="1:9" x14ac:dyDescent="0.45">
      <c r="A381" s="1003"/>
      <c r="B381" s="998"/>
      <c r="C381" s="393"/>
      <c r="D381" s="393"/>
      <c r="E381" s="393"/>
      <c r="F381" s="1001"/>
      <c r="G381" s="1001"/>
      <c r="H381" s="392"/>
      <c r="I381" s="1006"/>
    </row>
    <row r="382" spans="1:9" x14ac:dyDescent="0.45">
      <c r="A382" s="1003"/>
      <c r="B382" s="998"/>
      <c r="C382" s="393"/>
      <c r="D382" s="393"/>
      <c r="E382" s="393"/>
      <c r="F382" s="1001"/>
      <c r="G382" s="1001"/>
      <c r="H382" s="392"/>
      <c r="I382" s="1006"/>
    </row>
    <row r="383" spans="1:9" x14ac:dyDescent="0.45">
      <c r="A383" s="1003"/>
      <c r="B383" s="998"/>
      <c r="C383" s="393"/>
      <c r="D383" s="393"/>
      <c r="E383" s="393"/>
      <c r="F383" s="1001"/>
      <c r="G383" s="1001"/>
      <c r="H383" s="392"/>
      <c r="I383" s="1006"/>
    </row>
    <row r="384" spans="1:9" x14ac:dyDescent="0.45">
      <c r="A384" s="1003"/>
      <c r="B384" s="998"/>
      <c r="C384" s="393"/>
      <c r="D384" s="393"/>
      <c r="E384" s="393"/>
      <c r="F384" s="1001"/>
      <c r="G384" s="1001"/>
      <c r="H384" s="392"/>
      <c r="I384" s="1006"/>
    </row>
    <row r="385" spans="1:9" x14ac:dyDescent="0.45">
      <c r="A385" s="1003"/>
      <c r="B385" s="998"/>
      <c r="C385" s="393"/>
      <c r="D385" s="393"/>
      <c r="E385" s="393"/>
      <c r="F385" s="1001"/>
      <c r="G385" s="1001"/>
      <c r="H385" s="392"/>
      <c r="I385" s="1006"/>
    </row>
    <row r="386" spans="1:9" x14ac:dyDescent="0.45">
      <c r="A386" s="1003"/>
      <c r="B386" s="998"/>
      <c r="C386" s="393"/>
      <c r="D386" s="393"/>
      <c r="E386" s="393"/>
      <c r="F386" s="1001"/>
      <c r="G386" s="1001"/>
      <c r="H386" s="392"/>
      <c r="I386" s="1006"/>
    </row>
    <row r="387" spans="1:9" x14ac:dyDescent="0.45">
      <c r="A387" s="1003"/>
      <c r="B387" s="998"/>
      <c r="C387" s="393"/>
      <c r="D387" s="393"/>
      <c r="E387" s="393"/>
      <c r="F387" s="1001"/>
      <c r="G387" s="1001"/>
      <c r="H387" s="392"/>
      <c r="I387" s="1006"/>
    </row>
    <row r="388" spans="1:9" x14ac:dyDescent="0.45">
      <c r="A388" s="1003"/>
      <c r="B388" s="998"/>
      <c r="C388" s="393"/>
      <c r="D388" s="393"/>
      <c r="E388" s="393"/>
      <c r="F388" s="1001"/>
      <c r="G388" s="1001"/>
      <c r="H388" s="392"/>
      <c r="I388" s="1006"/>
    </row>
    <row r="389" spans="1:9" x14ac:dyDescent="0.45">
      <c r="A389" s="1003"/>
      <c r="B389" s="998"/>
      <c r="C389" s="393"/>
      <c r="D389" s="393"/>
      <c r="E389" s="393"/>
      <c r="F389" s="1001"/>
      <c r="G389" s="1001"/>
      <c r="H389" s="392"/>
      <c r="I389" s="1006"/>
    </row>
    <row r="390" spans="1:9" x14ac:dyDescent="0.45">
      <c r="A390" s="1003"/>
      <c r="B390" s="998"/>
      <c r="C390" s="393"/>
      <c r="D390" s="393"/>
      <c r="E390" s="393"/>
      <c r="F390" s="1001"/>
      <c r="G390" s="1001"/>
      <c r="H390" s="392"/>
      <c r="I390" s="1006"/>
    </row>
    <row r="391" spans="1:9" x14ac:dyDescent="0.45">
      <c r="A391" s="1003"/>
      <c r="B391" s="998"/>
      <c r="C391" s="393"/>
      <c r="D391" s="393"/>
      <c r="E391" s="393"/>
      <c r="F391" s="1001"/>
      <c r="G391" s="1001"/>
      <c r="H391" s="392"/>
      <c r="I391" s="1006"/>
    </row>
    <row r="392" spans="1:9" x14ac:dyDescent="0.45">
      <c r="A392" s="1003"/>
      <c r="B392" s="998"/>
      <c r="C392" s="393"/>
      <c r="D392" s="393"/>
      <c r="E392" s="393"/>
      <c r="F392" s="1001"/>
      <c r="G392" s="1001"/>
      <c r="H392" s="392"/>
      <c r="I392" s="1006"/>
    </row>
    <row r="393" spans="1:9" x14ac:dyDescent="0.45">
      <c r="A393" s="1003"/>
      <c r="B393" s="998"/>
      <c r="C393" s="393"/>
      <c r="D393" s="393"/>
      <c r="E393" s="393"/>
      <c r="F393" s="1001"/>
      <c r="G393" s="1001"/>
      <c r="H393" s="392"/>
      <c r="I393" s="1006"/>
    </row>
    <row r="394" spans="1:9" x14ac:dyDescent="0.45">
      <c r="A394" s="1003"/>
      <c r="B394" s="998"/>
      <c r="C394" s="393"/>
      <c r="D394" s="393"/>
      <c r="E394" s="393"/>
      <c r="F394" s="1001"/>
      <c r="G394" s="1001"/>
      <c r="H394" s="392"/>
      <c r="I394" s="1006"/>
    </row>
    <row r="395" spans="1:9" x14ac:dyDescent="0.45">
      <c r="A395" s="1003"/>
      <c r="B395" s="998"/>
      <c r="C395" s="393"/>
      <c r="D395" s="393"/>
      <c r="E395" s="393"/>
      <c r="F395" s="1001"/>
      <c r="G395" s="1001"/>
      <c r="H395" s="392"/>
      <c r="I395" s="1006"/>
    </row>
    <row r="396" spans="1:9" x14ac:dyDescent="0.45">
      <c r="A396" s="1003"/>
      <c r="B396" s="998"/>
      <c r="C396" s="393"/>
      <c r="D396" s="393"/>
      <c r="E396" s="393"/>
      <c r="F396" s="1001"/>
      <c r="G396" s="1001"/>
      <c r="H396" s="392"/>
      <c r="I396" s="1006"/>
    </row>
    <row r="397" spans="1:9" x14ac:dyDescent="0.45">
      <c r="A397" s="1003"/>
      <c r="B397" s="998"/>
      <c r="C397" s="393"/>
      <c r="D397" s="393"/>
      <c r="E397" s="393"/>
      <c r="F397" s="1001"/>
      <c r="G397" s="1001"/>
      <c r="H397" s="392"/>
      <c r="I397" s="1006"/>
    </row>
    <row r="398" spans="1:9" x14ac:dyDescent="0.45">
      <c r="A398" s="1003"/>
      <c r="B398" s="998"/>
      <c r="C398" s="393"/>
      <c r="D398" s="393"/>
      <c r="E398" s="393"/>
      <c r="F398" s="1001"/>
      <c r="G398" s="1001"/>
      <c r="H398" s="392"/>
      <c r="I398" s="1006"/>
    </row>
    <row r="399" spans="1:9" x14ac:dyDescent="0.45">
      <c r="A399" s="1003"/>
      <c r="B399" s="998"/>
      <c r="C399" s="393"/>
      <c r="D399" s="393"/>
      <c r="E399" s="393"/>
      <c r="F399" s="1001"/>
      <c r="G399" s="1001"/>
      <c r="H399" s="392"/>
      <c r="I399" s="1006"/>
    </row>
    <row r="400" spans="1:9" x14ac:dyDescent="0.45">
      <c r="A400" s="1003"/>
      <c r="B400" s="998"/>
      <c r="C400" s="393"/>
      <c r="D400" s="393"/>
      <c r="E400" s="393"/>
      <c r="F400" s="1001"/>
      <c r="G400" s="1001"/>
      <c r="H400" s="392"/>
      <c r="I400" s="1006"/>
    </row>
    <row r="401" spans="1:9" x14ac:dyDescent="0.45">
      <c r="A401" s="1003"/>
      <c r="B401" s="998"/>
      <c r="C401" s="393"/>
      <c r="D401" s="393"/>
      <c r="E401" s="393"/>
      <c r="F401" s="1001"/>
      <c r="G401" s="1001"/>
      <c r="H401" s="392"/>
      <c r="I401" s="1006"/>
    </row>
    <row r="402" spans="1:9" x14ac:dyDescent="0.45">
      <c r="A402" s="1003"/>
      <c r="B402" s="998"/>
      <c r="C402" s="393"/>
      <c r="D402" s="393"/>
      <c r="E402" s="393"/>
      <c r="F402" s="1001"/>
      <c r="G402" s="1001"/>
      <c r="H402" s="392"/>
      <c r="I402" s="1006"/>
    </row>
    <row r="403" spans="1:9" x14ac:dyDescent="0.45">
      <c r="A403" s="1003"/>
      <c r="B403" s="998"/>
      <c r="C403" s="393"/>
      <c r="D403" s="393"/>
      <c r="E403" s="393"/>
      <c r="F403" s="1001"/>
      <c r="G403" s="1001"/>
      <c r="H403" s="392"/>
      <c r="I403" s="1006"/>
    </row>
    <row r="404" spans="1:9" x14ac:dyDescent="0.45">
      <c r="A404" s="1003"/>
      <c r="B404" s="998"/>
      <c r="C404" s="393"/>
      <c r="D404" s="393"/>
      <c r="E404" s="393"/>
      <c r="F404" s="1001"/>
      <c r="G404" s="1001"/>
      <c r="H404" s="392"/>
      <c r="I404" s="1006"/>
    </row>
    <row r="405" spans="1:9" x14ac:dyDescent="0.45">
      <c r="A405" s="1003"/>
      <c r="B405" s="998"/>
      <c r="C405" s="393"/>
      <c r="D405" s="393"/>
      <c r="E405" s="393"/>
      <c r="F405" s="1001"/>
      <c r="G405" s="1001"/>
      <c r="H405" s="392"/>
      <c r="I405" s="1006"/>
    </row>
    <row r="406" spans="1:9" x14ac:dyDescent="0.45">
      <c r="A406" s="1003"/>
      <c r="B406" s="998"/>
      <c r="C406" s="393"/>
      <c r="D406" s="393"/>
      <c r="E406" s="393"/>
      <c r="F406" s="1001"/>
      <c r="G406" s="1001"/>
      <c r="H406" s="392"/>
      <c r="I406" s="1006"/>
    </row>
    <row r="407" spans="1:9" x14ac:dyDescent="0.45">
      <c r="A407" s="1003"/>
      <c r="B407" s="998"/>
      <c r="C407" s="393"/>
      <c r="D407" s="393"/>
      <c r="E407" s="393"/>
      <c r="F407" s="1001"/>
      <c r="G407" s="1001"/>
      <c r="H407" s="392"/>
      <c r="I407" s="1006"/>
    </row>
    <row r="408" spans="1:9" x14ac:dyDescent="0.45">
      <c r="A408" s="1003"/>
      <c r="B408" s="998"/>
      <c r="C408" s="393"/>
      <c r="D408" s="393"/>
      <c r="E408" s="393"/>
      <c r="F408" s="1001"/>
      <c r="G408" s="1001"/>
      <c r="H408" s="392"/>
      <c r="I408" s="1006"/>
    </row>
    <row r="409" spans="1:9" x14ac:dyDescent="0.45">
      <c r="A409" s="1003"/>
      <c r="B409" s="998"/>
      <c r="C409" s="393"/>
      <c r="D409" s="393"/>
      <c r="E409" s="393"/>
      <c r="F409" s="1001"/>
      <c r="G409" s="1001"/>
      <c r="H409" s="392"/>
      <c r="I409" s="1006"/>
    </row>
    <row r="410" spans="1:9" x14ac:dyDescent="0.45">
      <c r="A410" s="1003"/>
      <c r="B410" s="998"/>
      <c r="C410" s="393"/>
      <c r="D410" s="393"/>
      <c r="E410" s="393"/>
      <c r="F410" s="1001"/>
      <c r="G410" s="1001"/>
      <c r="H410" s="392"/>
      <c r="I410" s="1006"/>
    </row>
    <row r="411" spans="1:9" x14ac:dyDescent="0.45">
      <c r="A411" s="1003"/>
      <c r="B411" s="998"/>
      <c r="C411" s="393"/>
      <c r="D411" s="393"/>
      <c r="E411" s="393"/>
      <c r="F411" s="1001"/>
      <c r="G411" s="1001"/>
      <c r="H411" s="392"/>
      <c r="I411" s="1006"/>
    </row>
    <row r="412" spans="1:9" x14ac:dyDescent="0.45">
      <c r="A412" s="1003"/>
      <c r="B412" s="998"/>
      <c r="C412" s="393"/>
      <c r="D412" s="393"/>
      <c r="E412" s="393"/>
      <c r="F412" s="1001"/>
      <c r="G412" s="1001"/>
      <c r="H412" s="392"/>
      <c r="I412" s="1006"/>
    </row>
    <row r="413" spans="1:9" x14ac:dyDescent="0.45">
      <c r="A413" s="1003"/>
      <c r="B413" s="998"/>
      <c r="C413" s="393"/>
      <c r="D413" s="393"/>
      <c r="E413" s="393"/>
      <c r="F413" s="1001"/>
      <c r="G413" s="1001"/>
      <c r="H413" s="392"/>
      <c r="I413" s="1006"/>
    </row>
    <row r="414" spans="1:9" x14ac:dyDescent="0.45">
      <c r="A414" s="1003"/>
      <c r="B414" s="998"/>
      <c r="C414" s="393"/>
      <c r="D414" s="393"/>
      <c r="E414" s="393"/>
      <c r="F414" s="1001"/>
      <c r="G414" s="1001"/>
      <c r="H414" s="392"/>
      <c r="I414" s="1006"/>
    </row>
    <row r="415" spans="1:9" x14ac:dyDescent="0.45">
      <c r="A415" s="1003"/>
      <c r="B415" s="998"/>
      <c r="C415" s="393"/>
      <c r="D415" s="393"/>
      <c r="E415" s="393"/>
      <c r="F415" s="1001"/>
      <c r="G415" s="1001"/>
      <c r="H415" s="392"/>
      <c r="I415" s="1006"/>
    </row>
    <row r="416" spans="1:9" x14ac:dyDescent="0.45">
      <c r="A416" s="1003"/>
      <c r="B416" s="998"/>
      <c r="C416" s="393"/>
      <c r="D416" s="393"/>
      <c r="E416" s="393"/>
      <c r="F416" s="1001"/>
      <c r="G416" s="1001"/>
      <c r="H416" s="392"/>
      <c r="I416" s="1006"/>
    </row>
    <row r="417" spans="1:9" x14ac:dyDescent="0.45">
      <c r="A417" s="1003"/>
      <c r="B417" s="998"/>
      <c r="C417" s="393"/>
      <c r="D417" s="393"/>
      <c r="E417" s="393"/>
      <c r="F417" s="1001"/>
      <c r="G417" s="1001"/>
      <c r="H417" s="392"/>
      <c r="I417" s="1006"/>
    </row>
    <row r="418" spans="1:9" x14ac:dyDescent="0.45">
      <c r="A418" s="1003"/>
      <c r="B418" s="998"/>
      <c r="C418" s="393"/>
      <c r="D418" s="393"/>
      <c r="E418" s="393"/>
      <c r="F418" s="1001"/>
      <c r="G418" s="1001"/>
      <c r="H418" s="392"/>
      <c r="I418" s="1006"/>
    </row>
    <row r="419" spans="1:9" x14ac:dyDescent="0.45">
      <c r="A419" s="1003"/>
      <c r="B419" s="998"/>
      <c r="C419" s="393"/>
      <c r="D419" s="393"/>
      <c r="E419" s="393"/>
      <c r="F419" s="1001"/>
      <c r="G419" s="1001"/>
      <c r="H419" s="392"/>
      <c r="I419" s="1006"/>
    </row>
    <row r="420" spans="1:9" x14ac:dyDescent="0.45">
      <c r="A420" s="1003"/>
      <c r="B420" s="998"/>
      <c r="C420" s="393"/>
      <c r="D420" s="393"/>
      <c r="E420" s="393"/>
      <c r="F420" s="1001"/>
      <c r="G420" s="1001"/>
      <c r="H420" s="392"/>
      <c r="I420" s="1006"/>
    </row>
    <row r="421" spans="1:9" x14ac:dyDescent="0.45">
      <c r="A421" s="1003"/>
      <c r="B421" s="998"/>
      <c r="C421" s="393"/>
      <c r="D421" s="393"/>
      <c r="E421" s="393"/>
      <c r="F421" s="1001"/>
      <c r="G421" s="1001"/>
      <c r="H421" s="392"/>
      <c r="I421" s="1006"/>
    </row>
    <row r="422" spans="1:9" x14ac:dyDescent="0.45">
      <c r="A422" s="1003"/>
      <c r="B422" s="998"/>
      <c r="C422" s="393"/>
      <c r="D422" s="393"/>
      <c r="E422" s="393"/>
      <c r="F422" s="1001"/>
      <c r="G422" s="1001"/>
      <c r="H422" s="392"/>
      <c r="I422" s="1006"/>
    </row>
    <row r="423" spans="1:9" x14ac:dyDescent="0.45">
      <c r="A423" s="1003"/>
      <c r="B423" s="998"/>
      <c r="C423" s="393"/>
      <c r="D423" s="393"/>
      <c r="E423" s="393"/>
      <c r="F423" s="1001"/>
      <c r="G423" s="1001"/>
      <c r="H423" s="392"/>
      <c r="I423" s="1006"/>
    </row>
    <row r="424" spans="1:9" x14ac:dyDescent="0.45">
      <c r="A424" s="1003"/>
      <c r="B424" s="998"/>
      <c r="C424" s="393"/>
      <c r="D424" s="393"/>
      <c r="E424" s="393"/>
      <c r="F424" s="1001"/>
      <c r="G424" s="1001"/>
      <c r="H424" s="392"/>
      <c r="I424" s="1006"/>
    </row>
    <row r="425" spans="1:9" x14ac:dyDescent="0.45">
      <c r="A425" s="1003"/>
      <c r="B425" s="998"/>
      <c r="C425" s="393"/>
      <c r="D425" s="393"/>
      <c r="E425" s="393"/>
      <c r="F425" s="1001"/>
      <c r="G425" s="1001"/>
      <c r="H425" s="392"/>
      <c r="I425" s="1006"/>
    </row>
    <row r="426" spans="1:9" x14ac:dyDescent="0.45">
      <c r="A426" s="1003"/>
      <c r="B426" s="998"/>
      <c r="C426" s="393"/>
      <c r="D426" s="393"/>
      <c r="E426" s="393"/>
      <c r="F426" s="1001"/>
      <c r="G426" s="1001"/>
      <c r="H426" s="392"/>
      <c r="I426" s="1006"/>
    </row>
    <row r="427" spans="1:9" x14ac:dyDescent="0.45">
      <c r="A427" s="1003"/>
      <c r="B427" s="998"/>
      <c r="C427" s="393"/>
      <c r="D427" s="393"/>
      <c r="E427" s="393"/>
      <c r="F427" s="1001"/>
      <c r="G427" s="1001"/>
      <c r="H427" s="392"/>
      <c r="I427" s="1006"/>
    </row>
    <row r="428" spans="1:9" x14ac:dyDescent="0.45">
      <c r="A428" s="1003"/>
      <c r="B428" s="998"/>
      <c r="C428" s="393"/>
      <c r="D428" s="393"/>
      <c r="E428" s="393"/>
      <c r="F428" s="1001"/>
      <c r="G428" s="1001"/>
      <c r="H428" s="392"/>
      <c r="I428" s="1006"/>
    </row>
    <row r="429" spans="1:9" x14ac:dyDescent="0.45">
      <c r="A429" s="1003"/>
      <c r="B429" s="998"/>
      <c r="C429" s="393"/>
      <c r="D429" s="393"/>
      <c r="E429" s="393"/>
      <c r="F429" s="1001"/>
      <c r="G429" s="1001"/>
      <c r="H429" s="392"/>
      <c r="I429" s="1006"/>
    </row>
    <row r="430" spans="1:9" x14ac:dyDescent="0.45">
      <c r="A430" s="1003"/>
      <c r="B430" s="998"/>
      <c r="C430" s="393"/>
      <c r="D430" s="393"/>
      <c r="E430" s="393"/>
      <c r="F430" s="1001"/>
      <c r="G430" s="1001"/>
      <c r="H430" s="392"/>
      <c r="I430" s="1006"/>
    </row>
    <row r="431" spans="1:9" x14ac:dyDescent="0.45">
      <c r="A431" s="1003"/>
      <c r="B431" s="998"/>
      <c r="C431" s="393"/>
      <c r="D431" s="393"/>
      <c r="E431" s="393"/>
      <c r="F431" s="1001"/>
      <c r="G431" s="1001"/>
      <c r="H431" s="392"/>
      <c r="I431" s="1006"/>
    </row>
    <row r="432" spans="1:9" x14ac:dyDescent="0.45">
      <c r="A432" s="1003"/>
      <c r="B432" s="998"/>
      <c r="C432" s="393"/>
      <c r="D432" s="393"/>
      <c r="E432" s="393"/>
      <c r="F432" s="1001"/>
      <c r="G432" s="1001"/>
      <c r="H432" s="392"/>
      <c r="I432" s="1006"/>
    </row>
    <row r="433" spans="1:9" x14ac:dyDescent="0.45">
      <c r="A433" s="1003"/>
      <c r="B433" s="998"/>
      <c r="C433" s="393"/>
      <c r="D433" s="393"/>
      <c r="E433" s="393"/>
      <c r="F433" s="1001"/>
      <c r="G433" s="1001"/>
      <c r="H433" s="392"/>
      <c r="I433" s="1006"/>
    </row>
    <row r="434" spans="1:9" x14ac:dyDescent="0.45">
      <c r="A434" s="1003"/>
      <c r="B434" s="998"/>
      <c r="C434" s="393"/>
      <c r="D434" s="393"/>
      <c r="E434" s="393"/>
      <c r="F434" s="1001"/>
      <c r="G434" s="1001"/>
      <c r="H434" s="392"/>
      <c r="I434" s="1006"/>
    </row>
    <row r="435" spans="1:9" x14ac:dyDescent="0.45">
      <c r="A435" s="1003"/>
      <c r="B435" s="998"/>
      <c r="C435" s="393"/>
      <c r="D435" s="393"/>
      <c r="E435" s="393"/>
      <c r="F435" s="1001"/>
      <c r="G435" s="1001"/>
      <c r="H435" s="392"/>
      <c r="I435" s="1006"/>
    </row>
    <row r="436" spans="1:9" x14ac:dyDescent="0.45">
      <c r="A436" s="1003"/>
      <c r="B436" s="998"/>
      <c r="C436" s="393"/>
      <c r="D436" s="393"/>
      <c r="E436" s="393"/>
      <c r="F436" s="1001"/>
      <c r="G436" s="1001"/>
      <c r="H436" s="392"/>
      <c r="I436" s="1006"/>
    </row>
    <row r="437" spans="1:9" x14ac:dyDescent="0.45">
      <c r="A437" s="1003"/>
      <c r="B437" s="998"/>
      <c r="C437" s="393"/>
      <c r="D437" s="393"/>
      <c r="E437" s="393"/>
      <c r="F437" s="1001"/>
      <c r="G437" s="1001"/>
      <c r="H437" s="392"/>
      <c r="I437" s="1006"/>
    </row>
    <row r="438" spans="1:9" x14ac:dyDescent="0.45">
      <c r="A438" s="1003"/>
      <c r="B438" s="998"/>
      <c r="C438" s="393"/>
      <c r="D438" s="393"/>
      <c r="E438" s="393"/>
      <c r="F438" s="1001"/>
      <c r="G438" s="1001"/>
      <c r="H438" s="392"/>
      <c r="I438" s="1006"/>
    </row>
    <row r="439" spans="1:9" x14ac:dyDescent="0.45">
      <c r="A439" s="1003"/>
      <c r="B439" s="998"/>
      <c r="C439" s="393"/>
      <c r="D439" s="393"/>
      <c r="E439" s="393"/>
      <c r="F439" s="1001"/>
      <c r="G439" s="1001"/>
      <c r="H439" s="392"/>
      <c r="I439" s="1006"/>
    </row>
    <row r="440" spans="1:9" x14ac:dyDescent="0.45">
      <c r="A440" s="1003"/>
      <c r="B440" s="998"/>
      <c r="C440" s="393"/>
      <c r="D440" s="393"/>
      <c r="E440" s="393"/>
      <c r="F440" s="1001"/>
      <c r="G440" s="1001"/>
      <c r="H440" s="392"/>
      <c r="I440" s="1006"/>
    </row>
    <row r="441" spans="1:9" x14ac:dyDescent="0.45">
      <c r="A441" s="1003"/>
      <c r="B441" s="998"/>
      <c r="C441" s="393"/>
      <c r="D441" s="393"/>
      <c r="E441" s="393"/>
      <c r="F441" s="1001"/>
      <c r="G441" s="1001"/>
      <c r="H441" s="392"/>
      <c r="I441" s="1006"/>
    </row>
    <row r="442" spans="1:9" x14ac:dyDescent="0.45">
      <c r="A442" s="1003"/>
      <c r="B442" s="998"/>
      <c r="C442" s="393"/>
      <c r="D442" s="393"/>
      <c r="E442" s="393"/>
      <c r="F442" s="1001"/>
      <c r="G442" s="1001"/>
      <c r="H442" s="392"/>
      <c r="I442" s="1006"/>
    </row>
    <row r="443" spans="1:9" x14ac:dyDescent="0.45">
      <c r="A443" s="1003"/>
      <c r="B443" s="998"/>
      <c r="C443" s="393"/>
      <c r="D443" s="393"/>
      <c r="E443" s="393"/>
      <c r="F443" s="1001"/>
      <c r="G443" s="1001"/>
      <c r="H443" s="392"/>
      <c r="I443" s="1006"/>
    </row>
    <row r="444" spans="1:9" x14ac:dyDescent="0.45">
      <c r="A444" s="1003"/>
      <c r="B444" s="998"/>
      <c r="C444" s="393"/>
      <c r="D444" s="393"/>
      <c r="E444" s="393"/>
      <c r="F444" s="1001"/>
      <c r="G444" s="1001"/>
      <c r="H444" s="392"/>
      <c r="I444" s="1006"/>
    </row>
    <row r="445" spans="1:9" x14ac:dyDescent="0.45">
      <c r="A445" s="1003"/>
      <c r="B445" s="998"/>
      <c r="C445" s="393"/>
      <c r="D445" s="393"/>
      <c r="E445" s="393"/>
      <c r="F445" s="1001"/>
      <c r="G445" s="1001"/>
      <c r="H445" s="392"/>
      <c r="I445" s="1006"/>
    </row>
    <row r="446" spans="1:9" x14ac:dyDescent="0.45">
      <c r="A446" s="1003"/>
      <c r="B446" s="998"/>
      <c r="C446" s="393"/>
      <c r="D446" s="393"/>
      <c r="E446" s="393"/>
      <c r="F446" s="1001"/>
      <c r="G446" s="1001"/>
      <c r="H446" s="392"/>
      <c r="I446" s="1006"/>
    </row>
    <row r="447" spans="1:9" x14ac:dyDescent="0.45">
      <c r="A447" s="1003"/>
      <c r="B447" s="998"/>
      <c r="C447" s="393"/>
      <c r="D447" s="393"/>
      <c r="E447" s="393"/>
      <c r="F447" s="1001"/>
      <c r="G447" s="1001"/>
      <c r="H447" s="392"/>
      <c r="I447" s="1006"/>
    </row>
    <row r="448" spans="1:9" x14ac:dyDescent="0.45">
      <c r="A448" s="1003"/>
      <c r="B448" s="998"/>
      <c r="C448" s="393"/>
      <c r="D448" s="393"/>
      <c r="E448" s="393"/>
      <c r="F448" s="1001"/>
      <c r="G448" s="1001"/>
      <c r="H448" s="392"/>
      <c r="I448" s="1006"/>
    </row>
    <row r="449" spans="1:9" x14ac:dyDescent="0.45">
      <c r="A449" s="1003"/>
      <c r="B449" s="998"/>
      <c r="C449" s="393"/>
      <c r="D449" s="393"/>
      <c r="E449" s="393"/>
      <c r="F449" s="1001"/>
      <c r="G449" s="1001"/>
      <c r="H449" s="392"/>
      <c r="I449" s="1006"/>
    </row>
    <row r="450" spans="1:9" x14ac:dyDescent="0.45">
      <c r="A450" s="1003"/>
      <c r="B450" s="998"/>
      <c r="C450" s="393"/>
      <c r="D450" s="393"/>
      <c r="E450" s="393"/>
      <c r="F450" s="1001"/>
      <c r="G450" s="1001"/>
      <c r="H450" s="392"/>
      <c r="I450" s="1006"/>
    </row>
    <row r="451" spans="1:9" x14ac:dyDescent="0.45">
      <c r="A451" s="1003"/>
      <c r="B451" s="998"/>
      <c r="C451" s="393"/>
      <c r="D451" s="393"/>
      <c r="E451" s="393"/>
      <c r="F451" s="1001"/>
      <c r="G451" s="1001"/>
      <c r="H451" s="392"/>
      <c r="I451" s="1006"/>
    </row>
    <row r="452" spans="1:9" x14ac:dyDescent="0.45">
      <c r="A452" s="1003"/>
      <c r="B452" s="998"/>
      <c r="C452" s="393"/>
      <c r="D452" s="393"/>
      <c r="E452" s="393"/>
      <c r="F452" s="1001"/>
      <c r="G452" s="1001"/>
      <c r="H452" s="392"/>
      <c r="I452" s="1006"/>
    </row>
    <row r="453" spans="1:9" x14ac:dyDescent="0.45">
      <c r="A453" s="1003"/>
      <c r="B453" s="998"/>
      <c r="C453" s="393"/>
      <c r="D453" s="393"/>
      <c r="E453" s="393"/>
      <c r="F453" s="1001"/>
      <c r="G453" s="1001"/>
      <c r="H453" s="392"/>
      <c r="I453" s="1006"/>
    </row>
    <row r="454" spans="1:9" x14ac:dyDescent="0.45">
      <c r="A454" s="1003"/>
      <c r="B454" s="998"/>
      <c r="C454" s="393"/>
      <c r="D454" s="393"/>
      <c r="E454" s="393"/>
      <c r="F454" s="1001"/>
      <c r="G454" s="1001"/>
      <c r="H454" s="392"/>
      <c r="I454" s="1006"/>
    </row>
    <row r="455" spans="1:9" x14ac:dyDescent="0.45">
      <c r="A455" s="1003"/>
      <c r="B455" s="998"/>
      <c r="C455" s="393"/>
      <c r="D455" s="393"/>
      <c r="E455" s="393"/>
      <c r="F455" s="1001"/>
      <c r="G455" s="1001"/>
      <c r="H455" s="392"/>
      <c r="I455" s="1006"/>
    </row>
    <row r="456" spans="1:9" x14ac:dyDescent="0.45">
      <c r="A456" s="1003"/>
      <c r="B456" s="998"/>
      <c r="C456" s="393"/>
      <c r="D456" s="393"/>
      <c r="E456" s="393"/>
      <c r="F456" s="1001"/>
      <c r="G456" s="1001"/>
      <c r="H456" s="392"/>
      <c r="I456" s="1006"/>
    </row>
    <row r="457" spans="1:9" x14ac:dyDescent="0.45">
      <c r="A457" s="1003"/>
      <c r="B457" s="998"/>
      <c r="C457" s="393"/>
      <c r="D457" s="393"/>
      <c r="E457" s="393"/>
      <c r="F457" s="1001"/>
      <c r="G457" s="1001"/>
      <c r="H457" s="392"/>
      <c r="I457" s="1006"/>
    </row>
    <row r="458" spans="1:9" x14ac:dyDescent="0.45">
      <c r="A458" s="1003"/>
      <c r="B458" s="998"/>
      <c r="C458" s="393"/>
      <c r="D458" s="393"/>
      <c r="E458" s="393"/>
      <c r="F458" s="1001"/>
      <c r="G458" s="1001"/>
      <c r="H458" s="392"/>
      <c r="I458" s="1006"/>
    </row>
    <row r="459" spans="1:9" x14ac:dyDescent="0.45">
      <c r="A459" s="1003"/>
      <c r="B459" s="998"/>
      <c r="C459" s="393"/>
      <c r="D459" s="393"/>
      <c r="E459" s="393"/>
      <c r="F459" s="1001"/>
      <c r="G459" s="1001"/>
      <c r="H459" s="392"/>
      <c r="I459" s="1006"/>
    </row>
    <row r="460" spans="1:9" x14ac:dyDescent="0.45">
      <c r="A460" s="1003"/>
      <c r="B460" s="998"/>
      <c r="C460" s="393"/>
      <c r="D460" s="393"/>
      <c r="E460" s="393"/>
      <c r="F460" s="1001"/>
      <c r="G460" s="1001"/>
      <c r="H460" s="392"/>
      <c r="I460" s="1006"/>
    </row>
    <row r="461" spans="1:9" x14ac:dyDescent="0.45">
      <c r="A461" s="1003"/>
      <c r="B461" s="998"/>
      <c r="C461" s="393"/>
      <c r="D461" s="393"/>
      <c r="E461" s="393"/>
      <c r="F461" s="1001"/>
      <c r="G461" s="1001"/>
      <c r="H461" s="392"/>
      <c r="I461" s="1006"/>
    </row>
    <row r="462" spans="1:9" x14ac:dyDescent="0.45">
      <c r="A462" s="1003"/>
      <c r="B462" s="998"/>
      <c r="C462" s="393"/>
      <c r="D462" s="393"/>
      <c r="E462" s="393"/>
      <c r="F462" s="1001"/>
      <c r="G462" s="1001"/>
      <c r="H462" s="392"/>
      <c r="I462" s="1006"/>
    </row>
    <row r="463" spans="1:9" x14ac:dyDescent="0.45">
      <c r="A463" s="1003"/>
      <c r="B463" s="998"/>
      <c r="C463" s="393"/>
      <c r="D463" s="393"/>
      <c r="E463" s="393"/>
      <c r="F463" s="1001"/>
      <c r="G463" s="1001"/>
      <c r="H463" s="392"/>
      <c r="I463" s="1006"/>
    </row>
    <row r="464" spans="1:9" x14ac:dyDescent="0.45">
      <c r="A464" s="1003"/>
      <c r="B464" s="998"/>
      <c r="C464" s="393"/>
      <c r="D464" s="393"/>
      <c r="E464" s="393"/>
      <c r="F464" s="1001"/>
      <c r="G464" s="1001"/>
      <c r="H464" s="392"/>
      <c r="I464" s="1006"/>
    </row>
    <row r="465" spans="1:9" x14ac:dyDescent="0.45">
      <c r="A465" s="1003"/>
      <c r="B465" s="998"/>
      <c r="C465" s="393"/>
      <c r="D465" s="393"/>
      <c r="E465" s="393"/>
      <c r="F465" s="1001"/>
      <c r="G465" s="1001"/>
      <c r="H465" s="392"/>
      <c r="I465" s="1006"/>
    </row>
    <row r="466" spans="1:9" x14ac:dyDescent="0.45">
      <c r="A466" s="1003"/>
      <c r="B466" s="998"/>
      <c r="C466" s="393"/>
      <c r="D466" s="393"/>
      <c r="E466" s="393"/>
      <c r="F466" s="1001"/>
      <c r="G466" s="1001"/>
      <c r="H466" s="392"/>
      <c r="I466" s="1006"/>
    </row>
    <row r="467" spans="1:9" x14ac:dyDescent="0.45">
      <c r="A467" s="1003"/>
      <c r="B467" s="998"/>
      <c r="C467" s="393"/>
      <c r="D467" s="393"/>
      <c r="E467" s="393"/>
      <c r="F467" s="1001"/>
      <c r="G467" s="1001"/>
      <c r="H467" s="392"/>
      <c r="I467" s="1006"/>
    </row>
    <row r="468" spans="1:9" x14ac:dyDescent="0.45">
      <c r="A468" s="1003"/>
      <c r="B468" s="998"/>
      <c r="C468" s="393"/>
      <c r="D468" s="393"/>
      <c r="E468" s="393"/>
      <c r="F468" s="1001"/>
      <c r="G468" s="1001"/>
      <c r="H468" s="392"/>
      <c r="I468" s="1006"/>
    </row>
    <row r="469" spans="1:9" x14ac:dyDescent="0.45">
      <c r="A469" s="1003"/>
      <c r="B469" s="998"/>
      <c r="C469" s="393"/>
      <c r="D469" s="393"/>
      <c r="E469" s="393"/>
      <c r="F469" s="1001"/>
      <c r="G469" s="1001"/>
      <c r="H469" s="392"/>
      <c r="I469" s="1006"/>
    </row>
    <row r="470" spans="1:9" x14ac:dyDescent="0.45">
      <c r="A470" s="1003"/>
      <c r="B470" s="998"/>
      <c r="C470" s="393"/>
      <c r="D470" s="393"/>
      <c r="E470" s="393"/>
      <c r="F470" s="1001"/>
      <c r="G470" s="1001"/>
      <c r="H470" s="392"/>
      <c r="I470" s="1006"/>
    </row>
    <row r="471" spans="1:9" x14ac:dyDescent="0.45">
      <c r="A471" s="1003"/>
      <c r="B471" s="998"/>
      <c r="C471" s="393"/>
      <c r="D471" s="393"/>
      <c r="E471" s="393"/>
      <c r="F471" s="1001"/>
      <c r="G471" s="1001"/>
      <c r="H471" s="392"/>
      <c r="I471" s="1006"/>
    </row>
    <row r="472" spans="1:9" x14ac:dyDescent="0.45">
      <c r="A472" s="1003"/>
      <c r="B472" s="998"/>
      <c r="C472" s="393"/>
      <c r="D472" s="393"/>
      <c r="E472" s="393"/>
      <c r="F472" s="1001"/>
      <c r="G472" s="1001"/>
      <c r="H472" s="392"/>
      <c r="I472" s="1006"/>
    </row>
    <row r="473" spans="1:9" x14ac:dyDescent="0.45">
      <c r="A473" s="1003"/>
      <c r="B473" s="998"/>
      <c r="C473" s="393"/>
      <c r="D473" s="393"/>
      <c r="E473" s="393"/>
      <c r="F473" s="1001"/>
      <c r="G473" s="1001"/>
      <c r="H473" s="392"/>
      <c r="I473" s="1006"/>
    </row>
    <row r="474" spans="1:9" x14ac:dyDescent="0.45">
      <c r="A474" s="1003"/>
      <c r="B474" s="998"/>
      <c r="C474" s="393"/>
      <c r="D474" s="393"/>
      <c r="E474" s="393"/>
      <c r="F474" s="1001"/>
      <c r="G474" s="1001"/>
      <c r="H474" s="392"/>
      <c r="I474" s="1006"/>
    </row>
    <row r="475" spans="1:9" x14ac:dyDescent="0.45">
      <c r="A475" s="1003"/>
      <c r="B475" s="998"/>
      <c r="C475" s="393"/>
      <c r="D475" s="393"/>
      <c r="E475" s="393"/>
      <c r="F475" s="1001"/>
      <c r="G475" s="1001"/>
      <c r="H475" s="392"/>
      <c r="I475" s="1006"/>
    </row>
    <row r="476" spans="1:9" x14ac:dyDescent="0.45">
      <c r="A476" s="1003"/>
      <c r="B476" s="998"/>
      <c r="C476" s="393"/>
      <c r="D476" s="393"/>
      <c r="E476" s="393"/>
      <c r="F476" s="1001"/>
      <c r="G476" s="1001"/>
      <c r="H476" s="392"/>
      <c r="I476" s="1006"/>
    </row>
    <row r="477" spans="1:9" x14ac:dyDescent="0.45">
      <c r="A477" s="1003"/>
      <c r="B477" s="998"/>
      <c r="C477" s="393"/>
      <c r="D477" s="393"/>
      <c r="E477" s="393"/>
      <c r="F477" s="1001"/>
      <c r="G477" s="1001"/>
      <c r="H477" s="392"/>
      <c r="I477" s="1006"/>
    </row>
    <row r="478" spans="1:9" x14ac:dyDescent="0.45">
      <c r="A478" s="1003"/>
      <c r="B478" s="998"/>
      <c r="C478" s="393"/>
      <c r="D478" s="393"/>
      <c r="E478" s="393"/>
      <c r="F478" s="1001"/>
      <c r="G478" s="1001"/>
      <c r="H478" s="392"/>
      <c r="I478" s="1006"/>
    </row>
    <row r="479" spans="1:9" x14ac:dyDescent="0.45">
      <c r="A479" s="1003"/>
      <c r="B479" s="998"/>
      <c r="C479" s="393"/>
      <c r="D479" s="393"/>
      <c r="E479" s="393"/>
      <c r="F479" s="1001"/>
      <c r="G479" s="1001"/>
      <c r="H479" s="392"/>
      <c r="I479" s="1006"/>
    </row>
    <row r="480" spans="1:9" x14ac:dyDescent="0.45">
      <c r="A480" s="1003"/>
      <c r="B480" s="998"/>
      <c r="C480" s="393"/>
      <c r="D480" s="393"/>
      <c r="E480" s="393"/>
      <c r="F480" s="1001"/>
      <c r="G480" s="1001"/>
      <c r="H480" s="392"/>
      <c r="I480" s="1006"/>
    </row>
    <row r="481" spans="1:9" x14ac:dyDescent="0.45">
      <c r="A481" s="1003"/>
      <c r="B481" s="998"/>
      <c r="C481" s="393"/>
      <c r="D481" s="393"/>
      <c r="E481" s="393"/>
      <c r="F481" s="1001"/>
      <c r="G481" s="1001"/>
      <c r="H481" s="392"/>
      <c r="I481" s="1006"/>
    </row>
    <row r="482" spans="1:9" x14ac:dyDescent="0.45">
      <c r="A482" s="1003"/>
      <c r="B482" s="998"/>
      <c r="C482" s="393"/>
      <c r="D482" s="393"/>
      <c r="E482" s="393"/>
      <c r="F482" s="1001"/>
      <c r="G482" s="1001"/>
      <c r="H482" s="392"/>
      <c r="I482" s="1006"/>
    </row>
    <row r="483" spans="1:9" x14ac:dyDescent="0.45">
      <c r="A483" s="1003"/>
      <c r="B483" s="998"/>
      <c r="C483" s="393"/>
      <c r="D483" s="393"/>
      <c r="E483" s="393"/>
      <c r="F483" s="1001"/>
      <c r="G483" s="1001"/>
      <c r="H483" s="392"/>
      <c r="I483" s="1006"/>
    </row>
    <row r="484" spans="1:9" x14ac:dyDescent="0.45">
      <c r="A484" s="1003"/>
      <c r="B484" s="998"/>
      <c r="C484" s="393"/>
      <c r="D484" s="393"/>
      <c r="E484" s="393"/>
      <c r="F484" s="1001"/>
      <c r="G484" s="1001"/>
      <c r="H484" s="392"/>
      <c r="I484" s="1006"/>
    </row>
    <row r="485" spans="1:9" x14ac:dyDescent="0.45">
      <c r="A485" s="1003"/>
      <c r="B485" s="998"/>
      <c r="C485" s="393"/>
      <c r="D485" s="393"/>
      <c r="E485" s="393"/>
      <c r="F485" s="1001"/>
      <c r="G485" s="1001"/>
      <c r="H485" s="392"/>
      <c r="I485" s="1006"/>
    </row>
    <row r="486" spans="1:9" x14ac:dyDescent="0.45">
      <c r="A486" s="1003"/>
      <c r="B486" s="998"/>
      <c r="C486" s="393"/>
      <c r="D486" s="393"/>
      <c r="E486" s="393"/>
      <c r="F486" s="1001"/>
      <c r="G486" s="1001"/>
      <c r="H486" s="392"/>
      <c r="I486" s="1006"/>
    </row>
    <row r="487" spans="1:9" x14ac:dyDescent="0.45">
      <c r="A487" s="1003"/>
      <c r="B487" s="998"/>
      <c r="C487" s="393"/>
      <c r="D487" s="393"/>
      <c r="E487" s="393"/>
      <c r="F487" s="1001"/>
      <c r="G487" s="1001"/>
      <c r="H487" s="392"/>
      <c r="I487" s="1006"/>
    </row>
    <row r="488" spans="1:9" x14ac:dyDescent="0.45">
      <c r="A488" s="1003"/>
      <c r="B488" s="998"/>
      <c r="C488" s="393"/>
      <c r="D488" s="393"/>
      <c r="E488" s="393"/>
      <c r="F488" s="1001"/>
      <c r="G488" s="1001"/>
      <c r="H488" s="392"/>
      <c r="I488" s="1006"/>
    </row>
    <row r="489" spans="1:9" x14ac:dyDescent="0.45">
      <c r="A489" s="1003"/>
      <c r="B489" s="998"/>
      <c r="C489" s="393"/>
      <c r="D489" s="393"/>
      <c r="E489" s="393"/>
      <c r="F489" s="1001"/>
      <c r="G489" s="1001"/>
      <c r="H489" s="392"/>
      <c r="I489" s="1006"/>
    </row>
    <row r="490" spans="1:9" x14ac:dyDescent="0.45">
      <c r="A490" s="1003"/>
      <c r="B490" s="998"/>
      <c r="C490" s="393"/>
      <c r="D490" s="393"/>
      <c r="E490" s="393"/>
      <c r="F490" s="1001"/>
      <c r="G490" s="1001"/>
      <c r="H490" s="392"/>
      <c r="I490" s="1006"/>
    </row>
    <row r="491" spans="1:9" x14ac:dyDescent="0.45">
      <c r="A491" s="1003"/>
      <c r="B491" s="998"/>
      <c r="C491" s="393"/>
      <c r="D491" s="393"/>
      <c r="E491" s="393"/>
      <c r="F491" s="1001"/>
      <c r="G491" s="1001"/>
      <c r="H491" s="392"/>
      <c r="I491" s="1006"/>
    </row>
    <row r="492" spans="1:9" x14ac:dyDescent="0.45">
      <c r="A492" s="1003"/>
      <c r="B492" s="998"/>
      <c r="C492" s="393"/>
      <c r="D492" s="393"/>
      <c r="E492" s="393"/>
      <c r="F492" s="1001"/>
      <c r="G492" s="1001"/>
      <c r="H492" s="392"/>
      <c r="I492" s="1006"/>
    </row>
    <row r="493" spans="1:9" x14ac:dyDescent="0.45">
      <c r="A493" s="1003"/>
      <c r="B493" s="998"/>
      <c r="C493" s="393"/>
      <c r="D493" s="393"/>
      <c r="E493" s="393"/>
      <c r="F493" s="1001"/>
      <c r="G493" s="1001"/>
      <c r="H493" s="392"/>
      <c r="I493" s="1006"/>
    </row>
    <row r="494" spans="1:9" x14ac:dyDescent="0.45">
      <c r="A494" s="1003"/>
      <c r="B494" s="998"/>
      <c r="C494" s="393"/>
      <c r="D494" s="393"/>
      <c r="E494" s="393"/>
      <c r="F494" s="1001"/>
      <c r="G494" s="1001"/>
      <c r="H494" s="392"/>
      <c r="I494" s="1006"/>
    </row>
    <row r="495" spans="1:9" x14ac:dyDescent="0.45">
      <c r="A495" s="1003"/>
      <c r="B495" s="998"/>
      <c r="C495" s="393"/>
      <c r="D495" s="393"/>
      <c r="E495" s="393"/>
      <c r="F495" s="1001"/>
      <c r="G495" s="1001"/>
      <c r="H495" s="392"/>
      <c r="I495" s="1006"/>
    </row>
    <row r="496" spans="1:9" x14ac:dyDescent="0.45">
      <c r="A496" s="1003"/>
      <c r="B496" s="998"/>
      <c r="C496" s="393"/>
      <c r="D496" s="393"/>
      <c r="E496" s="393"/>
      <c r="F496" s="1001"/>
      <c r="G496" s="1001"/>
      <c r="H496" s="392"/>
      <c r="I496" s="1006"/>
    </row>
    <row r="497" spans="1:9" x14ac:dyDescent="0.45">
      <c r="A497" s="1003"/>
      <c r="B497" s="998"/>
      <c r="C497" s="393"/>
      <c r="D497" s="393"/>
      <c r="E497" s="393"/>
      <c r="F497" s="1001"/>
      <c r="G497" s="1001"/>
      <c r="H497" s="392"/>
      <c r="I497" s="1006"/>
    </row>
    <row r="498" spans="1:9" x14ac:dyDescent="0.45">
      <c r="A498" s="1003"/>
      <c r="B498" s="998"/>
      <c r="C498" s="393"/>
      <c r="D498" s="393"/>
      <c r="E498" s="393"/>
      <c r="F498" s="1001"/>
      <c r="G498" s="1001"/>
      <c r="H498" s="392"/>
      <c r="I498" s="1006"/>
    </row>
    <row r="499" spans="1:9" x14ac:dyDescent="0.45">
      <c r="A499" s="1003"/>
      <c r="B499" s="998"/>
      <c r="C499" s="393"/>
      <c r="D499" s="393"/>
      <c r="E499" s="393"/>
      <c r="F499" s="1001"/>
      <c r="G499" s="1001"/>
      <c r="H499" s="392"/>
      <c r="I499" s="1006"/>
    </row>
    <row r="500" spans="1:9" x14ac:dyDescent="0.45">
      <c r="A500" s="1003"/>
      <c r="B500" s="998"/>
      <c r="C500" s="393"/>
      <c r="D500" s="393"/>
      <c r="E500" s="393"/>
      <c r="F500" s="1001"/>
      <c r="G500" s="1001"/>
      <c r="H500" s="392"/>
      <c r="I500" s="1006"/>
    </row>
    <row r="501" spans="1:9" x14ac:dyDescent="0.45">
      <c r="A501" s="1003"/>
      <c r="B501" s="998"/>
      <c r="C501" s="393"/>
      <c r="D501" s="393"/>
      <c r="E501" s="393"/>
      <c r="F501" s="1001"/>
      <c r="G501" s="1001"/>
      <c r="H501" s="392"/>
      <c r="I501" s="1006"/>
    </row>
    <row r="502" spans="1:9" x14ac:dyDescent="0.45">
      <c r="A502" s="1003"/>
      <c r="B502" s="998"/>
      <c r="C502" s="393"/>
      <c r="D502" s="393"/>
      <c r="E502" s="393"/>
      <c r="F502" s="1001"/>
      <c r="G502" s="1001"/>
      <c r="H502" s="392"/>
      <c r="I502" s="1006"/>
    </row>
    <row r="503" spans="1:9" x14ac:dyDescent="0.45">
      <c r="A503" s="1003"/>
      <c r="B503" s="998"/>
      <c r="C503" s="393"/>
      <c r="D503" s="393"/>
      <c r="E503" s="393"/>
      <c r="F503" s="1001"/>
      <c r="G503" s="1001"/>
      <c r="H503" s="392"/>
      <c r="I503" s="1006"/>
    </row>
    <row r="504" spans="1:9" x14ac:dyDescent="0.45">
      <c r="A504" s="1003"/>
      <c r="B504" s="998"/>
      <c r="C504" s="393"/>
      <c r="D504" s="393"/>
      <c r="E504" s="393"/>
      <c r="F504" s="1001"/>
      <c r="G504" s="1001"/>
      <c r="H504" s="392"/>
      <c r="I504" s="1006"/>
    </row>
    <row r="505" spans="1:9" x14ac:dyDescent="0.45">
      <c r="A505" s="1004"/>
      <c r="B505" s="999"/>
      <c r="C505" s="414"/>
      <c r="D505" s="414"/>
      <c r="E505" s="414"/>
      <c r="F505" s="895"/>
      <c r="G505" s="895"/>
      <c r="H505" s="396"/>
      <c r="I505" s="1007"/>
    </row>
  </sheetData>
  <dataValidations count="3">
    <dataValidation type="list" allowBlank="1" showInputMessage="1" showErrorMessage="1" sqref="C6:C505" xr:uid="{F61921E1-781A-40C7-ADFF-EF2D5F2224C4}">
      <formula1>"1,2,3,4,5,6,7,8,9,10,11,12"</formula1>
    </dataValidation>
    <dataValidation type="list" allowBlank="1" showInputMessage="1" showErrorMessage="1" sqref="D6:D505" xr:uid="{AC773488-37CB-4CAC-8965-D6FF7CFC410B}">
      <formula1>"TTCH,CTTT,SS,HDDC,TLHH,CKTM,QTGG,HPHI,HUYGD,CDPP,KHAC"</formula1>
    </dataValidation>
    <dataValidation type="list" allowBlank="1" showInputMessage="1" showErrorMessage="1" sqref="L2" xr:uid="{AD439B27-F226-4A69-BF86-56ABF94C38A0}">
      <formula1>"Có,Không"</formula1>
    </dataValidation>
  </dataValidation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DHDon">
    <tabColor theme="7" tint="-0.249977111117893"/>
  </sheetPr>
  <dimension ref="B1:W32"/>
  <sheetViews>
    <sheetView showGridLines="0" showRowColHeaders="0" zoomScaleNormal="100" workbookViewId="0">
      <selection activeCell="E1" sqref="E1"/>
    </sheetView>
  </sheetViews>
  <sheetFormatPr defaultColWidth="9.26953125" defaultRowHeight="16" x14ac:dyDescent="0.45"/>
  <cols>
    <col min="1" max="1" width="2.453125" style="367" customWidth="1"/>
    <col min="2" max="2" width="4.26953125" style="367" customWidth="1"/>
    <col min="3" max="3" width="19.26953125" style="367" customWidth="1"/>
    <col min="4" max="4" width="12" style="367" customWidth="1"/>
    <col min="5" max="5" width="7.54296875" style="367" customWidth="1"/>
    <col min="6" max="6" width="7.26953125" style="367" customWidth="1"/>
    <col min="7" max="7" width="8.26953125" style="367" customWidth="1"/>
    <col min="8" max="8" width="9.1796875" style="367" customWidth="1"/>
    <col min="9" max="9" width="8.7265625" style="367" customWidth="1"/>
    <col min="10" max="10" width="9" style="367" customWidth="1"/>
    <col min="11" max="11" width="8.7265625" style="367" customWidth="1"/>
    <col min="12" max="12" width="9.90625" style="367" customWidth="1"/>
    <col min="13" max="13" width="5.7265625" style="367" customWidth="1"/>
    <col min="14" max="14" width="10.453125" style="367" customWidth="1"/>
    <col min="15" max="15" width="8.453125" style="367" customWidth="1"/>
    <col min="16" max="18" width="9.26953125" style="367" customWidth="1"/>
    <col min="19" max="19" width="7.7265625" style="367" customWidth="1"/>
    <col min="20" max="20" width="6.453125" style="367" customWidth="1"/>
    <col min="21" max="21" width="9.08984375" style="367" customWidth="1"/>
    <col min="22" max="23" width="7.7265625" style="367" customWidth="1"/>
    <col min="24" max="16384" width="9.26953125" style="367"/>
  </cols>
  <sheetData>
    <row r="1" spans="2:23" ht="16.5" x14ac:dyDescent="0.45">
      <c r="B1" s="424"/>
      <c r="C1" s="425"/>
      <c r="D1" s="425"/>
      <c r="E1" s="425"/>
      <c r="F1" s="425"/>
      <c r="G1" s="425"/>
      <c r="H1" s="425"/>
      <c r="I1" s="425"/>
      <c r="J1" s="425"/>
      <c r="K1" s="425"/>
      <c r="L1" s="425"/>
      <c r="M1" s="425"/>
      <c r="N1" s="425"/>
      <c r="O1" s="425"/>
      <c r="P1" s="425"/>
      <c r="Q1" s="425"/>
      <c r="R1" s="425"/>
      <c r="S1" s="425"/>
      <c r="T1" s="425"/>
      <c r="U1" s="425"/>
      <c r="V1" s="425"/>
      <c r="W1" s="428"/>
    </row>
    <row r="2" spans="2:23" x14ac:dyDescent="0.45">
      <c r="B2" s="426"/>
      <c r="C2" s="427"/>
      <c r="D2" s="427"/>
      <c r="E2" s="427"/>
      <c r="F2" s="427"/>
      <c r="G2" s="427"/>
      <c r="H2" s="427"/>
      <c r="I2" s="427"/>
      <c r="J2" s="427"/>
      <c r="K2" s="427"/>
      <c r="L2" s="427"/>
      <c r="M2" s="427"/>
      <c r="N2" s="427"/>
      <c r="O2" s="427"/>
      <c r="P2" s="427"/>
      <c r="Q2" s="427"/>
      <c r="R2" s="427"/>
      <c r="S2" s="427"/>
      <c r="T2" s="427"/>
      <c r="U2" s="427"/>
      <c r="V2" s="427"/>
      <c r="W2" s="429"/>
    </row>
    <row r="5" spans="2:23" ht="17.5" x14ac:dyDescent="0.45">
      <c r="B5" s="964" t="s">
        <v>486</v>
      </c>
      <c r="C5" s="961"/>
      <c r="D5" s="961"/>
      <c r="E5" s="961"/>
      <c r="F5" s="961"/>
      <c r="G5" s="961"/>
      <c r="H5" s="961"/>
      <c r="I5" s="961"/>
      <c r="J5" s="2380" t="s">
        <v>1851</v>
      </c>
      <c r="K5" s="2381"/>
      <c r="L5" s="2382"/>
    </row>
    <row r="6" spans="2:23" ht="32" x14ac:dyDescent="0.45">
      <c r="B6" s="434" t="s">
        <v>45</v>
      </c>
      <c r="C6" s="435" t="s">
        <v>488</v>
      </c>
      <c r="D6" s="435" t="s">
        <v>489</v>
      </c>
      <c r="E6" s="435" t="s">
        <v>46</v>
      </c>
      <c r="F6" s="435" t="s">
        <v>490</v>
      </c>
      <c r="G6" s="435" t="s">
        <v>491</v>
      </c>
      <c r="H6" s="435" t="s">
        <v>492</v>
      </c>
      <c r="I6" s="435" t="s">
        <v>493</v>
      </c>
      <c r="J6" s="435" t="s">
        <v>63</v>
      </c>
      <c r="K6" s="435" t="s">
        <v>490</v>
      </c>
      <c r="L6" s="436" t="s">
        <v>491</v>
      </c>
      <c r="O6" s="983" t="s">
        <v>485</v>
      </c>
      <c r="P6" s="892"/>
      <c r="Q6" s="892"/>
      <c r="R6" s="892"/>
      <c r="S6" s="892"/>
      <c r="T6" s="892"/>
      <c r="U6" s="892"/>
      <c r="V6" s="892"/>
      <c r="W6" s="892"/>
    </row>
    <row r="7" spans="2:23" x14ac:dyDescent="0.45">
      <c r="B7" s="974" t="str">
        <f>IF(C7="","",1)</f>
        <v/>
      </c>
      <c r="C7" s="980"/>
      <c r="D7" s="978"/>
      <c r="E7" s="978"/>
      <c r="F7" s="979"/>
      <c r="G7" s="979"/>
      <c r="H7" s="922" t="str">
        <f>IF(OR(F7="",G7=""),"",G7-F7+1)</f>
        <v/>
      </c>
      <c r="I7" s="966"/>
      <c r="J7" s="966"/>
      <c r="K7" s="965"/>
      <c r="L7" s="967"/>
      <c r="O7" s="892" t="s">
        <v>487</v>
      </c>
      <c r="P7" s="892"/>
      <c r="Q7" s="892"/>
      <c r="R7" s="892"/>
      <c r="S7" s="892"/>
      <c r="T7" s="892"/>
      <c r="U7" s="892"/>
      <c r="V7" s="892"/>
      <c r="W7" s="892"/>
    </row>
    <row r="8" spans="2:23" x14ac:dyDescent="0.45">
      <c r="B8" s="975" t="str">
        <f>IF(C8="","",1+B7)</f>
        <v/>
      </c>
      <c r="C8" s="980"/>
      <c r="D8" s="978"/>
      <c r="E8" s="978"/>
      <c r="F8" s="979"/>
      <c r="G8" s="979"/>
      <c r="H8" s="924" t="str">
        <f t="shared" ref="H8:H18" si="0">IF(OR(F8="",G8=""),"",G8-F8+1)</f>
        <v/>
      </c>
      <c r="I8" s="969"/>
      <c r="J8" s="969"/>
      <c r="K8" s="968"/>
      <c r="L8" s="970"/>
      <c r="O8" s="892" t="s">
        <v>494</v>
      </c>
      <c r="P8" s="892"/>
      <c r="Q8" s="892"/>
      <c r="R8" s="892"/>
      <c r="S8" s="892"/>
      <c r="T8" s="892"/>
      <c r="U8" s="892"/>
      <c r="V8" s="892"/>
      <c r="W8" s="892"/>
    </row>
    <row r="9" spans="2:23" x14ac:dyDescent="0.45">
      <c r="B9" s="975" t="str">
        <f>IF(C9="","",1+B8)</f>
        <v/>
      </c>
      <c r="C9" s="980"/>
      <c r="D9" s="978"/>
      <c r="E9" s="978"/>
      <c r="F9" s="979"/>
      <c r="G9" s="979"/>
      <c r="H9" s="924" t="str">
        <f t="shared" si="0"/>
        <v/>
      </c>
      <c r="I9" s="969"/>
      <c r="J9" s="969"/>
      <c r="K9" s="968"/>
      <c r="L9" s="970"/>
      <c r="O9" s="892" t="s">
        <v>495</v>
      </c>
      <c r="P9" s="892"/>
      <c r="Q9" s="892"/>
      <c r="R9" s="892"/>
      <c r="S9" s="892"/>
      <c r="T9" s="892"/>
      <c r="U9" s="892"/>
      <c r="V9" s="892"/>
      <c r="W9" s="892"/>
    </row>
    <row r="10" spans="2:23" x14ac:dyDescent="0.45">
      <c r="B10" s="975" t="str">
        <f>IF(C10="","",1+B9)</f>
        <v/>
      </c>
      <c r="C10" s="980"/>
      <c r="D10" s="978"/>
      <c r="E10" s="978"/>
      <c r="F10" s="979"/>
      <c r="G10" s="979"/>
      <c r="H10" s="924" t="str">
        <f t="shared" si="0"/>
        <v/>
      </c>
      <c r="I10" s="969"/>
      <c r="J10" s="969"/>
      <c r="K10" s="968"/>
      <c r="L10" s="970"/>
      <c r="O10" s="892" t="s">
        <v>1405</v>
      </c>
      <c r="P10" s="892"/>
      <c r="Q10" s="892"/>
      <c r="R10" s="892"/>
      <c r="S10" s="892"/>
      <c r="T10" s="892"/>
      <c r="U10" s="892"/>
      <c r="V10" s="892"/>
      <c r="W10" s="892"/>
    </row>
    <row r="11" spans="2:23" x14ac:dyDescent="0.45">
      <c r="B11" s="975" t="str">
        <f>IF(C11="","",1+B10)</f>
        <v/>
      </c>
      <c r="C11" s="980"/>
      <c r="D11" s="978"/>
      <c r="E11" s="978"/>
      <c r="F11" s="979"/>
      <c r="G11" s="979"/>
      <c r="H11" s="924" t="str">
        <f t="shared" si="0"/>
        <v/>
      </c>
      <c r="I11" s="969"/>
      <c r="J11" s="969"/>
      <c r="K11" s="968"/>
      <c r="L11" s="970"/>
    </row>
    <row r="12" spans="2:23" x14ac:dyDescent="0.45">
      <c r="B12" s="975" t="str">
        <f t="shared" ref="B12:B17" si="1">IF(C12="","",1+B11)</f>
        <v/>
      </c>
      <c r="C12" s="980"/>
      <c r="D12" s="978"/>
      <c r="E12" s="978"/>
      <c r="F12" s="979"/>
      <c r="G12" s="979"/>
      <c r="H12" s="924" t="str">
        <f t="shared" ref="H12:H17" si="2">IF(OR(F12="",G12=""),"",G12-F12+1)</f>
        <v/>
      </c>
      <c r="I12" s="969"/>
      <c r="J12" s="969"/>
      <c r="K12" s="968"/>
      <c r="L12" s="970"/>
    </row>
    <row r="13" spans="2:23" x14ac:dyDescent="0.45">
      <c r="B13" s="975" t="str">
        <f t="shared" si="1"/>
        <v/>
      </c>
      <c r="C13" s="980"/>
      <c r="D13" s="978"/>
      <c r="E13" s="978"/>
      <c r="F13" s="979"/>
      <c r="G13" s="979"/>
      <c r="H13" s="924" t="str">
        <f t="shared" si="2"/>
        <v/>
      </c>
      <c r="I13" s="969"/>
      <c r="J13" s="969"/>
      <c r="K13" s="968"/>
      <c r="L13" s="970"/>
    </row>
    <row r="14" spans="2:23" x14ac:dyDescent="0.45">
      <c r="B14" s="975" t="str">
        <f t="shared" si="1"/>
        <v/>
      </c>
      <c r="C14" s="980"/>
      <c r="D14" s="978"/>
      <c r="E14" s="978"/>
      <c r="F14" s="979"/>
      <c r="G14" s="979"/>
      <c r="H14" s="924" t="str">
        <f t="shared" si="2"/>
        <v/>
      </c>
      <c r="I14" s="969"/>
      <c r="J14" s="969"/>
      <c r="K14" s="968"/>
      <c r="L14" s="970"/>
    </row>
    <row r="15" spans="2:23" x14ac:dyDescent="0.45">
      <c r="B15" s="975" t="str">
        <f t="shared" si="1"/>
        <v/>
      </c>
      <c r="C15" s="980"/>
      <c r="D15" s="978"/>
      <c r="E15" s="978"/>
      <c r="F15" s="979"/>
      <c r="G15" s="979"/>
      <c r="H15" s="924" t="str">
        <f t="shared" si="2"/>
        <v/>
      </c>
      <c r="I15" s="969"/>
      <c r="J15" s="969"/>
      <c r="K15" s="968"/>
      <c r="L15" s="970"/>
      <c r="S15" s="962"/>
      <c r="T15" s="368"/>
    </row>
    <row r="16" spans="2:23" x14ac:dyDescent="0.45">
      <c r="B16" s="975" t="str">
        <f t="shared" si="1"/>
        <v/>
      </c>
      <c r="C16" s="980"/>
      <c r="D16" s="978"/>
      <c r="E16" s="978"/>
      <c r="F16" s="979"/>
      <c r="G16" s="979"/>
      <c r="H16" s="924" t="str">
        <f t="shared" si="2"/>
        <v/>
      </c>
      <c r="I16" s="969"/>
      <c r="J16" s="969"/>
      <c r="K16" s="968"/>
      <c r="L16" s="970"/>
      <c r="S16" s="962"/>
    </row>
    <row r="17" spans="2:23" x14ac:dyDescent="0.45">
      <c r="B17" s="975" t="str">
        <f t="shared" si="1"/>
        <v/>
      </c>
      <c r="C17" s="980"/>
      <c r="D17" s="978"/>
      <c r="E17" s="978"/>
      <c r="F17" s="979"/>
      <c r="G17" s="979"/>
      <c r="H17" s="924" t="str">
        <f t="shared" si="2"/>
        <v/>
      </c>
      <c r="I17" s="969"/>
      <c r="J17" s="969"/>
      <c r="K17" s="968"/>
      <c r="L17" s="970"/>
    </row>
    <row r="18" spans="2:23" x14ac:dyDescent="0.45">
      <c r="B18" s="976" t="str">
        <f>IF(C18="","",1+B17)</f>
        <v/>
      </c>
      <c r="C18" s="980"/>
      <c r="D18" s="978"/>
      <c r="E18" s="978"/>
      <c r="F18" s="979"/>
      <c r="G18" s="979"/>
      <c r="H18" s="977" t="str">
        <f t="shared" si="0"/>
        <v/>
      </c>
      <c r="I18" s="972"/>
      <c r="J18" s="972"/>
      <c r="K18" s="971"/>
      <c r="L18" s="973"/>
    </row>
    <row r="19" spans="2:23" x14ac:dyDescent="0.45">
      <c r="B19" s="581"/>
      <c r="C19" s="581"/>
      <c r="D19" s="581"/>
      <c r="E19" s="581"/>
      <c r="F19" s="981"/>
      <c r="G19" s="981"/>
      <c r="H19" s="981"/>
      <c r="I19" s="981"/>
      <c r="J19" s="981"/>
      <c r="K19" s="981"/>
      <c r="L19" s="981"/>
    </row>
    <row r="20" spans="2:23" ht="16.5" x14ac:dyDescent="0.45">
      <c r="B20" s="982">
        <f>COUNT(B7:B19)</f>
        <v>0</v>
      </c>
      <c r="C20" s="493" t="s">
        <v>82</v>
      </c>
      <c r="D20" s="943"/>
      <c r="E20" s="943"/>
      <c r="F20" s="943"/>
      <c r="G20" s="943"/>
      <c r="H20" s="943"/>
      <c r="I20" s="943"/>
      <c r="J20" s="943"/>
      <c r="K20" s="943"/>
      <c r="L20" s="943"/>
    </row>
    <row r="22" spans="2:23" ht="17.5" x14ac:dyDescent="0.45">
      <c r="B22" s="984" t="s">
        <v>496</v>
      </c>
      <c r="C22" s="984"/>
      <c r="D22" s="984"/>
      <c r="E22" s="984"/>
      <c r="F22" s="984"/>
      <c r="G22" s="984"/>
      <c r="H22" s="984"/>
      <c r="I22" s="984"/>
      <c r="J22" s="984"/>
      <c r="K22" s="984"/>
      <c r="L22" s="984"/>
      <c r="M22" s="984"/>
      <c r="N22" s="984"/>
      <c r="O22" s="984"/>
      <c r="P22" s="984"/>
      <c r="Q22" s="984"/>
      <c r="R22" s="984"/>
      <c r="S22" s="984"/>
      <c r="T22" s="984"/>
      <c r="U22" s="984"/>
      <c r="V22" s="984"/>
      <c r="W22" s="984"/>
    </row>
    <row r="23" spans="2:23" ht="16.5" x14ac:dyDescent="0.45">
      <c r="B23" s="961"/>
      <c r="C23" s="963"/>
      <c r="D23" s="963"/>
      <c r="E23" s="963"/>
      <c r="F23" s="963"/>
      <c r="G23" s="963"/>
      <c r="H23" s="963"/>
      <c r="I23" s="963"/>
      <c r="J23" s="963"/>
      <c r="K23" s="985" t="s">
        <v>1855</v>
      </c>
      <c r="L23" s="961"/>
      <c r="M23" s="963"/>
      <c r="N23" s="963"/>
      <c r="O23" s="963"/>
      <c r="P23" s="963"/>
      <c r="Q23" s="963"/>
      <c r="R23" s="963"/>
      <c r="S23" s="963"/>
      <c r="T23" s="963"/>
      <c r="U23" s="963"/>
      <c r="V23" s="963"/>
      <c r="W23" s="963"/>
    </row>
    <row r="25" spans="2:23" x14ac:dyDescent="0.45">
      <c r="B25" s="2200" t="s">
        <v>45</v>
      </c>
      <c r="C25" s="2201" t="s">
        <v>497</v>
      </c>
      <c r="D25" s="2201" t="s">
        <v>498</v>
      </c>
      <c r="E25" s="2201" t="s">
        <v>499</v>
      </c>
      <c r="F25" s="2201" t="s">
        <v>500</v>
      </c>
      <c r="G25" s="2201"/>
      <c r="H25" s="2201"/>
      <c r="I25" s="2201"/>
      <c r="J25" s="2201"/>
      <c r="K25" s="2201" t="s">
        <v>501</v>
      </c>
      <c r="L25" s="2201"/>
      <c r="M25" s="2201"/>
      <c r="N25" s="2201"/>
      <c r="O25" s="2201"/>
      <c r="P25" s="2201"/>
      <c r="Q25" s="2201"/>
      <c r="R25" s="2201"/>
      <c r="S25" s="2201"/>
      <c r="T25" s="2201"/>
      <c r="U25" s="2201" t="s">
        <v>502</v>
      </c>
      <c r="V25" s="2201"/>
      <c r="W25" s="2224"/>
    </row>
    <row r="26" spans="2:23" x14ac:dyDescent="0.45">
      <c r="B26" s="2383"/>
      <c r="C26" s="2384"/>
      <c r="D26" s="2384"/>
      <c r="E26" s="2384"/>
      <c r="F26" s="2384" t="s">
        <v>503</v>
      </c>
      <c r="G26" s="2384" t="s">
        <v>504</v>
      </c>
      <c r="H26" s="2384"/>
      <c r="I26" s="2384" t="s">
        <v>505</v>
      </c>
      <c r="J26" s="2384"/>
      <c r="K26" s="2384" t="s">
        <v>506</v>
      </c>
      <c r="L26" s="2384"/>
      <c r="M26" s="2384"/>
      <c r="N26" s="2384" t="s">
        <v>507</v>
      </c>
      <c r="O26" s="2384"/>
      <c r="P26" s="2384"/>
      <c r="Q26" s="2384"/>
      <c r="R26" s="2384"/>
      <c r="S26" s="2384"/>
      <c r="T26" s="2384"/>
      <c r="U26" s="2384"/>
      <c r="V26" s="2384"/>
      <c r="W26" s="2385"/>
    </row>
    <row r="27" spans="2:23" x14ac:dyDescent="0.45">
      <c r="B27" s="2383"/>
      <c r="C27" s="2384"/>
      <c r="D27" s="2384"/>
      <c r="E27" s="2384"/>
      <c r="F27" s="2384"/>
      <c r="G27" s="2384"/>
      <c r="H27" s="2384"/>
      <c r="I27" s="2384"/>
      <c r="J27" s="2384"/>
      <c r="K27" s="2384"/>
      <c r="L27" s="2384"/>
      <c r="M27" s="2384"/>
      <c r="N27" s="2384" t="s">
        <v>508</v>
      </c>
      <c r="O27" s="2384" t="s">
        <v>509</v>
      </c>
      <c r="P27" s="2384"/>
      <c r="Q27" s="2384" t="s">
        <v>510</v>
      </c>
      <c r="R27" s="2384"/>
      <c r="S27" s="2384" t="s">
        <v>511</v>
      </c>
      <c r="T27" s="2384"/>
      <c r="U27" s="2384"/>
      <c r="V27" s="2384"/>
      <c r="W27" s="2385"/>
    </row>
    <row r="28" spans="2:23" ht="32" x14ac:dyDescent="0.45">
      <c r="B28" s="2215"/>
      <c r="C28" s="2211"/>
      <c r="D28" s="2211"/>
      <c r="E28" s="2211"/>
      <c r="F28" s="2211"/>
      <c r="G28" s="474" t="s">
        <v>490</v>
      </c>
      <c r="H28" s="474" t="s">
        <v>491</v>
      </c>
      <c r="I28" s="474" t="s">
        <v>490</v>
      </c>
      <c r="J28" s="474" t="s">
        <v>491</v>
      </c>
      <c r="K28" s="474" t="s">
        <v>490</v>
      </c>
      <c r="L28" s="474" t="s">
        <v>491</v>
      </c>
      <c r="M28" s="474" t="s">
        <v>331</v>
      </c>
      <c r="N28" s="2211"/>
      <c r="O28" s="474" t="s">
        <v>230</v>
      </c>
      <c r="P28" s="474" t="s">
        <v>512</v>
      </c>
      <c r="Q28" s="474" t="s">
        <v>230</v>
      </c>
      <c r="R28" s="474" t="s">
        <v>512</v>
      </c>
      <c r="S28" s="474" t="s">
        <v>230</v>
      </c>
      <c r="T28" s="474" t="s">
        <v>512</v>
      </c>
      <c r="U28" s="474" t="s">
        <v>490</v>
      </c>
      <c r="V28" s="474" t="s">
        <v>491</v>
      </c>
      <c r="W28" s="476" t="s">
        <v>230</v>
      </c>
    </row>
    <row r="29" spans="2:23" x14ac:dyDescent="0.45">
      <c r="B29" s="386" t="s">
        <v>27</v>
      </c>
      <c r="C29" s="387" t="s">
        <v>28</v>
      </c>
      <c r="D29" s="387" t="s">
        <v>29</v>
      </c>
      <c r="E29" s="387" t="s">
        <v>53</v>
      </c>
      <c r="F29" s="387" t="s">
        <v>54</v>
      </c>
      <c r="G29" s="387" t="s">
        <v>55</v>
      </c>
      <c r="H29" s="387" t="s">
        <v>56</v>
      </c>
      <c r="I29" s="387" t="s">
        <v>57</v>
      </c>
      <c r="J29" s="387" t="s">
        <v>58</v>
      </c>
      <c r="K29" s="387" t="s">
        <v>59</v>
      </c>
      <c r="L29" s="387" t="s">
        <v>60</v>
      </c>
      <c r="M29" s="387" t="s">
        <v>61</v>
      </c>
      <c r="N29" s="387" t="s">
        <v>62</v>
      </c>
      <c r="O29" s="387" t="s">
        <v>76</v>
      </c>
      <c r="P29" s="387" t="s">
        <v>77</v>
      </c>
      <c r="Q29" s="387" t="s">
        <v>78</v>
      </c>
      <c r="R29" s="387" t="s">
        <v>513</v>
      </c>
      <c r="S29" s="387" t="s">
        <v>514</v>
      </c>
      <c r="T29" s="387" t="s">
        <v>515</v>
      </c>
      <c r="U29" s="387" t="s">
        <v>516</v>
      </c>
      <c r="V29" s="387" t="s">
        <v>517</v>
      </c>
      <c r="W29" s="388" t="s">
        <v>518</v>
      </c>
    </row>
    <row r="30" spans="2:23" x14ac:dyDescent="0.45">
      <c r="B30" s="628">
        <v>1</v>
      </c>
      <c r="C30" s="482" t="s">
        <v>1852</v>
      </c>
      <c r="D30" s="729" t="s">
        <v>1853</v>
      </c>
      <c r="E30" s="729" t="s">
        <v>1854</v>
      </c>
      <c r="F30" s="851">
        <v>500</v>
      </c>
      <c r="G30" s="965">
        <v>1</v>
      </c>
      <c r="H30" s="965">
        <v>500</v>
      </c>
      <c r="I30" s="965"/>
      <c r="J30" s="965"/>
      <c r="K30" s="965">
        <v>1</v>
      </c>
      <c r="L30" s="965">
        <v>1</v>
      </c>
      <c r="M30" s="851">
        <v>1</v>
      </c>
      <c r="N30" s="390">
        <v>1</v>
      </c>
      <c r="O30" s="851">
        <v>0</v>
      </c>
      <c r="P30" s="390"/>
      <c r="Q30" s="851"/>
      <c r="R30" s="390"/>
      <c r="S30" s="851">
        <v>0</v>
      </c>
      <c r="T30" s="390"/>
      <c r="U30" s="988">
        <v>2</v>
      </c>
      <c r="V30" s="988">
        <v>500</v>
      </c>
      <c r="W30" s="938">
        <v>499</v>
      </c>
    </row>
    <row r="31" spans="2:23" x14ac:dyDescent="0.45">
      <c r="B31" s="946"/>
      <c r="C31" s="986"/>
      <c r="D31" s="987"/>
      <c r="E31" s="987"/>
      <c r="F31" s="856"/>
      <c r="G31" s="989"/>
      <c r="H31" s="989"/>
      <c r="I31" s="989"/>
      <c r="J31" s="989"/>
      <c r="K31" s="989"/>
      <c r="L31" s="989"/>
      <c r="M31" s="856"/>
      <c r="N31" s="855"/>
      <c r="O31" s="856"/>
      <c r="P31" s="855"/>
      <c r="Q31" s="856"/>
      <c r="R31" s="855"/>
      <c r="S31" s="856"/>
      <c r="T31" s="855"/>
      <c r="U31" s="990"/>
      <c r="V31" s="990"/>
      <c r="W31" s="991"/>
    </row>
    <row r="32" spans="2:23" ht="16.5" x14ac:dyDescent="0.45">
      <c r="B32" s="815"/>
      <c r="C32" s="992" t="s">
        <v>82</v>
      </c>
      <c r="D32" s="993"/>
      <c r="E32" s="993"/>
      <c r="F32" s="815">
        <f>+SUM(F30:F31)</f>
        <v>500</v>
      </c>
      <c r="G32" s="994"/>
      <c r="H32" s="994"/>
      <c r="I32" s="994"/>
      <c r="J32" s="994"/>
      <c r="K32" s="994"/>
      <c r="L32" s="994"/>
      <c r="M32" s="815">
        <f>+SUM(M30:M31)</f>
        <v>1</v>
      </c>
      <c r="N32" s="815">
        <f>+SUM(N30:N31)</f>
        <v>1</v>
      </c>
      <c r="O32" s="815">
        <f>+SUM(O30:O31)</f>
        <v>0</v>
      </c>
      <c r="P32" s="943"/>
      <c r="Q32" s="815">
        <f>+SUM(Q30:Q31)</f>
        <v>0</v>
      </c>
      <c r="R32" s="943"/>
      <c r="S32" s="815">
        <f>+SUM(S30:S31)</f>
        <v>0</v>
      </c>
      <c r="T32" s="943"/>
      <c r="U32" s="943"/>
      <c r="V32" s="943"/>
      <c r="W32" s="815">
        <f>+SUM(W30:W31)</f>
        <v>499</v>
      </c>
    </row>
  </sheetData>
  <customSheetViews>
    <customSheetView guid="{8CC598B7-8EB7-4AE3-BEF6-CBCE0253806D}" showGridLines="0" showRowCol="0" state="veryHidden">
      <selection activeCell="M37" sqref="M37"/>
      <pageMargins left="0.7" right="0.7" top="0.75" bottom="0.75" header="0.3" footer="0.3"/>
      <pageSetup orientation="portrait" r:id="rId1"/>
    </customSheetView>
  </customSheetViews>
  <mergeCells count="17">
    <mergeCell ref="U25:W27"/>
    <mergeCell ref="F26:F28"/>
    <mergeCell ref="G26:H27"/>
    <mergeCell ref="I26:J27"/>
    <mergeCell ref="K26:M27"/>
    <mergeCell ref="N26:T26"/>
    <mergeCell ref="N27:N28"/>
    <mergeCell ref="O27:P27"/>
    <mergeCell ref="Q27:R27"/>
    <mergeCell ref="S27:T27"/>
    <mergeCell ref="K25:T25"/>
    <mergeCell ref="J5:L5"/>
    <mergeCell ref="B25:B28"/>
    <mergeCell ref="C25:C28"/>
    <mergeCell ref="D25:D28"/>
    <mergeCell ref="E25:E28"/>
    <mergeCell ref="F25:J25"/>
  </mergeCells>
  <dataValidations count="1">
    <dataValidation type="date" operator="greaterThanOrEqual" allowBlank="1" showInputMessage="1" showErrorMessage="1" errorTitle="CẢNH BÁO" error="BẠN PHẢI ĐIỀN ĐÚNG ĐỊNH DẠNG LÀ DD/MM/YY" sqref="I7:J18" xr:uid="{00000000-0002-0000-0E00-000000000000}">
      <formula1>32874</formula1>
    </dataValidation>
  </dataValidations>
  <pageMargins left="0.7" right="0.7" top="0.75" bottom="0.75" header="0.3" footer="0.3"/>
  <pageSetup orientation="portrait" r:id="rId2"/>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NDN_03"/>
  <dimension ref="E1:J107"/>
  <sheetViews>
    <sheetView showGridLines="0" showRowColHeaders="0" workbookViewId="0">
      <selection activeCell="E1" sqref="E1"/>
    </sheetView>
  </sheetViews>
  <sheetFormatPr defaultColWidth="9.26953125" defaultRowHeight="16" x14ac:dyDescent="0.45"/>
  <cols>
    <col min="1" max="4" width="9.26953125" style="3"/>
    <col min="5" max="5" width="5" style="3" customWidth="1"/>
    <col min="6" max="6" width="68" style="3" customWidth="1"/>
    <col min="7" max="7" width="6.54296875" style="3" customWidth="1"/>
    <col min="8" max="8" width="25.26953125" style="3" customWidth="1"/>
    <col min="9" max="16384" width="9.26953125" style="3"/>
  </cols>
  <sheetData>
    <row r="1" spans="5:10" x14ac:dyDescent="0.45">
      <c r="E1" s="2"/>
      <c r="F1" s="2"/>
      <c r="G1" s="2"/>
      <c r="H1" s="2"/>
    </row>
    <row r="2" spans="5:10" x14ac:dyDescent="0.45">
      <c r="E2" s="2"/>
      <c r="F2" s="2"/>
      <c r="G2" s="2"/>
      <c r="H2" s="2"/>
    </row>
    <row r="6" spans="5:10" ht="21" x14ac:dyDescent="0.55000000000000004">
      <c r="E6" s="2387" t="s">
        <v>1657</v>
      </c>
      <c r="F6" s="2387"/>
      <c r="G6" s="2387"/>
      <c r="H6" s="2387"/>
    </row>
    <row r="7" spans="5:10" ht="17.5" x14ac:dyDescent="0.45">
      <c r="E7" s="2388" t="s">
        <v>370</v>
      </c>
      <c r="F7" s="2388"/>
      <c r="G7" s="2388"/>
      <c r="H7" s="2388"/>
    </row>
    <row r="8" spans="5:10" x14ac:dyDescent="0.45">
      <c r="E8" s="2389" t="s">
        <v>408</v>
      </c>
      <c r="F8" s="2389"/>
      <c r="G8" s="2389"/>
      <c r="H8" s="2389"/>
    </row>
    <row r="10" spans="5:10" ht="17.5" x14ac:dyDescent="0.45">
      <c r="E10" s="2388" t="s">
        <v>409</v>
      </c>
      <c r="F10" s="2388"/>
      <c r="G10" s="2388"/>
      <c r="H10" s="2388"/>
    </row>
    <row r="11" spans="5:10" ht="16.5" x14ac:dyDescent="0.45">
      <c r="E11" s="2391" t="s">
        <v>1964</v>
      </c>
      <c r="F11" s="2391"/>
      <c r="G11" s="2391"/>
      <c r="H11" s="2391"/>
    </row>
    <row r="12" spans="5:10" x14ac:dyDescent="0.45">
      <c r="E12" s="2390" t="str">
        <f>"[01] Kỳ tính thuế: từ "&amp;TEXT(DATE(KB_Nam,1,1),"DD/MM/YYYY")&amp;" đến "&amp;TEXT(KB_Den,"DD/MM/YYYY")</f>
        <v>[01] Kỳ tính thuế: từ 01/01/2026 đến 31/12/2026</v>
      </c>
      <c r="F12" s="2390"/>
      <c r="G12" s="2390"/>
      <c r="H12" s="2390"/>
      <c r="I12" s="2390"/>
      <c r="J12" s="2390"/>
    </row>
    <row r="13" spans="5:10" x14ac:dyDescent="0.45">
      <c r="E13" s="2386" t="s">
        <v>1584</v>
      </c>
      <c r="F13" s="2386"/>
      <c r="G13" s="2386"/>
      <c r="H13" s="2386"/>
    </row>
    <row r="14" spans="5:10" x14ac:dyDescent="0.45">
      <c r="E14" s="23" t="s">
        <v>1965</v>
      </c>
      <c r="F14" s="39"/>
      <c r="G14" s="39"/>
      <c r="H14" s="39"/>
    </row>
    <row r="15" spans="5:10" x14ac:dyDescent="0.45">
      <c r="E15" s="3" t="s">
        <v>1966</v>
      </c>
      <c r="F15" s="39"/>
      <c r="G15" s="39"/>
      <c r="H15" s="39"/>
    </row>
    <row r="16" spans="5:10" x14ac:dyDescent="0.45">
      <c r="E16" s="20" t="str">
        <f>"[06] Tên người nộp thuế : "&amp;KB_CTy</f>
        <v xml:space="preserve">[06] Tên người nộp thuế : </v>
      </c>
    </row>
    <row r="17" spans="5:8" x14ac:dyDescent="0.45">
      <c r="E17" s="3" t="str">
        <f>"[07] Mã số thuế: "&amp;KB_MST</f>
        <v xml:space="preserve">[07] Mã số thuế: </v>
      </c>
    </row>
    <row r="18" spans="5:8" x14ac:dyDescent="0.45">
      <c r="E18" s="20" t="s">
        <v>1967</v>
      </c>
    </row>
    <row r="19" spans="5:8" x14ac:dyDescent="0.45">
      <c r="E19" s="3" t="s">
        <v>1968</v>
      </c>
    </row>
    <row r="20" spans="5:8" x14ac:dyDescent="0.45">
      <c r="E20" s="3" t="s">
        <v>1969</v>
      </c>
    </row>
    <row r="21" spans="5:8" x14ac:dyDescent="0.45">
      <c r="H21" s="27" t="s">
        <v>237</v>
      </c>
    </row>
    <row r="22" spans="5:8" ht="48" x14ac:dyDescent="0.45">
      <c r="E22" s="299" t="s">
        <v>45</v>
      </c>
      <c r="F22" s="299" t="s">
        <v>281</v>
      </c>
      <c r="G22" s="299" t="s">
        <v>410</v>
      </c>
      <c r="H22" s="299" t="s">
        <v>246</v>
      </c>
    </row>
    <row r="23" spans="5:8" x14ac:dyDescent="0.45">
      <c r="E23" s="299" t="s">
        <v>27</v>
      </c>
      <c r="F23" s="299" t="s">
        <v>28</v>
      </c>
      <c r="G23" s="299" t="s">
        <v>29</v>
      </c>
      <c r="H23" s="299" t="s">
        <v>53</v>
      </c>
    </row>
    <row r="24" spans="5:8" ht="16.5" x14ac:dyDescent="0.45">
      <c r="E24" s="302" t="s">
        <v>106</v>
      </c>
      <c r="F24" s="303" t="s">
        <v>411</v>
      </c>
      <c r="G24" s="302" t="s">
        <v>106</v>
      </c>
      <c r="H24" s="304">
        <f>+H25</f>
        <v>0</v>
      </c>
    </row>
    <row r="25" spans="5:8" x14ac:dyDescent="0.45">
      <c r="E25" s="43">
        <v>1</v>
      </c>
      <c r="F25" s="44" t="s">
        <v>412</v>
      </c>
      <c r="G25" s="43" t="s">
        <v>413</v>
      </c>
      <c r="H25" s="45">
        <f>+PL_03TN80!$D$34</f>
        <v>0</v>
      </c>
    </row>
    <row r="26" spans="5:8" ht="16.5" x14ac:dyDescent="0.45">
      <c r="E26" s="40" t="s">
        <v>107</v>
      </c>
      <c r="F26" s="41" t="s">
        <v>414</v>
      </c>
      <c r="G26" s="40" t="s">
        <v>107</v>
      </c>
      <c r="H26" s="42"/>
    </row>
    <row r="27" spans="5:8" ht="32" x14ac:dyDescent="0.45">
      <c r="E27" s="46">
        <v>1</v>
      </c>
      <c r="F27" s="47" t="s">
        <v>481</v>
      </c>
      <c r="G27" s="46" t="s">
        <v>415</v>
      </c>
      <c r="H27" s="48">
        <f>+H28+H29+H30+H31+H32+H33</f>
        <v>0</v>
      </c>
    </row>
    <row r="28" spans="5:8" x14ac:dyDescent="0.45">
      <c r="E28" s="49" t="s">
        <v>416</v>
      </c>
      <c r="F28" s="50" t="s">
        <v>417</v>
      </c>
      <c r="G28" s="49" t="s">
        <v>418</v>
      </c>
      <c r="H28" s="35"/>
    </row>
    <row r="29" spans="5:8" x14ac:dyDescent="0.45">
      <c r="E29" s="49" t="s">
        <v>419</v>
      </c>
      <c r="F29" s="50" t="s">
        <v>420</v>
      </c>
      <c r="G29" s="49" t="s">
        <v>421</v>
      </c>
      <c r="H29" s="35"/>
    </row>
    <row r="30" spans="5:8" x14ac:dyDescent="0.45">
      <c r="E30" s="49" t="s">
        <v>422</v>
      </c>
      <c r="F30" s="50" t="s">
        <v>423</v>
      </c>
      <c r="G30" s="49" t="s">
        <v>424</v>
      </c>
      <c r="H30" s="35"/>
    </row>
    <row r="31" spans="5:8" x14ac:dyDescent="0.45">
      <c r="E31" s="49" t="s">
        <v>425</v>
      </c>
      <c r="F31" s="50" t="s">
        <v>426</v>
      </c>
      <c r="G31" s="49" t="s">
        <v>427</v>
      </c>
      <c r="H31" s="35"/>
    </row>
    <row r="32" spans="5:8" x14ac:dyDescent="0.45">
      <c r="E32" s="49" t="s">
        <v>428</v>
      </c>
      <c r="F32" s="50" t="s">
        <v>429</v>
      </c>
      <c r="G32" s="49" t="s">
        <v>430</v>
      </c>
      <c r="H32" s="35"/>
    </row>
    <row r="33" spans="5:10" x14ac:dyDescent="0.45">
      <c r="E33" s="49" t="s">
        <v>431</v>
      </c>
      <c r="F33" s="50" t="s">
        <v>432</v>
      </c>
      <c r="G33" s="49" t="s">
        <v>433</v>
      </c>
      <c r="H33" s="35"/>
    </row>
    <row r="34" spans="5:10" ht="32" x14ac:dyDescent="0.45">
      <c r="E34" s="51">
        <v>2</v>
      </c>
      <c r="F34" s="52" t="s">
        <v>1927</v>
      </c>
      <c r="G34" s="51" t="s">
        <v>434</v>
      </c>
      <c r="H34" s="53">
        <f>+H35+H36+H37+H38</f>
        <v>0</v>
      </c>
    </row>
    <row r="35" spans="5:10" x14ac:dyDescent="0.45">
      <c r="E35" s="49" t="s">
        <v>435</v>
      </c>
      <c r="F35" s="50" t="s">
        <v>436</v>
      </c>
      <c r="G35" s="49" t="s">
        <v>437</v>
      </c>
      <c r="H35" s="35"/>
    </row>
    <row r="36" spans="5:10" x14ac:dyDescent="0.45">
      <c r="E36" s="49" t="s">
        <v>438</v>
      </c>
      <c r="F36" s="50" t="s">
        <v>439</v>
      </c>
      <c r="G36" s="49" t="s">
        <v>440</v>
      </c>
      <c r="H36" s="35"/>
    </row>
    <row r="37" spans="5:10" ht="32" x14ac:dyDescent="0.45">
      <c r="E37" s="54" t="s">
        <v>441</v>
      </c>
      <c r="F37" s="55" t="s">
        <v>1926</v>
      </c>
      <c r="G37" s="54" t="s">
        <v>443</v>
      </c>
      <c r="H37" s="56"/>
    </row>
    <row r="38" spans="5:10" x14ac:dyDescent="0.45">
      <c r="E38" s="49" t="s">
        <v>1925</v>
      </c>
      <c r="F38" s="57" t="s">
        <v>442</v>
      </c>
      <c r="G38" s="54" t="s">
        <v>444</v>
      </c>
      <c r="H38" s="58"/>
    </row>
    <row r="39" spans="5:10" x14ac:dyDescent="0.45">
      <c r="E39" s="59">
        <v>3</v>
      </c>
      <c r="F39" s="60" t="s">
        <v>2357</v>
      </c>
      <c r="G39" s="59" t="s">
        <v>447</v>
      </c>
      <c r="H39" s="53">
        <f>+H25+H27-H34</f>
        <v>0</v>
      </c>
    </row>
    <row r="40" spans="5:10" x14ac:dyDescent="0.45">
      <c r="E40" s="49" t="s">
        <v>445</v>
      </c>
      <c r="F40" s="50" t="s">
        <v>446</v>
      </c>
      <c r="G40" s="49" t="s">
        <v>449</v>
      </c>
      <c r="H40" s="61"/>
      <c r="J40" s="363" t="s">
        <v>3127</v>
      </c>
    </row>
    <row r="41" spans="5:10" x14ac:dyDescent="0.45">
      <c r="E41" s="62" t="s">
        <v>448</v>
      </c>
      <c r="F41" s="63" t="s">
        <v>1970</v>
      </c>
      <c r="G41" s="62" t="s">
        <v>1928</v>
      </c>
      <c r="H41" s="64">
        <f>+H39-H40</f>
        <v>0</v>
      </c>
    </row>
    <row r="42" spans="5:10" ht="33" x14ac:dyDescent="0.45">
      <c r="E42" s="65" t="s">
        <v>108</v>
      </c>
      <c r="F42" s="66" t="s">
        <v>450</v>
      </c>
      <c r="G42" s="65" t="s">
        <v>108</v>
      </c>
      <c r="H42" s="67"/>
    </row>
    <row r="43" spans="5:10" x14ac:dyDescent="0.45">
      <c r="E43" s="68">
        <v>1</v>
      </c>
      <c r="F43" s="69" t="s">
        <v>1929</v>
      </c>
      <c r="G43" s="68" t="s">
        <v>451</v>
      </c>
      <c r="H43" s="48">
        <f>+H40</f>
        <v>0</v>
      </c>
    </row>
    <row r="44" spans="5:10" x14ac:dyDescent="0.45">
      <c r="E44" s="59">
        <v>2</v>
      </c>
      <c r="F44" s="70" t="s">
        <v>452</v>
      </c>
      <c r="G44" s="59" t="s">
        <v>453</v>
      </c>
      <c r="H44" s="53"/>
    </row>
    <row r="45" spans="5:10" x14ac:dyDescent="0.45">
      <c r="E45" s="59">
        <v>3</v>
      </c>
      <c r="F45" s="70" t="s">
        <v>1930</v>
      </c>
      <c r="G45" s="59" t="s">
        <v>454</v>
      </c>
      <c r="H45" s="53">
        <f>+H46+H47</f>
        <v>0</v>
      </c>
    </row>
    <row r="46" spans="5:10" x14ac:dyDescent="0.45">
      <c r="E46" s="71" t="s">
        <v>445</v>
      </c>
      <c r="F46" s="72" t="s">
        <v>1091</v>
      </c>
      <c r="G46" s="71" t="s">
        <v>1092</v>
      </c>
      <c r="H46" s="73">
        <f>PL_03TN80!$K$22</f>
        <v>0</v>
      </c>
    </row>
    <row r="47" spans="5:10" x14ac:dyDescent="0.45">
      <c r="E47" s="71" t="s">
        <v>448</v>
      </c>
      <c r="F47" s="72" t="s">
        <v>1093</v>
      </c>
      <c r="G47" s="71" t="s">
        <v>1094</v>
      </c>
      <c r="H47" s="73"/>
    </row>
    <row r="48" spans="5:10" x14ac:dyDescent="0.45">
      <c r="E48" s="59">
        <v>4</v>
      </c>
      <c r="F48" s="70" t="s">
        <v>1931</v>
      </c>
      <c r="G48" s="59" t="s">
        <v>455</v>
      </c>
      <c r="H48" s="53">
        <f>MAX(H43-H44-H46-H47,0)</f>
        <v>0</v>
      </c>
    </row>
    <row r="49" spans="5:8" x14ac:dyDescent="0.45">
      <c r="E49" s="59">
        <v>5</v>
      </c>
      <c r="F49" s="70" t="s">
        <v>456</v>
      </c>
      <c r="G49" s="59" t="s">
        <v>457</v>
      </c>
      <c r="H49" s="53"/>
    </row>
    <row r="50" spans="5:8" x14ac:dyDescent="0.45">
      <c r="E50" s="59">
        <v>6</v>
      </c>
      <c r="F50" s="60" t="s">
        <v>1932</v>
      </c>
      <c r="G50" s="59" t="s">
        <v>458</v>
      </c>
      <c r="H50" s="53">
        <f>+H48-H49</f>
        <v>0</v>
      </c>
    </row>
    <row r="51" spans="5:8" x14ac:dyDescent="0.45">
      <c r="E51" s="54" t="s">
        <v>459</v>
      </c>
      <c r="F51" s="55" t="s">
        <v>1971</v>
      </c>
      <c r="G51" s="54" t="s">
        <v>460</v>
      </c>
      <c r="H51" s="35">
        <f>+IF(TTDN!$F$16=20%,H50,0)</f>
        <v>0</v>
      </c>
    </row>
    <row r="52" spans="5:8" x14ac:dyDescent="0.45">
      <c r="E52" s="49" t="s">
        <v>461</v>
      </c>
      <c r="F52" s="50" t="s">
        <v>463</v>
      </c>
      <c r="G52" s="49" t="s">
        <v>462</v>
      </c>
      <c r="H52" s="35"/>
    </row>
    <row r="53" spans="5:8" x14ac:dyDescent="0.45">
      <c r="E53" s="49" t="s">
        <v>1972</v>
      </c>
      <c r="F53" s="50" t="s">
        <v>1933</v>
      </c>
      <c r="G53" s="49" t="s">
        <v>1934</v>
      </c>
      <c r="H53" s="35"/>
    </row>
    <row r="54" spans="5:8" ht="32" x14ac:dyDescent="0.45">
      <c r="E54" s="51">
        <v>7</v>
      </c>
      <c r="F54" s="60" t="s">
        <v>1935</v>
      </c>
      <c r="G54" s="51" t="s">
        <v>464</v>
      </c>
      <c r="H54" s="53">
        <f>+H51*20%+H52*H53</f>
        <v>0</v>
      </c>
    </row>
    <row r="55" spans="5:8" ht="32" x14ac:dyDescent="0.45">
      <c r="E55" s="51">
        <v>8</v>
      </c>
      <c r="F55" s="74" t="s">
        <v>1936</v>
      </c>
      <c r="G55" s="51" t="s">
        <v>465</v>
      </c>
      <c r="H55" s="75">
        <f>+SUM(H56:H58)</f>
        <v>0</v>
      </c>
    </row>
    <row r="56" spans="5:8" ht="32" x14ac:dyDescent="0.45">
      <c r="E56" s="36" t="s">
        <v>1652</v>
      </c>
      <c r="F56" s="76" t="s">
        <v>1937</v>
      </c>
      <c r="G56" s="54" t="s">
        <v>466</v>
      </c>
      <c r="H56" s="58"/>
    </row>
    <row r="57" spans="5:8" x14ac:dyDescent="0.45">
      <c r="E57" s="77" t="s">
        <v>1653</v>
      </c>
      <c r="F57" s="57" t="s">
        <v>1938</v>
      </c>
      <c r="G57" s="49" t="s">
        <v>467</v>
      </c>
      <c r="H57" s="58"/>
    </row>
    <row r="58" spans="5:8" x14ac:dyDescent="0.45">
      <c r="E58" s="77" t="s">
        <v>1940</v>
      </c>
      <c r="F58" s="57" t="s">
        <v>1939</v>
      </c>
      <c r="G58" s="49" t="s">
        <v>468</v>
      </c>
      <c r="H58" s="58"/>
    </row>
    <row r="59" spans="5:8" x14ac:dyDescent="0.45">
      <c r="E59" s="59">
        <v>9</v>
      </c>
      <c r="F59" s="70" t="s">
        <v>1941</v>
      </c>
      <c r="G59" s="59" t="s">
        <v>469</v>
      </c>
      <c r="H59" s="53"/>
    </row>
    <row r="60" spans="5:8" x14ac:dyDescent="0.45">
      <c r="E60" s="59">
        <v>10</v>
      </c>
      <c r="F60" s="70" t="s">
        <v>1942</v>
      </c>
      <c r="G60" s="59" t="s">
        <v>470</v>
      </c>
      <c r="H60" s="53"/>
    </row>
    <row r="61" spans="5:8" x14ac:dyDescent="0.45">
      <c r="E61" s="78">
        <v>11</v>
      </c>
      <c r="F61" s="79" t="s">
        <v>1943</v>
      </c>
      <c r="G61" s="59" t="s">
        <v>471</v>
      </c>
      <c r="H61" s="80"/>
    </row>
    <row r="62" spans="5:8" ht="32" x14ac:dyDescent="0.45">
      <c r="E62" s="81">
        <v>12</v>
      </c>
      <c r="F62" s="82" t="s">
        <v>1945</v>
      </c>
      <c r="G62" s="51" t="s">
        <v>1944</v>
      </c>
      <c r="H62" s="83">
        <f>+H54-H55-H59-H60-H61</f>
        <v>0</v>
      </c>
    </row>
    <row r="63" spans="5:8" ht="16.5" x14ac:dyDescent="0.45">
      <c r="E63" s="40" t="s">
        <v>109</v>
      </c>
      <c r="F63" s="41" t="s">
        <v>1973</v>
      </c>
      <c r="G63" s="40" t="s">
        <v>109</v>
      </c>
      <c r="H63" s="42"/>
    </row>
    <row r="64" spans="5:8" x14ac:dyDescent="0.45">
      <c r="E64" s="9">
        <v>1</v>
      </c>
      <c r="F64" s="84" t="s">
        <v>1974</v>
      </c>
      <c r="G64" s="9" t="s">
        <v>1095</v>
      </c>
      <c r="H64" s="85">
        <f>+H41</f>
        <v>0</v>
      </c>
    </row>
    <row r="65" spans="5:10" x14ac:dyDescent="0.45">
      <c r="E65" s="86">
        <v>2</v>
      </c>
      <c r="F65" s="87" t="s">
        <v>1975</v>
      </c>
      <c r="G65" s="86" t="s">
        <v>1096</v>
      </c>
      <c r="H65" s="88"/>
    </row>
    <row r="66" spans="5:10" x14ac:dyDescent="0.45">
      <c r="E66" s="86">
        <v>3</v>
      </c>
      <c r="F66" s="87" t="s">
        <v>1979</v>
      </c>
      <c r="G66" s="86" t="s">
        <v>1097</v>
      </c>
      <c r="H66" s="88">
        <f>+H64-H65</f>
        <v>0</v>
      </c>
    </row>
    <row r="67" spans="5:10" x14ac:dyDescent="0.45">
      <c r="E67" s="86">
        <v>4</v>
      </c>
      <c r="F67" s="87" t="s">
        <v>456</v>
      </c>
      <c r="G67" s="86" t="s">
        <v>1976</v>
      </c>
      <c r="H67" s="88"/>
    </row>
    <row r="68" spans="5:10" x14ac:dyDescent="0.45">
      <c r="E68" s="86">
        <v>5</v>
      </c>
      <c r="F68" s="87" t="s">
        <v>1980</v>
      </c>
      <c r="G68" s="86" t="s">
        <v>1977</v>
      </c>
      <c r="H68" s="88">
        <f>+H66-H67</f>
        <v>0</v>
      </c>
    </row>
    <row r="69" spans="5:10" x14ac:dyDescent="0.45">
      <c r="E69" s="86">
        <v>6</v>
      </c>
      <c r="F69" s="87" t="s">
        <v>1981</v>
      </c>
      <c r="G69" s="86" t="s">
        <v>1978</v>
      </c>
      <c r="H69" s="88"/>
    </row>
    <row r="70" spans="5:10" ht="32" x14ac:dyDescent="0.45">
      <c r="E70" s="89">
        <v>7</v>
      </c>
      <c r="F70" s="90" t="s">
        <v>1982</v>
      </c>
      <c r="G70" s="89" t="s">
        <v>1983</v>
      </c>
      <c r="H70" s="91"/>
    </row>
    <row r="71" spans="5:10" x14ac:dyDescent="0.45">
      <c r="E71" s="86">
        <v>8</v>
      </c>
      <c r="F71" s="87" t="s">
        <v>1985</v>
      </c>
      <c r="G71" s="86" t="s">
        <v>1984</v>
      </c>
      <c r="H71" s="88">
        <f>+H69-H70</f>
        <v>0</v>
      </c>
    </row>
    <row r="72" spans="5:10" ht="16.5" x14ac:dyDescent="0.45">
      <c r="E72" s="40" t="s">
        <v>110</v>
      </c>
      <c r="F72" s="41" t="s">
        <v>1986</v>
      </c>
      <c r="G72" s="40" t="s">
        <v>110</v>
      </c>
      <c r="H72" s="42">
        <f>+H73+H74+H77</f>
        <v>0</v>
      </c>
    </row>
    <row r="73" spans="5:10" x14ac:dyDescent="0.45">
      <c r="E73" s="9">
        <v>1</v>
      </c>
      <c r="F73" s="84" t="s">
        <v>1987</v>
      </c>
      <c r="G73" s="9" t="s">
        <v>472</v>
      </c>
      <c r="H73" s="92">
        <f>+H62</f>
        <v>0</v>
      </c>
    </row>
    <row r="74" spans="5:10" x14ac:dyDescent="0.45">
      <c r="E74" s="86">
        <v>2</v>
      </c>
      <c r="F74" s="87" t="s">
        <v>1988</v>
      </c>
      <c r="G74" s="86" t="s">
        <v>473</v>
      </c>
      <c r="H74" s="93">
        <f>+H75+H76</f>
        <v>0</v>
      </c>
    </row>
    <row r="75" spans="5:10" x14ac:dyDescent="0.45">
      <c r="E75" s="62" t="s">
        <v>435</v>
      </c>
      <c r="F75" s="63" t="s">
        <v>1991</v>
      </c>
      <c r="G75" s="62" t="s">
        <v>475</v>
      </c>
      <c r="H75" s="29"/>
    </row>
    <row r="76" spans="5:10" x14ac:dyDescent="0.45">
      <c r="E76" s="62" t="s">
        <v>438</v>
      </c>
      <c r="F76" s="63" t="s">
        <v>1992</v>
      </c>
      <c r="G76" s="62" t="s">
        <v>1989</v>
      </c>
      <c r="H76" s="29"/>
    </row>
    <row r="77" spans="5:10" x14ac:dyDescent="0.45">
      <c r="E77" s="94">
        <v>3</v>
      </c>
      <c r="F77" s="28" t="s">
        <v>474</v>
      </c>
      <c r="G77" s="94" t="s">
        <v>1990</v>
      </c>
      <c r="H77" s="29"/>
    </row>
    <row r="78" spans="5:10" x14ac:dyDescent="0.45">
      <c r="E78" s="62" t="s">
        <v>445</v>
      </c>
      <c r="F78" s="63" t="s">
        <v>1993</v>
      </c>
      <c r="G78" s="62" t="s">
        <v>1994</v>
      </c>
      <c r="H78" s="64"/>
    </row>
    <row r="79" spans="5:10" ht="16.5" x14ac:dyDescent="0.45">
      <c r="E79" s="40" t="s">
        <v>111</v>
      </c>
      <c r="F79" s="41" t="s">
        <v>1995</v>
      </c>
      <c r="G79" s="40" t="s">
        <v>111</v>
      </c>
      <c r="H79" s="42">
        <f>+H81+H82+H84+H85+H86</f>
        <v>0</v>
      </c>
    </row>
    <row r="80" spans="5:10" x14ac:dyDescent="0.45">
      <c r="E80" s="24">
        <v>1</v>
      </c>
      <c r="F80" s="30" t="s">
        <v>1996</v>
      </c>
      <c r="G80" s="24"/>
      <c r="H80" s="31"/>
      <c r="J80" s="95"/>
    </row>
    <row r="81" spans="5:10" x14ac:dyDescent="0.45">
      <c r="E81" s="10" t="s">
        <v>416</v>
      </c>
      <c r="F81" s="96" t="s">
        <v>1997</v>
      </c>
      <c r="G81" s="10" t="s">
        <v>1098</v>
      </c>
      <c r="H81" s="97"/>
      <c r="J81" s="98" t="s">
        <v>2362</v>
      </c>
    </row>
    <row r="82" spans="5:10" x14ac:dyDescent="0.45">
      <c r="E82" s="62" t="s">
        <v>419</v>
      </c>
      <c r="F82" s="63" t="s">
        <v>1998</v>
      </c>
      <c r="G82" s="62" t="s">
        <v>1099</v>
      </c>
      <c r="H82" s="99"/>
      <c r="J82" s="98" t="s">
        <v>1878</v>
      </c>
    </row>
    <row r="83" spans="5:10" x14ac:dyDescent="0.45">
      <c r="E83" s="24">
        <v>2</v>
      </c>
      <c r="F83" s="30" t="s">
        <v>2000</v>
      </c>
      <c r="G83" s="24"/>
      <c r="H83" s="31"/>
    </row>
    <row r="84" spans="5:10" ht="32" x14ac:dyDescent="0.45">
      <c r="E84" s="100" t="s">
        <v>435</v>
      </c>
      <c r="F84" s="101" t="s">
        <v>2001</v>
      </c>
      <c r="G84" s="100" t="s">
        <v>1100</v>
      </c>
      <c r="H84" s="102"/>
    </row>
    <row r="85" spans="5:10" x14ac:dyDescent="0.45">
      <c r="E85" s="103" t="s">
        <v>438</v>
      </c>
      <c r="F85" s="104" t="s">
        <v>2002</v>
      </c>
      <c r="G85" s="103" t="s">
        <v>1999</v>
      </c>
      <c r="H85" s="105"/>
    </row>
    <row r="86" spans="5:10" ht="32" x14ac:dyDescent="0.45">
      <c r="E86" s="103" t="s">
        <v>441</v>
      </c>
      <c r="F86" s="104" t="s">
        <v>2003</v>
      </c>
      <c r="G86" s="103" t="s">
        <v>1521</v>
      </c>
      <c r="H86" s="105"/>
    </row>
    <row r="87" spans="5:10" ht="16.5" x14ac:dyDescent="0.45">
      <c r="E87" s="40" t="s">
        <v>112</v>
      </c>
      <c r="F87" s="41" t="s">
        <v>2004</v>
      </c>
      <c r="G87" s="40" t="s">
        <v>112</v>
      </c>
      <c r="H87" s="42">
        <f>+H88+H89+H90</f>
        <v>0</v>
      </c>
    </row>
    <row r="88" spans="5:10" ht="32" x14ac:dyDescent="0.45">
      <c r="E88" s="106">
        <v>1</v>
      </c>
      <c r="F88" s="107" t="s">
        <v>2005</v>
      </c>
      <c r="G88" s="106" t="s">
        <v>2008</v>
      </c>
      <c r="H88" s="108">
        <f>+H73+H77-H82</f>
        <v>0</v>
      </c>
    </row>
    <row r="89" spans="5:10" ht="32" x14ac:dyDescent="0.45">
      <c r="E89" s="109">
        <v>2</v>
      </c>
      <c r="F89" s="110" t="s">
        <v>2006</v>
      </c>
      <c r="G89" s="109" t="s">
        <v>2009</v>
      </c>
      <c r="H89" s="111">
        <f>+H75-H85</f>
        <v>0</v>
      </c>
    </row>
    <row r="90" spans="5:10" ht="32" x14ac:dyDescent="0.45">
      <c r="E90" s="112">
        <v>3</v>
      </c>
      <c r="F90" s="113" t="s">
        <v>2007</v>
      </c>
      <c r="G90" s="112" t="s">
        <v>2010</v>
      </c>
      <c r="H90" s="114">
        <f>+H76-H86</f>
        <v>0</v>
      </c>
    </row>
    <row r="91" spans="5:10" ht="16.5" x14ac:dyDescent="0.45">
      <c r="E91" s="40" t="s">
        <v>39</v>
      </c>
      <c r="F91" s="41" t="s">
        <v>2011</v>
      </c>
      <c r="G91" s="40" t="s">
        <v>39</v>
      </c>
      <c r="H91" s="42">
        <f>+H92+H93</f>
        <v>0</v>
      </c>
    </row>
    <row r="92" spans="5:10" x14ac:dyDescent="0.45">
      <c r="E92" s="115">
        <v>1</v>
      </c>
      <c r="F92" s="116" t="s">
        <v>2012</v>
      </c>
      <c r="G92" s="115" t="s">
        <v>2014</v>
      </c>
      <c r="H92" s="117">
        <f>+H73+H77-H81-H82</f>
        <v>0</v>
      </c>
    </row>
    <row r="93" spans="5:10" ht="13.5" customHeight="1" x14ac:dyDescent="0.45">
      <c r="E93" s="118">
        <v>2</v>
      </c>
      <c r="F93" s="119" t="s">
        <v>2013</v>
      </c>
      <c r="G93" s="118" t="s">
        <v>2015</v>
      </c>
      <c r="H93" s="120">
        <f>+H74-H84-H85-H86</f>
        <v>0</v>
      </c>
    </row>
    <row r="95" spans="5:10" x14ac:dyDescent="0.45">
      <c r="F95" s="20" t="s">
        <v>476</v>
      </c>
    </row>
    <row r="96" spans="5:10" x14ac:dyDescent="0.45">
      <c r="G96" s="33" t="s">
        <v>398</v>
      </c>
    </row>
    <row r="97" spans="5:7" x14ac:dyDescent="0.45">
      <c r="E97" s="20" t="s">
        <v>477</v>
      </c>
      <c r="G97" s="7" t="s">
        <v>399</v>
      </c>
    </row>
    <row r="98" spans="5:7" x14ac:dyDescent="0.45">
      <c r="E98" s="3" t="s">
        <v>478</v>
      </c>
      <c r="G98" s="7" t="s">
        <v>401</v>
      </c>
    </row>
    <row r="99" spans="5:7" x14ac:dyDescent="0.45">
      <c r="E99" s="3" t="s">
        <v>480</v>
      </c>
      <c r="G99" s="25" t="s">
        <v>403</v>
      </c>
    </row>
    <row r="100" spans="5:7" x14ac:dyDescent="0.45">
      <c r="G100" s="25"/>
    </row>
    <row r="101" spans="5:7" x14ac:dyDescent="0.45">
      <c r="G101" s="25"/>
    </row>
    <row r="102" spans="5:7" x14ac:dyDescent="0.45">
      <c r="G102" s="25"/>
    </row>
    <row r="103" spans="5:7" x14ac:dyDescent="0.45">
      <c r="G103" s="25"/>
    </row>
    <row r="104" spans="5:7" x14ac:dyDescent="0.45">
      <c r="G104" s="25"/>
    </row>
    <row r="105" spans="5:7" x14ac:dyDescent="0.45">
      <c r="G105" s="7">
        <f>KB_GD</f>
        <v>0</v>
      </c>
    </row>
    <row r="106" spans="5:7" x14ac:dyDescent="0.45">
      <c r="E106" s="3" t="s">
        <v>404</v>
      </c>
    </row>
    <row r="107" spans="5:7" x14ac:dyDescent="0.45">
      <c r="E107" s="3" t="s">
        <v>479</v>
      </c>
    </row>
  </sheetData>
  <customSheetViews>
    <customSheetView guid="{8CC598B7-8EB7-4AE3-BEF6-CBCE0253806D}" showGridLines="0" showRowCol="0" state="veryHidden" topLeftCell="A25">
      <selection activeCell="E1" sqref="E1"/>
      <pageMargins left="0.18" right="0.23" top="0.48" bottom="0.46" header="0.3" footer="0.3"/>
      <pageSetup orientation="portrait" r:id="rId1"/>
    </customSheetView>
  </customSheetViews>
  <mergeCells count="7">
    <mergeCell ref="E13:H13"/>
    <mergeCell ref="E6:H6"/>
    <mergeCell ref="E7:H7"/>
    <mergeCell ref="E8:H8"/>
    <mergeCell ref="E10:H10"/>
    <mergeCell ref="E12:J12"/>
    <mergeCell ref="E11:H11"/>
  </mergeCells>
  <pageMargins left="0.18" right="0.23" top="0.48" bottom="0.46" header="0.3" footer="0.3"/>
  <pageSetup orientation="portrait" r:id="rId2"/>
  <ignoredErrors>
    <ignoredError sqref="E28:E33 E35:E37" numberStoredAsText="1"/>
  </ignoredErrors>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3C57-AB87-4E98-B309-C3A83ED15D26}">
  <sheetPr codeName="TNDN_04">
    <pageSetUpPr fitToPage="1"/>
  </sheetPr>
  <dimension ref="E1:J111"/>
  <sheetViews>
    <sheetView showGridLines="0" showRowColHeaders="0" zoomScaleNormal="100" workbookViewId="0">
      <selection activeCell="E1" sqref="E1"/>
    </sheetView>
  </sheetViews>
  <sheetFormatPr defaultColWidth="9.26953125" defaultRowHeight="16" x14ac:dyDescent="0.45"/>
  <cols>
    <col min="1" max="4" width="9.26953125" style="367"/>
    <col min="5" max="5" width="5" style="367" customWidth="1"/>
    <col min="6" max="6" width="68" style="367" customWidth="1"/>
    <col min="7" max="7" width="6.54296875" style="367" customWidth="1"/>
    <col min="8" max="8" width="25.26953125" style="367" customWidth="1"/>
    <col min="9" max="16384" width="9.26953125" style="367"/>
  </cols>
  <sheetData>
    <row r="1" spans="5:10" ht="16.5" x14ac:dyDescent="0.45">
      <c r="E1" s="424"/>
      <c r="F1" s="425"/>
      <c r="G1" s="425"/>
      <c r="H1" s="428"/>
    </row>
    <row r="2" spans="5:10" x14ac:dyDescent="0.45">
      <c r="E2" s="426"/>
      <c r="F2" s="427"/>
      <c r="G2" s="427"/>
      <c r="H2" s="429"/>
    </row>
    <row r="6" spans="5:10" ht="16.5" x14ac:dyDescent="0.45">
      <c r="E6" s="2393" t="s">
        <v>1657</v>
      </c>
      <c r="F6" s="2393"/>
      <c r="G6" s="2393"/>
      <c r="H6" s="2393"/>
    </row>
    <row r="7" spans="5:10" x14ac:dyDescent="0.45">
      <c r="E7" s="2373" t="s">
        <v>370</v>
      </c>
      <c r="F7" s="2373"/>
      <c r="G7" s="2373"/>
      <c r="H7" s="2373"/>
    </row>
    <row r="8" spans="5:10" x14ac:dyDescent="0.45">
      <c r="E8" s="2394" t="s">
        <v>408</v>
      </c>
      <c r="F8" s="2394"/>
      <c r="G8" s="2394"/>
      <c r="H8" s="2394"/>
    </row>
    <row r="10" spans="5:10" ht="25" x14ac:dyDescent="0.7">
      <c r="E10" s="2395" t="s">
        <v>409</v>
      </c>
      <c r="F10" s="2395"/>
      <c r="G10" s="2395"/>
      <c r="H10" s="2395"/>
    </row>
    <row r="11" spans="5:10" x14ac:dyDescent="0.45">
      <c r="E11" s="2375" t="s">
        <v>4138</v>
      </c>
      <c r="F11" s="2375"/>
      <c r="G11" s="2375"/>
      <c r="H11" s="2375"/>
    </row>
    <row r="12" spans="5:10" ht="16.5" x14ac:dyDescent="0.45">
      <c r="E12" s="2376" t="str">
        <f>"[01] Kỳ tính thuế: từ "&amp;TEXT(DATE(KB_Nam,1,1),"DD/MM/YYYY")&amp;" đến "&amp;TEXT(KB_Den,"DD/MM/YYYY")</f>
        <v>[01] Kỳ tính thuế: từ 01/01/2026 đến 31/12/2026</v>
      </c>
      <c r="F12" s="2376"/>
      <c r="G12" s="2376"/>
      <c r="H12" s="2376"/>
      <c r="I12" s="2376"/>
      <c r="J12" s="2376"/>
    </row>
    <row r="13" spans="5:10" ht="16.5" x14ac:dyDescent="0.45">
      <c r="E13" s="2392" t="s">
        <v>1584</v>
      </c>
      <c r="F13" s="2392"/>
      <c r="G13" s="2392"/>
      <c r="H13" s="2392"/>
      <c r="I13" s="381"/>
      <c r="J13" s="381"/>
    </row>
    <row r="14" spans="5:10" ht="16.5" x14ac:dyDescent="0.45">
      <c r="E14" s="903" t="s">
        <v>1965</v>
      </c>
      <c r="F14" s="902"/>
      <c r="G14" s="902"/>
      <c r="H14" s="902"/>
      <c r="I14" s="381"/>
      <c r="J14" s="381"/>
    </row>
    <row r="15" spans="5:10" ht="16.5" x14ac:dyDescent="0.45">
      <c r="E15" s="381" t="s">
        <v>1966</v>
      </c>
      <c r="F15" s="902"/>
      <c r="G15" s="902"/>
      <c r="H15" s="902"/>
      <c r="I15" s="381"/>
      <c r="J15" s="381"/>
    </row>
    <row r="16" spans="5:10" ht="16.5" x14ac:dyDescent="0.45">
      <c r="E16" s="381" t="str">
        <f>"[06] Tên người nộp thuế : "&amp;KB_CTy</f>
        <v xml:space="preserve">[06] Tên người nộp thuế : </v>
      </c>
      <c r="F16" s="381"/>
      <c r="G16" s="381"/>
      <c r="H16" s="381"/>
      <c r="I16" s="381"/>
      <c r="J16" s="381"/>
    </row>
    <row r="17" spans="5:10" ht="16.5" x14ac:dyDescent="0.45">
      <c r="E17" s="381" t="str">
        <f>"[07] Mã số thuế: "&amp;KB_MST</f>
        <v xml:space="preserve">[07] Mã số thuế: </v>
      </c>
      <c r="F17" s="381"/>
      <c r="G17" s="381"/>
      <c r="H17" s="381"/>
      <c r="I17" s="381"/>
      <c r="J17" s="381"/>
    </row>
    <row r="18" spans="5:10" ht="16.5" x14ac:dyDescent="0.45">
      <c r="E18" s="381" t="s">
        <v>4139</v>
      </c>
      <c r="F18" s="381"/>
      <c r="G18" s="381"/>
      <c r="H18" s="381"/>
      <c r="I18" s="381"/>
      <c r="J18" s="381"/>
    </row>
    <row r="19" spans="5:10" ht="16.5" x14ac:dyDescent="0.45">
      <c r="E19" s="381" t="s">
        <v>4140</v>
      </c>
      <c r="F19" s="381"/>
      <c r="G19" s="381"/>
      <c r="H19" s="381"/>
      <c r="I19" s="381"/>
      <c r="J19" s="381"/>
    </row>
    <row r="20" spans="5:10" ht="16.5" x14ac:dyDescent="0.45">
      <c r="E20" s="381" t="s">
        <v>4141</v>
      </c>
      <c r="F20" s="381"/>
      <c r="G20" s="381"/>
      <c r="H20" s="381"/>
      <c r="I20" s="381"/>
      <c r="J20" s="381"/>
    </row>
    <row r="21" spans="5:10" x14ac:dyDescent="0.45">
      <c r="H21" s="728" t="s">
        <v>237</v>
      </c>
    </row>
    <row r="22" spans="5:10" ht="48" x14ac:dyDescent="0.45">
      <c r="E22" s="434" t="s">
        <v>45</v>
      </c>
      <c r="F22" s="435" t="s">
        <v>281</v>
      </c>
      <c r="G22" s="435" t="s">
        <v>410</v>
      </c>
      <c r="H22" s="436" t="s">
        <v>246</v>
      </c>
    </row>
    <row r="23" spans="5:10" x14ac:dyDescent="0.45">
      <c r="E23" s="386" t="s">
        <v>27</v>
      </c>
      <c r="F23" s="387" t="s">
        <v>28</v>
      </c>
      <c r="G23" s="387" t="s">
        <v>29</v>
      </c>
      <c r="H23" s="388" t="s">
        <v>53</v>
      </c>
    </row>
    <row r="24" spans="5:10" ht="16.5" x14ac:dyDescent="0.45">
      <c r="E24" s="874" t="s">
        <v>106</v>
      </c>
      <c r="F24" s="921" t="s">
        <v>411</v>
      </c>
      <c r="G24" s="879" t="s">
        <v>106</v>
      </c>
      <c r="H24" s="443">
        <f>+H25</f>
        <v>0</v>
      </c>
      <c r="J24" s="892"/>
    </row>
    <row r="25" spans="5:10" x14ac:dyDescent="0.45">
      <c r="E25" s="613">
        <v>1</v>
      </c>
      <c r="F25" s="392" t="s">
        <v>412</v>
      </c>
      <c r="G25" s="418" t="s">
        <v>413</v>
      </c>
      <c r="H25" s="411">
        <f>+PL_03TNDN!$E$34</f>
        <v>0</v>
      </c>
      <c r="J25" s="892"/>
    </row>
    <row r="26" spans="5:10" ht="16.5" x14ac:dyDescent="0.45">
      <c r="E26" s="874" t="s">
        <v>107</v>
      </c>
      <c r="F26" s="921" t="s">
        <v>414</v>
      </c>
      <c r="G26" s="879" t="s">
        <v>107</v>
      </c>
      <c r="H26" s="443"/>
      <c r="J26" s="892"/>
    </row>
    <row r="27" spans="5:10" ht="32" x14ac:dyDescent="0.45">
      <c r="E27" s="613">
        <v>1</v>
      </c>
      <c r="F27" s="853" t="s">
        <v>4098</v>
      </c>
      <c r="G27" s="418" t="s">
        <v>415</v>
      </c>
      <c r="H27" s="411">
        <f>+H28+H29+H30+H31+H32+H33</f>
        <v>0</v>
      </c>
      <c r="J27" s="892"/>
    </row>
    <row r="28" spans="5:10" x14ac:dyDescent="0.45">
      <c r="E28" s="613">
        <v>1.1000000000000001</v>
      </c>
      <c r="F28" s="392" t="s">
        <v>417</v>
      </c>
      <c r="G28" s="418" t="s">
        <v>418</v>
      </c>
      <c r="H28" s="411"/>
      <c r="J28" s="892"/>
    </row>
    <row r="29" spans="5:10" x14ac:dyDescent="0.45">
      <c r="E29" s="613">
        <v>1.2</v>
      </c>
      <c r="F29" s="392" t="s">
        <v>4099</v>
      </c>
      <c r="G29" s="418" t="s">
        <v>421</v>
      </c>
      <c r="H29" s="411"/>
      <c r="J29" s="892"/>
    </row>
    <row r="30" spans="5:10" x14ac:dyDescent="0.45">
      <c r="E30" s="613">
        <v>1.3</v>
      </c>
      <c r="F30" s="392" t="s">
        <v>423</v>
      </c>
      <c r="G30" s="418" t="s">
        <v>424</v>
      </c>
      <c r="H30" s="411"/>
      <c r="J30" s="892"/>
    </row>
    <row r="31" spans="5:10" x14ac:dyDescent="0.45">
      <c r="E31" s="613">
        <v>1.4</v>
      </c>
      <c r="F31" s="392" t="s">
        <v>426</v>
      </c>
      <c r="G31" s="418" t="s">
        <v>427</v>
      </c>
      <c r="H31" s="411"/>
      <c r="J31" s="892"/>
    </row>
    <row r="32" spans="5:10" x14ac:dyDescent="0.45">
      <c r="E32" s="613">
        <v>1.5</v>
      </c>
      <c r="F32" s="392" t="s">
        <v>4100</v>
      </c>
      <c r="G32" s="418" t="s">
        <v>430</v>
      </c>
      <c r="H32" s="411"/>
      <c r="J32" s="892"/>
    </row>
    <row r="33" spans="5:10" x14ac:dyDescent="0.45">
      <c r="E33" s="613">
        <v>1.6</v>
      </c>
      <c r="F33" s="392" t="s">
        <v>432</v>
      </c>
      <c r="G33" s="418" t="s">
        <v>433</v>
      </c>
      <c r="H33" s="411"/>
      <c r="J33" s="892"/>
    </row>
    <row r="34" spans="5:10" ht="32" x14ac:dyDescent="0.45">
      <c r="E34" s="613">
        <v>2</v>
      </c>
      <c r="F34" s="853" t="s">
        <v>4101</v>
      </c>
      <c r="G34" s="418" t="s">
        <v>434</v>
      </c>
      <c r="H34" s="411">
        <f>+H35+H36+H37+H38</f>
        <v>0</v>
      </c>
      <c r="J34" s="892"/>
    </row>
    <row r="35" spans="5:10" x14ac:dyDescent="0.45">
      <c r="E35" s="613">
        <v>2.1</v>
      </c>
      <c r="F35" s="392" t="s">
        <v>4102</v>
      </c>
      <c r="G35" s="418" t="s">
        <v>437</v>
      </c>
      <c r="H35" s="411"/>
      <c r="J35" s="892"/>
    </row>
    <row r="36" spans="5:10" x14ac:dyDescent="0.45">
      <c r="E36" s="613">
        <v>2.2000000000000002</v>
      </c>
      <c r="F36" s="392" t="s">
        <v>4103</v>
      </c>
      <c r="G36" s="418" t="s">
        <v>440</v>
      </c>
      <c r="H36" s="411"/>
      <c r="J36" s="892"/>
    </row>
    <row r="37" spans="5:10" ht="32" x14ac:dyDescent="0.45">
      <c r="E37" s="613">
        <v>2.2999999999999998</v>
      </c>
      <c r="F37" s="484" t="s">
        <v>4104</v>
      </c>
      <c r="G37" s="418" t="s">
        <v>443</v>
      </c>
      <c r="H37" s="411"/>
      <c r="J37" s="892"/>
    </row>
    <row r="38" spans="5:10" x14ac:dyDescent="0.45">
      <c r="E38" s="613">
        <v>2.4</v>
      </c>
      <c r="F38" s="392" t="s">
        <v>442</v>
      </c>
      <c r="G38" s="418" t="s">
        <v>444</v>
      </c>
      <c r="H38" s="411"/>
      <c r="J38" s="892"/>
    </row>
    <row r="39" spans="5:10" x14ac:dyDescent="0.45">
      <c r="E39" s="613"/>
      <c r="F39" s="392" t="s">
        <v>4105</v>
      </c>
      <c r="G39" s="418" t="s">
        <v>4106</v>
      </c>
      <c r="H39" s="411"/>
      <c r="J39" s="892"/>
    </row>
    <row r="40" spans="5:10" x14ac:dyDescent="0.45">
      <c r="E40" s="613">
        <v>3</v>
      </c>
      <c r="F40" s="484" t="s">
        <v>2357</v>
      </c>
      <c r="G40" s="418" t="s">
        <v>447</v>
      </c>
      <c r="H40" s="411">
        <f>+H25+H27-H34</f>
        <v>0</v>
      </c>
      <c r="J40" s="892"/>
    </row>
    <row r="41" spans="5:10" x14ac:dyDescent="0.45">
      <c r="E41" s="613">
        <v>3.1</v>
      </c>
      <c r="F41" s="392" t="s">
        <v>4107</v>
      </c>
      <c r="G41" s="418" t="s">
        <v>449</v>
      </c>
      <c r="H41" s="1495"/>
      <c r="J41" s="1496" t="s">
        <v>3127</v>
      </c>
    </row>
    <row r="42" spans="5:10" x14ac:dyDescent="0.45">
      <c r="E42" s="613">
        <v>3.2</v>
      </c>
      <c r="F42" s="392" t="s">
        <v>4108</v>
      </c>
      <c r="G42" s="418" t="s">
        <v>1928</v>
      </c>
      <c r="H42" s="411">
        <f>+H40-H41</f>
        <v>0</v>
      </c>
      <c r="J42" s="892"/>
    </row>
    <row r="43" spans="5:10" ht="33" x14ac:dyDescent="0.45">
      <c r="E43" s="874" t="s">
        <v>108</v>
      </c>
      <c r="F43" s="921" t="s">
        <v>4109</v>
      </c>
      <c r="G43" s="879" t="s">
        <v>108</v>
      </c>
      <c r="H43" s="443"/>
      <c r="J43" s="892"/>
    </row>
    <row r="44" spans="5:10" x14ac:dyDescent="0.45">
      <c r="E44" s="613">
        <v>1</v>
      </c>
      <c r="F44" s="392" t="s">
        <v>1929</v>
      </c>
      <c r="G44" s="418" t="s">
        <v>451</v>
      </c>
      <c r="H44" s="411">
        <f>+H41</f>
        <v>0</v>
      </c>
      <c r="J44" s="892"/>
    </row>
    <row r="45" spans="5:10" x14ac:dyDescent="0.45">
      <c r="E45" s="613">
        <v>2</v>
      </c>
      <c r="F45" s="392" t="s">
        <v>4110</v>
      </c>
      <c r="G45" s="418" t="s">
        <v>453</v>
      </c>
      <c r="H45" s="411"/>
      <c r="J45" s="892"/>
    </row>
    <row r="46" spans="5:10" x14ac:dyDescent="0.45">
      <c r="E46" s="613">
        <v>3</v>
      </c>
      <c r="F46" s="392" t="s">
        <v>1930</v>
      </c>
      <c r="G46" s="418" t="s">
        <v>454</v>
      </c>
      <c r="H46" s="411">
        <f>+H47+H48</f>
        <v>0</v>
      </c>
      <c r="J46" s="892"/>
    </row>
    <row r="47" spans="5:10" x14ac:dyDescent="0.45">
      <c r="E47" s="613">
        <v>3.1</v>
      </c>
      <c r="F47" s="392" t="s">
        <v>4111</v>
      </c>
      <c r="G47" s="418" t="s">
        <v>1092</v>
      </c>
      <c r="H47" s="411">
        <f>PL_03TNDN!$L$22</f>
        <v>0</v>
      </c>
      <c r="J47" s="892"/>
    </row>
    <row r="48" spans="5:10" x14ac:dyDescent="0.45">
      <c r="E48" s="613">
        <v>3.2</v>
      </c>
      <c r="F48" s="392" t="s">
        <v>4112</v>
      </c>
      <c r="G48" s="418" t="s">
        <v>1094</v>
      </c>
      <c r="H48" s="411"/>
      <c r="J48" s="892"/>
    </row>
    <row r="49" spans="5:10" x14ac:dyDescent="0.45">
      <c r="E49" s="613">
        <v>4</v>
      </c>
      <c r="F49" s="392" t="s">
        <v>1931</v>
      </c>
      <c r="G49" s="418" t="s">
        <v>455</v>
      </c>
      <c r="H49" s="411">
        <f>MAX(H44-H45-H46,0)</f>
        <v>0</v>
      </c>
      <c r="J49" s="892"/>
    </row>
    <row r="50" spans="5:10" x14ac:dyDescent="0.45">
      <c r="E50" s="613">
        <v>5</v>
      </c>
      <c r="F50" s="392" t="s">
        <v>456</v>
      </c>
      <c r="G50" s="418" t="s">
        <v>457</v>
      </c>
      <c r="H50" s="411"/>
      <c r="J50" s="892"/>
    </row>
    <row r="51" spans="5:10" x14ac:dyDescent="0.45">
      <c r="E51" s="613">
        <v>6</v>
      </c>
      <c r="F51" s="484" t="s">
        <v>4113</v>
      </c>
      <c r="G51" s="418" t="s">
        <v>458</v>
      </c>
      <c r="H51" s="411">
        <f>+H49-H50</f>
        <v>0</v>
      </c>
      <c r="J51" s="892"/>
    </row>
    <row r="52" spans="5:10" x14ac:dyDescent="0.45">
      <c r="E52" s="613">
        <v>6.1</v>
      </c>
      <c r="F52" s="484" t="s">
        <v>4114</v>
      </c>
      <c r="G52" s="418" t="s">
        <v>460</v>
      </c>
      <c r="H52" s="411">
        <f>+H51-H54</f>
        <v>0</v>
      </c>
      <c r="J52" s="892"/>
    </row>
    <row r="53" spans="5:10" x14ac:dyDescent="0.45">
      <c r="E53" s="613">
        <v>6.2</v>
      </c>
      <c r="F53" s="484" t="s">
        <v>4115</v>
      </c>
      <c r="G53" s="418" t="s">
        <v>4116</v>
      </c>
      <c r="H53" s="411">
        <f>TTDN!$F$16</f>
        <v>0</v>
      </c>
      <c r="J53" s="892"/>
    </row>
    <row r="54" spans="5:10" x14ac:dyDescent="0.45">
      <c r="E54" s="613">
        <v>6.3</v>
      </c>
      <c r="F54" s="392" t="s">
        <v>463</v>
      </c>
      <c r="G54" s="418" t="s">
        <v>462</v>
      </c>
      <c r="H54" s="411"/>
      <c r="J54" s="892"/>
    </row>
    <row r="55" spans="5:10" x14ac:dyDescent="0.45">
      <c r="E55" s="613">
        <v>6.4</v>
      </c>
      <c r="F55" s="392" t="s">
        <v>1933</v>
      </c>
      <c r="G55" s="418" t="s">
        <v>1934</v>
      </c>
      <c r="H55" s="411"/>
      <c r="J55" s="892"/>
    </row>
    <row r="56" spans="5:10" ht="32" x14ac:dyDescent="0.45">
      <c r="E56" s="613">
        <v>7</v>
      </c>
      <c r="F56" s="484" t="s">
        <v>4117</v>
      </c>
      <c r="G56" s="418" t="s">
        <v>464</v>
      </c>
      <c r="H56" s="411">
        <f>+H52*H53+H54*H55</f>
        <v>0</v>
      </c>
      <c r="J56" s="892"/>
    </row>
    <row r="57" spans="5:10" x14ac:dyDescent="0.45">
      <c r="E57" s="613">
        <v>8</v>
      </c>
      <c r="F57" s="484" t="s">
        <v>4118</v>
      </c>
      <c r="G57" s="418" t="s">
        <v>465</v>
      </c>
      <c r="H57" s="411">
        <f>+SUM(H58:H60)</f>
        <v>0</v>
      </c>
      <c r="J57" s="892"/>
    </row>
    <row r="58" spans="5:10" x14ac:dyDescent="0.45">
      <c r="E58" s="613">
        <v>8.1</v>
      </c>
      <c r="F58" s="484" t="s">
        <v>4119</v>
      </c>
      <c r="G58" s="418" t="s">
        <v>466</v>
      </c>
      <c r="H58" s="411"/>
      <c r="J58" s="892"/>
    </row>
    <row r="59" spans="5:10" x14ac:dyDescent="0.45">
      <c r="E59" s="613">
        <v>8.1999999999999993</v>
      </c>
      <c r="F59" s="392" t="s">
        <v>4120</v>
      </c>
      <c r="G59" s="418" t="s">
        <v>467</v>
      </c>
      <c r="H59" s="411"/>
      <c r="J59" s="892"/>
    </row>
    <row r="60" spans="5:10" x14ac:dyDescent="0.45">
      <c r="E60" s="613">
        <v>8.3000000000000007</v>
      </c>
      <c r="F60" s="392" t="s">
        <v>4121</v>
      </c>
      <c r="G60" s="418" t="s">
        <v>468</v>
      </c>
      <c r="H60" s="411"/>
      <c r="J60" s="892"/>
    </row>
    <row r="61" spans="5:10" x14ac:dyDescent="0.45">
      <c r="E61" s="613">
        <v>9</v>
      </c>
      <c r="F61" s="392" t="s">
        <v>1941</v>
      </c>
      <c r="G61" s="418" t="s">
        <v>469</v>
      </c>
      <c r="H61" s="411"/>
      <c r="J61" s="892"/>
    </row>
    <row r="62" spans="5:10" x14ac:dyDescent="0.45">
      <c r="E62" s="613">
        <v>10</v>
      </c>
      <c r="F62" s="392" t="s">
        <v>1942</v>
      </c>
      <c r="G62" s="418" t="s">
        <v>470</v>
      </c>
      <c r="H62" s="411"/>
      <c r="J62" s="892"/>
    </row>
    <row r="63" spans="5:10" x14ac:dyDescent="0.45">
      <c r="E63" s="613">
        <v>11</v>
      </c>
      <c r="F63" s="392" t="s">
        <v>4122</v>
      </c>
      <c r="G63" s="418" t="s">
        <v>471</v>
      </c>
      <c r="H63" s="411"/>
      <c r="J63" s="892"/>
    </row>
    <row r="64" spans="5:10" ht="32" x14ac:dyDescent="0.45">
      <c r="E64" s="613">
        <v>12</v>
      </c>
      <c r="F64" s="484" t="s">
        <v>4123</v>
      </c>
      <c r="G64" s="418" t="s">
        <v>1944</v>
      </c>
      <c r="H64" s="411">
        <f>+H56-H57-H61-H62-H63</f>
        <v>0</v>
      </c>
      <c r="J64" s="892"/>
    </row>
    <row r="65" spans="5:10" ht="16.5" x14ac:dyDescent="0.45">
      <c r="E65" s="874" t="s">
        <v>109</v>
      </c>
      <c r="F65" s="921" t="s">
        <v>1973</v>
      </c>
      <c r="G65" s="879" t="s">
        <v>109</v>
      </c>
      <c r="H65" s="443"/>
      <c r="J65" s="892"/>
    </row>
    <row r="66" spans="5:10" x14ac:dyDescent="0.45">
      <c r="E66" s="613">
        <v>1</v>
      </c>
      <c r="F66" s="392" t="s">
        <v>4124</v>
      </c>
      <c r="G66" s="418" t="s">
        <v>1095</v>
      </c>
      <c r="H66" s="411">
        <f>+H42</f>
        <v>0</v>
      </c>
      <c r="J66" s="892"/>
    </row>
    <row r="67" spans="5:10" x14ac:dyDescent="0.45">
      <c r="E67" s="613">
        <v>2</v>
      </c>
      <c r="F67" s="392" t="s">
        <v>4125</v>
      </c>
      <c r="G67" s="418" t="s">
        <v>1096</v>
      </c>
      <c r="H67" s="411">
        <f>+H68+H69</f>
        <v>0</v>
      </c>
      <c r="J67" s="892"/>
    </row>
    <row r="68" spans="5:10" x14ac:dyDescent="0.45">
      <c r="E68" s="613">
        <v>2.1</v>
      </c>
      <c r="F68" s="392" t="s">
        <v>4126</v>
      </c>
      <c r="G68" s="418" t="s">
        <v>4127</v>
      </c>
      <c r="H68" s="411">
        <f>PL_03TNDN!$L$30</f>
        <v>0</v>
      </c>
      <c r="J68" s="892"/>
    </row>
    <row r="69" spans="5:10" x14ac:dyDescent="0.45">
      <c r="E69" s="613">
        <v>2.2000000000000002</v>
      </c>
      <c r="F69" s="392" t="s">
        <v>4128</v>
      </c>
      <c r="G69" s="418" t="s">
        <v>4129</v>
      </c>
      <c r="H69" s="411"/>
      <c r="J69" s="892"/>
    </row>
    <row r="70" spans="5:10" x14ac:dyDescent="0.45">
      <c r="E70" s="613">
        <v>3</v>
      </c>
      <c r="F70" s="392" t="s">
        <v>1979</v>
      </c>
      <c r="G70" s="418" t="s">
        <v>1097</v>
      </c>
      <c r="H70" s="411">
        <f>+H66-H67</f>
        <v>0</v>
      </c>
      <c r="J70" s="892"/>
    </row>
    <row r="71" spans="5:10" x14ac:dyDescent="0.45">
      <c r="E71" s="613">
        <v>4</v>
      </c>
      <c r="F71" s="392" t="s">
        <v>456</v>
      </c>
      <c r="G71" s="418" t="s">
        <v>1976</v>
      </c>
      <c r="H71" s="411"/>
      <c r="J71" s="892"/>
    </row>
    <row r="72" spans="5:10" x14ac:dyDescent="0.45">
      <c r="E72" s="613">
        <v>5</v>
      </c>
      <c r="F72" s="392" t="s">
        <v>1980</v>
      </c>
      <c r="G72" s="418" t="s">
        <v>1977</v>
      </c>
      <c r="H72" s="411">
        <f>+H70-H71</f>
        <v>0</v>
      </c>
      <c r="J72" s="892"/>
    </row>
    <row r="73" spans="5:10" x14ac:dyDescent="0.45">
      <c r="E73" s="613">
        <v>6</v>
      </c>
      <c r="F73" s="392" t="s">
        <v>1981</v>
      </c>
      <c r="G73" s="418" t="s">
        <v>1978</v>
      </c>
      <c r="H73" s="411"/>
      <c r="J73" s="892"/>
    </row>
    <row r="74" spans="5:10" ht="32" x14ac:dyDescent="0.45">
      <c r="E74" s="613">
        <v>7</v>
      </c>
      <c r="F74" s="484" t="s">
        <v>1982</v>
      </c>
      <c r="G74" s="418" t="s">
        <v>1983</v>
      </c>
      <c r="H74" s="411"/>
      <c r="J74" s="892"/>
    </row>
    <row r="75" spans="5:10" x14ac:dyDescent="0.45">
      <c r="E75" s="858">
        <v>8</v>
      </c>
      <c r="F75" s="894" t="s">
        <v>1985</v>
      </c>
      <c r="G75" s="870" t="s">
        <v>1984</v>
      </c>
      <c r="H75" s="699">
        <f>+H73-H74</f>
        <v>0</v>
      </c>
      <c r="J75" s="892"/>
    </row>
    <row r="76" spans="5:10" ht="16.5" x14ac:dyDescent="0.45">
      <c r="E76" s="874" t="s">
        <v>110</v>
      </c>
      <c r="F76" s="907" t="s">
        <v>1986</v>
      </c>
      <c r="G76" s="879" t="s">
        <v>110</v>
      </c>
      <c r="H76" s="443">
        <f>+H77+H78+H81</f>
        <v>0</v>
      </c>
      <c r="J76" s="892"/>
    </row>
    <row r="77" spans="5:10" x14ac:dyDescent="0.45">
      <c r="E77" s="872">
        <v>1</v>
      </c>
      <c r="F77" s="906" t="s">
        <v>1987</v>
      </c>
      <c r="G77" s="873" t="s">
        <v>472</v>
      </c>
      <c r="H77" s="704">
        <f>+H64</f>
        <v>0</v>
      </c>
      <c r="J77" s="892"/>
    </row>
    <row r="78" spans="5:10" x14ac:dyDescent="0.45">
      <c r="E78" s="613">
        <v>2</v>
      </c>
      <c r="F78" s="392" t="s">
        <v>4130</v>
      </c>
      <c r="G78" s="418" t="s">
        <v>473</v>
      </c>
      <c r="H78" s="411">
        <f>+H79+H80</f>
        <v>0</v>
      </c>
      <c r="J78" s="892"/>
    </row>
    <row r="79" spans="5:10" x14ac:dyDescent="0.45">
      <c r="E79" s="613">
        <v>2.1</v>
      </c>
      <c r="F79" s="392" t="s">
        <v>4131</v>
      </c>
      <c r="G79" s="418" t="s">
        <v>475</v>
      </c>
      <c r="H79" s="411"/>
      <c r="J79" s="892"/>
    </row>
    <row r="80" spans="5:10" x14ac:dyDescent="0.45">
      <c r="E80" s="613">
        <v>2.2000000000000002</v>
      </c>
      <c r="F80" s="392" t="s">
        <v>4132</v>
      </c>
      <c r="G80" s="418" t="s">
        <v>1989</v>
      </c>
      <c r="H80" s="411"/>
      <c r="J80" s="892"/>
    </row>
    <row r="81" spans="5:10" x14ac:dyDescent="0.45">
      <c r="E81" s="613">
        <v>3</v>
      </c>
      <c r="F81" s="392" t="s">
        <v>4133</v>
      </c>
      <c r="G81" s="418" t="s">
        <v>1990</v>
      </c>
      <c r="H81" s="411"/>
      <c r="J81" s="892"/>
    </row>
    <row r="82" spans="5:10" x14ac:dyDescent="0.45">
      <c r="E82" s="613">
        <v>3.1</v>
      </c>
      <c r="F82" s="392" t="s">
        <v>1993</v>
      </c>
      <c r="G82" s="418" t="s">
        <v>1994</v>
      </c>
      <c r="H82" s="411"/>
      <c r="J82" s="892"/>
    </row>
    <row r="83" spans="5:10" ht="16.5" x14ac:dyDescent="0.45">
      <c r="E83" s="874" t="s">
        <v>111</v>
      </c>
      <c r="F83" s="921" t="s">
        <v>4134</v>
      </c>
      <c r="G83" s="879" t="s">
        <v>111</v>
      </c>
      <c r="H83" s="443">
        <f>+H85+H86+H88+H89+H90</f>
        <v>0</v>
      </c>
      <c r="J83" s="892"/>
    </row>
    <row r="84" spans="5:10" x14ac:dyDescent="0.45">
      <c r="E84" s="613">
        <v>1</v>
      </c>
      <c r="F84" s="392" t="s">
        <v>1996</v>
      </c>
      <c r="G84" s="418"/>
      <c r="H84" s="411"/>
      <c r="J84" s="892"/>
    </row>
    <row r="85" spans="5:10" x14ac:dyDescent="0.45">
      <c r="E85" s="613">
        <v>1.1000000000000001</v>
      </c>
      <c r="F85" s="392" t="s">
        <v>1997</v>
      </c>
      <c r="G85" s="418" t="s">
        <v>1098</v>
      </c>
      <c r="H85" s="1495"/>
      <c r="J85" s="1497" t="s">
        <v>4143</v>
      </c>
    </row>
    <row r="86" spans="5:10" x14ac:dyDescent="0.45">
      <c r="E86" s="613">
        <v>1.2</v>
      </c>
      <c r="F86" s="392" t="s">
        <v>1998</v>
      </c>
      <c r="G86" s="418" t="s">
        <v>1099</v>
      </c>
      <c r="H86" s="1495"/>
      <c r="J86" s="1497" t="s">
        <v>4144</v>
      </c>
    </row>
    <row r="87" spans="5:10" x14ac:dyDescent="0.45">
      <c r="E87" s="613">
        <v>2</v>
      </c>
      <c r="F87" s="392" t="s">
        <v>2000</v>
      </c>
      <c r="G87" s="418"/>
      <c r="H87" s="411"/>
      <c r="J87" s="892"/>
    </row>
    <row r="88" spans="5:10" ht="32" x14ac:dyDescent="0.45">
      <c r="E88" s="613">
        <v>2.1</v>
      </c>
      <c r="F88" s="484" t="s">
        <v>2001</v>
      </c>
      <c r="G88" s="418" t="s">
        <v>1100</v>
      </c>
      <c r="H88" s="411"/>
      <c r="J88" s="892"/>
    </row>
    <row r="89" spans="5:10" x14ac:dyDescent="0.45">
      <c r="E89" s="613">
        <v>2.2000000000000002</v>
      </c>
      <c r="F89" s="484" t="s">
        <v>2002</v>
      </c>
      <c r="G89" s="418" t="s">
        <v>1999</v>
      </c>
      <c r="H89" s="411"/>
      <c r="J89" s="892"/>
    </row>
    <row r="90" spans="5:10" ht="32" x14ac:dyDescent="0.45">
      <c r="E90" s="613">
        <v>2.2999999999999998</v>
      </c>
      <c r="F90" s="484" t="s">
        <v>2003</v>
      </c>
      <c r="G90" s="418" t="s">
        <v>1521</v>
      </c>
      <c r="H90" s="411"/>
      <c r="J90" s="892"/>
    </row>
    <row r="91" spans="5:10" ht="16.5" x14ac:dyDescent="0.45">
      <c r="E91" s="874" t="s">
        <v>112</v>
      </c>
      <c r="F91" s="921" t="s">
        <v>4135</v>
      </c>
      <c r="G91" s="879" t="s">
        <v>112</v>
      </c>
      <c r="H91" s="443">
        <f>+H92+H93+H94</f>
        <v>0</v>
      </c>
      <c r="J91" s="892"/>
    </row>
    <row r="92" spans="5:10" ht="32" x14ac:dyDescent="0.45">
      <c r="E92" s="904">
        <v>1</v>
      </c>
      <c r="F92" s="484" t="s">
        <v>2005</v>
      </c>
      <c r="G92" s="860" t="s">
        <v>2008</v>
      </c>
      <c r="H92" s="905">
        <f>+H77+H81-H86</f>
        <v>0</v>
      </c>
      <c r="J92" s="892"/>
    </row>
    <row r="93" spans="5:10" ht="32" x14ac:dyDescent="0.45">
      <c r="E93" s="904">
        <v>2</v>
      </c>
      <c r="F93" s="484" t="s">
        <v>2006</v>
      </c>
      <c r="G93" s="860" t="s">
        <v>2009</v>
      </c>
      <c r="H93" s="905">
        <f>+H79-H89</f>
        <v>0</v>
      </c>
      <c r="J93" s="892"/>
    </row>
    <row r="94" spans="5:10" ht="32" x14ac:dyDescent="0.45">
      <c r="E94" s="908">
        <v>3</v>
      </c>
      <c r="F94" s="909" t="s">
        <v>2007</v>
      </c>
      <c r="G94" s="884" t="s">
        <v>2010</v>
      </c>
      <c r="H94" s="910">
        <f>+H80-H90</f>
        <v>0</v>
      </c>
      <c r="J94" s="892"/>
    </row>
    <row r="95" spans="5:10" ht="33" x14ac:dyDescent="0.45">
      <c r="E95" s="874" t="s">
        <v>39</v>
      </c>
      <c r="F95" s="921" t="s">
        <v>2011</v>
      </c>
      <c r="G95" s="879" t="s">
        <v>39</v>
      </c>
      <c r="H95" s="443">
        <f>+H96+H97</f>
        <v>0</v>
      </c>
      <c r="J95" s="892"/>
    </row>
    <row r="96" spans="5:10" x14ac:dyDescent="0.45">
      <c r="E96" s="872">
        <v>1</v>
      </c>
      <c r="F96" s="911" t="s">
        <v>4136</v>
      </c>
      <c r="G96" s="873" t="s">
        <v>2014</v>
      </c>
      <c r="H96" s="704">
        <f>+H77+H81-H85-H86</f>
        <v>0</v>
      </c>
      <c r="J96" s="892"/>
    </row>
    <row r="97" spans="5:10" ht="13.5" customHeight="1" x14ac:dyDescent="0.45">
      <c r="E97" s="859">
        <v>2</v>
      </c>
      <c r="F97" s="900" t="s">
        <v>4137</v>
      </c>
      <c r="G97" s="419" t="s">
        <v>2015</v>
      </c>
      <c r="H97" s="413">
        <f>+H78-H88-H89-H90</f>
        <v>0</v>
      </c>
      <c r="J97" s="892"/>
    </row>
    <row r="98" spans="5:10" x14ac:dyDescent="0.45">
      <c r="E98" s="581"/>
      <c r="F98" s="581"/>
      <c r="G98" s="581"/>
      <c r="H98" s="581"/>
      <c r="I98" s="581"/>
      <c r="J98" s="581"/>
    </row>
    <row r="99" spans="5:10" x14ac:dyDescent="0.45">
      <c r="E99" s="581"/>
      <c r="F99" s="739" t="s">
        <v>476</v>
      </c>
      <c r="G99" s="581"/>
      <c r="H99" s="581"/>
      <c r="I99" s="581"/>
      <c r="J99" s="581"/>
    </row>
    <row r="100" spans="5:10" x14ac:dyDescent="0.45">
      <c r="E100" s="581"/>
      <c r="F100" s="581"/>
      <c r="G100" s="722" t="s">
        <v>398</v>
      </c>
      <c r="H100" s="581"/>
      <c r="I100" s="581"/>
      <c r="J100" s="581"/>
    </row>
    <row r="101" spans="5:10" x14ac:dyDescent="0.45">
      <c r="E101" s="739" t="s">
        <v>4090</v>
      </c>
      <c r="F101" s="581"/>
      <c r="G101" s="741" t="s">
        <v>399</v>
      </c>
      <c r="H101" s="581"/>
      <c r="I101" s="581"/>
      <c r="J101" s="581"/>
    </row>
    <row r="102" spans="5:10" x14ac:dyDescent="0.45">
      <c r="E102" s="581" t="s">
        <v>4091</v>
      </c>
      <c r="F102" s="581"/>
      <c r="G102" s="741" t="s">
        <v>401</v>
      </c>
      <c r="H102" s="581"/>
      <c r="I102" s="581"/>
      <c r="J102" s="581"/>
    </row>
    <row r="103" spans="5:10" x14ac:dyDescent="0.45">
      <c r="E103" s="581" t="s">
        <v>4092</v>
      </c>
      <c r="F103" s="581"/>
      <c r="G103" s="723" t="s">
        <v>4093</v>
      </c>
      <c r="H103" s="581"/>
      <c r="I103" s="581"/>
      <c r="J103" s="581"/>
    </row>
    <row r="104" spans="5:10" x14ac:dyDescent="0.45">
      <c r="E104" s="581"/>
      <c r="F104" s="581"/>
      <c r="G104" s="723"/>
      <c r="H104" s="581"/>
      <c r="I104" s="581"/>
      <c r="J104" s="581"/>
    </row>
    <row r="105" spans="5:10" x14ac:dyDescent="0.45">
      <c r="E105" s="581"/>
      <c r="F105" s="581"/>
      <c r="G105" s="723"/>
      <c r="H105" s="581"/>
      <c r="I105" s="581"/>
      <c r="J105" s="581"/>
    </row>
    <row r="106" spans="5:10" x14ac:dyDescent="0.45">
      <c r="E106" s="581"/>
      <c r="F106" s="581"/>
      <c r="G106" s="723"/>
      <c r="H106" s="581"/>
      <c r="I106" s="581"/>
      <c r="J106" s="581"/>
    </row>
    <row r="107" spans="5:10" x14ac:dyDescent="0.45">
      <c r="E107" s="581"/>
      <c r="F107" s="581"/>
      <c r="G107" s="723"/>
      <c r="H107" s="581"/>
      <c r="I107" s="581"/>
      <c r="J107" s="581"/>
    </row>
    <row r="108" spans="5:10" x14ac:dyDescent="0.45">
      <c r="E108" s="581"/>
      <c r="F108" s="581"/>
      <c r="G108" s="723"/>
      <c r="H108" s="581"/>
      <c r="I108" s="581"/>
      <c r="J108" s="581"/>
    </row>
    <row r="109" spans="5:10" x14ac:dyDescent="0.45">
      <c r="E109" s="581"/>
      <c r="F109" s="581"/>
      <c r="G109" s="741">
        <f>KB_GD</f>
        <v>0</v>
      </c>
      <c r="H109" s="581"/>
      <c r="I109" s="581"/>
      <c r="J109" s="581"/>
    </row>
    <row r="110" spans="5:10" x14ac:dyDescent="0.45">
      <c r="E110" s="892" t="s">
        <v>404</v>
      </c>
      <c r="F110" s="892"/>
      <c r="G110" s="892"/>
      <c r="H110" s="892"/>
    </row>
    <row r="111" spans="5:10" x14ac:dyDescent="0.45">
      <c r="E111" s="892" t="s">
        <v>4142</v>
      </c>
      <c r="F111" s="892"/>
      <c r="G111" s="892"/>
      <c r="H111" s="892"/>
    </row>
  </sheetData>
  <mergeCells count="7">
    <mergeCell ref="E13:H13"/>
    <mergeCell ref="E6:H6"/>
    <mergeCell ref="E7:H7"/>
    <mergeCell ref="E8:H8"/>
    <mergeCell ref="E10:H10"/>
    <mergeCell ref="E11:H11"/>
    <mergeCell ref="E12:J12"/>
  </mergeCells>
  <pageMargins left="0.18" right="0.23" top="0.48" bottom="0.46"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NDN_03_1A"/>
  <dimension ref="A1:L49"/>
  <sheetViews>
    <sheetView showGridLines="0" zoomScaleNormal="100" workbookViewId="0">
      <selection activeCell="E1" sqref="E1"/>
    </sheetView>
  </sheetViews>
  <sheetFormatPr defaultColWidth="9.26953125" defaultRowHeight="16" x14ac:dyDescent="0.45"/>
  <cols>
    <col min="1" max="1" width="6.26953125" style="367" customWidth="1"/>
    <col min="2" max="2" width="58" style="367" customWidth="1"/>
    <col min="3" max="3" width="6.7265625" style="367" customWidth="1"/>
    <col min="4" max="4" width="27.54296875" style="367" customWidth="1"/>
    <col min="5" max="6" width="6.26953125" style="367" customWidth="1"/>
    <col min="7" max="7" width="5.7265625" style="367" customWidth="1"/>
    <col min="8" max="8" width="11.26953125" style="367" customWidth="1"/>
    <col min="9" max="9" width="17.26953125" style="367" customWidth="1"/>
    <col min="10" max="10" width="19.54296875" style="367" customWidth="1"/>
    <col min="11" max="11" width="16" style="367" customWidth="1"/>
    <col min="12" max="12" width="18.7265625" style="367" customWidth="1"/>
    <col min="13" max="16384" width="9.26953125" style="367"/>
  </cols>
  <sheetData>
    <row r="1" spans="1:12" ht="16.5" x14ac:dyDescent="0.45">
      <c r="A1" s="424" t="s">
        <v>4485</v>
      </c>
      <c r="B1" s="425"/>
      <c r="C1" s="425"/>
      <c r="D1" s="425"/>
      <c r="E1" s="425"/>
      <c r="F1" s="425"/>
      <c r="G1" s="425"/>
      <c r="H1" s="425"/>
      <c r="I1" s="425"/>
      <c r="J1" s="425"/>
      <c r="K1" s="425"/>
      <c r="L1" s="428"/>
    </row>
    <row r="2" spans="1:12" x14ac:dyDescent="0.45">
      <c r="A2" s="426"/>
      <c r="B2" s="427"/>
      <c r="C2" s="427"/>
      <c r="D2" s="427"/>
      <c r="E2" s="427"/>
      <c r="F2" s="427"/>
      <c r="G2" s="427"/>
      <c r="H2" s="427"/>
      <c r="I2" s="427"/>
      <c r="J2" s="427"/>
      <c r="K2" s="427"/>
      <c r="L2" s="429"/>
    </row>
    <row r="3" spans="1:12" x14ac:dyDescent="0.45">
      <c r="E3" s="912"/>
    </row>
    <row r="4" spans="1:12" x14ac:dyDescent="0.45">
      <c r="E4" s="912"/>
    </row>
    <row r="5" spans="1:12" ht="17.5" x14ac:dyDescent="0.45">
      <c r="A5" s="2396" t="s">
        <v>670</v>
      </c>
      <c r="B5" s="2396"/>
      <c r="C5" s="2396"/>
      <c r="D5" s="2396"/>
      <c r="E5" s="913"/>
      <c r="G5" s="2396" t="s">
        <v>670</v>
      </c>
      <c r="H5" s="2396"/>
      <c r="I5" s="2396"/>
      <c r="J5" s="2396"/>
      <c r="K5" s="2396"/>
      <c r="L5" s="2396"/>
    </row>
    <row r="6" spans="1:12" ht="16.5" x14ac:dyDescent="0.45">
      <c r="A6" s="2393" t="s">
        <v>671</v>
      </c>
      <c r="B6" s="2393"/>
      <c r="C6" s="2393"/>
      <c r="D6" s="2393"/>
      <c r="E6" s="913"/>
      <c r="G6" s="2393" t="s">
        <v>687</v>
      </c>
      <c r="H6" s="2393"/>
      <c r="I6" s="2393"/>
      <c r="J6" s="2393"/>
      <c r="K6" s="2393"/>
      <c r="L6" s="2393"/>
    </row>
    <row r="7" spans="1:12" ht="27.75" customHeight="1" x14ac:dyDescent="0.45">
      <c r="A7" s="2397" t="s">
        <v>1946</v>
      </c>
      <c r="B7" s="2398"/>
      <c r="C7" s="2398"/>
      <c r="D7" s="2398"/>
      <c r="E7" s="914"/>
      <c r="G7" s="2397" t="s">
        <v>1957</v>
      </c>
      <c r="H7" s="2397"/>
      <c r="I7" s="2397"/>
      <c r="J7" s="2397"/>
      <c r="K7" s="2397"/>
      <c r="L7" s="2397"/>
    </row>
    <row r="8" spans="1:12" ht="16.5" x14ac:dyDescent="0.45">
      <c r="A8" s="2399" t="str">
        <f>"[01] Kỳ tính thuế: từ "&amp;TEXT(DATE(KB_Nam,1,1),"DD/MM/YYYY")&amp;" đến "&amp;TEXT(KB_Den,"DD/MM/YYYY")</f>
        <v>[01] Kỳ tính thuế: từ 01/01/2026 đến 31/12/2026</v>
      </c>
      <c r="B8" s="2399"/>
      <c r="C8" s="2399"/>
      <c r="D8" s="2399"/>
      <c r="E8" s="913"/>
      <c r="G8" s="2376" t="str">
        <f>"[01] Kỳ tính thuế: từ "&amp;TEXT(DATE(KB_Nam,1,1),"DD/MM/YYYY")&amp;" đến "&amp;TEXT(KB_Den,"DD/MM/YYYY")</f>
        <v>[01] Kỳ tính thuế: từ 01/01/2026 đến 31/12/2026</v>
      </c>
      <c r="H8" s="2376"/>
      <c r="I8" s="2376"/>
      <c r="J8" s="2376"/>
      <c r="K8" s="2376"/>
      <c r="L8" s="2376"/>
    </row>
    <row r="9" spans="1:12" ht="16.5" x14ac:dyDescent="0.45">
      <c r="A9" s="2376" t="s">
        <v>672</v>
      </c>
      <c r="B9" s="2376"/>
      <c r="C9" s="2376"/>
      <c r="D9" s="2376"/>
      <c r="E9" s="915"/>
      <c r="G9" s="2376" t="s">
        <v>672</v>
      </c>
      <c r="H9" s="2376"/>
      <c r="I9" s="2376"/>
      <c r="J9" s="2376"/>
      <c r="K9" s="2376"/>
      <c r="L9" s="2376"/>
    </row>
    <row r="10" spans="1:12" ht="16.5" x14ac:dyDescent="0.45">
      <c r="A10" s="381" t="str">
        <f>"[02] Tên người nộp thuế: "&amp;KB_CTy</f>
        <v xml:space="preserve">[02] Tên người nộp thuế: </v>
      </c>
      <c r="B10" s="381"/>
      <c r="C10" s="381"/>
      <c r="D10" s="381"/>
      <c r="E10" s="912"/>
      <c r="G10" s="381" t="str">
        <f>"[02] Tên người nộp thuế: "&amp;KB_CTy</f>
        <v xml:space="preserve">[02] Tên người nộp thuế: </v>
      </c>
      <c r="H10" s="381"/>
      <c r="I10" s="381"/>
      <c r="J10" s="381"/>
      <c r="K10" s="381"/>
      <c r="L10" s="381"/>
    </row>
    <row r="11" spans="1:12" ht="16.5" x14ac:dyDescent="0.45">
      <c r="A11" s="381" t="str">
        <f>"[03] Mã số thuế: "&amp;KB_MST</f>
        <v xml:space="preserve">[03] Mã số thuế: </v>
      </c>
      <c r="B11" s="381"/>
      <c r="C11" s="381"/>
      <c r="D11" s="381"/>
      <c r="E11" s="912"/>
      <c r="G11" s="381" t="str">
        <f>"[03] Mã số thuế: "&amp;KB_MST</f>
        <v xml:space="preserve">[03] Mã số thuế: </v>
      </c>
      <c r="H11" s="381"/>
      <c r="I11" s="381"/>
      <c r="J11" s="381"/>
      <c r="K11" s="381"/>
      <c r="L11" s="381"/>
    </row>
    <row r="12" spans="1:12" x14ac:dyDescent="0.45">
      <c r="D12" s="728" t="s">
        <v>237</v>
      </c>
      <c r="E12" s="912"/>
      <c r="G12" s="377"/>
      <c r="L12" s="728" t="s">
        <v>237</v>
      </c>
    </row>
    <row r="13" spans="1:12" ht="48" x14ac:dyDescent="0.45">
      <c r="A13" s="434" t="s">
        <v>45</v>
      </c>
      <c r="B13" s="435" t="s">
        <v>281</v>
      </c>
      <c r="C13" s="435" t="s">
        <v>410</v>
      </c>
      <c r="D13" s="436" t="s">
        <v>246</v>
      </c>
      <c r="E13" s="916"/>
      <c r="G13" s="434" t="s">
        <v>45</v>
      </c>
      <c r="H13" s="435" t="s">
        <v>688</v>
      </c>
      <c r="I13" s="435" t="s">
        <v>689</v>
      </c>
      <c r="J13" s="435" t="s">
        <v>692</v>
      </c>
      <c r="K13" s="435" t="s">
        <v>690</v>
      </c>
      <c r="L13" s="436" t="s">
        <v>691</v>
      </c>
    </row>
    <row r="14" spans="1:12" x14ac:dyDescent="0.45">
      <c r="A14" s="386" t="s">
        <v>27</v>
      </c>
      <c r="B14" s="387" t="s">
        <v>28</v>
      </c>
      <c r="C14" s="387" t="s">
        <v>29</v>
      </c>
      <c r="D14" s="388" t="s">
        <v>53</v>
      </c>
      <c r="E14" s="916"/>
      <c r="G14" s="386" t="s">
        <v>27</v>
      </c>
      <c r="H14" s="387" t="s">
        <v>28</v>
      </c>
      <c r="I14" s="387" t="s">
        <v>29</v>
      </c>
      <c r="J14" s="387" t="s">
        <v>53</v>
      </c>
      <c r="K14" s="387" t="s">
        <v>54</v>
      </c>
      <c r="L14" s="388" t="s">
        <v>55</v>
      </c>
    </row>
    <row r="15" spans="1:12" ht="16.5" x14ac:dyDescent="0.45">
      <c r="A15" s="2052"/>
      <c r="B15" s="2053" t="s">
        <v>673</v>
      </c>
      <c r="C15" s="2054"/>
      <c r="D15" s="457"/>
      <c r="E15" s="917"/>
      <c r="G15" s="2056" t="s">
        <v>39</v>
      </c>
      <c r="H15" s="2058" t="s">
        <v>1958</v>
      </c>
      <c r="I15" s="2059"/>
      <c r="J15" s="2059"/>
      <c r="K15" s="2059"/>
      <c r="L15" s="457"/>
    </row>
    <row r="16" spans="1:12" x14ac:dyDescent="0.45">
      <c r="A16" s="872">
        <v>1</v>
      </c>
      <c r="B16" s="906" t="s">
        <v>674</v>
      </c>
      <c r="C16" s="873" t="s">
        <v>1947</v>
      </c>
      <c r="D16" s="704">
        <f>KQKD!$H$13</f>
        <v>0</v>
      </c>
      <c r="E16" s="918"/>
      <c r="G16" s="2055">
        <v>1</v>
      </c>
      <c r="H16" s="2057">
        <f>KB_Nam-5</f>
        <v>2021</v>
      </c>
      <c r="I16" s="1448"/>
      <c r="J16" s="1448"/>
      <c r="K16" s="1448"/>
      <c r="L16" s="704">
        <f t="shared" ref="L16:L28" si="0">I16-J16-K16</f>
        <v>0</v>
      </c>
    </row>
    <row r="17" spans="1:12" x14ac:dyDescent="0.45">
      <c r="A17" s="613"/>
      <c r="B17" s="392" t="s">
        <v>675</v>
      </c>
      <c r="C17" s="418" t="s">
        <v>1948</v>
      </c>
      <c r="D17" s="411"/>
      <c r="E17" s="917"/>
      <c r="G17" s="925">
        <v>2</v>
      </c>
      <c r="H17" s="923">
        <f>KB_Nam-4</f>
        <v>2022</v>
      </c>
      <c r="I17" s="410"/>
      <c r="J17" s="410"/>
      <c r="K17" s="410"/>
      <c r="L17" s="411">
        <f t="shared" si="0"/>
        <v>0</v>
      </c>
    </row>
    <row r="18" spans="1:12" x14ac:dyDescent="0.45">
      <c r="A18" s="613">
        <v>2</v>
      </c>
      <c r="B18" s="392" t="s">
        <v>1950</v>
      </c>
      <c r="C18" s="418" t="s">
        <v>1638</v>
      </c>
      <c r="D18" s="411">
        <f>KQKD!H14</f>
        <v>0</v>
      </c>
      <c r="E18" s="918"/>
      <c r="G18" s="925">
        <v>3</v>
      </c>
      <c r="H18" s="923">
        <f>KB_Nam-3</f>
        <v>2023</v>
      </c>
      <c r="I18" s="410"/>
      <c r="J18" s="410"/>
      <c r="K18" s="410"/>
      <c r="L18" s="411">
        <f t="shared" si="0"/>
        <v>0</v>
      </c>
    </row>
    <row r="19" spans="1:12" x14ac:dyDescent="0.45">
      <c r="A19" s="613" t="s">
        <v>382</v>
      </c>
      <c r="B19" s="392" t="s">
        <v>676</v>
      </c>
      <c r="C19" s="418" t="s">
        <v>1639</v>
      </c>
      <c r="D19" s="411">
        <f>+VLOOKUP(5211,Bang_CDSPS,6,0)</f>
        <v>0</v>
      </c>
      <c r="E19" s="918"/>
      <c r="G19" s="925">
        <v>4</v>
      </c>
      <c r="H19" s="923">
        <f>KB_Nam-2</f>
        <v>2024</v>
      </c>
      <c r="I19" s="410"/>
      <c r="J19" s="410"/>
      <c r="K19" s="410"/>
      <c r="L19" s="411">
        <f t="shared" si="0"/>
        <v>0</v>
      </c>
    </row>
    <row r="20" spans="1:12" x14ac:dyDescent="0.45">
      <c r="A20" s="613" t="s">
        <v>384</v>
      </c>
      <c r="B20" s="392" t="s">
        <v>677</v>
      </c>
      <c r="C20" s="418" t="s">
        <v>684</v>
      </c>
      <c r="D20" s="411">
        <f>+VLOOKUP(5212,Bang_CDSPS,6,0)</f>
        <v>0</v>
      </c>
      <c r="E20" s="918"/>
      <c r="G20" s="925">
        <v>5</v>
      </c>
      <c r="H20" s="923">
        <f>KB_Nam-1</f>
        <v>2025</v>
      </c>
      <c r="I20" s="410"/>
      <c r="J20" s="410"/>
      <c r="K20" s="410"/>
      <c r="L20" s="411">
        <f t="shared" si="0"/>
        <v>0</v>
      </c>
    </row>
    <row r="21" spans="1:12" x14ac:dyDescent="0.45">
      <c r="A21" s="613" t="s">
        <v>386</v>
      </c>
      <c r="B21" s="392" t="s">
        <v>1949</v>
      </c>
      <c r="C21" s="418" t="s">
        <v>685</v>
      </c>
      <c r="D21" s="411">
        <f>+VLOOKUP(5213,Bang_CDSPS,6,0)</f>
        <v>0</v>
      </c>
      <c r="E21" s="917"/>
      <c r="G21" s="925"/>
      <c r="H21" s="923"/>
      <c r="I21" s="410"/>
      <c r="J21" s="410"/>
      <c r="K21" s="410"/>
      <c r="L21" s="411">
        <f t="shared" si="0"/>
        <v>0</v>
      </c>
    </row>
    <row r="22" spans="1:12" x14ac:dyDescent="0.45">
      <c r="A22" s="613">
        <v>3</v>
      </c>
      <c r="B22" s="392" t="s">
        <v>678</v>
      </c>
      <c r="C22" s="418" t="s">
        <v>59</v>
      </c>
      <c r="D22" s="411">
        <f>KQKD!$H$19</f>
        <v>0</v>
      </c>
      <c r="E22" s="917"/>
      <c r="G22" s="2401" t="s">
        <v>1962</v>
      </c>
      <c r="H22" s="2402"/>
      <c r="I22" s="410">
        <f>SUM(I16:I20)</f>
        <v>0</v>
      </c>
      <c r="J22" s="410">
        <f>SUM(J16:J20)</f>
        <v>0</v>
      </c>
      <c r="K22" s="410">
        <f>SUM(K16:K20)</f>
        <v>0</v>
      </c>
      <c r="L22" s="411">
        <f t="shared" si="0"/>
        <v>0</v>
      </c>
    </row>
    <row r="23" spans="1:12" ht="16.5" x14ac:dyDescent="0.45">
      <c r="A23" s="613"/>
      <c r="B23" s="392" t="s">
        <v>1951</v>
      </c>
      <c r="C23" s="418" t="s">
        <v>60</v>
      </c>
      <c r="D23" s="411">
        <f>+VLOOKUP(5151,Bang_CDSPS,6,0)</f>
        <v>0</v>
      </c>
      <c r="E23" s="917"/>
      <c r="G23" s="926" t="s">
        <v>40</v>
      </c>
      <c r="H23" s="927" t="s">
        <v>1959</v>
      </c>
      <c r="I23" s="456"/>
      <c r="J23" s="456"/>
      <c r="K23" s="456"/>
      <c r="L23" s="457"/>
    </row>
    <row r="24" spans="1:12" x14ac:dyDescent="0.45">
      <c r="A24" s="613">
        <v>4</v>
      </c>
      <c r="B24" s="392" t="s">
        <v>1952</v>
      </c>
      <c r="C24" s="418" t="s">
        <v>61</v>
      </c>
      <c r="D24" s="411">
        <f>+D25+D26+D27</f>
        <v>0</v>
      </c>
      <c r="E24" s="918"/>
      <c r="G24" s="925">
        <v>1</v>
      </c>
      <c r="H24" s="923">
        <f>KB_Nam-5</f>
        <v>2021</v>
      </c>
      <c r="I24" s="410"/>
      <c r="J24" s="410"/>
      <c r="K24" s="410"/>
      <c r="L24" s="411">
        <f t="shared" si="0"/>
        <v>0</v>
      </c>
    </row>
    <row r="25" spans="1:12" x14ac:dyDescent="0.45">
      <c r="A25" s="613" t="s">
        <v>382</v>
      </c>
      <c r="B25" s="392" t="s">
        <v>298</v>
      </c>
      <c r="C25" s="418" t="s">
        <v>62</v>
      </c>
      <c r="D25" s="411">
        <f>KQKD!$H$16</f>
        <v>0</v>
      </c>
      <c r="E25" s="917"/>
      <c r="G25" s="925">
        <v>2</v>
      </c>
      <c r="H25" s="923">
        <f>KB_Nam-4</f>
        <v>2022</v>
      </c>
      <c r="I25" s="410"/>
      <c r="J25" s="410"/>
      <c r="K25" s="410"/>
      <c r="L25" s="411">
        <f t="shared" si="0"/>
        <v>0</v>
      </c>
    </row>
    <row r="26" spans="1:12" x14ac:dyDescent="0.45">
      <c r="A26" s="613" t="s">
        <v>384</v>
      </c>
      <c r="B26" s="392" t="s">
        <v>679</v>
      </c>
      <c r="C26" s="418" t="s">
        <v>76</v>
      </c>
      <c r="D26" s="411">
        <f>KQKD!$H$22</f>
        <v>0</v>
      </c>
      <c r="E26" s="918"/>
      <c r="G26" s="925">
        <v>3</v>
      </c>
      <c r="H26" s="923">
        <f>KB_Nam-3</f>
        <v>2023</v>
      </c>
      <c r="I26" s="410"/>
      <c r="J26" s="410"/>
      <c r="K26" s="410"/>
      <c r="L26" s="411">
        <f t="shared" si="0"/>
        <v>0</v>
      </c>
    </row>
    <row r="27" spans="1:12" x14ac:dyDescent="0.45">
      <c r="A27" s="613" t="s">
        <v>386</v>
      </c>
      <c r="B27" s="392" t="s">
        <v>680</v>
      </c>
      <c r="C27" s="418" t="s">
        <v>77</v>
      </c>
      <c r="D27" s="411">
        <f>KQKD!$H$23</f>
        <v>0</v>
      </c>
      <c r="E27" s="918"/>
      <c r="G27" s="925">
        <v>4</v>
      </c>
      <c r="H27" s="923">
        <f>KB_Nam-2</f>
        <v>2024</v>
      </c>
      <c r="I27" s="410"/>
      <c r="J27" s="410"/>
      <c r="K27" s="410"/>
      <c r="L27" s="411">
        <f t="shared" si="0"/>
        <v>0</v>
      </c>
    </row>
    <row r="28" spans="1:12" x14ac:dyDescent="0.45">
      <c r="A28" s="613">
        <v>5</v>
      </c>
      <c r="B28" s="392" t="s">
        <v>681</v>
      </c>
      <c r="C28" s="418" t="s">
        <v>78</v>
      </c>
      <c r="D28" s="411">
        <f>KQKD!$H$20</f>
        <v>0</v>
      </c>
      <c r="E28" s="918"/>
      <c r="G28" s="925">
        <v>5</v>
      </c>
      <c r="H28" s="923">
        <f>KB_Nam-1</f>
        <v>2025</v>
      </c>
      <c r="I28" s="410"/>
      <c r="J28" s="410"/>
      <c r="K28" s="410"/>
      <c r="L28" s="411">
        <f t="shared" si="0"/>
        <v>0</v>
      </c>
    </row>
    <row r="29" spans="1:12" x14ac:dyDescent="0.45">
      <c r="A29" s="858"/>
      <c r="B29" s="894" t="s">
        <v>969</v>
      </c>
      <c r="C29" s="870" t="s">
        <v>513</v>
      </c>
      <c r="D29" s="699">
        <f>KQKD!$H$21</f>
        <v>0</v>
      </c>
      <c r="E29" s="918"/>
      <c r="G29" s="925"/>
      <c r="H29" s="393"/>
      <c r="I29" s="410"/>
      <c r="J29" s="410"/>
      <c r="K29" s="410"/>
      <c r="L29" s="411"/>
    </row>
    <row r="30" spans="1:12" ht="33" x14ac:dyDescent="0.45">
      <c r="A30" s="874">
        <v>6</v>
      </c>
      <c r="B30" s="875" t="s">
        <v>1953</v>
      </c>
      <c r="C30" s="879" t="s">
        <v>514</v>
      </c>
      <c r="D30" s="443">
        <f>+D16-D18+D22-D24-D28</f>
        <v>0</v>
      </c>
      <c r="E30" s="918"/>
      <c r="G30" s="2405" t="s">
        <v>1963</v>
      </c>
      <c r="H30" s="2406"/>
      <c r="I30" s="412">
        <f>SUM(I24:I28)</f>
        <v>0</v>
      </c>
      <c r="J30" s="412">
        <f>SUM(J24:J28)</f>
        <v>0</v>
      </c>
      <c r="K30" s="412">
        <f>SUM(K24:K28)</f>
        <v>0</v>
      </c>
      <c r="L30" s="413">
        <f>SUM(L15:L29)</f>
        <v>0</v>
      </c>
    </row>
    <row r="31" spans="1:12" x14ac:dyDescent="0.45">
      <c r="A31" s="872">
        <v>7</v>
      </c>
      <c r="B31" s="906" t="s">
        <v>682</v>
      </c>
      <c r="C31" s="873" t="s">
        <v>515</v>
      </c>
      <c r="D31" s="704">
        <f>KQKD!$H$25</f>
        <v>0</v>
      </c>
      <c r="E31" s="912"/>
    </row>
    <row r="32" spans="1:12" x14ac:dyDescent="0.45">
      <c r="A32" s="858">
        <v>8</v>
      </c>
      <c r="B32" s="894" t="s">
        <v>683</v>
      </c>
      <c r="C32" s="870" t="s">
        <v>516</v>
      </c>
      <c r="D32" s="699">
        <f>KQKD!$H$26</f>
        <v>0</v>
      </c>
      <c r="E32" s="919"/>
      <c r="H32" s="2400" t="s">
        <v>476</v>
      </c>
      <c r="I32" s="2400"/>
      <c r="J32" s="2400"/>
      <c r="K32" s="2400"/>
      <c r="L32" s="2400"/>
    </row>
    <row r="33" spans="1:12" ht="16.5" x14ac:dyDescent="0.45">
      <c r="A33" s="877">
        <v>9</v>
      </c>
      <c r="B33" s="920" t="s">
        <v>1954</v>
      </c>
      <c r="C33" s="885" t="s">
        <v>517</v>
      </c>
      <c r="D33" s="717">
        <f>+D31-D32</f>
        <v>0</v>
      </c>
      <c r="E33" s="912"/>
      <c r="H33" s="2400"/>
      <c r="I33" s="2400"/>
      <c r="J33" s="2400"/>
      <c r="K33" s="2400"/>
      <c r="L33" s="2400"/>
    </row>
    <row r="34" spans="1:12" ht="33" x14ac:dyDescent="0.45">
      <c r="A34" s="874">
        <v>10</v>
      </c>
      <c r="B34" s="921" t="s">
        <v>1955</v>
      </c>
      <c r="C34" s="879" t="s">
        <v>518</v>
      </c>
      <c r="D34" s="443">
        <f>+D30+D33</f>
        <v>0</v>
      </c>
      <c r="E34" s="912"/>
      <c r="I34" s="432"/>
      <c r="K34" s="432" t="s">
        <v>398</v>
      </c>
    </row>
    <row r="35" spans="1:12" x14ac:dyDescent="0.45">
      <c r="A35" s="581"/>
      <c r="B35" s="581"/>
      <c r="C35" s="581"/>
      <c r="D35" s="581"/>
      <c r="E35" s="581"/>
      <c r="F35" s="581"/>
      <c r="G35" s="739" t="s">
        <v>477</v>
      </c>
      <c r="H35" s="581"/>
      <c r="I35" s="741"/>
      <c r="J35" s="581"/>
      <c r="K35" s="741" t="s">
        <v>399</v>
      </c>
      <c r="L35" s="581"/>
    </row>
    <row r="36" spans="1:12" x14ac:dyDescent="0.45">
      <c r="A36" s="581"/>
      <c r="B36" s="2404" t="s">
        <v>476</v>
      </c>
      <c r="C36" s="2404"/>
      <c r="D36" s="2404"/>
      <c r="E36" s="581"/>
      <c r="F36" s="581"/>
      <c r="G36" s="581" t="s">
        <v>478</v>
      </c>
      <c r="H36" s="581"/>
      <c r="I36" s="741"/>
      <c r="J36" s="581"/>
      <c r="K36" s="741" t="s">
        <v>401</v>
      </c>
      <c r="L36" s="581"/>
    </row>
    <row r="37" spans="1:12" x14ac:dyDescent="0.45">
      <c r="A37" s="581"/>
      <c r="B37" s="581"/>
      <c r="C37" s="722" t="s">
        <v>398</v>
      </c>
      <c r="D37" s="581"/>
      <c r="E37" s="581"/>
      <c r="F37" s="581"/>
      <c r="G37" s="581" t="s">
        <v>480</v>
      </c>
      <c r="H37" s="581"/>
      <c r="I37" s="723"/>
      <c r="J37" s="581"/>
      <c r="K37" s="723" t="s">
        <v>403</v>
      </c>
      <c r="L37" s="581"/>
    </row>
    <row r="38" spans="1:12" x14ac:dyDescent="0.45">
      <c r="A38" s="739" t="s">
        <v>477</v>
      </c>
      <c r="B38" s="581"/>
      <c r="C38" s="741" t="s">
        <v>399</v>
      </c>
      <c r="D38" s="581"/>
      <c r="E38" s="581"/>
      <c r="F38" s="581"/>
      <c r="G38" s="581"/>
      <c r="H38" s="581"/>
      <c r="I38" s="723"/>
      <c r="J38" s="581"/>
      <c r="K38" s="723"/>
      <c r="L38" s="581"/>
    </row>
    <row r="39" spans="1:12" x14ac:dyDescent="0.45">
      <c r="A39" s="581" t="s">
        <v>478</v>
      </c>
      <c r="B39" s="581"/>
      <c r="C39" s="741" t="s">
        <v>401</v>
      </c>
      <c r="D39" s="581"/>
      <c r="E39" s="581"/>
      <c r="F39" s="581"/>
      <c r="G39" s="581"/>
      <c r="H39" s="581"/>
      <c r="I39" s="723"/>
      <c r="J39" s="581"/>
      <c r="K39" s="723"/>
      <c r="L39" s="581"/>
    </row>
    <row r="40" spans="1:12" x14ac:dyDescent="0.45">
      <c r="A40" s="581" t="s">
        <v>480</v>
      </c>
      <c r="B40" s="581"/>
      <c r="C40" s="723" t="s">
        <v>403</v>
      </c>
      <c r="D40" s="581"/>
      <c r="E40" s="581"/>
      <c r="F40" s="581"/>
      <c r="G40" s="581"/>
      <c r="H40" s="581"/>
      <c r="I40" s="723"/>
      <c r="J40" s="581"/>
      <c r="K40" s="723"/>
      <c r="L40" s="581"/>
    </row>
    <row r="41" spans="1:12" x14ac:dyDescent="0.45">
      <c r="A41" s="581"/>
      <c r="B41" s="581"/>
      <c r="C41" s="723"/>
      <c r="D41" s="581"/>
      <c r="E41" s="581"/>
      <c r="F41" s="581"/>
      <c r="G41" s="581"/>
      <c r="H41" s="581"/>
      <c r="I41" s="723"/>
      <c r="J41" s="581"/>
      <c r="K41" s="723"/>
      <c r="L41" s="581"/>
    </row>
    <row r="42" spans="1:12" x14ac:dyDescent="0.45">
      <c r="A42" s="581"/>
      <c r="B42" s="581"/>
      <c r="C42" s="723"/>
      <c r="D42" s="581"/>
      <c r="E42" s="581"/>
      <c r="F42" s="581"/>
      <c r="G42" s="581"/>
      <c r="H42" s="581"/>
      <c r="I42" s="723"/>
      <c r="J42" s="581"/>
      <c r="K42" s="723"/>
      <c r="L42" s="581"/>
    </row>
    <row r="43" spans="1:12" x14ac:dyDescent="0.45">
      <c r="A43" s="581"/>
      <c r="B43" s="581"/>
      <c r="C43" s="723"/>
      <c r="D43" s="581"/>
      <c r="E43" s="581"/>
      <c r="F43" s="581"/>
      <c r="G43" s="581"/>
      <c r="H43" s="581"/>
      <c r="I43" s="741"/>
      <c r="J43" s="581"/>
      <c r="K43" s="741">
        <f>KB_GD</f>
        <v>0</v>
      </c>
      <c r="L43" s="581"/>
    </row>
    <row r="44" spans="1:12" ht="23.25" customHeight="1" x14ac:dyDescent="0.45">
      <c r="A44" s="581"/>
      <c r="B44" s="581"/>
      <c r="C44" s="723"/>
      <c r="D44" s="581"/>
      <c r="E44" s="928"/>
      <c r="F44" s="581"/>
      <c r="G44" s="581"/>
      <c r="H44" s="581"/>
      <c r="I44" s="581"/>
      <c r="J44" s="581"/>
      <c r="K44" s="741"/>
      <c r="L44" s="581"/>
    </row>
    <row r="45" spans="1:12" x14ac:dyDescent="0.45">
      <c r="A45" s="581"/>
      <c r="B45" s="581"/>
      <c r="C45" s="723"/>
      <c r="D45" s="581"/>
      <c r="E45" s="581"/>
      <c r="F45" s="581"/>
      <c r="G45" s="581"/>
      <c r="H45" s="581"/>
      <c r="I45" s="581"/>
      <c r="J45" s="581"/>
      <c r="K45" s="581"/>
      <c r="L45" s="581"/>
    </row>
    <row r="46" spans="1:12" x14ac:dyDescent="0.45">
      <c r="A46" s="581"/>
      <c r="B46" s="581"/>
      <c r="C46" s="741">
        <f>KB_GD</f>
        <v>0</v>
      </c>
      <c r="D46" s="581"/>
      <c r="E46" s="581"/>
      <c r="F46" s="581"/>
      <c r="G46" s="581"/>
      <c r="H46" s="581"/>
      <c r="I46" s="581"/>
      <c r="J46" s="581"/>
      <c r="K46" s="581"/>
      <c r="L46" s="581"/>
    </row>
    <row r="47" spans="1:12" x14ac:dyDescent="0.45">
      <c r="A47" s="892" t="s">
        <v>404</v>
      </c>
      <c r="B47" s="892"/>
      <c r="C47" s="892"/>
      <c r="D47" s="892"/>
      <c r="E47" s="892"/>
      <c r="F47" s="892"/>
      <c r="G47" s="892" t="s">
        <v>404</v>
      </c>
      <c r="H47" s="892"/>
      <c r="I47" s="892"/>
      <c r="J47" s="892"/>
      <c r="K47" s="892"/>
      <c r="L47" s="892"/>
    </row>
    <row r="48" spans="1:12" ht="12.75" customHeight="1" x14ac:dyDescent="0.45">
      <c r="A48" s="892"/>
      <c r="B48" s="2403" t="s">
        <v>1956</v>
      </c>
      <c r="C48" s="2403"/>
      <c r="D48" s="2403"/>
      <c r="E48" s="892"/>
      <c r="F48" s="892"/>
      <c r="G48" s="892"/>
      <c r="H48" s="2403" t="s">
        <v>1960</v>
      </c>
      <c r="I48" s="2403"/>
      <c r="J48" s="2403"/>
      <c r="K48" s="2403"/>
      <c r="L48" s="2403"/>
    </row>
    <row r="49" spans="1:12" x14ac:dyDescent="0.45">
      <c r="A49" s="892"/>
      <c r="B49" s="892"/>
      <c r="C49" s="892"/>
      <c r="D49" s="892"/>
      <c r="E49" s="892"/>
      <c r="F49" s="892"/>
      <c r="G49" s="892"/>
      <c r="H49" s="2403" t="s">
        <v>1961</v>
      </c>
      <c r="I49" s="2403"/>
      <c r="J49" s="2403"/>
      <c r="K49" s="2403"/>
      <c r="L49" s="2403"/>
    </row>
  </sheetData>
  <customSheetViews>
    <customSheetView guid="{8CC598B7-8EB7-4AE3-BEF6-CBCE0253806D}" showGridLines="0" showRowCol="0" hiddenRows="1" state="veryHidden">
      <selection activeCell="E1" sqref="E1"/>
      <pageMargins left="0.46" right="0.48" top="0.75" bottom="0.75" header="0.3" footer="0.3"/>
      <pageSetup orientation="portrait" r:id="rId1"/>
    </customSheetView>
  </customSheetViews>
  <mergeCells count="17">
    <mergeCell ref="H32:L33"/>
    <mergeCell ref="G22:H22"/>
    <mergeCell ref="H48:L48"/>
    <mergeCell ref="H49:L49"/>
    <mergeCell ref="B48:D48"/>
    <mergeCell ref="B36:D36"/>
    <mergeCell ref="G30:H30"/>
    <mergeCell ref="A5:D5"/>
    <mergeCell ref="A6:D6"/>
    <mergeCell ref="A7:D7"/>
    <mergeCell ref="A8:D8"/>
    <mergeCell ref="A9:D9"/>
    <mergeCell ref="G9:L9"/>
    <mergeCell ref="G5:L5"/>
    <mergeCell ref="G6:L6"/>
    <mergeCell ref="G7:L7"/>
    <mergeCell ref="G8:L8"/>
  </mergeCells>
  <pageMargins left="0.46" right="0.48" top="0.75" bottom="0.75" header="0.3" footer="0.3"/>
  <pageSetup orientation="portrait" r:id="rId2"/>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08A2-6F34-4BB8-AC5F-BF2C59BDE8D8}">
  <sheetPr codeName="TNDN_03_1A1">
    <pageSetUpPr fitToPage="1"/>
  </sheetPr>
  <dimension ref="B1:M49"/>
  <sheetViews>
    <sheetView showGridLines="0" showRowColHeaders="0" zoomScaleNormal="100" workbookViewId="0">
      <selection activeCell="E1" sqref="E1"/>
    </sheetView>
  </sheetViews>
  <sheetFormatPr defaultColWidth="9.26953125" defaultRowHeight="16" x14ac:dyDescent="0.45"/>
  <cols>
    <col min="1" max="1" width="9.26953125" style="367"/>
    <col min="2" max="2" width="6.26953125" style="367" customWidth="1"/>
    <col min="3" max="3" width="58" style="367" customWidth="1"/>
    <col min="4" max="4" width="6.7265625" style="367" customWidth="1"/>
    <col min="5" max="5" width="27.54296875" style="367" customWidth="1"/>
    <col min="6" max="7" width="6.26953125" style="367" customWidth="1"/>
    <col min="8" max="8" width="5.7265625" style="367" customWidth="1"/>
    <col min="9" max="9" width="11.26953125" style="367" customWidth="1"/>
    <col min="10" max="10" width="17.26953125" style="367" customWidth="1"/>
    <col min="11" max="11" width="19.54296875" style="367" customWidth="1"/>
    <col min="12" max="12" width="16" style="367" customWidth="1"/>
    <col min="13" max="13" width="18.7265625" style="367" customWidth="1"/>
    <col min="14" max="16384" width="9.26953125" style="367"/>
  </cols>
  <sheetData>
    <row r="1" spans="2:13" ht="16.5" x14ac:dyDescent="0.45">
      <c r="B1" s="424"/>
      <c r="C1" s="425"/>
      <c r="D1" s="425"/>
      <c r="E1" s="425"/>
      <c r="F1" s="1850"/>
      <c r="G1" s="1850"/>
      <c r="H1" s="425"/>
      <c r="I1" s="425"/>
      <c r="J1" s="425"/>
      <c r="K1" s="425"/>
      <c r="L1" s="425"/>
      <c r="M1" s="428"/>
    </row>
    <row r="2" spans="2:13" x14ac:dyDescent="0.45">
      <c r="B2" s="426"/>
      <c r="C2" s="427"/>
      <c r="D2" s="427"/>
      <c r="E2" s="427"/>
      <c r="F2" s="1851"/>
      <c r="G2" s="1851"/>
      <c r="H2" s="427"/>
      <c r="I2" s="427"/>
      <c r="J2" s="427"/>
      <c r="K2" s="427"/>
      <c r="L2" s="427"/>
      <c r="M2" s="429"/>
    </row>
    <row r="3" spans="2:13" x14ac:dyDescent="0.45">
      <c r="F3" s="912"/>
    </row>
    <row r="4" spans="2:13" x14ac:dyDescent="0.45">
      <c r="F4" s="912"/>
    </row>
    <row r="5" spans="2:13" ht="21" x14ac:dyDescent="0.55000000000000004">
      <c r="B5" s="2374" t="s">
        <v>670</v>
      </c>
      <c r="C5" s="2374"/>
      <c r="D5" s="2374"/>
      <c r="E5" s="2374"/>
      <c r="F5" s="913"/>
      <c r="H5" s="2374" t="s">
        <v>670</v>
      </c>
      <c r="I5" s="2374"/>
      <c r="J5" s="2374"/>
      <c r="K5" s="2374"/>
      <c r="L5" s="2374"/>
      <c r="M5" s="2374"/>
    </row>
    <row r="6" spans="2:13" ht="21" x14ac:dyDescent="0.55000000000000004">
      <c r="B6" s="2374" t="s">
        <v>671</v>
      </c>
      <c r="C6" s="2374"/>
      <c r="D6" s="2374"/>
      <c r="E6" s="2374"/>
      <c r="F6" s="913"/>
      <c r="H6" s="2374" t="s">
        <v>687</v>
      </c>
      <c r="I6" s="2374"/>
      <c r="J6" s="2374"/>
      <c r="K6" s="2374"/>
      <c r="L6" s="2374"/>
      <c r="M6" s="2374"/>
    </row>
    <row r="7" spans="2:13" ht="27.75" customHeight="1" x14ac:dyDescent="0.45">
      <c r="B7" s="2397" t="s">
        <v>4096</v>
      </c>
      <c r="C7" s="2398"/>
      <c r="D7" s="2398"/>
      <c r="E7" s="2398"/>
      <c r="F7" s="914"/>
      <c r="H7" s="2397" t="s">
        <v>4089</v>
      </c>
      <c r="I7" s="2397"/>
      <c r="J7" s="2397"/>
      <c r="K7" s="2397"/>
      <c r="L7" s="2397"/>
      <c r="M7" s="2397"/>
    </row>
    <row r="8" spans="2:13" ht="16.5" x14ac:dyDescent="0.45">
      <c r="B8" s="2399" t="str">
        <f>"[01] Kỳ tính thuế: từ "&amp;TEXT(DATE(KB_Nam,1,1),"DD/MM/YYYY")&amp;" đến "&amp;TEXT(KB_Den,"DD/MM/YYYY")</f>
        <v>[01] Kỳ tính thuế: từ 01/01/2026 đến 31/12/2026</v>
      </c>
      <c r="C8" s="2399"/>
      <c r="D8" s="2399"/>
      <c r="E8" s="2399"/>
      <c r="F8" s="913"/>
      <c r="H8" s="2376" t="str">
        <f>"[01] Kỳ tính thuế: từ "&amp;TEXT(DATE(KB_Nam,1,1),"DD/MM/YYYY")&amp;" đến "&amp;TEXT(KB_Den,"DD/MM/YYYY")</f>
        <v>[01] Kỳ tính thuế: từ 01/01/2026 đến 31/12/2026</v>
      </c>
      <c r="I8" s="2376"/>
      <c r="J8" s="2376"/>
      <c r="K8" s="2376"/>
      <c r="L8" s="2376"/>
      <c r="M8" s="2376"/>
    </row>
    <row r="9" spans="2:13" ht="16.5" x14ac:dyDescent="0.45">
      <c r="B9" s="2376" t="s">
        <v>672</v>
      </c>
      <c r="C9" s="2376"/>
      <c r="D9" s="2376"/>
      <c r="E9" s="2376"/>
      <c r="F9" s="915"/>
      <c r="H9" s="2376" t="s">
        <v>672</v>
      </c>
      <c r="I9" s="2376"/>
      <c r="J9" s="2376"/>
      <c r="K9" s="2376"/>
      <c r="L9" s="2376"/>
      <c r="M9" s="2376"/>
    </row>
    <row r="10" spans="2:13" ht="16.5" x14ac:dyDescent="0.45">
      <c r="B10" s="381" t="str">
        <f>"[02] Tên người nộp thuế: "&amp;KB_CTy</f>
        <v xml:space="preserve">[02] Tên người nộp thuế: </v>
      </c>
      <c r="C10" s="381"/>
      <c r="D10" s="381"/>
      <c r="E10" s="381"/>
      <c r="F10" s="912"/>
      <c r="H10" s="381" t="str">
        <f>"[02] Tên người nộp thuế: "&amp;KB_CTy</f>
        <v xml:space="preserve">[02] Tên người nộp thuế: </v>
      </c>
      <c r="I10" s="381"/>
      <c r="J10" s="381"/>
      <c r="K10" s="381"/>
      <c r="L10" s="381"/>
      <c r="M10" s="381"/>
    </row>
    <row r="11" spans="2:13" ht="16.5" x14ac:dyDescent="0.45">
      <c r="B11" s="381" t="str">
        <f>"[03] Mã số thuế: "&amp;KB_MST</f>
        <v xml:space="preserve">[03] Mã số thuế: </v>
      </c>
      <c r="C11" s="381"/>
      <c r="D11" s="381"/>
      <c r="E11" s="381"/>
      <c r="F11" s="912"/>
      <c r="H11" s="381" t="str">
        <f>"[03] Mã số thuế: "&amp;KB_MST</f>
        <v xml:space="preserve">[03] Mã số thuế: </v>
      </c>
      <c r="I11" s="381"/>
      <c r="J11" s="381"/>
      <c r="K11" s="381"/>
      <c r="L11" s="381"/>
      <c r="M11" s="381"/>
    </row>
    <row r="12" spans="2:13" x14ac:dyDescent="0.45">
      <c r="E12" s="728" t="s">
        <v>237</v>
      </c>
      <c r="F12" s="912"/>
      <c r="H12" s="377"/>
      <c r="M12" s="728" t="s">
        <v>237</v>
      </c>
    </row>
    <row r="13" spans="2:13" ht="48" x14ac:dyDescent="0.45">
      <c r="B13" s="434" t="s">
        <v>45</v>
      </c>
      <c r="C13" s="435" t="s">
        <v>281</v>
      </c>
      <c r="D13" s="435" t="s">
        <v>410</v>
      </c>
      <c r="E13" s="436" t="s">
        <v>246</v>
      </c>
      <c r="F13" s="916"/>
      <c r="H13" s="434" t="s">
        <v>45</v>
      </c>
      <c r="I13" s="435" t="s">
        <v>688</v>
      </c>
      <c r="J13" s="435" t="s">
        <v>689</v>
      </c>
      <c r="K13" s="435" t="s">
        <v>692</v>
      </c>
      <c r="L13" s="435" t="s">
        <v>690</v>
      </c>
      <c r="M13" s="436" t="s">
        <v>691</v>
      </c>
    </row>
    <row r="14" spans="2:13" x14ac:dyDescent="0.45">
      <c r="B14" s="386" t="s">
        <v>27</v>
      </c>
      <c r="C14" s="387" t="s">
        <v>28</v>
      </c>
      <c r="D14" s="387" t="s">
        <v>29</v>
      </c>
      <c r="E14" s="388" t="s">
        <v>53</v>
      </c>
      <c r="F14" s="916"/>
      <c r="H14" s="386" t="s">
        <v>27</v>
      </c>
      <c r="I14" s="387" t="s">
        <v>28</v>
      </c>
      <c r="J14" s="387" t="s">
        <v>29</v>
      </c>
      <c r="K14" s="387" t="s">
        <v>53</v>
      </c>
      <c r="L14" s="387" t="s">
        <v>54</v>
      </c>
      <c r="M14" s="388" t="s">
        <v>55</v>
      </c>
    </row>
    <row r="15" spans="2:13" ht="16.5" x14ac:dyDescent="0.45">
      <c r="B15" s="2052"/>
      <c r="C15" s="2060" t="s">
        <v>673</v>
      </c>
      <c r="D15" s="2054"/>
      <c r="E15" s="457"/>
      <c r="F15" s="917"/>
      <c r="H15" s="2056" t="s">
        <v>39</v>
      </c>
      <c r="I15" s="2061" t="s">
        <v>1958</v>
      </c>
      <c r="J15" s="2059"/>
      <c r="K15" s="2059"/>
      <c r="L15" s="2059"/>
      <c r="M15" s="457"/>
    </row>
    <row r="16" spans="2:13" x14ac:dyDescent="0.45">
      <c r="B16" s="872">
        <v>1</v>
      </c>
      <c r="C16" s="906" t="s">
        <v>674</v>
      </c>
      <c r="D16" s="873" t="s">
        <v>1947</v>
      </c>
      <c r="E16" s="704">
        <f>KQKD!$H$13</f>
        <v>0</v>
      </c>
      <c r="F16" s="918"/>
      <c r="H16" s="2055">
        <v>1</v>
      </c>
      <c r="I16" s="2057">
        <f>KB_Nam-5</f>
        <v>2021</v>
      </c>
      <c r="J16" s="1448"/>
      <c r="K16" s="1448"/>
      <c r="L16" s="1448"/>
      <c r="M16" s="704">
        <f t="shared" ref="M16:M28" si="0">J16-K16-L16</f>
        <v>0</v>
      </c>
    </row>
    <row r="17" spans="2:13" x14ac:dyDescent="0.45">
      <c r="B17" s="613"/>
      <c r="C17" s="392" t="s">
        <v>675</v>
      </c>
      <c r="D17" s="418" t="s">
        <v>1948</v>
      </c>
      <c r="E17" s="411"/>
      <c r="F17" s="917"/>
      <c r="H17" s="925">
        <v>2</v>
      </c>
      <c r="I17" s="923">
        <f>KB_Nam-4</f>
        <v>2022</v>
      </c>
      <c r="J17" s="410"/>
      <c r="K17" s="410"/>
      <c r="L17" s="410"/>
      <c r="M17" s="411">
        <f t="shared" si="0"/>
        <v>0</v>
      </c>
    </row>
    <row r="18" spans="2:13" x14ac:dyDescent="0.45">
      <c r="B18" s="613">
        <v>2</v>
      </c>
      <c r="C18" s="392" t="s">
        <v>1950</v>
      </c>
      <c r="D18" s="418" t="s">
        <v>1638</v>
      </c>
      <c r="E18" s="411">
        <f>KQKD!H14</f>
        <v>0</v>
      </c>
      <c r="F18" s="918"/>
      <c r="H18" s="925">
        <v>3</v>
      </c>
      <c r="I18" s="923">
        <f>KB_Nam-3</f>
        <v>2023</v>
      </c>
      <c r="J18" s="410"/>
      <c r="K18" s="410"/>
      <c r="L18" s="410"/>
      <c r="M18" s="411">
        <f t="shared" si="0"/>
        <v>0</v>
      </c>
    </row>
    <row r="19" spans="2:13" x14ac:dyDescent="0.45">
      <c r="B19" s="613" t="s">
        <v>382</v>
      </c>
      <c r="C19" s="392" t="s">
        <v>676</v>
      </c>
      <c r="D19" s="418" t="s">
        <v>1639</v>
      </c>
      <c r="E19" s="411">
        <f>+VLOOKUP(5211,Bang_CDSPS,6,0)</f>
        <v>0</v>
      </c>
      <c r="F19" s="918"/>
      <c r="H19" s="925">
        <v>4</v>
      </c>
      <c r="I19" s="923">
        <f>KB_Nam-2</f>
        <v>2024</v>
      </c>
      <c r="J19" s="410"/>
      <c r="K19" s="410"/>
      <c r="L19" s="410"/>
      <c r="M19" s="411">
        <f t="shared" si="0"/>
        <v>0</v>
      </c>
    </row>
    <row r="20" spans="2:13" x14ac:dyDescent="0.45">
      <c r="B20" s="613" t="s">
        <v>384</v>
      </c>
      <c r="C20" s="392" t="s">
        <v>677</v>
      </c>
      <c r="D20" s="418" t="s">
        <v>684</v>
      </c>
      <c r="E20" s="411">
        <f>+VLOOKUP(5212,Bang_CDSPS,6,0)</f>
        <v>0</v>
      </c>
      <c r="F20" s="918"/>
      <c r="H20" s="925">
        <v>5</v>
      </c>
      <c r="I20" s="923">
        <f>KB_Nam-1</f>
        <v>2025</v>
      </c>
      <c r="J20" s="410"/>
      <c r="K20" s="410"/>
      <c r="L20" s="410"/>
      <c r="M20" s="411">
        <f t="shared" si="0"/>
        <v>0</v>
      </c>
    </row>
    <row r="21" spans="2:13" x14ac:dyDescent="0.45">
      <c r="B21" s="613" t="s">
        <v>386</v>
      </c>
      <c r="C21" s="392" t="s">
        <v>1949</v>
      </c>
      <c r="D21" s="418" t="s">
        <v>685</v>
      </c>
      <c r="E21" s="411">
        <f>+VLOOKUP(5213,Bang_CDSPS,6,0)</f>
        <v>0</v>
      </c>
      <c r="F21" s="917"/>
      <c r="H21" s="925"/>
      <c r="I21" s="923"/>
      <c r="J21" s="410"/>
      <c r="K21" s="410"/>
      <c r="L21" s="410"/>
      <c r="M21" s="411">
        <f t="shared" si="0"/>
        <v>0</v>
      </c>
    </row>
    <row r="22" spans="2:13" x14ac:dyDescent="0.45">
      <c r="B22" s="613">
        <v>3</v>
      </c>
      <c r="C22" s="392" t="s">
        <v>678</v>
      </c>
      <c r="D22" s="418" t="s">
        <v>59</v>
      </c>
      <c r="E22" s="411">
        <f>KQKD!$H$19</f>
        <v>0</v>
      </c>
      <c r="F22" s="917"/>
      <c r="H22" s="929" t="s">
        <v>82</v>
      </c>
      <c r="I22" s="393" t="s">
        <v>1947</v>
      </c>
      <c r="J22" s="410">
        <f>SUM(J16:J20)</f>
        <v>0</v>
      </c>
      <c r="K22" s="410">
        <f>SUM(K16:K20)</f>
        <v>0</v>
      </c>
      <c r="L22" s="410">
        <f>SUM(L16:L20)</f>
        <v>0</v>
      </c>
      <c r="M22" s="411">
        <f t="shared" si="0"/>
        <v>0</v>
      </c>
    </row>
    <row r="23" spans="2:13" ht="16.5" x14ac:dyDescent="0.45">
      <c r="B23" s="613"/>
      <c r="C23" s="392" t="s">
        <v>1951</v>
      </c>
      <c r="D23" s="418" t="s">
        <v>60</v>
      </c>
      <c r="E23" s="411">
        <f>+VLOOKUP(5151,Bang_CDSPS,6,0)</f>
        <v>0</v>
      </c>
      <c r="F23" s="917"/>
      <c r="H23" s="926" t="s">
        <v>40</v>
      </c>
      <c r="I23" s="1849" t="s">
        <v>1959</v>
      </c>
      <c r="J23" s="456"/>
      <c r="K23" s="456"/>
      <c r="L23" s="456"/>
      <c r="M23" s="457"/>
    </row>
    <row r="24" spans="2:13" x14ac:dyDescent="0.45">
      <c r="B24" s="613">
        <v>4</v>
      </c>
      <c r="C24" s="392" t="s">
        <v>1952</v>
      </c>
      <c r="D24" s="418" t="s">
        <v>61</v>
      </c>
      <c r="E24" s="411">
        <f>+E25+E26+E27</f>
        <v>0</v>
      </c>
      <c r="F24" s="918"/>
      <c r="H24" s="925">
        <v>1</v>
      </c>
      <c r="I24" s="923">
        <f>KB_Nam-5</f>
        <v>2021</v>
      </c>
      <c r="J24" s="410"/>
      <c r="K24" s="410"/>
      <c r="L24" s="410"/>
      <c r="M24" s="411">
        <f t="shared" si="0"/>
        <v>0</v>
      </c>
    </row>
    <row r="25" spans="2:13" x14ac:dyDescent="0.45">
      <c r="B25" s="613" t="s">
        <v>382</v>
      </c>
      <c r="C25" s="392" t="s">
        <v>298</v>
      </c>
      <c r="D25" s="418" t="s">
        <v>62</v>
      </c>
      <c r="E25" s="411">
        <f>KQKD!$H$16</f>
        <v>0</v>
      </c>
      <c r="F25" s="917"/>
      <c r="H25" s="925">
        <v>2</v>
      </c>
      <c r="I25" s="923">
        <f>KB_Nam-4</f>
        <v>2022</v>
      </c>
      <c r="J25" s="410"/>
      <c r="K25" s="410"/>
      <c r="L25" s="410"/>
      <c r="M25" s="411">
        <f t="shared" si="0"/>
        <v>0</v>
      </c>
    </row>
    <row r="26" spans="2:13" x14ac:dyDescent="0.45">
      <c r="B26" s="613" t="s">
        <v>384</v>
      </c>
      <c r="C26" s="392" t="s">
        <v>679</v>
      </c>
      <c r="D26" s="418" t="s">
        <v>76</v>
      </c>
      <c r="E26" s="411">
        <f>KQKD!$H$22</f>
        <v>0</v>
      </c>
      <c r="F26" s="918"/>
      <c r="H26" s="925">
        <v>3</v>
      </c>
      <c r="I26" s="923">
        <f>KB_Nam-3</f>
        <v>2023</v>
      </c>
      <c r="J26" s="410"/>
      <c r="K26" s="410"/>
      <c r="L26" s="410"/>
      <c r="M26" s="411">
        <f t="shared" si="0"/>
        <v>0</v>
      </c>
    </row>
    <row r="27" spans="2:13" x14ac:dyDescent="0.45">
      <c r="B27" s="613" t="s">
        <v>386</v>
      </c>
      <c r="C27" s="392" t="s">
        <v>680</v>
      </c>
      <c r="D27" s="418" t="s">
        <v>77</v>
      </c>
      <c r="E27" s="411">
        <f>KQKD!$H$23</f>
        <v>0</v>
      </c>
      <c r="F27" s="918"/>
      <c r="H27" s="925">
        <v>4</v>
      </c>
      <c r="I27" s="923">
        <f>KB_Nam-2</f>
        <v>2024</v>
      </c>
      <c r="J27" s="410"/>
      <c r="K27" s="410"/>
      <c r="L27" s="410"/>
      <c r="M27" s="411">
        <f t="shared" si="0"/>
        <v>0</v>
      </c>
    </row>
    <row r="28" spans="2:13" x14ac:dyDescent="0.45">
      <c r="B28" s="613">
        <v>5</v>
      </c>
      <c r="C28" s="392" t="s">
        <v>681</v>
      </c>
      <c r="D28" s="418" t="s">
        <v>78</v>
      </c>
      <c r="E28" s="411">
        <f>KQKD!$H$20</f>
        <v>0</v>
      </c>
      <c r="F28" s="918"/>
      <c r="H28" s="925">
        <v>5</v>
      </c>
      <c r="I28" s="923">
        <f>KB_Nam-1</f>
        <v>2025</v>
      </c>
      <c r="J28" s="410"/>
      <c r="K28" s="410"/>
      <c r="L28" s="410"/>
      <c r="M28" s="411">
        <f t="shared" si="0"/>
        <v>0</v>
      </c>
    </row>
    <row r="29" spans="2:13" x14ac:dyDescent="0.45">
      <c r="B29" s="858"/>
      <c r="C29" s="894" t="s">
        <v>969</v>
      </c>
      <c r="D29" s="870" t="s">
        <v>513</v>
      </c>
      <c r="E29" s="699">
        <f>KQKD!$H$21</f>
        <v>0</v>
      </c>
      <c r="F29" s="918"/>
      <c r="H29" s="925"/>
      <c r="I29" s="393"/>
      <c r="J29" s="410"/>
      <c r="K29" s="410"/>
      <c r="L29" s="410"/>
      <c r="M29" s="411"/>
    </row>
    <row r="30" spans="2:13" ht="33" x14ac:dyDescent="0.45">
      <c r="B30" s="874">
        <v>6</v>
      </c>
      <c r="C30" s="875" t="s">
        <v>1953</v>
      </c>
      <c r="D30" s="879" t="s">
        <v>514</v>
      </c>
      <c r="E30" s="443">
        <f>+E16-E18+E22-E24-E28</f>
        <v>0</v>
      </c>
      <c r="F30" s="918"/>
      <c r="H30" s="930" t="s">
        <v>82</v>
      </c>
      <c r="I30" s="414" t="s">
        <v>1948</v>
      </c>
      <c r="J30" s="412">
        <f>SUM(J24:J28)</f>
        <v>0</v>
      </c>
      <c r="K30" s="412">
        <f>SUM(K24:K28)</f>
        <v>0</v>
      </c>
      <c r="L30" s="412">
        <f>SUM(L24:L28)</f>
        <v>0</v>
      </c>
      <c r="M30" s="413">
        <f>J30-K30-L30</f>
        <v>0</v>
      </c>
    </row>
    <row r="31" spans="2:13" x14ac:dyDescent="0.45">
      <c r="B31" s="872">
        <v>7</v>
      </c>
      <c r="C31" s="906" t="s">
        <v>682</v>
      </c>
      <c r="D31" s="873" t="s">
        <v>515</v>
      </c>
      <c r="E31" s="704">
        <f>KQKD!$H$25</f>
        <v>0</v>
      </c>
      <c r="F31" s="912"/>
    </row>
    <row r="32" spans="2:13" x14ac:dyDescent="0.45">
      <c r="B32" s="858">
        <v>8</v>
      </c>
      <c r="C32" s="894" t="s">
        <v>683</v>
      </c>
      <c r="D32" s="870" t="s">
        <v>516</v>
      </c>
      <c r="E32" s="699">
        <f>KQKD!$H$26</f>
        <v>0</v>
      </c>
      <c r="F32" s="919"/>
      <c r="I32" s="2400" t="s">
        <v>476</v>
      </c>
      <c r="J32" s="2400"/>
      <c r="K32" s="2400"/>
      <c r="L32" s="2400"/>
      <c r="M32" s="2400"/>
    </row>
    <row r="33" spans="2:13" ht="16.5" x14ac:dyDescent="0.45">
      <c r="B33" s="877">
        <v>9</v>
      </c>
      <c r="C33" s="920" t="s">
        <v>1954</v>
      </c>
      <c r="D33" s="885" t="s">
        <v>517</v>
      </c>
      <c r="E33" s="717">
        <f>+E31-E32</f>
        <v>0</v>
      </c>
      <c r="F33" s="912"/>
      <c r="I33" s="2400"/>
      <c r="J33" s="2400"/>
      <c r="K33" s="2400"/>
      <c r="L33" s="2400"/>
      <c r="M33" s="2400"/>
    </row>
    <row r="34" spans="2:13" ht="33" x14ac:dyDescent="0.45">
      <c r="B34" s="874">
        <v>10</v>
      </c>
      <c r="C34" s="921" t="s">
        <v>1955</v>
      </c>
      <c r="D34" s="879" t="s">
        <v>518</v>
      </c>
      <c r="E34" s="443">
        <f>+E30+E33</f>
        <v>0</v>
      </c>
      <c r="F34" s="912"/>
      <c r="J34" s="432"/>
    </row>
    <row r="35" spans="2:13" x14ac:dyDescent="0.45">
      <c r="B35" s="581"/>
      <c r="C35" s="581"/>
      <c r="D35" s="581"/>
      <c r="E35" s="581"/>
      <c r="F35" s="581"/>
      <c r="G35" s="581"/>
      <c r="I35" s="581"/>
      <c r="J35" s="741"/>
      <c r="K35" s="581"/>
      <c r="M35" s="581"/>
    </row>
    <row r="36" spans="2:13" x14ac:dyDescent="0.45">
      <c r="B36" s="581"/>
      <c r="C36" s="2404" t="s">
        <v>476</v>
      </c>
      <c r="D36" s="2404"/>
      <c r="E36" s="2404"/>
      <c r="F36" s="581"/>
      <c r="G36" s="581"/>
      <c r="I36" s="581"/>
      <c r="J36" s="741"/>
      <c r="K36" s="581"/>
      <c r="M36" s="581"/>
    </row>
    <row r="37" spans="2:13" x14ac:dyDescent="0.45">
      <c r="B37" s="581"/>
      <c r="C37" s="581"/>
      <c r="D37" s="722" t="s">
        <v>398</v>
      </c>
      <c r="E37" s="581"/>
      <c r="F37" s="581"/>
      <c r="G37" s="581"/>
      <c r="I37" s="581"/>
      <c r="J37" s="723"/>
      <c r="K37" s="581"/>
      <c r="L37" s="432" t="s">
        <v>398</v>
      </c>
      <c r="M37" s="581"/>
    </row>
    <row r="38" spans="2:13" x14ac:dyDescent="0.45">
      <c r="B38" s="739" t="s">
        <v>477</v>
      </c>
      <c r="C38" s="581"/>
      <c r="D38" s="741" t="s">
        <v>399</v>
      </c>
      <c r="E38" s="581"/>
      <c r="F38" s="581"/>
      <c r="G38" s="581"/>
      <c r="H38" s="739" t="s">
        <v>4090</v>
      </c>
      <c r="I38" s="581"/>
      <c r="J38" s="723"/>
      <c r="K38" s="581"/>
      <c r="L38" s="741" t="s">
        <v>399</v>
      </c>
      <c r="M38" s="581"/>
    </row>
    <row r="39" spans="2:13" x14ac:dyDescent="0.45">
      <c r="B39" s="581" t="s">
        <v>478</v>
      </c>
      <c r="C39" s="581"/>
      <c r="D39" s="741" t="s">
        <v>401</v>
      </c>
      <c r="E39" s="581"/>
      <c r="F39" s="581"/>
      <c r="G39" s="581"/>
      <c r="H39" s="581" t="s">
        <v>4091</v>
      </c>
      <c r="I39" s="581"/>
      <c r="J39" s="723"/>
      <c r="K39" s="581"/>
      <c r="L39" s="741" t="s">
        <v>401</v>
      </c>
      <c r="M39" s="581"/>
    </row>
    <row r="40" spans="2:13" x14ac:dyDescent="0.45">
      <c r="B40" s="581" t="s">
        <v>480</v>
      </c>
      <c r="C40" s="581"/>
      <c r="D40" s="723" t="s">
        <v>403</v>
      </c>
      <c r="E40" s="581"/>
      <c r="F40" s="581"/>
      <c r="G40" s="581"/>
      <c r="H40" s="581" t="s">
        <v>4092</v>
      </c>
      <c r="I40" s="581"/>
      <c r="J40" s="723"/>
      <c r="K40" s="581"/>
      <c r="L40" s="723" t="s">
        <v>4093</v>
      </c>
      <c r="M40" s="581"/>
    </row>
    <row r="41" spans="2:13" x14ac:dyDescent="0.45">
      <c r="B41" s="581"/>
      <c r="C41" s="581"/>
      <c r="D41" s="723"/>
      <c r="E41" s="581"/>
      <c r="F41" s="581"/>
      <c r="G41" s="581"/>
      <c r="H41" s="581"/>
      <c r="I41" s="581"/>
      <c r="J41" s="723"/>
      <c r="K41" s="581"/>
      <c r="L41" s="723"/>
      <c r="M41" s="581"/>
    </row>
    <row r="42" spans="2:13" x14ac:dyDescent="0.45">
      <c r="B42" s="581"/>
      <c r="C42" s="581"/>
      <c r="D42" s="723"/>
      <c r="E42" s="581"/>
      <c r="F42" s="581"/>
      <c r="G42" s="581"/>
      <c r="H42" s="581"/>
      <c r="I42" s="581"/>
      <c r="J42" s="723"/>
      <c r="K42" s="581"/>
      <c r="L42" s="723"/>
      <c r="M42" s="581"/>
    </row>
    <row r="43" spans="2:13" x14ac:dyDescent="0.45">
      <c r="B43" s="581"/>
      <c r="C43" s="581"/>
      <c r="D43" s="723"/>
      <c r="E43" s="581"/>
      <c r="F43" s="581"/>
      <c r="G43" s="581"/>
      <c r="H43" s="581"/>
      <c r="I43" s="581"/>
      <c r="J43" s="741"/>
      <c r="K43" s="581"/>
      <c r="M43" s="581"/>
    </row>
    <row r="44" spans="2:13" ht="23.25" customHeight="1" x14ac:dyDescent="0.45">
      <c r="B44" s="581"/>
      <c r="C44" s="581"/>
      <c r="D44" s="723"/>
      <c r="E44" s="581"/>
      <c r="F44" s="928"/>
      <c r="G44" s="581"/>
      <c r="H44" s="581"/>
      <c r="I44" s="581"/>
      <c r="J44" s="581"/>
      <c r="K44" s="581"/>
      <c r="L44" s="741"/>
      <c r="M44" s="581"/>
    </row>
    <row r="45" spans="2:13" x14ac:dyDescent="0.45">
      <c r="B45" s="581"/>
      <c r="C45" s="581"/>
      <c r="D45" s="723"/>
      <c r="E45" s="581"/>
      <c r="F45" s="581"/>
      <c r="G45" s="581"/>
      <c r="H45" s="581"/>
      <c r="I45" s="581"/>
      <c r="J45" s="581"/>
      <c r="K45" s="581"/>
      <c r="L45" s="581"/>
      <c r="M45" s="581"/>
    </row>
    <row r="46" spans="2:13" x14ac:dyDescent="0.45">
      <c r="B46" s="581"/>
      <c r="C46" s="581"/>
      <c r="D46" s="741">
        <f>KB_GD</f>
        <v>0</v>
      </c>
      <c r="E46" s="581"/>
      <c r="F46" s="581"/>
      <c r="G46" s="581"/>
      <c r="H46" s="581"/>
      <c r="I46" s="581"/>
      <c r="J46" s="581"/>
      <c r="K46" s="581"/>
      <c r="L46" s="741">
        <f>KB_GD</f>
        <v>0</v>
      </c>
      <c r="M46" s="581"/>
    </row>
    <row r="47" spans="2:13" x14ac:dyDescent="0.45">
      <c r="B47" s="892" t="s">
        <v>404</v>
      </c>
      <c r="C47" s="892"/>
      <c r="D47" s="892"/>
      <c r="E47" s="892"/>
      <c r="F47" s="892"/>
      <c r="G47" s="892"/>
      <c r="H47" s="892" t="s">
        <v>404</v>
      </c>
      <c r="I47" s="892"/>
      <c r="J47" s="892"/>
      <c r="K47" s="892"/>
      <c r="L47" s="892"/>
      <c r="M47" s="892"/>
    </row>
    <row r="48" spans="2:13" ht="12.75" customHeight="1" x14ac:dyDescent="0.45">
      <c r="B48" s="892"/>
      <c r="C48" s="2403" t="s">
        <v>4097</v>
      </c>
      <c r="D48" s="2403"/>
      <c r="E48" s="2403"/>
      <c r="F48" s="892"/>
      <c r="G48" s="892"/>
      <c r="H48" s="892"/>
      <c r="I48" s="2403" t="s">
        <v>4094</v>
      </c>
      <c r="J48" s="2403"/>
      <c r="K48" s="2403"/>
      <c r="L48" s="2403"/>
      <c r="M48" s="2403"/>
    </row>
    <row r="49" spans="2:13" x14ac:dyDescent="0.45">
      <c r="B49" s="892"/>
      <c r="C49" s="892"/>
      <c r="D49" s="892"/>
      <c r="E49" s="892"/>
      <c r="F49" s="892"/>
      <c r="G49" s="892"/>
      <c r="H49" s="892"/>
      <c r="I49" s="2403" t="s">
        <v>4095</v>
      </c>
      <c r="J49" s="2403"/>
      <c r="K49" s="2403"/>
      <c r="L49" s="2403"/>
      <c r="M49" s="2403"/>
    </row>
  </sheetData>
  <mergeCells count="15">
    <mergeCell ref="C36:E36"/>
    <mergeCell ref="C48:E48"/>
    <mergeCell ref="I48:M48"/>
    <mergeCell ref="I49:M49"/>
    <mergeCell ref="B8:E8"/>
    <mergeCell ref="H8:M8"/>
    <mergeCell ref="B9:E9"/>
    <mergeCell ref="H9:M9"/>
    <mergeCell ref="I32:M33"/>
    <mergeCell ref="B5:E5"/>
    <mergeCell ref="H5:M5"/>
    <mergeCell ref="B6:E6"/>
    <mergeCell ref="H6:M6"/>
    <mergeCell ref="B7:E7"/>
    <mergeCell ref="H7:M7"/>
  </mergeCells>
  <pageMargins left="0.46" right="0.48"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E46D-492F-4C49-8748-42C3DF5B2A2E}">
  <sheetPr codeName="sGDLK">
    <tabColor theme="5" tint="-0.249977111117893"/>
  </sheetPr>
  <dimension ref="A3:G329"/>
  <sheetViews>
    <sheetView showGridLines="0" showRowColHeaders="0" workbookViewId="0">
      <selection activeCell="K20" sqref="K20"/>
    </sheetView>
  </sheetViews>
  <sheetFormatPr defaultColWidth="9.1796875" defaultRowHeight="16.5" x14ac:dyDescent="0.45"/>
  <cols>
    <col min="1" max="1" width="19.7265625" style="26" customWidth="1"/>
    <col min="2" max="2" width="95.26953125" style="26" customWidth="1"/>
    <col min="3" max="3" width="8" style="26" customWidth="1"/>
    <col min="4" max="4" width="28.7265625" style="26" customWidth="1"/>
    <col min="5" max="5" width="19.7265625" style="26" customWidth="1"/>
    <col min="6" max="6" width="20.54296875" style="26" customWidth="1"/>
    <col min="7" max="7" width="19.1796875" style="26" customWidth="1"/>
    <col min="8" max="16384" width="9.1796875" style="26"/>
  </cols>
  <sheetData>
    <row r="3" spans="1:4" ht="25" x14ac:dyDescent="0.7">
      <c r="A3" s="130" t="s">
        <v>2043</v>
      </c>
      <c r="B3" s="131"/>
      <c r="C3" s="132"/>
      <c r="D3" s="133" t="s">
        <v>2044</v>
      </c>
    </row>
    <row r="4" spans="1:4" x14ac:dyDescent="0.45">
      <c r="A4" s="131" t="s">
        <v>2045</v>
      </c>
      <c r="B4" s="134"/>
      <c r="C4" s="134"/>
    </row>
    <row r="5" spans="1:4" ht="17.5" x14ac:dyDescent="0.45">
      <c r="A5" s="135" t="s">
        <v>2046</v>
      </c>
      <c r="B5" s="136"/>
      <c r="C5" s="136"/>
    </row>
    <row r="6" spans="1:4" ht="31.5" customHeight="1" x14ac:dyDescent="0.45">
      <c r="A6" s="2407" t="s">
        <v>2047</v>
      </c>
      <c r="B6" s="2408" t="s">
        <v>2048</v>
      </c>
      <c r="C6" s="2409"/>
      <c r="D6" s="2410"/>
    </row>
    <row r="7" spans="1:4" ht="31.5" customHeight="1" x14ac:dyDescent="0.45">
      <c r="A7" s="2407"/>
      <c r="B7" s="2411" t="s">
        <v>2049</v>
      </c>
      <c r="C7" s="2412"/>
      <c r="D7" s="2413"/>
    </row>
    <row r="8" spans="1:4" ht="31.5" customHeight="1" x14ac:dyDescent="0.45">
      <c r="A8" s="2407"/>
      <c r="B8" s="2414" t="s">
        <v>2050</v>
      </c>
      <c r="C8" s="2415"/>
      <c r="D8" s="2416"/>
    </row>
    <row r="9" spans="1:4" ht="31.5" customHeight="1" x14ac:dyDescent="0.45">
      <c r="A9" s="2417" t="s">
        <v>2051</v>
      </c>
      <c r="B9" s="2408" t="s">
        <v>2052</v>
      </c>
      <c r="C9" s="2409"/>
      <c r="D9" s="2410"/>
    </row>
    <row r="10" spans="1:4" ht="31.5" customHeight="1" x14ac:dyDescent="0.45">
      <c r="A10" s="2417"/>
      <c r="B10" s="2411" t="s">
        <v>2053</v>
      </c>
      <c r="C10" s="2412"/>
      <c r="D10" s="2413"/>
    </row>
    <row r="11" spans="1:4" ht="31.5" customHeight="1" x14ac:dyDescent="0.45">
      <c r="A11" s="2417"/>
      <c r="B11" s="2414" t="s">
        <v>2054</v>
      </c>
      <c r="C11" s="2415"/>
      <c r="D11" s="2416"/>
    </row>
    <row r="12" spans="1:4" ht="71.25" customHeight="1" x14ac:dyDescent="0.45">
      <c r="A12" s="2417" t="s">
        <v>2055</v>
      </c>
      <c r="B12" s="2408" t="s">
        <v>2056</v>
      </c>
      <c r="C12" s="2409"/>
      <c r="D12" s="2410"/>
    </row>
    <row r="13" spans="1:4" ht="42" customHeight="1" x14ac:dyDescent="0.45">
      <c r="A13" s="2417"/>
      <c r="B13" s="2411" t="s">
        <v>2057</v>
      </c>
      <c r="C13" s="2412"/>
      <c r="D13" s="2413"/>
    </row>
    <row r="14" spans="1:4" ht="79.5" customHeight="1" x14ac:dyDescent="0.45">
      <c r="A14" s="2417"/>
      <c r="B14" s="2411" t="s">
        <v>2058</v>
      </c>
      <c r="C14" s="2412"/>
      <c r="D14" s="2413"/>
    </row>
    <row r="15" spans="1:4" ht="31.5" customHeight="1" x14ac:dyDescent="0.45">
      <c r="A15" s="2417"/>
      <c r="B15" s="2411" t="s">
        <v>2059</v>
      </c>
      <c r="C15" s="2412"/>
      <c r="D15" s="2413"/>
    </row>
    <row r="16" spans="1:4" ht="31.5" customHeight="1" x14ac:dyDescent="0.45">
      <c r="A16" s="2417"/>
      <c r="B16" s="2411" t="s">
        <v>2060</v>
      </c>
      <c r="C16" s="2412"/>
      <c r="D16" s="2413"/>
    </row>
    <row r="17" spans="1:4" ht="31.5" customHeight="1" x14ac:dyDescent="0.45">
      <c r="A17" s="2417"/>
      <c r="B17" s="2414" t="s">
        <v>2061</v>
      </c>
      <c r="C17" s="2415"/>
      <c r="D17" s="2416"/>
    </row>
    <row r="18" spans="1:4" ht="63" customHeight="1" x14ac:dyDescent="0.45">
      <c r="A18" s="2421" t="s">
        <v>2062</v>
      </c>
      <c r="B18" s="2424" t="s">
        <v>2063</v>
      </c>
      <c r="C18" s="2425"/>
      <c r="D18" s="2426"/>
    </row>
    <row r="19" spans="1:4" ht="17.5" x14ac:dyDescent="0.45">
      <c r="A19" s="2422"/>
      <c r="B19" s="2427" t="s">
        <v>2064</v>
      </c>
      <c r="C19" s="2428"/>
      <c r="D19" s="2429"/>
    </row>
    <row r="20" spans="1:4" ht="96" customHeight="1" x14ac:dyDescent="0.45">
      <c r="A20" s="2423"/>
      <c r="B20" s="2414" t="s">
        <v>2545</v>
      </c>
      <c r="C20" s="2415"/>
      <c r="D20" s="2416"/>
    </row>
    <row r="27" spans="1:4" ht="17.5" hidden="1" x14ac:dyDescent="0.45">
      <c r="A27" s="137" t="s">
        <v>45</v>
      </c>
      <c r="B27" s="138" t="s">
        <v>2065</v>
      </c>
    </row>
    <row r="28" spans="1:4" hidden="1" x14ac:dyDescent="0.45">
      <c r="A28" s="139">
        <v>1</v>
      </c>
      <c r="B28" s="140" t="s">
        <v>2066</v>
      </c>
    </row>
    <row r="29" spans="1:4" hidden="1" x14ac:dyDescent="0.45">
      <c r="A29" s="139" t="s">
        <v>435</v>
      </c>
      <c r="B29" s="140" t="s">
        <v>2067</v>
      </c>
    </row>
    <row r="30" spans="1:4" hidden="1" x14ac:dyDescent="0.45">
      <c r="A30" s="139" t="s">
        <v>438</v>
      </c>
      <c r="B30" s="140" t="s">
        <v>2068</v>
      </c>
    </row>
    <row r="31" spans="1:4" hidden="1" x14ac:dyDescent="0.45">
      <c r="A31" s="139" t="s">
        <v>441</v>
      </c>
      <c r="B31" s="140" t="s">
        <v>2069</v>
      </c>
    </row>
    <row r="32" spans="1:4" hidden="1" x14ac:dyDescent="0.45">
      <c r="A32" s="139">
        <v>3</v>
      </c>
      <c r="B32" s="140" t="s">
        <v>2070</v>
      </c>
    </row>
    <row r="66" spans="1:7" ht="21" x14ac:dyDescent="0.55000000000000004">
      <c r="A66" s="141" t="s">
        <v>2071</v>
      </c>
      <c r="B66" s="134"/>
      <c r="C66" s="134"/>
      <c r="D66" s="133" t="s">
        <v>2044</v>
      </c>
    </row>
    <row r="68" spans="1:7" x14ac:dyDescent="0.45">
      <c r="A68" s="142" t="s">
        <v>2072</v>
      </c>
      <c r="B68" s="143" t="s">
        <v>2073</v>
      </c>
      <c r="C68" s="144"/>
    </row>
    <row r="69" spans="1:7" x14ac:dyDescent="0.45">
      <c r="A69" s="145" t="s">
        <v>2074</v>
      </c>
      <c r="B69" s="146" t="s">
        <v>2075</v>
      </c>
      <c r="C69" s="144"/>
    </row>
    <row r="70" spans="1:7" x14ac:dyDescent="0.45">
      <c r="A70" s="142" t="s">
        <v>2076</v>
      </c>
      <c r="B70" s="143" t="s">
        <v>2077</v>
      </c>
      <c r="C70" s="144"/>
    </row>
    <row r="71" spans="1:7" x14ac:dyDescent="0.45">
      <c r="A71" s="2430" t="s">
        <v>2078</v>
      </c>
      <c r="B71" s="146" t="s">
        <v>2079</v>
      </c>
      <c r="C71" s="144"/>
    </row>
    <row r="72" spans="1:7" x14ac:dyDescent="0.45">
      <c r="A72" s="2430"/>
      <c r="B72" s="147" t="s">
        <v>2080</v>
      </c>
      <c r="C72" s="148"/>
    </row>
    <row r="73" spans="1:7" ht="49.5" x14ac:dyDescent="0.45">
      <c r="A73" s="142" t="s">
        <v>2081</v>
      </c>
      <c r="B73" s="143" t="s">
        <v>2082</v>
      </c>
      <c r="C73" s="148"/>
      <c r="D73" s="149"/>
    </row>
    <row r="74" spans="1:7" ht="35" x14ac:dyDescent="0.45">
      <c r="A74" s="150" t="s">
        <v>106</v>
      </c>
      <c r="B74" s="151" t="s">
        <v>2083</v>
      </c>
      <c r="C74" s="148"/>
    </row>
    <row r="75" spans="1:7" ht="35" x14ac:dyDescent="0.45">
      <c r="A75" s="150" t="s">
        <v>107</v>
      </c>
      <c r="B75" s="151" t="s">
        <v>2084</v>
      </c>
      <c r="C75" s="148"/>
    </row>
    <row r="76" spans="1:7" ht="64" x14ac:dyDescent="0.45">
      <c r="A76" s="150" t="s">
        <v>108</v>
      </c>
      <c r="B76" s="151" t="s">
        <v>2085</v>
      </c>
      <c r="C76" s="148"/>
      <c r="E76" s="152" t="s">
        <v>2546</v>
      </c>
      <c r="F76" s="152" t="s">
        <v>2547</v>
      </c>
      <c r="G76" s="152" t="s">
        <v>2548</v>
      </c>
    </row>
    <row r="77" spans="1:7" ht="115.5" x14ac:dyDescent="0.45">
      <c r="A77" s="153" t="s">
        <v>109</v>
      </c>
      <c r="B77" s="154" t="s">
        <v>2549</v>
      </c>
      <c r="C77" s="148"/>
      <c r="D77" s="136" t="s">
        <v>2550</v>
      </c>
      <c r="E77" s="155">
        <f>+VLOOKUP(341,Bang_CDSPS,6,0)</f>
        <v>0</v>
      </c>
      <c r="F77" s="155">
        <f>VLOOKUP(411,Bang_CDSPS,8,0)</f>
        <v>0</v>
      </c>
      <c r="G77" s="155">
        <f>+CDKT!H115</f>
        <v>0</v>
      </c>
    </row>
    <row r="78" spans="1:7" ht="87.5" x14ac:dyDescent="0.45">
      <c r="A78" s="150" t="s">
        <v>2086</v>
      </c>
      <c r="B78" s="151" t="s">
        <v>2087</v>
      </c>
      <c r="C78" s="148"/>
      <c r="E78" s="156" t="s">
        <v>2088</v>
      </c>
      <c r="F78" s="2418" t="str">
        <f>+IF(SUM(E77:G77)=0,"",IF(AND($E$77&gt;=$F$77*25%,$E$77&gt;$G$77*50%),"Giao dịch liên kết, phải làm phụ lục liên kết","Chưa đủ điều kiện để là giao dịch liên kết"))</f>
        <v/>
      </c>
      <c r="G78" s="2418"/>
    </row>
    <row r="79" spans="1:7" ht="52.5" x14ac:dyDescent="0.45">
      <c r="A79" s="150" t="s">
        <v>110</v>
      </c>
      <c r="B79" s="151" t="s">
        <v>2089</v>
      </c>
      <c r="C79" s="148"/>
    </row>
    <row r="80" spans="1:7" ht="105" x14ac:dyDescent="0.45">
      <c r="A80" s="150" t="s">
        <v>111</v>
      </c>
      <c r="B80" s="151" t="s">
        <v>2090</v>
      </c>
      <c r="C80" s="148"/>
    </row>
    <row r="81" spans="1:7" ht="35" x14ac:dyDescent="0.45">
      <c r="A81" s="150" t="s">
        <v>112</v>
      </c>
      <c r="B81" s="151" t="s">
        <v>2091</v>
      </c>
      <c r="C81" s="148"/>
    </row>
    <row r="82" spans="1:7" ht="35" x14ac:dyDescent="0.45">
      <c r="A82" s="150" t="s">
        <v>39</v>
      </c>
      <c r="B82" s="151" t="s">
        <v>2092</v>
      </c>
      <c r="C82" s="148"/>
    </row>
    <row r="83" spans="1:7" ht="49.5" x14ac:dyDescent="0.45">
      <c r="A83" s="150" t="s">
        <v>2093</v>
      </c>
      <c r="B83" s="151" t="s">
        <v>2094</v>
      </c>
      <c r="C83" s="148"/>
      <c r="E83" s="157" t="s">
        <v>2095</v>
      </c>
      <c r="F83" s="157" t="s">
        <v>2096</v>
      </c>
      <c r="G83" s="157" t="s">
        <v>2551</v>
      </c>
    </row>
    <row r="84" spans="1:7" ht="132" x14ac:dyDescent="0.45">
      <c r="A84" s="153" t="s">
        <v>2097</v>
      </c>
      <c r="B84" s="151" t="s">
        <v>2552</v>
      </c>
      <c r="C84" s="148"/>
      <c r="D84" s="158" t="s">
        <v>2553</v>
      </c>
      <c r="E84" s="159"/>
      <c r="F84" s="159"/>
      <c r="G84" s="155">
        <f>+VLOOKUP(411,Bang_CDSPS,8,0)</f>
        <v>0</v>
      </c>
    </row>
    <row r="85" spans="1:7" x14ac:dyDescent="0.45">
      <c r="A85" s="160"/>
      <c r="C85" s="148"/>
      <c r="E85" s="156" t="s">
        <v>2088</v>
      </c>
      <c r="F85" s="2418" t="str">
        <f>+IF(SUM(E84:G84)=0,"",IF(OR($E$18&gt;=$G$18*25%,$F$18&gt;=$G$18*10%),"Giao dịch liên kết, phải làm phụ lục liên kết","Chưa đủ điều kiện để là giao dịch liên kết"))</f>
        <v/>
      </c>
      <c r="G85" s="2418"/>
    </row>
    <row r="86" spans="1:7" x14ac:dyDescent="0.45">
      <c r="C86" s="148"/>
    </row>
    <row r="158" spans="1:4" ht="21" x14ac:dyDescent="0.55000000000000004">
      <c r="A158" s="141" t="s">
        <v>2098</v>
      </c>
      <c r="B158" s="134"/>
      <c r="D158" s="133" t="s">
        <v>2044</v>
      </c>
    </row>
    <row r="177" spans="2:7" x14ac:dyDescent="0.45">
      <c r="B177" s="161" t="s">
        <v>2099</v>
      </c>
    </row>
    <row r="178" spans="2:7" ht="10.5" customHeight="1" x14ac:dyDescent="0.45">
      <c r="B178" s="162"/>
      <c r="C178" s="163"/>
      <c r="D178" s="164"/>
      <c r="E178" s="165"/>
    </row>
    <row r="179" spans="2:7" ht="48" x14ac:dyDescent="0.45">
      <c r="B179" s="2431" t="s">
        <v>281</v>
      </c>
      <c r="C179" s="2431"/>
      <c r="D179" s="166" t="s">
        <v>2100</v>
      </c>
      <c r="E179" s="166" t="s">
        <v>2101</v>
      </c>
      <c r="F179" s="166" t="s">
        <v>2102</v>
      </c>
      <c r="G179" s="166" t="s">
        <v>2103</v>
      </c>
    </row>
    <row r="180" spans="2:7" ht="17.5" x14ac:dyDescent="0.45">
      <c r="B180" s="2432" t="s">
        <v>2104</v>
      </c>
      <c r="C180" s="2432"/>
      <c r="D180" s="167" t="s">
        <v>2105</v>
      </c>
      <c r="E180" s="167" t="s">
        <v>2106</v>
      </c>
      <c r="F180" s="167" t="s">
        <v>2107</v>
      </c>
      <c r="G180" s="167" t="s">
        <v>2108</v>
      </c>
    </row>
    <row r="181" spans="2:7" ht="32" x14ac:dyDescent="0.45">
      <c r="B181" s="2433" t="s">
        <v>2109</v>
      </c>
      <c r="C181" s="2434"/>
      <c r="D181" s="168" t="s">
        <v>2110</v>
      </c>
      <c r="E181" s="169"/>
      <c r="F181" s="169"/>
      <c r="G181" s="169"/>
    </row>
    <row r="182" spans="2:7" ht="17.5" x14ac:dyDescent="0.45">
      <c r="B182" s="2435" t="s">
        <v>2111</v>
      </c>
      <c r="C182" s="2436"/>
      <c r="D182" s="170"/>
      <c r="E182" s="170"/>
      <c r="F182" s="170"/>
      <c r="G182" s="170"/>
    </row>
    <row r="183" spans="2:7" ht="17.5" x14ac:dyDescent="0.45">
      <c r="B183" s="2419" t="s">
        <v>2112</v>
      </c>
      <c r="C183" s="2420"/>
      <c r="D183" s="171"/>
      <c r="E183" s="171"/>
      <c r="F183" s="171"/>
      <c r="G183" s="171"/>
    </row>
    <row r="184" spans="2:7" ht="17.5" x14ac:dyDescent="0.45">
      <c r="B184" s="2419" t="s">
        <v>2113</v>
      </c>
      <c r="C184" s="2420"/>
      <c r="D184" s="171"/>
      <c r="E184" s="171"/>
      <c r="F184" s="171"/>
      <c r="G184" s="171"/>
    </row>
    <row r="185" spans="2:7" ht="17.5" x14ac:dyDescent="0.45">
      <c r="B185" s="2419" t="s">
        <v>2114</v>
      </c>
      <c r="C185" s="2420"/>
      <c r="D185" s="171"/>
      <c r="E185" s="171"/>
      <c r="F185" s="171"/>
      <c r="G185" s="171"/>
    </row>
    <row r="186" spans="2:7" ht="17.5" x14ac:dyDescent="0.45">
      <c r="B186" s="2435" t="s">
        <v>2115</v>
      </c>
      <c r="C186" s="2436"/>
      <c r="D186" s="170"/>
      <c r="E186" s="170"/>
      <c r="F186" s="170"/>
      <c r="G186" s="170"/>
    </row>
    <row r="187" spans="2:7" ht="17.5" x14ac:dyDescent="0.45">
      <c r="B187" s="2419" t="s">
        <v>2112</v>
      </c>
      <c r="C187" s="2420"/>
      <c r="D187" s="171"/>
      <c r="E187" s="171"/>
      <c r="F187" s="171"/>
      <c r="G187" s="171"/>
    </row>
    <row r="188" spans="2:7" ht="17.5" x14ac:dyDescent="0.45">
      <c r="B188" s="2419" t="s">
        <v>2113</v>
      </c>
      <c r="C188" s="2420"/>
      <c r="D188" s="171"/>
      <c r="E188" s="171"/>
      <c r="F188" s="171"/>
      <c r="G188" s="171"/>
    </row>
    <row r="189" spans="2:7" ht="17.5" x14ac:dyDescent="0.45">
      <c r="B189" s="2419" t="s">
        <v>2114</v>
      </c>
      <c r="C189" s="2420"/>
      <c r="D189" s="171"/>
      <c r="E189" s="171"/>
      <c r="F189" s="171"/>
      <c r="G189" s="171"/>
    </row>
    <row r="190" spans="2:7" ht="32" x14ac:dyDescent="0.45">
      <c r="B190" s="2433" t="s">
        <v>2116</v>
      </c>
      <c r="C190" s="2434"/>
      <c r="D190" s="168" t="s">
        <v>2117</v>
      </c>
      <c r="E190" s="169"/>
      <c r="F190" s="169"/>
      <c r="G190" s="169"/>
    </row>
    <row r="191" spans="2:7" ht="17.5" x14ac:dyDescent="0.45">
      <c r="B191" s="2435" t="s">
        <v>2118</v>
      </c>
      <c r="C191" s="2436"/>
      <c r="D191" s="170"/>
      <c r="E191" s="170"/>
      <c r="F191" s="170"/>
      <c r="G191" s="170"/>
    </row>
    <row r="192" spans="2:7" ht="17.5" x14ac:dyDescent="0.45">
      <c r="B192" s="2419" t="s">
        <v>2112</v>
      </c>
      <c r="C192" s="2420"/>
      <c r="D192" s="171"/>
      <c r="E192" s="171"/>
      <c r="F192" s="171"/>
      <c r="G192" s="171"/>
    </row>
    <row r="193" spans="2:7" ht="17.5" x14ac:dyDescent="0.45">
      <c r="B193" s="2419" t="s">
        <v>2113</v>
      </c>
      <c r="C193" s="2420"/>
      <c r="D193" s="171"/>
      <c r="E193" s="171"/>
      <c r="F193" s="171"/>
      <c r="G193" s="171"/>
    </row>
    <row r="194" spans="2:7" ht="17.5" x14ac:dyDescent="0.45">
      <c r="B194" s="2419" t="s">
        <v>2114</v>
      </c>
      <c r="C194" s="2420"/>
      <c r="D194" s="171"/>
      <c r="E194" s="171"/>
      <c r="F194" s="171"/>
      <c r="G194" s="171"/>
    </row>
    <row r="195" spans="2:7" ht="17.5" x14ac:dyDescent="0.45">
      <c r="B195" s="2435" t="s">
        <v>2119</v>
      </c>
      <c r="C195" s="2436"/>
      <c r="D195" s="170"/>
      <c r="E195" s="170"/>
      <c r="F195" s="170"/>
      <c r="G195" s="170"/>
    </row>
    <row r="196" spans="2:7" ht="17.5" x14ac:dyDescent="0.45">
      <c r="B196" s="2419" t="s">
        <v>2112</v>
      </c>
      <c r="C196" s="2420"/>
      <c r="D196" s="171"/>
      <c r="E196" s="171"/>
      <c r="F196" s="171"/>
      <c r="G196" s="171"/>
    </row>
    <row r="197" spans="2:7" ht="17.5" x14ac:dyDescent="0.45">
      <c r="B197" s="2419" t="s">
        <v>2113</v>
      </c>
      <c r="C197" s="2420"/>
      <c r="D197" s="171"/>
      <c r="E197" s="171"/>
      <c r="F197" s="171"/>
      <c r="G197" s="171"/>
    </row>
    <row r="198" spans="2:7" ht="17.5" x14ac:dyDescent="0.45">
      <c r="B198" s="2419" t="s">
        <v>2114</v>
      </c>
      <c r="C198" s="2420"/>
      <c r="D198" s="171"/>
      <c r="E198" s="171"/>
      <c r="F198" s="171"/>
      <c r="G198" s="171"/>
    </row>
    <row r="199" spans="2:7" ht="17.5" x14ac:dyDescent="0.45">
      <c r="B199" s="2435" t="s">
        <v>2120</v>
      </c>
      <c r="C199" s="2436"/>
      <c r="D199" s="170"/>
      <c r="E199" s="170"/>
      <c r="F199" s="170"/>
      <c r="G199" s="170"/>
    </row>
    <row r="200" spans="2:7" ht="17.5" x14ac:dyDescent="0.45">
      <c r="B200" s="2419" t="s">
        <v>2112</v>
      </c>
      <c r="C200" s="2420"/>
      <c r="D200" s="171"/>
      <c r="E200" s="171"/>
      <c r="F200" s="171"/>
      <c r="G200" s="171"/>
    </row>
    <row r="201" spans="2:7" ht="17.5" x14ac:dyDescent="0.45">
      <c r="B201" s="2419" t="s">
        <v>2113</v>
      </c>
      <c r="C201" s="2420"/>
      <c r="D201" s="171"/>
      <c r="E201" s="171"/>
      <c r="F201" s="171"/>
      <c r="G201" s="171"/>
    </row>
    <row r="202" spans="2:7" ht="17.5" x14ac:dyDescent="0.45">
      <c r="B202" s="2419" t="s">
        <v>2114</v>
      </c>
      <c r="C202" s="2420"/>
      <c r="D202" s="171"/>
      <c r="E202" s="171"/>
      <c r="F202" s="171"/>
      <c r="G202" s="171"/>
    </row>
    <row r="203" spans="2:7" ht="17.5" x14ac:dyDescent="0.45">
      <c r="B203" s="2435" t="s">
        <v>2121</v>
      </c>
      <c r="C203" s="2436"/>
      <c r="D203" s="170"/>
      <c r="E203" s="170"/>
      <c r="F203" s="170"/>
      <c r="G203" s="170"/>
    </row>
    <row r="204" spans="2:7" ht="17.5" x14ac:dyDescent="0.45">
      <c r="B204" s="2435" t="s">
        <v>2122</v>
      </c>
      <c r="C204" s="2436"/>
      <c r="D204" s="170"/>
      <c r="E204" s="170"/>
      <c r="F204" s="170"/>
      <c r="G204" s="170"/>
    </row>
    <row r="205" spans="2:7" ht="17.5" x14ac:dyDescent="0.45">
      <c r="B205" s="2419" t="s">
        <v>2112</v>
      </c>
      <c r="C205" s="2420"/>
      <c r="D205" s="171"/>
      <c r="E205" s="171"/>
      <c r="F205" s="171"/>
      <c r="G205" s="171"/>
    </row>
    <row r="206" spans="2:7" ht="17.5" x14ac:dyDescent="0.45">
      <c r="B206" s="2419" t="s">
        <v>2113</v>
      </c>
      <c r="C206" s="2420"/>
      <c r="D206" s="171"/>
      <c r="E206" s="171"/>
      <c r="F206" s="171"/>
      <c r="G206" s="171"/>
    </row>
    <row r="207" spans="2:7" ht="17.5" x14ac:dyDescent="0.45">
      <c r="B207" s="2419" t="s">
        <v>2114</v>
      </c>
      <c r="C207" s="2420"/>
      <c r="D207" s="171"/>
      <c r="E207" s="171"/>
      <c r="F207" s="171"/>
      <c r="G207" s="171"/>
    </row>
    <row r="208" spans="2:7" ht="17.5" x14ac:dyDescent="0.45">
      <c r="B208" s="2437" t="s">
        <v>2123</v>
      </c>
      <c r="C208" s="2438"/>
      <c r="D208" s="168" t="s">
        <v>2124</v>
      </c>
      <c r="E208" s="168" t="s">
        <v>2125</v>
      </c>
      <c r="F208" s="170"/>
      <c r="G208" s="170"/>
    </row>
    <row r="209" spans="2:7" ht="17.5" x14ac:dyDescent="0.45">
      <c r="B209" s="2419" t="s">
        <v>2112</v>
      </c>
      <c r="C209" s="2420"/>
      <c r="D209" s="171"/>
      <c r="E209" s="171"/>
      <c r="F209" s="171"/>
      <c r="G209" s="171"/>
    </row>
    <row r="210" spans="2:7" ht="17.5" x14ac:dyDescent="0.45">
      <c r="B210" s="2419" t="s">
        <v>2113</v>
      </c>
      <c r="C210" s="2420"/>
      <c r="D210" s="171"/>
      <c r="E210" s="171"/>
      <c r="F210" s="171"/>
      <c r="G210" s="171"/>
    </row>
    <row r="211" spans="2:7" ht="17.5" x14ac:dyDescent="0.45">
      <c r="B211" s="2419" t="s">
        <v>2114</v>
      </c>
      <c r="C211" s="2420"/>
      <c r="D211" s="171"/>
      <c r="E211" s="171"/>
      <c r="F211" s="171"/>
      <c r="G211" s="171"/>
    </row>
    <row r="212" spans="2:7" ht="48" x14ac:dyDescent="0.45">
      <c r="B212" s="2435" t="s">
        <v>2126</v>
      </c>
      <c r="C212" s="2435"/>
      <c r="D212" s="172"/>
      <c r="E212" s="172"/>
      <c r="F212" s="168" t="s">
        <v>2127</v>
      </c>
      <c r="G212" s="168" t="s">
        <v>2128</v>
      </c>
    </row>
    <row r="213" spans="2:7" ht="17.5" x14ac:dyDescent="0.45">
      <c r="B213" s="2419" t="s">
        <v>2112</v>
      </c>
      <c r="C213" s="2420"/>
      <c r="D213" s="171"/>
      <c r="E213" s="171"/>
      <c r="F213" s="171"/>
      <c r="G213" s="171"/>
    </row>
    <row r="214" spans="2:7" ht="17.5" x14ac:dyDescent="0.45">
      <c r="B214" s="2419" t="s">
        <v>2113</v>
      </c>
      <c r="C214" s="2420"/>
      <c r="D214" s="171"/>
      <c r="E214" s="171"/>
      <c r="F214" s="171"/>
      <c r="G214" s="171"/>
    </row>
    <row r="215" spans="2:7" ht="17.5" x14ac:dyDescent="0.45">
      <c r="B215" s="2419" t="s">
        <v>2114</v>
      </c>
      <c r="C215" s="2420"/>
      <c r="D215" s="171"/>
      <c r="E215" s="171"/>
      <c r="F215" s="171"/>
      <c r="G215" s="171"/>
    </row>
    <row r="312" spans="1:5" ht="21" x14ac:dyDescent="0.55000000000000004">
      <c r="A312" s="141" t="s">
        <v>2129</v>
      </c>
      <c r="B312" s="134"/>
      <c r="D312" s="133" t="s">
        <v>2044</v>
      </c>
    </row>
    <row r="313" spans="1:5" ht="9.75" customHeight="1" x14ac:dyDescent="0.55000000000000004">
      <c r="A313" s="141"/>
      <c r="B313" s="134"/>
    </row>
    <row r="314" spans="1:5" ht="17.5" x14ac:dyDescent="0.45">
      <c r="B314" s="173" t="s">
        <v>281</v>
      </c>
      <c r="C314" s="173" t="s">
        <v>282</v>
      </c>
      <c r="D314" s="173" t="s">
        <v>283</v>
      </c>
    </row>
    <row r="315" spans="1:5" ht="17.5" x14ac:dyDescent="0.45">
      <c r="B315" s="173" t="s">
        <v>27</v>
      </c>
      <c r="C315" s="173" t="s">
        <v>28</v>
      </c>
      <c r="D315" s="173" t="s">
        <v>53</v>
      </c>
    </row>
    <row r="316" spans="1:5" ht="17.5" x14ac:dyDescent="0.45">
      <c r="B316" s="174" t="s">
        <v>288</v>
      </c>
      <c r="C316" s="175">
        <v>23</v>
      </c>
      <c r="D316" s="176">
        <f>+KQKD!H21</f>
        <v>0</v>
      </c>
    </row>
    <row r="317" spans="1:5" ht="17.5" x14ac:dyDescent="0.45">
      <c r="B317" s="177" t="s">
        <v>2130</v>
      </c>
      <c r="C317" s="178">
        <v>30</v>
      </c>
      <c r="D317" s="179">
        <f>+KQKD!H24</f>
        <v>0</v>
      </c>
    </row>
    <row r="318" spans="1:5" ht="17.5" x14ac:dyDescent="0.45">
      <c r="B318" s="180" t="s">
        <v>2131</v>
      </c>
      <c r="C318" s="175"/>
      <c r="D318" s="181"/>
      <c r="E318" s="182" t="s">
        <v>2132</v>
      </c>
    </row>
    <row r="319" spans="1:5" ht="17.5" x14ac:dyDescent="0.45">
      <c r="B319" s="183" t="s">
        <v>2133</v>
      </c>
      <c r="C319" s="175"/>
      <c r="D319" s="181"/>
      <c r="E319" s="182" t="s">
        <v>2132</v>
      </c>
    </row>
    <row r="320" spans="1:5" ht="17.5" x14ac:dyDescent="0.45">
      <c r="B320" s="183" t="s">
        <v>2134</v>
      </c>
      <c r="C320" s="175"/>
      <c r="D320" s="179">
        <f>+IF(D322&lt;0,0,MIN(D322*30%,D316))</f>
        <v>0</v>
      </c>
    </row>
    <row r="321" spans="2:5" ht="17.5" x14ac:dyDescent="0.45">
      <c r="B321" s="184" t="s">
        <v>2135</v>
      </c>
      <c r="C321" s="185"/>
      <c r="D321" s="186">
        <f>+VLOOKUP(214,Bang_CDSPS,6,0)</f>
        <v>0</v>
      </c>
    </row>
    <row r="322" spans="2:5" x14ac:dyDescent="0.45">
      <c r="D322" s="187">
        <f>+D316+D317+D321</f>
        <v>0</v>
      </c>
    </row>
    <row r="323" spans="2:5" x14ac:dyDescent="0.45">
      <c r="B323" s="188" t="s">
        <v>2136</v>
      </c>
    </row>
    <row r="324" spans="2:5" x14ac:dyDescent="0.45">
      <c r="B324" s="189" t="s">
        <v>2137</v>
      </c>
      <c r="C324" s="189" t="s">
        <v>268</v>
      </c>
      <c r="D324" s="189" t="s">
        <v>246</v>
      </c>
    </row>
    <row r="325" spans="2:5" ht="17.5" x14ac:dyDescent="0.45">
      <c r="B325" s="190" t="str">
        <f>+"- Phần chi phí lãi vay không được trừ từ năm "&amp;PHU_LUC_01!$Z$5-1&amp;" chuyển sang kỳ tính thuế "&amp;PHU_LUC_01!$Z$5</f>
        <v xml:space="preserve">- Phần chi phí lãi vay không được trừ từ năm -1 chuyển sang kỳ tính thuế </v>
      </c>
      <c r="C325" s="191" t="s">
        <v>2138</v>
      </c>
      <c r="D325" s="181"/>
      <c r="E325" s="182" t="s">
        <v>2132</v>
      </c>
    </row>
    <row r="326" spans="2:5" ht="17.5" x14ac:dyDescent="0.45">
      <c r="B326" s="192" t="str">
        <f>+"- Phần chi phí lãi vay không được trừ từ năm "&amp;PHU_LUC_01!$Z$5-2&amp;" chuyển sang kỳ tính thuế "&amp;PHU_LUC_01!$Z$5</f>
        <v xml:space="preserve">- Phần chi phí lãi vay không được trừ từ năm -2 chuyển sang kỳ tính thuế </v>
      </c>
      <c r="C326" s="193" t="s">
        <v>2139</v>
      </c>
      <c r="D326" s="181"/>
      <c r="E326" s="182" t="s">
        <v>2132</v>
      </c>
    </row>
    <row r="327" spans="2:5" ht="17.5" x14ac:dyDescent="0.45">
      <c r="B327" s="192" t="str">
        <f>+"- Phần chi phí lãi vay không được trừ từ năm "&amp;PHU_LUC_01!$Z$5-3&amp;" chuyển sang kỳ tính thuế "&amp;PHU_LUC_01!$Z$5</f>
        <v xml:space="preserve">- Phần chi phí lãi vay không được trừ từ năm -3 chuyển sang kỳ tính thuế </v>
      </c>
      <c r="C327" s="193" t="s">
        <v>2140</v>
      </c>
      <c r="D327" s="181"/>
      <c r="E327" s="182" t="s">
        <v>2132</v>
      </c>
    </row>
    <row r="328" spans="2:5" ht="17.5" x14ac:dyDescent="0.45">
      <c r="B328" s="192" t="str">
        <f>+"- Phần chi phí lãi vay không được trừ từ năm "&amp;PHU_LUC_01!$Z$5-4&amp;" chuyển sang kỳ tính thuế "&amp;PHU_LUC_01!$Z$5</f>
        <v xml:space="preserve">- Phần chi phí lãi vay không được trừ từ năm -4 chuyển sang kỳ tính thuế </v>
      </c>
      <c r="C328" s="193" t="s">
        <v>2141</v>
      </c>
      <c r="D328" s="181"/>
      <c r="E328" s="182" t="s">
        <v>2132</v>
      </c>
    </row>
    <row r="329" spans="2:5" ht="17.5" x14ac:dyDescent="0.45">
      <c r="B329" s="194" t="str">
        <f>+"- Phần chi phí lãi vay không được trừ từ năm "&amp;PHU_LUC_01!$Z$5-5&amp;" chuyển sang kỳ tính thuế "&amp;PHU_LUC_01!$Z$5</f>
        <v xml:space="preserve">- Phần chi phí lãi vay không được trừ từ năm -5 chuyển sang kỳ tính thuế </v>
      </c>
      <c r="C329" s="195" t="s">
        <v>2142</v>
      </c>
      <c r="D329" s="196"/>
      <c r="E329" s="182" t="s">
        <v>2132</v>
      </c>
    </row>
  </sheetData>
  <mergeCells count="59">
    <mergeCell ref="B214:C214"/>
    <mergeCell ref="B215:C215"/>
    <mergeCell ref="B208:C208"/>
    <mergeCell ref="B209:C209"/>
    <mergeCell ref="B210:C210"/>
    <mergeCell ref="B211:C211"/>
    <mergeCell ref="B212:C212"/>
    <mergeCell ref="B213:C213"/>
    <mergeCell ref="B207:C207"/>
    <mergeCell ref="B196:C196"/>
    <mergeCell ref="B197:C197"/>
    <mergeCell ref="B198:C198"/>
    <mergeCell ref="B199:C199"/>
    <mergeCell ref="B200:C200"/>
    <mergeCell ref="B201:C201"/>
    <mergeCell ref="B202:C202"/>
    <mergeCell ref="B203:C203"/>
    <mergeCell ref="B204:C204"/>
    <mergeCell ref="B205:C205"/>
    <mergeCell ref="B206:C206"/>
    <mergeCell ref="B195:C195"/>
    <mergeCell ref="B184:C184"/>
    <mergeCell ref="B185:C185"/>
    <mergeCell ref="B186:C186"/>
    <mergeCell ref="B187:C187"/>
    <mergeCell ref="B188:C188"/>
    <mergeCell ref="B189:C189"/>
    <mergeCell ref="B190:C190"/>
    <mergeCell ref="B191:C191"/>
    <mergeCell ref="B192:C192"/>
    <mergeCell ref="B193:C193"/>
    <mergeCell ref="B194:C194"/>
    <mergeCell ref="F85:G85"/>
    <mergeCell ref="B179:C179"/>
    <mergeCell ref="B180:C180"/>
    <mergeCell ref="B181:C181"/>
    <mergeCell ref="B182:C182"/>
    <mergeCell ref="B183:C183"/>
    <mergeCell ref="A18:A20"/>
    <mergeCell ref="B18:D18"/>
    <mergeCell ref="B19:D19"/>
    <mergeCell ref="B20:D20"/>
    <mergeCell ref="A71:A72"/>
    <mergeCell ref="F78:G78"/>
    <mergeCell ref="A12:A17"/>
    <mergeCell ref="B12:D12"/>
    <mergeCell ref="B13:D13"/>
    <mergeCell ref="B14:D14"/>
    <mergeCell ref="B15:D15"/>
    <mergeCell ref="B16:D16"/>
    <mergeCell ref="B17:D17"/>
    <mergeCell ref="A6:A8"/>
    <mergeCell ref="B6:D6"/>
    <mergeCell ref="B7:D7"/>
    <mergeCell ref="B8:D8"/>
    <mergeCell ref="A9:A11"/>
    <mergeCell ref="B9:D9"/>
    <mergeCell ref="B10:D10"/>
    <mergeCell ref="B11:D11"/>
  </mergeCells>
  <dataValidations count="1">
    <dataValidation type="list" allowBlank="1" showInputMessage="1" showErrorMessage="1" sqref="B28:B32" xr:uid="{78A3AAC7-C4C1-40D1-8D29-6BB19CD4F909}">
      <formula1>$B$6:$B$10</formula1>
    </dataValidation>
  </dataValidations>
  <hyperlinks>
    <hyperlink ref="D3" location="PHU_LUC_01!A1" display="&lt;== Về Phục Lục 01" xr:uid="{2362F03A-28C9-4B6F-9A72-CC8366D6FA69}"/>
    <hyperlink ref="D66" location="PHU_LUC_01!A1" display="&lt;== Về Phục Lục 01" xr:uid="{865522C4-C1F2-415B-8814-20FF657D9053}"/>
    <hyperlink ref="D158" location="PHU_LUC_01!A54" display="&lt;== Về Phục Lục 01" xr:uid="{DCF32DB6-98D8-483C-9A8E-1609D8AAD003}"/>
    <hyperlink ref="D312" location="PHU_LUC_01!B114" display="&lt;== Về Phục Lục 01" xr:uid="{F940F129-412F-4CF2-A7A6-D8CB5C839E2A}"/>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4F7D-A43E-421A-A9A7-F3D2B2B944CE}">
  <sheetPr codeName="sGDLKPL1">
    <tabColor theme="5" tint="-0.249977111117893"/>
  </sheetPr>
  <dimension ref="B2:AY239"/>
  <sheetViews>
    <sheetView showGridLines="0" showRowColHeaders="0" zoomScale="80" zoomScaleNormal="80" workbookViewId="0">
      <selection activeCell="E1" sqref="E1"/>
    </sheetView>
  </sheetViews>
  <sheetFormatPr defaultColWidth="9.1796875" defaultRowHeight="16.5" x14ac:dyDescent="0.45"/>
  <cols>
    <col min="1" max="1" width="4.453125" style="26" customWidth="1"/>
    <col min="2" max="2" width="5.54296875" style="26" customWidth="1"/>
    <col min="3" max="3" width="31.7265625" style="26" customWidth="1"/>
    <col min="4" max="6" width="5.26953125" style="26" customWidth="1"/>
    <col min="7" max="12" width="5.1796875" style="26" customWidth="1"/>
    <col min="13" max="19" width="5" style="26" customWidth="1"/>
    <col min="20" max="22" width="5.26953125" style="26" customWidth="1"/>
    <col min="23" max="28" width="5.1796875" style="26" customWidth="1"/>
    <col min="29" max="39" width="5" style="26" customWidth="1"/>
    <col min="40" max="40" width="8" style="26" customWidth="1"/>
    <col min="41" max="41" width="7.7265625" style="26" customWidth="1"/>
    <col min="42" max="43" width="6.7265625" style="26" customWidth="1"/>
    <col min="44" max="47" width="9.54296875" style="26" customWidth="1"/>
    <col min="48" max="48" width="3.1796875" style="26" customWidth="1"/>
    <col min="49" max="49" width="3.26953125" style="26" customWidth="1"/>
    <col min="50" max="50" width="2.453125" style="26" customWidth="1"/>
    <col min="51" max="51" width="4.453125" style="26" customWidth="1"/>
    <col min="52" max="16384" width="9.1796875" style="26"/>
  </cols>
  <sheetData>
    <row r="2" spans="2:26" ht="21" x14ac:dyDescent="0.45">
      <c r="B2" s="2446" t="s">
        <v>2143</v>
      </c>
      <c r="C2" s="2446"/>
      <c r="D2" s="2446"/>
      <c r="E2" s="2446"/>
      <c r="F2" s="2446"/>
      <c r="G2" s="2446"/>
      <c r="H2" s="2446"/>
      <c r="I2" s="2446"/>
      <c r="J2" s="2446"/>
      <c r="K2" s="2446"/>
      <c r="L2" s="2446"/>
      <c r="M2" s="2446"/>
      <c r="N2" s="2446"/>
      <c r="O2" s="2446"/>
      <c r="P2" s="2446"/>
      <c r="Q2" s="2446"/>
      <c r="R2" s="2446"/>
      <c r="S2" s="2446"/>
      <c r="T2" s="2446"/>
      <c r="U2" s="2446"/>
      <c r="V2" s="2446"/>
      <c r="W2" s="2446"/>
      <c r="Z2" s="162"/>
    </row>
    <row r="3" spans="2:26" ht="17.5" x14ac:dyDescent="0.45">
      <c r="B3" s="2447" t="s">
        <v>2144</v>
      </c>
      <c r="C3" s="2447"/>
      <c r="D3" s="2447"/>
      <c r="E3" s="2447"/>
      <c r="F3" s="2447"/>
      <c r="G3" s="2447"/>
      <c r="H3" s="2447"/>
      <c r="I3" s="2447"/>
      <c r="J3" s="2447"/>
      <c r="K3" s="2447"/>
      <c r="L3" s="2447"/>
      <c r="M3" s="2447"/>
      <c r="N3" s="2447"/>
      <c r="O3" s="2447"/>
      <c r="P3" s="2447"/>
      <c r="Q3" s="2447"/>
      <c r="R3" s="2447"/>
      <c r="S3" s="2447"/>
      <c r="T3" s="2447"/>
      <c r="U3" s="2447"/>
      <c r="V3" s="2447"/>
      <c r="W3" s="2447"/>
      <c r="Y3" s="144"/>
      <c r="Z3" s="197"/>
    </row>
    <row r="4" spans="2:26" ht="14.25" customHeight="1" x14ac:dyDescent="0.45">
      <c r="B4" s="2448" t="s">
        <v>2145</v>
      </c>
      <c r="C4" s="2448"/>
      <c r="D4" s="2448"/>
      <c r="E4" s="2448"/>
      <c r="F4" s="2448"/>
      <c r="G4" s="2448"/>
      <c r="H4" s="2448"/>
      <c r="I4" s="2448"/>
      <c r="J4" s="2448"/>
      <c r="K4" s="2448"/>
      <c r="L4" s="2448"/>
      <c r="M4" s="2448"/>
      <c r="N4" s="2448"/>
      <c r="O4" s="2448"/>
      <c r="P4" s="2448"/>
      <c r="Q4" s="2448"/>
      <c r="R4" s="2448"/>
      <c r="S4" s="2448"/>
      <c r="T4" s="2448"/>
      <c r="U4" s="2448"/>
      <c r="V4" s="2448"/>
      <c r="W4" s="2448"/>
      <c r="Y4" s="144"/>
      <c r="Z4" s="198"/>
    </row>
    <row r="5" spans="2:26" ht="21" x14ac:dyDescent="0.45">
      <c r="B5" s="2449" t="s">
        <v>2554</v>
      </c>
      <c r="C5" s="2449"/>
      <c r="D5" s="2449"/>
      <c r="E5" s="2449"/>
      <c r="F5" s="2449"/>
      <c r="G5" s="2449"/>
      <c r="H5" s="2449"/>
      <c r="I5" s="2449"/>
      <c r="J5" s="2449"/>
      <c r="K5" s="2449"/>
      <c r="L5" s="2449"/>
      <c r="M5" s="2449"/>
      <c r="N5" s="2449"/>
      <c r="O5" s="2449"/>
      <c r="P5" s="2449"/>
      <c r="Q5" s="2449"/>
      <c r="R5" s="2449"/>
      <c r="S5" s="2449"/>
      <c r="T5" s="2449"/>
      <c r="U5" s="2449"/>
      <c r="V5" s="2449"/>
      <c r="W5" s="2449"/>
      <c r="Y5" s="144"/>
      <c r="Z5" s="197"/>
    </row>
    <row r="6" spans="2:26" ht="17.5" x14ac:dyDescent="0.45">
      <c r="B6" s="2447" t="s">
        <v>2555</v>
      </c>
      <c r="C6" s="2447"/>
      <c r="D6" s="2447"/>
      <c r="E6" s="2447"/>
      <c r="F6" s="2447"/>
      <c r="G6" s="2447"/>
      <c r="H6" s="2447"/>
      <c r="I6" s="2447"/>
      <c r="J6" s="2447"/>
      <c r="K6" s="2447"/>
      <c r="L6" s="2447"/>
      <c r="M6" s="2447"/>
      <c r="N6" s="2447"/>
      <c r="O6" s="2447"/>
      <c r="P6" s="2447"/>
      <c r="Q6" s="2447"/>
      <c r="R6" s="2447"/>
      <c r="S6" s="2447"/>
      <c r="T6" s="2447"/>
      <c r="U6" s="2447"/>
      <c r="V6" s="2447"/>
      <c r="W6" s="2447"/>
      <c r="Z6" s="198"/>
    </row>
    <row r="7" spans="2:26" ht="17.5" x14ac:dyDescent="0.45">
      <c r="B7" s="2450" t="s">
        <v>2146</v>
      </c>
      <c r="C7" s="2450"/>
      <c r="D7" s="2450"/>
      <c r="E7" s="2450"/>
      <c r="F7" s="2450"/>
      <c r="G7" s="2450"/>
      <c r="H7" s="2450"/>
      <c r="I7" s="2450"/>
      <c r="J7" s="2450"/>
      <c r="K7" s="2450"/>
      <c r="L7" s="2450"/>
      <c r="M7" s="2450"/>
      <c r="N7" s="2450"/>
      <c r="O7" s="2450"/>
      <c r="P7" s="2450"/>
      <c r="Q7" s="2450"/>
      <c r="R7" s="2450"/>
      <c r="S7" s="2450"/>
      <c r="T7" s="2450"/>
      <c r="U7" s="2450"/>
      <c r="V7" s="2450"/>
      <c r="W7" s="2450"/>
    </row>
    <row r="8" spans="2:26" ht="8.25" customHeight="1" x14ac:dyDescent="0.45">
      <c r="B8" s="2445"/>
      <c r="C8" s="2445"/>
      <c r="D8" s="2445"/>
      <c r="E8" s="2445"/>
      <c r="F8" s="2445"/>
      <c r="G8" s="2445"/>
      <c r="H8" s="2445"/>
      <c r="I8" s="2445"/>
      <c r="J8" s="2445"/>
      <c r="K8" s="2445"/>
      <c r="L8" s="2445"/>
      <c r="M8" s="2445"/>
      <c r="N8" s="2445"/>
      <c r="O8" s="2445"/>
      <c r="P8" s="2445"/>
      <c r="Q8" s="2445"/>
      <c r="R8" s="2445"/>
      <c r="S8" s="2445"/>
      <c r="T8" s="2445"/>
      <c r="U8" s="2445"/>
      <c r="V8" s="2445"/>
      <c r="W8" s="2445"/>
    </row>
    <row r="9" spans="2:26" ht="17.5" x14ac:dyDescent="0.45">
      <c r="B9" s="2439" t="str">
        <f>+"[01] Tên người nộp thuế: "&amp;TTDN!F5</f>
        <v xml:space="preserve">[01] Tên người nộp thuế: </v>
      </c>
      <c r="C9" s="2439"/>
      <c r="D9" s="2439"/>
      <c r="E9" s="2439"/>
      <c r="F9" s="2439"/>
      <c r="G9" s="2439"/>
      <c r="H9" s="2439"/>
      <c r="I9" s="2439"/>
      <c r="J9" s="2439"/>
      <c r="K9" s="2439"/>
      <c r="L9" s="2439"/>
      <c r="M9" s="2439"/>
      <c r="N9" s="2439"/>
      <c r="O9" s="2439"/>
      <c r="P9" s="2439"/>
      <c r="Q9" s="2439"/>
      <c r="R9" s="2439"/>
      <c r="S9" s="2439"/>
      <c r="T9" s="2439"/>
      <c r="U9" s="2439"/>
      <c r="V9" s="2439"/>
      <c r="W9" s="2439"/>
    </row>
    <row r="10" spans="2:26" ht="19.5" customHeight="1" x14ac:dyDescent="0.45">
      <c r="B10" s="2440" t="s">
        <v>2147</v>
      </c>
      <c r="C10" s="2440"/>
      <c r="D10" s="200" t="str">
        <f>+LEFT(KB_MST,1)</f>
        <v/>
      </c>
      <c r="E10" s="200" t="str">
        <f>+MID(KB_MST,2,1)</f>
        <v/>
      </c>
      <c r="F10" s="200" t="str">
        <f>+MID(KB_MST,3,1)</f>
        <v/>
      </c>
      <c r="G10" s="200" t="str">
        <f>+MID(KB_MST,4,1)</f>
        <v/>
      </c>
      <c r="H10" s="200" t="str">
        <f>+MID(KB_MST,5,1)</f>
        <v/>
      </c>
      <c r="I10" s="200" t="str">
        <f>+MID(KB_MST,6,1)</f>
        <v/>
      </c>
      <c r="J10" s="200" t="str">
        <f>+MID(KB_MST,7,1)</f>
        <v/>
      </c>
      <c r="K10" s="200" t="str">
        <f>+MID(KB_MST,8,1)</f>
        <v/>
      </c>
      <c r="L10" s="200" t="str">
        <f>+MID(KB_MST,9,1)</f>
        <v/>
      </c>
      <c r="M10" s="200" t="str">
        <f>+RIGHT(KB_MST,1)</f>
        <v/>
      </c>
      <c r="N10" s="201"/>
      <c r="O10" s="202"/>
      <c r="P10" s="202"/>
      <c r="Q10" s="202"/>
      <c r="R10" s="203"/>
      <c r="S10" s="203"/>
      <c r="T10" s="203"/>
      <c r="U10" s="203"/>
      <c r="V10" s="203"/>
      <c r="W10" s="203"/>
    </row>
    <row r="11" spans="2:26" ht="17.5" x14ac:dyDescent="0.45">
      <c r="B11" s="2439" t="str">
        <f>+"[03] Địa chỉ: "&amp;KB_DC</f>
        <v xml:space="preserve">[03] Địa chỉ: </v>
      </c>
      <c r="C11" s="2439"/>
      <c r="D11" s="2439"/>
      <c r="E11" s="2439"/>
      <c r="F11" s="2439"/>
      <c r="G11" s="2439"/>
      <c r="H11" s="2439"/>
      <c r="I11" s="2439"/>
      <c r="J11" s="2439"/>
      <c r="K11" s="2439"/>
      <c r="L11" s="2439"/>
      <c r="M11" s="2439"/>
      <c r="N11" s="2439"/>
      <c r="O11" s="2439"/>
      <c r="P11" s="2439"/>
      <c r="Q11" s="2439"/>
      <c r="R11" s="2439"/>
      <c r="S11" s="2439"/>
      <c r="T11" s="2439"/>
      <c r="U11" s="2439"/>
      <c r="V11" s="2439"/>
      <c r="W11" s="2439"/>
    </row>
    <row r="12" spans="2:26" ht="17.5" x14ac:dyDescent="0.45">
      <c r="B12" s="2439" t="s">
        <v>2148</v>
      </c>
      <c r="C12" s="2439"/>
      <c r="D12" s="2439"/>
      <c r="E12" s="2439"/>
      <c r="F12" s="2439"/>
      <c r="G12" s="2439"/>
      <c r="H12" s="2439"/>
      <c r="I12" s="2439"/>
      <c r="J12" s="2439"/>
      <c r="K12" s="2439"/>
      <c r="L12" s="2439"/>
      <c r="M12" s="2439"/>
      <c r="N12" s="2439"/>
      <c r="O12" s="2439"/>
      <c r="P12" s="2439"/>
      <c r="Q12" s="2439"/>
      <c r="R12" s="2439"/>
      <c r="S12" s="2439"/>
      <c r="T12" s="2439"/>
      <c r="U12" s="2439"/>
      <c r="V12" s="2439"/>
      <c r="W12" s="2439"/>
    </row>
    <row r="13" spans="2:26" ht="17.5" x14ac:dyDescent="0.45">
      <c r="B13" s="2439" t="s">
        <v>2149</v>
      </c>
      <c r="C13" s="2439"/>
      <c r="D13" s="2439"/>
      <c r="E13" s="2439"/>
      <c r="F13" s="2439"/>
      <c r="G13" s="2439"/>
      <c r="H13" s="2439"/>
      <c r="I13" s="2439"/>
      <c r="J13" s="2439"/>
      <c r="K13" s="2439"/>
      <c r="L13" s="2439"/>
      <c r="M13" s="2439"/>
      <c r="N13" s="2439"/>
      <c r="O13" s="2439"/>
      <c r="P13" s="2439"/>
      <c r="Q13" s="2439"/>
      <c r="R13" s="2439"/>
      <c r="S13" s="2439"/>
      <c r="T13" s="2439"/>
      <c r="U13" s="2439"/>
      <c r="V13" s="2439"/>
      <c r="W13" s="2439"/>
    </row>
    <row r="14" spans="2:26" ht="17.5" x14ac:dyDescent="0.45">
      <c r="B14" s="2439" t="s">
        <v>2150</v>
      </c>
      <c r="C14" s="2439"/>
      <c r="D14" s="2439"/>
      <c r="E14" s="2439"/>
      <c r="F14" s="2439"/>
      <c r="G14" s="2439"/>
      <c r="H14" s="2439"/>
      <c r="I14" s="2439"/>
      <c r="J14" s="2439"/>
      <c r="K14" s="2439"/>
      <c r="L14" s="2439"/>
      <c r="M14" s="2439"/>
      <c r="N14" s="2439"/>
      <c r="O14" s="2439"/>
      <c r="P14" s="2439"/>
      <c r="Q14" s="2439"/>
      <c r="R14" s="2439"/>
      <c r="S14" s="2439"/>
      <c r="T14" s="2439"/>
      <c r="U14" s="2439"/>
      <c r="V14" s="2439"/>
      <c r="W14" s="2439"/>
    </row>
    <row r="15" spans="2:26" ht="22.5" customHeight="1" x14ac:dyDescent="0.45">
      <c r="B15" s="2440" t="s">
        <v>2151</v>
      </c>
      <c r="C15" s="2440"/>
      <c r="D15" s="204"/>
      <c r="E15" s="204"/>
      <c r="F15" s="204"/>
      <c r="G15" s="204"/>
      <c r="H15" s="204"/>
      <c r="I15" s="204"/>
      <c r="J15" s="204"/>
      <c r="K15" s="204"/>
      <c r="L15" s="204"/>
      <c r="M15" s="204"/>
      <c r="N15" s="201"/>
      <c r="O15" s="204"/>
      <c r="P15" s="204"/>
      <c r="Q15" s="204"/>
    </row>
    <row r="16" spans="2:26" ht="6" customHeight="1" x14ac:dyDescent="0.45">
      <c r="B16" s="199"/>
      <c r="C16" s="199"/>
      <c r="D16" s="201"/>
      <c r="E16" s="201"/>
      <c r="F16" s="201"/>
      <c r="G16" s="201"/>
      <c r="H16" s="201"/>
      <c r="I16" s="201"/>
      <c r="J16" s="201"/>
      <c r="K16" s="201"/>
      <c r="L16" s="201"/>
      <c r="M16" s="201"/>
      <c r="N16" s="201"/>
      <c r="O16" s="201"/>
      <c r="P16" s="201"/>
      <c r="Q16" s="201"/>
    </row>
    <row r="17" spans="2:39" ht="30" customHeight="1" x14ac:dyDescent="0.45">
      <c r="B17" s="205" t="s">
        <v>2152</v>
      </c>
      <c r="C17" s="205"/>
      <c r="D17" s="205"/>
      <c r="E17" s="205"/>
      <c r="F17" s="205"/>
      <c r="G17" s="205"/>
      <c r="H17" s="205"/>
      <c r="I17" s="205"/>
      <c r="J17" s="205"/>
      <c r="K17" s="205"/>
      <c r="L17" s="205"/>
      <c r="M17" s="205"/>
      <c r="N17" s="205"/>
      <c r="O17" s="205"/>
      <c r="P17" s="205"/>
      <c r="Q17" s="205"/>
      <c r="R17" s="205"/>
      <c r="S17" s="205"/>
      <c r="T17" s="205"/>
      <c r="U17" s="205"/>
      <c r="V17" s="205"/>
      <c r="W17" s="205"/>
      <c r="Z17" s="206"/>
      <c r="AA17" s="206"/>
      <c r="AB17" s="206"/>
      <c r="AC17" s="206"/>
      <c r="AD17" s="206"/>
    </row>
    <row r="18" spans="2:39" ht="63.75" customHeight="1" x14ac:dyDescent="0.45">
      <c r="B18" s="207" t="s">
        <v>45</v>
      </c>
      <c r="C18" s="208" t="s">
        <v>2153</v>
      </c>
      <c r="D18" s="2441" t="s">
        <v>2154</v>
      </c>
      <c r="E18" s="2441"/>
      <c r="F18" s="2441"/>
      <c r="G18" s="2441"/>
      <c r="H18" s="2441"/>
      <c r="I18" s="2442" t="s">
        <v>80</v>
      </c>
      <c r="J18" s="2442"/>
      <c r="K18" s="2442"/>
      <c r="L18" s="2442"/>
      <c r="M18" s="2442" t="s">
        <v>2556</v>
      </c>
      <c r="N18" s="2442"/>
      <c r="O18" s="2442"/>
      <c r="P18" s="2442"/>
      <c r="Q18" s="2442"/>
      <c r="R18" s="2442"/>
      <c r="S18" s="2442"/>
      <c r="T18" s="2442"/>
      <c r="U18" s="2442"/>
      <c r="V18" s="2442"/>
      <c r="W18" s="2442"/>
    </row>
    <row r="19" spans="2:39" ht="17.5" x14ac:dyDescent="0.45">
      <c r="B19" s="2443">
        <v>1</v>
      </c>
      <c r="C19" s="2443">
        <v>2</v>
      </c>
      <c r="D19" s="2444">
        <v>3</v>
      </c>
      <c r="E19" s="2444"/>
      <c r="F19" s="2444"/>
      <c r="G19" s="2444"/>
      <c r="H19" s="2444"/>
      <c r="I19" s="2443">
        <v>4</v>
      </c>
      <c r="J19" s="2443"/>
      <c r="K19" s="2443"/>
      <c r="L19" s="2443"/>
      <c r="M19" s="2443">
        <v>5</v>
      </c>
      <c r="N19" s="2443"/>
      <c r="O19" s="2443"/>
      <c r="P19" s="2443"/>
      <c r="Q19" s="2443"/>
      <c r="R19" s="2443"/>
      <c r="S19" s="2443"/>
      <c r="T19" s="2443"/>
      <c r="U19" s="2443"/>
      <c r="V19" s="2443"/>
      <c r="W19" s="2443"/>
    </row>
    <row r="20" spans="2:39" ht="17.5" x14ac:dyDescent="0.45">
      <c r="B20" s="2443"/>
      <c r="C20" s="2443"/>
      <c r="D20" s="2444"/>
      <c r="E20" s="2444"/>
      <c r="F20" s="2444"/>
      <c r="G20" s="2444"/>
      <c r="H20" s="2444"/>
      <c r="I20" s="2443"/>
      <c r="J20" s="2443"/>
      <c r="K20" s="2443"/>
      <c r="L20" s="2443"/>
      <c r="M20" s="211" t="s">
        <v>106</v>
      </c>
      <c r="N20" s="211" t="s">
        <v>107</v>
      </c>
      <c r="O20" s="211" t="s">
        <v>108</v>
      </c>
      <c r="P20" s="211" t="s">
        <v>109</v>
      </c>
      <c r="Q20" s="211" t="s">
        <v>2086</v>
      </c>
      <c r="R20" s="211" t="s">
        <v>110</v>
      </c>
      <c r="S20" s="211" t="s">
        <v>111</v>
      </c>
      <c r="T20" s="211" t="s">
        <v>112</v>
      </c>
      <c r="U20" s="211" t="s">
        <v>39</v>
      </c>
      <c r="V20" s="211" t="s">
        <v>2093</v>
      </c>
      <c r="W20" s="211" t="s">
        <v>2097</v>
      </c>
    </row>
    <row r="21" spans="2:39" ht="17.5" x14ac:dyDescent="0.45">
      <c r="B21" s="212">
        <v>1</v>
      </c>
      <c r="C21" s="213"/>
      <c r="D21" s="2454"/>
      <c r="E21" s="2454"/>
      <c r="F21" s="2454"/>
      <c r="G21" s="2454"/>
      <c r="H21" s="2454"/>
      <c r="I21" s="2454"/>
      <c r="J21" s="2454"/>
      <c r="K21" s="2454"/>
      <c r="L21" s="2454"/>
      <c r="M21" s="214"/>
      <c r="N21" s="214"/>
      <c r="O21" s="214"/>
      <c r="P21" s="214"/>
      <c r="Q21" s="214"/>
      <c r="R21" s="214"/>
      <c r="S21" s="214"/>
      <c r="T21" s="214"/>
      <c r="U21" s="214"/>
      <c r="V21" s="214"/>
      <c r="W21" s="214"/>
    </row>
    <row r="22" spans="2:39" ht="17.5" x14ac:dyDescent="0.45">
      <c r="B22" s="212">
        <v>2</v>
      </c>
      <c r="C22" s="213"/>
      <c r="D22" s="2454"/>
      <c r="E22" s="2454"/>
      <c r="F22" s="2454"/>
      <c r="G22" s="2454"/>
      <c r="H22" s="2454"/>
      <c r="I22" s="2454"/>
      <c r="J22" s="2454"/>
      <c r="K22" s="2454"/>
      <c r="L22" s="2454"/>
      <c r="M22" s="214"/>
      <c r="N22" s="214"/>
      <c r="O22" s="214"/>
      <c r="P22" s="214"/>
      <c r="Q22" s="214"/>
      <c r="R22" s="214"/>
      <c r="S22" s="214"/>
      <c r="T22" s="214"/>
      <c r="U22" s="214"/>
      <c r="V22" s="214"/>
      <c r="W22" s="214"/>
    </row>
    <row r="23" spans="2:39" ht="17.5" x14ac:dyDescent="0.45">
      <c r="B23" s="212">
        <v>3</v>
      </c>
      <c r="C23" s="215"/>
      <c r="D23" s="2454"/>
      <c r="E23" s="2454"/>
      <c r="F23" s="2454"/>
      <c r="G23" s="2454"/>
      <c r="H23" s="2454"/>
      <c r="I23" s="2454"/>
      <c r="J23" s="2454"/>
      <c r="K23" s="2454"/>
      <c r="L23" s="2454"/>
      <c r="M23" s="214"/>
      <c r="N23" s="214"/>
      <c r="O23" s="214"/>
      <c r="P23" s="214"/>
      <c r="Q23" s="214"/>
      <c r="R23" s="214"/>
      <c r="S23" s="214"/>
      <c r="T23" s="214"/>
      <c r="U23" s="214"/>
      <c r="V23" s="214"/>
      <c r="W23" s="214"/>
    </row>
    <row r="24" spans="2:39" ht="17.5" x14ac:dyDescent="0.45">
      <c r="B24" s="212" t="s">
        <v>2155</v>
      </c>
      <c r="C24" s="213"/>
      <c r="D24" s="2454"/>
      <c r="E24" s="2454"/>
      <c r="F24" s="2454"/>
      <c r="G24" s="2454"/>
      <c r="H24" s="2454"/>
      <c r="I24" s="2454"/>
      <c r="J24" s="2454"/>
      <c r="K24" s="2454"/>
      <c r="L24" s="2454"/>
      <c r="M24" s="214"/>
      <c r="N24" s="214"/>
      <c r="O24" s="214"/>
      <c r="P24" s="214"/>
      <c r="Q24" s="214"/>
      <c r="R24" s="214"/>
      <c r="S24" s="214"/>
      <c r="T24" s="214"/>
      <c r="U24" s="214"/>
      <c r="V24" s="214"/>
      <c r="W24" s="214"/>
    </row>
    <row r="25" spans="2:39" ht="7.5" customHeight="1" x14ac:dyDescent="0.45">
      <c r="B25" s="216"/>
    </row>
    <row r="26" spans="2:39" ht="17.5" x14ac:dyDescent="0.45">
      <c r="B26" s="2439" t="s">
        <v>2156</v>
      </c>
      <c r="C26" s="2439"/>
      <c r="D26" s="2439"/>
      <c r="E26" s="2439"/>
      <c r="F26" s="2439"/>
      <c r="G26" s="2439"/>
      <c r="H26" s="2439"/>
      <c r="I26" s="2439"/>
      <c r="J26" s="2439"/>
      <c r="K26" s="2439"/>
      <c r="L26" s="2439"/>
      <c r="M26" s="2439"/>
      <c r="N26" s="2439"/>
      <c r="O26" s="2439"/>
      <c r="P26" s="2439"/>
      <c r="Q26" s="2439"/>
      <c r="R26" s="2439"/>
      <c r="S26" s="2439"/>
      <c r="T26" s="2439"/>
      <c r="U26" s="2439"/>
      <c r="V26" s="2439"/>
      <c r="W26" s="2439"/>
    </row>
    <row r="27" spans="2:39" ht="53.25" customHeight="1" x14ac:dyDescent="0.45">
      <c r="B27" s="2455" t="s">
        <v>2557</v>
      </c>
      <c r="C27" s="2455"/>
      <c r="D27" s="2455"/>
      <c r="E27" s="2455"/>
      <c r="F27" s="2455"/>
      <c r="G27" s="2455"/>
      <c r="H27" s="2455"/>
      <c r="I27" s="2455"/>
      <c r="J27" s="2455"/>
      <c r="K27" s="2455"/>
      <c r="L27" s="2455"/>
      <c r="M27" s="2455"/>
      <c r="N27" s="2455"/>
      <c r="O27" s="2455"/>
      <c r="P27" s="2455"/>
      <c r="Q27" s="2455"/>
      <c r="R27" s="2455"/>
      <c r="S27" s="2455"/>
      <c r="T27" s="2455"/>
      <c r="U27" s="2455"/>
      <c r="V27" s="2455"/>
      <c r="W27" s="2455"/>
    </row>
    <row r="28" spans="2:39" ht="9.75" customHeight="1" x14ac:dyDescent="0.45">
      <c r="B28" s="217"/>
      <c r="C28" s="217"/>
      <c r="D28" s="217"/>
      <c r="E28" s="217"/>
      <c r="F28" s="217"/>
      <c r="G28" s="217"/>
      <c r="H28" s="217"/>
      <c r="I28" s="217"/>
      <c r="J28" s="217"/>
      <c r="K28" s="217"/>
      <c r="L28" s="217"/>
      <c r="M28" s="217"/>
      <c r="N28" s="217"/>
      <c r="O28" s="217"/>
      <c r="P28" s="217"/>
      <c r="Q28" s="217"/>
      <c r="R28" s="217"/>
      <c r="S28" s="217"/>
      <c r="T28" s="217"/>
      <c r="U28" s="217"/>
      <c r="V28" s="217"/>
      <c r="W28" s="217"/>
    </row>
    <row r="29" spans="2:39" ht="24.75" customHeight="1" x14ac:dyDescent="0.45">
      <c r="B29" s="205" t="s">
        <v>2157</v>
      </c>
      <c r="C29" s="205"/>
      <c r="D29" s="205"/>
      <c r="E29" s="205"/>
      <c r="F29" s="205"/>
      <c r="G29" s="205"/>
      <c r="H29" s="205"/>
      <c r="I29" s="205"/>
      <c r="J29" s="205"/>
      <c r="K29" s="205"/>
      <c r="L29" s="205"/>
      <c r="M29" s="205"/>
      <c r="N29" s="205"/>
      <c r="O29" s="205"/>
      <c r="P29" s="205"/>
      <c r="Q29" s="205"/>
      <c r="R29" s="205"/>
      <c r="S29" s="205"/>
      <c r="T29" s="205"/>
      <c r="U29" s="205"/>
      <c r="V29" s="205"/>
      <c r="W29" s="205"/>
    </row>
    <row r="30" spans="2:39" ht="17.5" x14ac:dyDescent="0.45">
      <c r="B30" s="207" t="s">
        <v>45</v>
      </c>
      <c r="C30" s="2442" t="s">
        <v>2158</v>
      </c>
      <c r="D30" s="2442"/>
      <c r="E30" s="2442"/>
      <c r="F30" s="2442"/>
      <c r="G30" s="2442"/>
      <c r="H30" s="2442"/>
      <c r="I30" s="2442"/>
      <c r="J30" s="2442"/>
      <c r="K30" s="2442"/>
      <c r="L30" s="2442"/>
      <c r="M30" s="2442"/>
      <c r="N30" s="2442"/>
      <c r="O30" s="2442"/>
      <c r="P30" s="2442"/>
      <c r="Q30" s="2442"/>
      <c r="R30" s="2442"/>
      <c r="S30" s="2442" t="s">
        <v>2159</v>
      </c>
      <c r="T30" s="2442"/>
      <c r="U30" s="2442"/>
      <c r="V30" s="2442"/>
      <c r="W30" s="2442"/>
      <c r="Z30" s="218"/>
      <c r="AA30" s="218"/>
      <c r="AB30" s="218"/>
      <c r="AC30" s="218"/>
      <c r="AD30" s="218"/>
      <c r="AE30" s="218"/>
      <c r="AF30" s="218"/>
      <c r="AG30" s="218"/>
      <c r="AH30" s="218"/>
      <c r="AI30" s="218"/>
      <c r="AJ30" s="218"/>
      <c r="AK30" s="218"/>
      <c r="AL30" s="218"/>
      <c r="AM30" s="218"/>
    </row>
    <row r="31" spans="2:39" ht="17.5" x14ac:dyDescent="0.45">
      <c r="B31" s="219">
        <v>1</v>
      </c>
      <c r="C31" s="2443">
        <v>2</v>
      </c>
      <c r="D31" s="2443"/>
      <c r="E31" s="2443"/>
      <c r="F31" s="2443"/>
      <c r="G31" s="2443"/>
      <c r="H31" s="2443"/>
      <c r="I31" s="2443"/>
      <c r="J31" s="2443"/>
      <c r="K31" s="2443"/>
      <c r="L31" s="2443"/>
      <c r="M31" s="2443"/>
      <c r="N31" s="2443"/>
      <c r="O31" s="2443"/>
      <c r="P31" s="2443"/>
      <c r="Q31" s="2443"/>
      <c r="R31" s="2443"/>
      <c r="S31" s="2443">
        <v>3</v>
      </c>
      <c r="T31" s="2443"/>
      <c r="U31" s="2443"/>
      <c r="V31" s="2443"/>
      <c r="W31" s="2443"/>
      <c r="Z31" s="220" t="s">
        <v>2558</v>
      </c>
    </row>
    <row r="32" spans="2:39" ht="17.5" x14ac:dyDescent="0.45">
      <c r="B32" s="209">
        <v>1</v>
      </c>
      <c r="C32" s="2451" t="s">
        <v>2160</v>
      </c>
      <c r="D32" s="2451"/>
      <c r="E32" s="2451"/>
      <c r="F32" s="2451"/>
      <c r="G32" s="2451"/>
      <c r="H32" s="2451"/>
      <c r="I32" s="2451"/>
      <c r="J32" s="2451"/>
      <c r="K32" s="2451"/>
      <c r="L32" s="2451"/>
      <c r="M32" s="2451"/>
      <c r="N32" s="2451"/>
      <c r="O32" s="2451"/>
      <c r="P32" s="2451"/>
      <c r="Q32" s="2451"/>
      <c r="R32" s="2451"/>
      <c r="S32" s="2452"/>
      <c r="T32" s="2452"/>
      <c r="U32" s="2452"/>
      <c r="V32" s="2452"/>
      <c r="W32" s="2452"/>
      <c r="AA32" s="221" t="s">
        <v>2161</v>
      </c>
      <c r="AB32" s="221"/>
      <c r="AC32" s="221"/>
      <c r="AD32" s="221"/>
      <c r="AE32" s="221"/>
      <c r="AF32" s="221"/>
      <c r="AG32" s="221"/>
      <c r="AH32" s="221"/>
      <c r="AI32" s="221"/>
      <c r="AJ32" s="221"/>
      <c r="AK32" s="221"/>
      <c r="AL32" s="221"/>
    </row>
    <row r="33" spans="2:51" ht="49.5" customHeight="1" x14ac:dyDescent="0.45">
      <c r="B33" s="222" t="s">
        <v>382</v>
      </c>
      <c r="C33" s="2419" t="s">
        <v>2162</v>
      </c>
      <c r="D33" s="2419"/>
      <c r="E33" s="2419"/>
      <c r="F33" s="2419"/>
      <c r="G33" s="2419"/>
      <c r="H33" s="2419"/>
      <c r="I33" s="2419"/>
      <c r="J33" s="2419"/>
      <c r="K33" s="2419"/>
      <c r="L33" s="2419"/>
      <c r="M33" s="2419"/>
      <c r="N33" s="2419"/>
      <c r="O33" s="2419"/>
      <c r="P33" s="2419"/>
      <c r="Q33" s="2419"/>
      <c r="R33" s="2419"/>
      <c r="S33" s="2453"/>
      <c r="T33" s="2453"/>
      <c r="U33" s="2453"/>
      <c r="V33" s="2453"/>
      <c r="W33" s="2453"/>
      <c r="AA33" s="2459" t="s">
        <v>2559</v>
      </c>
      <c r="AB33" s="2459"/>
      <c r="AC33" s="2459"/>
      <c r="AD33" s="2459"/>
      <c r="AE33" s="2459"/>
      <c r="AF33" s="2459"/>
      <c r="AG33" s="2459"/>
      <c r="AH33" s="2459"/>
      <c r="AI33" s="2459"/>
      <c r="AJ33" s="2459"/>
      <c r="AK33" s="2459"/>
      <c r="AL33" s="2459"/>
    </row>
    <row r="34" spans="2:51" ht="17.5" x14ac:dyDescent="0.45">
      <c r="B34" s="209">
        <v>2</v>
      </c>
      <c r="C34" s="2451" t="s">
        <v>2163</v>
      </c>
      <c r="D34" s="2451"/>
      <c r="E34" s="2451"/>
      <c r="F34" s="2451"/>
      <c r="G34" s="2451"/>
      <c r="H34" s="2451"/>
      <c r="I34" s="2451"/>
      <c r="J34" s="2451"/>
      <c r="K34" s="2451"/>
      <c r="L34" s="2451"/>
      <c r="M34" s="2451"/>
      <c r="N34" s="2451"/>
      <c r="O34" s="2451"/>
      <c r="P34" s="2451"/>
      <c r="Q34" s="2451"/>
      <c r="R34" s="2451"/>
      <c r="S34" s="2452"/>
      <c r="T34" s="2452"/>
      <c r="U34" s="2452"/>
      <c r="V34" s="2452"/>
      <c r="W34" s="2452"/>
    </row>
    <row r="35" spans="2:51" ht="33.75" customHeight="1" x14ac:dyDescent="0.45">
      <c r="B35" s="223" t="s">
        <v>382</v>
      </c>
      <c r="C35" s="2460" t="s">
        <v>2164</v>
      </c>
      <c r="D35" s="2460"/>
      <c r="E35" s="2460"/>
      <c r="F35" s="2460"/>
      <c r="G35" s="2460"/>
      <c r="H35" s="2460"/>
      <c r="I35" s="2460"/>
      <c r="J35" s="2460"/>
      <c r="K35" s="2460"/>
      <c r="L35" s="2460"/>
      <c r="M35" s="2460"/>
      <c r="N35" s="2460"/>
      <c r="O35" s="2460"/>
      <c r="P35" s="2460"/>
      <c r="Q35" s="2460"/>
      <c r="R35" s="2460"/>
      <c r="S35" s="2453" t="s">
        <v>1850</v>
      </c>
      <c r="T35" s="2453"/>
      <c r="U35" s="2453"/>
      <c r="V35" s="2453"/>
      <c r="W35" s="2453"/>
    </row>
    <row r="36" spans="2:51" ht="33" customHeight="1" x14ac:dyDescent="0.45">
      <c r="B36" s="223" t="s">
        <v>384</v>
      </c>
      <c r="C36" s="2419" t="s">
        <v>2165</v>
      </c>
      <c r="D36" s="2419"/>
      <c r="E36" s="2419"/>
      <c r="F36" s="2419"/>
      <c r="G36" s="2419"/>
      <c r="H36" s="2419"/>
      <c r="I36" s="2419"/>
      <c r="J36" s="2419"/>
      <c r="K36" s="2419"/>
      <c r="L36" s="2419"/>
      <c r="M36" s="2419"/>
      <c r="N36" s="2419"/>
      <c r="O36" s="2419"/>
      <c r="P36" s="2419"/>
      <c r="Q36" s="2419"/>
      <c r="R36" s="2419"/>
      <c r="S36" s="2453"/>
      <c r="T36" s="2453"/>
      <c r="U36" s="2453"/>
      <c r="V36" s="2453"/>
      <c r="W36" s="2453"/>
    </row>
    <row r="37" spans="2:51" ht="51" customHeight="1" x14ac:dyDescent="0.45">
      <c r="B37" s="223" t="s">
        <v>386</v>
      </c>
      <c r="C37" s="2419" t="s">
        <v>2166</v>
      </c>
      <c r="D37" s="2419"/>
      <c r="E37" s="2419"/>
      <c r="F37" s="2419"/>
      <c r="G37" s="2419"/>
      <c r="H37" s="2419"/>
      <c r="I37" s="2419"/>
      <c r="J37" s="2419"/>
      <c r="K37" s="2419"/>
      <c r="L37" s="2419"/>
      <c r="M37" s="2419"/>
      <c r="N37" s="2419"/>
      <c r="O37" s="2419"/>
      <c r="P37" s="2419"/>
      <c r="Q37" s="2419"/>
      <c r="R37" s="2419"/>
      <c r="S37" s="2453"/>
      <c r="T37" s="2453"/>
      <c r="U37" s="2453"/>
      <c r="V37" s="2453"/>
      <c r="W37" s="2453"/>
    </row>
    <row r="38" spans="2:51" ht="21" x14ac:dyDescent="0.45">
      <c r="B38" s="214"/>
      <c r="C38" s="2456" t="s">
        <v>2167</v>
      </c>
      <c r="D38" s="2456"/>
      <c r="E38" s="2456"/>
      <c r="F38" s="2456"/>
      <c r="G38" s="2456"/>
      <c r="H38" s="2456"/>
      <c r="I38" s="2456"/>
      <c r="J38" s="2456"/>
      <c r="K38" s="2456"/>
      <c r="L38" s="2456"/>
      <c r="M38" s="2456"/>
      <c r="N38" s="2456"/>
      <c r="O38" s="2456"/>
      <c r="P38" s="2456"/>
      <c r="Q38" s="2456"/>
      <c r="R38" s="2456"/>
      <c r="S38" s="2457"/>
      <c r="T38" s="2457"/>
      <c r="U38" s="2457"/>
      <c r="V38" s="2457"/>
      <c r="W38" s="2457"/>
    </row>
    <row r="39" spans="2:51" ht="21" x14ac:dyDescent="0.45">
      <c r="B39" s="214"/>
      <c r="C39" s="2456" t="s">
        <v>2168</v>
      </c>
      <c r="D39" s="2456"/>
      <c r="E39" s="2456"/>
      <c r="F39" s="2456"/>
      <c r="G39" s="2456"/>
      <c r="H39" s="2456"/>
      <c r="I39" s="2456"/>
      <c r="J39" s="2456"/>
      <c r="K39" s="2456"/>
      <c r="L39" s="2456"/>
      <c r="M39" s="2456"/>
      <c r="N39" s="2456"/>
      <c r="O39" s="2456"/>
      <c r="P39" s="2456"/>
      <c r="Q39" s="2456"/>
      <c r="R39" s="2456"/>
      <c r="S39" s="2457"/>
      <c r="T39" s="2457"/>
      <c r="U39" s="2457"/>
      <c r="V39" s="2457"/>
      <c r="W39" s="2457"/>
    </row>
    <row r="40" spans="2:51" ht="21" x14ac:dyDescent="0.45">
      <c r="B40" s="224"/>
      <c r="C40" s="2456" t="s">
        <v>2169</v>
      </c>
      <c r="D40" s="2456"/>
      <c r="E40" s="2456"/>
      <c r="F40" s="2456"/>
      <c r="G40" s="2456"/>
      <c r="H40" s="2456"/>
      <c r="I40" s="2456"/>
      <c r="J40" s="2456"/>
      <c r="K40" s="2456"/>
      <c r="L40" s="2456"/>
      <c r="M40" s="2456"/>
      <c r="N40" s="2456"/>
      <c r="O40" s="2456"/>
      <c r="P40" s="2456"/>
      <c r="Q40" s="2456"/>
      <c r="R40" s="2456"/>
      <c r="S40" s="2457"/>
      <c r="T40" s="2457"/>
      <c r="U40" s="2457"/>
      <c r="V40" s="2457"/>
      <c r="W40" s="2457"/>
    </row>
    <row r="41" spans="2:51" ht="17.5" x14ac:dyDescent="0.45">
      <c r="B41" s="2458"/>
      <c r="C41" s="2458"/>
      <c r="D41" s="2458"/>
      <c r="E41" s="2458"/>
      <c r="F41" s="2458"/>
      <c r="G41" s="2458"/>
      <c r="H41" s="2458"/>
      <c r="I41" s="2458"/>
      <c r="J41" s="2458"/>
      <c r="K41" s="2458"/>
      <c r="L41" s="2458"/>
      <c r="M41" s="2458"/>
      <c r="N41" s="2458"/>
      <c r="O41" s="2458"/>
      <c r="P41" s="2458"/>
      <c r="Q41" s="2458"/>
      <c r="R41" s="2458"/>
      <c r="S41" s="2458"/>
      <c r="T41" s="2458"/>
      <c r="U41" s="2458"/>
      <c r="V41" s="2458"/>
      <c r="W41" s="2458"/>
    </row>
    <row r="42" spans="2:51" ht="24" customHeight="1" x14ac:dyDescent="0.45">
      <c r="B42" s="225" t="s">
        <v>2170</v>
      </c>
      <c r="C42" s="225"/>
      <c r="D42" s="225"/>
      <c r="E42" s="225"/>
      <c r="F42" s="225"/>
      <c r="G42" s="225"/>
      <c r="H42" s="225"/>
      <c r="I42" s="225"/>
      <c r="J42" s="225"/>
      <c r="K42" s="225"/>
      <c r="L42" s="225"/>
      <c r="M42" s="225"/>
      <c r="N42" s="225"/>
      <c r="O42" s="225"/>
      <c r="P42" s="225"/>
      <c r="Q42" s="225"/>
      <c r="R42" s="225"/>
      <c r="S42" s="225"/>
      <c r="T42" s="225"/>
      <c r="U42" s="225"/>
      <c r="V42" s="225"/>
      <c r="W42" s="225"/>
    </row>
    <row r="43" spans="2:51" ht="17.5" x14ac:dyDescent="0.45">
      <c r="B43" s="226"/>
      <c r="C43" s="226"/>
      <c r="D43" s="226"/>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7" t="s">
        <v>2171</v>
      </c>
    </row>
    <row r="44" spans="2:51" ht="22.5" customHeight="1" x14ac:dyDescent="0.45">
      <c r="B44" s="2442" t="s">
        <v>45</v>
      </c>
      <c r="C44" s="2442" t="s">
        <v>66</v>
      </c>
      <c r="D44" s="2442" t="s">
        <v>2172</v>
      </c>
      <c r="E44" s="2442"/>
      <c r="F44" s="2442"/>
      <c r="G44" s="2442"/>
      <c r="H44" s="2442"/>
      <c r="I44" s="2442"/>
      <c r="J44" s="2442"/>
      <c r="K44" s="2442"/>
      <c r="L44" s="2442"/>
      <c r="M44" s="2442"/>
      <c r="N44" s="2442"/>
      <c r="O44" s="2442"/>
      <c r="P44" s="2442"/>
      <c r="Q44" s="2442"/>
      <c r="R44" s="2442"/>
      <c r="S44" s="2442"/>
      <c r="T44" s="2442" t="s">
        <v>2173</v>
      </c>
      <c r="U44" s="2442"/>
      <c r="V44" s="2442"/>
      <c r="W44" s="2442"/>
      <c r="X44" s="2442"/>
      <c r="Y44" s="2442"/>
      <c r="Z44" s="2442"/>
      <c r="AA44" s="2442"/>
      <c r="AB44" s="2442"/>
      <c r="AC44" s="2442"/>
      <c r="AD44" s="2442"/>
      <c r="AE44" s="2442"/>
      <c r="AF44" s="2442"/>
      <c r="AG44" s="2442"/>
      <c r="AH44" s="2442"/>
      <c r="AI44" s="2442"/>
      <c r="AJ44" s="2442" t="s">
        <v>2174</v>
      </c>
      <c r="AK44" s="2442"/>
      <c r="AL44" s="2442"/>
      <c r="AM44" s="2442"/>
      <c r="AN44" s="2442" t="s">
        <v>2560</v>
      </c>
      <c r="AO44" s="2442"/>
      <c r="AP44" s="2442"/>
      <c r="AQ44" s="2442"/>
      <c r="AR44" s="2442"/>
      <c r="AS44" s="2442"/>
      <c r="AT44" s="2442"/>
      <c r="AU44" s="2442"/>
      <c r="AV44" s="2442" t="s">
        <v>2561</v>
      </c>
      <c r="AW44" s="2442"/>
      <c r="AX44" s="2442"/>
      <c r="AY44" s="2442"/>
    </row>
    <row r="45" spans="2:51" ht="49.5" customHeight="1" x14ac:dyDescent="0.45">
      <c r="B45" s="2442"/>
      <c r="C45" s="2442"/>
      <c r="D45" s="2442" t="s">
        <v>2175</v>
      </c>
      <c r="E45" s="2442"/>
      <c r="F45" s="2442"/>
      <c r="G45" s="2442"/>
      <c r="H45" s="2442" t="s">
        <v>2176</v>
      </c>
      <c r="I45" s="2442"/>
      <c r="J45" s="2442"/>
      <c r="K45" s="2442"/>
      <c r="L45" s="2442" t="s">
        <v>2177</v>
      </c>
      <c r="M45" s="2442"/>
      <c r="N45" s="2442"/>
      <c r="O45" s="2442"/>
      <c r="P45" s="2442" t="s">
        <v>2065</v>
      </c>
      <c r="Q45" s="2442"/>
      <c r="R45" s="2442"/>
      <c r="S45" s="2442"/>
      <c r="T45" s="2442" t="s">
        <v>2175</v>
      </c>
      <c r="U45" s="2442"/>
      <c r="V45" s="2442"/>
      <c r="W45" s="2442"/>
      <c r="X45" s="2442" t="s">
        <v>2176</v>
      </c>
      <c r="Y45" s="2442"/>
      <c r="Z45" s="2442"/>
      <c r="AA45" s="2442"/>
      <c r="AB45" s="2442" t="s">
        <v>2177</v>
      </c>
      <c r="AC45" s="2442"/>
      <c r="AD45" s="2442"/>
      <c r="AE45" s="2442"/>
      <c r="AF45" s="2442" t="s">
        <v>2065</v>
      </c>
      <c r="AG45" s="2442"/>
      <c r="AH45" s="2442"/>
      <c r="AI45" s="2442"/>
      <c r="AJ45" s="2442"/>
      <c r="AK45" s="2442"/>
      <c r="AL45" s="2442"/>
      <c r="AM45" s="2442"/>
      <c r="AN45" s="2442" t="s">
        <v>2102</v>
      </c>
      <c r="AO45" s="2442"/>
      <c r="AP45" s="2442" t="s">
        <v>2103</v>
      </c>
      <c r="AQ45" s="2442"/>
      <c r="AR45" s="2442" t="s">
        <v>2178</v>
      </c>
      <c r="AS45" s="2442"/>
      <c r="AT45" s="2442" t="s">
        <v>2179</v>
      </c>
      <c r="AU45" s="2442"/>
      <c r="AV45" s="2442"/>
      <c r="AW45" s="2442"/>
      <c r="AX45" s="2442"/>
      <c r="AY45" s="2442"/>
    </row>
    <row r="46" spans="2:51" ht="17.5" x14ac:dyDescent="0.45">
      <c r="B46" s="219">
        <v>1</v>
      </c>
      <c r="C46" s="219">
        <v>2</v>
      </c>
      <c r="D46" s="2461">
        <v>3</v>
      </c>
      <c r="E46" s="2461"/>
      <c r="F46" s="2461"/>
      <c r="G46" s="2461"/>
      <c r="H46" s="2461">
        <v>4</v>
      </c>
      <c r="I46" s="2461"/>
      <c r="J46" s="2461"/>
      <c r="K46" s="2461"/>
      <c r="L46" s="2461" t="s">
        <v>2180</v>
      </c>
      <c r="M46" s="2461"/>
      <c r="N46" s="2461"/>
      <c r="O46" s="2461"/>
      <c r="P46" s="2461">
        <v>6</v>
      </c>
      <c r="Q46" s="2461"/>
      <c r="R46" s="2461"/>
      <c r="S46" s="2461"/>
      <c r="T46" s="2461">
        <v>7</v>
      </c>
      <c r="U46" s="2461"/>
      <c r="V46" s="2461"/>
      <c r="W46" s="2461"/>
      <c r="X46" s="2461">
        <v>8</v>
      </c>
      <c r="Y46" s="2461"/>
      <c r="Z46" s="2461"/>
      <c r="AA46" s="2461"/>
      <c r="AB46" s="2461" t="s">
        <v>2181</v>
      </c>
      <c r="AC46" s="2461"/>
      <c r="AD46" s="2461"/>
      <c r="AE46" s="2461"/>
      <c r="AF46" s="2461">
        <v>10</v>
      </c>
      <c r="AG46" s="2461"/>
      <c r="AH46" s="2461"/>
      <c r="AI46" s="2461"/>
      <c r="AJ46" s="2461" t="s">
        <v>2182</v>
      </c>
      <c r="AK46" s="2461"/>
      <c r="AL46" s="2461"/>
      <c r="AM46" s="2461"/>
      <c r="AN46" s="2461" t="s">
        <v>2107</v>
      </c>
      <c r="AO46" s="2461"/>
      <c r="AP46" s="2461" t="s">
        <v>2108</v>
      </c>
      <c r="AQ46" s="2461"/>
      <c r="AR46" s="2461" t="s">
        <v>2183</v>
      </c>
      <c r="AS46" s="2461"/>
      <c r="AT46" s="2461" t="s">
        <v>2184</v>
      </c>
      <c r="AU46" s="2461"/>
      <c r="AV46" s="2461">
        <v>13</v>
      </c>
      <c r="AW46" s="2461"/>
      <c r="AX46" s="2461"/>
      <c r="AY46" s="2461"/>
    </row>
    <row r="47" spans="2:51" s="144" customFormat="1" ht="52.5" x14ac:dyDescent="0.45">
      <c r="B47" s="138" t="s">
        <v>39</v>
      </c>
      <c r="C47" s="169" t="s">
        <v>2185</v>
      </c>
      <c r="D47" s="2463">
        <f>+IF(OR($S$35="x",$S$36="x",$S$37="x"),KQKD!H13+KQKD!H19+KQKD!H25,0)</f>
        <v>0</v>
      </c>
      <c r="E47" s="2463"/>
      <c r="F47" s="2463"/>
      <c r="G47" s="2463"/>
      <c r="H47" s="2462"/>
      <c r="I47" s="2462"/>
      <c r="J47" s="2462"/>
      <c r="K47" s="2462"/>
      <c r="L47" s="2462"/>
      <c r="M47" s="2462"/>
      <c r="N47" s="2462"/>
      <c r="O47" s="2462"/>
      <c r="P47" s="2462"/>
      <c r="Q47" s="2462"/>
      <c r="R47" s="2462"/>
      <c r="S47" s="2462"/>
      <c r="T47" s="2463">
        <f>+IF(OR($S$35="x",$S$36="x",$S$37="x"),KQKD!H16+KQKD!H20+KQKD!H22+KQKD!H23+KQKD!H26,0)</f>
        <v>0</v>
      </c>
      <c r="U47" s="2463"/>
      <c r="V47" s="2463"/>
      <c r="W47" s="2463"/>
      <c r="X47" s="2462"/>
      <c r="Y47" s="2462"/>
      <c r="Z47" s="2462"/>
      <c r="AA47" s="2462"/>
      <c r="AB47" s="2462"/>
      <c r="AC47" s="2462"/>
      <c r="AD47" s="2462"/>
      <c r="AE47" s="2462"/>
      <c r="AF47" s="2462"/>
      <c r="AG47" s="2462"/>
      <c r="AH47" s="2462"/>
      <c r="AI47" s="2462"/>
      <c r="AJ47" s="2462"/>
      <c r="AK47" s="2462"/>
      <c r="AL47" s="2462"/>
      <c r="AM47" s="2462"/>
      <c r="AN47" s="2462"/>
      <c r="AO47" s="2462"/>
      <c r="AP47" s="2462"/>
      <c r="AQ47" s="2462"/>
      <c r="AR47" s="2462"/>
      <c r="AS47" s="2462"/>
      <c r="AT47" s="2462"/>
      <c r="AU47" s="2462"/>
      <c r="AV47" s="2462"/>
      <c r="AW47" s="2462"/>
      <c r="AX47" s="2462"/>
      <c r="AY47" s="2462"/>
    </row>
    <row r="48" spans="2:51" ht="35" x14ac:dyDescent="0.45">
      <c r="B48" s="138" t="s">
        <v>40</v>
      </c>
      <c r="C48" s="169" t="s">
        <v>2186</v>
      </c>
      <c r="D48" s="2463">
        <f>+D49+D58</f>
        <v>0</v>
      </c>
      <c r="E48" s="2463"/>
      <c r="F48" s="2463"/>
      <c r="G48" s="2463"/>
      <c r="H48" s="2463">
        <f>+H49+H58</f>
        <v>0</v>
      </c>
      <c r="I48" s="2463"/>
      <c r="J48" s="2463"/>
      <c r="K48" s="2463"/>
      <c r="L48" s="2463">
        <f>+IF(OR($S$35="x",$S$37="x"),0,H48-D48)</f>
        <v>0</v>
      </c>
      <c r="M48" s="2463"/>
      <c r="N48" s="2463"/>
      <c r="O48" s="2463"/>
      <c r="P48" s="2464"/>
      <c r="Q48" s="2464"/>
      <c r="R48" s="2464"/>
      <c r="S48" s="2464"/>
      <c r="T48" s="2463">
        <f>+T49+T58</f>
        <v>0</v>
      </c>
      <c r="U48" s="2463"/>
      <c r="V48" s="2463"/>
      <c r="W48" s="2463"/>
      <c r="X48" s="2463">
        <f>+X49+X58</f>
        <v>0</v>
      </c>
      <c r="Y48" s="2463"/>
      <c r="Z48" s="2463"/>
      <c r="AA48" s="2463"/>
      <c r="AB48" s="2463">
        <f>+IF(OR($S$35="x",$S$37="x"),0,X48-T48)</f>
        <v>0</v>
      </c>
      <c r="AC48" s="2463"/>
      <c r="AD48" s="2463"/>
      <c r="AE48" s="2463"/>
      <c r="AF48" s="2464"/>
      <c r="AG48" s="2464"/>
      <c r="AH48" s="2464"/>
      <c r="AI48" s="2464"/>
      <c r="AJ48" s="2463">
        <f>+L48+AB48</f>
        <v>0</v>
      </c>
      <c r="AK48" s="2463"/>
      <c r="AL48" s="2463"/>
      <c r="AM48" s="2463"/>
      <c r="AN48" s="2463">
        <f>+AN49+AN58</f>
        <v>0</v>
      </c>
      <c r="AO48" s="2463"/>
      <c r="AP48" s="2463">
        <f>+AP49+AP58</f>
        <v>0</v>
      </c>
      <c r="AQ48" s="2463"/>
      <c r="AR48" s="2463">
        <f>+AR49+AR58</f>
        <v>0</v>
      </c>
      <c r="AS48" s="2463"/>
      <c r="AT48" s="2463">
        <f>+AT49+AT58</f>
        <v>0</v>
      </c>
      <c r="AU48" s="2463"/>
      <c r="AV48" s="2464"/>
      <c r="AW48" s="2464"/>
      <c r="AX48" s="2464"/>
      <c r="AY48" s="2464"/>
    </row>
    <row r="49" spans="2:51" s="144" customFormat="1" ht="17.5" x14ac:dyDescent="0.45">
      <c r="B49" s="138">
        <v>1</v>
      </c>
      <c r="C49" s="169" t="s">
        <v>2187</v>
      </c>
      <c r="D49" s="2463">
        <f>+D50+D54</f>
        <v>0</v>
      </c>
      <c r="E49" s="2463"/>
      <c r="F49" s="2463"/>
      <c r="G49" s="2463"/>
      <c r="H49" s="2463">
        <f>+H50+H54</f>
        <v>0</v>
      </c>
      <c r="I49" s="2463"/>
      <c r="J49" s="2463"/>
      <c r="K49" s="2463"/>
      <c r="L49" s="2463">
        <f t="shared" ref="L49:L83" si="0">+IF(OR($S$35="x",$S$37="x"),0,H49-D49)</f>
        <v>0</v>
      </c>
      <c r="M49" s="2463"/>
      <c r="N49" s="2463"/>
      <c r="O49" s="2463"/>
      <c r="P49" s="2464"/>
      <c r="Q49" s="2464"/>
      <c r="R49" s="2464"/>
      <c r="S49" s="2464"/>
      <c r="T49" s="2463">
        <f>+T50+T54</f>
        <v>0</v>
      </c>
      <c r="U49" s="2463"/>
      <c r="V49" s="2463"/>
      <c r="W49" s="2463"/>
      <c r="X49" s="2463">
        <f>+X50+X54</f>
        <v>0</v>
      </c>
      <c r="Y49" s="2463"/>
      <c r="Z49" s="2463"/>
      <c r="AA49" s="2463"/>
      <c r="AB49" s="2463">
        <f t="shared" ref="AB49:AB83" si="1">+IF(OR($S$35="x",$S$37="x"),0,X49-T49)</f>
        <v>0</v>
      </c>
      <c r="AC49" s="2463"/>
      <c r="AD49" s="2463"/>
      <c r="AE49" s="2463"/>
      <c r="AF49" s="2464"/>
      <c r="AG49" s="2464"/>
      <c r="AH49" s="2464"/>
      <c r="AI49" s="2464"/>
      <c r="AJ49" s="2463">
        <f t="shared" ref="AJ49:AJ62" si="2">+L49+AB49</f>
        <v>0</v>
      </c>
      <c r="AK49" s="2463"/>
      <c r="AL49" s="2463"/>
      <c r="AM49" s="2463"/>
      <c r="AN49" s="2463">
        <f>+AN50+AN54</f>
        <v>0</v>
      </c>
      <c r="AO49" s="2463"/>
      <c r="AP49" s="2463">
        <f>+AP50+AP54</f>
        <v>0</v>
      </c>
      <c r="AQ49" s="2463"/>
      <c r="AR49" s="2463">
        <f>+AR50+AR54</f>
        <v>0</v>
      </c>
      <c r="AS49" s="2463"/>
      <c r="AT49" s="2463">
        <f>+AT50+AT54</f>
        <v>0</v>
      </c>
      <c r="AU49" s="2463"/>
      <c r="AV49" s="2464"/>
      <c r="AW49" s="2464"/>
      <c r="AX49" s="2464"/>
      <c r="AY49" s="2464"/>
    </row>
    <row r="50" spans="2:51" ht="35" x14ac:dyDescent="0.45">
      <c r="B50" s="212" t="s">
        <v>416</v>
      </c>
      <c r="C50" s="170" t="s">
        <v>2188</v>
      </c>
      <c r="D50" s="2468">
        <f>+SUM(D51:G53)</f>
        <v>0</v>
      </c>
      <c r="E50" s="2468"/>
      <c r="F50" s="2468"/>
      <c r="G50" s="2468"/>
      <c r="H50" s="2468">
        <f>+SUM(H51:K53)</f>
        <v>0</v>
      </c>
      <c r="I50" s="2468"/>
      <c r="J50" s="2468"/>
      <c r="K50" s="2468"/>
      <c r="L50" s="2468">
        <f t="shared" si="0"/>
        <v>0</v>
      </c>
      <c r="M50" s="2468"/>
      <c r="N50" s="2468"/>
      <c r="O50" s="2468"/>
      <c r="P50" s="2469"/>
      <c r="Q50" s="2469"/>
      <c r="R50" s="2469"/>
      <c r="S50" s="2469"/>
      <c r="T50" s="2468">
        <f>+SUM(T51:W53)</f>
        <v>0</v>
      </c>
      <c r="U50" s="2468"/>
      <c r="V50" s="2468"/>
      <c r="W50" s="2468"/>
      <c r="X50" s="2468">
        <f>+SUM(X51:AA53)</f>
        <v>0</v>
      </c>
      <c r="Y50" s="2468"/>
      <c r="Z50" s="2468"/>
      <c r="AA50" s="2468"/>
      <c r="AB50" s="2468">
        <f t="shared" si="1"/>
        <v>0</v>
      </c>
      <c r="AC50" s="2468"/>
      <c r="AD50" s="2468"/>
      <c r="AE50" s="2468"/>
      <c r="AF50" s="2469"/>
      <c r="AG50" s="2469"/>
      <c r="AH50" s="2469"/>
      <c r="AI50" s="2469"/>
      <c r="AJ50" s="2468">
        <f t="shared" si="2"/>
        <v>0</v>
      </c>
      <c r="AK50" s="2468"/>
      <c r="AL50" s="2468"/>
      <c r="AM50" s="2468"/>
      <c r="AN50" s="2468">
        <f>+SUM(AN51:AO53)</f>
        <v>0</v>
      </c>
      <c r="AO50" s="2468"/>
      <c r="AP50" s="2468">
        <f>+SUM(AP51:AQ53)</f>
        <v>0</v>
      </c>
      <c r="AQ50" s="2468"/>
      <c r="AR50" s="2468">
        <f>+SUM(AR51:AS53)</f>
        <v>0</v>
      </c>
      <c r="AS50" s="2468"/>
      <c r="AT50" s="2468">
        <f>+SUM(AT51:AU53)</f>
        <v>0</v>
      </c>
      <c r="AU50" s="2468"/>
      <c r="AV50" s="2469"/>
      <c r="AW50" s="2469"/>
      <c r="AX50" s="2469"/>
      <c r="AY50" s="2469"/>
    </row>
    <row r="51" spans="2:51" ht="17.5" x14ac:dyDescent="0.45">
      <c r="B51" s="223" t="s">
        <v>382</v>
      </c>
      <c r="C51" s="228" t="s">
        <v>2189</v>
      </c>
      <c r="D51" s="2466"/>
      <c r="E51" s="2466"/>
      <c r="F51" s="2466"/>
      <c r="G51" s="2466"/>
      <c r="H51" s="2466"/>
      <c r="I51" s="2466"/>
      <c r="J51" s="2466"/>
      <c r="K51" s="2466"/>
      <c r="L51" s="2465">
        <f t="shared" si="0"/>
        <v>0</v>
      </c>
      <c r="M51" s="2465"/>
      <c r="N51" s="2465"/>
      <c r="O51" s="2465"/>
      <c r="P51" s="2470"/>
      <c r="Q51" s="2470"/>
      <c r="R51" s="2470"/>
      <c r="S51" s="2470"/>
      <c r="T51" s="2466"/>
      <c r="U51" s="2466"/>
      <c r="V51" s="2466"/>
      <c r="W51" s="2466"/>
      <c r="X51" s="2465">
        <f>+IF(OR($S$35="x",$S$37="x"),0,T51)</f>
        <v>0</v>
      </c>
      <c r="Y51" s="2465"/>
      <c r="Z51" s="2465"/>
      <c r="AA51" s="2465"/>
      <c r="AB51" s="2465">
        <f t="shared" si="1"/>
        <v>0</v>
      </c>
      <c r="AC51" s="2465"/>
      <c r="AD51" s="2465"/>
      <c r="AE51" s="2465"/>
      <c r="AF51" s="2470"/>
      <c r="AG51" s="2470"/>
      <c r="AH51" s="2470"/>
      <c r="AI51" s="2470"/>
      <c r="AJ51" s="2465">
        <f t="shared" si="2"/>
        <v>0</v>
      </c>
      <c r="AK51" s="2465"/>
      <c r="AL51" s="2465"/>
      <c r="AM51" s="2465"/>
      <c r="AN51" s="2466"/>
      <c r="AO51" s="2466"/>
      <c r="AP51" s="2466"/>
      <c r="AQ51" s="2466"/>
      <c r="AR51" s="2466"/>
      <c r="AS51" s="2466"/>
      <c r="AT51" s="2466"/>
      <c r="AU51" s="2466"/>
      <c r="AV51" s="2467"/>
      <c r="AW51" s="2467"/>
      <c r="AX51" s="2467"/>
      <c r="AY51" s="2467"/>
    </row>
    <row r="52" spans="2:51" ht="17.5" x14ac:dyDescent="0.45">
      <c r="B52" s="223" t="s">
        <v>384</v>
      </c>
      <c r="C52" s="228" t="s">
        <v>2190</v>
      </c>
      <c r="D52" s="2466"/>
      <c r="E52" s="2466"/>
      <c r="F52" s="2466"/>
      <c r="G52" s="2466"/>
      <c r="H52" s="2466"/>
      <c r="I52" s="2466"/>
      <c r="J52" s="2466"/>
      <c r="K52" s="2466"/>
      <c r="L52" s="2465">
        <f t="shared" si="0"/>
        <v>0</v>
      </c>
      <c r="M52" s="2465"/>
      <c r="N52" s="2465"/>
      <c r="O52" s="2465"/>
      <c r="P52" s="2470"/>
      <c r="Q52" s="2470"/>
      <c r="R52" s="2470"/>
      <c r="S52" s="2470"/>
      <c r="T52" s="2466"/>
      <c r="U52" s="2466"/>
      <c r="V52" s="2466"/>
      <c r="W52" s="2466"/>
      <c r="X52" s="2465">
        <f t="shared" ref="X52:X53" si="3">+IF(OR($S$35="x",$S$37="x"),0,T52)</f>
        <v>0</v>
      </c>
      <c r="Y52" s="2465"/>
      <c r="Z52" s="2465"/>
      <c r="AA52" s="2465"/>
      <c r="AB52" s="2465">
        <f t="shared" si="1"/>
        <v>0</v>
      </c>
      <c r="AC52" s="2465"/>
      <c r="AD52" s="2465"/>
      <c r="AE52" s="2465"/>
      <c r="AF52" s="2470"/>
      <c r="AG52" s="2470"/>
      <c r="AH52" s="2470"/>
      <c r="AI52" s="2470"/>
      <c r="AJ52" s="2465">
        <f t="shared" si="2"/>
        <v>0</v>
      </c>
      <c r="AK52" s="2465"/>
      <c r="AL52" s="2465"/>
      <c r="AM52" s="2465"/>
      <c r="AN52" s="2466"/>
      <c r="AO52" s="2466"/>
      <c r="AP52" s="2466"/>
      <c r="AQ52" s="2466"/>
      <c r="AR52" s="2466"/>
      <c r="AS52" s="2466"/>
      <c r="AT52" s="2466"/>
      <c r="AU52" s="2466"/>
      <c r="AV52" s="2467"/>
      <c r="AW52" s="2467"/>
      <c r="AX52" s="2467"/>
      <c r="AY52" s="2467"/>
    </row>
    <row r="53" spans="2:51" ht="17.5" x14ac:dyDescent="0.45">
      <c r="B53" s="223"/>
      <c r="C53" s="228" t="s">
        <v>2114</v>
      </c>
      <c r="D53" s="2466"/>
      <c r="E53" s="2466"/>
      <c r="F53" s="2466"/>
      <c r="G53" s="2466"/>
      <c r="H53" s="2466"/>
      <c r="I53" s="2466"/>
      <c r="J53" s="2466"/>
      <c r="K53" s="2466"/>
      <c r="L53" s="2465">
        <f t="shared" si="0"/>
        <v>0</v>
      </c>
      <c r="M53" s="2465"/>
      <c r="N53" s="2465"/>
      <c r="O53" s="2465"/>
      <c r="P53" s="2470"/>
      <c r="Q53" s="2470"/>
      <c r="R53" s="2470"/>
      <c r="S53" s="2470"/>
      <c r="T53" s="2466"/>
      <c r="U53" s="2466"/>
      <c r="V53" s="2466"/>
      <c r="W53" s="2466"/>
      <c r="X53" s="2465">
        <f t="shared" si="3"/>
        <v>0</v>
      </c>
      <c r="Y53" s="2465"/>
      <c r="Z53" s="2465"/>
      <c r="AA53" s="2465"/>
      <c r="AB53" s="2465">
        <f t="shared" si="1"/>
        <v>0</v>
      </c>
      <c r="AC53" s="2465"/>
      <c r="AD53" s="2465"/>
      <c r="AE53" s="2465"/>
      <c r="AF53" s="2470"/>
      <c r="AG53" s="2470"/>
      <c r="AH53" s="2470"/>
      <c r="AI53" s="2470"/>
      <c r="AJ53" s="2465">
        <f t="shared" si="2"/>
        <v>0</v>
      </c>
      <c r="AK53" s="2465"/>
      <c r="AL53" s="2465"/>
      <c r="AM53" s="2465"/>
      <c r="AN53" s="2466"/>
      <c r="AO53" s="2466"/>
      <c r="AP53" s="2466"/>
      <c r="AQ53" s="2466"/>
      <c r="AR53" s="2466"/>
      <c r="AS53" s="2466"/>
      <c r="AT53" s="2466"/>
      <c r="AU53" s="2466"/>
      <c r="AV53" s="2467"/>
      <c r="AW53" s="2467"/>
      <c r="AX53" s="2467"/>
      <c r="AY53" s="2467"/>
    </row>
    <row r="54" spans="2:51" ht="35" x14ac:dyDescent="0.45">
      <c r="B54" s="212" t="s">
        <v>419</v>
      </c>
      <c r="C54" s="170" t="s">
        <v>2191</v>
      </c>
      <c r="D54" s="2468">
        <f>+SUM(D55:G57)</f>
        <v>0</v>
      </c>
      <c r="E54" s="2468"/>
      <c r="F54" s="2468"/>
      <c r="G54" s="2468"/>
      <c r="H54" s="2468">
        <f>+SUM(H55:K57)</f>
        <v>0</v>
      </c>
      <c r="I54" s="2468"/>
      <c r="J54" s="2468"/>
      <c r="K54" s="2468"/>
      <c r="L54" s="2468">
        <f t="shared" si="0"/>
        <v>0</v>
      </c>
      <c r="M54" s="2468"/>
      <c r="N54" s="2468"/>
      <c r="O54" s="2468"/>
      <c r="P54" s="2469"/>
      <c r="Q54" s="2469"/>
      <c r="R54" s="2469"/>
      <c r="S54" s="2469"/>
      <c r="T54" s="2468">
        <f>+SUM(T55:W57)</f>
        <v>0</v>
      </c>
      <c r="U54" s="2468"/>
      <c r="V54" s="2468"/>
      <c r="W54" s="2468"/>
      <c r="X54" s="2468">
        <f>+SUM(X55:AA57)</f>
        <v>0</v>
      </c>
      <c r="Y54" s="2468"/>
      <c r="Z54" s="2468"/>
      <c r="AA54" s="2468"/>
      <c r="AB54" s="2468">
        <f t="shared" si="1"/>
        <v>0</v>
      </c>
      <c r="AC54" s="2468"/>
      <c r="AD54" s="2468"/>
      <c r="AE54" s="2468"/>
      <c r="AF54" s="2469"/>
      <c r="AG54" s="2469"/>
      <c r="AH54" s="2469"/>
      <c r="AI54" s="2469"/>
      <c r="AJ54" s="2468">
        <f t="shared" si="2"/>
        <v>0</v>
      </c>
      <c r="AK54" s="2468"/>
      <c r="AL54" s="2468"/>
      <c r="AM54" s="2468"/>
      <c r="AN54" s="2468">
        <f>+SUM(AN55:AO57)</f>
        <v>0</v>
      </c>
      <c r="AO54" s="2468"/>
      <c r="AP54" s="2468">
        <f>+SUM(AP55:AQ57)</f>
        <v>0</v>
      </c>
      <c r="AQ54" s="2468"/>
      <c r="AR54" s="2468">
        <f>+SUM(AR55:AS57)</f>
        <v>0</v>
      </c>
      <c r="AS54" s="2468"/>
      <c r="AT54" s="2468">
        <f>+SUM(AT55:AU57)</f>
        <v>0</v>
      </c>
      <c r="AU54" s="2468"/>
      <c r="AV54" s="2469"/>
      <c r="AW54" s="2469"/>
      <c r="AX54" s="2469"/>
      <c r="AY54" s="2469"/>
    </row>
    <row r="55" spans="2:51" ht="17.5" x14ac:dyDescent="0.45">
      <c r="B55" s="223" t="s">
        <v>382</v>
      </c>
      <c r="C55" s="228" t="s">
        <v>2189</v>
      </c>
      <c r="D55" s="2466"/>
      <c r="E55" s="2466"/>
      <c r="F55" s="2466"/>
      <c r="G55" s="2466"/>
      <c r="H55" s="2466"/>
      <c r="I55" s="2466"/>
      <c r="J55" s="2466"/>
      <c r="K55" s="2466"/>
      <c r="L55" s="2465">
        <f t="shared" si="0"/>
        <v>0</v>
      </c>
      <c r="M55" s="2465"/>
      <c r="N55" s="2465"/>
      <c r="O55" s="2465"/>
      <c r="P55" s="2470"/>
      <c r="Q55" s="2470"/>
      <c r="R55" s="2470"/>
      <c r="S55" s="2470"/>
      <c r="T55" s="2466"/>
      <c r="U55" s="2466"/>
      <c r="V55" s="2466"/>
      <c r="W55" s="2466"/>
      <c r="X55" s="2465">
        <f>+IF(OR($S$35="x",$S$37="x"),0,T55)</f>
        <v>0</v>
      </c>
      <c r="Y55" s="2465"/>
      <c r="Z55" s="2465"/>
      <c r="AA55" s="2465"/>
      <c r="AB55" s="2465">
        <f t="shared" si="1"/>
        <v>0</v>
      </c>
      <c r="AC55" s="2465"/>
      <c r="AD55" s="2465"/>
      <c r="AE55" s="2465"/>
      <c r="AF55" s="2470"/>
      <c r="AG55" s="2470"/>
      <c r="AH55" s="2470"/>
      <c r="AI55" s="2470"/>
      <c r="AJ55" s="2465">
        <f t="shared" si="2"/>
        <v>0</v>
      </c>
      <c r="AK55" s="2465"/>
      <c r="AL55" s="2465"/>
      <c r="AM55" s="2465"/>
      <c r="AN55" s="2466"/>
      <c r="AO55" s="2466"/>
      <c r="AP55" s="2466"/>
      <c r="AQ55" s="2466"/>
      <c r="AR55" s="2466"/>
      <c r="AS55" s="2466"/>
      <c r="AT55" s="2466"/>
      <c r="AU55" s="2466"/>
      <c r="AV55" s="2467"/>
      <c r="AW55" s="2467"/>
      <c r="AX55" s="2467"/>
      <c r="AY55" s="2467"/>
    </row>
    <row r="56" spans="2:51" ht="17.5" x14ac:dyDescent="0.45">
      <c r="B56" s="223" t="s">
        <v>384</v>
      </c>
      <c r="C56" s="228" t="s">
        <v>2190</v>
      </c>
      <c r="D56" s="2466"/>
      <c r="E56" s="2466"/>
      <c r="F56" s="2466"/>
      <c r="G56" s="2466"/>
      <c r="H56" s="2466"/>
      <c r="I56" s="2466"/>
      <c r="J56" s="2466"/>
      <c r="K56" s="2466"/>
      <c r="L56" s="2465">
        <f t="shared" si="0"/>
        <v>0</v>
      </c>
      <c r="M56" s="2465"/>
      <c r="N56" s="2465"/>
      <c r="O56" s="2465"/>
      <c r="P56" s="2470"/>
      <c r="Q56" s="2470"/>
      <c r="R56" s="2470"/>
      <c r="S56" s="2470"/>
      <c r="T56" s="2466"/>
      <c r="U56" s="2466"/>
      <c r="V56" s="2466"/>
      <c r="W56" s="2466"/>
      <c r="X56" s="2465">
        <f t="shared" ref="X56:X57" si="4">+IF(OR($S$35="x",$S$37="x"),0,T56)</f>
        <v>0</v>
      </c>
      <c r="Y56" s="2465"/>
      <c r="Z56" s="2465"/>
      <c r="AA56" s="2465"/>
      <c r="AB56" s="2465">
        <f t="shared" si="1"/>
        <v>0</v>
      </c>
      <c r="AC56" s="2465"/>
      <c r="AD56" s="2465"/>
      <c r="AE56" s="2465"/>
      <c r="AF56" s="2470"/>
      <c r="AG56" s="2470"/>
      <c r="AH56" s="2470"/>
      <c r="AI56" s="2470"/>
      <c r="AJ56" s="2465">
        <f t="shared" si="2"/>
        <v>0</v>
      </c>
      <c r="AK56" s="2465"/>
      <c r="AL56" s="2465"/>
      <c r="AM56" s="2465"/>
      <c r="AN56" s="2466"/>
      <c r="AO56" s="2466"/>
      <c r="AP56" s="2466"/>
      <c r="AQ56" s="2466"/>
      <c r="AR56" s="2466"/>
      <c r="AS56" s="2466"/>
      <c r="AT56" s="2466"/>
      <c r="AU56" s="2466"/>
      <c r="AV56" s="2467"/>
      <c r="AW56" s="2467"/>
      <c r="AX56" s="2467"/>
      <c r="AY56" s="2467"/>
    </row>
    <row r="57" spans="2:51" ht="17.5" x14ac:dyDescent="0.45">
      <c r="B57" s="223"/>
      <c r="C57" s="228" t="s">
        <v>2114</v>
      </c>
      <c r="D57" s="2466"/>
      <c r="E57" s="2466"/>
      <c r="F57" s="2466"/>
      <c r="G57" s="2466"/>
      <c r="H57" s="2466"/>
      <c r="I57" s="2466"/>
      <c r="J57" s="2466"/>
      <c r="K57" s="2466"/>
      <c r="L57" s="2465">
        <f t="shared" si="0"/>
        <v>0</v>
      </c>
      <c r="M57" s="2465"/>
      <c r="N57" s="2465"/>
      <c r="O57" s="2465"/>
      <c r="P57" s="2470"/>
      <c r="Q57" s="2470"/>
      <c r="R57" s="2470"/>
      <c r="S57" s="2470"/>
      <c r="T57" s="2466"/>
      <c r="U57" s="2466"/>
      <c r="V57" s="2466"/>
      <c r="W57" s="2466"/>
      <c r="X57" s="2465">
        <f t="shared" si="4"/>
        <v>0</v>
      </c>
      <c r="Y57" s="2465"/>
      <c r="Z57" s="2465"/>
      <c r="AA57" s="2465"/>
      <c r="AB57" s="2465">
        <f t="shared" si="1"/>
        <v>0</v>
      </c>
      <c r="AC57" s="2465"/>
      <c r="AD57" s="2465"/>
      <c r="AE57" s="2465"/>
      <c r="AF57" s="2470"/>
      <c r="AG57" s="2470"/>
      <c r="AH57" s="2470"/>
      <c r="AI57" s="2470"/>
      <c r="AJ57" s="2465">
        <f t="shared" si="2"/>
        <v>0</v>
      </c>
      <c r="AK57" s="2465"/>
      <c r="AL57" s="2465"/>
      <c r="AM57" s="2465"/>
      <c r="AN57" s="2466"/>
      <c r="AO57" s="2466"/>
      <c r="AP57" s="2466"/>
      <c r="AQ57" s="2466"/>
      <c r="AR57" s="2466"/>
      <c r="AS57" s="2466"/>
      <c r="AT57" s="2466"/>
      <c r="AU57" s="2466"/>
      <c r="AV57" s="2467"/>
      <c r="AW57" s="2467"/>
      <c r="AX57" s="2467"/>
      <c r="AY57" s="2467"/>
    </row>
    <row r="58" spans="2:51" s="144" customFormat="1" ht="17.5" x14ac:dyDescent="0.45">
      <c r="B58" s="138">
        <v>2</v>
      </c>
      <c r="C58" s="169" t="s">
        <v>934</v>
      </c>
      <c r="D58" s="2463">
        <f>+D59+D63+D67+D71+D80</f>
        <v>0</v>
      </c>
      <c r="E58" s="2463"/>
      <c r="F58" s="2463"/>
      <c r="G58" s="2463"/>
      <c r="H58" s="2463">
        <f>+H59+H63+H67+H71+H80</f>
        <v>0</v>
      </c>
      <c r="I58" s="2463"/>
      <c r="J58" s="2463"/>
      <c r="K58" s="2463"/>
      <c r="L58" s="2463">
        <f t="shared" si="0"/>
        <v>0</v>
      </c>
      <c r="M58" s="2463"/>
      <c r="N58" s="2463"/>
      <c r="O58" s="2463"/>
      <c r="P58" s="2464"/>
      <c r="Q58" s="2464"/>
      <c r="R58" s="2464"/>
      <c r="S58" s="2464"/>
      <c r="T58" s="2463">
        <f>+T59+T63+T67+T71+T80</f>
        <v>0</v>
      </c>
      <c r="U58" s="2463"/>
      <c r="V58" s="2463"/>
      <c r="W58" s="2463"/>
      <c r="X58" s="2463">
        <f>+X59+X63+X67+X71+X80</f>
        <v>0</v>
      </c>
      <c r="Y58" s="2463"/>
      <c r="Z58" s="2463"/>
      <c r="AA58" s="2463"/>
      <c r="AB58" s="2463">
        <f t="shared" si="1"/>
        <v>0</v>
      </c>
      <c r="AC58" s="2463"/>
      <c r="AD58" s="2463"/>
      <c r="AE58" s="2463"/>
      <c r="AF58" s="2464"/>
      <c r="AG58" s="2464"/>
      <c r="AH58" s="2464"/>
      <c r="AI58" s="2464"/>
      <c r="AJ58" s="2463">
        <f t="shared" si="2"/>
        <v>0</v>
      </c>
      <c r="AK58" s="2463"/>
      <c r="AL58" s="2463"/>
      <c r="AM58" s="2463"/>
      <c r="AN58" s="2463">
        <f>+AN59+AN63+AN67+AN71+AN80</f>
        <v>0</v>
      </c>
      <c r="AO58" s="2463"/>
      <c r="AP58" s="2463">
        <f>+AP59+AP63+AP67+AP71+AP80</f>
        <v>0</v>
      </c>
      <c r="AQ58" s="2463"/>
      <c r="AR58" s="2463">
        <f>+AR59+AR63+AR67+AR71+AR80</f>
        <v>0</v>
      </c>
      <c r="AS58" s="2463"/>
      <c r="AT58" s="2463">
        <f>+AT59+AT63+AT67+AT71+AT80</f>
        <v>0</v>
      </c>
      <c r="AU58" s="2463"/>
      <c r="AV58" s="2464"/>
      <c r="AW58" s="2464"/>
      <c r="AX58" s="2464"/>
      <c r="AY58" s="2464"/>
    </row>
    <row r="59" spans="2:51" ht="17.5" x14ac:dyDescent="0.45">
      <c r="B59" s="212" t="s">
        <v>435</v>
      </c>
      <c r="C59" s="170" t="s">
        <v>2192</v>
      </c>
      <c r="D59" s="2468">
        <f>+SUM(D60:G62)</f>
        <v>0</v>
      </c>
      <c r="E59" s="2468"/>
      <c r="F59" s="2468"/>
      <c r="G59" s="2468"/>
      <c r="H59" s="2468">
        <f>+SUM(H60:K62)</f>
        <v>0</v>
      </c>
      <c r="I59" s="2468"/>
      <c r="J59" s="2468"/>
      <c r="K59" s="2468"/>
      <c r="L59" s="2468">
        <f t="shared" si="0"/>
        <v>0</v>
      </c>
      <c r="M59" s="2468"/>
      <c r="N59" s="2468"/>
      <c r="O59" s="2468"/>
      <c r="P59" s="2469"/>
      <c r="Q59" s="2469"/>
      <c r="R59" s="2469"/>
      <c r="S59" s="2469"/>
      <c r="T59" s="2468">
        <f>+SUM(T60:W62)</f>
        <v>0</v>
      </c>
      <c r="U59" s="2468"/>
      <c r="V59" s="2468"/>
      <c r="W59" s="2468"/>
      <c r="X59" s="2468">
        <f>+SUM(X60:AA62)</f>
        <v>0</v>
      </c>
      <c r="Y59" s="2468"/>
      <c r="Z59" s="2468"/>
      <c r="AA59" s="2468"/>
      <c r="AB59" s="2468">
        <f t="shared" si="1"/>
        <v>0</v>
      </c>
      <c r="AC59" s="2468"/>
      <c r="AD59" s="2468"/>
      <c r="AE59" s="2468"/>
      <c r="AF59" s="2469"/>
      <c r="AG59" s="2469"/>
      <c r="AH59" s="2469"/>
      <c r="AI59" s="2469"/>
      <c r="AJ59" s="2468">
        <f t="shared" si="2"/>
        <v>0</v>
      </c>
      <c r="AK59" s="2468"/>
      <c r="AL59" s="2468"/>
      <c r="AM59" s="2468"/>
      <c r="AN59" s="2468">
        <f>+SUM(AN60:AO62)</f>
        <v>0</v>
      </c>
      <c r="AO59" s="2468"/>
      <c r="AP59" s="2468">
        <f>+SUM(AP60:AQ62)</f>
        <v>0</v>
      </c>
      <c r="AQ59" s="2468"/>
      <c r="AR59" s="2468">
        <f>+SUM(AR60:AS62)</f>
        <v>0</v>
      </c>
      <c r="AS59" s="2468"/>
      <c r="AT59" s="2468">
        <f>+SUM(AT60:AU62)</f>
        <v>0</v>
      </c>
      <c r="AU59" s="2468"/>
      <c r="AV59" s="2469"/>
      <c r="AW59" s="2469"/>
      <c r="AX59" s="2469"/>
      <c r="AY59" s="2469"/>
    </row>
    <row r="60" spans="2:51" ht="17.5" x14ac:dyDescent="0.45">
      <c r="B60" s="223" t="s">
        <v>382</v>
      </c>
      <c r="C60" s="228" t="s">
        <v>2189</v>
      </c>
      <c r="D60" s="2466"/>
      <c r="E60" s="2466"/>
      <c r="F60" s="2466"/>
      <c r="G60" s="2466"/>
      <c r="H60" s="2466"/>
      <c r="I60" s="2466"/>
      <c r="J60" s="2466"/>
      <c r="K60" s="2466"/>
      <c r="L60" s="2465">
        <f t="shared" si="0"/>
        <v>0</v>
      </c>
      <c r="M60" s="2465"/>
      <c r="N60" s="2465"/>
      <c r="O60" s="2465"/>
      <c r="P60" s="2470"/>
      <c r="Q60" s="2470"/>
      <c r="R60" s="2470"/>
      <c r="S60" s="2470"/>
      <c r="T60" s="2466"/>
      <c r="U60" s="2466"/>
      <c r="V60" s="2466"/>
      <c r="W60" s="2466"/>
      <c r="X60" s="2465">
        <f>+IF(OR($S$35="x",$S$37="x"),0,T60)</f>
        <v>0</v>
      </c>
      <c r="Y60" s="2465"/>
      <c r="Z60" s="2465"/>
      <c r="AA60" s="2465"/>
      <c r="AB60" s="2465">
        <f t="shared" si="1"/>
        <v>0</v>
      </c>
      <c r="AC60" s="2465"/>
      <c r="AD60" s="2465"/>
      <c r="AE60" s="2465"/>
      <c r="AF60" s="2470"/>
      <c r="AG60" s="2470"/>
      <c r="AH60" s="2470"/>
      <c r="AI60" s="2470"/>
      <c r="AJ60" s="2465">
        <f t="shared" si="2"/>
        <v>0</v>
      </c>
      <c r="AK60" s="2465"/>
      <c r="AL60" s="2465"/>
      <c r="AM60" s="2465"/>
      <c r="AN60" s="2466"/>
      <c r="AO60" s="2466"/>
      <c r="AP60" s="2466"/>
      <c r="AQ60" s="2466"/>
      <c r="AR60" s="2466"/>
      <c r="AS60" s="2466"/>
      <c r="AT60" s="2466"/>
      <c r="AU60" s="2466"/>
      <c r="AV60" s="2467"/>
      <c r="AW60" s="2467"/>
      <c r="AX60" s="2467"/>
      <c r="AY60" s="2467"/>
    </row>
    <row r="61" spans="2:51" ht="17.5" x14ac:dyDescent="0.45">
      <c r="B61" s="223" t="s">
        <v>384</v>
      </c>
      <c r="C61" s="228" t="s">
        <v>2190</v>
      </c>
      <c r="D61" s="2466"/>
      <c r="E61" s="2466"/>
      <c r="F61" s="2466"/>
      <c r="G61" s="2466"/>
      <c r="H61" s="2466"/>
      <c r="I61" s="2466"/>
      <c r="J61" s="2466"/>
      <c r="K61" s="2466"/>
      <c r="L61" s="2465">
        <f t="shared" si="0"/>
        <v>0</v>
      </c>
      <c r="M61" s="2465"/>
      <c r="N61" s="2465"/>
      <c r="O61" s="2465"/>
      <c r="P61" s="2470"/>
      <c r="Q61" s="2470"/>
      <c r="R61" s="2470"/>
      <c r="S61" s="2470"/>
      <c r="T61" s="2466"/>
      <c r="U61" s="2466"/>
      <c r="V61" s="2466"/>
      <c r="W61" s="2466"/>
      <c r="X61" s="2465">
        <f t="shared" ref="X61:X62" si="5">+IF(OR($S$35="x",$S$37="x"),0,T61)</f>
        <v>0</v>
      </c>
      <c r="Y61" s="2465"/>
      <c r="Z61" s="2465"/>
      <c r="AA61" s="2465"/>
      <c r="AB61" s="2465">
        <f t="shared" si="1"/>
        <v>0</v>
      </c>
      <c r="AC61" s="2465"/>
      <c r="AD61" s="2465"/>
      <c r="AE61" s="2465"/>
      <c r="AF61" s="2470"/>
      <c r="AG61" s="2470"/>
      <c r="AH61" s="2470"/>
      <c r="AI61" s="2470"/>
      <c r="AJ61" s="2465">
        <f t="shared" si="2"/>
        <v>0</v>
      </c>
      <c r="AK61" s="2465"/>
      <c r="AL61" s="2465"/>
      <c r="AM61" s="2465"/>
      <c r="AN61" s="2466"/>
      <c r="AO61" s="2466"/>
      <c r="AP61" s="2466"/>
      <c r="AQ61" s="2466"/>
      <c r="AR61" s="2466"/>
      <c r="AS61" s="2466"/>
      <c r="AT61" s="2466"/>
      <c r="AU61" s="2466"/>
      <c r="AV61" s="2467"/>
      <c r="AW61" s="2467"/>
      <c r="AX61" s="2467"/>
      <c r="AY61" s="2467"/>
    </row>
    <row r="62" spans="2:51" ht="17.5" x14ac:dyDescent="0.45">
      <c r="B62" s="223"/>
      <c r="C62" s="228" t="s">
        <v>2114</v>
      </c>
      <c r="D62" s="2466"/>
      <c r="E62" s="2466"/>
      <c r="F62" s="2466"/>
      <c r="G62" s="2466"/>
      <c r="H62" s="2466"/>
      <c r="I62" s="2466"/>
      <c r="J62" s="2466"/>
      <c r="K62" s="2466"/>
      <c r="L62" s="2465">
        <f t="shared" si="0"/>
        <v>0</v>
      </c>
      <c r="M62" s="2465"/>
      <c r="N62" s="2465"/>
      <c r="O62" s="2465"/>
      <c r="P62" s="2470"/>
      <c r="Q62" s="2470"/>
      <c r="R62" s="2470"/>
      <c r="S62" s="2470"/>
      <c r="T62" s="2466"/>
      <c r="U62" s="2466"/>
      <c r="V62" s="2466"/>
      <c r="W62" s="2466"/>
      <c r="X62" s="2465">
        <f t="shared" si="5"/>
        <v>0</v>
      </c>
      <c r="Y62" s="2465"/>
      <c r="Z62" s="2465"/>
      <c r="AA62" s="2465"/>
      <c r="AB62" s="2465">
        <f t="shared" si="1"/>
        <v>0</v>
      </c>
      <c r="AC62" s="2465"/>
      <c r="AD62" s="2465"/>
      <c r="AE62" s="2465"/>
      <c r="AF62" s="2470"/>
      <c r="AG62" s="2470"/>
      <c r="AH62" s="2470"/>
      <c r="AI62" s="2470"/>
      <c r="AJ62" s="2465">
        <f t="shared" si="2"/>
        <v>0</v>
      </c>
      <c r="AK62" s="2465"/>
      <c r="AL62" s="2465"/>
      <c r="AM62" s="2465"/>
      <c r="AN62" s="2466"/>
      <c r="AO62" s="2466"/>
      <c r="AP62" s="2466"/>
      <c r="AQ62" s="2466"/>
      <c r="AR62" s="2466"/>
      <c r="AS62" s="2466"/>
      <c r="AT62" s="2466"/>
      <c r="AU62" s="2466"/>
      <c r="AV62" s="2467"/>
      <c r="AW62" s="2467"/>
      <c r="AX62" s="2467"/>
      <c r="AY62" s="2467"/>
    </row>
    <row r="63" spans="2:51" ht="26.25" customHeight="1" x14ac:dyDescent="0.45">
      <c r="B63" s="212" t="s">
        <v>438</v>
      </c>
      <c r="C63" s="170" t="s">
        <v>2193</v>
      </c>
      <c r="D63" s="2468">
        <f>+SUM(D64:G66)</f>
        <v>0</v>
      </c>
      <c r="E63" s="2468"/>
      <c r="F63" s="2468"/>
      <c r="G63" s="2468"/>
      <c r="H63" s="2468">
        <f>+SUM(H64:K66)</f>
        <v>0</v>
      </c>
      <c r="I63" s="2468"/>
      <c r="J63" s="2468"/>
      <c r="K63" s="2468"/>
      <c r="L63" s="2468">
        <f t="shared" si="0"/>
        <v>0</v>
      </c>
      <c r="M63" s="2468"/>
      <c r="N63" s="2468"/>
      <c r="O63" s="2468"/>
      <c r="P63" s="2469"/>
      <c r="Q63" s="2469"/>
      <c r="R63" s="2469"/>
      <c r="S63" s="2469"/>
      <c r="T63" s="2468">
        <f>+SUM(T64:W66)</f>
        <v>0</v>
      </c>
      <c r="U63" s="2468"/>
      <c r="V63" s="2468"/>
      <c r="W63" s="2468"/>
      <c r="X63" s="2468">
        <f>+SUM(X64:AA66)</f>
        <v>0</v>
      </c>
      <c r="Y63" s="2468"/>
      <c r="Z63" s="2468"/>
      <c r="AA63" s="2468"/>
      <c r="AB63" s="2468">
        <f t="shared" si="1"/>
        <v>0</v>
      </c>
      <c r="AC63" s="2468"/>
      <c r="AD63" s="2468"/>
      <c r="AE63" s="2468"/>
      <c r="AF63" s="2469"/>
      <c r="AG63" s="2469"/>
      <c r="AH63" s="2469"/>
      <c r="AI63" s="2469"/>
      <c r="AJ63" s="2468">
        <v>0</v>
      </c>
      <c r="AK63" s="2468"/>
      <c r="AL63" s="2468"/>
      <c r="AM63" s="2468"/>
      <c r="AN63" s="2468">
        <f>+SUM(AN64:AO66)</f>
        <v>0</v>
      </c>
      <c r="AO63" s="2468"/>
      <c r="AP63" s="2468">
        <f>+SUM(AP64:AQ66)</f>
        <v>0</v>
      </c>
      <c r="AQ63" s="2468"/>
      <c r="AR63" s="2468">
        <f>+SUM(AR64:AS66)</f>
        <v>0</v>
      </c>
      <c r="AS63" s="2468"/>
      <c r="AT63" s="2468">
        <f>+SUM(AT64:AU66)</f>
        <v>0</v>
      </c>
      <c r="AU63" s="2468"/>
      <c r="AV63" s="2469"/>
      <c r="AW63" s="2469"/>
      <c r="AX63" s="2469"/>
      <c r="AY63" s="2469"/>
    </row>
    <row r="64" spans="2:51" ht="17.5" x14ac:dyDescent="0.45">
      <c r="B64" s="223" t="s">
        <v>382</v>
      </c>
      <c r="C64" s="228" t="s">
        <v>2189</v>
      </c>
      <c r="D64" s="2466"/>
      <c r="E64" s="2466"/>
      <c r="F64" s="2466"/>
      <c r="G64" s="2466"/>
      <c r="H64" s="2466"/>
      <c r="I64" s="2466"/>
      <c r="J64" s="2466"/>
      <c r="K64" s="2466"/>
      <c r="L64" s="2465">
        <f t="shared" si="0"/>
        <v>0</v>
      </c>
      <c r="M64" s="2465"/>
      <c r="N64" s="2465"/>
      <c r="O64" s="2465"/>
      <c r="P64" s="2470"/>
      <c r="Q64" s="2470"/>
      <c r="R64" s="2470"/>
      <c r="S64" s="2470"/>
      <c r="T64" s="2466"/>
      <c r="U64" s="2466"/>
      <c r="V64" s="2466"/>
      <c r="W64" s="2466"/>
      <c r="X64" s="2465">
        <f>+IF(OR($S$35="x",$S$37="x"),0,T64)</f>
        <v>0</v>
      </c>
      <c r="Y64" s="2465"/>
      <c r="Z64" s="2465"/>
      <c r="AA64" s="2465"/>
      <c r="AB64" s="2465">
        <f t="shared" si="1"/>
        <v>0</v>
      </c>
      <c r="AC64" s="2465"/>
      <c r="AD64" s="2465"/>
      <c r="AE64" s="2465"/>
      <c r="AF64" s="2470"/>
      <c r="AG64" s="2470"/>
      <c r="AH64" s="2470"/>
      <c r="AI64" s="2470"/>
      <c r="AJ64" s="2465">
        <f t="shared" ref="AJ64:AJ83" si="6">+L64+AB64</f>
        <v>0</v>
      </c>
      <c r="AK64" s="2465"/>
      <c r="AL64" s="2465"/>
      <c r="AM64" s="2465"/>
      <c r="AN64" s="2466"/>
      <c r="AO64" s="2466"/>
      <c r="AP64" s="2466"/>
      <c r="AQ64" s="2466"/>
      <c r="AR64" s="2466"/>
      <c r="AS64" s="2466"/>
      <c r="AT64" s="2466"/>
      <c r="AU64" s="2466"/>
      <c r="AV64" s="2467"/>
      <c r="AW64" s="2467"/>
      <c r="AX64" s="2467"/>
      <c r="AY64" s="2467"/>
    </row>
    <row r="65" spans="2:51" ht="17.5" x14ac:dyDescent="0.45">
      <c r="B65" s="223" t="s">
        <v>384</v>
      </c>
      <c r="C65" s="228" t="s">
        <v>2190</v>
      </c>
      <c r="D65" s="2466"/>
      <c r="E65" s="2466"/>
      <c r="F65" s="2466"/>
      <c r="G65" s="2466"/>
      <c r="H65" s="2466"/>
      <c r="I65" s="2466"/>
      <c r="J65" s="2466"/>
      <c r="K65" s="2466"/>
      <c r="L65" s="2465">
        <f t="shared" si="0"/>
        <v>0</v>
      </c>
      <c r="M65" s="2465"/>
      <c r="N65" s="2465"/>
      <c r="O65" s="2465"/>
      <c r="P65" s="2470"/>
      <c r="Q65" s="2470"/>
      <c r="R65" s="2470"/>
      <c r="S65" s="2470"/>
      <c r="T65" s="2466"/>
      <c r="U65" s="2466"/>
      <c r="V65" s="2466"/>
      <c r="W65" s="2466"/>
      <c r="X65" s="2465">
        <f t="shared" ref="X65:X66" si="7">+IF(OR($S$35="x",$S$37="x"),0,T65)</f>
        <v>0</v>
      </c>
      <c r="Y65" s="2465"/>
      <c r="Z65" s="2465"/>
      <c r="AA65" s="2465"/>
      <c r="AB65" s="2465">
        <f t="shared" si="1"/>
        <v>0</v>
      </c>
      <c r="AC65" s="2465"/>
      <c r="AD65" s="2465"/>
      <c r="AE65" s="2465"/>
      <c r="AF65" s="2470"/>
      <c r="AG65" s="2470"/>
      <c r="AH65" s="2470"/>
      <c r="AI65" s="2470"/>
      <c r="AJ65" s="2465">
        <f t="shared" si="6"/>
        <v>0</v>
      </c>
      <c r="AK65" s="2465"/>
      <c r="AL65" s="2465"/>
      <c r="AM65" s="2465"/>
      <c r="AN65" s="2466"/>
      <c r="AO65" s="2466"/>
      <c r="AP65" s="2466"/>
      <c r="AQ65" s="2466"/>
      <c r="AR65" s="2466"/>
      <c r="AS65" s="2466"/>
      <c r="AT65" s="2466"/>
      <c r="AU65" s="2466"/>
      <c r="AV65" s="2467"/>
      <c r="AW65" s="2467"/>
      <c r="AX65" s="2467"/>
      <c r="AY65" s="2467"/>
    </row>
    <row r="66" spans="2:51" ht="17.5" x14ac:dyDescent="0.45">
      <c r="B66" s="223"/>
      <c r="C66" s="228" t="s">
        <v>2114</v>
      </c>
      <c r="D66" s="2466"/>
      <c r="E66" s="2466"/>
      <c r="F66" s="2466"/>
      <c r="G66" s="2466"/>
      <c r="H66" s="2466"/>
      <c r="I66" s="2466"/>
      <c r="J66" s="2466"/>
      <c r="K66" s="2466"/>
      <c r="L66" s="2465">
        <f t="shared" si="0"/>
        <v>0</v>
      </c>
      <c r="M66" s="2465"/>
      <c r="N66" s="2465"/>
      <c r="O66" s="2465"/>
      <c r="P66" s="2470"/>
      <c r="Q66" s="2470"/>
      <c r="R66" s="2470"/>
      <c r="S66" s="2470"/>
      <c r="T66" s="2466"/>
      <c r="U66" s="2466"/>
      <c r="V66" s="2466"/>
      <c r="W66" s="2466"/>
      <c r="X66" s="2465">
        <f t="shared" si="7"/>
        <v>0</v>
      </c>
      <c r="Y66" s="2465"/>
      <c r="Z66" s="2465"/>
      <c r="AA66" s="2465"/>
      <c r="AB66" s="2465">
        <f t="shared" si="1"/>
        <v>0</v>
      </c>
      <c r="AC66" s="2465"/>
      <c r="AD66" s="2465"/>
      <c r="AE66" s="2465"/>
      <c r="AF66" s="2470"/>
      <c r="AG66" s="2470"/>
      <c r="AH66" s="2470"/>
      <c r="AI66" s="2470"/>
      <c r="AJ66" s="2465">
        <f t="shared" si="6"/>
        <v>0</v>
      </c>
      <c r="AK66" s="2465"/>
      <c r="AL66" s="2465"/>
      <c r="AM66" s="2465"/>
      <c r="AN66" s="2466"/>
      <c r="AO66" s="2466"/>
      <c r="AP66" s="2466"/>
      <c r="AQ66" s="2466"/>
      <c r="AR66" s="2466"/>
      <c r="AS66" s="2466"/>
      <c r="AT66" s="2466"/>
      <c r="AU66" s="2466"/>
      <c r="AV66" s="2467"/>
      <c r="AW66" s="2467"/>
      <c r="AX66" s="2467"/>
      <c r="AY66" s="2467"/>
    </row>
    <row r="67" spans="2:51" ht="35" x14ac:dyDescent="0.45">
      <c r="B67" s="212" t="s">
        <v>441</v>
      </c>
      <c r="C67" s="170" t="s">
        <v>2194</v>
      </c>
      <c r="D67" s="2468">
        <f>+SUM(D68:G70)</f>
        <v>0</v>
      </c>
      <c r="E67" s="2468"/>
      <c r="F67" s="2468"/>
      <c r="G67" s="2468"/>
      <c r="H67" s="2468">
        <f>+SUM(H68:K70)</f>
        <v>0</v>
      </c>
      <c r="I67" s="2468"/>
      <c r="J67" s="2468"/>
      <c r="K67" s="2468"/>
      <c r="L67" s="2468">
        <f t="shared" si="0"/>
        <v>0</v>
      </c>
      <c r="M67" s="2468"/>
      <c r="N67" s="2468"/>
      <c r="O67" s="2468"/>
      <c r="P67" s="2469"/>
      <c r="Q67" s="2469"/>
      <c r="R67" s="2469"/>
      <c r="S67" s="2469"/>
      <c r="T67" s="2468">
        <f>+SUM(T68:W70)</f>
        <v>0</v>
      </c>
      <c r="U67" s="2468"/>
      <c r="V67" s="2468"/>
      <c r="W67" s="2468"/>
      <c r="X67" s="2468">
        <f>+SUM(X68:AA70)</f>
        <v>0</v>
      </c>
      <c r="Y67" s="2468"/>
      <c r="Z67" s="2468"/>
      <c r="AA67" s="2468"/>
      <c r="AB67" s="2468">
        <f t="shared" si="1"/>
        <v>0</v>
      </c>
      <c r="AC67" s="2468"/>
      <c r="AD67" s="2468"/>
      <c r="AE67" s="2468"/>
      <c r="AF67" s="2469"/>
      <c r="AG67" s="2469"/>
      <c r="AH67" s="2469"/>
      <c r="AI67" s="2469"/>
      <c r="AJ67" s="2468">
        <f t="shared" si="6"/>
        <v>0</v>
      </c>
      <c r="AK67" s="2468"/>
      <c r="AL67" s="2468"/>
      <c r="AM67" s="2468"/>
      <c r="AN67" s="2468">
        <f>+SUM(AN68:AO70)</f>
        <v>0</v>
      </c>
      <c r="AO67" s="2468"/>
      <c r="AP67" s="2468">
        <f>+SUM(AP68:AQ70)</f>
        <v>0</v>
      </c>
      <c r="AQ67" s="2468"/>
      <c r="AR67" s="2468">
        <f>+SUM(AR68:AS70)</f>
        <v>0</v>
      </c>
      <c r="AS67" s="2468"/>
      <c r="AT67" s="2468">
        <f>+SUM(AT68:AU70)</f>
        <v>0</v>
      </c>
      <c r="AU67" s="2468"/>
      <c r="AV67" s="2469"/>
      <c r="AW67" s="2469"/>
      <c r="AX67" s="2469"/>
      <c r="AY67" s="2469"/>
    </row>
    <row r="68" spans="2:51" ht="17.5" x14ac:dyDescent="0.45">
      <c r="B68" s="223" t="s">
        <v>382</v>
      </c>
      <c r="C68" s="228" t="s">
        <v>2189</v>
      </c>
      <c r="D68" s="2466"/>
      <c r="E68" s="2466"/>
      <c r="F68" s="2466"/>
      <c r="G68" s="2466"/>
      <c r="H68" s="2466"/>
      <c r="I68" s="2466"/>
      <c r="J68" s="2466"/>
      <c r="K68" s="2466"/>
      <c r="L68" s="2465">
        <f t="shared" si="0"/>
        <v>0</v>
      </c>
      <c r="M68" s="2465"/>
      <c r="N68" s="2465"/>
      <c r="O68" s="2465"/>
      <c r="P68" s="2470"/>
      <c r="Q68" s="2470"/>
      <c r="R68" s="2470"/>
      <c r="S68" s="2470"/>
      <c r="T68" s="2466"/>
      <c r="U68" s="2466"/>
      <c r="V68" s="2466"/>
      <c r="W68" s="2466"/>
      <c r="X68" s="2465">
        <f>+IF(OR($S$35="x",$S$37="x"),0,T68)</f>
        <v>0</v>
      </c>
      <c r="Y68" s="2465"/>
      <c r="Z68" s="2465"/>
      <c r="AA68" s="2465"/>
      <c r="AB68" s="2465">
        <f t="shared" si="1"/>
        <v>0</v>
      </c>
      <c r="AC68" s="2465"/>
      <c r="AD68" s="2465"/>
      <c r="AE68" s="2465"/>
      <c r="AF68" s="2470"/>
      <c r="AG68" s="2470"/>
      <c r="AH68" s="2470"/>
      <c r="AI68" s="2470"/>
      <c r="AJ68" s="2465">
        <f t="shared" si="6"/>
        <v>0</v>
      </c>
      <c r="AK68" s="2465"/>
      <c r="AL68" s="2465"/>
      <c r="AM68" s="2465"/>
      <c r="AN68" s="2466"/>
      <c r="AO68" s="2466"/>
      <c r="AP68" s="2466"/>
      <c r="AQ68" s="2466"/>
      <c r="AR68" s="2466"/>
      <c r="AS68" s="2466"/>
      <c r="AT68" s="2466"/>
      <c r="AU68" s="2466"/>
      <c r="AV68" s="2467"/>
      <c r="AW68" s="2467"/>
      <c r="AX68" s="2467"/>
      <c r="AY68" s="2467"/>
    </row>
    <row r="69" spans="2:51" ht="17.5" x14ac:dyDescent="0.45">
      <c r="B69" s="223" t="s">
        <v>384</v>
      </c>
      <c r="C69" s="228" t="s">
        <v>2190</v>
      </c>
      <c r="D69" s="2466"/>
      <c r="E69" s="2466"/>
      <c r="F69" s="2466"/>
      <c r="G69" s="2466"/>
      <c r="H69" s="2466"/>
      <c r="I69" s="2466"/>
      <c r="J69" s="2466"/>
      <c r="K69" s="2466"/>
      <c r="L69" s="2465">
        <f t="shared" si="0"/>
        <v>0</v>
      </c>
      <c r="M69" s="2465"/>
      <c r="N69" s="2465"/>
      <c r="O69" s="2465"/>
      <c r="P69" s="2470"/>
      <c r="Q69" s="2470"/>
      <c r="R69" s="2470"/>
      <c r="S69" s="2470"/>
      <c r="T69" s="2466"/>
      <c r="U69" s="2466"/>
      <c r="V69" s="2466"/>
      <c r="W69" s="2466"/>
      <c r="X69" s="2465">
        <f t="shared" ref="X69:X70" si="8">+IF(OR($S$35="x",$S$37="x"),0,T69)</f>
        <v>0</v>
      </c>
      <c r="Y69" s="2465"/>
      <c r="Z69" s="2465"/>
      <c r="AA69" s="2465"/>
      <c r="AB69" s="2465">
        <f t="shared" si="1"/>
        <v>0</v>
      </c>
      <c r="AC69" s="2465"/>
      <c r="AD69" s="2465"/>
      <c r="AE69" s="2465"/>
      <c r="AF69" s="2470"/>
      <c r="AG69" s="2470"/>
      <c r="AH69" s="2470"/>
      <c r="AI69" s="2470"/>
      <c r="AJ69" s="2465">
        <f t="shared" si="6"/>
        <v>0</v>
      </c>
      <c r="AK69" s="2465"/>
      <c r="AL69" s="2465"/>
      <c r="AM69" s="2465"/>
      <c r="AN69" s="2466"/>
      <c r="AO69" s="2466"/>
      <c r="AP69" s="2466"/>
      <c r="AQ69" s="2466"/>
      <c r="AR69" s="2466"/>
      <c r="AS69" s="2466"/>
      <c r="AT69" s="2466"/>
      <c r="AU69" s="2466"/>
      <c r="AV69" s="2467"/>
      <c r="AW69" s="2467"/>
      <c r="AX69" s="2467"/>
      <c r="AY69" s="2467"/>
    </row>
    <row r="70" spans="2:51" ht="17.5" x14ac:dyDescent="0.45">
      <c r="B70" s="223"/>
      <c r="C70" s="228" t="s">
        <v>2114</v>
      </c>
      <c r="D70" s="2466"/>
      <c r="E70" s="2466"/>
      <c r="F70" s="2466"/>
      <c r="G70" s="2466"/>
      <c r="H70" s="2466"/>
      <c r="I70" s="2466"/>
      <c r="J70" s="2466"/>
      <c r="K70" s="2466"/>
      <c r="L70" s="2465">
        <f t="shared" si="0"/>
        <v>0</v>
      </c>
      <c r="M70" s="2465"/>
      <c r="N70" s="2465"/>
      <c r="O70" s="2465"/>
      <c r="P70" s="2470"/>
      <c r="Q70" s="2470"/>
      <c r="R70" s="2470"/>
      <c r="S70" s="2470"/>
      <c r="T70" s="2466"/>
      <c r="U70" s="2466"/>
      <c r="V70" s="2466"/>
      <c r="W70" s="2466"/>
      <c r="X70" s="2465">
        <f t="shared" si="8"/>
        <v>0</v>
      </c>
      <c r="Y70" s="2465"/>
      <c r="Z70" s="2465"/>
      <c r="AA70" s="2465"/>
      <c r="AB70" s="2465">
        <f t="shared" si="1"/>
        <v>0</v>
      </c>
      <c r="AC70" s="2465"/>
      <c r="AD70" s="2465"/>
      <c r="AE70" s="2465"/>
      <c r="AF70" s="2470"/>
      <c r="AG70" s="2470"/>
      <c r="AH70" s="2470"/>
      <c r="AI70" s="2470"/>
      <c r="AJ70" s="2465">
        <f t="shared" si="6"/>
        <v>0</v>
      </c>
      <c r="AK70" s="2465"/>
      <c r="AL70" s="2465"/>
      <c r="AM70" s="2465"/>
      <c r="AN70" s="2466"/>
      <c r="AO70" s="2466"/>
      <c r="AP70" s="2466"/>
      <c r="AQ70" s="2466"/>
      <c r="AR70" s="2466"/>
      <c r="AS70" s="2466"/>
      <c r="AT70" s="2466"/>
      <c r="AU70" s="2466"/>
      <c r="AV70" s="2467"/>
      <c r="AW70" s="2467"/>
      <c r="AX70" s="2467"/>
      <c r="AY70" s="2467"/>
    </row>
    <row r="71" spans="2:51" ht="17.5" x14ac:dyDescent="0.45">
      <c r="B71" s="212" t="s">
        <v>1925</v>
      </c>
      <c r="C71" s="170" t="s">
        <v>2195</v>
      </c>
      <c r="D71" s="2468">
        <f>+D72+D76</f>
        <v>0</v>
      </c>
      <c r="E71" s="2468"/>
      <c r="F71" s="2468"/>
      <c r="G71" s="2468"/>
      <c r="H71" s="2468">
        <f>+H72+H76</f>
        <v>0</v>
      </c>
      <c r="I71" s="2468"/>
      <c r="J71" s="2468"/>
      <c r="K71" s="2468"/>
      <c r="L71" s="2468">
        <f t="shared" si="0"/>
        <v>0</v>
      </c>
      <c r="M71" s="2468"/>
      <c r="N71" s="2468"/>
      <c r="O71" s="2468"/>
      <c r="P71" s="2469"/>
      <c r="Q71" s="2469"/>
      <c r="R71" s="2469"/>
      <c r="S71" s="2469"/>
      <c r="T71" s="2468">
        <f>+T72+T76</f>
        <v>0</v>
      </c>
      <c r="U71" s="2468"/>
      <c r="V71" s="2468"/>
      <c r="W71" s="2468"/>
      <c r="X71" s="2468">
        <f>+X72+X76</f>
        <v>0</v>
      </c>
      <c r="Y71" s="2468"/>
      <c r="Z71" s="2468"/>
      <c r="AA71" s="2468"/>
      <c r="AB71" s="2468">
        <f t="shared" si="1"/>
        <v>0</v>
      </c>
      <c r="AC71" s="2468"/>
      <c r="AD71" s="2468"/>
      <c r="AE71" s="2468"/>
      <c r="AF71" s="2469"/>
      <c r="AG71" s="2469"/>
      <c r="AH71" s="2469"/>
      <c r="AI71" s="2469"/>
      <c r="AJ71" s="2468">
        <f t="shared" si="6"/>
        <v>0</v>
      </c>
      <c r="AK71" s="2468"/>
      <c r="AL71" s="2468"/>
      <c r="AM71" s="2468"/>
      <c r="AN71" s="2468">
        <f>+AN72+AN76</f>
        <v>0</v>
      </c>
      <c r="AO71" s="2468"/>
      <c r="AP71" s="2468">
        <f>+AP72+AP76</f>
        <v>0</v>
      </c>
      <c r="AQ71" s="2468"/>
      <c r="AR71" s="2468">
        <f>+AR72+AR76</f>
        <v>0</v>
      </c>
      <c r="AS71" s="2468"/>
      <c r="AT71" s="2468">
        <f>+AT72+AT76</f>
        <v>0</v>
      </c>
      <c r="AU71" s="2468"/>
      <c r="AV71" s="2469"/>
      <c r="AW71" s="2469"/>
      <c r="AX71" s="2469"/>
      <c r="AY71" s="2469"/>
    </row>
    <row r="72" spans="2:51" ht="35" x14ac:dyDescent="0.45">
      <c r="B72" s="212" t="s">
        <v>2196</v>
      </c>
      <c r="C72" s="170" t="s">
        <v>2197</v>
      </c>
      <c r="D72" s="2468">
        <f>+SUM(D73:G75)</f>
        <v>0</v>
      </c>
      <c r="E72" s="2468"/>
      <c r="F72" s="2468"/>
      <c r="G72" s="2468"/>
      <c r="H72" s="2468">
        <f>+SUM(H73:K75)</f>
        <v>0</v>
      </c>
      <c r="I72" s="2468"/>
      <c r="J72" s="2468"/>
      <c r="K72" s="2468"/>
      <c r="L72" s="2468">
        <f t="shared" si="0"/>
        <v>0</v>
      </c>
      <c r="M72" s="2468"/>
      <c r="N72" s="2468"/>
      <c r="O72" s="2468"/>
      <c r="P72" s="2469"/>
      <c r="Q72" s="2469"/>
      <c r="R72" s="2469"/>
      <c r="S72" s="2469"/>
      <c r="T72" s="2468">
        <f>+SUM(T73:W75)</f>
        <v>0</v>
      </c>
      <c r="U72" s="2468"/>
      <c r="V72" s="2468"/>
      <c r="W72" s="2468"/>
      <c r="X72" s="2468">
        <f>+SUM(X73:AA75)</f>
        <v>0</v>
      </c>
      <c r="Y72" s="2468"/>
      <c r="Z72" s="2468"/>
      <c r="AA72" s="2468"/>
      <c r="AB72" s="2468">
        <f t="shared" si="1"/>
        <v>0</v>
      </c>
      <c r="AC72" s="2468"/>
      <c r="AD72" s="2468"/>
      <c r="AE72" s="2468"/>
      <c r="AF72" s="2469"/>
      <c r="AG72" s="2469"/>
      <c r="AH72" s="2469"/>
      <c r="AI72" s="2469"/>
      <c r="AJ72" s="2468">
        <f t="shared" si="6"/>
        <v>0</v>
      </c>
      <c r="AK72" s="2468"/>
      <c r="AL72" s="2468"/>
      <c r="AM72" s="2468"/>
      <c r="AN72" s="2468">
        <f>+SUM(AN73:AO75)</f>
        <v>0</v>
      </c>
      <c r="AO72" s="2468"/>
      <c r="AP72" s="2468">
        <f>+SUM(AP73:AQ75)</f>
        <v>0</v>
      </c>
      <c r="AQ72" s="2468"/>
      <c r="AR72" s="2468">
        <f>+SUM(AR73:AS75)</f>
        <v>0</v>
      </c>
      <c r="AS72" s="2468"/>
      <c r="AT72" s="2468">
        <f>+SUM(AT73:AU75)</f>
        <v>0</v>
      </c>
      <c r="AU72" s="2468"/>
      <c r="AV72" s="2469"/>
      <c r="AW72" s="2469"/>
      <c r="AX72" s="2469"/>
      <c r="AY72" s="2469"/>
    </row>
    <row r="73" spans="2:51" ht="17.5" x14ac:dyDescent="0.45">
      <c r="B73" s="223" t="s">
        <v>382</v>
      </c>
      <c r="C73" s="228" t="s">
        <v>2189</v>
      </c>
      <c r="D73" s="2466"/>
      <c r="E73" s="2466"/>
      <c r="F73" s="2466"/>
      <c r="G73" s="2466"/>
      <c r="H73" s="2466"/>
      <c r="I73" s="2466"/>
      <c r="J73" s="2466"/>
      <c r="K73" s="2466"/>
      <c r="L73" s="2465">
        <f t="shared" si="0"/>
        <v>0</v>
      </c>
      <c r="M73" s="2465"/>
      <c r="N73" s="2465"/>
      <c r="O73" s="2465"/>
      <c r="P73" s="2470"/>
      <c r="Q73" s="2470"/>
      <c r="R73" s="2470"/>
      <c r="S73" s="2470"/>
      <c r="T73" s="2466"/>
      <c r="U73" s="2466"/>
      <c r="V73" s="2466"/>
      <c r="W73" s="2466"/>
      <c r="X73" s="2465">
        <f>+IF(OR($S$35="x",$S$37="x"),0,T73)</f>
        <v>0</v>
      </c>
      <c r="Y73" s="2465"/>
      <c r="Z73" s="2465"/>
      <c r="AA73" s="2465"/>
      <c r="AB73" s="2465">
        <f t="shared" si="1"/>
        <v>0</v>
      </c>
      <c r="AC73" s="2465"/>
      <c r="AD73" s="2465"/>
      <c r="AE73" s="2465"/>
      <c r="AF73" s="2470"/>
      <c r="AG73" s="2470"/>
      <c r="AH73" s="2470"/>
      <c r="AI73" s="2470"/>
      <c r="AJ73" s="2465">
        <f t="shared" si="6"/>
        <v>0</v>
      </c>
      <c r="AK73" s="2465"/>
      <c r="AL73" s="2465"/>
      <c r="AM73" s="2465"/>
      <c r="AN73" s="2466"/>
      <c r="AO73" s="2466"/>
      <c r="AP73" s="2466"/>
      <c r="AQ73" s="2466"/>
      <c r="AR73" s="2466"/>
      <c r="AS73" s="2466"/>
      <c r="AT73" s="2466"/>
      <c r="AU73" s="2466"/>
      <c r="AV73" s="2467"/>
      <c r="AW73" s="2467"/>
      <c r="AX73" s="2467"/>
      <c r="AY73" s="2467"/>
    </row>
    <row r="74" spans="2:51" ht="17.5" x14ac:dyDescent="0.45">
      <c r="B74" s="223" t="s">
        <v>384</v>
      </c>
      <c r="C74" s="228" t="s">
        <v>2190</v>
      </c>
      <c r="D74" s="2466"/>
      <c r="E74" s="2466"/>
      <c r="F74" s="2466"/>
      <c r="G74" s="2466"/>
      <c r="H74" s="2466"/>
      <c r="I74" s="2466"/>
      <c r="J74" s="2466"/>
      <c r="K74" s="2466"/>
      <c r="L74" s="2465">
        <f t="shared" si="0"/>
        <v>0</v>
      </c>
      <c r="M74" s="2465"/>
      <c r="N74" s="2465"/>
      <c r="O74" s="2465"/>
      <c r="P74" s="2470"/>
      <c r="Q74" s="2470"/>
      <c r="R74" s="2470"/>
      <c r="S74" s="2470"/>
      <c r="T74" s="2466"/>
      <c r="U74" s="2466"/>
      <c r="V74" s="2466"/>
      <c r="W74" s="2466"/>
      <c r="X74" s="2465">
        <f t="shared" ref="X74:X75" si="9">+IF(OR($S$35="x",$S$37="x"),0,T74)</f>
        <v>0</v>
      </c>
      <c r="Y74" s="2465"/>
      <c r="Z74" s="2465"/>
      <c r="AA74" s="2465"/>
      <c r="AB74" s="2465">
        <f t="shared" si="1"/>
        <v>0</v>
      </c>
      <c r="AC74" s="2465"/>
      <c r="AD74" s="2465"/>
      <c r="AE74" s="2465"/>
      <c r="AF74" s="2470"/>
      <c r="AG74" s="2470"/>
      <c r="AH74" s="2470"/>
      <c r="AI74" s="2470"/>
      <c r="AJ74" s="2465">
        <f t="shared" si="6"/>
        <v>0</v>
      </c>
      <c r="AK74" s="2465"/>
      <c r="AL74" s="2465"/>
      <c r="AM74" s="2465"/>
      <c r="AN74" s="2466"/>
      <c r="AO74" s="2466"/>
      <c r="AP74" s="2466"/>
      <c r="AQ74" s="2466"/>
      <c r="AR74" s="2466"/>
      <c r="AS74" s="2466"/>
      <c r="AT74" s="2466"/>
      <c r="AU74" s="2466"/>
      <c r="AV74" s="2467"/>
      <c r="AW74" s="2467"/>
      <c r="AX74" s="2467"/>
      <c r="AY74" s="2467"/>
    </row>
    <row r="75" spans="2:51" ht="17.5" x14ac:dyDescent="0.45">
      <c r="B75" s="223"/>
      <c r="C75" s="228" t="s">
        <v>2114</v>
      </c>
      <c r="D75" s="2466"/>
      <c r="E75" s="2466"/>
      <c r="F75" s="2466"/>
      <c r="G75" s="2466"/>
      <c r="H75" s="2466"/>
      <c r="I75" s="2466"/>
      <c r="J75" s="2466"/>
      <c r="K75" s="2466"/>
      <c r="L75" s="2465">
        <f t="shared" si="0"/>
        <v>0</v>
      </c>
      <c r="M75" s="2465"/>
      <c r="N75" s="2465"/>
      <c r="O75" s="2465"/>
      <c r="P75" s="2470"/>
      <c r="Q75" s="2470"/>
      <c r="R75" s="2470"/>
      <c r="S75" s="2470"/>
      <c r="T75" s="2466"/>
      <c r="U75" s="2466"/>
      <c r="V75" s="2466"/>
      <c r="W75" s="2466"/>
      <c r="X75" s="2465">
        <f t="shared" si="9"/>
        <v>0</v>
      </c>
      <c r="Y75" s="2465"/>
      <c r="Z75" s="2465"/>
      <c r="AA75" s="2465"/>
      <c r="AB75" s="2465">
        <f t="shared" si="1"/>
        <v>0</v>
      </c>
      <c r="AC75" s="2465"/>
      <c r="AD75" s="2465"/>
      <c r="AE75" s="2465"/>
      <c r="AF75" s="2470"/>
      <c r="AG75" s="2470"/>
      <c r="AH75" s="2470"/>
      <c r="AI75" s="2470"/>
      <c r="AJ75" s="2465">
        <f t="shared" si="6"/>
        <v>0</v>
      </c>
      <c r="AK75" s="2465"/>
      <c r="AL75" s="2465"/>
      <c r="AM75" s="2465"/>
      <c r="AN75" s="2466"/>
      <c r="AO75" s="2466"/>
      <c r="AP75" s="2466"/>
      <c r="AQ75" s="2466"/>
      <c r="AR75" s="2466"/>
      <c r="AS75" s="2466"/>
      <c r="AT75" s="2466"/>
      <c r="AU75" s="2466"/>
      <c r="AV75" s="2467"/>
      <c r="AW75" s="2467"/>
      <c r="AX75" s="2467"/>
      <c r="AY75" s="2467"/>
    </row>
    <row r="76" spans="2:51" ht="17.5" x14ac:dyDescent="0.45">
      <c r="B76" s="212" t="s">
        <v>2198</v>
      </c>
      <c r="C76" s="170" t="s">
        <v>2199</v>
      </c>
      <c r="D76" s="2468">
        <f>+SUM(D77:G79)</f>
        <v>0</v>
      </c>
      <c r="E76" s="2468"/>
      <c r="F76" s="2468"/>
      <c r="G76" s="2468"/>
      <c r="H76" s="2468">
        <f>+SUM(H77:K79)</f>
        <v>0</v>
      </c>
      <c r="I76" s="2468"/>
      <c r="J76" s="2468"/>
      <c r="K76" s="2468"/>
      <c r="L76" s="2468">
        <f t="shared" si="0"/>
        <v>0</v>
      </c>
      <c r="M76" s="2468"/>
      <c r="N76" s="2468"/>
      <c r="O76" s="2468"/>
      <c r="P76" s="2469"/>
      <c r="Q76" s="2469"/>
      <c r="R76" s="2469"/>
      <c r="S76" s="2469"/>
      <c r="T76" s="2468">
        <f>+SUM(T77:W79)</f>
        <v>0</v>
      </c>
      <c r="U76" s="2468"/>
      <c r="V76" s="2468"/>
      <c r="W76" s="2468"/>
      <c r="X76" s="2468">
        <f>+SUM(X77:AA79)</f>
        <v>0</v>
      </c>
      <c r="Y76" s="2468"/>
      <c r="Z76" s="2468"/>
      <c r="AA76" s="2468"/>
      <c r="AB76" s="2468">
        <f t="shared" si="1"/>
        <v>0</v>
      </c>
      <c r="AC76" s="2468"/>
      <c r="AD76" s="2468"/>
      <c r="AE76" s="2468"/>
      <c r="AF76" s="2469"/>
      <c r="AG76" s="2469"/>
      <c r="AH76" s="2469"/>
      <c r="AI76" s="2469"/>
      <c r="AJ76" s="2468">
        <f t="shared" si="6"/>
        <v>0</v>
      </c>
      <c r="AK76" s="2468"/>
      <c r="AL76" s="2468"/>
      <c r="AM76" s="2468"/>
      <c r="AN76" s="2468">
        <f>+SUM(AN77:AO79)</f>
        <v>0</v>
      </c>
      <c r="AO76" s="2468"/>
      <c r="AP76" s="2468">
        <f>+SUM(AP77:AQ79)</f>
        <v>0</v>
      </c>
      <c r="AQ76" s="2468"/>
      <c r="AR76" s="2468">
        <f>+SUM(AR77:AS79)</f>
        <v>0</v>
      </c>
      <c r="AS76" s="2468"/>
      <c r="AT76" s="2468">
        <f>+SUM(AT77:AU79)</f>
        <v>0</v>
      </c>
      <c r="AU76" s="2468"/>
      <c r="AV76" s="2469"/>
      <c r="AW76" s="2469"/>
      <c r="AX76" s="2469"/>
      <c r="AY76" s="2469"/>
    </row>
    <row r="77" spans="2:51" ht="17.5" x14ac:dyDescent="0.45">
      <c r="B77" s="223" t="s">
        <v>382</v>
      </c>
      <c r="C77" s="228" t="s">
        <v>2189</v>
      </c>
      <c r="D77" s="2466"/>
      <c r="E77" s="2466"/>
      <c r="F77" s="2466"/>
      <c r="G77" s="2466"/>
      <c r="H77" s="2466"/>
      <c r="I77" s="2466"/>
      <c r="J77" s="2466"/>
      <c r="K77" s="2466"/>
      <c r="L77" s="2465">
        <f t="shared" si="0"/>
        <v>0</v>
      </c>
      <c r="M77" s="2465"/>
      <c r="N77" s="2465"/>
      <c r="O77" s="2465"/>
      <c r="P77" s="2470"/>
      <c r="Q77" s="2470"/>
      <c r="R77" s="2470"/>
      <c r="S77" s="2470"/>
      <c r="T77" s="2466"/>
      <c r="U77" s="2466"/>
      <c r="V77" s="2466"/>
      <c r="W77" s="2466"/>
      <c r="X77" s="2465">
        <f>+IF(OR($S$35="x",$S$37="x"),0,T77)</f>
        <v>0</v>
      </c>
      <c r="Y77" s="2465"/>
      <c r="Z77" s="2465"/>
      <c r="AA77" s="2465"/>
      <c r="AB77" s="2465">
        <f t="shared" si="1"/>
        <v>0</v>
      </c>
      <c r="AC77" s="2465"/>
      <c r="AD77" s="2465"/>
      <c r="AE77" s="2465"/>
      <c r="AF77" s="2470"/>
      <c r="AG77" s="2470"/>
      <c r="AH77" s="2470"/>
      <c r="AI77" s="2470"/>
      <c r="AJ77" s="2465">
        <f t="shared" si="6"/>
        <v>0</v>
      </c>
      <c r="AK77" s="2465"/>
      <c r="AL77" s="2465"/>
      <c r="AM77" s="2465"/>
      <c r="AN77" s="2466"/>
      <c r="AO77" s="2466"/>
      <c r="AP77" s="2466"/>
      <c r="AQ77" s="2466"/>
      <c r="AR77" s="2466"/>
      <c r="AS77" s="2466"/>
      <c r="AT77" s="2466"/>
      <c r="AU77" s="2466"/>
      <c r="AV77" s="2467"/>
      <c r="AW77" s="2467"/>
      <c r="AX77" s="2467"/>
      <c r="AY77" s="2467"/>
    </row>
    <row r="78" spans="2:51" ht="17.5" x14ac:dyDescent="0.45">
      <c r="B78" s="223" t="s">
        <v>384</v>
      </c>
      <c r="C78" s="228" t="s">
        <v>2190</v>
      </c>
      <c r="D78" s="2466"/>
      <c r="E78" s="2466"/>
      <c r="F78" s="2466"/>
      <c r="G78" s="2466"/>
      <c r="H78" s="2466"/>
      <c r="I78" s="2466"/>
      <c r="J78" s="2466"/>
      <c r="K78" s="2466"/>
      <c r="L78" s="2465">
        <f t="shared" si="0"/>
        <v>0</v>
      </c>
      <c r="M78" s="2465"/>
      <c r="N78" s="2465"/>
      <c r="O78" s="2465"/>
      <c r="P78" s="2470"/>
      <c r="Q78" s="2470"/>
      <c r="R78" s="2470"/>
      <c r="S78" s="2470"/>
      <c r="T78" s="2466"/>
      <c r="U78" s="2466"/>
      <c r="V78" s="2466"/>
      <c r="W78" s="2466"/>
      <c r="X78" s="2465">
        <f t="shared" ref="X78:X79" si="10">+IF(OR($S$35="x",$S$37="x"),0,T78)</f>
        <v>0</v>
      </c>
      <c r="Y78" s="2465"/>
      <c r="Z78" s="2465"/>
      <c r="AA78" s="2465"/>
      <c r="AB78" s="2465">
        <f t="shared" si="1"/>
        <v>0</v>
      </c>
      <c r="AC78" s="2465"/>
      <c r="AD78" s="2465"/>
      <c r="AE78" s="2465"/>
      <c r="AF78" s="2470"/>
      <c r="AG78" s="2470"/>
      <c r="AH78" s="2470"/>
      <c r="AI78" s="2470"/>
      <c r="AJ78" s="2465">
        <f t="shared" si="6"/>
        <v>0</v>
      </c>
      <c r="AK78" s="2465"/>
      <c r="AL78" s="2465"/>
      <c r="AM78" s="2465"/>
      <c r="AN78" s="2466"/>
      <c r="AO78" s="2466"/>
      <c r="AP78" s="2466"/>
      <c r="AQ78" s="2466"/>
      <c r="AR78" s="2466"/>
      <c r="AS78" s="2466"/>
      <c r="AT78" s="2466"/>
      <c r="AU78" s="2466"/>
      <c r="AV78" s="2467"/>
      <c r="AW78" s="2467"/>
      <c r="AX78" s="2467"/>
      <c r="AY78" s="2467"/>
    </row>
    <row r="79" spans="2:51" ht="17.5" x14ac:dyDescent="0.45">
      <c r="B79" s="223"/>
      <c r="C79" s="228" t="s">
        <v>2114</v>
      </c>
      <c r="D79" s="2466"/>
      <c r="E79" s="2466"/>
      <c r="F79" s="2466"/>
      <c r="G79" s="2466"/>
      <c r="H79" s="2466"/>
      <c r="I79" s="2466"/>
      <c r="J79" s="2466"/>
      <c r="K79" s="2466"/>
      <c r="L79" s="2465">
        <f t="shared" si="0"/>
        <v>0</v>
      </c>
      <c r="M79" s="2465"/>
      <c r="N79" s="2465"/>
      <c r="O79" s="2465"/>
      <c r="P79" s="2470"/>
      <c r="Q79" s="2470"/>
      <c r="R79" s="2470"/>
      <c r="S79" s="2470"/>
      <c r="T79" s="2466"/>
      <c r="U79" s="2466"/>
      <c r="V79" s="2466"/>
      <c r="W79" s="2466"/>
      <c r="X79" s="2465">
        <f t="shared" si="10"/>
        <v>0</v>
      </c>
      <c r="Y79" s="2465"/>
      <c r="Z79" s="2465"/>
      <c r="AA79" s="2465"/>
      <c r="AB79" s="2465">
        <f t="shared" si="1"/>
        <v>0</v>
      </c>
      <c r="AC79" s="2465"/>
      <c r="AD79" s="2465"/>
      <c r="AE79" s="2465"/>
      <c r="AF79" s="2470"/>
      <c r="AG79" s="2470"/>
      <c r="AH79" s="2470"/>
      <c r="AI79" s="2470"/>
      <c r="AJ79" s="2465">
        <f t="shared" si="6"/>
        <v>0</v>
      </c>
      <c r="AK79" s="2465"/>
      <c r="AL79" s="2465"/>
      <c r="AM79" s="2465"/>
      <c r="AN79" s="2466"/>
      <c r="AO79" s="2466"/>
      <c r="AP79" s="2466"/>
      <c r="AQ79" s="2466"/>
      <c r="AR79" s="2466"/>
      <c r="AS79" s="2466"/>
      <c r="AT79" s="2466"/>
      <c r="AU79" s="2466"/>
      <c r="AV79" s="2467"/>
      <c r="AW79" s="2467"/>
      <c r="AX79" s="2467"/>
      <c r="AY79" s="2467"/>
    </row>
    <row r="80" spans="2:51" ht="17.5" x14ac:dyDescent="0.45">
      <c r="B80" s="212" t="s">
        <v>2200</v>
      </c>
      <c r="C80" s="170" t="s">
        <v>2201</v>
      </c>
      <c r="D80" s="2468">
        <f>+SUM(D81:G83)</f>
        <v>0</v>
      </c>
      <c r="E80" s="2468"/>
      <c r="F80" s="2468"/>
      <c r="G80" s="2468"/>
      <c r="H80" s="2468">
        <f>+SUM(H81:K83)</f>
        <v>0</v>
      </c>
      <c r="I80" s="2468"/>
      <c r="J80" s="2468"/>
      <c r="K80" s="2468"/>
      <c r="L80" s="2468">
        <f t="shared" si="0"/>
        <v>0</v>
      </c>
      <c r="M80" s="2468"/>
      <c r="N80" s="2468"/>
      <c r="O80" s="2468"/>
      <c r="P80" s="2469"/>
      <c r="Q80" s="2469"/>
      <c r="R80" s="2469"/>
      <c r="S80" s="2469"/>
      <c r="T80" s="2468">
        <f>+SUM(T81:W83)</f>
        <v>0</v>
      </c>
      <c r="U80" s="2468"/>
      <c r="V80" s="2468"/>
      <c r="W80" s="2468"/>
      <c r="X80" s="2468">
        <f>+SUM(X81:AA83)</f>
        <v>0</v>
      </c>
      <c r="Y80" s="2468"/>
      <c r="Z80" s="2468"/>
      <c r="AA80" s="2468"/>
      <c r="AB80" s="2468">
        <f t="shared" si="1"/>
        <v>0</v>
      </c>
      <c r="AC80" s="2468"/>
      <c r="AD80" s="2468"/>
      <c r="AE80" s="2468"/>
      <c r="AF80" s="2469"/>
      <c r="AG80" s="2469"/>
      <c r="AH80" s="2469"/>
      <c r="AI80" s="2469"/>
      <c r="AJ80" s="2468">
        <f t="shared" si="6"/>
        <v>0</v>
      </c>
      <c r="AK80" s="2468"/>
      <c r="AL80" s="2468"/>
      <c r="AM80" s="2468"/>
      <c r="AN80" s="2468">
        <f>+SUM(AN81:AO83)</f>
        <v>0</v>
      </c>
      <c r="AO80" s="2468"/>
      <c r="AP80" s="2468">
        <f>+SUM(AP81:AQ83)</f>
        <v>0</v>
      </c>
      <c r="AQ80" s="2468"/>
      <c r="AR80" s="2468">
        <f>+SUM(AR81:AS83)</f>
        <v>0</v>
      </c>
      <c r="AS80" s="2468"/>
      <c r="AT80" s="2468">
        <f>+SUM(AT81:AU83)</f>
        <v>0</v>
      </c>
      <c r="AU80" s="2468"/>
      <c r="AV80" s="2469"/>
      <c r="AW80" s="2469"/>
      <c r="AX80" s="2469"/>
      <c r="AY80" s="2469"/>
    </row>
    <row r="81" spans="2:51" ht="17.5" x14ac:dyDescent="0.45">
      <c r="B81" s="223" t="s">
        <v>382</v>
      </c>
      <c r="C81" s="228" t="s">
        <v>2189</v>
      </c>
      <c r="D81" s="2466"/>
      <c r="E81" s="2466"/>
      <c r="F81" s="2466"/>
      <c r="G81" s="2466"/>
      <c r="H81" s="2466"/>
      <c r="I81" s="2466"/>
      <c r="J81" s="2466"/>
      <c r="K81" s="2466"/>
      <c r="L81" s="2465">
        <f t="shared" si="0"/>
        <v>0</v>
      </c>
      <c r="M81" s="2465"/>
      <c r="N81" s="2465"/>
      <c r="O81" s="2465"/>
      <c r="P81" s="2470"/>
      <c r="Q81" s="2470"/>
      <c r="R81" s="2470"/>
      <c r="S81" s="2470"/>
      <c r="T81" s="2466"/>
      <c r="U81" s="2466"/>
      <c r="V81" s="2466"/>
      <c r="W81" s="2466"/>
      <c r="X81" s="2465">
        <f>+IF(OR($S$35="x",$S$37="x"),0,T81)</f>
        <v>0</v>
      </c>
      <c r="Y81" s="2465"/>
      <c r="Z81" s="2465"/>
      <c r="AA81" s="2465"/>
      <c r="AB81" s="2465">
        <f t="shared" si="1"/>
        <v>0</v>
      </c>
      <c r="AC81" s="2465"/>
      <c r="AD81" s="2465"/>
      <c r="AE81" s="2465"/>
      <c r="AF81" s="2470"/>
      <c r="AG81" s="2470"/>
      <c r="AH81" s="2470"/>
      <c r="AI81" s="2470"/>
      <c r="AJ81" s="2465">
        <f t="shared" si="6"/>
        <v>0</v>
      </c>
      <c r="AK81" s="2465"/>
      <c r="AL81" s="2465"/>
      <c r="AM81" s="2465"/>
      <c r="AN81" s="2466"/>
      <c r="AO81" s="2466"/>
      <c r="AP81" s="2466"/>
      <c r="AQ81" s="2466"/>
      <c r="AR81" s="2466"/>
      <c r="AS81" s="2466"/>
      <c r="AT81" s="2466"/>
      <c r="AU81" s="2466"/>
      <c r="AV81" s="2467"/>
      <c r="AW81" s="2467"/>
      <c r="AX81" s="2467"/>
      <c r="AY81" s="2467"/>
    </row>
    <row r="82" spans="2:51" ht="17.5" x14ac:dyDescent="0.45">
      <c r="B82" s="223" t="s">
        <v>384</v>
      </c>
      <c r="C82" s="228" t="s">
        <v>2190</v>
      </c>
      <c r="D82" s="2466"/>
      <c r="E82" s="2466"/>
      <c r="F82" s="2466"/>
      <c r="G82" s="2466"/>
      <c r="H82" s="2466"/>
      <c r="I82" s="2466"/>
      <c r="J82" s="2466"/>
      <c r="K82" s="2466"/>
      <c r="L82" s="2465">
        <f t="shared" si="0"/>
        <v>0</v>
      </c>
      <c r="M82" s="2465"/>
      <c r="N82" s="2465"/>
      <c r="O82" s="2465"/>
      <c r="P82" s="2470"/>
      <c r="Q82" s="2470"/>
      <c r="R82" s="2470"/>
      <c r="S82" s="2470"/>
      <c r="T82" s="2466"/>
      <c r="U82" s="2466"/>
      <c r="V82" s="2466"/>
      <c r="W82" s="2466"/>
      <c r="X82" s="2465">
        <f t="shared" ref="X82:X83" si="11">+IF(OR($S$35="x",$S$37="x"),0,T82)</f>
        <v>0</v>
      </c>
      <c r="Y82" s="2465"/>
      <c r="Z82" s="2465"/>
      <c r="AA82" s="2465"/>
      <c r="AB82" s="2465">
        <f t="shared" si="1"/>
        <v>0</v>
      </c>
      <c r="AC82" s="2465"/>
      <c r="AD82" s="2465"/>
      <c r="AE82" s="2465"/>
      <c r="AF82" s="2470"/>
      <c r="AG82" s="2470"/>
      <c r="AH82" s="2470"/>
      <c r="AI82" s="2470"/>
      <c r="AJ82" s="2465">
        <f t="shared" si="6"/>
        <v>0</v>
      </c>
      <c r="AK82" s="2465"/>
      <c r="AL82" s="2465"/>
      <c r="AM82" s="2465"/>
      <c r="AN82" s="2466"/>
      <c r="AO82" s="2466"/>
      <c r="AP82" s="2466"/>
      <c r="AQ82" s="2466"/>
      <c r="AR82" s="2466"/>
      <c r="AS82" s="2466"/>
      <c r="AT82" s="2466"/>
      <c r="AU82" s="2466"/>
      <c r="AV82" s="2467"/>
      <c r="AW82" s="2467"/>
      <c r="AX82" s="2467"/>
      <c r="AY82" s="2467"/>
    </row>
    <row r="83" spans="2:51" ht="17.5" x14ac:dyDescent="0.45">
      <c r="B83" s="223"/>
      <c r="C83" s="228" t="s">
        <v>2114</v>
      </c>
      <c r="D83" s="2466"/>
      <c r="E83" s="2466"/>
      <c r="F83" s="2466"/>
      <c r="G83" s="2466"/>
      <c r="H83" s="2466"/>
      <c r="I83" s="2466"/>
      <c r="J83" s="2466"/>
      <c r="K83" s="2466"/>
      <c r="L83" s="2465">
        <f t="shared" si="0"/>
        <v>0</v>
      </c>
      <c r="M83" s="2465"/>
      <c r="N83" s="2465"/>
      <c r="O83" s="2465"/>
      <c r="P83" s="2470"/>
      <c r="Q83" s="2470"/>
      <c r="R83" s="2470"/>
      <c r="S83" s="2470"/>
      <c r="T83" s="2466"/>
      <c r="U83" s="2466"/>
      <c r="V83" s="2466"/>
      <c r="W83" s="2466"/>
      <c r="X83" s="2465">
        <f t="shared" si="11"/>
        <v>0</v>
      </c>
      <c r="Y83" s="2465"/>
      <c r="Z83" s="2465"/>
      <c r="AA83" s="2465"/>
      <c r="AB83" s="2465">
        <f t="shared" si="1"/>
        <v>0</v>
      </c>
      <c r="AC83" s="2465"/>
      <c r="AD83" s="2465"/>
      <c r="AE83" s="2465"/>
      <c r="AF83" s="2470"/>
      <c r="AG83" s="2470"/>
      <c r="AH83" s="2470"/>
      <c r="AI83" s="2470"/>
      <c r="AJ83" s="2465">
        <f t="shared" si="6"/>
        <v>0</v>
      </c>
      <c r="AK83" s="2465"/>
      <c r="AL83" s="2465"/>
      <c r="AM83" s="2465"/>
      <c r="AN83" s="2466"/>
      <c r="AO83" s="2466"/>
      <c r="AP83" s="2466"/>
      <c r="AQ83" s="2466"/>
      <c r="AR83" s="2466"/>
      <c r="AS83" s="2466"/>
      <c r="AT83" s="2466"/>
      <c r="AU83" s="2466"/>
      <c r="AV83" s="2467"/>
      <c r="AW83" s="2467"/>
      <c r="AX83" s="2467"/>
      <c r="AY83" s="2467"/>
    </row>
    <row r="84" spans="2:51" ht="19" x14ac:dyDescent="0.45">
      <c r="B84" s="2471" t="s">
        <v>2202</v>
      </c>
      <c r="C84" s="2471"/>
      <c r="D84" s="2471"/>
      <c r="E84" s="2471"/>
      <c r="F84" s="2471"/>
      <c r="G84" s="2471"/>
      <c r="H84" s="2471"/>
      <c r="I84" s="2471"/>
      <c r="J84" s="2471"/>
      <c r="K84" s="2471"/>
      <c r="L84" s="2471"/>
      <c r="M84" s="2471"/>
      <c r="N84" s="2471"/>
      <c r="O84" s="2471"/>
      <c r="P84" s="2471"/>
      <c r="Q84" s="2471"/>
      <c r="R84" s="2471"/>
      <c r="S84" s="2471"/>
      <c r="T84" s="2471"/>
      <c r="U84" s="2471"/>
      <c r="V84" s="2471"/>
      <c r="W84" s="2471"/>
    </row>
    <row r="85" spans="2:51" ht="19" x14ac:dyDescent="0.45">
      <c r="B85" s="229" t="s">
        <v>2562</v>
      </c>
      <c r="C85" s="229"/>
      <c r="D85" s="229"/>
      <c r="E85" s="229"/>
      <c r="F85" s="229"/>
      <c r="G85" s="229"/>
      <c r="H85" s="229"/>
      <c r="I85" s="229"/>
      <c r="J85" s="229"/>
      <c r="K85" s="229"/>
      <c r="L85" s="229"/>
      <c r="M85" s="229"/>
      <c r="N85" s="229"/>
      <c r="O85" s="229"/>
      <c r="P85" s="229"/>
      <c r="Q85" s="229"/>
      <c r="R85" s="229"/>
      <c r="S85" s="229"/>
      <c r="T85" s="229"/>
      <c r="U85" s="229"/>
      <c r="V85" s="229"/>
      <c r="W85" s="229"/>
    </row>
    <row r="86" spans="2:51" ht="19" x14ac:dyDescent="0.45">
      <c r="B86" s="229" t="s">
        <v>2563</v>
      </c>
      <c r="C86" s="229"/>
      <c r="D86" s="229"/>
      <c r="E86" s="229"/>
      <c r="F86" s="229"/>
      <c r="G86" s="229"/>
      <c r="H86" s="229"/>
      <c r="I86" s="229"/>
      <c r="J86" s="229"/>
      <c r="K86" s="229"/>
      <c r="L86" s="229"/>
      <c r="M86" s="229"/>
      <c r="N86" s="229"/>
      <c r="O86" s="229"/>
      <c r="P86" s="229"/>
      <c r="Q86" s="229"/>
      <c r="R86" s="229"/>
      <c r="S86" s="229"/>
      <c r="T86" s="229"/>
      <c r="U86" s="229"/>
      <c r="V86" s="229"/>
      <c r="W86" s="229"/>
    </row>
    <row r="87" spans="2:51" x14ac:dyDescent="0.45">
      <c r="B87" s="2472"/>
      <c r="C87" s="2472"/>
      <c r="D87" s="2472"/>
      <c r="E87" s="2472"/>
      <c r="F87" s="2472"/>
      <c r="G87" s="2472"/>
      <c r="H87" s="2472"/>
      <c r="I87" s="2472"/>
      <c r="J87" s="2472"/>
      <c r="K87" s="2472"/>
      <c r="L87" s="2472"/>
      <c r="M87" s="2472"/>
      <c r="N87" s="2472"/>
      <c r="O87" s="2472"/>
      <c r="P87" s="2472"/>
      <c r="Q87" s="2472"/>
      <c r="R87" s="2472"/>
      <c r="S87" s="2472"/>
      <c r="T87" s="2472"/>
      <c r="U87" s="2472"/>
      <c r="V87" s="2472"/>
      <c r="W87" s="2472"/>
    </row>
    <row r="88" spans="2:51" ht="24" customHeight="1" x14ac:dyDescent="0.45">
      <c r="B88" s="205" t="s">
        <v>2203</v>
      </c>
      <c r="C88" s="230"/>
      <c r="D88" s="230"/>
      <c r="E88" s="230"/>
      <c r="F88" s="230"/>
      <c r="G88" s="230"/>
      <c r="H88" s="230"/>
      <c r="I88" s="230"/>
      <c r="J88" s="230"/>
      <c r="K88" s="230"/>
      <c r="L88" s="230"/>
      <c r="M88" s="230"/>
      <c r="N88" s="230"/>
      <c r="O88" s="230"/>
      <c r="P88" s="230"/>
      <c r="Q88" s="230"/>
      <c r="R88" s="230"/>
      <c r="S88" s="230"/>
      <c r="T88" s="230"/>
      <c r="U88" s="230"/>
      <c r="V88" s="230"/>
      <c r="W88" s="230"/>
    </row>
    <row r="89" spans="2:51" ht="12" customHeight="1" x14ac:dyDescent="0.45">
      <c r="B89" s="205"/>
      <c r="C89" s="230"/>
      <c r="D89" s="230"/>
      <c r="E89" s="230"/>
      <c r="F89" s="230"/>
      <c r="G89" s="230"/>
      <c r="H89" s="230"/>
      <c r="I89" s="230"/>
      <c r="J89" s="230"/>
      <c r="K89" s="230"/>
      <c r="L89" s="230"/>
      <c r="M89" s="230"/>
      <c r="N89" s="230"/>
      <c r="O89" s="230"/>
      <c r="P89" s="230"/>
      <c r="Q89" s="230"/>
      <c r="R89" s="230"/>
      <c r="S89" s="230"/>
      <c r="T89" s="230"/>
      <c r="U89" s="230"/>
      <c r="V89" s="230"/>
      <c r="W89" s="230"/>
    </row>
    <row r="90" spans="2:51" ht="17.5" x14ac:dyDescent="0.45">
      <c r="B90" s="231" t="s">
        <v>2204</v>
      </c>
      <c r="C90" s="231"/>
      <c r="D90" s="231"/>
      <c r="E90" s="231"/>
      <c r="F90" s="231"/>
      <c r="G90" s="231"/>
      <c r="H90" s="231"/>
      <c r="I90" s="231"/>
      <c r="J90" s="231"/>
      <c r="K90" s="231"/>
      <c r="L90" s="231"/>
      <c r="M90" s="231"/>
      <c r="N90" s="231"/>
      <c r="O90" s="231"/>
      <c r="P90" s="231"/>
      <c r="Q90" s="231"/>
      <c r="R90" s="231"/>
      <c r="S90" s="231"/>
      <c r="T90" s="231"/>
      <c r="U90" s="231"/>
      <c r="V90" s="231"/>
      <c r="W90" s="231"/>
    </row>
    <row r="91" spans="2:51" ht="22.5" customHeight="1" x14ac:dyDescent="0.45">
      <c r="B91" s="2435" t="s">
        <v>2205</v>
      </c>
      <c r="C91" s="2435"/>
      <c r="D91" s="2435"/>
      <c r="E91" s="2435"/>
      <c r="F91" s="2435"/>
      <c r="G91" s="2435"/>
      <c r="H91" s="2435"/>
      <c r="I91" s="2435"/>
      <c r="J91" s="2435"/>
      <c r="K91" s="2435"/>
      <c r="L91" s="2435"/>
      <c r="M91" s="2435"/>
      <c r="N91" s="2435"/>
      <c r="O91" s="2435"/>
      <c r="P91" s="2473" t="s">
        <v>2206</v>
      </c>
      <c r="Q91" s="2473"/>
      <c r="R91" s="2473"/>
      <c r="S91" s="2473"/>
      <c r="T91" s="2473" t="s">
        <v>2207</v>
      </c>
      <c r="U91" s="2473"/>
      <c r="V91" s="2473"/>
      <c r="W91" s="2473"/>
      <c r="Z91" s="221" t="s">
        <v>2564</v>
      </c>
      <c r="AA91" s="232"/>
      <c r="AB91" s="232"/>
      <c r="AC91" s="232"/>
      <c r="AD91" s="232"/>
      <c r="AE91" s="232"/>
      <c r="AF91" s="232"/>
      <c r="AG91" s="232"/>
      <c r="AH91" s="232"/>
      <c r="AI91" s="232"/>
      <c r="AJ91" s="232"/>
      <c r="AK91" s="232"/>
      <c r="AL91" s="232"/>
      <c r="AM91" s="232"/>
      <c r="AN91" s="232"/>
      <c r="AO91" s="232"/>
      <c r="AP91" s="232"/>
      <c r="AQ91" s="232"/>
      <c r="AR91" s="232"/>
    </row>
    <row r="92" spans="2:51" ht="17.5" x14ac:dyDescent="0.45">
      <c r="B92" s="226"/>
      <c r="C92" s="226"/>
      <c r="D92" s="226"/>
      <c r="E92" s="226"/>
      <c r="F92" s="226"/>
      <c r="G92" s="226"/>
      <c r="H92" s="226"/>
      <c r="I92" s="226"/>
      <c r="J92" s="226"/>
      <c r="K92" s="226"/>
      <c r="L92" s="226"/>
      <c r="M92" s="226"/>
      <c r="N92" s="226"/>
      <c r="O92" s="226"/>
      <c r="P92" s="226"/>
      <c r="Q92" s="226"/>
      <c r="R92" s="226"/>
      <c r="S92" s="226"/>
      <c r="T92" s="226"/>
      <c r="U92" s="226"/>
      <c r="V92" s="226"/>
      <c r="W92" s="227" t="s">
        <v>2171</v>
      </c>
      <c r="Z92" s="232"/>
      <c r="AA92" s="232"/>
      <c r="AB92" s="232"/>
      <c r="AC92" s="232"/>
      <c r="AD92" s="232"/>
      <c r="AE92" s="232"/>
      <c r="AF92" s="232"/>
      <c r="AG92" s="232"/>
      <c r="AH92" s="232"/>
      <c r="AI92" s="232"/>
      <c r="AJ92" s="232"/>
      <c r="AK92" s="232"/>
      <c r="AL92" s="232"/>
      <c r="AM92" s="232"/>
      <c r="AN92" s="232"/>
      <c r="AO92" s="232"/>
      <c r="AP92" s="232"/>
      <c r="AQ92" s="232"/>
      <c r="AR92" s="232"/>
    </row>
    <row r="93" spans="2:51" ht="23.25" customHeight="1" x14ac:dyDescent="0.45">
      <c r="B93" s="2442" t="s">
        <v>45</v>
      </c>
      <c r="C93" s="2442" t="s">
        <v>281</v>
      </c>
      <c r="D93" s="2442"/>
      <c r="E93" s="2442"/>
      <c r="F93" s="2442"/>
      <c r="G93" s="2442"/>
      <c r="H93" s="2442" t="s">
        <v>2208</v>
      </c>
      <c r="I93" s="2442"/>
      <c r="J93" s="2442"/>
      <c r="K93" s="2442"/>
      <c r="L93" s="2442"/>
      <c r="M93" s="2442"/>
      <c r="N93" s="2442"/>
      <c r="O93" s="2442"/>
      <c r="P93" s="2442" t="s">
        <v>2209</v>
      </c>
      <c r="Q93" s="2442"/>
      <c r="R93" s="2442"/>
      <c r="S93" s="2442"/>
      <c r="T93" s="2442" t="s">
        <v>2210</v>
      </c>
      <c r="U93" s="2442"/>
      <c r="V93" s="2442"/>
      <c r="W93" s="2442"/>
      <c r="Z93" s="221" t="s">
        <v>2565</v>
      </c>
      <c r="AA93" s="220"/>
      <c r="AB93" s="220"/>
      <c r="AC93" s="220"/>
      <c r="AD93" s="218"/>
      <c r="AE93" s="218"/>
      <c r="AF93" s="218"/>
      <c r="AG93" s="218"/>
      <c r="AH93" s="218"/>
      <c r="AI93" s="218"/>
      <c r="AJ93" s="218"/>
      <c r="AK93" s="218"/>
      <c r="AL93" s="218"/>
      <c r="AM93" s="218"/>
    </row>
    <row r="94" spans="2:51" ht="51" customHeight="1" x14ac:dyDescent="0.45">
      <c r="B94" s="2442"/>
      <c r="C94" s="2442"/>
      <c r="D94" s="2442"/>
      <c r="E94" s="2442"/>
      <c r="F94" s="2442"/>
      <c r="G94" s="2442"/>
      <c r="H94" s="2478" t="s">
        <v>2211</v>
      </c>
      <c r="I94" s="2478"/>
      <c r="J94" s="2478"/>
      <c r="K94" s="2478"/>
      <c r="L94" s="2442" t="s">
        <v>2212</v>
      </c>
      <c r="M94" s="2442"/>
      <c r="N94" s="2442"/>
      <c r="O94" s="2442"/>
      <c r="P94" s="2442"/>
      <c r="Q94" s="2442"/>
      <c r="R94" s="2442"/>
      <c r="S94" s="2442"/>
      <c r="T94" s="2442"/>
      <c r="U94" s="2442"/>
      <c r="V94" s="2442"/>
      <c r="W94" s="2442"/>
      <c r="Z94" s="233" t="s">
        <v>2566</v>
      </c>
      <c r="AA94" s="220"/>
      <c r="AB94" s="220"/>
      <c r="AC94" s="220"/>
      <c r="AD94" s="218"/>
      <c r="AE94" s="218"/>
      <c r="AF94" s="218"/>
      <c r="AG94" s="218"/>
      <c r="AH94" s="218"/>
      <c r="AI94" s="218"/>
      <c r="AJ94" s="218"/>
      <c r="AK94" s="218"/>
      <c r="AL94" s="218"/>
      <c r="AM94" s="218"/>
    </row>
    <row r="95" spans="2:51" ht="20.25" customHeight="1" x14ac:dyDescent="0.45">
      <c r="B95" s="210">
        <v>1</v>
      </c>
      <c r="C95" s="2443">
        <v>2</v>
      </c>
      <c r="D95" s="2443"/>
      <c r="E95" s="2443"/>
      <c r="F95" s="2443"/>
      <c r="G95" s="2443"/>
      <c r="H95" s="2443">
        <v>3</v>
      </c>
      <c r="I95" s="2443"/>
      <c r="J95" s="2443"/>
      <c r="K95" s="2443"/>
      <c r="L95" s="2443">
        <v>4</v>
      </c>
      <c r="M95" s="2443"/>
      <c r="N95" s="2443"/>
      <c r="O95" s="2443"/>
      <c r="P95" s="2443">
        <v>5</v>
      </c>
      <c r="Q95" s="2443"/>
      <c r="R95" s="2443"/>
      <c r="S95" s="2443"/>
      <c r="T95" s="2442" t="s">
        <v>2213</v>
      </c>
      <c r="U95" s="2442"/>
      <c r="V95" s="2442"/>
      <c r="W95" s="2442"/>
      <c r="Z95" s="220"/>
      <c r="AA95" s="220"/>
      <c r="AB95" s="220"/>
      <c r="AC95" s="220"/>
      <c r="AD95" s="218"/>
      <c r="AE95" s="218"/>
      <c r="AF95" s="218"/>
      <c r="AG95" s="218"/>
      <c r="AH95" s="218"/>
      <c r="AI95" s="218"/>
      <c r="AJ95" s="218"/>
      <c r="AK95" s="218"/>
      <c r="AL95" s="218"/>
      <c r="AM95" s="218"/>
    </row>
    <row r="96" spans="2:51" ht="17.5" x14ac:dyDescent="0.45">
      <c r="B96" s="234">
        <v>1</v>
      </c>
      <c r="C96" s="2476" t="s">
        <v>674</v>
      </c>
      <c r="D96" s="2476"/>
      <c r="E96" s="2476"/>
      <c r="F96" s="2476"/>
      <c r="G96" s="2476"/>
      <c r="H96" s="2477">
        <f>+IF($S$33="x","",IF(OR($S$35="x",$S$37="x"),0,0))</f>
        <v>0</v>
      </c>
      <c r="I96" s="2477"/>
      <c r="J96" s="2477"/>
      <c r="K96" s="2477"/>
      <c r="L96" s="2477">
        <f>+IF($S$33="x","",IF(OR($S$35="x",$S$37="x"),0,0))</f>
        <v>0</v>
      </c>
      <c r="M96" s="2477"/>
      <c r="N96" s="2477"/>
      <c r="O96" s="2477"/>
      <c r="P96" s="2477">
        <f>+IF($S$33="x","",IF(OR($S$35="x",$S$37="x"),0,KQKD!H13))</f>
        <v>0</v>
      </c>
      <c r="Q96" s="2477"/>
      <c r="R96" s="2477"/>
      <c r="S96" s="2477"/>
      <c r="T96" s="2477">
        <f>+IF($S$33="x",0,IF(OR($S$35="x",$S$36="x",$S$37="x"),KQKD!H13,0))</f>
        <v>0</v>
      </c>
      <c r="U96" s="2477"/>
      <c r="V96" s="2477"/>
      <c r="W96" s="2477"/>
      <c r="Z96" s="220"/>
      <c r="AA96" s="220"/>
      <c r="AB96" s="220"/>
      <c r="AC96" s="220"/>
      <c r="AD96" s="218"/>
      <c r="AE96" s="218"/>
      <c r="AF96" s="218"/>
      <c r="AG96" s="218"/>
      <c r="AH96" s="218"/>
      <c r="AI96" s="218"/>
      <c r="AJ96" s="218"/>
      <c r="AK96" s="218"/>
      <c r="AL96" s="218"/>
      <c r="AM96" s="218"/>
    </row>
    <row r="97" spans="2:39" ht="17.5" x14ac:dyDescent="0.45">
      <c r="B97" s="235"/>
      <c r="C97" s="2474" t="s">
        <v>2214</v>
      </c>
      <c r="D97" s="2474"/>
      <c r="E97" s="2474"/>
      <c r="F97" s="2474"/>
      <c r="G97" s="2474"/>
      <c r="H97" s="2475">
        <f t="shared" ref="H97:H125" si="12">+IF($S$33="x","",IF(OR($S$35="x",$S$37="x"),0,0))</f>
        <v>0</v>
      </c>
      <c r="I97" s="2475"/>
      <c r="J97" s="2475"/>
      <c r="K97" s="2475"/>
      <c r="L97" s="2475">
        <f t="shared" ref="L97:L125" si="13">+IF($S$33="x","",IF(OR($S$35="x",$S$37="x"),0,0))</f>
        <v>0</v>
      </c>
      <c r="M97" s="2475"/>
      <c r="N97" s="2475"/>
      <c r="O97" s="2475"/>
      <c r="P97" s="2475">
        <f>+IF($S$33="x","",IF(OR($S$35="x",$S$37="x"),0,GDLK!D318))</f>
        <v>0</v>
      </c>
      <c r="Q97" s="2475"/>
      <c r="R97" s="2475"/>
      <c r="S97" s="2475"/>
      <c r="T97" s="2475">
        <f>+IF($S$33="x",0,IF(OR($S$35="x",$S$36="x",$S$37="x"),GDLK!D318,0))</f>
        <v>0</v>
      </c>
      <c r="U97" s="2475"/>
      <c r="V97" s="2475"/>
      <c r="W97" s="2475"/>
      <c r="Z97" s="220"/>
      <c r="AA97" s="220"/>
      <c r="AB97" s="220"/>
      <c r="AC97" s="220"/>
      <c r="AD97" s="218"/>
      <c r="AE97" s="218"/>
      <c r="AF97" s="218"/>
      <c r="AG97" s="218"/>
      <c r="AH97" s="218"/>
      <c r="AI97" s="218"/>
      <c r="AJ97" s="218"/>
      <c r="AK97" s="218"/>
      <c r="AL97" s="218"/>
      <c r="AM97" s="218"/>
    </row>
    <row r="98" spans="2:39" ht="17.5" x14ac:dyDescent="0.45">
      <c r="B98" s="234">
        <v>2</v>
      </c>
      <c r="C98" s="2476" t="s">
        <v>2215</v>
      </c>
      <c r="D98" s="2476"/>
      <c r="E98" s="2476"/>
      <c r="F98" s="2476"/>
      <c r="G98" s="2476"/>
      <c r="H98" s="2477">
        <f t="shared" si="12"/>
        <v>0</v>
      </c>
      <c r="I98" s="2477"/>
      <c r="J98" s="2477"/>
      <c r="K98" s="2477"/>
      <c r="L98" s="2477">
        <f t="shared" si="13"/>
        <v>0</v>
      </c>
      <c r="M98" s="2477"/>
      <c r="N98" s="2477"/>
      <c r="O98" s="2477"/>
      <c r="P98" s="2477">
        <f>+IF($S$33="x","",IF(OR($S$35="x",$S$37="x"),0,KQKD!H14))</f>
        <v>0</v>
      </c>
      <c r="Q98" s="2477"/>
      <c r="R98" s="2477"/>
      <c r="S98" s="2477"/>
      <c r="T98" s="2477">
        <f>+IF($S$33="x",0,IF(OR($S$35="x",$S$36="x",$S$37="x"),KQKD!H14,0))</f>
        <v>0</v>
      </c>
      <c r="U98" s="2477"/>
      <c r="V98" s="2477"/>
      <c r="W98" s="2477"/>
      <c r="Z98" s="220"/>
      <c r="AA98" s="220"/>
      <c r="AB98" s="220"/>
      <c r="AC98" s="220"/>
    </row>
    <row r="99" spans="2:39" ht="33.75" customHeight="1" x14ac:dyDescent="0.45">
      <c r="B99" s="234">
        <v>3</v>
      </c>
      <c r="C99" s="2476" t="s">
        <v>2216</v>
      </c>
      <c r="D99" s="2476"/>
      <c r="E99" s="2476"/>
      <c r="F99" s="2476"/>
      <c r="G99" s="2476"/>
      <c r="H99" s="2477">
        <f>+IF($S$33="x","",IF(OR($S$35="x",$S$37="x"),0,H96-H98))</f>
        <v>0</v>
      </c>
      <c r="I99" s="2477"/>
      <c r="J99" s="2477"/>
      <c r="K99" s="2477"/>
      <c r="L99" s="2477">
        <f t="shared" ref="L99" si="14">+IF($S$33="x","",IF(OR($S$35="x",$S$37="x"),0,L96-L98))</f>
        <v>0</v>
      </c>
      <c r="M99" s="2477"/>
      <c r="N99" s="2477"/>
      <c r="O99" s="2477"/>
      <c r="P99" s="2477">
        <f t="shared" ref="P99" si="15">+IF($S$33="x","",IF(OR($S$35="x",$S$37="x"),0,P96-P98))</f>
        <v>0</v>
      </c>
      <c r="Q99" s="2477"/>
      <c r="R99" s="2477"/>
      <c r="S99" s="2477"/>
      <c r="T99" s="2477">
        <f>+T96-T98</f>
        <v>0</v>
      </c>
      <c r="U99" s="2477"/>
      <c r="V99" s="2477"/>
      <c r="W99" s="2477"/>
      <c r="Z99" s="220"/>
      <c r="AA99" s="220"/>
      <c r="AB99" s="220"/>
      <c r="AC99" s="220"/>
    </row>
    <row r="100" spans="2:39" x14ac:dyDescent="0.45">
      <c r="B100" s="234">
        <v>4</v>
      </c>
      <c r="C100" s="2476" t="s">
        <v>298</v>
      </c>
      <c r="D100" s="2476"/>
      <c r="E100" s="2476"/>
      <c r="F100" s="2476"/>
      <c r="G100" s="2476"/>
      <c r="H100" s="2477">
        <f t="shared" si="12"/>
        <v>0</v>
      </c>
      <c r="I100" s="2477"/>
      <c r="J100" s="2477"/>
      <c r="K100" s="2477"/>
      <c r="L100" s="2477">
        <f t="shared" si="13"/>
        <v>0</v>
      </c>
      <c r="M100" s="2477"/>
      <c r="N100" s="2477"/>
      <c r="O100" s="2477"/>
      <c r="P100" s="2477">
        <f>+IF($S$33="x","",IF(OR($S$35="x",$S$37="x"),0,KQKD!H16))</f>
        <v>0</v>
      </c>
      <c r="Q100" s="2477"/>
      <c r="R100" s="2477"/>
      <c r="S100" s="2477"/>
      <c r="T100" s="2477">
        <f>+IF($S$33="x",0,IF(OR($S$35="x",$S$36="x",$S$37="x"),KQKD!H16,0))</f>
        <v>0</v>
      </c>
      <c r="U100" s="2477"/>
      <c r="V100" s="2477"/>
      <c r="W100" s="2477"/>
    </row>
    <row r="101" spans="2:39" x14ac:dyDescent="0.45">
      <c r="B101" s="234">
        <v>5</v>
      </c>
      <c r="C101" s="2476" t="s">
        <v>2217</v>
      </c>
      <c r="D101" s="2476"/>
      <c r="E101" s="2476"/>
      <c r="F101" s="2476"/>
      <c r="G101" s="2476"/>
      <c r="H101" s="2477">
        <f>+IF($S$33="x","",IF(OR($S$35="x",$S$37="x"),0,H99-H100))</f>
        <v>0</v>
      </c>
      <c r="I101" s="2477"/>
      <c r="J101" s="2477"/>
      <c r="K101" s="2477"/>
      <c r="L101" s="2477">
        <f>+IF($S$33="x","",IF(OR($S$35="x",$S$37="x"),0,L99-L100))</f>
        <v>0</v>
      </c>
      <c r="M101" s="2477"/>
      <c r="N101" s="2477"/>
      <c r="O101" s="2477"/>
      <c r="P101" s="2477">
        <f>+IF($S$33="x","",IF(OR($S$35="x",$S$37="x"),0,P99-P100))</f>
        <v>0</v>
      </c>
      <c r="Q101" s="2477"/>
      <c r="R101" s="2477"/>
      <c r="S101" s="2477"/>
      <c r="T101" s="2477">
        <f>+T99-T100</f>
        <v>0</v>
      </c>
      <c r="U101" s="2477"/>
      <c r="V101" s="2477"/>
      <c r="W101" s="2477"/>
    </row>
    <row r="102" spans="2:39" x14ac:dyDescent="0.45">
      <c r="B102" s="234">
        <v>6</v>
      </c>
      <c r="C102" s="2476" t="s">
        <v>679</v>
      </c>
      <c r="D102" s="2476"/>
      <c r="E102" s="2476"/>
      <c r="F102" s="2476"/>
      <c r="G102" s="2476"/>
      <c r="H102" s="2477">
        <f t="shared" si="12"/>
        <v>0</v>
      </c>
      <c r="I102" s="2477"/>
      <c r="J102" s="2477"/>
      <c r="K102" s="2477"/>
      <c r="L102" s="2477">
        <f t="shared" si="13"/>
        <v>0</v>
      </c>
      <c r="M102" s="2477"/>
      <c r="N102" s="2477"/>
      <c r="O102" s="2477"/>
      <c r="P102" s="2477">
        <f>+IF($S$33="x","",IF(OR($S$35="x",$S$37="x"),0,KQKD!H22))</f>
        <v>0</v>
      </c>
      <c r="Q102" s="2477"/>
      <c r="R102" s="2477"/>
      <c r="S102" s="2477"/>
      <c r="T102" s="2477">
        <f>+IF($S$33="x",0,IF(OR($S$35="x",$S$36="x",$S$37="x"),KQKD!H22,0))</f>
        <v>0</v>
      </c>
      <c r="U102" s="2477"/>
      <c r="V102" s="2477"/>
      <c r="W102" s="2477"/>
    </row>
    <row r="103" spans="2:39" x14ac:dyDescent="0.45">
      <c r="B103" s="234">
        <v>7</v>
      </c>
      <c r="C103" s="2476" t="s">
        <v>680</v>
      </c>
      <c r="D103" s="2476"/>
      <c r="E103" s="2476"/>
      <c r="F103" s="2476"/>
      <c r="G103" s="2476"/>
      <c r="H103" s="2477">
        <f t="shared" si="12"/>
        <v>0</v>
      </c>
      <c r="I103" s="2477"/>
      <c r="J103" s="2477"/>
      <c r="K103" s="2477"/>
      <c r="L103" s="2477">
        <f t="shared" si="13"/>
        <v>0</v>
      </c>
      <c r="M103" s="2477"/>
      <c r="N103" s="2477"/>
      <c r="O103" s="2477"/>
      <c r="P103" s="2477">
        <f>+IF($S$33="x","",IF(OR($S$35="x",$S$37="x"),0,KQKD!H23))</f>
        <v>0</v>
      </c>
      <c r="Q103" s="2477"/>
      <c r="R103" s="2477"/>
      <c r="S103" s="2477"/>
      <c r="T103" s="2477">
        <f>+IF($S$33="x",0,IF(OR($S$35="x",$S$36="x",$S$37="x"),KQKD!H23,0))</f>
        <v>0</v>
      </c>
      <c r="U103" s="2477"/>
      <c r="V103" s="2477"/>
      <c r="W103" s="2477"/>
    </row>
    <row r="104" spans="2:39" x14ac:dyDescent="0.45">
      <c r="B104" s="234">
        <v>8</v>
      </c>
      <c r="C104" s="2476" t="s">
        <v>2218</v>
      </c>
      <c r="D104" s="2476"/>
      <c r="E104" s="2476"/>
      <c r="F104" s="2476"/>
      <c r="G104" s="2476"/>
      <c r="H104" s="2477">
        <f t="shared" si="12"/>
        <v>0</v>
      </c>
      <c r="I104" s="2477"/>
      <c r="J104" s="2477"/>
      <c r="K104" s="2477"/>
      <c r="L104" s="2477">
        <f t="shared" si="13"/>
        <v>0</v>
      </c>
      <c r="M104" s="2477"/>
      <c r="N104" s="2477"/>
      <c r="O104" s="2477"/>
      <c r="P104" s="2479">
        <f t="shared" ref="P104:P125" si="16">+IF($S$33="x","",IF(OR($S$35="x",$S$37="x"),0,0))</f>
        <v>0</v>
      </c>
      <c r="Q104" s="2479"/>
      <c r="R104" s="2479"/>
      <c r="S104" s="2479"/>
      <c r="T104" s="2477">
        <f>+IF($S$33="x",0,IF(OR($S$35="x",$S$36="x",$S$37="x"),KQKD!H19,0))</f>
        <v>0</v>
      </c>
      <c r="U104" s="2477"/>
      <c r="V104" s="2477"/>
      <c r="W104" s="2477"/>
    </row>
    <row r="105" spans="2:39" ht="17.5" x14ac:dyDescent="0.45">
      <c r="B105" s="223" t="s">
        <v>1652</v>
      </c>
      <c r="C105" s="2419" t="s">
        <v>2219</v>
      </c>
      <c r="D105" s="2419"/>
      <c r="E105" s="2419"/>
      <c r="F105" s="2419"/>
      <c r="G105" s="2419"/>
      <c r="H105" s="2475">
        <f t="shared" si="12"/>
        <v>0</v>
      </c>
      <c r="I105" s="2475"/>
      <c r="J105" s="2475"/>
      <c r="K105" s="2475"/>
      <c r="L105" s="2475">
        <f t="shared" si="13"/>
        <v>0</v>
      </c>
      <c r="M105" s="2475"/>
      <c r="N105" s="2475"/>
      <c r="O105" s="2475"/>
      <c r="P105" s="2475">
        <f t="shared" si="16"/>
        <v>0</v>
      </c>
      <c r="Q105" s="2475"/>
      <c r="R105" s="2475"/>
      <c r="S105" s="2475"/>
      <c r="T105" s="2475">
        <f>+IF($S$33="x",0,IF(OR($S$35="x",$S$36="x",$S$37="x"),GDLK!D319,0))</f>
        <v>0</v>
      </c>
      <c r="U105" s="2475"/>
      <c r="V105" s="2475"/>
      <c r="W105" s="2475"/>
    </row>
    <row r="106" spans="2:39" ht="17.5" x14ac:dyDescent="0.45">
      <c r="B106" s="212">
        <v>9</v>
      </c>
      <c r="C106" s="2435" t="s">
        <v>681</v>
      </c>
      <c r="D106" s="2435"/>
      <c r="E106" s="2435"/>
      <c r="F106" s="2435"/>
      <c r="G106" s="2435"/>
      <c r="H106" s="2477">
        <f t="shared" si="12"/>
        <v>0</v>
      </c>
      <c r="I106" s="2477"/>
      <c r="J106" s="2477"/>
      <c r="K106" s="2477"/>
      <c r="L106" s="2477">
        <f t="shared" si="13"/>
        <v>0</v>
      </c>
      <c r="M106" s="2477"/>
      <c r="N106" s="2477"/>
      <c r="O106" s="2477"/>
      <c r="P106" s="2477">
        <f t="shared" si="16"/>
        <v>0</v>
      </c>
      <c r="Q106" s="2477"/>
      <c r="R106" s="2477"/>
      <c r="S106" s="2477"/>
      <c r="T106" s="2477">
        <f>+IF($S$33="x",0,IF(OR($S$35="x",$S$36="x",$S$37="x"),KQKD!H20,0))</f>
        <v>0</v>
      </c>
      <c r="U106" s="2477"/>
      <c r="V106" s="2477"/>
      <c r="W106" s="2477"/>
    </row>
    <row r="107" spans="2:39" ht="17.5" x14ac:dyDescent="0.45">
      <c r="B107" s="223" t="s">
        <v>2220</v>
      </c>
      <c r="C107" s="2419" t="s">
        <v>2221</v>
      </c>
      <c r="D107" s="2419"/>
      <c r="E107" s="2419"/>
      <c r="F107" s="2419"/>
      <c r="G107" s="2419"/>
      <c r="H107" s="2475">
        <f t="shared" si="12"/>
        <v>0</v>
      </c>
      <c r="I107" s="2475"/>
      <c r="J107" s="2475"/>
      <c r="K107" s="2475"/>
      <c r="L107" s="2475">
        <f t="shared" si="13"/>
        <v>0</v>
      </c>
      <c r="M107" s="2475"/>
      <c r="N107" s="2475"/>
      <c r="O107" s="2475"/>
      <c r="P107" s="2475">
        <f t="shared" si="16"/>
        <v>0</v>
      </c>
      <c r="Q107" s="2475"/>
      <c r="R107" s="2475"/>
      <c r="S107" s="2475"/>
      <c r="T107" s="2477">
        <f>+IF($S$33="x",0,IF(OR($S$35="x",$S$36="x",$S$37="x"),KQKD!H21,0))</f>
        <v>0</v>
      </c>
      <c r="U107" s="2477"/>
      <c r="V107" s="2477"/>
      <c r="W107" s="2477"/>
      <c r="AA107" s="236"/>
    </row>
    <row r="108" spans="2:39" ht="17.5" x14ac:dyDescent="0.45">
      <c r="B108" s="237" t="s">
        <v>2222</v>
      </c>
      <c r="C108" s="2480" t="s">
        <v>2134</v>
      </c>
      <c r="D108" s="2480"/>
      <c r="E108" s="2480"/>
      <c r="F108" s="2480"/>
      <c r="G108" s="2480"/>
      <c r="H108" s="2481">
        <f t="shared" si="12"/>
        <v>0</v>
      </c>
      <c r="I108" s="2481"/>
      <c r="J108" s="2481"/>
      <c r="K108" s="2481"/>
      <c r="L108" s="2481">
        <f t="shared" si="13"/>
        <v>0</v>
      </c>
      <c r="M108" s="2481"/>
      <c r="N108" s="2481"/>
      <c r="O108" s="2481"/>
      <c r="P108" s="2481">
        <f t="shared" si="16"/>
        <v>0</v>
      </c>
      <c r="Q108" s="2481"/>
      <c r="R108" s="2481"/>
      <c r="S108" s="2481"/>
      <c r="T108" s="2481">
        <f>+IF($S$33="x",0,IF(OR($S$35="x",$S$36="x",$S$37="x"),GDLK!D320,0))</f>
        <v>0</v>
      </c>
      <c r="U108" s="2481"/>
      <c r="V108" s="2481"/>
      <c r="W108" s="2481"/>
      <c r="AA108" s="236"/>
    </row>
    <row r="109" spans="2:39" ht="33.75" customHeight="1" x14ac:dyDescent="0.45">
      <c r="B109" s="238" t="s">
        <v>2223</v>
      </c>
      <c r="C109" s="2474" t="s">
        <v>2224</v>
      </c>
      <c r="D109" s="2474"/>
      <c r="E109" s="2474"/>
      <c r="F109" s="2474"/>
      <c r="G109" s="2474"/>
      <c r="H109" s="2475">
        <f t="shared" si="12"/>
        <v>0</v>
      </c>
      <c r="I109" s="2475"/>
      <c r="J109" s="2475"/>
      <c r="K109" s="2475"/>
      <c r="L109" s="2475">
        <f t="shared" si="13"/>
        <v>0</v>
      </c>
      <c r="M109" s="2475"/>
      <c r="N109" s="2475"/>
      <c r="O109" s="2475"/>
      <c r="P109" s="2475">
        <f t="shared" si="16"/>
        <v>0</v>
      </c>
      <c r="Q109" s="2475"/>
      <c r="R109" s="2475"/>
      <c r="S109" s="2475"/>
      <c r="T109" s="2475">
        <f>+T107-T108</f>
        <v>0</v>
      </c>
      <c r="U109" s="2475"/>
      <c r="V109" s="2475"/>
      <c r="W109" s="2475"/>
    </row>
    <row r="110" spans="2:39" x14ac:dyDescent="0.45">
      <c r="B110" s="234">
        <v>10</v>
      </c>
      <c r="C110" s="2476" t="s">
        <v>2225</v>
      </c>
      <c r="D110" s="2476"/>
      <c r="E110" s="2476"/>
      <c r="F110" s="2476"/>
      <c r="G110" s="2476"/>
      <c r="H110" s="2477">
        <f t="shared" si="12"/>
        <v>0</v>
      </c>
      <c r="I110" s="2477"/>
      <c r="J110" s="2477"/>
      <c r="K110" s="2477"/>
      <c r="L110" s="2477">
        <f t="shared" si="13"/>
        <v>0</v>
      </c>
      <c r="M110" s="2477"/>
      <c r="N110" s="2477"/>
      <c r="O110" s="2477"/>
      <c r="P110" s="2477">
        <f t="shared" si="16"/>
        <v>0</v>
      </c>
      <c r="Q110" s="2477"/>
      <c r="R110" s="2477"/>
      <c r="S110" s="2477"/>
      <c r="T110" s="2477">
        <f>+IF($S$33="x",0,IF(OR($S$35="x",$S$36="x",$S$37="x"),GDLK!D321,0))</f>
        <v>0</v>
      </c>
      <c r="U110" s="2477"/>
      <c r="V110" s="2477"/>
      <c r="W110" s="2477"/>
    </row>
    <row r="111" spans="2:39" ht="33" customHeight="1" x14ac:dyDescent="0.45">
      <c r="B111" s="234">
        <v>11</v>
      </c>
      <c r="C111" s="2476" t="s">
        <v>2226</v>
      </c>
      <c r="D111" s="2476"/>
      <c r="E111" s="2476"/>
      <c r="F111" s="2476"/>
      <c r="G111" s="2476"/>
      <c r="H111" s="2477">
        <f t="shared" si="12"/>
        <v>0</v>
      </c>
      <c r="I111" s="2477"/>
      <c r="J111" s="2477"/>
      <c r="K111" s="2477"/>
      <c r="L111" s="2477">
        <f t="shared" si="13"/>
        <v>0</v>
      </c>
      <c r="M111" s="2477"/>
      <c r="N111" s="2477"/>
      <c r="O111" s="2477"/>
      <c r="P111" s="2477">
        <f t="shared" si="16"/>
        <v>0</v>
      </c>
      <c r="Q111" s="2477"/>
      <c r="R111" s="2477"/>
      <c r="S111" s="2477"/>
      <c r="T111" s="2477">
        <f>+T101-T102-T103+T104-T106</f>
        <v>0</v>
      </c>
      <c r="U111" s="2477"/>
      <c r="V111" s="2477"/>
      <c r="W111" s="2477"/>
    </row>
    <row r="112" spans="2:39" ht="45.75" customHeight="1" x14ac:dyDescent="0.45">
      <c r="B112" s="234">
        <v>12</v>
      </c>
      <c r="C112" s="2476" t="s">
        <v>2227</v>
      </c>
      <c r="D112" s="2476"/>
      <c r="E112" s="2476"/>
      <c r="F112" s="2476"/>
      <c r="G112" s="2476"/>
      <c r="H112" s="2477">
        <f t="shared" si="12"/>
        <v>0</v>
      </c>
      <c r="I112" s="2477"/>
      <c r="J112" s="2477"/>
      <c r="K112" s="2477"/>
      <c r="L112" s="2477">
        <f t="shared" si="13"/>
        <v>0</v>
      </c>
      <c r="M112" s="2477"/>
      <c r="N112" s="2477"/>
      <c r="O112" s="2477"/>
      <c r="P112" s="2477">
        <f t="shared" si="16"/>
        <v>0</v>
      </c>
      <c r="Q112" s="2477"/>
      <c r="R112" s="2477"/>
      <c r="S112" s="2477"/>
      <c r="T112" s="2477">
        <f>+T111-T104+T106</f>
        <v>0</v>
      </c>
      <c r="U112" s="2477"/>
      <c r="V112" s="2477"/>
      <c r="W112" s="2477"/>
    </row>
    <row r="113" spans="2:23" ht="48" customHeight="1" x14ac:dyDescent="0.45">
      <c r="B113" s="234">
        <v>13</v>
      </c>
      <c r="C113" s="2476" t="s">
        <v>2228</v>
      </c>
      <c r="D113" s="2476"/>
      <c r="E113" s="2476"/>
      <c r="F113" s="2476"/>
      <c r="G113" s="2476"/>
      <c r="H113" s="2477">
        <f t="shared" si="12"/>
        <v>0</v>
      </c>
      <c r="I113" s="2477"/>
      <c r="J113" s="2477"/>
      <c r="K113" s="2477"/>
      <c r="L113" s="2477">
        <f t="shared" si="13"/>
        <v>0</v>
      </c>
      <c r="M113" s="2477"/>
      <c r="N113" s="2477"/>
      <c r="O113" s="2477"/>
      <c r="P113" s="2477">
        <f t="shared" si="16"/>
        <v>0</v>
      </c>
      <c r="Q113" s="2477"/>
      <c r="R113" s="2477"/>
      <c r="S113" s="2477"/>
      <c r="T113" s="2477">
        <f>+T111+T107-T105+T110</f>
        <v>0</v>
      </c>
      <c r="U113" s="2477"/>
      <c r="V113" s="2477"/>
      <c r="W113" s="2477"/>
    </row>
    <row r="114" spans="2:23" ht="82.5" customHeight="1" x14ac:dyDescent="0.45">
      <c r="B114" s="234">
        <v>14</v>
      </c>
      <c r="C114" s="2476" t="s">
        <v>2229</v>
      </c>
      <c r="D114" s="2476"/>
      <c r="E114" s="2476"/>
      <c r="F114" s="2476"/>
      <c r="G114" s="2476"/>
      <c r="H114" s="2477">
        <f t="shared" si="12"/>
        <v>0</v>
      </c>
      <c r="I114" s="2477"/>
      <c r="J114" s="2477"/>
      <c r="K114" s="2477"/>
      <c r="L114" s="2477">
        <f t="shared" si="13"/>
        <v>0</v>
      </c>
      <c r="M114" s="2477"/>
      <c r="N114" s="2477"/>
      <c r="O114" s="2477"/>
      <c r="P114" s="2477">
        <f t="shared" si="16"/>
        <v>0</v>
      </c>
      <c r="Q114" s="2477"/>
      <c r="R114" s="2477"/>
      <c r="S114" s="2477"/>
      <c r="T114" s="2482">
        <f>+IFERROR(((T107-T105)/T113)*100,0)</f>
        <v>0</v>
      </c>
      <c r="U114" s="2482"/>
      <c r="V114" s="2482"/>
      <c r="W114" s="2482"/>
    </row>
    <row r="115" spans="2:23" ht="32.25" customHeight="1" x14ac:dyDescent="0.45">
      <c r="B115" s="234">
        <v>15</v>
      </c>
      <c r="C115" s="2476" t="s">
        <v>2230</v>
      </c>
      <c r="D115" s="2476"/>
      <c r="E115" s="2476"/>
      <c r="F115" s="2476"/>
      <c r="G115" s="2476"/>
      <c r="H115" s="2477">
        <f t="shared" si="12"/>
        <v>0</v>
      </c>
      <c r="I115" s="2477"/>
      <c r="J115" s="2477"/>
      <c r="K115" s="2477"/>
      <c r="L115" s="2477">
        <f t="shared" si="13"/>
        <v>0</v>
      </c>
      <c r="M115" s="2477"/>
      <c r="N115" s="2477"/>
      <c r="O115" s="2477"/>
      <c r="P115" s="2477">
        <f t="shared" si="16"/>
        <v>0</v>
      </c>
      <c r="Q115" s="2477"/>
      <c r="R115" s="2477"/>
      <c r="S115" s="2477"/>
      <c r="T115" s="2477">
        <f>+T116+T117+T118+T119+T120</f>
        <v>0</v>
      </c>
      <c r="U115" s="2477"/>
      <c r="V115" s="2477"/>
      <c r="W115" s="2477"/>
    </row>
    <row r="116" spans="2:23" ht="32.25" customHeight="1" x14ac:dyDescent="0.45">
      <c r="B116" s="239" t="s">
        <v>2138</v>
      </c>
      <c r="C116" s="2474" t="s">
        <v>2231</v>
      </c>
      <c r="D116" s="2474"/>
      <c r="E116" s="2474"/>
      <c r="F116" s="2474"/>
      <c r="G116" s="2474"/>
      <c r="H116" s="2475">
        <f t="shared" si="12"/>
        <v>0</v>
      </c>
      <c r="I116" s="2475"/>
      <c r="J116" s="2475"/>
      <c r="K116" s="2475"/>
      <c r="L116" s="2475">
        <f t="shared" si="13"/>
        <v>0</v>
      </c>
      <c r="M116" s="2475"/>
      <c r="N116" s="2475"/>
      <c r="O116" s="2475"/>
      <c r="P116" s="2475">
        <f t="shared" si="16"/>
        <v>0</v>
      </c>
      <c r="Q116" s="2475"/>
      <c r="R116" s="2475"/>
      <c r="S116" s="2475"/>
      <c r="T116" s="2475">
        <f>+IF($S$33="x",0,IF(OR($S$35="x",$S$37="x"),0,GDLK!D325))</f>
        <v>0</v>
      </c>
      <c r="U116" s="2475"/>
      <c r="V116" s="2475"/>
      <c r="W116" s="2475"/>
    </row>
    <row r="117" spans="2:23" ht="33" customHeight="1" x14ac:dyDescent="0.45">
      <c r="B117" s="239" t="s">
        <v>2139</v>
      </c>
      <c r="C117" s="2474" t="s">
        <v>2232</v>
      </c>
      <c r="D117" s="2474"/>
      <c r="E117" s="2474"/>
      <c r="F117" s="2474"/>
      <c r="G117" s="2474"/>
      <c r="H117" s="2475">
        <f t="shared" si="12"/>
        <v>0</v>
      </c>
      <c r="I117" s="2475"/>
      <c r="J117" s="2475"/>
      <c r="K117" s="2475"/>
      <c r="L117" s="2475">
        <f t="shared" si="13"/>
        <v>0</v>
      </c>
      <c r="M117" s="2475"/>
      <c r="N117" s="2475"/>
      <c r="O117" s="2475"/>
      <c r="P117" s="2475">
        <f t="shared" si="16"/>
        <v>0</v>
      </c>
      <c r="Q117" s="2475"/>
      <c r="R117" s="2475"/>
      <c r="S117" s="2475"/>
      <c r="T117" s="2475">
        <f>+IF($S$33="x",0,IF(OR($S$35="x",$S$37="x"),0,GDLK!D326))</f>
        <v>0</v>
      </c>
      <c r="U117" s="2475"/>
      <c r="V117" s="2475"/>
      <c r="W117" s="2475"/>
    </row>
    <row r="118" spans="2:23" ht="33" customHeight="1" x14ac:dyDescent="0.45">
      <c r="B118" s="239" t="s">
        <v>2140</v>
      </c>
      <c r="C118" s="2474" t="s">
        <v>2233</v>
      </c>
      <c r="D118" s="2474"/>
      <c r="E118" s="2474"/>
      <c r="F118" s="2474"/>
      <c r="G118" s="2474"/>
      <c r="H118" s="2475">
        <f t="shared" si="12"/>
        <v>0</v>
      </c>
      <c r="I118" s="2475"/>
      <c r="J118" s="2475"/>
      <c r="K118" s="2475"/>
      <c r="L118" s="2475">
        <f t="shared" si="13"/>
        <v>0</v>
      </c>
      <c r="M118" s="2475"/>
      <c r="N118" s="2475"/>
      <c r="O118" s="2475"/>
      <c r="P118" s="2475">
        <f t="shared" si="16"/>
        <v>0</v>
      </c>
      <c r="Q118" s="2475"/>
      <c r="R118" s="2475"/>
      <c r="S118" s="2475"/>
      <c r="T118" s="2475">
        <f>+IF($S$33="x",0,IF(OR($S$35="x",$S$37="x"),0,GDLK!D327))</f>
        <v>0</v>
      </c>
      <c r="U118" s="2475"/>
      <c r="V118" s="2475"/>
      <c r="W118" s="2475"/>
    </row>
    <row r="119" spans="2:23" ht="33" customHeight="1" x14ac:dyDescent="0.45">
      <c r="B119" s="239" t="s">
        <v>2141</v>
      </c>
      <c r="C119" s="2474" t="s">
        <v>2234</v>
      </c>
      <c r="D119" s="2474"/>
      <c r="E119" s="2474"/>
      <c r="F119" s="2474"/>
      <c r="G119" s="2474"/>
      <c r="H119" s="2475">
        <f t="shared" si="12"/>
        <v>0</v>
      </c>
      <c r="I119" s="2475"/>
      <c r="J119" s="2475"/>
      <c r="K119" s="2475"/>
      <c r="L119" s="2475">
        <f t="shared" si="13"/>
        <v>0</v>
      </c>
      <c r="M119" s="2475"/>
      <c r="N119" s="2475"/>
      <c r="O119" s="2475"/>
      <c r="P119" s="2475">
        <f t="shared" si="16"/>
        <v>0</v>
      </c>
      <c r="Q119" s="2475"/>
      <c r="R119" s="2475"/>
      <c r="S119" s="2475"/>
      <c r="T119" s="2475">
        <f>+IF($S$33="x",0,IF(OR($S$35="x",$S$37="x"),0,GDLK!D328))</f>
        <v>0</v>
      </c>
      <c r="U119" s="2475"/>
      <c r="V119" s="2475"/>
      <c r="W119" s="2475"/>
    </row>
    <row r="120" spans="2:23" ht="33" customHeight="1" x14ac:dyDescent="0.45">
      <c r="B120" s="239" t="s">
        <v>2142</v>
      </c>
      <c r="C120" s="2474" t="s">
        <v>2235</v>
      </c>
      <c r="D120" s="2474"/>
      <c r="E120" s="2474"/>
      <c r="F120" s="2474"/>
      <c r="G120" s="2474"/>
      <c r="H120" s="2475">
        <f t="shared" si="12"/>
        <v>0</v>
      </c>
      <c r="I120" s="2475"/>
      <c r="J120" s="2475"/>
      <c r="K120" s="2475"/>
      <c r="L120" s="2475">
        <f t="shared" si="13"/>
        <v>0</v>
      </c>
      <c r="M120" s="2475"/>
      <c r="N120" s="2475"/>
      <c r="O120" s="2475"/>
      <c r="P120" s="2475">
        <f t="shared" si="16"/>
        <v>0</v>
      </c>
      <c r="Q120" s="2475"/>
      <c r="R120" s="2475"/>
      <c r="S120" s="2475"/>
      <c r="T120" s="2475">
        <f>+IF($S$33="x",0,IF(OR($S$35="x",$S$37="x"),0,GDLK!D329))</f>
        <v>0</v>
      </c>
      <c r="U120" s="2475"/>
      <c r="V120" s="2475"/>
      <c r="W120" s="2475"/>
    </row>
    <row r="121" spans="2:23" ht="82.5" customHeight="1" x14ac:dyDescent="0.45">
      <c r="B121" s="234" t="s">
        <v>2236</v>
      </c>
      <c r="C121" s="2476" t="s">
        <v>2237</v>
      </c>
      <c r="D121" s="2476"/>
      <c r="E121" s="2476"/>
      <c r="F121" s="2476"/>
      <c r="G121" s="2476"/>
      <c r="H121" s="2477">
        <f t="shared" si="12"/>
        <v>0</v>
      </c>
      <c r="I121" s="2477"/>
      <c r="J121" s="2477"/>
      <c r="K121" s="2477"/>
      <c r="L121" s="2477">
        <f t="shared" si="13"/>
        <v>0</v>
      </c>
      <c r="M121" s="2477"/>
      <c r="N121" s="2477"/>
      <c r="O121" s="2477"/>
      <c r="P121" s="2477">
        <f t="shared" si="16"/>
        <v>0</v>
      </c>
      <c r="Q121" s="2477"/>
      <c r="R121" s="2477"/>
      <c r="S121" s="2477"/>
      <c r="T121" s="2482">
        <f>+IFERROR(((T107-T105+T115)/T113)*100,0)</f>
        <v>0</v>
      </c>
      <c r="U121" s="2482"/>
      <c r="V121" s="2482"/>
      <c r="W121" s="2482"/>
    </row>
    <row r="122" spans="2:23" x14ac:dyDescent="0.45">
      <c r="B122" s="234">
        <v>17</v>
      </c>
      <c r="C122" s="2476" t="s">
        <v>2238</v>
      </c>
      <c r="D122" s="2476"/>
      <c r="E122" s="2476"/>
      <c r="F122" s="2476"/>
      <c r="G122" s="2476"/>
      <c r="H122" s="2477">
        <f t="shared" si="12"/>
        <v>0</v>
      </c>
      <c r="I122" s="2477"/>
      <c r="J122" s="2477"/>
      <c r="K122" s="2477"/>
      <c r="L122" s="2477">
        <f t="shared" si="13"/>
        <v>0</v>
      </c>
      <c r="M122" s="2477"/>
      <c r="N122" s="2477"/>
      <c r="O122" s="2477"/>
      <c r="P122" s="2477">
        <f t="shared" si="16"/>
        <v>0</v>
      </c>
      <c r="Q122" s="2477"/>
      <c r="R122" s="2477"/>
      <c r="S122" s="2477"/>
      <c r="T122" s="2483"/>
      <c r="U122" s="2483"/>
      <c r="V122" s="2483"/>
      <c r="W122" s="2483"/>
    </row>
    <row r="123" spans="2:23" x14ac:dyDescent="0.45">
      <c r="B123" s="239" t="s">
        <v>2239</v>
      </c>
      <c r="C123" s="2474" t="s">
        <v>2240</v>
      </c>
      <c r="D123" s="2474"/>
      <c r="E123" s="2474"/>
      <c r="F123" s="2474"/>
      <c r="G123" s="2474"/>
      <c r="H123" s="2475">
        <f t="shared" si="12"/>
        <v>0</v>
      </c>
      <c r="I123" s="2475"/>
      <c r="J123" s="2475"/>
      <c r="K123" s="2475"/>
      <c r="L123" s="2475">
        <f t="shared" si="13"/>
        <v>0</v>
      </c>
      <c r="M123" s="2475"/>
      <c r="N123" s="2475"/>
      <c r="O123" s="2475"/>
      <c r="P123" s="2475">
        <f t="shared" si="16"/>
        <v>0</v>
      </c>
      <c r="Q123" s="2475"/>
      <c r="R123" s="2475"/>
      <c r="S123" s="2475"/>
      <c r="T123" s="2484"/>
      <c r="U123" s="2484"/>
      <c r="V123" s="2484"/>
      <c r="W123" s="2484"/>
    </row>
    <row r="124" spans="2:23" x14ac:dyDescent="0.45">
      <c r="B124" s="239" t="s">
        <v>2241</v>
      </c>
      <c r="C124" s="2474" t="s">
        <v>2240</v>
      </c>
      <c r="D124" s="2474"/>
      <c r="E124" s="2474"/>
      <c r="F124" s="2474"/>
      <c r="G124" s="2474"/>
      <c r="H124" s="2475">
        <f t="shared" si="12"/>
        <v>0</v>
      </c>
      <c r="I124" s="2475"/>
      <c r="J124" s="2475"/>
      <c r="K124" s="2475"/>
      <c r="L124" s="2475">
        <f t="shared" si="13"/>
        <v>0</v>
      </c>
      <c r="M124" s="2475"/>
      <c r="N124" s="2475"/>
      <c r="O124" s="2475"/>
      <c r="P124" s="2475">
        <f t="shared" si="16"/>
        <v>0</v>
      </c>
      <c r="Q124" s="2475"/>
      <c r="R124" s="2475"/>
      <c r="S124" s="2475"/>
      <c r="T124" s="2484"/>
      <c r="U124" s="2484"/>
      <c r="V124" s="2484"/>
      <c r="W124" s="2484"/>
    </row>
    <row r="125" spans="2:23" x14ac:dyDescent="0.45">
      <c r="B125" s="239" t="s">
        <v>2242</v>
      </c>
      <c r="C125" s="2474" t="s">
        <v>2243</v>
      </c>
      <c r="D125" s="2474"/>
      <c r="E125" s="2474"/>
      <c r="F125" s="2474"/>
      <c r="G125" s="2474"/>
      <c r="H125" s="2475">
        <f t="shared" si="12"/>
        <v>0</v>
      </c>
      <c r="I125" s="2475"/>
      <c r="J125" s="2475"/>
      <c r="K125" s="2475"/>
      <c r="L125" s="2475">
        <f t="shared" si="13"/>
        <v>0</v>
      </c>
      <c r="M125" s="2475"/>
      <c r="N125" s="2475"/>
      <c r="O125" s="2475"/>
      <c r="P125" s="2475">
        <f t="shared" si="16"/>
        <v>0</v>
      </c>
      <c r="Q125" s="2475"/>
      <c r="R125" s="2475"/>
      <c r="S125" s="2475"/>
      <c r="T125" s="2484"/>
      <c r="U125" s="2484"/>
      <c r="V125" s="2484"/>
      <c r="W125" s="2484"/>
    </row>
    <row r="126" spans="2:23" ht="17.5" x14ac:dyDescent="0.45">
      <c r="B126" s="240"/>
      <c r="C126" s="241"/>
      <c r="D126" s="241"/>
      <c r="E126" s="241"/>
      <c r="F126" s="241"/>
      <c r="G126" s="241"/>
      <c r="H126" s="242"/>
      <c r="I126" s="242"/>
      <c r="J126" s="242"/>
      <c r="K126" s="242"/>
      <c r="L126" s="242"/>
      <c r="M126" s="242"/>
      <c r="N126" s="242"/>
      <c r="O126" s="242"/>
      <c r="P126" s="242"/>
      <c r="Q126" s="242"/>
      <c r="R126" s="242"/>
      <c r="S126" s="242"/>
      <c r="T126" s="242"/>
      <c r="U126" s="242"/>
      <c r="V126" s="242"/>
      <c r="W126" s="242"/>
    </row>
    <row r="127" spans="2:23" ht="17.5" x14ac:dyDescent="0.45">
      <c r="B127" s="231" t="s">
        <v>2244</v>
      </c>
      <c r="C127" s="231"/>
      <c r="D127" s="231"/>
      <c r="E127" s="231"/>
      <c r="F127" s="231"/>
      <c r="G127" s="231"/>
      <c r="H127" s="231"/>
      <c r="I127" s="231"/>
      <c r="J127" s="231"/>
      <c r="K127" s="231"/>
      <c r="L127" s="231"/>
      <c r="M127" s="231"/>
      <c r="N127" s="231"/>
      <c r="O127" s="231"/>
      <c r="P127" s="231"/>
      <c r="Q127" s="231"/>
      <c r="R127" s="231"/>
      <c r="S127" s="231"/>
      <c r="T127" s="231"/>
      <c r="U127" s="231"/>
      <c r="V127" s="231"/>
      <c r="W127" s="231"/>
    </row>
    <row r="128" spans="2:23" ht="17.5" x14ac:dyDescent="0.45">
      <c r="B128" s="2435" t="s">
        <v>2205</v>
      </c>
      <c r="C128" s="2435"/>
      <c r="D128" s="2435"/>
      <c r="E128" s="2435"/>
      <c r="F128" s="2435"/>
      <c r="G128" s="2435"/>
      <c r="H128" s="2435"/>
      <c r="I128" s="2435"/>
      <c r="J128" s="2435"/>
      <c r="K128" s="2435"/>
      <c r="L128" s="2435"/>
      <c r="M128" s="2435"/>
      <c r="N128" s="2435"/>
      <c r="O128" s="2435"/>
      <c r="P128" s="2473" t="s">
        <v>2206</v>
      </c>
      <c r="Q128" s="2473"/>
      <c r="R128" s="2473"/>
      <c r="S128" s="2473"/>
      <c r="T128" s="2473" t="s">
        <v>2207</v>
      </c>
      <c r="U128" s="2473"/>
      <c r="V128" s="2473"/>
      <c r="W128" s="2473"/>
    </row>
    <row r="129" spans="2:23" ht="17.5" x14ac:dyDescent="0.45">
      <c r="B129" s="226"/>
      <c r="C129" s="226"/>
      <c r="D129" s="226"/>
      <c r="E129" s="226"/>
      <c r="F129" s="226"/>
      <c r="G129" s="226"/>
      <c r="H129" s="226"/>
      <c r="I129" s="226"/>
      <c r="J129" s="226"/>
      <c r="K129" s="226"/>
      <c r="L129" s="226"/>
      <c r="M129" s="226"/>
      <c r="N129" s="226"/>
      <c r="O129" s="226"/>
      <c r="P129" s="226"/>
      <c r="Q129" s="226"/>
      <c r="R129" s="226"/>
      <c r="S129" s="226"/>
      <c r="T129" s="226"/>
      <c r="U129" s="226"/>
      <c r="V129" s="226"/>
      <c r="W129" s="227" t="s">
        <v>2171</v>
      </c>
    </row>
    <row r="130" spans="2:23" ht="15.75" customHeight="1" x14ac:dyDescent="0.45">
      <c r="B130" s="2431" t="s">
        <v>45</v>
      </c>
      <c r="C130" s="2431" t="s">
        <v>281</v>
      </c>
      <c r="D130" s="2431"/>
      <c r="E130" s="2431"/>
      <c r="F130" s="2431"/>
      <c r="G130" s="2431"/>
      <c r="H130" s="2431" t="s">
        <v>2208</v>
      </c>
      <c r="I130" s="2431"/>
      <c r="J130" s="2431"/>
      <c r="K130" s="2431"/>
      <c r="L130" s="2431"/>
      <c r="M130" s="2431"/>
      <c r="N130" s="2431"/>
      <c r="O130" s="2431"/>
      <c r="P130" s="2431" t="s">
        <v>2209</v>
      </c>
      <c r="Q130" s="2431"/>
      <c r="R130" s="2431"/>
      <c r="S130" s="2431"/>
      <c r="T130" s="2431" t="s">
        <v>2210</v>
      </c>
      <c r="U130" s="2431"/>
      <c r="V130" s="2431"/>
      <c r="W130" s="2431"/>
    </row>
    <row r="131" spans="2:23" ht="42.75" customHeight="1" x14ac:dyDescent="0.45">
      <c r="B131" s="2431"/>
      <c r="C131" s="2431"/>
      <c r="D131" s="2431"/>
      <c r="E131" s="2431"/>
      <c r="F131" s="2431"/>
      <c r="G131" s="2431"/>
      <c r="H131" s="2431" t="s">
        <v>2211</v>
      </c>
      <c r="I131" s="2431"/>
      <c r="J131" s="2431"/>
      <c r="K131" s="2431"/>
      <c r="L131" s="2431" t="s">
        <v>2212</v>
      </c>
      <c r="M131" s="2431"/>
      <c r="N131" s="2431"/>
      <c r="O131" s="2431"/>
      <c r="P131" s="2431"/>
      <c r="Q131" s="2431"/>
      <c r="R131" s="2431"/>
      <c r="S131" s="2431"/>
      <c r="T131" s="2431"/>
      <c r="U131" s="2431"/>
      <c r="V131" s="2431"/>
      <c r="W131" s="2431"/>
    </row>
    <row r="132" spans="2:23" x14ac:dyDescent="0.45">
      <c r="B132" s="243">
        <v>1</v>
      </c>
      <c r="C132" s="2486">
        <v>2</v>
      </c>
      <c r="D132" s="2486"/>
      <c r="E132" s="2486"/>
      <c r="F132" s="2486"/>
      <c r="G132" s="2486"/>
      <c r="H132" s="2486">
        <v>3</v>
      </c>
      <c r="I132" s="2486"/>
      <c r="J132" s="2486"/>
      <c r="K132" s="2486"/>
      <c r="L132" s="2486">
        <v>4</v>
      </c>
      <c r="M132" s="2486"/>
      <c r="N132" s="2486"/>
      <c r="O132" s="2486"/>
      <c r="P132" s="2486">
        <v>5</v>
      </c>
      <c r="Q132" s="2486"/>
      <c r="R132" s="2486"/>
      <c r="S132" s="2486"/>
      <c r="T132" s="2431" t="s">
        <v>2213</v>
      </c>
      <c r="U132" s="2431"/>
      <c r="V132" s="2431"/>
      <c r="W132" s="2431"/>
    </row>
    <row r="133" spans="2:23" x14ac:dyDescent="0.45">
      <c r="B133" s="234">
        <v>1</v>
      </c>
      <c r="C133" s="2476" t="s">
        <v>2245</v>
      </c>
      <c r="D133" s="2476"/>
      <c r="E133" s="2476"/>
      <c r="F133" s="2476"/>
      <c r="G133" s="2476"/>
      <c r="H133" s="2485"/>
      <c r="I133" s="2485"/>
      <c r="J133" s="2485"/>
      <c r="K133" s="2485"/>
      <c r="L133" s="2485"/>
      <c r="M133" s="2485"/>
      <c r="N133" s="2485"/>
      <c r="O133" s="2485"/>
      <c r="P133" s="2485"/>
      <c r="Q133" s="2485"/>
      <c r="R133" s="2485"/>
      <c r="S133" s="2485"/>
      <c r="T133" s="2485"/>
      <c r="U133" s="2485"/>
      <c r="V133" s="2485"/>
      <c r="W133" s="2485"/>
    </row>
    <row r="134" spans="2:23" x14ac:dyDescent="0.45">
      <c r="B134" s="234">
        <v>2</v>
      </c>
      <c r="C134" s="2476" t="s">
        <v>2246</v>
      </c>
      <c r="D134" s="2476"/>
      <c r="E134" s="2476"/>
      <c r="F134" s="2476"/>
      <c r="G134" s="2476"/>
      <c r="H134" s="2485"/>
      <c r="I134" s="2485"/>
      <c r="J134" s="2485"/>
      <c r="K134" s="2485"/>
      <c r="L134" s="2485"/>
      <c r="M134" s="2485"/>
      <c r="N134" s="2485"/>
      <c r="O134" s="2485"/>
      <c r="P134" s="2485"/>
      <c r="Q134" s="2485"/>
      <c r="R134" s="2485"/>
      <c r="S134" s="2485"/>
      <c r="T134" s="2485"/>
      <c r="U134" s="2485"/>
      <c r="V134" s="2485"/>
      <c r="W134" s="2485"/>
    </row>
    <row r="135" spans="2:23" x14ac:dyDescent="0.45">
      <c r="B135" s="234">
        <v>3</v>
      </c>
      <c r="C135" s="2476" t="s">
        <v>2247</v>
      </c>
      <c r="D135" s="2476"/>
      <c r="E135" s="2476"/>
      <c r="F135" s="2476"/>
      <c r="G135" s="2476"/>
      <c r="H135" s="2485"/>
      <c r="I135" s="2485"/>
      <c r="J135" s="2485"/>
      <c r="K135" s="2485"/>
      <c r="L135" s="2485"/>
      <c r="M135" s="2485"/>
      <c r="N135" s="2485"/>
      <c r="O135" s="2485"/>
      <c r="P135" s="2485"/>
      <c r="Q135" s="2485"/>
      <c r="R135" s="2485"/>
      <c r="S135" s="2485"/>
      <c r="T135" s="2485"/>
      <c r="U135" s="2485"/>
      <c r="V135" s="2485"/>
      <c r="W135" s="2485"/>
    </row>
    <row r="136" spans="2:23" x14ac:dyDescent="0.45">
      <c r="B136" s="234">
        <v>4</v>
      </c>
      <c r="C136" s="2476" t="s">
        <v>2248</v>
      </c>
      <c r="D136" s="2476"/>
      <c r="E136" s="2476"/>
      <c r="F136" s="2476"/>
      <c r="G136" s="2476"/>
      <c r="H136" s="2485"/>
      <c r="I136" s="2485"/>
      <c r="J136" s="2485"/>
      <c r="K136" s="2485"/>
      <c r="L136" s="2485"/>
      <c r="M136" s="2485"/>
      <c r="N136" s="2485"/>
      <c r="O136" s="2485"/>
      <c r="P136" s="2485"/>
      <c r="Q136" s="2485"/>
      <c r="R136" s="2485"/>
      <c r="S136" s="2485"/>
      <c r="T136" s="2485"/>
      <c r="U136" s="2485"/>
      <c r="V136" s="2485"/>
      <c r="W136" s="2485"/>
    </row>
    <row r="137" spans="2:23" x14ac:dyDescent="0.45">
      <c r="B137" s="234">
        <v>5</v>
      </c>
      <c r="C137" s="2476" t="s">
        <v>2249</v>
      </c>
      <c r="D137" s="2476"/>
      <c r="E137" s="2476"/>
      <c r="F137" s="2476"/>
      <c r="G137" s="2476"/>
      <c r="H137" s="2485"/>
      <c r="I137" s="2485"/>
      <c r="J137" s="2485"/>
      <c r="K137" s="2485"/>
      <c r="L137" s="2485"/>
      <c r="M137" s="2485"/>
      <c r="N137" s="2485"/>
      <c r="O137" s="2485"/>
      <c r="P137" s="2485"/>
      <c r="Q137" s="2485"/>
      <c r="R137" s="2485"/>
      <c r="S137" s="2485"/>
      <c r="T137" s="2485"/>
      <c r="U137" s="2485"/>
      <c r="V137" s="2485"/>
      <c r="W137" s="2485"/>
    </row>
    <row r="138" spans="2:23" x14ac:dyDescent="0.45">
      <c r="B138" s="234">
        <v>6</v>
      </c>
      <c r="C138" s="2476" t="s">
        <v>2250</v>
      </c>
      <c r="D138" s="2476"/>
      <c r="E138" s="2476"/>
      <c r="F138" s="2476"/>
      <c r="G138" s="2476"/>
      <c r="H138" s="2485"/>
      <c r="I138" s="2485"/>
      <c r="J138" s="2485"/>
      <c r="K138" s="2485"/>
      <c r="L138" s="2485"/>
      <c r="M138" s="2485"/>
      <c r="N138" s="2485"/>
      <c r="O138" s="2485"/>
      <c r="P138" s="2485"/>
      <c r="Q138" s="2485"/>
      <c r="R138" s="2485"/>
      <c r="S138" s="2485"/>
      <c r="T138" s="2485"/>
      <c r="U138" s="2485"/>
      <c r="V138" s="2485"/>
      <c r="W138" s="2485"/>
    </row>
    <row r="139" spans="2:23" x14ac:dyDescent="0.45">
      <c r="B139" s="234">
        <v>7</v>
      </c>
      <c r="C139" s="2476" t="s">
        <v>2251</v>
      </c>
      <c r="D139" s="2476"/>
      <c r="E139" s="2476"/>
      <c r="F139" s="2476"/>
      <c r="G139" s="2476"/>
      <c r="H139" s="2485"/>
      <c r="I139" s="2485"/>
      <c r="J139" s="2485"/>
      <c r="K139" s="2485"/>
      <c r="L139" s="2485"/>
      <c r="M139" s="2485"/>
      <c r="N139" s="2485"/>
      <c r="O139" s="2485"/>
      <c r="P139" s="2485"/>
      <c r="Q139" s="2485"/>
      <c r="R139" s="2485"/>
      <c r="S139" s="2485"/>
      <c r="T139" s="2485"/>
      <c r="U139" s="2485"/>
      <c r="V139" s="2485"/>
      <c r="W139" s="2485"/>
    </row>
    <row r="140" spans="2:23" x14ac:dyDescent="0.45">
      <c r="B140" s="234">
        <v>8</v>
      </c>
      <c r="C140" s="2476" t="s">
        <v>2252</v>
      </c>
      <c r="D140" s="2476"/>
      <c r="E140" s="2476"/>
      <c r="F140" s="2476"/>
      <c r="G140" s="2476"/>
      <c r="H140" s="2485"/>
      <c r="I140" s="2485"/>
      <c r="J140" s="2485"/>
      <c r="K140" s="2485"/>
      <c r="L140" s="2485"/>
      <c r="M140" s="2485"/>
      <c r="N140" s="2485"/>
      <c r="O140" s="2485"/>
      <c r="P140" s="2485"/>
      <c r="Q140" s="2485"/>
      <c r="R140" s="2485"/>
      <c r="S140" s="2485"/>
      <c r="T140" s="2485"/>
      <c r="U140" s="2485"/>
      <c r="V140" s="2485"/>
      <c r="W140" s="2485"/>
    </row>
    <row r="141" spans="2:23" x14ac:dyDescent="0.45">
      <c r="B141" s="234">
        <v>9</v>
      </c>
      <c r="C141" s="2476" t="s">
        <v>2253</v>
      </c>
      <c r="D141" s="2476"/>
      <c r="E141" s="2476"/>
      <c r="F141" s="2476"/>
      <c r="G141" s="2476"/>
      <c r="H141" s="2485"/>
      <c r="I141" s="2485"/>
      <c r="J141" s="2485"/>
      <c r="K141" s="2485"/>
      <c r="L141" s="2485"/>
      <c r="M141" s="2485"/>
      <c r="N141" s="2485"/>
      <c r="O141" s="2485"/>
      <c r="P141" s="2485"/>
      <c r="Q141" s="2485"/>
      <c r="R141" s="2485"/>
      <c r="S141" s="2485"/>
      <c r="T141" s="2485"/>
      <c r="U141" s="2485"/>
      <c r="V141" s="2485"/>
      <c r="W141" s="2485"/>
    </row>
    <row r="142" spans="2:23" x14ac:dyDescent="0.45">
      <c r="B142" s="234">
        <v>10</v>
      </c>
      <c r="C142" s="2476" t="s">
        <v>2254</v>
      </c>
      <c r="D142" s="2476"/>
      <c r="E142" s="2476"/>
      <c r="F142" s="2476"/>
      <c r="G142" s="2476"/>
      <c r="H142" s="2485"/>
      <c r="I142" s="2485"/>
      <c r="J142" s="2485"/>
      <c r="K142" s="2485"/>
      <c r="L142" s="2485"/>
      <c r="M142" s="2485"/>
      <c r="N142" s="2485"/>
      <c r="O142" s="2485"/>
      <c r="P142" s="2485"/>
      <c r="Q142" s="2485"/>
      <c r="R142" s="2485"/>
      <c r="S142" s="2485"/>
      <c r="T142" s="2485"/>
      <c r="U142" s="2485"/>
      <c r="V142" s="2485"/>
      <c r="W142" s="2485"/>
    </row>
    <row r="143" spans="2:23" x14ac:dyDescent="0.45">
      <c r="B143" s="234">
        <v>11</v>
      </c>
      <c r="C143" s="2476" t="s">
        <v>2255</v>
      </c>
      <c r="D143" s="2476"/>
      <c r="E143" s="2476"/>
      <c r="F143" s="2476"/>
      <c r="G143" s="2476"/>
      <c r="H143" s="2485"/>
      <c r="I143" s="2485"/>
      <c r="J143" s="2485"/>
      <c r="K143" s="2485"/>
      <c r="L143" s="2485"/>
      <c r="M143" s="2485"/>
      <c r="N143" s="2485"/>
      <c r="O143" s="2485"/>
      <c r="P143" s="2485"/>
      <c r="Q143" s="2485"/>
      <c r="R143" s="2485"/>
      <c r="S143" s="2485"/>
      <c r="T143" s="2485"/>
      <c r="U143" s="2485"/>
      <c r="V143" s="2485"/>
      <c r="W143" s="2485"/>
    </row>
    <row r="144" spans="2:23" x14ac:dyDescent="0.45">
      <c r="B144" s="234">
        <v>12</v>
      </c>
      <c r="C144" s="2476" t="s">
        <v>2256</v>
      </c>
      <c r="D144" s="2476"/>
      <c r="E144" s="2476"/>
      <c r="F144" s="2476"/>
      <c r="G144" s="2476"/>
      <c r="H144" s="2485"/>
      <c r="I144" s="2485"/>
      <c r="J144" s="2485"/>
      <c r="K144" s="2485"/>
      <c r="L144" s="2485"/>
      <c r="M144" s="2485"/>
      <c r="N144" s="2485"/>
      <c r="O144" s="2485"/>
      <c r="P144" s="2485"/>
      <c r="Q144" s="2485"/>
      <c r="R144" s="2485"/>
      <c r="S144" s="2485"/>
      <c r="T144" s="2485"/>
      <c r="U144" s="2485"/>
      <c r="V144" s="2485"/>
      <c r="W144" s="2485"/>
    </row>
    <row r="145" spans="2:23" x14ac:dyDescent="0.45">
      <c r="B145" s="234">
        <v>13</v>
      </c>
      <c r="C145" s="2476" t="s">
        <v>2257</v>
      </c>
      <c r="D145" s="2476"/>
      <c r="E145" s="2476"/>
      <c r="F145" s="2476"/>
      <c r="G145" s="2476"/>
      <c r="H145" s="2485"/>
      <c r="I145" s="2485"/>
      <c r="J145" s="2485"/>
      <c r="K145" s="2485"/>
      <c r="L145" s="2485"/>
      <c r="M145" s="2485"/>
      <c r="N145" s="2485"/>
      <c r="O145" s="2485"/>
      <c r="P145" s="2485"/>
      <c r="Q145" s="2485"/>
      <c r="R145" s="2485"/>
      <c r="S145" s="2485"/>
      <c r="T145" s="2485"/>
      <c r="U145" s="2485"/>
      <c r="V145" s="2485"/>
      <c r="W145" s="2485"/>
    </row>
    <row r="146" spans="2:23" x14ac:dyDescent="0.45">
      <c r="B146" s="234">
        <v>14</v>
      </c>
      <c r="C146" s="2476" t="s">
        <v>2258</v>
      </c>
      <c r="D146" s="2476"/>
      <c r="E146" s="2476"/>
      <c r="F146" s="2476"/>
      <c r="G146" s="2476"/>
      <c r="H146" s="2485"/>
      <c r="I146" s="2485"/>
      <c r="J146" s="2485"/>
      <c r="K146" s="2485"/>
      <c r="L146" s="2485"/>
      <c r="M146" s="2485"/>
      <c r="N146" s="2485"/>
      <c r="O146" s="2485"/>
      <c r="P146" s="2485"/>
      <c r="Q146" s="2485"/>
      <c r="R146" s="2485"/>
      <c r="S146" s="2485"/>
      <c r="T146" s="2485"/>
      <c r="U146" s="2485"/>
      <c r="V146" s="2485"/>
      <c r="W146" s="2485"/>
    </row>
    <row r="147" spans="2:23" x14ac:dyDescent="0.45">
      <c r="B147" s="234">
        <v>15</v>
      </c>
      <c r="C147" s="2476" t="s">
        <v>2259</v>
      </c>
      <c r="D147" s="2476"/>
      <c r="E147" s="2476"/>
      <c r="F147" s="2476"/>
      <c r="G147" s="2476"/>
      <c r="H147" s="2485"/>
      <c r="I147" s="2485"/>
      <c r="J147" s="2485"/>
      <c r="K147" s="2485"/>
      <c r="L147" s="2485"/>
      <c r="M147" s="2485"/>
      <c r="N147" s="2485"/>
      <c r="O147" s="2485"/>
      <c r="P147" s="2485"/>
      <c r="Q147" s="2485"/>
      <c r="R147" s="2485"/>
      <c r="S147" s="2485"/>
      <c r="T147" s="2485"/>
      <c r="U147" s="2485"/>
      <c r="V147" s="2485"/>
      <c r="W147" s="2485"/>
    </row>
    <row r="148" spans="2:23" x14ac:dyDescent="0.45">
      <c r="B148" s="2487">
        <v>16</v>
      </c>
      <c r="C148" s="2476" t="s">
        <v>2260</v>
      </c>
      <c r="D148" s="2476"/>
      <c r="E148" s="2476"/>
      <c r="F148" s="2476"/>
      <c r="G148" s="2476"/>
      <c r="H148" s="2485"/>
      <c r="I148" s="2485"/>
      <c r="J148" s="2485"/>
      <c r="K148" s="2485"/>
      <c r="L148" s="2485"/>
      <c r="M148" s="2485"/>
      <c r="N148" s="2485"/>
      <c r="O148" s="2485"/>
      <c r="P148" s="2485"/>
      <c r="Q148" s="2485"/>
      <c r="R148" s="2485"/>
      <c r="S148" s="2485"/>
      <c r="T148" s="2485"/>
      <c r="U148" s="2485"/>
      <c r="V148" s="2485"/>
      <c r="W148" s="2485"/>
    </row>
    <row r="149" spans="2:23" x14ac:dyDescent="0.45">
      <c r="B149" s="2487"/>
      <c r="C149" s="2476" t="s">
        <v>2261</v>
      </c>
      <c r="D149" s="2476"/>
      <c r="E149" s="2476"/>
      <c r="F149" s="2476"/>
      <c r="G149" s="2476"/>
      <c r="H149" s="2485"/>
      <c r="I149" s="2485"/>
      <c r="J149" s="2485"/>
      <c r="K149" s="2485"/>
      <c r="L149" s="2485"/>
      <c r="M149" s="2485"/>
      <c r="N149" s="2485"/>
      <c r="O149" s="2485"/>
      <c r="P149" s="2485"/>
      <c r="Q149" s="2485"/>
      <c r="R149" s="2485"/>
      <c r="S149" s="2485"/>
      <c r="T149" s="2485"/>
      <c r="U149" s="2485"/>
      <c r="V149" s="2485"/>
      <c r="W149" s="2485"/>
    </row>
    <row r="150" spans="2:23" ht="30" customHeight="1" x14ac:dyDescent="0.45">
      <c r="B150" s="234">
        <v>17</v>
      </c>
      <c r="C150" s="2476" t="s">
        <v>2262</v>
      </c>
      <c r="D150" s="2476"/>
      <c r="E150" s="2476"/>
      <c r="F150" s="2476"/>
      <c r="G150" s="2476"/>
      <c r="H150" s="2485"/>
      <c r="I150" s="2485"/>
      <c r="J150" s="2485"/>
      <c r="K150" s="2485"/>
      <c r="L150" s="2485"/>
      <c r="M150" s="2485"/>
      <c r="N150" s="2485"/>
      <c r="O150" s="2485"/>
      <c r="P150" s="2485"/>
      <c r="Q150" s="2485"/>
      <c r="R150" s="2485"/>
      <c r="S150" s="2485"/>
      <c r="T150" s="2485"/>
      <c r="U150" s="2485"/>
      <c r="V150" s="2485"/>
      <c r="W150" s="2485"/>
    </row>
    <row r="151" spans="2:23" x14ac:dyDescent="0.45">
      <c r="B151" s="234">
        <v>18</v>
      </c>
      <c r="C151" s="2476" t="s">
        <v>2238</v>
      </c>
      <c r="D151" s="2476"/>
      <c r="E151" s="2476"/>
      <c r="F151" s="2476"/>
      <c r="G151" s="2476"/>
      <c r="H151" s="2485"/>
      <c r="I151" s="2485"/>
      <c r="J151" s="2485"/>
      <c r="K151" s="2485"/>
      <c r="L151" s="2485"/>
      <c r="M151" s="2485"/>
      <c r="N151" s="2485"/>
      <c r="O151" s="2485"/>
      <c r="P151" s="2485"/>
      <c r="Q151" s="2485"/>
      <c r="R151" s="2485"/>
      <c r="S151" s="2485"/>
      <c r="T151" s="2485"/>
      <c r="U151" s="2485"/>
      <c r="V151" s="2485"/>
      <c r="W151" s="2485"/>
    </row>
    <row r="152" spans="2:23" x14ac:dyDescent="0.45">
      <c r="B152" s="234" t="s">
        <v>2263</v>
      </c>
      <c r="C152" s="2476" t="s">
        <v>2264</v>
      </c>
      <c r="D152" s="2476"/>
      <c r="E152" s="2476"/>
      <c r="F152" s="2476"/>
      <c r="G152" s="2476"/>
      <c r="H152" s="2485"/>
      <c r="I152" s="2485"/>
      <c r="J152" s="2485"/>
      <c r="K152" s="2485"/>
      <c r="L152" s="2485"/>
      <c r="M152" s="2485"/>
      <c r="N152" s="2485"/>
      <c r="O152" s="2485"/>
      <c r="P152" s="2485"/>
      <c r="Q152" s="2485"/>
      <c r="R152" s="2485"/>
      <c r="S152" s="2485"/>
      <c r="T152" s="2485"/>
      <c r="U152" s="2485"/>
      <c r="V152" s="2485"/>
      <c r="W152" s="2485"/>
    </row>
    <row r="153" spans="2:23" x14ac:dyDescent="0.45">
      <c r="B153" s="234" t="s">
        <v>2265</v>
      </c>
      <c r="C153" s="2476" t="s">
        <v>2264</v>
      </c>
      <c r="D153" s="2476"/>
      <c r="E153" s="2476"/>
      <c r="F153" s="2476"/>
      <c r="G153" s="2476"/>
      <c r="H153" s="2485"/>
      <c r="I153" s="2485"/>
      <c r="J153" s="2485"/>
      <c r="K153" s="2485"/>
      <c r="L153" s="2485"/>
      <c r="M153" s="2485"/>
      <c r="N153" s="2485"/>
      <c r="O153" s="2485"/>
      <c r="P153" s="2485"/>
      <c r="Q153" s="2485"/>
      <c r="R153" s="2485"/>
      <c r="S153" s="2485"/>
      <c r="T153" s="2485"/>
      <c r="U153" s="2485"/>
      <c r="V153" s="2485"/>
      <c r="W153" s="2485"/>
    </row>
    <row r="154" spans="2:23" x14ac:dyDescent="0.45">
      <c r="B154" s="234" t="s">
        <v>2266</v>
      </c>
      <c r="C154" s="2476" t="s">
        <v>2267</v>
      </c>
      <c r="D154" s="2476"/>
      <c r="E154" s="2476"/>
      <c r="F154" s="2476"/>
      <c r="G154" s="2476"/>
      <c r="H154" s="2485"/>
      <c r="I154" s="2485"/>
      <c r="J154" s="2485"/>
      <c r="K154" s="2485"/>
      <c r="L154" s="2485"/>
      <c r="M154" s="2485"/>
      <c r="N154" s="2485"/>
      <c r="O154" s="2485"/>
      <c r="P154" s="2485"/>
      <c r="Q154" s="2485"/>
      <c r="R154" s="2485"/>
      <c r="S154" s="2485"/>
      <c r="T154" s="2485"/>
      <c r="U154" s="2485"/>
      <c r="V154" s="2485"/>
      <c r="W154" s="2485"/>
    </row>
    <row r="155" spans="2:23" ht="17.5" x14ac:dyDescent="0.45">
      <c r="B155" s="240"/>
      <c r="C155" s="241"/>
      <c r="D155" s="241"/>
      <c r="E155" s="241"/>
      <c r="F155" s="241"/>
      <c r="G155" s="241"/>
      <c r="H155" s="242"/>
      <c r="I155" s="242"/>
      <c r="J155" s="242"/>
      <c r="K155" s="242"/>
      <c r="L155" s="242"/>
      <c r="M155" s="242"/>
      <c r="N155" s="242"/>
      <c r="O155" s="242"/>
      <c r="P155" s="242"/>
      <c r="Q155" s="242"/>
      <c r="R155" s="242"/>
      <c r="S155" s="242"/>
      <c r="T155" s="242"/>
      <c r="U155" s="242"/>
      <c r="V155" s="242"/>
      <c r="W155" s="242"/>
    </row>
    <row r="156" spans="2:23" ht="17.5" x14ac:dyDescent="0.45">
      <c r="B156" s="231" t="s">
        <v>2268</v>
      </c>
      <c r="C156" s="231"/>
      <c r="D156" s="231"/>
      <c r="E156" s="231"/>
      <c r="F156" s="231"/>
      <c r="G156" s="231"/>
      <c r="H156" s="231"/>
      <c r="I156" s="231"/>
      <c r="J156" s="231"/>
      <c r="K156" s="231"/>
      <c r="L156" s="231"/>
      <c r="M156" s="231"/>
      <c r="N156" s="231"/>
      <c r="O156" s="231"/>
      <c r="P156" s="231"/>
      <c r="Q156" s="231"/>
      <c r="R156" s="231"/>
      <c r="S156" s="231"/>
      <c r="T156" s="231"/>
      <c r="U156" s="231"/>
      <c r="V156" s="231"/>
      <c r="W156" s="231"/>
    </row>
    <row r="157" spans="2:23" ht="17.5" x14ac:dyDescent="0.45">
      <c r="B157" s="2435" t="s">
        <v>2205</v>
      </c>
      <c r="C157" s="2435"/>
      <c r="D157" s="2435"/>
      <c r="E157" s="2435"/>
      <c r="F157" s="2435"/>
      <c r="G157" s="2435"/>
      <c r="H157" s="2435"/>
      <c r="I157" s="2435"/>
      <c r="J157" s="2435"/>
      <c r="K157" s="2435"/>
      <c r="L157" s="2435"/>
      <c r="M157" s="2435"/>
      <c r="N157" s="2435"/>
      <c r="O157" s="2435"/>
      <c r="P157" s="2473" t="s">
        <v>2206</v>
      </c>
      <c r="Q157" s="2473"/>
      <c r="R157" s="2473"/>
      <c r="S157" s="2473"/>
      <c r="T157" s="2473" t="s">
        <v>2207</v>
      </c>
      <c r="U157" s="2473"/>
      <c r="V157" s="2473"/>
      <c r="W157" s="2473"/>
    </row>
    <row r="158" spans="2:23" ht="15.75" customHeight="1" x14ac:dyDescent="0.45">
      <c r="B158" s="226"/>
      <c r="C158" s="226"/>
      <c r="D158" s="226"/>
      <c r="E158" s="226"/>
      <c r="F158" s="226"/>
      <c r="G158" s="226"/>
      <c r="H158" s="226"/>
      <c r="I158" s="226"/>
      <c r="J158" s="226"/>
      <c r="K158" s="226"/>
      <c r="L158" s="226"/>
      <c r="M158" s="226"/>
      <c r="N158" s="226"/>
      <c r="O158" s="226"/>
      <c r="P158" s="226"/>
      <c r="Q158" s="226"/>
      <c r="R158" s="226"/>
      <c r="S158" s="226"/>
      <c r="T158" s="226"/>
      <c r="U158" s="226"/>
      <c r="V158" s="226"/>
      <c r="W158" s="227" t="s">
        <v>2171</v>
      </c>
    </row>
    <row r="159" spans="2:23" x14ac:dyDescent="0.45">
      <c r="B159" s="2431" t="s">
        <v>45</v>
      </c>
      <c r="C159" s="2431" t="s">
        <v>281</v>
      </c>
      <c r="D159" s="2431"/>
      <c r="E159" s="2431"/>
      <c r="F159" s="2431"/>
      <c r="G159" s="2431"/>
      <c r="H159" s="2431" t="s">
        <v>2208</v>
      </c>
      <c r="I159" s="2431"/>
      <c r="J159" s="2431"/>
      <c r="K159" s="2431"/>
      <c r="L159" s="2431"/>
      <c r="M159" s="2431"/>
      <c r="N159" s="2431"/>
      <c r="O159" s="2431"/>
      <c r="P159" s="2431" t="s">
        <v>2209</v>
      </c>
      <c r="Q159" s="2431"/>
      <c r="R159" s="2431"/>
      <c r="S159" s="2431"/>
      <c r="T159" s="2431" t="s">
        <v>2210</v>
      </c>
      <c r="U159" s="2431"/>
      <c r="V159" s="2431"/>
      <c r="W159" s="2431"/>
    </row>
    <row r="160" spans="2:23" ht="38.25" customHeight="1" x14ac:dyDescent="0.45">
      <c r="B160" s="2431"/>
      <c r="C160" s="2431"/>
      <c r="D160" s="2431"/>
      <c r="E160" s="2431"/>
      <c r="F160" s="2431"/>
      <c r="G160" s="2431"/>
      <c r="H160" s="2431" t="s">
        <v>2211</v>
      </c>
      <c r="I160" s="2431"/>
      <c r="J160" s="2431"/>
      <c r="K160" s="2431"/>
      <c r="L160" s="2431" t="s">
        <v>2212</v>
      </c>
      <c r="M160" s="2431"/>
      <c r="N160" s="2431"/>
      <c r="O160" s="2431"/>
      <c r="P160" s="2431"/>
      <c r="Q160" s="2431"/>
      <c r="R160" s="2431"/>
      <c r="S160" s="2431"/>
      <c r="T160" s="2431"/>
      <c r="U160" s="2431"/>
      <c r="V160" s="2431"/>
      <c r="W160" s="2431"/>
    </row>
    <row r="161" spans="2:23" x14ac:dyDescent="0.45">
      <c r="B161" s="243">
        <v>1</v>
      </c>
      <c r="C161" s="2486">
        <v>2</v>
      </c>
      <c r="D161" s="2486"/>
      <c r="E161" s="2486"/>
      <c r="F161" s="2486"/>
      <c r="G161" s="2486"/>
      <c r="H161" s="2486">
        <v>3</v>
      </c>
      <c r="I161" s="2486"/>
      <c r="J161" s="2486"/>
      <c r="K161" s="2486"/>
      <c r="L161" s="2486">
        <v>4</v>
      </c>
      <c r="M161" s="2486"/>
      <c r="N161" s="2486"/>
      <c r="O161" s="2486"/>
      <c r="P161" s="2486">
        <v>5</v>
      </c>
      <c r="Q161" s="2486"/>
      <c r="R161" s="2486"/>
      <c r="S161" s="2486"/>
      <c r="T161" s="2431" t="s">
        <v>2213</v>
      </c>
      <c r="U161" s="2431"/>
      <c r="V161" s="2431"/>
      <c r="W161" s="2431"/>
    </row>
    <row r="162" spans="2:23" ht="15" customHeight="1" x14ac:dyDescent="0.45">
      <c r="B162" s="2487">
        <v>1</v>
      </c>
      <c r="C162" s="2476" t="s">
        <v>2269</v>
      </c>
      <c r="D162" s="2476"/>
      <c r="E162" s="2476"/>
      <c r="F162" s="2476"/>
      <c r="G162" s="2476"/>
      <c r="H162" s="2485"/>
      <c r="I162" s="2485"/>
      <c r="J162" s="2485"/>
      <c r="K162" s="2485"/>
      <c r="L162" s="2485"/>
      <c r="M162" s="2485"/>
      <c r="N162" s="2485"/>
      <c r="O162" s="2485"/>
      <c r="P162" s="2485"/>
      <c r="Q162" s="2485"/>
      <c r="R162" s="2485"/>
      <c r="S162" s="2485"/>
      <c r="T162" s="2485"/>
      <c r="U162" s="2485"/>
      <c r="V162" s="2485"/>
      <c r="W162" s="2485"/>
    </row>
    <row r="163" spans="2:23" ht="34.5" customHeight="1" x14ac:dyDescent="0.45">
      <c r="B163" s="2487"/>
      <c r="C163" s="2476" t="s">
        <v>2270</v>
      </c>
      <c r="D163" s="2476"/>
      <c r="E163" s="2476"/>
      <c r="F163" s="2476"/>
      <c r="G163" s="2476"/>
      <c r="H163" s="2485"/>
      <c r="I163" s="2485"/>
      <c r="J163" s="2485"/>
      <c r="K163" s="2485"/>
      <c r="L163" s="2485"/>
      <c r="M163" s="2485"/>
      <c r="N163" s="2485"/>
      <c r="O163" s="2485"/>
      <c r="P163" s="2485"/>
      <c r="Q163" s="2485"/>
      <c r="R163" s="2485"/>
      <c r="S163" s="2485"/>
      <c r="T163" s="2485"/>
      <c r="U163" s="2485"/>
      <c r="V163" s="2485"/>
      <c r="W163" s="2485"/>
    </row>
    <row r="164" spans="2:23" ht="15" customHeight="1" x14ac:dyDescent="0.45">
      <c r="B164" s="2487" t="s">
        <v>416</v>
      </c>
      <c r="C164" s="2476" t="s">
        <v>2271</v>
      </c>
      <c r="D164" s="2476"/>
      <c r="E164" s="2476"/>
      <c r="F164" s="2476"/>
      <c r="G164" s="2476"/>
      <c r="H164" s="2485"/>
      <c r="I164" s="2485"/>
      <c r="J164" s="2485"/>
      <c r="K164" s="2485"/>
      <c r="L164" s="2485"/>
      <c r="M164" s="2485"/>
      <c r="N164" s="2485"/>
      <c r="O164" s="2485"/>
      <c r="P164" s="2485"/>
      <c r="Q164" s="2485"/>
      <c r="R164" s="2485"/>
      <c r="S164" s="2485"/>
      <c r="T164" s="2485"/>
      <c r="U164" s="2485"/>
      <c r="V164" s="2485"/>
      <c r="W164" s="2485"/>
    </row>
    <row r="165" spans="2:23" ht="15" customHeight="1" x14ac:dyDescent="0.45">
      <c r="B165" s="2487"/>
      <c r="C165" s="2476" t="s">
        <v>2272</v>
      </c>
      <c r="D165" s="2476"/>
      <c r="E165" s="2476"/>
      <c r="F165" s="2476"/>
      <c r="G165" s="2476"/>
      <c r="H165" s="2485"/>
      <c r="I165" s="2485"/>
      <c r="J165" s="2485"/>
      <c r="K165" s="2485"/>
      <c r="L165" s="2485"/>
      <c r="M165" s="2485"/>
      <c r="N165" s="2485"/>
      <c r="O165" s="2485"/>
      <c r="P165" s="2485"/>
      <c r="Q165" s="2485"/>
      <c r="R165" s="2485"/>
      <c r="S165" s="2485"/>
      <c r="T165" s="2485"/>
      <c r="U165" s="2485"/>
      <c r="V165" s="2485"/>
      <c r="W165" s="2485"/>
    </row>
    <row r="166" spans="2:23" ht="15" customHeight="1" x14ac:dyDescent="0.45">
      <c r="B166" s="234" t="s">
        <v>2273</v>
      </c>
      <c r="C166" s="2476" t="s">
        <v>2274</v>
      </c>
      <c r="D166" s="2476"/>
      <c r="E166" s="2476"/>
      <c r="F166" s="2476"/>
      <c r="G166" s="2476"/>
      <c r="H166" s="2485"/>
      <c r="I166" s="2485"/>
      <c r="J166" s="2485"/>
      <c r="K166" s="2485"/>
      <c r="L166" s="2485"/>
      <c r="M166" s="2485"/>
      <c r="N166" s="2485"/>
      <c r="O166" s="2485"/>
      <c r="P166" s="2485"/>
      <c r="Q166" s="2485"/>
      <c r="R166" s="2485"/>
      <c r="S166" s="2485"/>
      <c r="T166" s="2485"/>
      <c r="U166" s="2485"/>
      <c r="V166" s="2485"/>
      <c r="W166" s="2485"/>
    </row>
    <row r="167" spans="2:23" ht="15" customHeight="1" x14ac:dyDescent="0.45">
      <c r="B167" s="234" t="s">
        <v>2275</v>
      </c>
      <c r="C167" s="2476" t="s">
        <v>2276</v>
      </c>
      <c r="D167" s="2476"/>
      <c r="E167" s="2476"/>
      <c r="F167" s="2476"/>
      <c r="G167" s="2476"/>
      <c r="H167" s="2485"/>
      <c r="I167" s="2485"/>
      <c r="J167" s="2485"/>
      <c r="K167" s="2485"/>
      <c r="L167" s="2485"/>
      <c r="M167" s="2485"/>
      <c r="N167" s="2485"/>
      <c r="O167" s="2485"/>
      <c r="P167" s="2485"/>
      <c r="Q167" s="2485"/>
      <c r="R167" s="2485"/>
      <c r="S167" s="2485"/>
      <c r="T167" s="2485"/>
      <c r="U167" s="2485"/>
      <c r="V167" s="2485"/>
      <c r="W167" s="2485"/>
    </row>
    <row r="168" spans="2:23" ht="15" customHeight="1" x14ac:dyDescent="0.45">
      <c r="B168" s="234" t="s">
        <v>2277</v>
      </c>
      <c r="C168" s="2476" t="s">
        <v>2278</v>
      </c>
      <c r="D168" s="2476"/>
      <c r="E168" s="2476"/>
      <c r="F168" s="2476"/>
      <c r="G168" s="2476"/>
      <c r="H168" s="2485"/>
      <c r="I168" s="2485"/>
      <c r="J168" s="2485"/>
      <c r="K168" s="2485"/>
      <c r="L168" s="2485"/>
      <c r="M168" s="2485"/>
      <c r="N168" s="2485"/>
      <c r="O168" s="2485"/>
      <c r="P168" s="2485"/>
      <c r="Q168" s="2485"/>
      <c r="R168" s="2485"/>
      <c r="S168" s="2485"/>
      <c r="T168" s="2485"/>
      <c r="U168" s="2485"/>
      <c r="V168" s="2485"/>
      <c r="W168" s="2485"/>
    </row>
    <row r="169" spans="2:23" ht="15" customHeight="1" x14ac:dyDescent="0.45">
      <c r="B169" s="234" t="s">
        <v>419</v>
      </c>
      <c r="C169" s="2476" t="s">
        <v>2279</v>
      </c>
      <c r="D169" s="2476"/>
      <c r="E169" s="2476"/>
      <c r="F169" s="2476"/>
      <c r="G169" s="2476"/>
      <c r="H169" s="2485"/>
      <c r="I169" s="2485"/>
      <c r="J169" s="2485"/>
      <c r="K169" s="2485"/>
      <c r="L169" s="2485"/>
      <c r="M169" s="2485"/>
      <c r="N169" s="2485"/>
      <c r="O169" s="2485"/>
      <c r="P169" s="2485"/>
      <c r="Q169" s="2485"/>
      <c r="R169" s="2485"/>
      <c r="S169" s="2485"/>
      <c r="T169" s="2485"/>
      <c r="U169" s="2485"/>
      <c r="V169" s="2485"/>
      <c r="W169" s="2485"/>
    </row>
    <row r="170" spans="2:23" ht="15" customHeight="1" x14ac:dyDescent="0.45">
      <c r="B170" s="234" t="s">
        <v>422</v>
      </c>
      <c r="C170" s="2476" t="s">
        <v>2280</v>
      </c>
      <c r="D170" s="2476"/>
      <c r="E170" s="2476"/>
      <c r="F170" s="2476"/>
      <c r="G170" s="2476"/>
      <c r="H170" s="2485"/>
      <c r="I170" s="2485"/>
      <c r="J170" s="2485"/>
      <c r="K170" s="2485"/>
      <c r="L170" s="2485"/>
      <c r="M170" s="2485"/>
      <c r="N170" s="2485"/>
      <c r="O170" s="2485"/>
      <c r="P170" s="2485"/>
      <c r="Q170" s="2485"/>
      <c r="R170" s="2485"/>
      <c r="S170" s="2485"/>
      <c r="T170" s="2485"/>
      <c r="U170" s="2485"/>
      <c r="V170" s="2485"/>
      <c r="W170" s="2485"/>
    </row>
    <row r="171" spans="2:23" ht="15" customHeight="1" x14ac:dyDescent="0.45">
      <c r="B171" s="234" t="s">
        <v>425</v>
      </c>
      <c r="C171" s="2476" t="s">
        <v>2281</v>
      </c>
      <c r="D171" s="2476"/>
      <c r="E171" s="2476"/>
      <c r="F171" s="2476"/>
      <c r="G171" s="2476"/>
      <c r="H171" s="2485"/>
      <c r="I171" s="2485"/>
      <c r="J171" s="2485"/>
      <c r="K171" s="2485"/>
      <c r="L171" s="2485"/>
      <c r="M171" s="2485"/>
      <c r="N171" s="2485"/>
      <c r="O171" s="2485"/>
      <c r="P171" s="2485"/>
      <c r="Q171" s="2485"/>
      <c r="R171" s="2485"/>
      <c r="S171" s="2485"/>
      <c r="T171" s="2485"/>
      <c r="U171" s="2485"/>
      <c r="V171" s="2485"/>
      <c r="W171" s="2485"/>
    </row>
    <row r="172" spans="2:23" ht="15" customHeight="1" x14ac:dyDescent="0.45">
      <c r="B172" s="234" t="s">
        <v>428</v>
      </c>
      <c r="C172" s="2476" t="s">
        <v>2282</v>
      </c>
      <c r="D172" s="2476"/>
      <c r="E172" s="2476"/>
      <c r="F172" s="2476"/>
      <c r="G172" s="2476"/>
      <c r="H172" s="2485"/>
      <c r="I172" s="2485"/>
      <c r="J172" s="2485"/>
      <c r="K172" s="2485"/>
      <c r="L172" s="2485"/>
      <c r="M172" s="2485"/>
      <c r="N172" s="2485"/>
      <c r="O172" s="2485"/>
      <c r="P172" s="2485"/>
      <c r="Q172" s="2485"/>
      <c r="R172" s="2485"/>
      <c r="S172" s="2485"/>
      <c r="T172" s="2485"/>
      <c r="U172" s="2485"/>
      <c r="V172" s="2485"/>
      <c r="W172" s="2485"/>
    </row>
    <row r="173" spans="2:23" ht="15" customHeight="1" x14ac:dyDescent="0.45">
      <c r="B173" s="234" t="s">
        <v>431</v>
      </c>
      <c r="C173" s="2476" t="s">
        <v>2283</v>
      </c>
      <c r="D173" s="2476"/>
      <c r="E173" s="2476"/>
      <c r="F173" s="2476"/>
      <c r="G173" s="2476"/>
      <c r="H173" s="2485"/>
      <c r="I173" s="2485"/>
      <c r="J173" s="2485"/>
      <c r="K173" s="2485"/>
      <c r="L173" s="2485"/>
      <c r="M173" s="2485"/>
      <c r="N173" s="2485"/>
      <c r="O173" s="2485"/>
      <c r="P173" s="2485"/>
      <c r="Q173" s="2485"/>
      <c r="R173" s="2485"/>
      <c r="S173" s="2485"/>
      <c r="T173" s="2485"/>
      <c r="U173" s="2485"/>
      <c r="V173" s="2485"/>
      <c r="W173" s="2485"/>
    </row>
    <row r="174" spans="2:23" ht="32.25" customHeight="1" x14ac:dyDescent="0.45">
      <c r="B174" s="234" t="s">
        <v>2284</v>
      </c>
      <c r="C174" s="2476" t="s">
        <v>2285</v>
      </c>
      <c r="D174" s="2476"/>
      <c r="E174" s="2476"/>
      <c r="F174" s="2476"/>
      <c r="G174" s="2476"/>
      <c r="H174" s="2485"/>
      <c r="I174" s="2485"/>
      <c r="J174" s="2485"/>
      <c r="K174" s="2485"/>
      <c r="L174" s="2485"/>
      <c r="M174" s="2485"/>
      <c r="N174" s="2485"/>
      <c r="O174" s="2485"/>
      <c r="P174" s="2485"/>
      <c r="Q174" s="2485"/>
      <c r="R174" s="2485"/>
      <c r="S174" s="2485"/>
      <c r="T174" s="2485"/>
      <c r="U174" s="2485"/>
      <c r="V174" s="2485"/>
      <c r="W174" s="2485"/>
    </row>
    <row r="175" spans="2:23" ht="15" customHeight="1" x14ac:dyDescent="0.45">
      <c r="B175" s="234" t="s">
        <v>2286</v>
      </c>
      <c r="C175" s="2476" t="s">
        <v>2287</v>
      </c>
      <c r="D175" s="2476"/>
      <c r="E175" s="2476"/>
      <c r="F175" s="2476"/>
      <c r="G175" s="2476"/>
      <c r="H175" s="2485"/>
      <c r="I175" s="2485"/>
      <c r="J175" s="2485"/>
      <c r="K175" s="2485"/>
      <c r="L175" s="2485"/>
      <c r="M175" s="2485"/>
      <c r="N175" s="2485"/>
      <c r="O175" s="2485"/>
      <c r="P175" s="2485"/>
      <c r="Q175" s="2485"/>
      <c r="R175" s="2485"/>
      <c r="S175" s="2485"/>
      <c r="T175" s="2485"/>
      <c r="U175" s="2485"/>
      <c r="V175" s="2485"/>
      <c r="W175" s="2485"/>
    </row>
    <row r="176" spans="2:23" ht="15" customHeight="1" x14ac:dyDescent="0.45">
      <c r="B176" s="234" t="s">
        <v>2288</v>
      </c>
      <c r="C176" s="2476" t="s">
        <v>2289</v>
      </c>
      <c r="D176" s="2476"/>
      <c r="E176" s="2476"/>
      <c r="F176" s="2476"/>
      <c r="G176" s="2476"/>
      <c r="H176" s="2485"/>
      <c r="I176" s="2485"/>
      <c r="J176" s="2485"/>
      <c r="K176" s="2485"/>
      <c r="L176" s="2485"/>
      <c r="M176" s="2485"/>
      <c r="N176" s="2485"/>
      <c r="O176" s="2485"/>
      <c r="P176" s="2485"/>
      <c r="Q176" s="2485"/>
      <c r="R176" s="2485"/>
      <c r="S176" s="2485"/>
      <c r="T176" s="2485"/>
      <c r="U176" s="2485"/>
      <c r="V176" s="2485"/>
      <c r="W176" s="2485"/>
    </row>
    <row r="177" spans="2:23" ht="15" customHeight="1" x14ac:dyDescent="0.45">
      <c r="B177" s="234" t="s">
        <v>2290</v>
      </c>
      <c r="C177" s="2476" t="s">
        <v>2291</v>
      </c>
      <c r="D177" s="2476"/>
      <c r="E177" s="2476"/>
      <c r="F177" s="2476"/>
      <c r="G177" s="2476"/>
      <c r="H177" s="2485"/>
      <c r="I177" s="2485"/>
      <c r="J177" s="2485"/>
      <c r="K177" s="2485"/>
      <c r="L177" s="2485"/>
      <c r="M177" s="2485"/>
      <c r="N177" s="2485"/>
      <c r="O177" s="2485"/>
      <c r="P177" s="2485"/>
      <c r="Q177" s="2485"/>
      <c r="R177" s="2485"/>
      <c r="S177" s="2485"/>
      <c r="T177" s="2485"/>
      <c r="U177" s="2485"/>
      <c r="V177" s="2485"/>
      <c r="W177" s="2485"/>
    </row>
    <row r="178" spans="2:23" ht="15" customHeight="1" x14ac:dyDescent="0.45">
      <c r="B178" s="234" t="s">
        <v>2292</v>
      </c>
      <c r="C178" s="2476" t="s">
        <v>2293</v>
      </c>
      <c r="D178" s="2476"/>
      <c r="E178" s="2476"/>
      <c r="F178" s="2476"/>
      <c r="G178" s="2476"/>
      <c r="H178" s="2485"/>
      <c r="I178" s="2485"/>
      <c r="J178" s="2485"/>
      <c r="K178" s="2485"/>
      <c r="L178" s="2485"/>
      <c r="M178" s="2485"/>
      <c r="N178" s="2485"/>
      <c r="O178" s="2485"/>
      <c r="P178" s="2485"/>
      <c r="Q178" s="2485"/>
      <c r="R178" s="2485"/>
      <c r="S178" s="2485"/>
      <c r="T178" s="2485"/>
      <c r="U178" s="2485"/>
      <c r="V178" s="2485"/>
      <c r="W178" s="2485"/>
    </row>
    <row r="179" spans="2:23" ht="15" customHeight="1" x14ac:dyDescent="0.45">
      <c r="B179" s="2487">
        <v>2</v>
      </c>
      <c r="C179" s="2476" t="s">
        <v>2258</v>
      </c>
      <c r="D179" s="2476"/>
      <c r="E179" s="2476"/>
      <c r="F179" s="2476"/>
      <c r="G179" s="2476"/>
      <c r="H179" s="2485"/>
      <c r="I179" s="2485"/>
      <c r="J179" s="2485"/>
      <c r="K179" s="2485"/>
      <c r="L179" s="2485"/>
      <c r="M179" s="2485"/>
      <c r="N179" s="2485"/>
      <c r="O179" s="2485"/>
      <c r="P179" s="2485"/>
      <c r="Q179" s="2485"/>
      <c r="R179" s="2485"/>
      <c r="S179" s="2485"/>
      <c r="T179" s="2485"/>
      <c r="U179" s="2485"/>
      <c r="V179" s="2485"/>
      <c r="W179" s="2485"/>
    </row>
    <row r="180" spans="2:23" ht="38.25" customHeight="1" x14ac:dyDescent="0.45">
      <c r="B180" s="2487"/>
      <c r="C180" s="2476" t="s">
        <v>2294</v>
      </c>
      <c r="D180" s="2476"/>
      <c r="E180" s="2476"/>
      <c r="F180" s="2476"/>
      <c r="G180" s="2476"/>
      <c r="H180" s="2485"/>
      <c r="I180" s="2485"/>
      <c r="J180" s="2485"/>
      <c r="K180" s="2485"/>
      <c r="L180" s="2485"/>
      <c r="M180" s="2485"/>
      <c r="N180" s="2485"/>
      <c r="O180" s="2485"/>
      <c r="P180" s="2485"/>
      <c r="Q180" s="2485"/>
      <c r="R180" s="2485"/>
      <c r="S180" s="2485"/>
      <c r="T180" s="2485"/>
      <c r="U180" s="2485"/>
      <c r="V180" s="2485"/>
      <c r="W180" s="2485"/>
    </row>
    <row r="181" spans="2:23" ht="39" customHeight="1" x14ac:dyDescent="0.45">
      <c r="B181" s="234" t="s">
        <v>435</v>
      </c>
      <c r="C181" s="2476" t="s">
        <v>2295</v>
      </c>
      <c r="D181" s="2476"/>
      <c r="E181" s="2476"/>
      <c r="F181" s="2476"/>
      <c r="G181" s="2476"/>
      <c r="H181" s="2485"/>
      <c r="I181" s="2485"/>
      <c r="J181" s="2485"/>
      <c r="K181" s="2485"/>
      <c r="L181" s="2485"/>
      <c r="M181" s="2485"/>
      <c r="N181" s="2485"/>
      <c r="O181" s="2485"/>
      <c r="P181" s="2485"/>
      <c r="Q181" s="2485"/>
      <c r="R181" s="2485"/>
      <c r="S181" s="2485"/>
      <c r="T181" s="2485"/>
      <c r="U181" s="2485"/>
      <c r="V181" s="2485"/>
      <c r="W181" s="2485"/>
    </row>
    <row r="182" spans="2:23" ht="15" customHeight="1" x14ac:dyDescent="0.45">
      <c r="B182" s="234" t="s">
        <v>2296</v>
      </c>
      <c r="C182" s="2476" t="s">
        <v>2297</v>
      </c>
      <c r="D182" s="2476"/>
      <c r="E182" s="2476"/>
      <c r="F182" s="2476"/>
      <c r="G182" s="2476"/>
      <c r="H182" s="2485"/>
      <c r="I182" s="2485"/>
      <c r="J182" s="2485"/>
      <c r="K182" s="2485"/>
      <c r="L182" s="2485"/>
      <c r="M182" s="2485"/>
      <c r="N182" s="2485"/>
      <c r="O182" s="2485"/>
      <c r="P182" s="2485"/>
      <c r="Q182" s="2485"/>
      <c r="R182" s="2485"/>
      <c r="S182" s="2485"/>
      <c r="T182" s="2485"/>
      <c r="U182" s="2485"/>
      <c r="V182" s="2485"/>
      <c r="W182" s="2485"/>
    </row>
    <row r="183" spans="2:23" ht="15" customHeight="1" x14ac:dyDescent="0.45">
      <c r="B183" s="234" t="s">
        <v>2298</v>
      </c>
      <c r="C183" s="2476" t="s">
        <v>2299</v>
      </c>
      <c r="D183" s="2476"/>
      <c r="E183" s="2476"/>
      <c r="F183" s="2476"/>
      <c r="G183" s="2476"/>
      <c r="H183" s="2485"/>
      <c r="I183" s="2485"/>
      <c r="J183" s="2485"/>
      <c r="K183" s="2485"/>
      <c r="L183" s="2485"/>
      <c r="M183" s="2485"/>
      <c r="N183" s="2485"/>
      <c r="O183" s="2485"/>
      <c r="P183" s="2485"/>
      <c r="Q183" s="2485"/>
      <c r="R183" s="2485"/>
      <c r="S183" s="2485"/>
      <c r="T183" s="2485"/>
      <c r="U183" s="2485"/>
      <c r="V183" s="2485"/>
      <c r="W183" s="2485"/>
    </row>
    <row r="184" spans="2:23" ht="15" customHeight="1" x14ac:dyDescent="0.45">
      <c r="B184" s="234" t="s">
        <v>2300</v>
      </c>
      <c r="C184" s="2476" t="s">
        <v>2301</v>
      </c>
      <c r="D184" s="2476"/>
      <c r="E184" s="2476"/>
      <c r="F184" s="2476"/>
      <c r="G184" s="2476"/>
      <c r="H184" s="2485"/>
      <c r="I184" s="2485"/>
      <c r="J184" s="2485"/>
      <c r="K184" s="2485"/>
      <c r="L184" s="2485"/>
      <c r="M184" s="2485"/>
      <c r="N184" s="2485"/>
      <c r="O184" s="2485"/>
      <c r="P184" s="2485"/>
      <c r="Q184" s="2485"/>
      <c r="R184" s="2485"/>
      <c r="S184" s="2485"/>
      <c r="T184" s="2485"/>
      <c r="U184" s="2485"/>
      <c r="V184" s="2485"/>
      <c r="W184" s="2485"/>
    </row>
    <row r="185" spans="2:23" ht="15" customHeight="1" x14ac:dyDescent="0.45">
      <c r="B185" s="234" t="s">
        <v>438</v>
      </c>
      <c r="C185" s="2476" t="s">
        <v>2302</v>
      </c>
      <c r="D185" s="2476"/>
      <c r="E185" s="2476"/>
      <c r="F185" s="2476"/>
      <c r="G185" s="2476"/>
      <c r="H185" s="2485"/>
      <c r="I185" s="2485"/>
      <c r="J185" s="2485"/>
      <c r="K185" s="2485"/>
      <c r="L185" s="2485"/>
      <c r="M185" s="2485"/>
      <c r="N185" s="2485"/>
      <c r="O185" s="2485"/>
      <c r="P185" s="2485"/>
      <c r="Q185" s="2485"/>
      <c r="R185" s="2485"/>
      <c r="S185" s="2485"/>
      <c r="T185" s="2485"/>
      <c r="U185" s="2485"/>
      <c r="V185" s="2485"/>
      <c r="W185" s="2485"/>
    </row>
    <row r="186" spans="2:23" ht="34.5" customHeight="1" x14ac:dyDescent="0.45">
      <c r="B186" s="234" t="s">
        <v>441</v>
      </c>
      <c r="C186" s="2476" t="s">
        <v>2303</v>
      </c>
      <c r="D186" s="2476"/>
      <c r="E186" s="2476"/>
      <c r="F186" s="2476"/>
      <c r="G186" s="2476"/>
      <c r="H186" s="2485"/>
      <c r="I186" s="2485"/>
      <c r="J186" s="2485"/>
      <c r="K186" s="2485"/>
      <c r="L186" s="2485"/>
      <c r="M186" s="2485"/>
      <c r="N186" s="2485"/>
      <c r="O186" s="2485"/>
      <c r="P186" s="2485"/>
      <c r="Q186" s="2485"/>
      <c r="R186" s="2485"/>
      <c r="S186" s="2485"/>
      <c r="T186" s="2485"/>
      <c r="U186" s="2485"/>
      <c r="V186" s="2485"/>
      <c r="W186" s="2485"/>
    </row>
    <row r="187" spans="2:23" ht="46.5" customHeight="1" x14ac:dyDescent="0.45">
      <c r="B187" s="234" t="s">
        <v>1925</v>
      </c>
      <c r="C187" s="2476" t="s">
        <v>2304</v>
      </c>
      <c r="D187" s="2476"/>
      <c r="E187" s="2476"/>
      <c r="F187" s="2476"/>
      <c r="G187" s="2476"/>
      <c r="H187" s="2485"/>
      <c r="I187" s="2485"/>
      <c r="J187" s="2485"/>
      <c r="K187" s="2485"/>
      <c r="L187" s="2485"/>
      <c r="M187" s="2485"/>
      <c r="N187" s="2485"/>
      <c r="O187" s="2485"/>
      <c r="P187" s="2485"/>
      <c r="Q187" s="2485"/>
      <c r="R187" s="2485"/>
      <c r="S187" s="2485"/>
      <c r="T187" s="2485"/>
      <c r="U187" s="2485"/>
      <c r="V187" s="2485"/>
      <c r="W187" s="2485"/>
    </row>
    <row r="188" spans="2:23" ht="15" customHeight="1" x14ac:dyDescent="0.45">
      <c r="B188" s="234" t="s">
        <v>2200</v>
      </c>
      <c r="C188" s="2476" t="s">
        <v>2305</v>
      </c>
      <c r="D188" s="2476"/>
      <c r="E188" s="2476"/>
      <c r="F188" s="2476"/>
      <c r="G188" s="2476"/>
      <c r="H188" s="2485"/>
      <c r="I188" s="2485"/>
      <c r="J188" s="2485"/>
      <c r="K188" s="2485"/>
      <c r="L188" s="2485"/>
      <c r="M188" s="2485"/>
      <c r="N188" s="2485"/>
      <c r="O188" s="2485"/>
      <c r="P188" s="2485"/>
      <c r="Q188" s="2485"/>
      <c r="R188" s="2485"/>
      <c r="S188" s="2485"/>
      <c r="T188" s="2485"/>
      <c r="U188" s="2485"/>
      <c r="V188" s="2485"/>
      <c r="W188" s="2485"/>
    </row>
    <row r="189" spans="2:23" ht="15" customHeight="1" x14ac:dyDescent="0.45">
      <c r="B189" s="234" t="s">
        <v>2306</v>
      </c>
      <c r="C189" s="2476" t="s">
        <v>2307</v>
      </c>
      <c r="D189" s="2476"/>
      <c r="E189" s="2476"/>
      <c r="F189" s="2476"/>
      <c r="G189" s="2476"/>
      <c r="H189" s="2485"/>
      <c r="I189" s="2485"/>
      <c r="J189" s="2485"/>
      <c r="K189" s="2485"/>
      <c r="L189" s="2485"/>
      <c r="M189" s="2485"/>
      <c r="N189" s="2485"/>
      <c r="O189" s="2485"/>
      <c r="P189" s="2485"/>
      <c r="Q189" s="2485"/>
      <c r="R189" s="2485"/>
      <c r="S189" s="2485"/>
      <c r="T189" s="2485"/>
      <c r="U189" s="2485"/>
      <c r="V189" s="2485"/>
      <c r="W189" s="2485"/>
    </row>
    <row r="190" spans="2:23" ht="15" customHeight="1" x14ac:dyDescent="0.45">
      <c r="B190" s="234" t="s">
        <v>2308</v>
      </c>
      <c r="C190" s="2476" t="s">
        <v>2309</v>
      </c>
      <c r="D190" s="2476"/>
      <c r="E190" s="2476"/>
      <c r="F190" s="2476"/>
      <c r="G190" s="2476"/>
      <c r="H190" s="2485"/>
      <c r="I190" s="2485"/>
      <c r="J190" s="2485"/>
      <c r="K190" s="2485"/>
      <c r="L190" s="2485"/>
      <c r="M190" s="2485"/>
      <c r="N190" s="2485"/>
      <c r="O190" s="2485"/>
      <c r="P190" s="2485"/>
      <c r="Q190" s="2485"/>
      <c r="R190" s="2485"/>
      <c r="S190" s="2485"/>
      <c r="T190" s="2485"/>
      <c r="U190" s="2485"/>
      <c r="V190" s="2485"/>
      <c r="W190" s="2485"/>
    </row>
    <row r="191" spans="2:23" ht="15" customHeight="1" x14ac:dyDescent="0.45">
      <c r="B191" s="234" t="s">
        <v>2310</v>
      </c>
      <c r="C191" s="2476" t="s">
        <v>2311</v>
      </c>
      <c r="D191" s="2476"/>
      <c r="E191" s="2476"/>
      <c r="F191" s="2476"/>
      <c r="G191" s="2476"/>
      <c r="H191" s="2485"/>
      <c r="I191" s="2485"/>
      <c r="J191" s="2485"/>
      <c r="K191" s="2485"/>
      <c r="L191" s="2485"/>
      <c r="M191" s="2485"/>
      <c r="N191" s="2485"/>
      <c r="O191" s="2485"/>
      <c r="P191" s="2485"/>
      <c r="Q191" s="2485"/>
      <c r="R191" s="2485"/>
      <c r="S191" s="2485"/>
      <c r="T191" s="2485"/>
      <c r="U191" s="2485"/>
      <c r="V191" s="2485"/>
      <c r="W191" s="2485"/>
    </row>
    <row r="192" spans="2:23" ht="15" customHeight="1" x14ac:dyDescent="0.45">
      <c r="B192" s="234" t="s">
        <v>2312</v>
      </c>
      <c r="C192" s="2476" t="s">
        <v>2313</v>
      </c>
      <c r="D192" s="2476"/>
      <c r="E192" s="2476"/>
      <c r="F192" s="2476"/>
      <c r="G192" s="2476"/>
      <c r="H192" s="2485"/>
      <c r="I192" s="2485"/>
      <c r="J192" s="2485"/>
      <c r="K192" s="2485"/>
      <c r="L192" s="2485"/>
      <c r="M192" s="2485"/>
      <c r="N192" s="2485"/>
      <c r="O192" s="2485"/>
      <c r="P192" s="2485"/>
      <c r="Q192" s="2485"/>
      <c r="R192" s="2485"/>
      <c r="S192" s="2485"/>
      <c r="T192" s="2485"/>
      <c r="U192" s="2485"/>
      <c r="V192" s="2485"/>
      <c r="W192" s="2485"/>
    </row>
    <row r="193" spans="2:23" ht="15" customHeight="1" x14ac:dyDescent="0.45">
      <c r="B193" s="234" t="s">
        <v>2314</v>
      </c>
      <c r="C193" s="2476" t="s">
        <v>2315</v>
      </c>
      <c r="D193" s="2476"/>
      <c r="E193" s="2476"/>
      <c r="F193" s="2476"/>
      <c r="G193" s="2476"/>
      <c r="H193" s="2485"/>
      <c r="I193" s="2485"/>
      <c r="J193" s="2485"/>
      <c r="K193" s="2485"/>
      <c r="L193" s="2485"/>
      <c r="M193" s="2485"/>
      <c r="N193" s="2485"/>
      <c r="O193" s="2485"/>
      <c r="P193" s="2485"/>
      <c r="Q193" s="2485"/>
      <c r="R193" s="2485"/>
      <c r="S193" s="2485"/>
      <c r="T193" s="2485"/>
      <c r="U193" s="2485"/>
      <c r="V193" s="2485"/>
      <c r="W193" s="2485"/>
    </row>
    <row r="194" spans="2:23" ht="15" customHeight="1" x14ac:dyDescent="0.45">
      <c r="B194" s="234" t="s">
        <v>2316</v>
      </c>
      <c r="C194" s="2476" t="s">
        <v>2317</v>
      </c>
      <c r="D194" s="2476"/>
      <c r="E194" s="2476"/>
      <c r="F194" s="2476"/>
      <c r="G194" s="2476"/>
      <c r="H194" s="2485"/>
      <c r="I194" s="2485"/>
      <c r="J194" s="2485"/>
      <c r="K194" s="2485"/>
      <c r="L194" s="2485"/>
      <c r="M194" s="2485"/>
      <c r="N194" s="2485"/>
      <c r="O194" s="2485"/>
      <c r="P194" s="2485"/>
      <c r="Q194" s="2485"/>
      <c r="R194" s="2485"/>
      <c r="S194" s="2485"/>
      <c r="T194" s="2485"/>
      <c r="U194" s="2485"/>
      <c r="V194" s="2485"/>
      <c r="W194" s="2485"/>
    </row>
    <row r="195" spans="2:23" ht="15" customHeight="1" x14ac:dyDescent="0.45">
      <c r="B195" s="234" t="s">
        <v>2318</v>
      </c>
      <c r="C195" s="2476" t="s">
        <v>2319</v>
      </c>
      <c r="D195" s="2476"/>
      <c r="E195" s="2476"/>
      <c r="F195" s="2476"/>
      <c r="G195" s="2476"/>
      <c r="H195" s="2485"/>
      <c r="I195" s="2485"/>
      <c r="J195" s="2485"/>
      <c r="K195" s="2485"/>
      <c r="L195" s="2485"/>
      <c r="M195" s="2485"/>
      <c r="N195" s="2485"/>
      <c r="O195" s="2485"/>
      <c r="P195" s="2485"/>
      <c r="Q195" s="2485"/>
      <c r="R195" s="2485"/>
      <c r="S195" s="2485"/>
      <c r="T195" s="2485"/>
      <c r="U195" s="2485"/>
      <c r="V195" s="2485"/>
      <c r="W195" s="2485"/>
    </row>
    <row r="196" spans="2:23" ht="15" customHeight="1" x14ac:dyDescent="0.45">
      <c r="B196" s="234">
        <v>3</v>
      </c>
      <c r="C196" s="2476" t="s">
        <v>2320</v>
      </c>
      <c r="D196" s="2476"/>
      <c r="E196" s="2476"/>
      <c r="F196" s="2476"/>
      <c r="G196" s="2476"/>
      <c r="H196" s="2485"/>
      <c r="I196" s="2485"/>
      <c r="J196" s="2485"/>
      <c r="K196" s="2485"/>
      <c r="L196" s="2485"/>
      <c r="M196" s="2485"/>
      <c r="N196" s="2485"/>
      <c r="O196" s="2485"/>
      <c r="P196" s="2485"/>
      <c r="Q196" s="2485"/>
      <c r="R196" s="2485"/>
      <c r="S196" s="2485"/>
      <c r="T196" s="2485"/>
      <c r="U196" s="2485"/>
      <c r="V196" s="2485"/>
      <c r="W196" s="2485"/>
    </row>
    <row r="197" spans="2:23" ht="15" customHeight="1" x14ac:dyDescent="0.45">
      <c r="B197" s="239" t="s">
        <v>445</v>
      </c>
      <c r="C197" s="2474" t="s">
        <v>2321</v>
      </c>
      <c r="D197" s="2474"/>
      <c r="E197" s="2474"/>
      <c r="F197" s="2474"/>
      <c r="G197" s="2474"/>
      <c r="H197" s="2488"/>
      <c r="I197" s="2488"/>
      <c r="J197" s="2488"/>
      <c r="K197" s="2488"/>
      <c r="L197" s="2488"/>
      <c r="M197" s="2488"/>
      <c r="N197" s="2488"/>
      <c r="O197" s="2488"/>
      <c r="P197" s="2488"/>
      <c r="Q197" s="2488"/>
      <c r="R197" s="2488"/>
      <c r="S197" s="2488"/>
      <c r="T197" s="2488"/>
      <c r="U197" s="2488"/>
      <c r="V197" s="2488"/>
      <c r="W197" s="2488"/>
    </row>
    <row r="198" spans="2:23" ht="34.5" customHeight="1" x14ac:dyDescent="0.45">
      <c r="B198" s="239" t="s">
        <v>448</v>
      </c>
      <c r="C198" s="2474" t="s">
        <v>2322</v>
      </c>
      <c r="D198" s="2474"/>
      <c r="E198" s="2474"/>
      <c r="F198" s="2474"/>
      <c r="G198" s="2474"/>
      <c r="H198" s="2488"/>
      <c r="I198" s="2488"/>
      <c r="J198" s="2488"/>
      <c r="K198" s="2488"/>
      <c r="L198" s="2488"/>
      <c r="M198" s="2488"/>
      <c r="N198" s="2488"/>
      <c r="O198" s="2488"/>
      <c r="P198" s="2488"/>
      <c r="Q198" s="2488"/>
      <c r="R198" s="2488"/>
      <c r="S198" s="2488"/>
      <c r="T198" s="2488"/>
      <c r="U198" s="2488"/>
      <c r="V198" s="2488"/>
      <c r="W198" s="2488"/>
    </row>
    <row r="199" spans="2:23" ht="34.5" customHeight="1" x14ac:dyDescent="0.45">
      <c r="B199" s="239" t="s">
        <v>2037</v>
      </c>
      <c r="C199" s="2474" t="s">
        <v>2323</v>
      </c>
      <c r="D199" s="2474"/>
      <c r="E199" s="2474"/>
      <c r="F199" s="2474"/>
      <c r="G199" s="2474"/>
      <c r="H199" s="2488"/>
      <c r="I199" s="2488"/>
      <c r="J199" s="2488"/>
      <c r="K199" s="2488"/>
      <c r="L199" s="2488"/>
      <c r="M199" s="2488"/>
      <c r="N199" s="2488"/>
      <c r="O199" s="2488"/>
      <c r="P199" s="2488"/>
      <c r="Q199" s="2488"/>
      <c r="R199" s="2488"/>
      <c r="S199" s="2488"/>
      <c r="T199" s="2488"/>
      <c r="U199" s="2488"/>
      <c r="V199" s="2488"/>
      <c r="W199" s="2488"/>
    </row>
    <row r="200" spans="2:23" ht="15" customHeight="1" x14ac:dyDescent="0.45">
      <c r="B200" s="239" t="s">
        <v>2324</v>
      </c>
      <c r="C200" s="2474" t="s">
        <v>2325</v>
      </c>
      <c r="D200" s="2474"/>
      <c r="E200" s="2474"/>
      <c r="F200" s="2474"/>
      <c r="G200" s="2474"/>
      <c r="H200" s="2488"/>
      <c r="I200" s="2488"/>
      <c r="J200" s="2488"/>
      <c r="K200" s="2488"/>
      <c r="L200" s="2488"/>
      <c r="M200" s="2488"/>
      <c r="N200" s="2488"/>
      <c r="O200" s="2488"/>
      <c r="P200" s="2488"/>
      <c r="Q200" s="2488"/>
      <c r="R200" s="2488"/>
      <c r="S200" s="2488"/>
      <c r="T200" s="2488"/>
      <c r="U200" s="2488"/>
      <c r="V200" s="2488"/>
      <c r="W200" s="2488"/>
    </row>
    <row r="201" spans="2:23" ht="15" customHeight="1" x14ac:dyDescent="0.45">
      <c r="B201" s="234">
        <v>4</v>
      </c>
      <c r="C201" s="2476" t="s">
        <v>2326</v>
      </c>
      <c r="D201" s="2476"/>
      <c r="E201" s="2476"/>
      <c r="F201" s="2476"/>
      <c r="G201" s="2476"/>
      <c r="H201" s="2485"/>
      <c r="I201" s="2485"/>
      <c r="J201" s="2485"/>
      <c r="K201" s="2485"/>
      <c r="L201" s="2485"/>
      <c r="M201" s="2485"/>
      <c r="N201" s="2485"/>
      <c r="O201" s="2485"/>
      <c r="P201" s="2485"/>
      <c r="Q201" s="2485"/>
      <c r="R201" s="2485"/>
      <c r="S201" s="2485"/>
      <c r="T201" s="2485"/>
      <c r="U201" s="2485"/>
      <c r="V201" s="2485"/>
      <c r="W201" s="2485"/>
    </row>
    <row r="202" spans="2:23" ht="15" customHeight="1" x14ac:dyDescent="0.45">
      <c r="B202" s="239" t="s">
        <v>1601</v>
      </c>
      <c r="C202" s="2474" t="s">
        <v>2327</v>
      </c>
      <c r="D202" s="2474"/>
      <c r="E202" s="2474"/>
      <c r="F202" s="2474"/>
      <c r="G202" s="2474"/>
      <c r="H202" s="2488"/>
      <c r="I202" s="2488"/>
      <c r="J202" s="2488"/>
      <c r="K202" s="2488"/>
      <c r="L202" s="2488"/>
      <c r="M202" s="2488"/>
      <c r="N202" s="2488"/>
      <c r="O202" s="2488"/>
      <c r="P202" s="2488"/>
      <c r="Q202" s="2488"/>
      <c r="R202" s="2488"/>
      <c r="S202" s="2488"/>
      <c r="T202" s="2488"/>
      <c r="U202" s="2488"/>
      <c r="V202" s="2488"/>
      <c r="W202" s="2488"/>
    </row>
    <row r="203" spans="2:23" ht="15" customHeight="1" x14ac:dyDescent="0.45">
      <c r="B203" s="239" t="s">
        <v>1602</v>
      </c>
      <c r="C203" s="2474" t="s">
        <v>2328</v>
      </c>
      <c r="D203" s="2474"/>
      <c r="E203" s="2474"/>
      <c r="F203" s="2474"/>
      <c r="G203" s="2474"/>
      <c r="H203" s="2488"/>
      <c r="I203" s="2488"/>
      <c r="J203" s="2488"/>
      <c r="K203" s="2488"/>
      <c r="L203" s="2488"/>
      <c r="M203" s="2488"/>
      <c r="N203" s="2488"/>
      <c r="O203" s="2488"/>
      <c r="P203" s="2488"/>
      <c r="Q203" s="2488"/>
      <c r="R203" s="2488"/>
      <c r="S203" s="2488"/>
      <c r="T203" s="2488"/>
      <c r="U203" s="2488"/>
      <c r="V203" s="2488"/>
      <c r="W203" s="2488"/>
    </row>
    <row r="204" spans="2:23" ht="35.25" customHeight="1" x14ac:dyDescent="0.45">
      <c r="B204" s="239" t="s">
        <v>2329</v>
      </c>
      <c r="C204" s="2474" t="s">
        <v>2330</v>
      </c>
      <c r="D204" s="2474"/>
      <c r="E204" s="2474"/>
      <c r="F204" s="2474"/>
      <c r="G204" s="2474"/>
      <c r="H204" s="2488"/>
      <c r="I204" s="2488"/>
      <c r="J204" s="2488"/>
      <c r="K204" s="2488"/>
      <c r="L204" s="2488"/>
      <c r="M204" s="2488"/>
      <c r="N204" s="2488"/>
      <c r="O204" s="2488"/>
      <c r="P204" s="2488"/>
      <c r="Q204" s="2488"/>
      <c r="R204" s="2488"/>
      <c r="S204" s="2488"/>
      <c r="T204" s="2488"/>
      <c r="U204" s="2488"/>
      <c r="V204" s="2488"/>
      <c r="W204" s="2488"/>
    </row>
    <row r="205" spans="2:23" ht="33.75" customHeight="1" x14ac:dyDescent="0.45">
      <c r="B205" s="239" t="s">
        <v>2331</v>
      </c>
      <c r="C205" s="2474" t="s">
        <v>2332</v>
      </c>
      <c r="D205" s="2474"/>
      <c r="E205" s="2474"/>
      <c r="F205" s="2474"/>
      <c r="G205" s="2474"/>
      <c r="H205" s="2488"/>
      <c r="I205" s="2488"/>
      <c r="J205" s="2488"/>
      <c r="K205" s="2488"/>
      <c r="L205" s="2488"/>
      <c r="M205" s="2488"/>
      <c r="N205" s="2488"/>
      <c r="O205" s="2488"/>
      <c r="P205" s="2488"/>
      <c r="Q205" s="2488"/>
      <c r="R205" s="2488"/>
      <c r="S205" s="2488"/>
      <c r="T205" s="2488"/>
      <c r="U205" s="2488"/>
      <c r="V205" s="2488"/>
      <c r="W205" s="2488"/>
    </row>
    <row r="206" spans="2:23" ht="15" customHeight="1" x14ac:dyDescent="0.45">
      <c r="B206" s="239" t="s">
        <v>2333</v>
      </c>
      <c r="C206" s="2474" t="s">
        <v>2334</v>
      </c>
      <c r="D206" s="2474"/>
      <c r="E206" s="2474"/>
      <c r="F206" s="2474"/>
      <c r="G206" s="2474"/>
      <c r="H206" s="2488"/>
      <c r="I206" s="2488"/>
      <c r="J206" s="2488"/>
      <c r="K206" s="2488"/>
      <c r="L206" s="2488"/>
      <c r="M206" s="2488"/>
      <c r="N206" s="2488"/>
      <c r="O206" s="2488"/>
      <c r="P206" s="2488"/>
      <c r="Q206" s="2488"/>
      <c r="R206" s="2488"/>
      <c r="S206" s="2488"/>
      <c r="T206" s="2488"/>
      <c r="U206" s="2488"/>
      <c r="V206" s="2488"/>
      <c r="W206" s="2488"/>
    </row>
    <row r="207" spans="2:23" ht="15" customHeight="1" x14ac:dyDescent="0.45">
      <c r="B207" s="234">
        <v>5</v>
      </c>
      <c r="C207" s="2476" t="s">
        <v>679</v>
      </c>
      <c r="D207" s="2476"/>
      <c r="E207" s="2476"/>
      <c r="F207" s="2476"/>
      <c r="G207" s="2476"/>
      <c r="H207" s="2485"/>
      <c r="I207" s="2485"/>
      <c r="J207" s="2485"/>
      <c r="K207" s="2485"/>
      <c r="L207" s="2485"/>
      <c r="M207" s="2485"/>
      <c r="N207" s="2485"/>
      <c r="O207" s="2485"/>
      <c r="P207" s="2485"/>
      <c r="Q207" s="2485"/>
      <c r="R207" s="2485"/>
      <c r="S207" s="2485"/>
      <c r="T207" s="2485"/>
      <c r="U207" s="2485"/>
      <c r="V207" s="2485"/>
      <c r="W207" s="2485"/>
    </row>
    <row r="208" spans="2:23" ht="15" customHeight="1" x14ac:dyDescent="0.45">
      <c r="B208" s="234">
        <v>6</v>
      </c>
      <c r="C208" s="2476" t="s">
        <v>2335</v>
      </c>
      <c r="D208" s="2476"/>
      <c r="E208" s="2476"/>
      <c r="F208" s="2476"/>
      <c r="G208" s="2476"/>
      <c r="H208" s="2485"/>
      <c r="I208" s="2485"/>
      <c r="J208" s="2485"/>
      <c r="K208" s="2485"/>
      <c r="L208" s="2485"/>
      <c r="M208" s="2485"/>
      <c r="N208" s="2485"/>
      <c r="O208" s="2485"/>
      <c r="P208" s="2485"/>
      <c r="Q208" s="2485"/>
      <c r="R208" s="2485"/>
      <c r="S208" s="2485"/>
      <c r="T208" s="2485"/>
      <c r="U208" s="2485"/>
      <c r="V208" s="2485"/>
      <c r="W208" s="2485"/>
    </row>
    <row r="209" spans="2:23" ht="15" customHeight="1" x14ac:dyDescent="0.45">
      <c r="B209" s="234">
        <v>7</v>
      </c>
      <c r="C209" s="2476" t="s">
        <v>2336</v>
      </c>
      <c r="D209" s="2476"/>
      <c r="E209" s="2476"/>
      <c r="F209" s="2476"/>
      <c r="G209" s="2476"/>
      <c r="H209" s="2485"/>
      <c r="I209" s="2485"/>
      <c r="J209" s="2485"/>
      <c r="K209" s="2485"/>
      <c r="L209" s="2485"/>
      <c r="M209" s="2485"/>
      <c r="N209" s="2485"/>
      <c r="O209" s="2485"/>
      <c r="P209" s="2485"/>
      <c r="Q209" s="2485"/>
      <c r="R209" s="2485"/>
      <c r="S209" s="2485"/>
      <c r="T209" s="2485"/>
      <c r="U209" s="2485"/>
      <c r="V209" s="2485"/>
      <c r="W209" s="2485"/>
    </row>
    <row r="210" spans="2:23" ht="15" customHeight="1" x14ac:dyDescent="0.45">
      <c r="B210" s="234">
        <v>8</v>
      </c>
      <c r="C210" s="2476" t="s">
        <v>2337</v>
      </c>
      <c r="D210" s="2476"/>
      <c r="E210" s="2476"/>
      <c r="F210" s="2476"/>
      <c r="G210" s="2476"/>
      <c r="H210" s="2485"/>
      <c r="I210" s="2485"/>
      <c r="J210" s="2485"/>
      <c r="K210" s="2485"/>
      <c r="L210" s="2485"/>
      <c r="M210" s="2485"/>
      <c r="N210" s="2485"/>
      <c r="O210" s="2485"/>
      <c r="P210" s="2485"/>
      <c r="Q210" s="2485"/>
      <c r="R210" s="2485"/>
      <c r="S210" s="2485"/>
      <c r="T210" s="2485"/>
      <c r="U210" s="2485"/>
      <c r="V210" s="2485"/>
      <c r="W210" s="2485"/>
    </row>
    <row r="211" spans="2:23" ht="15" customHeight="1" x14ac:dyDescent="0.45">
      <c r="B211" s="234">
        <v>9</v>
      </c>
      <c r="C211" s="2476" t="s">
        <v>2338</v>
      </c>
      <c r="D211" s="2476"/>
      <c r="E211" s="2476"/>
      <c r="F211" s="2476"/>
      <c r="G211" s="2476"/>
      <c r="H211" s="2485"/>
      <c r="I211" s="2485"/>
      <c r="J211" s="2485"/>
      <c r="K211" s="2485"/>
      <c r="L211" s="2485"/>
      <c r="M211" s="2485"/>
      <c r="N211" s="2485"/>
      <c r="O211" s="2485"/>
      <c r="P211" s="2485"/>
      <c r="Q211" s="2485"/>
      <c r="R211" s="2485"/>
      <c r="S211" s="2485"/>
      <c r="T211" s="2485"/>
      <c r="U211" s="2485"/>
      <c r="V211" s="2485"/>
      <c r="W211" s="2485"/>
    </row>
    <row r="212" spans="2:23" ht="15" customHeight="1" x14ac:dyDescent="0.45">
      <c r="B212" s="239" t="s">
        <v>2220</v>
      </c>
      <c r="C212" s="2474" t="s">
        <v>2134</v>
      </c>
      <c r="D212" s="2474"/>
      <c r="E212" s="2474"/>
      <c r="F212" s="2474"/>
      <c r="G212" s="2474"/>
      <c r="H212" s="2488"/>
      <c r="I212" s="2488"/>
      <c r="J212" s="2488"/>
      <c r="K212" s="2488"/>
      <c r="L212" s="2488"/>
      <c r="M212" s="2488"/>
      <c r="N212" s="2488"/>
      <c r="O212" s="2488"/>
      <c r="P212" s="2488"/>
      <c r="Q212" s="2488"/>
      <c r="R212" s="2488"/>
      <c r="S212" s="2488"/>
      <c r="T212" s="2488"/>
      <c r="U212" s="2488"/>
      <c r="V212" s="2488"/>
      <c r="W212" s="2488"/>
    </row>
    <row r="213" spans="2:23" ht="15" customHeight="1" x14ac:dyDescent="0.45">
      <c r="B213" s="239" t="s">
        <v>2339</v>
      </c>
      <c r="C213" s="2474" t="s">
        <v>2224</v>
      </c>
      <c r="D213" s="2474"/>
      <c r="E213" s="2474"/>
      <c r="F213" s="2474"/>
      <c r="G213" s="2474"/>
      <c r="H213" s="2488"/>
      <c r="I213" s="2488"/>
      <c r="J213" s="2488"/>
      <c r="K213" s="2488"/>
      <c r="L213" s="2488"/>
      <c r="M213" s="2488"/>
      <c r="N213" s="2488"/>
      <c r="O213" s="2488"/>
      <c r="P213" s="2488"/>
      <c r="Q213" s="2488"/>
      <c r="R213" s="2488"/>
      <c r="S213" s="2488"/>
      <c r="T213" s="2488"/>
      <c r="U213" s="2488"/>
      <c r="V213" s="2488"/>
      <c r="W213" s="2488"/>
    </row>
    <row r="214" spans="2:23" ht="15" customHeight="1" x14ac:dyDescent="0.45">
      <c r="B214" s="234">
        <v>10</v>
      </c>
      <c r="C214" s="2476" t="s">
        <v>2225</v>
      </c>
      <c r="D214" s="2476"/>
      <c r="E214" s="2476"/>
      <c r="F214" s="2476"/>
      <c r="G214" s="2476"/>
      <c r="H214" s="2485"/>
      <c r="I214" s="2485"/>
      <c r="J214" s="2485"/>
      <c r="K214" s="2485"/>
      <c r="L214" s="2485"/>
      <c r="M214" s="2485"/>
      <c r="N214" s="2485"/>
      <c r="O214" s="2485"/>
      <c r="P214" s="2485"/>
      <c r="Q214" s="2485"/>
      <c r="R214" s="2485"/>
      <c r="S214" s="2485"/>
      <c r="T214" s="2485"/>
      <c r="U214" s="2485"/>
      <c r="V214" s="2485"/>
      <c r="W214" s="2485"/>
    </row>
    <row r="215" spans="2:23" ht="70.5" customHeight="1" x14ac:dyDescent="0.45">
      <c r="B215" s="234">
        <v>11</v>
      </c>
      <c r="C215" s="2476" t="s">
        <v>2340</v>
      </c>
      <c r="D215" s="2476"/>
      <c r="E215" s="2476"/>
      <c r="F215" s="2476"/>
      <c r="G215" s="2476"/>
      <c r="H215" s="2485"/>
      <c r="I215" s="2485"/>
      <c r="J215" s="2485"/>
      <c r="K215" s="2485"/>
      <c r="L215" s="2485"/>
      <c r="M215" s="2485"/>
      <c r="N215" s="2485"/>
      <c r="O215" s="2485"/>
      <c r="P215" s="2485"/>
      <c r="Q215" s="2485"/>
      <c r="R215" s="2485"/>
      <c r="S215" s="2485"/>
      <c r="T215" s="2485"/>
      <c r="U215" s="2485"/>
      <c r="V215" s="2485"/>
      <c r="W215" s="2485"/>
    </row>
    <row r="216" spans="2:23" ht="87" customHeight="1" x14ac:dyDescent="0.45">
      <c r="B216" s="234">
        <v>12</v>
      </c>
      <c r="C216" s="2476" t="s">
        <v>2341</v>
      </c>
      <c r="D216" s="2476"/>
      <c r="E216" s="2476"/>
      <c r="F216" s="2476"/>
      <c r="G216" s="2476"/>
      <c r="H216" s="2485"/>
      <c r="I216" s="2485"/>
      <c r="J216" s="2485"/>
      <c r="K216" s="2485"/>
      <c r="L216" s="2485"/>
      <c r="M216" s="2485"/>
      <c r="N216" s="2485"/>
      <c r="O216" s="2485"/>
      <c r="P216" s="2485"/>
      <c r="Q216" s="2485"/>
      <c r="R216" s="2485"/>
      <c r="S216" s="2485"/>
      <c r="T216" s="2485"/>
      <c r="U216" s="2485"/>
      <c r="V216" s="2485"/>
      <c r="W216" s="2485"/>
    </row>
    <row r="217" spans="2:23" ht="34.5" customHeight="1" x14ac:dyDescent="0.45">
      <c r="B217" s="234">
        <v>13</v>
      </c>
      <c r="C217" s="2476" t="s">
        <v>2342</v>
      </c>
      <c r="D217" s="2476"/>
      <c r="E217" s="2476"/>
      <c r="F217" s="2476"/>
      <c r="G217" s="2476"/>
      <c r="H217" s="2485"/>
      <c r="I217" s="2485"/>
      <c r="J217" s="2485"/>
      <c r="K217" s="2485"/>
      <c r="L217" s="2485"/>
      <c r="M217" s="2485"/>
      <c r="N217" s="2485"/>
      <c r="O217" s="2485"/>
      <c r="P217" s="2485"/>
      <c r="Q217" s="2485"/>
      <c r="R217" s="2485"/>
      <c r="S217" s="2485"/>
      <c r="T217" s="2485"/>
      <c r="U217" s="2485"/>
      <c r="V217" s="2485"/>
      <c r="W217" s="2485"/>
    </row>
    <row r="218" spans="2:23" ht="15" customHeight="1" x14ac:dyDescent="0.45">
      <c r="B218" s="239" t="s">
        <v>2343</v>
      </c>
      <c r="C218" s="2474" t="s">
        <v>2231</v>
      </c>
      <c r="D218" s="2474"/>
      <c r="E218" s="2474"/>
      <c r="F218" s="2474"/>
      <c r="G218" s="2474"/>
      <c r="H218" s="2488"/>
      <c r="I218" s="2488"/>
      <c r="J218" s="2488"/>
      <c r="K218" s="2488"/>
      <c r="L218" s="2488"/>
      <c r="M218" s="2488"/>
      <c r="N218" s="2488"/>
      <c r="O218" s="2488"/>
      <c r="P218" s="2488"/>
      <c r="Q218" s="2488"/>
      <c r="R218" s="2488"/>
      <c r="S218" s="2488"/>
      <c r="T218" s="2488"/>
      <c r="U218" s="2488"/>
      <c r="V218" s="2488"/>
      <c r="W218" s="2488"/>
    </row>
    <row r="219" spans="2:23" ht="15" customHeight="1" x14ac:dyDescent="0.45">
      <c r="B219" s="244"/>
      <c r="C219" s="2474" t="s">
        <v>2232</v>
      </c>
      <c r="D219" s="2474"/>
      <c r="E219" s="2474"/>
      <c r="F219" s="2474"/>
      <c r="G219" s="2474"/>
      <c r="H219" s="2488"/>
      <c r="I219" s="2488"/>
      <c r="J219" s="2488"/>
      <c r="K219" s="2488"/>
      <c r="L219" s="2488"/>
      <c r="M219" s="2488"/>
      <c r="N219" s="2488"/>
      <c r="O219" s="2488"/>
      <c r="P219" s="2488"/>
      <c r="Q219" s="2488"/>
      <c r="R219" s="2488"/>
      <c r="S219" s="2488"/>
      <c r="T219" s="2488"/>
      <c r="U219" s="2488"/>
      <c r="V219" s="2488"/>
      <c r="W219" s="2488"/>
    </row>
    <row r="220" spans="2:23" ht="15" customHeight="1" x14ac:dyDescent="0.45">
      <c r="B220" s="239" t="s">
        <v>2344</v>
      </c>
      <c r="C220" s="2474" t="s">
        <v>2233</v>
      </c>
      <c r="D220" s="2474"/>
      <c r="E220" s="2474"/>
      <c r="F220" s="2474"/>
      <c r="G220" s="2474"/>
      <c r="H220" s="2488"/>
      <c r="I220" s="2488"/>
      <c r="J220" s="2488"/>
      <c r="K220" s="2488"/>
      <c r="L220" s="2488"/>
      <c r="M220" s="2488"/>
      <c r="N220" s="2488"/>
      <c r="O220" s="2488"/>
      <c r="P220" s="2488"/>
      <c r="Q220" s="2488"/>
      <c r="R220" s="2488"/>
      <c r="S220" s="2488"/>
      <c r="T220" s="2488"/>
      <c r="U220" s="2488"/>
      <c r="V220" s="2488"/>
      <c r="W220" s="2488"/>
    </row>
    <row r="221" spans="2:23" ht="15" customHeight="1" x14ac:dyDescent="0.45">
      <c r="B221" s="239" t="s">
        <v>2345</v>
      </c>
      <c r="C221" s="2474" t="s">
        <v>2234</v>
      </c>
      <c r="D221" s="2474"/>
      <c r="E221" s="2474"/>
      <c r="F221" s="2474"/>
      <c r="G221" s="2474"/>
      <c r="H221" s="2488"/>
      <c r="I221" s="2488"/>
      <c r="J221" s="2488"/>
      <c r="K221" s="2488"/>
      <c r="L221" s="2488"/>
      <c r="M221" s="2488"/>
      <c r="N221" s="2488"/>
      <c r="O221" s="2488"/>
      <c r="P221" s="2488"/>
      <c r="Q221" s="2488"/>
      <c r="R221" s="2488"/>
      <c r="S221" s="2488"/>
      <c r="T221" s="2488"/>
      <c r="U221" s="2488"/>
      <c r="V221" s="2488"/>
      <c r="W221" s="2488"/>
    </row>
    <row r="222" spans="2:23" ht="15" customHeight="1" x14ac:dyDescent="0.45">
      <c r="B222" s="239" t="s">
        <v>2346</v>
      </c>
      <c r="C222" s="2474" t="s">
        <v>2235</v>
      </c>
      <c r="D222" s="2474"/>
      <c r="E222" s="2474"/>
      <c r="F222" s="2474"/>
      <c r="G222" s="2474"/>
      <c r="H222" s="2488"/>
      <c r="I222" s="2488"/>
      <c r="J222" s="2488"/>
      <c r="K222" s="2488"/>
      <c r="L222" s="2488"/>
      <c r="M222" s="2488"/>
      <c r="N222" s="2488"/>
      <c r="O222" s="2488"/>
      <c r="P222" s="2488"/>
      <c r="Q222" s="2488"/>
      <c r="R222" s="2488"/>
      <c r="S222" s="2488"/>
      <c r="T222" s="2488"/>
      <c r="U222" s="2488"/>
      <c r="V222" s="2488"/>
      <c r="W222" s="2488"/>
    </row>
    <row r="223" spans="2:23" ht="99" customHeight="1" x14ac:dyDescent="0.45">
      <c r="B223" s="234" t="s">
        <v>2347</v>
      </c>
      <c r="C223" s="2476" t="s">
        <v>2348</v>
      </c>
      <c r="D223" s="2476"/>
      <c r="E223" s="2476"/>
      <c r="F223" s="2476"/>
      <c r="G223" s="2476"/>
      <c r="H223" s="2485"/>
      <c r="I223" s="2485"/>
      <c r="J223" s="2485"/>
      <c r="K223" s="2485"/>
      <c r="L223" s="2485"/>
      <c r="M223" s="2485"/>
      <c r="N223" s="2485"/>
      <c r="O223" s="2485"/>
      <c r="P223" s="2485"/>
      <c r="Q223" s="2485"/>
      <c r="R223" s="2485"/>
      <c r="S223" s="2485"/>
      <c r="T223" s="2485"/>
      <c r="U223" s="2485"/>
      <c r="V223" s="2485"/>
      <c r="W223" s="2485"/>
    </row>
    <row r="224" spans="2:23" x14ac:dyDescent="0.45">
      <c r="B224" s="234">
        <v>15</v>
      </c>
      <c r="C224" s="2476" t="s">
        <v>2238</v>
      </c>
      <c r="D224" s="2476"/>
      <c r="E224" s="2476"/>
      <c r="F224" s="2476"/>
      <c r="G224" s="2476"/>
      <c r="H224" s="2485"/>
      <c r="I224" s="2485"/>
      <c r="J224" s="2485"/>
      <c r="K224" s="2485"/>
      <c r="L224" s="2485"/>
      <c r="M224" s="2485"/>
      <c r="N224" s="2485"/>
      <c r="O224" s="2485"/>
      <c r="P224" s="2485"/>
      <c r="Q224" s="2485"/>
      <c r="R224" s="2485"/>
      <c r="S224" s="2485"/>
      <c r="T224" s="2485"/>
      <c r="U224" s="2485"/>
      <c r="V224" s="2485"/>
      <c r="W224" s="2485"/>
    </row>
    <row r="225" spans="2:23" ht="15" customHeight="1" x14ac:dyDescent="0.45">
      <c r="B225" s="239" t="s">
        <v>2138</v>
      </c>
      <c r="C225" s="2474" t="s">
        <v>2264</v>
      </c>
      <c r="D225" s="2474"/>
      <c r="E225" s="2474"/>
      <c r="F225" s="2474"/>
      <c r="G225" s="2474"/>
      <c r="H225" s="2488"/>
      <c r="I225" s="2488"/>
      <c r="J225" s="2488"/>
      <c r="K225" s="2488"/>
      <c r="L225" s="2488"/>
      <c r="M225" s="2488"/>
      <c r="N225" s="2488"/>
      <c r="O225" s="2488"/>
      <c r="P225" s="2488"/>
      <c r="Q225" s="2488"/>
      <c r="R225" s="2488"/>
      <c r="S225" s="2488"/>
      <c r="T225" s="2488"/>
      <c r="U225" s="2488"/>
      <c r="V225" s="2488"/>
      <c r="W225" s="2488"/>
    </row>
    <row r="226" spans="2:23" ht="15" customHeight="1" x14ac:dyDescent="0.45">
      <c r="B226" s="239" t="s">
        <v>2139</v>
      </c>
      <c r="C226" s="2474" t="s">
        <v>2264</v>
      </c>
      <c r="D226" s="2474"/>
      <c r="E226" s="2474"/>
      <c r="F226" s="2474"/>
      <c r="G226" s="2474"/>
      <c r="H226" s="2488"/>
      <c r="I226" s="2488"/>
      <c r="J226" s="2488"/>
      <c r="K226" s="2488"/>
      <c r="L226" s="2488"/>
      <c r="M226" s="2488"/>
      <c r="N226" s="2488"/>
      <c r="O226" s="2488"/>
      <c r="P226" s="2488"/>
      <c r="Q226" s="2488"/>
      <c r="R226" s="2488"/>
      <c r="S226" s="2488"/>
      <c r="T226" s="2488"/>
      <c r="U226" s="2488"/>
      <c r="V226" s="2488"/>
      <c r="W226" s="2488"/>
    </row>
    <row r="227" spans="2:23" ht="15" customHeight="1" x14ac:dyDescent="0.45">
      <c r="B227" s="239" t="s">
        <v>2140</v>
      </c>
      <c r="C227" s="2474" t="s">
        <v>2267</v>
      </c>
      <c r="D227" s="2474"/>
      <c r="E227" s="2474"/>
      <c r="F227" s="2474"/>
      <c r="G227" s="2474"/>
      <c r="H227" s="2488"/>
      <c r="I227" s="2488"/>
      <c r="J227" s="2488"/>
      <c r="K227" s="2488"/>
      <c r="L227" s="2488"/>
      <c r="M227" s="2488"/>
      <c r="N227" s="2488"/>
      <c r="O227" s="2488"/>
      <c r="P227" s="2488"/>
      <c r="Q227" s="2488"/>
      <c r="R227" s="2488"/>
      <c r="S227" s="2488"/>
      <c r="T227" s="2488"/>
      <c r="U227" s="2488"/>
      <c r="V227" s="2488"/>
      <c r="W227" s="2488"/>
    </row>
    <row r="228" spans="2:23" ht="17.5" x14ac:dyDescent="0.45">
      <c r="B228" s="231" t="s">
        <v>2349</v>
      </c>
      <c r="C228" s="245"/>
      <c r="D228" s="245"/>
      <c r="E228" s="245"/>
      <c r="F228" s="245"/>
      <c r="G228" s="245"/>
      <c r="H228" s="245"/>
      <c r="I228" s="245"/>
      <c r="J228" s="245"/>
      <c r="K228" s="245"/>
      <c r="L228" s="245"/>
      <c r="M228" s="245"/>
      <c r="N228" s="245"/>
      <c r="O228" s="245"/>
      <c r="P228" s="245"/>
      <c r="Q228" s="245"/>
      <c r="R228" s="245"/>
      <c r="S228" s="245"/>
      <c r="T228" s="245"/>
      <c r="U228" s="245"/>
      <c r="V228" s="245"/>
      <c r="W228" s="245"/>
    </row>
    <row r="229" spans="2:23" ht="17.5" x14ac:dyDescent="0.45">
      <c r="B229" s="246"/>
    </row>
    <row r="230" spans="2:23" ht="17.5" x14ac:dyDescent="0.45">
      <c r="B230" s="2489" t="s">
        <v>405</v>
      </c>
      <c r="C230" s="2489"/>
      <c r="D230" s="2489"/>
      <c r="E230" s="2489"/>
      <c r="P230" s="2490" t="s">
        <v>2350</v>
      </c>
      <c r="Q230" s="2490"/>
      <c r="R230" s="2490"/>
      <c r="S230" s="2490"/>
      <c r="T230" s="2490"/>
      <c r="U230" s="2490"/>
      <c r="V230" s="2490"/>
      <c r="W230" s="2490"/>
    </row>
    <row r="231" spans="2:23" ht="17.5" x14ac:dyDescent="0.45">
      <c r="B231" s="2491" t="s">
        <v>2351</v>
      </c>
      <c r="C231" s="2491"/>
      <c r="D231" s="2491"/>
      <c r="E231" s="2491"/>
      <c r="P231" s="2489" t="s">
        <v>2352</v>
      </c>
      <c r="Q231" s="2489"/>
      <c r="R231" s="2489"/>
      <c r="S231" s="2489"/>
      <c r="T231" s="2489"/>
      <c r="U231" s="2489"/>
      <c r="V231" s="2489"/>
      <c r="W231" s="2489"/>
    </row>
    <row r="232" spans="2:23" ht="17.5" x14ac:dyDescent="0.45">
      <c r="B232" s="2491" t="s">
        <v>2353</v>
      </c>
      <c r="C232" s="2491"/>
      <c r="D232" s="2491"/>
      <c r="E232" s="2491"/>
      <c r="P232" s="2490" t="s">
        <v>403</v>
      </c>
      <c r="Q232" s="2490"/>
      <c r="R232" s="2490"/>
      <c r="S232" s="2490"/>
      <c r="T232" s="2490"/>
      <c r="U232" s="2490"/>
      <c r="V232" s="2490"/>
      <c r="W232" s="2490"/>
    </row>
    <row r="233" spans="2:23" ht="17.5" x14ac:dyDescent="0.45">
      <c r="B233" s="247"/>
      <c r="C233" s="201"/>
    </row>
    <row r="234" spans="2:23" ht="17.5" x14ac:dyDescent="0.45">
      <c r="B234" s="248"/>
      <c r="C234" s="247"/>
    </row>
    <row r="235" spans="2:23" ht="17.5" x14ac:dyDescent="0.45">
      <c r="B235" s="248"/>
      <c r="C235" s="201"/>
    </row>
    <row r="236" spans="2:23" ht="17.5" x14ac:dyDescent="0.45">
      <c r="B236" s="248"/>
      <c r="C236" s="247"/>
    </row>
    <row r="239" spans="2:23" ht="17.5" x14ac:dyDescent="0.45">
      <c r="P239" s="2489">
        <f>KB_GD</f>
        <v>0</v>
      </c>
      <c r="Q239" s="2489"/>
      <c r="R239" s="2489"/>
      <c r="S239" s="2489"/>
      <c r="T239" s="2489"/>
      <c r="U239" s="2489"/>
      <c r="V239" s="2489"/>
      <c r="W239" s="2489"/>
    </row>
  </sheetData>
  <mergeCells count="1241">
    <mergeCell ref="P239:W239"/>
    <mergeCell ref="B230:E230"/>
    <mergeCell ref="P230:W230"/>
    <mergeCell ref="B231:E231"/>
    <mergeCell ref="P231:W231"/>
    <mergeCell ref="B232:E232"/>
    <mergeCell ref="P232:W232"/>
    <mergeCell ref="C226:G226"/>
    <mergeCell ref="H226:K226"/>
    <mergeCell ref="L226:O226"/>
    <mergeCell ref="P226:S226"/>
    <mergeCell ref="T226:W226"/>
    <mergeCell ref="C227:G227"/>
    <mergeCell ref="H227:K227"/>
    <mergeCell ref="L227:O227"/>
    <mergeCell ref="P227:S227"/>
    <mergeCell ref="T227:W227"/>
    <mergeCell ref="C224:G224"/>
    <mergeCell ref="H224:K224"/>
    <mergeCell ref="L224:O224"/>
    <mergeCell ref="P224:S224"/>
    <mergeCell ref="T224:W224"/>
    <mergeCell ref="C225:G225"/>
    <mergeCell ref="H225:K225"/>
    <mergeCell ref="L225:O225"/>
    <mergeCell ref="P225:S225"/>
    <mergeCell ref="T225:W225"/>
    <mergeCell ref="C222:G222"/>
    <mergeCell ref="H222:K222"/>
    <mergeCell ref="L222:O222"/>
    <mergeCell ref="P222:S222"/>
    <mergeCell ref="T222:W222"/>
    <mergeCell ref="C223:G223"/>
    <mergeCell ref="H223:K223"/>
    <mergeCell ref="L223:O223"/>
    <mergeCell ref="P223:S223"/>
    <mergeCell ref="T223:W223"/>
    <mergeCell ref="C220:G220"/>
    <mergeCell ref="H220:K220"/>
    <mergeCell ref="L220:O220"/>
    <mergeCell ref="P220:S220"/>
    <mergeCell ref="T220:W220"/>
    <mergeCell ref="C221:G221"/>
    <mergeCell ref="H221:K221"/>
    <mergeCell ref="L221:O221"/>
    <mergeCell ref="P221:S221"/>
    <mergeCell ref="T221:W221"/>
    <mergeCell ref="C218:G218"/>
    <mergeCell ref="H218:K218"/>
    <mergeCell ref="L218:O218"/>
    <mergeCell ref="P218:S218"/>
    <mergeCell ref="T218:W218"/>
    <mergeCell ref="C219:G219"/>
    <mergeCell ref="H219:K219"/>
    <mergeCell ref="L219:O219"/>
    <mergeCell ref="P219:S219"/>
    <mergeCell ref="T219:W219"/>
    <mergeCell ref="C216:G216"/>
    <mergeCell ref="H216:K216"/>
    <mergeCell ref="L216:O216"/>
    <mergeCell ref="P216:S216"/>
    <mergeCell ref="T216:W216"/>
    <mergeCell ref="C217:G217"/>
    <mergeCell ref="H217:K217"/>
    <mergeCell ref="L217:O217"/>
    <mergeCell ref="P217:S217"/>
    <mergeCell ref="T217:W217"/>
    <mergeCell ref="C214:G214"/>
    <mergeCell ref="H214:K214"/>
    <mergeCell ref="L214:O214"/>
    <mergeCell ref="P214:S214"/>
    <mergeCell ref="T214:W214"/>
    <mergeCell ref="C215:G215"/>
    <mergeCell ref="H215:K215"/>
    <mergeCell ref="L215:O215"/>
    <mergeCell ref="P215:S215"/>
    <mergeCell ref="T215:W215"/>
    <mergeCell ref="C212:G212"/>
    <mergeCell ref="H212:K212"/>
    <mergeCell ref="L212:O212"/>
    <mergeCell ref="P212:S212"/>
    <mergeCell ref="T212:W212"/>
    <mergeCell ref="C213:G213"/>
    <mergeCell ref="H213:K213"/>
    <mergeCell ref="L213:O213"/>
    <mergeCell ref="P213:S213"/>
    <mergeCell ref="T213:W213"/>
    <mergeCell ref="C210:G210"/>
    <mergeCell ref="H210:K210"/>
    <mergeCell ref="L210:O210"/>
    <mergeCell ref="P210:S210"/>
    <mergeCell ref="T210:W210"/>
    <mergeCell ref="C211:G211"/>
    <mergeCell ref="H211:K211"/>
    <mergeCell ref="L211:O211"/>
    <mergeCell ref="P211:S211"/>
    <mergeCell ref="T211:W211"/>
    <mergeCell ref="C208:G208"/>
    <mergeCell ref="H208:K208"/>
    <mergeCell ref="L208:O208"/>
    <mergeCell ref="P208:S208"/>
    <mergeCell ref="T208:W208"/>
    <mergeCell ref="C209:G209"/>
    <mergeCell ref="H209:K209"/>
    <mergeCell ref="L209:O209"/>
    <mergeCell ref="P209:S209"/>
    <mergeCell ref="T209:W209"/>
    <mergeCell ref="C206:G206"/>
    <mergeCell ref="H206:K206"/>
    <mergeCell ref="L206:O206"/>
    <mergeCell ref="P206:S206"/>
    <mergeCell ref="T206:W206"/>
    <mergeCell ref="C207:G207"/>
    <mergeCell ref="H207:K207"/>
    <mergeCell ref="L207:O207"/>
    <mergeCell ref="P207:S207"/>
    <mergeCell ref="T207:W207"/>
    <mergeCell ref="C204:G204"/>
    <mergeCell ref="H204:K204"/>
    <mergeCell ref="L204:O204"/>
    <mergeCell ref="P204:S204"/>
    <mergeCell ref="T204:W204"/>
    <mergeCell ref="C205:G205"/>
    <mergeCell ref="H205:K205"/>
    <mergeCell ref="L205:O205"/>
    <mergeCell ref="P205:S205"/>
    <mergeCell ref="T205:W205"/>
    <mergeCell ref="C202:G202"/>
    <mergeCell ref="H202:K202"/>
    <mergeCell ref="L202:O202"/>
    <mergeCell ref="P202:S202"/>
    <mergeCell ref="T202:W202"/>
    <mergeCell ref="C203:G203"/>
    <mergeCell ref="H203:K203"/>
    <mergeCell ref="L203:O203"/>
    <mergeCell ref="P203:S203"/>
    <mergeCell ref="T203:W203"/>
    <mergeCell ref="C200:G200"/>
    <mergeCell ref="H200:K200"/>
    <mergeCell ref="L200:O200"/>
    <mergeCell ref="P200:S200"/>
    <mergeCell ref="T200:W200"/>
    <mergeCell ref="C201:G201"/>
    <mergeCell ref="H201:K201"/>
    <mergeCell ref="L201:O201"/>
    <mergeCell ref="P201:S201"/>
    <mergeCell ref="T201:W201"/>
    <mergeCell ref="C198:G198"/>
    <mergeCell ref="H198:K198"/>
    <mergeCell ref="L198:O198"/>
    <mergeCell ref="P198:S198"/>
    <mergeCell ref="T198:W198"/>
    <mergeCell ref="C199:G199"/>
    <mergeCell ref="H199:K199"/>
    <mergeCell ref="L199:O199"/>
    <mergeCell ref="P199:S199"/>
    <mergeCell ref="T199:W199"/>
    <mergeCell ref="C196:G196"/>
    <mergeCell ref="H196:K196"/>
    <mergeCell ref="L196:O196"/>
    <mergeCell ref="P196:S196"/>
    <mergeCell ref="T196:W196"/>
    <mergeCell ref="C197:G197"/>
    <mergeCell ref="H197:K197"/>
    <mergeCell ref="L197:O197"/>
    <mergeCell ref="P197:S197"/>
    <mergeCell ref="T197:W197"/>
    <mergeCell ref="C194:G194"/>
    <mergeCell ref="H194:K194"/>
    <mergeCell ref="L194:O194"/>
    <mergeCell ref="P194:S194"/>
    <mergeCell ref="T194:W194"/>
    <mergeCell ref="C195:G195"/>
    <mergeCell ref="H195:K195"/>
    <mergeCell ref="L195:O195"/>
    <mergeCell ref="P195:S195"/>
    <mergeCell ref="T195:W195"/>
    <mergeCell ref="C192:G192"/>
    <mergeCell ref="H192:K192"/>
    <mergeCell ref="L192:O192"/>
    <mergeCell ref="P192:S192"/>
    <mergeCell ref="T192:W192"/>
    <mergeCell ref="C193:G193"/>
    <mergeCell ref="H193:K193"/>
    <mergeCell ref="L193:O193"/>
    <mergeCell ref="P193:S193"/>
    <mergeCell ref="T193:W193"/>
    <mergeCell ref="C190:G190"/>
    <mergeCell ref="H190:K190"/>
    <mergeCell ref="L190:O190"/>
    <mergeCell ref="P190:S190"/>
    <mergeCell ref="T190:W190"/>
    <mergeCell ref="C191:G191"/>
    <mergeCell ref="H191:K191"/>
    <mergeCell ref="L191:O191"/>
    <mergeCell ref="P191:S191"/>
    <mergeCell ref="T191:W191"/>
    <mergeCell ref="C188:G188"/>
    <mergeCell ref="H188:K188"/>
    <mergeCell ref="L188:O188"/>
    <mergeCell ref="P188:S188"/>
    <mergeCell ref="T188:W188"/>
    <mergeCell ref="C189:G189"/>
    <mergeCell ref="H189:K189"/>
    <mergeCell ref="L189:O189"/>
    <mergeCell ref="P189:S189"/>
    <mergeCell ref="T189:W189"/>
    <mergeCell ref="C186:G186"/>
    <mergeCell ref="H186:K186"/>
    <mergeCell ref="L186:O186"/>
    <mergeCell ref="P186:S186"/>
    <mergeCell ref="T186:W186"/>
    <mergeCell ref="C187:G187"/>
    <mergeCell ref="H187:K187"/>
    <mergeCell ref="L187:O187"/>
    <mergeCell ref="P187:S187"/>
    <mergeCell ref="T187:W187"/>
    <mergeCell ref="C184:G184"/>
    <mergeCell ref="H184:K184"/>
    <mergeCell ref="L184:O184"/>
    <mergeCell ref="P184:S184"/>
    <mergeCell ref="T184:W184"/>
    <mergeCell ref="C185:G185"/>
    <mergeCell ref="H185:K185"/>
    <mergeCell ref="L185:O185"/>
    <mergeCell ref="P185:S185"/>
    <mergeCell ref="T185:W185"/>
    <mergeCell ref="C182:G182"/>
    <mergeCell ref="H182:K182"/>
    <mergeCell ref="L182:O182"/>
    <mergeCell ref="P182:S182"/>
    <mergeCell ref="T182:W182"/>
    <mergeCell ref="C183:G183"/>
    <mergeCell ref="H183:K183"/>
    <mergeCell ref="L183:O183"/>
    <mergeCell ref="P183:S183"/>
    <mergeCell ref="T183:W183"/>
    <mergeCell ref="T179:W180"/>
    <mergeCell ref="C180:G180"/>
    <mergeCell ref="C181:G181"/>
    <mergeCell ref="H181:K181"/>
    <mergeCell ref="L181:O181"/>
    <mergeCell ref="P181:S181"/>
    <mergeCell ref="T181:W181"/>
    <mergeCell ref="C178:G178"/>
    <mergeCell ref="H178:K178"/>
    <mergeCell ref="L178:O178"/>
    <mergeCell ref="P178:S178"/>
    <mergeCell ref="T178:W178"/>
    <mergeCell ref="B179:B180"/>
    <mergeCell ref="C179:G179"/>
    <mergeCell ref="H179:K180"/>
    <mergeCell ref="L179:O180"/>
    <mergeCell ref="P179:S180"/>
    <mergeCell ref="C176:G176"/>
    <mergeCell ref="H176:K176"/>
    <mergeCell ref="L176:O176"/>
    <mergeCell ref="P176:S176"/>
    <mergeCell ref="T176:W176"/>
    <mergeCell ref="C177:G177"/>
    <mergeCell ref="H177:K177"/>
    <mergeCell ref="L177:O177"/>
    <mergeCell ref="P177:S177"/>
    <mergeCell ref="T177:W177"/>
    <mergeCell ref="C174:G174"/>
    <mergeCell ref="H174:K174"/>
    <mergeCell ref="L174:O174"/>
    <mergeCell ref="P174:S174"/>
    <mergeCell ref="T174:W174"/>
    <mergeCell ref="C175:G175"/>
    <mergeCell ref="H175:K175"/>
    <mergeCell ref="L175:O175"/>
    <mergeCell ref="P175:S175"/>
    <mergeCell ref="T175:W175"/>
    <mergeCell ref="C172:G172"/>
    <mergeCell ref="H172:K172"/>
    <mergeCell ref="L172:O172"/>
    <mergeCell ref="P172:S172"/>
    <mergeCell ref="T172:W172"/>
    <mergeCell ref="C173:G173"/>
    <mergeCell ref="H173:K173"/>
    <mergeCell ref="L173:O173"/>
    <mergeCell ref="P173:S173"/>
    <mergeCell ref="T173:W173"/>
    <mergeCell ref="C170:G170"/>
    <mergeCell ref="H170:K170"/>
    <mergeCell ref="L170:O170"/>
    <mergeCell ref="P170:S170"/>
    <mergeCell ref="T170:W170"/>
    <mergeCell ref="C171:G171"/>
    <mergeCell ref="H171:K171"/>
    <mergeCell ref="L171:O171"/>
    <mergeCell ref="P171:S171"/>
    <mergeCell ref="T171:W171"/>
    <mergeCell ref="C168:G168"/>
    <mergeCell ref="H168:K168"/>
    <mergeCell ref="L168:O168"/>
    <mergeCell ref="P168:S168"/>
    <mergeCell ref="T168:W168"/>
    <mergeCell ref="C169:G169"/>
    <mergeCell ref="H169:K169"/>
    <mergeCell ref="L169:O169"/>
    <mergeCell ref="P169:S169"/>
    <mergeCell ref="T169:W169"/>
    <mergeCell ref="C166:G166"/>
    <mergeCell ref="H166:K166"/>
    <mergeCell ref="L166:O166"/>
    <mergeCell ref="P166:S166"/>
    <mergeCell ref="T166:W166"/>
    <mergeCell ref="C167:G167"/>
    <mergeCell ref="H167:K167"/>
    <mergeCell ref="L167:O167"/>
    <mergeCell ref="P167:S167"/>
    <mergeCell ref="T167:W167"/>
    <mergeCell ref="B164:B165"/>
    <mergeCell ref="C164:G164"/>
    <mergeCell ref="H164:K165"/>
    <mergeCell ref="L164:O165"/>
    <mergeCell ref="P164:S165"/>
    <mergeCell ref="T164:W165"/>
    <mergeCell ref="C165:G165"/>
    <mergeCell ref="T162:W162"/>
    <mergeCell ref="C163:G163"/>
    <mergeCell ref="H163:K163"/>
    <mergeCell ref="L163:O163"/>
    <mergeCell ref="P163:S163"/>
    <mergeCell ref="T163:W163"/>
    <mergeCell ref="C161:G161"/>
    <mergeCell ref="H161:K161"/>
    <mergeCell ref="L161:O161"/>
    <mergeCell ref="P161:S161"/>
    <mergeCell ref="T161:W161"/>
    <mergeCell ref="B162:B163"/>
    <mergeCell ref="C162:G162"/>
    <mergeCell ref="H162:K162"/>
    <mergeCell ref="L162:O162"/>
    <mergeCell ref="P162:S162"/>
    <mergeCell ref="B159:B160"/>
    <mergeCell ref="C159:G160"/>
    <mergeCell ref="H159:O159"/>
    <mergeCell ref="P159:S160"/>
    <mergeCell ref="T159:W160"/>
    <mergeCell ref="H160:K160"/>
    <mergeCell ref="L160:O160"/>
    <mergeCell ref="C154:G154"/>
    <mergeCell ref="H154:K154"/>
    <mergeCell ref="L154:O154"/>
    <mergeCell ref="P154:S154"/>
    <mergeCell ref="T154:W154"/>
    <mergeCell ref="B157:O157"/>
    <mergeCell ref="P157:S157"/>
    <mergeCell ref="T157:W157"/>
    <mergeCell ref="C152:G152"/>
    <mergeCell ref="H152:K152"/>
    <mergeCell ref="L152:O152"/>
    <mergeCell ref="P152:S152"/>
    <mergeCell ref="T152:W152"/>
    <mergeCell ref="C153:G153"/>
    <mergeCell ref="H153:K153"/>
    <mergeCell ref="L153:O153"/>
    <mergeCell ref="P153:S153"/>
    <mergeCell ref="T153:W153"/>
    <mergeCell ref="C150:G150"/>
    <mergeCell ref="H150:K150"/>
    <mergeCell ref="L150:O150"/>
    <mergeCell ref="P150:S150"/>
    <mergeCell ref="T150:W150"/>
    <mergeCell ref="C151:G151"/>
    <mergeCell ref="H151:K151"/>
    <mergeCell ref="L151:O151"/>
    <mergeCell ref="P151:S151"/>
    <mergeCell ref="T151:W151"/>
    <mergeCell ref="B148:B149"/>
    <mergeCell ref="C148:G148"/>
    <mergeCell ref="H148:K149"/>
    <mergeCell ref="L148:O149"/>
    <mergeCell ref="P148:S149"/>
    <mergeCell ref="T148:W149"/>
    <mergeCell ref="C149:G149"/>
    <mergeCell ref="C146:G146"/>
    <mergeCell ref="H146:K146"/>
    <mergeCell ref="L146:O146"/>
    <mergeCell ref="P146:S146"/>
    <mergeCell ref="T146:W146"/>
    <mergeCell ref="C147:G147"/>
    <mergeCell ref="H147:K147"/>
    <mergeCell ref="L147:O147"/>
    <mergeCell ref="P147:S147"/>
    <mergeCell ref="T147:W147"/>
    <mergeCell ref="C144:G144"/>
    <mergeCell ref="H144:K144"/>
    <mergeCell ref="L144:O144"/>
    <mergeCell ref="P144:S144"/>
    <mergeCell ref="T144:W144"/>
    <mergeCell ref="C145:G145"/>
    <mergeCell ref="H145:K145"/>
    <mergeCell ref="L145:O145"/>
    <mergeCell ref="P145:S145"/>
    <mergeCell ref="T145:W145"/>
    <mergeCell ref="C142:G142"/>
    <mergeCell ref="H142:K142"/>
    <mergeCell ref="L142:O142"/>
    <mergeCell ref="P142:S142"/>
    <mergeCell ref="T142:W142"/>
    <mergeCell ref="C143:G143"/>
    <mergeCell ref="H143:K143"/>
    <mergeCell ref="L143:O143"/>
    <mergeCell ref="P143:S143"/>
    <mergeCell ref="T143:W143"/>
    <mergeCell ref="C140:G140"/>
    <mergeCell ref="H140:K140"/>
    <mergeCell ref="L140:O140"/>
    <mergeCell ref="P140:S140"/>
    <mergeCell ref="T140:W140"/>
    <mergeCell ref="C141:G141"/>
    <mergeCell ref="H141:K141"/>
    <mergeCell ref="L141:O141"/>
    <mergeCell ref="P141:S141"/>
    <mergeCell ref="T141:W141"/>
    <mergeCell ref="C138:G138"/>
    <mergeCell ref="H138:K138"/>
    <mergeCell ref="L138:O138"/>
    <mergeCell ref="P138:S138"/>
    <mergeCell ref="T138:W138"/>
    <mergeCell ref="C139:G139"/>
    <mergeCell ref="H139:K139"/>
    <mergeCell ref="L139:O139"/>
    <mergeCell ref="P139:S139"/>
    <mergeCell ref="T139:W139"/>
    <mergeCell ref="C136:G136"/>
    <mergeCell ref="H136:K136"/>
    <mergeCell ref="L136:O136"/>
    <mergeCell ref="P136:S136"/>
    <mergeCell ref="T136:W136"/>
    <mergeCell ref="C137:G137"/>
    <mergeCell ref="H137:K137"/>
    <mergeCell ref="L137:O137"/>
    <mergeCell ref="P137:S137"/>
    <mergeCell ref="T137:W137"/>
    <mergeCell ref="C134:G134"/>
    <mergeCell ref="H134:K134"/>
    <mergeCell ref="L134:O134"/>
    <mergeCell ref="P134:S134"/>
    <mergeCell ref="T134:W134"/>
    <mergeCell ref="C135:G135"/>
    <mergeCell ref="H135:K135"/>
    <mergeCell ref="L135:O135"/>
    <mergeCell ref="P135:S135"/>
    <mergeCell ref="T135:W135"/>
    <mergeCell ref="C132:G132"/>
    <mergeCell ref="H132:K132"/>
    <mergeCell ref="L132:O132"/>
    <mergeCell ref="P132:S132"/>
    <mergeCell ref="T132:W132"/>
    <mergeCell ref="C133:G133"/>
    <mergeCell ref="H133:K133"/>
    <mergeCell ref="L133:O133"/>
    <mergeCell ref="P133:S133"/>
    <mergeCell ref="T133:W133"/>
    <mergeCell ref="B130:B131"/>
    <mergeCell ref="C130:G131"/>
    <mergeCell ref="H130:O130"/>
    <mergeCell ref="P130:S131"/>
    <mergeCell ref="T130:W131"/>
    <mergeCell ref="H131:K131"/>
    <mergeCell ref="L131:O131"/>
    <mergeCell ref="C125:G125"/>
    <mergeCell ref="H125:K125"/>
    <mergeCell ref="L125:O125"/>
    <mergeCell ref="P125:S125"/>
    <mergeCell ref="T125:W125"/>
    <mergeCell ref="B128:O128"/>
    <mergeCell ref="P128:S128"/>
    <mergeCell ref="T128:W128"/>
    <mergeCell ref="C123:G123"/>
    <mergeCell ref="H123:K123"/>
    <mergeCell ref="L123:O123"/>
    <mergeCell ref="P123:S123"/>
    <mergeCell ref="T123:W123"/>
    <mergeCell ref="C124:G124"/>
    <mergeCell ref="H124:K124"/>
    <mergeCell ref="L124:O124"/>
    <mergeCell ref="P124:S124"/>
    <mergeCell ref="T124:W124"/>
    <mergeCell ref="C121:G121"/>
    <mergeCell ref="H121:K121"/>
    <mergeCell ref="L121:O121"/>
    <mergeCell ref="P121:S121"/>
    <mergeCell ref="T121:W121"/>
    <mergeCell ref="C122:G122"/>
    <mergeCell ref="H122:K122"/>
    <mergeCell ref="L122:O122"/>
    <mergeCell ref="P122:S122"/>
    <mergeCell ref="T122:W122"/>
    <mergeCell ref="C119:G119"/>
    <mergeCell ref="H119:K119"/>
    <mergeCell ref="L119:O119"/>
    <mergeCell ref="P119:S119"/>
    <mergeCell ref="T119:W119"/>
    <mergeCell ref="C120:G120"/>
    <mergeCell ref="H120:K120"/>
    <mergeCell ref="L120:O120"/>
    <mergeCell ref="P120:S120"/>
    <mergeCell ref="T120:W120"/>
    <mergeCell ref="C117:G117"/>
    <mergeCell ref="H117:K117"/>
    <mergeCell ref="L117:O117"/>
    <mergeCell ref="P117:S117"/>
    <mergeCell ref="T117:W117"/>
    <mergeCell ref="C118:G118"/>
    <mergeCell ref="H118:K118"/>
    <mergeCell ref="L118:O118"/>
    <mergeCell ref="P118:S118"/>
    <mergeCell ref="T118:W118"/>
    <mergeCell ref="C115:G115"/>
    <mergeCell ref="H115:K115"/>
    <mergeCell ref="L115:O115"/>
    <mergeCell ref="P115:S115"/>
    <mergeCell ref="T115:W115"/>
    <mergeCell ref="C116:G116"/>
    <mergeCell ref="H116:K116"/>
    <mergeCell ref="L116:O116"/>
    <mergeCell ref="P116:S116"/>
    <mergeCell ref="T116:W116"/>
    <mergeCell ref="C113:G113"/>
    <mergeCell ref="H113:K113"/>
    <mergeCell ref="L113:O113"/>
    <mergeCell ref="P113:S113"/>
    <mergeCell ref="T113:W113"/>
    <mergeCell ref="C114:G114"/>
    <mergeCell ref="H114:K114"/>
    <mergeCell ref="L114:O114"/>
    <mergeCell ref="P114:S114"/>
    <mergeCell ref="T114:W114"/>
    <mergeCell ref="C111:G111"/>
    <mergeCell ref="H111:K111"/>
    <mergeCell ref="L111:O111"/>
    <mergeCell ref="P111:S111"/>
    <mergeCell ref="T111:W111"/>
    <mergeCell ref="C112:G112"/>
    <mergeCell ref="H112:K112"/>
    <mergeCell ref="L112:O112"/>
    <mergeCell ref="P112:S112"/>
    <mergeCell ref="T112:W112"/>
    <mergeCell ref="C109:G109"/>
    <mergeCell ref="H109:K109"/>
    <mergeCell ref="L109:O109"/>
    <mergeCell ref="P109:S109"/>
    <mergeCell ref="T109:W109"/>
    <mergeCell ref="C110:G110"/>
    <mergeCell ref="H110:K110"/>
    <mergeCell ref="L110:O110"/>
    <mergeCell ref="P110:S110"/>
    <mergeCell ref="T110:W110"/>
    <mergeCell ref="C107:G107"/>
    <mergeCell ref="H107:K107"/>
    <mergeCell ref="L107:O107"/>
    <mergeCell ref="P107:S107"/>
    <mergeCell ref="T107:W107"/>
    <mergeCell ref="C108:G108"/>
    <mergeCell ref="H108:K108"/>
    <mergeCell ref="L108:O108"/>
    <mergeCell ref="P108:S108"/>
    <mergeCell ref="T108:W108"/>
    <mergeCell ref="C105:G105"/>
    <mergeCell ref="H105:K105"/>
    <mergeCell ref="L105:O105"/>
    <mergeCell ref="P105:S105"/>
    <mergeCell ref="T105:W105"/>
    <mergeCell ref="C106:G106"/>
    <mergeCell ref="H106:K106"/>
    <mergeCell ref="L106:O106"/>
    <mergeCell ref="P106:S106"/>
    <mergeCell ref="T106:W106"/>
    <mergeCell ref="C103:G103"/>
    <mergeCell ref="H103:K103"/>
    <mergeCell ref="L103:O103"/>
    <mergeCell ref="P103:S103"/>
    <mergeCell ref="T103:W103"/>
    <mergeCell ref="C104:G104"/>
    <mergeCell ref="H104:K104"/>
    <mergeCell ref="L104:O104"/>
    <mergeCell ref="P104:S104"/>
    <mergeCell ref="T104:W104"/>
    <mergeCell ref="C101:G101"/>
    <mergeCell ref="H101:K101"/>
    <mergeCell ref="L101:O101"/>
    <mergeCell ref="P101:S101"/>
    <mergeCell ref="T101:W101"/>
    <mergeCell ref="C102:G102"/>
    <mergeCell ref="H102:K102"/>
    <mergeCell ref="L102:O102"/>
    <mergeCell ref="P102:S102"/>
    <mergeCell ref="T102:W102"/>
    <mergeCell ref="C99:G99"/>
    <mergeCell ref="H99:K99"/>
    <mergeCell ref="L99:O99"/>
    <mergeCell ref="P99:S99"/>
    <mergeCell ref="T99:W99"/>
    <mergeCell ref="C100:G100"/>
    <mergeCell ref="H100:K100"/>
    <mergeCell ref="L100:O100"/>
    <mergeCell ref="P100:S100"/>
    <mergeCell ref="T100:W100"/>
    <mergeCell ref="C97:G97"/>
    <mergeCell ref="H97:K97"/>
    <mergeCell ref="L97:O97"/>
    <mergeCell ref="P97:S97"/>
    <mergeCell ref="T97:W97"/>
    <mergeCell ref="C98:G98"/>
    <mergeCell ref="H98:K98"/>
    <mergeCell ref="L98:O98"/>
    <mergeCell ref="P98:S98"/>
    <mergeCell ref="T98:W98"/>
    <mergeCell ref="T95:W95"/>
    <mergeCell ref="C96:G96"/>
    <mergeCell ref="H96:K96"/>
    <mergeCell ref="L96:O96"/>
    <mergeCell ref="P96:S96"/>
    <mergeCell ref="T96:W96"/>
    <mergeCell ref="H94:K94"/>
    <mergeCell ref="L94:O94"/>
    <mergeCell ref="C95:G95"/>
    <mergeCell ref="H95:K95"/>
    <mergeCell ref="L95:O95"/>
    <mergeCell ref="P95:S95"/>
    <mergeCell ref="B84:W84"/>
    <mergeCell ref="B87:W87"/>
    <mergeCell ref="B91:O91"/>
    <mergeCell ref="P91:S91"/>
    <mergeCell ref="T91:W91"/>
    <mergeCell ref="B93:B94"/>
    <mergeCell ref="C93:G94"/>
    <mergeCell ref="H93:O93"/>
    <mergeCell ref="P93:S94"/>
    <mergeCell ref="T93:W94"/>
    <mergeCell ref="AJ83:AM83"/>
    <mergeCell ref="AN83:AO83"/>
    <mergeCell ref="AP83:AQ83"/>
    <mergeCell ref="AR83:AS83"/>
    <mergeCell ref="AT83:AU83"/>
    <mergeCell ref="AV83:AY83"/>
    <mergeCell ref="AT82:AU82"/>
    <mergeCell ref="AV82:AY82"/>
    <mergeCell ref="D83:G83"/>
    <mergeCell ref="H83:K83"/>
    <mergeCell ref="L83:O83"/>
    <mergeCell ref="P83:S83"/>
    <mergeCell ref="T83:W83"/>
    <mergeCell ref="X83:AA83"/>
    <mergeCell ref="AB83:AE83"/>
    <mergeCell ref="AF83:AI83"/>
    <mergeCell ref="AB82:AE82"/>
    <mergeCell ref="AF82:AI82"/>
    <mergeCell ref="AJ82:AM82"/>
    <mergeCell ref="AN82:AO82"/>
    <mergeCell ref="AP82:AQ82"/>
    <mergeCell ref="AR82:AS82"/>
    <mergeCell ref="D82:G82"/>
    <mergeCell ref="H82:K82"/>
    <mergeCell ref="L82:O82"/>
    <mergeCell ref="P82:S82"/>
    <mergeCell ref="T82:W82"/>
    <mergeCell ref="X82:AA82"/>
    <mergeCell ref="AJ81:AM81"/>
    <mergeCell ref="AN81:AO81"/>
    <mergeCell ref="AP81:AQ81"/>
    <mergeCell ref="AR81:AS81"/>
    <mergeCell ref="AT81:AU81"/>
    <mergeCell ref="AV81:AY81"/>
    <mergeCell ref="AT80:AU80"/>
    <mergeCell ref="AV80:AY80"/>
    <mergeCell ref="D81:G81"/>
    <mergeCell ref="H81:K81"/>
    <mergeCell ref="L81:O81"/>
    <mergeCell ref="P81:S81"/>
    <mergeCell ref="T81:W81"/>
    <mergeCell ref="X81:AA81"/>
    <mergeCell ref="AB81:AE81"/>
    <mergeCell ref="AF81:AI81"/>
    <mergeCell ref="AB80:AE80"/>
    <mergeCell ref="AF80:AI80"/>
    <mergeCell ref="AJ80:AM80"/>
    <mergeCell ref="AN80:AO80"/>
    <mergeCell ref="AP80:AQ80"/>
    <mergeCell ref="AR80:AS80"/>
    <mergeCell ref="D80:G80"/>
    <mergeCell ref="H80:K80"/>
    <mergeCell ref="L80:O80"/>
    <mergeCell ref="P80:S80"/>
    <mergeCell ref="T80:W80"/>
    <mergeCell ref="X80:AA80"/>
    <mergeCell ref="AJ79:AM79"/>
    <mergeCell ref="AN79:AO79"/>
    <mergeCell ref="AP79:AQ79"/>
    <mergeCell ref="AR79:AS79"/>
    <mergeCell ref="AT79:AU79"/>
    <mergeCell ref="AV79:AY79"/>
    <mergeCell ref="AT78:AU78"/>
    <mergeCell ref="AV78:AY78"/>
    <mergeCell ref="D79:G79"/>
    <mergeCell ref="H79:K79"/>
    <mergeCell ref="L79:O79"/>
    <mergeCell ref="P79:S79"/>
    <mergeCell ref="T79:W79"/>
    <mergeCell ref="X79:AA79"/>
    <mergeCell ref="AB79:AE79"/>
    <mergeCell ref="AF79:AI79"/>
    <mergeCell ref="AB78:AE78"/>
    <mergeCell ref="AF78:AI78"/>
    <mergeCell ref="AJ78:AM78"/>
    <mergeCell ref="AN78:AO78"/>
    <mergeCell ref="AP78:AQ78"/>
    <mergeCell ref="AR78:AS78"/>
    <mergeCell ref="D78:G78"/>
    <mergeCell ref="H78:K78"/>
    <mergeCell ref="L78:O78"/>
    <mergeCell ref="P78:S78"/>
    <mergeCell ref="T78:W78"/>
    <mergeCell ref="X78:AA78"/>
    <mergeCell ref="AJ77:AM77"/>
    <mergeCell ref="AN77:AO77"/>
    <mergeCell ref="AP77:AQ77"/>
    <mergeCell ref="AR77:AS77"/>
    <mergeCell ref="AT77:AU77"/>
    <mergeCell ref="AV77:AY77"/>
    <mergeCell ref="AT76:AU76"/>
    <mergeCell ref="AV76:AY76"/>
    <mergeCell ref="D77:G77"/>
    <mergeCell ref="H77:K77"/>
    <mergeCell ref="L77:O77"/>
    <mergeCell ref="P77:S77"/>
    <mergeCell ref="T77:W77"/>
    <mergeCell ref="X77:AA77"/>
    <mergeCell ref="AB77:AE77"/>
    <mergeCell ref="AF77:AI77"/>
    <mergeCell ref="AB76:AE76"/>
    <mergeCell ref="AF76:AI76"/>
    <mergeCell ref="AJ76:AM76"/>
    <mergeCell ref="AN76:AO76"/>
    <mergeCell ref="AP76:AQ76"/>
    <mergeCell ref="AR76:AS76"/>
    <mergeCell ref="D76:G76"/>
    <mergeCell ref="H76:K76"/>
    <mergeCell ref="L76:O76"/>
    <mergeCell ref="P76:S76"/>
    <mergeCell ref="T76:W76"/>
    <mergeCell ref="X76:AA76"/>
    <mergeCell ref="AJ75:AM75"/>
    <mergeCell ref="AN75:AO75"/>
    <mergeCell ref="AP75:AQ75"/>
    <mergeCell ref="AR75:AS75"/>
    <mergeCell ref="AT75:AU75"/>
    <mergeCell ref="AV75:AY75"/>
    <mergeCell ref="AT74:AU74"/>
    <mergeCell ref="AV74:AY74"/>
    <mergeCell ref="D75:G75"/>
    <mergeCell ref="H75:K75"/>
    <mergeCell ref="L75:O75"/>
    <mergeCell ref="P75:S75"/>
    <mergeCell ref="T75:W75"/>
    <mergeCell ref="X75:AA75"/>
    <mergeCell ref="AB75:AE75"/>
    <mergeCell ref="AF75:AI75"/>
    <mergeCell ref="AB74:AE74"/>
    <mergeCell ref="AF74:AI74"/>
    <mergeCell ref="AJ74:AM74"/>
    <mergeCell ref="AN74:AO74"/>
    <mergeCell ref="AP74:AQ74"/>
    <mergeCell ref="AR74:AS74"/>
    <mergeCell ref="D74:G74"/>
    <mergeCell ref="H74:K74"/>
    <mergeCell ref="L74:O74"/>
    <mergeCell ref="P74:S74"/>
    <mergeCell ref="T74:W74"/>
    <mergeCell ref="X74:AA74"/>
    <mergeCell ref="AJ73:AM73"/>
    <mergeCell ref="AN73:AO73"/>
    <mergeCell ref="AP73:AQ73"/>
    <mergeCell ref="AR73:AS73"/>
    <mergeCell ref="AT73:AU73"/>
    <mergeCell ref="AV73:AY73"/>
    <mergeCell ref="AT72:AU72"/>
    <mergeCell ref="AV72:AY72"/>
    <mergeCell ref="D73:G73"/>
    <mergeCell ref="H73:K73"/>
    <mergeCell ref="L73:O73"/>
    <mergeCell ref="P73:S73"/>
    <mergeCell ref="T73:W73"/>
    <mergeCell ref="X73:AA73"/>
    <mergeCell ref="AB73:AE73"/>
    <mergeCell ref="AF73:AI73"/>
    <mergeCell ref="AB72:AE72"/>
    <mergeCell ref="AF72:AI72"/>
    <mergeCell ref="AJ72:AM72"/>
    <mergeCell ref="AN72:AO72"/>
    <mergeCell ref="AP72:AQ72"/>
    <mergeCell ref="AR72:AS72"/>
    <mergeCell ref="D72:G72"/>
    <mergeCell ref="H72:K72"/>
    <mergeCell ref="L72:O72"/>
    <mergeCell ref="P72:S72"/>
    <mergeCell ref="T72:W72"/>
    <mergeCell ref="X72:AA72"/>
    <mergeCell ref="AJ71:AM71"/>
    <mergeCell ref="AN71:AO71"/>
    <mergeCell ref="AP71:AQ71"/>
    <mergeCell ref="AR71:AS71"/>
    <mergeCell ref="AT71:AU71"/>
    <mergeCell ref="AV71:AY71"/>
    <mergeCell ref="AT70:AU70"/>
    <mergeCell ref="AV70:AY70"/>
    <mergeCell ref="D71:G71"/>
    <mergeCell ref="H71:K71"/>
    <mergeCell ref="L71:O71"/>
    <mergeCell ref="P71:S71"/>
    <mergeCell ref="T71:W71"/>
    <mergeCell ref="X71:AA71"/>
    <mergeCell ref="AB71:AE71"/>
    <mergeCell ref="AF71:AI71"/>
    <mergeCell ref="AB70:AE70"/>
    <mergeCell ref="AF70:AI70"/>
    <mergeCell ref="AJ70:AM70"/>
    <mergeCell ref="AN70:AO70"/>
    <mergeCell ref="AP70:AQ70"/>
    <mergeCell ref="AR70:AS70"/>
    <mergeCell ref="D70:G70"/>
    <mergeCell ref="H70:K70"/>
    <mergeCell ref="L70:O70"/>
    <mergeCell ref="P70:S70"/>
    <mergeCell ref="T70:W70"/>
    <mergeCell ref="X70:AA70"/>
    <mergeCell ref="AJ69:AM69"/>
    <mergeCell ref="AN69:AO69"/>
    <mergeCell ref="AP69:AQ69"/>
    <mergeCell ref="AR69:AS69"/>
    <mergeCell ref="AT69:AU69"/>
    <mergeCell ref="AV69:AY69"/>
    <mergeCell ref="AT68:AU68"/>
    <mergeCell ref="AV68:AY68"/>
    <mergeCell ref="D69:G69"/>
    <mergeCell ref="H69:K69"/>
    <mergeCell ref="L69:O69"/>
    <mergeCell ref="P69:S69"/>
    <mergeCell ref="T69:W69"/>
    <mergeCell ref="X69:AA69"/>
    <mergeCell ref="AB69:AE69"/>
    <mergeCell ref="AF69:AI69"/>
    <mergeCell ref="AB68:AE68"/>
    <mergeCell ref="AF68:AI68"/>
    <mergeCell ref="AJ68:AM68"/>
    <mergeCell ref="AN68:AO68"/>
    <mergeCell ref="AP68:AQ68"/>
    <mergeCell ref="AR68:AS68"/>
    <mergeCell ref="D68:G68"/>
    <mergeCell ref="H68:K68"/>
    <mergeCell ref="L68:O68"/>
    <mergeCell ref="P68:S68"/>
    <mergeCell ref="T68:W68"/>
    <mergeCell ref="X68:AA68"/>
    <mergeCell ref="AJ67:AM67"/>
    <mergeCell ref="AN67:AO67"/>
    <mergeCell ref="AP67:AQ67"/>
    <mergeCell ref="AR67:AS67"/>
    <mergeCell ref="AT67:AU67"/>
    <mergeCell ref="AV67:AY67"/>
    <mergeCell ref="AT66:AU66"/>
    <mergeCell ref="AV66:AY66"/>
    <mergeCell ref="D67:G67"/>
    <mergeCell ref="H67:K67"/>
    <mergeCell ref="L67:O67"/>
    <mergeCell ref="P67:S67"/>
    <mergeCell ref="T67:W67"/>
    <mergeCell ref="X67:AA67"/>
    <mergeCell ref="AB67:AE67"/>
    <mergeCell ref="AF67:AI67"/>
    <mergeCell ref="AB66:AE66"/>
    <mergeCell ref="AF66:AI66"/>
    <mergeCell ref="AJ66:AM66"/>
    <mergeCell ref="AN66:AO66"/>
    <mergeCell ref="AP66:AQ66"/>
    <mergeCell ref="AR66:AS66"/>
    <mergeCell ref="D66:G66"/>
    <mergeCell ref="H66:K66"/>
    <mergeCell ref="L66:O66"/>
    <mergeCell ref="P66:S66"/>
    <mergeCell ref="T66:W66"/>
    <mergeCell ref="X66:AA66"/>
    <mergeCell ref="AJ65:AM65"/>
    <mergeCell ref="AN65:AO65"/>
    <mergeCell ref="AP65:AQ65"/>
    <mergeCell ref="AR65:AS65"/>
    <mergeCell ref="AT65:AU65"/>
    <mergeCell ref="AV65:AY65"/>
    <mergeCell ref="AT64:AU64"/>
    <mergeCell ref="AV64:AY64"/>
    <mergeCell ref="D65:G65"/>
    <mergeCell ref="H65:K65"/>
    <mergeCell ref="L65:O65"/>
    <mergeCell ref="P65:S65"/>
    <mergeCell ref="T65:W65"/>
    <mergeCell ref="X65:AA65"/>
    <mergeCell ref="AB65:AE65"/>
    <mergeCell ref="AF65:AI65"/>
    <mergeCell ref="AB64:AE64"/>
    <mergeCell ref="AF64:AI64"/>
    <mergeCell ref="AJ64:AM64"/>
    <mergeCell ref="AN64:AO64"/>
    <mergeCell ref="AP64:AQ64"/>
    <mergeCell ref="AR64:AS64"/>
    <mergeCell ref="D64:G64"/>
    <mergeCell ref="H64:K64"/>
    <mergeCell ref="L64:O64"/>
    <mergeCell ref="P64:S64"/>
    <mergeCell ref="T64:W64"/>
    <mergeCell ref="X64:AA64"/>
    <mergeCell ref="AJ63:AM63"/>
    <mergeCell ref="AN63:AO63"/>
    <mergeCell ref="AP63:AQ63"/>
    <mergeCell ref="AR63:AS63"/>
    <mergeCell ref="AT63:AU63"/>
    <mergeCell ref="AV63:AY63"/>
    <mergeCell ref="AT62:AU62"/>
    <mergeCell ref="AV62:AY62"/>
    <mergeCell ref="D63:G63"/>
    <mergeCell ref="H63:K63"/>
    <mergeCell ref="L63:O63"/>
    <mergeCell ref="P63:S63"/>
    <mergeCell ref="T63:W63"/>
    <mergeCell ref="X63:AA63"/>
    <mergeCell ref="AB63:AE63"/>
    <mergeCell ref="AF63:AI63"/>
    <mergeCell ref="AB62:AE62"/>
    <mergeCell ref="AF62:AI62"/>
    <mergeCell ref="AJ62:AM62"/>
    <mergeCell ref="AN62:AO62"/>
    <mergeCell ref="AP62:AQ62"/>
    <mergeCell ref="AR62:AS62"/>
    <mergeCell ref="D62:G62"/>
    <mergeCell ref="H62:K62"/>
    <mergeCell ref="L62:O62"/>
    <mergeCell ref="P62:S62"/>
    <mergeCell ref="T62:W62"/>
    <mergeCell ref="X62:AA62"/>
    <mergeCell ref="AJ61:AM61"/>
    <mergeCell ref="AN61:AO61"/>
    <mergeCell ref="AP61:AQ61"/>
    <mergeCell ref="AR61:AS61"/>
    <mergeCell ref="AT61:AU61"/>
    <mergeCell ref="AV61:AY61"/>
    <mergeCell ref="AT60:AU60"/>
    <mergeCell ref="AV60:AY60"/>
    <mergeCell ref="D61:G61"/>
    <mergeCell ref="H61:K61"/>
    <mergeCell ref="L61:O61"/>
    <mergeCell ref="P61:S61"/>
    <mergeCell ref="T61:W61"/>
    <mergeCell ref="X61:AA61"/>
    <mergeCell ref="AB61:AE61"/>
    <mergeCell ref="AF61:AI61"/>
    <mergeCell ref="AB60:AE60"/>
    <mergeCell ref="AF60:AI60"/>
    <mergeCell ref="AJ60:AM60"/>
    <mergeCell ref="AN60:AO60"/>
    <mergeCell ref="AP60:AQ60"/>
    <mergeCell ref="AR60:AS60"/>
    <mergeCell ref="D60:G60"/>
    <mergeCell ref="H60:K60"/>
    <mergeCell ref="L60:O60"/>
    <mergeCell ref="P60:S60"/>
    <mergeCell ref="T60:W60"/>
    <mergeCell ref="X60:AA60"/>
    <mergeCell ref="AJ59:AM59"/>
    <mergeCell ref="AN59:AO59"/>
    <mergeCell ref="AP59:AQ59"/>
    <mergeCell ref="AR59:AS59"/>
    <mergeCell ref="AT59:AU59"/>
    <mergeCell ref="AV59:AY59"/>
    <mergeCell ref="AT58:AU58"/>
    <mergeCell ref="AV58:AY58"/>
    <mergeCell ref="D59:G59"/>
    <mergeCell ref="H59:K59"/>
    <mergeCell ref="L59:O59"/>
    <mergeCell ref="P59:S59"/>
    <mergeCell ref="T59:W59"/>
    <mergeCell ref="X59:AA59"/>
    <mergeCell ref="AB59:AE59"/>
    <mergeCell ref="AF59:AI59"/>
    <mergeCell ref="AB58:AE58"/>
    <mergeCell ref="AF58:AI58"/>
    <mergeCell ref="AJ58:AM58"/>
    <mergeCell ref="AN58:AO58"/>
    <mergeCell ref="AP58:AQ58"/>
    <mergeCell ref="AR58:AS58"/>
    <mergeCell ref="D58:G58"/>
    <mergeCell ref="H58:K58"/>
    <mergeCell ref="L58:O58"/>
    <mergeCell ref="P58:S58"/>
    <mergeCell ref="T58:W58"/>
    <mergeCell ref="X58:AA58"/>
    <mergeCell ref="AJ57:AM57"/>
    <mergeCell ref="AN57:AO57"/>
    <mergeCell ref="AP57:AQ57"/>
    <mergeCell ref="AR57:AS57"/>
    <mergeCell ref="AT57:AU57"/>
    <mergeCell ref="AV57:AY57"/>
    <mergeCell ref="AT56:AU56"/>
    <mergeCell ref="AV56:AY56"/>
    <mergeCell ref="D57:G57"/>
    <mergeCell ref="H57:K57"/>
    <mergeCell ref="L57:O57"/>
    <mergeCell ref="P57:S57"/>
    <mergeCell ref="T57:W57"/>
    <mergeCell ref="X57:AA57"/>
    <mergeCell ref="AB57:AE57"/>
    <mergeCell ref="AF57:AI57"/>
    <mergeCell ref="AB56:AE56"/>
    <mergeCell ref="AF56:AI56"/>
    <mergeCell ref="AJ56:AM56"/>
    <mergeCell ref="AN56:AO56"/>
    <mergeCell ref="AP56:AQ56"/>
    <mergeCell ref="AR56:AS56"/>
    <mergeCell ref="D56:G56"/>
    <mergeCell ref="H56:K56"/>
    <mergeCell ref="L56:O56"/>
    <mergeCell ref="P56:S56"/>
    <mergeCell ref="T56:W56"/>
    <mergeCell ref="X56:AA56"/>
    <mergeCell ref="AJ55:AM55"/>
    <mergeCell ref="AN55:AO55"/>
    <mergeCell ref="AP55:AQ55"/>
    <mergeCell ref="AR55:AS55"/>
    <mergeCell ref="AT55:AU55"/>
    <mergeCell ref="AV55:AY55"/>
    <mergeCell ref="AT54:AU54"/>
    <mergeCell ref="AV54:AY54"/>
    <mergeCell ref="D55:G55"/>
    <mergeCell ref="H55:K55"/>
    <mergeCell ref="L55:O55"/>
    <mergeCell ref="P55:S55"/>
    <mergeCell ref="T55:W55"/>
    <mergeCell ref="X55:AA55"/>
    <mergeCell ref="AB55:AE55"/>
    <mergeCell ref="AF55:AI55"/>
    <mergeCell ref="AB54:AE54"/>
    <mergeCell ref="AF54:AI54"/>
    <mergeCell ref="AJ54:AM54"/>
    <mergeCell ref="AN54:AO54"/>
    <mergeCell ref="AP54:AQ54"/>
    <mergeCell ref="AR54:AS54"/>
    <mergeCell ref="D54:G54"/>
    <mergeCell ref="H54:K54"/>
    <mergeCell ref="L54:O54"/>
    <mergeCell ref="P54:S54"/>
    <mergeCell ref="T54:W54"/>
    <mergeCell ref="X54:AA54"/>
    <mergeCell ref="AJ53:AM53"/>
    <mergeCell ref="AN53:AO53"/>
    <mergeCell ref="AP53:AQ53"/>
    <mergeCell ref="AR53:AS53"/>
    <mergeCell ref="AT53:AU53"/>
    <mergeCell ref="AV53:AY53"/>
    <mergeCell ref="AT52:AU52"/>
    <mergeCell ref="AV52:AY52"/>
    <mergeCell ref="D53:G53"/>
    <mergeCell ref="H53:K53"/>
    <mergeCell ref="L53:O53"/>
    <mergeCell ref="P53:S53"/>
    <mergeCell ref="T53:W53"/>
    <mergeCell ref="X53:AA53"/>
    <mergeCell ref="AB53:AE53"/>
    <mergeCell ref="AF53:AI53"/>
    <mergeCell ref="AB52:AE52"/>
    <mergeCell ref="AF52:AI52"/>
    <mergeCell ref="AJ52:AM52"/>
    <mergeCell ref="AN52:AO52"/>
    <mergeCell ref="AP52:AQ52"/>
    <mergeCell ref="AR52:AS52"/>
    <mergeCell ref="D52:G52"/>
    <mergeCell ref="H52:K52"/>
    <mergeCell ref="L52:O52"/>
    <mergeCell ref="P52:S52"/>
    <mergeCell ref="T52:W52"/>
    <mergeCell ref="X52:AA52"/>
    <mergeCell ref="AJ51:AM51"/>
    <mergeCell ref="AN51:AO51"/>
    <mergeCell ref="AP51:AQ51"/>
    <mergeCell ref="AR51:AS51"/>
    <mergeCell ref="AT51:AU51"/>
    <mergeCell ref="AV51:AY51"/>
    <mergeCell ref="AT50:AU50"/>
    <mergeCell ref="AV50:AY50"/>
    <mergeCell ref="D51:G51"/>
    <mergeCell ref="H51:K51"/>
    <mergeCell ref="L51:O51"/>
    <mergeCell ref="P51:S51"/>
    <mergeCell ref="T51:W51"/>
    <mergeCell ref="X51:AA51"/>
    <mergeCell ref="AB51:AE51"/>
    <mergeCell ref="AF51:AI51"/>
    <mergeCell ref="AB50:AE50"/>
    <mergeCell ref="AF50:AI50"/>
    <mergeCell ref="AJ50:AM50"/>
    <mergeCell ref="AN50:AO50"/>
    <mergeCell ref="AP50:AQ50"/>
    <mergeCell ref="AR50:AS50"/>
    <mergeCell ref="D50:G50"/>
    <mergeCell ref="H50:K50"/>
    <mergeCell ref="L50:O50"/>
    <mergeCell ref="P50:S50"/>
    <mergeCell ref="T50:W50"/>
    <mergeCell ref="X50:AA50"/>
    <mergeCell ref="AJ49:AM49"/>
    <mergeCell ref="AN49:AO49"/>
    <mergeCell ref="AP49:AQ49"/>
    <mergeCell ref="AR49:AS49"/>
    <mergeCell ref="AT49:AU49"/>
    <mergeCell ref="AV49:AY49"/>
    <mergeCell ref="AT48:AU48"/>
    <mergeCell ref="AV48:AY48"/>
    <mergeCell ref="D49:G49"/>
    <mergeCell ref="H49:K49"/>
    <mergeCell ref="L49:O49"/>
    <mergeCell ref="P49:S49"/>
    <mergeCell ref="T49:W49"/>
    <mergeCell ref="X49:AA49"/>
    <mergeCell ref="AB49:AE49"/>
    <mergeCell ref="AF49:AI49"/>
    <mergeCell ref="AB48:AE48"/>
    <mergeCell ref="AF48:AI48"/>
    <mergeCell ref="AJ48:AM48"/>
    <mergeCell ref="AN48:AO48"/>
    <mergeCell ref="AP48:AQ48"/>
    <mergeCell ref="AR48:AS48"/>
    <mergeCell ref="AJ47:AM47"/>
    <mergeCell ref="AN47:AQ47"/>
    <mergeCell ref="AR47:AU47"/>
    <mergeCell ref="AV47:AY47"/>
    <mergeCell ref="D48:G48"/>
    <mergeCell ref="H48:K48"/>
    <mergeCell ref="L48:O48"/>
    <mergeCell ref="P48:S48"/>
    <mergeCell ref="T48:W48"/>
    <mergeCell ref="X48:AA48"/>
    <mergeCell ref="AT46:AU46"/>
    <mergeCell ref="AV46:AY46"/>
    <mergeCell ref="D47:G47"/>
    <mergeCell ref="H47:K47"/>
    <mergeCell ref="L47:O47"/>
    <mergeCell ref="P47:S47"/>
    <mergeCell ref="T47:W47"/>
    <mergeCell ref="X47:AA47"/>
    <mergeCell ref="AB47:AE47"/>
    <mergeCell ref="AF47:AI47"/>
    <mergeCell ref="AB46:AE46"/>
    <mergeCell ref="AF46:AI46"/>
    <mergeCell ref="AJ46:AM46"/>
    <mergeCell ref="AN46:AO46"/>
    <mergeCell ref="AP46:AQ46"/>
    <mergeCell ref="AR46:AS46"/>
    <mergeCell ref="AN45:AO45"/>
    <mergeCell ref="AP45:AQ45"/>
    <mergeCell ref="AR45:AS45"/>
    <mergeCell ref="AT45:AU45"/>
    <mergeCell ref="D46:G46"/>
    <mergeCell ref="H46:K46"/>
    <mergeCell ref="L46:O46"/>
    <mergeCell ref="P46:S46"/>
    <mergeCell ref="T46:W46"/>
    <mergeCell ref="X46:AA46"/>
    <mergeCell ref="AJ44:AM45"/>
    <mergeCell ref="AN44:AU44"/>
    <mergeCell ref="AV44:AY45"/>
    <mergeCell ref="D45:G45"/>
    <mergeCell ref="H45:K45"/>
    <mergeCell ref="L45:O45"/>
    <mergeCell ref="P45:S45"/>
    <mergeCell ref="T45:W45"/>
    <mergeCell ref="X45:AA45"/>
    <mergeCell ref="AB45:AE45"/>
    <mergeCell ref="C40:R40"/>
    <mergeCell ref="S40:W40"/>
    <mergeCell ref="B41:W41"/>
    <mergeCell ref="B44:B45"/>
    <mergeCell ref="C44:C45"/>
    <mergeCell ref="D44:S44"/>
    <mergeCell ref="T44:AI44"/>
    <mergeCell ref="AF45:AI45"/>
    <mergeCell ref="C37:R37"/>
    <mergeCell ref="S37:W37"/>
    <mergeCell ref="C38:R38"/>
    <mergeCell ref="S38:W38"/>
    <mergeCell ref="C39:R39"/>
    <mergeCell ref="S39:W39"/>
    <mergeCell ref="AA33:AL33"/>
    <mergeCell ref="C34:R34"/>
    <mergeCell ref="S34:W34"/>
    <mergeCell ref="C35:R35"/>
    <mergeCell ref="S35:W35"/>
    <mergeCell ref="C36:R36"/>
    <mergeCell ref="S36:W36"/>
    <mergeCell ref="C31:R31"/>
    <mergeCell ref="S31:W31"/>
    <mergeCell ref="C32:R32"/>
    <mergeCell ref="S32:W32"/>
    <mergeCell ref="C33:R33"/>
    <mergeCell ref="S33:W33"/>
    <mergeCell ref="D24:H24"/>
    <mergeCell ref="I24:L24"/>
    <mergeCell ref="B26:W26"/>
    <mergeCell ref="B27:W27"/>
    <mergeCell ref="C30:R30"/>
    <mergeCell ref="S30:W30"/>
    <mergeCell ref="D21:H21"/>
    <mergeCell ref="I21:L21"/>
    <mergeCell ref="D22:H22"/>
    <mergeCell ref="I22:L22"/>
    <mergeCell ref="D23:H23"/>
    <mergeCell ref="I23:L23"/>
    <mergeCell ref="B14:W14"/>
    <mergeCell ref="B15:C15"/>
    <mergeCell ref="D18:H18"/>
    <mergeCell ref="I18:L18"/>
    <mergeCell ref="M18:W18"/>
    <mergeCell ref="B19:B20"/>
    <mergeCell ref="C19:C20"/>
    <mergeCell ref="D19:H20"/>
    <mergeCell ref="I19:L20"/>
    <mergeCell ref="M19:W19"/>
    <mergeCell ref="B8:W8"/>
    <mergeCell ref="B9:W9"/>
    <mergeCell ref="B10:C10"/>
    <mergeCell ref="B11:W11"/>
    <mergeCell ref="B12:W12"/>
    <mergeCell ref="B13:W13"/>
    <mergeCell ref="B2:W2"/>
    <mergeCell ref="B3:W3"/>
    <mergeCell ref="B4:W4"/>
    <mergeCell ref="B5:W5"/>
    <mergeCell ref="B6:W6"/>
    <mergeCell ref="B7:W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5CCD5DA-0969-4E02-9016-34E425178AC8}">
          <x14:formula1>
            <xm:f>GDLK!$B$28:$B$32</xm:f>
          </x14:formula1>
          <xm:sqref>P51:S53 AF81:AI83 AF77:AI79 AF68:AI70 AF64:AI66 AF60:AI62 AF51:AI53 AF55:AI57 P73:S75 P77:S79 AF73:AI75 P68:S70 P64:S66 P60:S62 P55:S57 P81:S83</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F182E-96CF-41CD-8407-B99DFD3B574A}">
  <sheetPr codeName="TNCN_07">
    <pageSetUpPr fitToPage="1"/>
  </sheetPr>
  <dimension ref="E1:I72"/>
  <sheetViews>
    <sheetView showGridLines="0" showRowColHeaders="0" zoomScaleNormal="100" workbookViewId="0">
      <selection activeCell="E9" sqref="E9:I9"/>
    </sheetView>
  </sheetViews>
  <sheetFormatPr defaultColWidth="9.26953125" defaultRowHeight="16" x14ac:dyDescent="0.45"/>
  <cols>
    <col min="1" max="4" width="9.26953125" style="367"/>
    <col min="5" max="5" width="5.7265625" style="367" customWidth="1"/>
    <col min="6" max="6" width="53.26953125" style="367" customWidth="1"/>
    <col min="7" max="7" width="11" style="367" customWidth="1"/>
    <col min="8" max="8" width="10.26953125" style="367" customWidth="1"/>
    <col min="9" max="9" width="24.54296875" style="367" customWidth="1"/>
    <col min="10" max="16384" width="9.26953125" style="367"/>
  </cols>
  <sheetData>
    <row r="1" spans="5:9" ht="16.5" x14ac:dyDescent="0.45">
      <c r="E1" s="424"/>
      <c r="F1" s="425"/>
      <c r="G1" s="425"/>
      <c r="H1" s="425"/>
      <c r="I1" s="428"/>
    </row>
    <row r="2" spans="5:9" x14ac:dyDescent="0.45">
      <c r="E2" s="426"/>
      <c r="F2" s="427"/>
      <c r="G2" s="427"/>
      <c r="H2" s="427"/>
      <c r="I2" s="429"/>
    </row>
    <row r="5" spans="5:9" ht="16.5" x14ac:dyDescent="0.45">
      <c r="E5" s="2393" t="s">
        <v>1657</v>
      </c>
      <c r="F5" s="2393"/>
      <c r="G5" s="2393"/>
      <c r="H5" s="2393"/>
      <c r="I5" s="2393"/>
    </row>
    <row r="6" spans="5:9" x14ac:dyDescent="0.45">
      <c r="E6" s="2373" t="s">
        <v>370</v>
      </c>
      <c r="F6" s="2373"/>
      <c r="G6" s="2373"/>
      <c r="H6" s="2373"/>
      <c r="I6" s="2373"/>
    </row>
    <row r="7" spans="5:9" ht="9" customHeight="1" x14ac:dyDescent="0.45">
      <c r="E7" s="2394" t="s">
        <v>408</v>
      </c>
      <c r="F7" s="2394"/>
      <c r="G7" s="2394"/>
      <c r="H7" s="2394"/>
      <c r="I7" s="2394"/>
    </row>
    <row r="8" spans="5:9" ht="9.75" customHeight="1" x14ac:dyDescent="0.45"/>
    <row r="9" spans="5:9" ht="21" x14ac:dyDescent="0.55000000000000004">
      <c r="E9" s="2374" t="s">
        <v>1582</v>
      </c>
      <c r="F9" s="2374"/>
      <c r="G9" s="2374"/>
      <c r="H9" s="2374"/>
      <c r="I9" s="2374"/>
    </row>
    <row r="10" spans="5:9" x14ac:dyDescent="0.45">
      <c r="E10" s="2375" t="s">
        <v>4172</v>
      </c>
      <c r="F10" s="2375"/>
      <c r="G10" s="2375"/>
      <c r="H10" s="2375"/>
      <c r="I10" s="2375"/>
    </row>
    <row r="11" spans="5:9" ht="16.5" x14ac:dyDescent="0.45">
      <c r="E11" s="2376" t="str">
        <f>"[01] Kỳ tính thuế: Năm "&amp;YEAR(KB_Den)</f>
        <v>[01] Kỳ tính thuế: Năm 2026</v>
      </c>
      <c r="F11" s="2376"/>
      <c r="G11" s="2376"/>
      <c r="H11" s="2376"/>
      <c r="I11" s="2376"/>
    </row>
    <row r="12" spans="5:9" ht="16.5" x14ac:dyDescent="0.45">
      <c r="E12" s="2392" t="s">
        <v>4147</v>
      </c>
      <c r="F12" s="2392"/>
      <c r="G12" s="2392"/>
      <c r="H12" s="2392"/>
      <c r="I12" s="2392"/>
    </row>
    <row r="13" spans="5:9" ht="34.5" customHeight="1" x14ac:dyDescent="0.45">
      <c r="E13" s="2494" t="s">
        <v>4173</v>
      </c>
      <c r="F13" s="2494"/>
      <c r="G13" s="2494"/>
      <c r="H13" s="2494"/>
      <c r="I13" s="2494"/>
    </row>
    <row r="14" spans="5:9" ht="16.5" x14ac:dyDescent="0.45">
      <c r="E14" s="381" t="str">
        <f>"[05] Tên người nộp thuế: "&amp;KB_CTy</f>
        <v xml:space="preserve">[05] Tên người nộp thuế: </v>
      </c>
      <c r="F14" s="381"/>
      <c r="G14" s="381"/>
      <c r="H14" s="381"/>
      <c r="I14" s="381"/>
    </row>
    <row r="15" spans="5:9" ht="16.5" x14ac:dyDescent="0.45">
      <c r="E15" s="381" t="str">
        <f>"[06] Mã số thuế: "&amp;KB_MST</f>
        <v xml:space="preserve">[06] Mã số thuế: </v>
      </c>
      <c r="F15" s="381"/>
      <c r="G15" s="381"/>
      <c r="H15" s="381"/>
      <c r="I15" s="381"/>
    </row>
    <row r="16" spans="5:9" ht="16.5" x14ac:dyDescent="0.45">
      <c r="E16" s="381" t="str">
        <f>"[07] Địa chỉ: "&amp;KB_DC</f>
        <v xml:space="preserve">[07] Địa chỉ: </v>
      </c>
      <c r="F16" s="381"/>
      <c r="G16" s="381"/>
      <c r="H16" s="381"/>
      <c r="I16" s="381"/>
    </row>
    <row r="17" spans="5:9" ht="16.5" x14ac:dyDescent="0.45">
      <c r="E17" s="381" t="str">
        <f>"[08] Xã/Phường/Đặc khu:                                        [09] Tỉnh/thành phố: "&amp;KB_TTP</f>
        <v xml:space="preserve">[08] Xã/Phường/Đặc khu:                                        [09] Tỉnh/thành phố: </v>
      </c>
      <c r="F17" s="381"/>
      <c r="G17" s="381"/>
      <c r="H17" s="381"/>
      <c r="I17" s="381"/>
    </row>
    <row r="18" spans="5:9" ht="16.5" x14ac:dyDescent="0.45">
      <c r="E18" s="381" t="str">
        <f>"[10] Điện thoại: "&amp;KB_DT&amp;"                                              [11] Email: "&amp;KB_Email</f>
        <v xml:space="preserve">[10] Điện thoại:                                               [11] Email: </v>
      </c>
      <c r="F18" s="381"/>
      <c r="G18" s="381"/>
      <c r="H18" s="381"/>
      <c r="I18" s="381"/>
    </row>
    <row r="19" spans="5:9" ht="16.5" x14ac:dyDescent="0.45">
      <c r="E19" s="381" t="s">
        <v>4149</v>
      </c>
      <c r="F19" s="381"/>
      <c r="G19" s="381"/>
      <c r="H19" s="381"/>
      <c r="I19" s="381"/>
    </row>
    <row r="20" spans="5:9" ht="16.5" x14ac:dyDescent="0.45">
      <c r="E20" s="381" t="s">
        <v>1586</v>
      </c>
      <c r="F20" s="381"/>
      <c r="G20" s="381"/>
      <c r="H20" s="381"/>
      <c r="I20" s="381"/>
    </row>
    <row r="21" spans="5:9" ht="16.5" x14ac:dyDescent="0.45">
      <c r="E21" s="381" t="s">
        <v>4174</v>
      </c>
      <c r="F21" s="381"/>
      <c r="G21" s="381"/>
      <c r="H21" s="381"/>
      <c r="I21" s="381"/>
    </row>
    <row r="22" spans="5:9" ht="16.5" x14ac:dyDescent="0.45">
      <c r="E22" s="1498" t="s">
        <v>4175</v>
      </c>
      <c r="F22" s="381"/>
      <c r="G22" s="381"/>
      <c r="H22" s="381"/>
      <c r="I22" s="381"/>
    </row>
    <row r="23" spans="5:9" x14ac:dyDescent="0.45">
      <c r="I23" s="728" t="s">
        <v>2171</v>
      </c>
    </row>
    <row r="24" spans="5:9" ht="32" x14ac:dyDescent="0.45">
      <c r="E24" s="434" t="s">
        <v>45</v>
      </c>
      <c r="F24" s="435" t="s">
        <v>281</v>
      </c>
      <c r="G24" s="435" t="s">
        <v>410</v>
      </c>
      <c r="H24" s="435" t="s">
        <v>1591</v>
      </c>
      <c r="I24" s="436" t="s">
        <v>1592</v>
      </c>
    </row>
    <row r="25" spans="5:9" x14ac:dyDescent="0.45">
      <c r="E25" s="386" t="s">
        <v>27</v>
      </c>
      <c r="F25" s="387" t="s">
        <v>28</v>
      </c>
      <c r="G25" s="387" t="s">
        <v>29</v>
      </c>
      <c r="H25" s="387" t="s">
        <v>53</v>
      </c>
      <c r="I25" s="388" t="s">
        <v>54</v>
      </c>
    </row>
    <row r="26" spans="5:9" x14ac:dyDescent="0.45">
      <c r="E26" s="2492">
        <v>1</v>
      </c>
      <c r="F26" s="1492" t="s">
        <v>1593</v>
      </c>
      <c r="G26" s="2062" t="s">
        <v>77</v>
      </c>
      <c r="H26" s="2005" t="s">
        <v>1594</v>
      </c>
      <c r="I26" s="411">
        <f>COUNTA(PL_051!$C$23:$C$24)+COUNTA(PL_052!$C$20:$C$21)</f>
        <v>0</v>
      </c>
    </row>
    <row r="27" spans="5:9" x14ac:dyDescent="0.45">
      <c r="E27" s="2493"/>
      <c r="F27" s="906" t="s">
        <v>4152</v>
      </c>
      <c r="G27" s="873" t="s">
        <v>78</v>
      </c>
      <c r="H27" s="2063" t="s">
        <v>1594</v>
      </c>
      <c r="I27" s="704">
        <f>COUNTA(PL_051!$C$23:$C$24)</f>
        <v>0</v>
      </c>
    </row>
    <row r="28" spans="5:9" x14ac:dyDescent="0.45">
      <c r="E28" s="613">
        <v>2</v>
      </c>
      <c r="F28" s="392" t="s">
        <v>4153</v>
      </c>
      <c r="G28" s="418" t="s">
        <v>513</v>
      </c>
      <c r="H28" s="393" t="s">
        <v>1594</v>
      </c>
      <c r="I28" s="411">
        <f>+I29+I30</f>
        <v>0</v>
      </c>
    </row>
    <row r="29" spans="5:9" x14ac:dyDescent="0.45">
      <c r="E29" s="613">
        <v>2.1</v>
      </c>
      <c r="F29" s="853" t="s">
        <v>1597</v>
      </c>
      <c r="G29" s="418" t="s">
        <v>514</v>
      </c>
      <c r="H29" s="393" t="s">
        <v>1594</v>
      </c>
      <c r="I29" s="411">
        <f>COUNTIF(PL_051!$P$23:$P$24,"&gt;0")</f>
        <v>0</v>
      </c>
    </row>
    <row r="30" spans="5:9" x14ac:dyDescent="0.45">
      <c r="E30" s="613">
        <v>2.2000000000000002</v>
      </c>
      <c r="F30" s="392" t="s">
        <v>1598</v>
      </c>
      <c r="G30" s="418" t="s">
        <v>515</v>
      </c>
      <c r="H30" s="393" t="s">
        <v>1594</v>
      </c>
      <c r="I30" s="411">
        <f>COUNTIF(PL_052!$K$20:$K$21,"&gt;0")</f>
        <v>0</v>
      </c>
    </row>
    <row r="31" spans="5:9" ht="32" x14ac:dyDescent="0.45">
      <c r="E31" s="613">
        <v>3</v>
      </c>
      <c r="F31" s="484" t="s">
        <v>1599</v>
      </c>
      <c r="G31" s="418" t="s">
        <v>516</v>
      </c>
      <c r="H31" s="393" t="s">
        <v>1594</v>
      </c>
      <c r="I31" s="411">
        <f>COUNTIF(PL_051!$I$23:$I$24,"&gt;0")</f>
        <v>0</v>
      </c>
    </row>
    <row r="32" spans="5:9" x14ac:dyDescent="0.45">
      <c r="E32" s="613">
        <v>4</v>
      </c>
      <c r="F32" s="484" t="s">
        <v>1648</v>
      </c>
      <c r="G32" s="418" t="s">
        <v>517</v>
      </c>
      <c r="H32" s="393" t="s">
        <v>1594</v>
      </c>
      <c r="I32" s="411">
        <f>PL_051!J25</f>
        <v>0</v>
      </c>
    </row>
    <row r="33" spans="5:9" x14ac:dyDescent="0.45">
      <c r="E33" s="613">
        <v>5</v>
      </c>
      <c r="F33" s="484" t="s">
        <v>4177</v>
      </c>
      <c r="G33" s="418" t="s">
        <v>518</v>
      </c>
      <c r="H33" s="393" t="s">
        <v>1600</v>
      </c>
      <c r="I33" s="411">
        <f>+I34+I35</f>
        <v>0</v>
      </c>
    </row>
    <row r="34" spans="5:9" x14ac:dyDescent="0.45">
      <c r="E34" s="613">
        <v>5.0999999999999996</v>
      </c>
      <c r="F34" s="392" t="s">
        <v>1597</v>
      </c>
      <c r="G34" s="418" t="s">
        <v>649</v>
      </c>
      <c r="H34" s="393" t="s">
        <v>1600</v>
      </c>
      <c r="I34" s="411">
        <f>PL_051!G25</f>
        <v>0</v>
      </c>
    </row>
    <row r="35" spans="5:9" x14ac:dyDescent="0.45">
      <c r="E35" s="613">
        <v>5.2</v>
      </c>
      <c r="F35" s="392" t="s">
        <v>1598</v>
      </c>
      <c r="G35" s="418" t="s">
        <v>650</v>
      </c>
      <c r="H35" s="393" t="s">
        <v>1600</v>
      </c>
      <c r="I35" s="411">
        <f>PL_052!G22</f>
        <v>0</v>
      </c>
    </row>
    <row r="36" spans="5:9" ht="48" x14ac:dyDescent="0.45">
      <c r="E36" s="613">
        <v>5.3</v>
      </c>
      <c r="F36" s="853" t="s">
        <v>2033</v>
      </c>
      <c r="G36" s="418" t="s">
        <v>651</v>
      </c>
      <c r="H36" s="393" t="s">
        <v>1600</v>
      </c>
      <c r="I36" s="411"/>
    </row>
    <row r="37" spans="5:9" x14ac:dyDescent="0.45">
      <c r="E37" s="613">
        <v>6</v>
      </c>
      <c r="F37" s="392" t="s">
        <v>4178</v>
      </c>
      <c r="G37" s="418" t="s">
        <v>652</v>
      </c>
      <c r="H37" s="393" t="s">
        <v>1600</v>
      </c>
      <c r="I37" s="411">
        <f>+I38+I39+I40</f>
        <v>0</v>
      </c>
    </row>
    <row r="38" spans="5:9" x14ac:dyDescent="0.45">
      <c r="E38" s="613">
        <v>6.1</v>
      </c>
      <c r="F38" s="392" t="s">
        <v>4156</v>
      </c>
      <c r="G38" s="418" t="s">
        <v>653</v>
      </c>
      <c r="H38" s="393" t="s">
        <v>1600</v>
      </c>
      <c r="I38" s="411"/>
    </row>
    <row r="39" spans="5:9" x14ac:dyDescent="0.45">
      <c r="E39" s="613">
        <v>6.2</v>
      </c>
      <c r="F39" s="853" t="s">
        <v>4157</v>
      </c>
      <c r="G39" s="418" t="s">
        <v>654</v>
      </c>
      <c r="H39" s="393" t="s">
        <v>1600</v>
      </c>
      <c r="I39" s="411"/>
    </row>
    <row r="40" spans="5:9" x14ac:dyDescent="0.45">
      <c r="E40" s="613">
        <v>6.3</v>
      </c>
      <c r="F40" s="392" t="s">
        <v>4179</v>
      </c>
      <c r="G40" s="418" t="s">
        <v>655</v>
      </c>
      <c r="H40" s="393" t="s">
        <v>1600</v>
      </c>
      <c r="I40" s="411"/>
    </row>
    <row r="41" spans="5:9" ht="32" x14ac:dyDescent="0.45">
      <c r="E41" s="613">
        <v>7</v>
      </c>
      <c r="F41" s="484" t="s">
        <v>4180</v>
      </c>
      <c r="G41" s="418" t="s">
        <v>656</v>
      </c>
      <c r="H41" s="393" t="s">
        <v>1600</v>
      </c>
      <c r="I41" s="411">
        <f>+I42+I43</f>
        <v>0</v>
      </c>
    </row>
    <row r="42" spans="5:9" x14ac:dyDescent="0.45">
      <c r="E42" s="613">
        <v>7.1</v>
      </c>
      <c r="F42" s="853" t="s">
        <v>1597</v>
      </c>
      <c r="G42" s="418" t="s">
        <v>657</v>
      </c>
      <c r="H42" s="393" t="s">
        <v>1600</v>
      </c>
      <c r="I42" s="411">
        <f>SUMIFS(PL_051!$G$23:$G$24,PL_051!$P$23:$P$24,"&gt;0")</f>
        <v>0</v>
      </c>
    </row>
    <row r="43" spans="5:9" x14ac:dyDescent="0.45">
      <c r="E43" s="613">
        <v>7.2</v>
      </c>
      <c r="F43" s="392" t="s">
        <v>1598</v>
      </c>
      <c r="G43" s="418" t="s">
        <v>658</v>
      </c>
      <c r="H43" s="393" t="s">
        <v>1600</v>
      </c>
      <c r="I43" s="411">
        <f>SUMIFS(PL_052!$G$20:$G$21,PL_052!$K$20:$K$21,"&gt;0")</f>
        <v>0</v>
      </c>
    </row>
    <row r="44" spans="5:9" x14ac:dyDescent="0.45">
      <c r="E44" s="613">
        <v>8</v>
      </c>
      <c r="F44" s="392" t="s">
        <v>4181</v>
      </c>
      <c r="G44" s="418" t="s">
        <v>659</v>
      </c>
      <c r="H44" s="393" t="s">
        <v>1600</v>
      </c>
      <c r="I44" s="411">
        <f>+I45+I46</f>
        <v>0</v>
      </c>
    </row>
    <row r="45" spans="5:9" x14ac:dyDescent="0.45">
      <c r="E45" s="904">
        <v>8.1</v>
      </c>
      <c r="F45" s="853" t="s">
        <v>1597</v>
      </c>
      <c r="G45" s="418" t="s">
        <v>660</v>
      </c>
      <c r="H45" s="393" t="s">
        <v>1600</v>
      </c>
      <c r="I45" s="411">
        <f>PL_051!P25</f>
        <v>0</v>
      </c>
    </row>
    <row r="46" spans="5:9" x14ac:dyDescent="0.45">
      <c r="E46" s="904">
        <v>8.1999999999999993</v>
      </c>
      <c r="F46" s="853" t="s">
        <v>1598</v>
      </c>
      <c r="G46" s="418" t="s">
        <v>661</v>
      </c>
      <c r="H46" s="393" t="s">
        <v>1600</v>
      </c>
      <c r="I46" s="411">
        <f>PL_052!K22</f>
        <v>0</v>
      </c>
    </row>
    <row r="47" spans="5:9" ht="64" x14ac:dyDescent="0.45">
      <c r="E47" s="933">
        <v>8.3000000000000007</v>
      </c>
      <c r="F47" s="900" t="s">
        <v>4170</v>
      </c>
      <c r="G47" s="419" t="s">
        <v>662</v>
      </c>
      <c r="H47" s="414" t="s">
        <v>1600</v>
      </c>
      <c r="I47" s="413"/>
    </row>
    <row r="48" spans="5:9" x14ac:dyDescent="0.45">
      <c r="E48" s="932"/>
      <c r="G48" s="430"/>
      <c r="H48" s="430"/>
      <c r="I48" s="931"/>
    </row>
    <row r="49" spans="5:9" ht="16.5" x14ac:dyDescent="0.45">
      <c r="E49" s="934" t="s">
        <v>4176</v>
      </c>
      <c r="F49" s="379"/>
      <c r="G49" s="935"/>
      <c r="H49" s="935"/>
      <c r="I49" s="936"/>
    </row>
    <row r="50" spans="5:9" ht="32" x14ac:dyDescent="0.45">
      <c r="E50" s="434" t="s">
        <v>45</v>
      </c>
      <c r="F50" s="435" t="s">
        <v>281</v>
      </c>
      <c r="G50" s="435" t="s">
        <v>410</v>
      </c>
      <c r="H50" s="435" t="s">
        <v>1591</v>
      </c>
      <c r="I50" s="436" t="s">
        <v>1592</v>
      </c>
    </row>
    <row r="51" spans="5:9" x14ac:dyDescent="0.45">
      <c r="E51" s="386" t="s">
        <v>27</v>
      </c>
      <c r="F51" s="387" t="s">
        <v>28</v>
      </c>
      <c r="G51" s="387" t="s">
        <v>29</v>
      </c>
      <c r="H51" s="387" t="s">
        <v>53</v>
      </c>
      <c r="I51" s="388" t="s">
        <v>54</v>
      </c>
    </row>
    <row r="52" spans="5:9" ht="32" x14ac:dyDescent="0.45">
      <c r="E52" s="857">
        <v>1</v>
      </c>
      <c r="F52" s="937" t="s">
        <v>1608</v>
      </c>
      <c r="G52" s="416" t="s">
        <v>663</v>
      </c>
      <c r="H52" s="390" t="s">
        <v>1594</v>
      </c>
      <c r="I52" s="407"/>
    </row>
    <row r="53" spans="5:9" x14ac:dyDescent="0.45">
      <c r="E53" s="613">
        <v>2</v>
      </c>
      <c r="F53" s="392" t="s">
        <v>4182</v>
      </c>
      <c r="G53" s="418" t="s">
        <v>664</v>
      </c>
      <c r="H53" s="393" t="s">
        <v>1600</v>
      </c>
      <c r="I53" s="411"/>
    </row>
    <row r="54" spans="5:9" ht="32" x14ac:dyDescent="0.45">
      <c r="E54" s="613"/>
      <c r="F54" s="484" t="s">
        <v>4183</v>
      </c>
      <c r="G54" s="418" t="s">
        <v>665</v>
      </c>
      <c r="H54" s="393" t="s">
        <v>1600</v>
      </c>
      <c r="I54" s="411"/>
    </row>
    <row r="55" spans="5:9" x14ac:dyDescent="0.45">
      <c r="E55" s="613">
        <v>3</v>
      </c>
      <c r="F55" s="392" t="s">
        <v>4184</v>
      </c>
      <c r="G55" s="418" t="s">
        <v>666</v>
      </c>
      <c r="H55" s="393" t="s">
        <v>1600</v>
      </c>
      <c r="I55" s="411">
        <f>PL_051!R25</f>
        <v>0</v>
      </c>
    </row>
    <row r="56" spans="5:9" x14ac:dyDescent="0.45">
      <c r="E56" s="613">
        <v>4</v>
      </c>
      <c r="F56" s="392" t="s">
        <v>4185</v>
      </c>
      <c r="G56" s="418" t="s">
        <v>667</v>
      </c>
      <c r="H56" s="393" t="s">
        <v>1600</v>
      </c>
      <c r="I56" s="411"/>
    </row>
    <row r="57" spans="5:9" x14ac:dyDescent="0.45">
      <c r="E57" s="613">
        <v>5</v>
      </c>
      <c r="F57" s="392" t="s">
        <v>4186</v>
      </c>
      <c r="G57" s="418" t="s">
        <v>668</v>
      </c>
      <c r="H57" s="393" t="s">
        <v>1600</v>
      </c>
      <c r="I57" s="411"/>
    </row>
    <row r="58" spans="5:9" x14ac:dyDescent="0.45">
      <c r="E58" s="613">
        <v>6</v>
      </c>
      <c r="F58" s="392" t="s">
        <v>4187</v>
      </c>
      <c r="G58" s="418" t="s">
        <v>669</v>
      </c>
      <c r="H58" s="393" t="s">
        <v>1600</v>
      </c>
      <c r="I58" s="411"/>
    </row>
    <row r="59" spans="5:9" x14ac:dyDescent="0.45">
      <c r="E59" s="613">
        <v>7</v>
      </c>
      <c r="F59" s="392" t="s">
        <v>4188</v>
      </c>
      <c r="G59" s="418" t="s">
        <v>1610</v>
      </c>
      <c r="H59" s="393" t="s">
        <v>1600</v>
      </c>
      <c r="I59" s="411">
        <f>MAX(I55-I53-I56-I57-I58,0)</f>
        <v>0</v>
      </c>
    </row>
    <row r="60" spans="5:9" x14ac:dyDescent="0.45">
      <c r="E60" s="859">
        <v>8</v>
      </c>
      <c r="F60" s="396" t="s">
        <v>4189</v>
      </c>
      <c r="G60" s="419" t="s">
        <v>1612</v>
      </c>
      <c r="H60" s="414" t="s">
        <v>1600</v>
      </c>
      <c r="I60" s="413">
        <f>-MIN(I55-I53-I56-I57-I58,0)</f>
        <v>0</v>
      </c>
    </row>
    <row r="61" spans="5:9" x14ac:dyDescent="0.45">
      <c r="E61" s="581"/>
      <c r="F61" s="581"/>
      <c r="G61" s="581"/>
      <c r="H61" s="581"/>
      <c r="I61" s="581"/>
    </row>
    <row r="62" spans="5:9" x14ac:dyDescent="0.45">
      <c r="E62" s="581"/>
      <c r="F62" s="739" t="s">
        <v>397</v>
      </c>
      <c r="G62" s="581"/>
      <c r="H62" s="581"/>
      <c r="I62" s="581"/>
    </row>
    <row r="63" spans="5:9" x14ac:dyDescent="0.45">
      <c r="E63" s="581"/>
      <c r="F63" s="581"/>
      <c r="G63" s="722" t="s">
        <v>4190</v>
      </c>
      <c r="H63" s="722"/>
      <c r="I63" s="581"/>
    </row>
    <row r="64" spans="5:9" x14ac:dyDescent="0.45">
      <c r="E64" s="739" t="s">
        <v>4090</v>
      </c>
      <c r="F64" s="581"/>
      <c r="G64" s="741" t="s">
        <v>399</v>
      </c>
      <c r="H64" s="741"/>
      <c r="I64" s="581"/>
    </row>
    <row r="65" spans="5:9" x14ac:dyDescent="0.45">
      <c r="E65" s="581" t="s">
        <v>4091</v>
      </c>
      <c r="F65" s="581"/>
      <c r="G65" s="741" t="s">
        <v>401</v>
      </c>
      <c r="H65" s="741"/>
      <c r="I65" s="581"/>
    </row>
    <row r="66" spans="5:9" x14ac:dyDescent="0.45">
      <c r="E66" s="581" t="s">
        <v>4092</v>
      </c>
      <c r="F66" s="581"/>
      <c r="G66" s="723" t="s">
        <v>4191</v>
      </c>
      <c r="H66" s="723"/>
      <c r="I66" s="581"/>
    </row>
    <row r="67" spans="5:9" x14ac:dyDescent="0.45">
      <c r="E67" s="581"/>
      <c r="F67" s="581"/>
      <c r="G67" s="723"/>
      <c r="H67" s="723"/>
      <c r="I67" s="581"/>
    </row>
    <row r="68" spans="5:9" x14ac:dyDescent="0.45">
      <c r="E68" s="581"/>
      <c r="F68" s="581"/>
      <c r="G68" s="723"/>
      <c r="H68" s="723"/>
      <c r="I68" s="581"/>
    </row>
    <row r="69" spans="5:9" x14ac:dyDescent="0.45">
      <c r="E69" s="581"/>
      <c r="F69" s="581"/>
      <c r="G69" s="723"/>
      <c r="H69" s="723"/>
      <c r="I69" s="581"/>
    </row>
    <row r="70" spans="5:9" x14ac:dyDescent="0.45">
      <c r="E70" s="581"/>
      <c r="F70" s="581"/>
      <c r="G70" s="723"/>
      <c r="H70" s="723"/>
      <c r="I70" s="581"/>
    </row>
    <row r="71" spans="5:9" x14ac:dyDescent="0.45">
      <c r="E71" s="581"/>
      <c r="F71" s="581"/>
      <c r="G71" s="723"/>
      <c r="H71" s="723"/>
      <c r="I71" s="581"/>
    </row>
    <row r="72" spans="5:9" x14ac:dyDescent="0.45">
      <c r="E72" s="581"/>
      <c r="F72" s="581"/>
      <c r="G72" s="741">
        <f>KB_GD</f>
        <v>0</v>
      </c>
      <c r="H72" s="741"/>
      <c r="I72" s="581"/>
    </row>
  </sheetData>
  <mergeCells count="9">
    <mergeCell ref="E12:I12"/>
    <mergeCell ref="E26:E27"/>
    <mergeCell ref="E5:I5"/>
    <mergeCell ref="E6:I6"/>
    <mergeCell ref="E7:I7"/>
    <mergeCell ref="E9:I9"/>
    <mergeCell ref="E10:I10"/>
    <mergeCell ref="E11:I11"/>
    <mergeCell ref="E13:I13"/>
  </mergeCells>
  <pageMargins left="0.18" right="0.21" top="0.75" bottom="0.75" header="0.3" footer="0.3"/>
  <pageSetup orientation="portrait" horizontalDpi="300"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D34E5-6F69-4FB7-A4C5-BCDF325EB81C}">
  <sheetPr codeName="TNCN_06">
    <pageSetUpPr fitToPage="1"/>
  </sheetPr>
  <dimension ref="E1:I67"/>
  <sheetViews>
    <sheetView showGridLines="0" showRowColHeaders="0" zoomScaleNormal="100" workbookViewId="0">
      <selection activeCell="E9" sqref="E9:I9"/>
    </sheetView>
  </sheetViews>
  <sheetFormatPr defaultColWidth="9.26953125" defaultRowHeight="16" x14ac:dyDescent="0.45"/>
  <cols>
    <col min="1" max="4" width="9.26953125" style="367"/>
    <col min="5" max="5" width="5.7265625" style="367" customWidth="1"/>
    <col min="6" max="6" width="53.26953125" style="367" customWidth="1"/>
    <col min="7" max="7" width="11" style="367" customWidth="1"/>
    <col min="8" max="8" width="10.26953125" style="367" customWidth="1"/>
    <col min="9" max="9" width="24.54296875" style="367" customWidth="1"/>
    <col min="10" max="16384" width="9.26953125" style="367"/>
  </cols>
  <sheetData>
    <row r="1" spans="5:9" ht="16.5" x14ac:dyDescent="0.45">
      <c r="E1" s="424"/>
      <c r="F1" s="629" t="s">
        <v>1616</v>
      </c>
      <c r="G1" s="2133" t="s">
        <v>2380</v>
      </c>
      <c r="H1" s="425"/>
      <c r="I1" s="428"/>
    </row>
    <row r="2" spans="5:9" x14ac:dyDescent="0.45">
      <c r="E2" s="426"/>
      <c r="F2" s="939" t="str">
        <f>IF($G$1="","","Chọn "&amp;$G$1&amp;" kết chuyển:")</f>
        <v>Chọn quý kết chuyển:</v>
      </c>
      <c r="G2" s="2134"/>
      <c r="H2" s="427"/>
      <c r="I2" s="429"/>
    </row>
    <row r="5" spans="5:9" ht="16.5" x14ac:dyDescent="0.45">
      <c r="E5" s="2393" t="s">
        <v>1657</v>
      </c>
      <c r="F5" s="2393"/>
      <c r="G5" s="2393"/>
      <c r="H5" s="2393"/>
      <c r="I5" s="2393"/>
    </row>
    <row r="6" spans="5:9" x14ac:dyDescent="0.45">
      <c r="E6" s="2373" t="s">
        <v>370</v>
      </c>
      <c r="F6" s="2373"/>
      <c r="G6" s="2373"/>
      <c r="H6" s="2373"/>
      <c r="I6" s="2373"/>
    </row>
    <row r="7" spans="5:9" x14ac:dyDescent="0.45">
      <c r="E7" s="2394" t="s">
        <v>408</v>
      </c>
      <c r="F7" s="2394"/>
      <c r="G7" s="2394"/>
      <c r="H7" s="2394"/>
      <c r="I7" s="2394"/>
    </row>
    <row r="9" spans="5:9" ht="21" x14ac:dyDescent="0.55000000000000004">
      <c r="E9" s="2374" t="s">
        <v>4145</v>
      </c>
      <c r="F9" s="2374"/>
      <c r="G9" s="2374"/>
      <c r="H9" s="2374"/>
      <c r="I9" s="2374"/>
    </row>
    <row r="10" spans="5:9" x14ac:dyDescent="0.45">
      <c r="E10" s="2495" t="s">
        <v>4146</v>
      </c>
      <c r="F10" s="2375"/>
      <c r="G10" s="2375"/>
      <c r="H10" s="2375"/>
      <c r="I10" s="2375"/>
    </row>
    <row r="11" spans="5:9" ht="16.5" x14ac:dyDescent="0.45">
      <c r="E11" s="2376" t="str">
        <f>"[01] Kỳ tính thuế: "&amp;IF('05KK_02KK'!$G$95="tháng","Tháng ","Quý ")&amp;'05KK_02KK'!$G$96&amp;" năm "&amp;YEAR(KB_Den)</f>
        <v>[01] Kỳ tính thuế: Quý III năm 2026</v>
      </c>
      <c r="F11" s="2376"/>
      <c r="G11" s="2376"/>
      <c r="H11" s="2376"/>
      <c r="I11" s="2376"/>
    </row>
    <row r="12" spans="5:9" ht="16.5" x14ac:dyDescent="0.45">
      <c r="E12" s="2392" t="s">
        <v>4147</v>
      </c>
      <c r="F12" s="2392"/>
      <c r="G12" s="2392"/>
      <c r="H12" s="2392"/>
      <c r="I12" s="2392"/>
    </row>
    <row r="13" spans="5:9" ht="16.5" x14ac:dyDescent="0.45">
      <c r="E13" s="381" t="str">
        <f>"[04] Tên người nộp thuế: "&amp;KB_CTy</f>
        <v xml:space="preserve">[04] Tên người nộp thuế: </v>
      </c>
      <c r="F13" s="381"/>
      <c r="G13" s="381"/>
      <c r="H13" s="381"/>
      <c r="I13" s="381"/>
    </row>
    <row r="14" spans="5:9" ht="16.5" x14ac:dyDescent="0.45">
      <c r="E14" s="381" t="str">
        <f>"[05] Mã số thuế: "&amp;KB_MST</f>
        <v xml:space="preserve">[05] Mã số thuế: </v>
      </c>
      <c r="F14" s="381"/>
      <c r="G14" s="381"/>
      <c r="H14" s="381"/>
      <c r="I14" s="381"/>
    </row>
    <row r="15" spans="5:9" ht="16.5" x14ac:dyDescent="0.45">
      <c r="E15" s="381" t="str">
        <f>"[06] Địa chỉ: "&amp;KB_DC</f>
        <v xml:space="preserve">[06] Địa chỉ: </v>
      </c>
      <c r="F15" s="381"/>
      <c r="G15" s="381"/>
      <c r="H15" s="381"/>
      <c r="I15" s="381"/>
    </row>
    <row r="16" spans="5:9" ht="16.5" x14ac:dyDescent="0.45">
      <c r="E16" s="381" t="str">
        <f>"[07] Xã/Phường/Đặc khu:                                        [08] Tỉnh/thành phố: "&amp;KB_TTP</f>
        <v xml:space="preserve">[07] Xã/Phường/Đặc khu:                                        [08] Tỉnh/thành phố: </v>
      </c>
      <c r="F16" s="381"/>
      <c r="G16" s="381"/>
      <c r="H16" s="381"/>
      <c r="I16" s="381"/>
    </row>
    <row r="17" spans="5:9" ht="16.5" x14ac:dyDescent="0.45">
      <c r="E17" s="381" t="str">
        <f>"[09] Điện thoại: "&amp;KB_DT&amp;"                                              [10] Email: "&amp;KB_Email</f>
        <v xml:space="preserve">[09] Điện thoại:                                               [10] Email: </v>
      </c>
      <c r="F17" s="381"/>
      <c r="G17" s="381"/>
      <c r="H17" s="381"/>
      <c r="I17" s="381"/>
    </row>
    <row r="18" spans="5:9" ht="16.5" x14ac:dyDescent="0.45">
      <c r="E18" s="381" t="s">
        <v>4148</v>
      </c>
      <c r="F18" s="381"/>
      <c r="G18" s="381"/>
      <c r="H18" s="381"/>
      <c r="I18" s="381"/>
    </row>
    <row r="19" spans="5:9" ht="16.5" x14ac:dyDescent="0.45">
      <c r="E19" s="381" t="s">
        <v>4149</v>
      </c>
      <c r="F19" s="381"/>
      <c r="G19" s="381"/>
      <c r="H19" s="381"/>
      <c r="I19" s="381"/>
    </row>
    <row r="20" spans="5:9" ht="16.5" x14ac:dyDescent="0.45">
      <c r="E20" s="381" t="s">
        <v>4150</v>
      </c>
      <c r="F20" s="381"/>
      <c r="G20" s="381"/>
      <c r="H20" s="381"/>
      <c r="I20" s="381"/>
    </row>
    <row r="21" spans="5:9" ht="16.5" x14ac:dyDescent="0.45">
      <c r="E21" s="381" t="s">
        <v>4151</v>
      </c>
      <c r="F21" s="381"/>
      <c r="G21" s="381"/>
      <c r="H21" s="381"/>
      <c r="I21" s="381"/>
    </row>
    <row r="22" spans="5:9" ht="16.5" x14ac:dyDescent="0.45">
      <c r="E22" s="381"/>
      <c r="F22" s="381"/>
      <c r="G22" s="381"/>
      <c r="H22" s="381"/>
      <c r="I22" s="728" t="s">
        <v>2171</v>
      </c>
    </row>
    <row r="23" spans="5:9" ht="32" x14ac:dyDescent="0.45">
      <c r="E23" s="434" t="s">
        <v>45</v>
      </c>
      <c r="F23" s="435" t="s">
        <v>281</v>
      </c>
      <c r="G23" s="435" t="s">
        <v>410</v>
      </c>
      <c r="H23" s="435" t="s">
        <v>1591</v>
      </c>
      <c r="I23" s="436" t="s">
        <v>1592</v>
      </c>
    </row>
    <row r="24" spans="5:9" x14ac:dyDescent="0.45">
      <c r="E24" s="386" t="s">
        <v>27</v>
      </c>
      <c r="F24" s="387" t="s">
        <v>28</v>
      </c>
      <c r="G24" s="387" t="s">
        <v>29</v>
      </c>
      <c r="H24" s="387" t="s">
        <v>53</v>
      </c>
      <c r="I24" s="388" t="s">
        <v>54</v>
      </c>
    </row>
    <row r="25" spans="5:9" x14ac:dyDescent="0.45">
      <c r="E25" s="2492">
        <v>1</v>
      </c>
      <c r="F25" s="1492" t="s">
        <v>1593</v>
      </c>
      <c r="G25" s="2062" t="s">
        <v>77</v>
      </c>
      <c r="H25" s="2005" t="s">
        <v>1594</v>
      </c>
      <c r="I25" s="411">
        <f>'05KK_02KK'!I119</f>
        <v>1</v>
      </c>
    </row>
    <row r="26" spans="5:9" x14ac:dyDescent="0.45">
      <c r="E26" s="2493"/>
      <c r="F26" s="906" t="s">
        <v>4152</v>
      </c>
      <c r="G26" s="873" t="s">
        <v>78</v>
      </c>
      <c r="H26" s="2063" t="s">
        <v>1594</v>
      </c>
      <c r="I26" s="704">
        <f>'05KK_02KK'!I120</f>
        <v>1</v>
      </c>
    </row>
    <row r="27" spans="5:9" x14ac:dyDescent="0.45">
      <c r="E27" s="1499">
        <v>2</v>
      </c>
      <c r="F27" s="1500" t="s">
        <v>4153</v>
      </c>
      <c r="G27" s="1501" t="s">
        <v>513</v>
      </c>
      <c r="H27" s="1502" t="s">
        <v>1594</v>
      </c>
      <c r="I27" s="1503">
        <f>+I28+I29</f>
        <v>0</v>
      </c>
    </row>
    <row r="28" spans="5:9" x14ac:dyDescent="0.45">
      <c r="E28" s="613" t="s">
        <v>435</v>
      </c>
      <c r="F28" s="853" t="s">
        <v>1597</v>
      </c>
      <c r="G28" s="418" t="s">
        <v>514</v>
      </c>
      <c r="H28" s="393" t="s">
        <v>1594</v>
      </c>
      <c r="I28" s="411">
        <f>'05KK_02KK'!I122</f>
        <v>0</v>
      </c>
    </row>
    <row r="29" spans="5:9" x14ac:dyDescent="0.45">
      <c r="E29" s="613" t="s">
        <v>438</v>
      </c>
      <c r="F29" s="392" t="s">
        <v>1598</v>
      </c>
      <c r="G29" s="418" t="s">
        <v>515</v>
      </c>
      <c r="H29" s="393" t="s">
        <v>1594</v>
      </c>
      <c r="I29" s="411">
        <f>'05KK_02KK'!I123</f>
        <v>0</v>
      </c>
    </row>
    <row r="30" spans="5:9" x14ac:dyDescent="0.45">
      <c r="E30" s="1499">
        <v>3</v>
      </c>
      <c r="F30" s="1504" t="s">
        <v>4154</v>
      </c>
      <c r="G30" s="1501" t="s">
        <v>516</v>
      </c>
      <c r="H30" s="1502" t="s">
        <v>1600</v>
      </c>
      <c r="I30" s="1503">
        <f>+I31+I32</f>
        <v>0</v>
      </c>
    </row>
    <row r="31" spans="5:9" x14ac:dyDescent="0.45">
      <c r="E31" s="613" t="s">
        <v>445</v>
      </c>
      <c r="F31" s="853" t="s">
        <v>1597</v>
      </c>
      <c r="G31" s="418" t="s">
        <v>517</v>
      </c>
      <c r="H31" s="393" t="s">
        <v>1600</v>
      </c>
      <c r="I31" s="411">
        <f>'05KK_02KK'!I125</f>
        <v>0</v>
      </c>
    </row>
    <row r="32" spans="5:9" x14ac:dyDescent="0.45">
      <c r="E32" s="613" t="s">
        <v>448</v>
      </c>
      <c r="F32" s="392" t="s">
        <v>1598</v>
      </c>
      <c r="G32" s="418" t="s">
        <v>518</v>
      </c>
      <c r="H32" s="393" t="s">
        <v>1600</v>
      </c>
      <c r="I32" s="411">
        <f>'05KK_02KK'!I126</f>
        <v>0</v>
      </c>
    </row>
    <row r="33" spans="5:9" ht="48" x14ac:dyDescent="0.45">
      <c r="E33" s="613" t="s">
        <v>2037</v>
      </c>
      <c r="F33" s="484" t="s">
        <v>2033</v>
      </c>
      <c r="G33" s="418" t="s">
        <v>649</v>
      </c>
      <c r="H33" s="393" t="s">
        <v>1600</v>
      </c>
      <c r="I33" s="411">
        <f>'05KK_02KK'!I127</f>
        <v>0</v>
      </c>
    </row>
    <row r="34" spans="5:9" x14ac:dyDescent="0.45">
      <c r="E34" s="1499">
        <v>4</v>
      </c>
      <c r="F34" s="1505" t="s">
        <v>4155</v>
      </c>
      <c r="G34" s="1501" t="s">
        <v>650</v>
      </c>
      <c r="H34" s="1502" t="s">
        <v>1600</v>
      </c>
      <c r="I34" s="1503">
        <f>+I35+I36+I37+I38</f>
        <v>0</v>
      </c>
    </row>
    <row r="35" spans="5:9" x14ac:dyDescent="0.45">
      <c r="E35" s="613" t="s">
        <v>1601</v>
      </c>
      <c r="F35" s="853" t="s">
        <v>4156</v>
      </c>
      <c r="G35" s="418" t="s">
        <v>651</v>
      </c>
      <c r="H35" s="393" t="s">
        <v>1600</v>
      </c>
      <c r="I35" s="411">
        <f>'05KK_02KK'!I128</f>
        <v>0</v>
      </c>
    </row>
    <row r="36" spans="5:9" x14ac:dyDescent="0.45">
      <c r="E36" s="613" t="s">
        <v>1602</v>
      </c>
      <c r="F36" s="392" t="s">
        <v>4157</v>
      </c>
      <c r="G36" s="418" t="s">
        <v>652</v>
      </c>
      <c r="H36" s="393" t="s">
        <v>1600</v>
      </c>
      <c r="I36" s="411"/>
    </row>
    <row r="37" spans="5:9" ht="32" x14ac:dyDescent="0.45">
      <c r="E37" s="613" t="s">
        <v>2329</v>
      </c>
      <c r="F37" s="853" t="s">
        <v>4158</v>
      </c>
      <c r="G37" s="418" t="s">
        <v>653</v>
      </c>
      <c r="H37" s="854" t="s">
        <v>1600</v>
      </c>
      <c r="I37" s="905"/>
    </row>
    <row r="38" spans="5:9" x14ac:dyDescent="0.45">
      <c r="E38" s="613" t="s">
        <v>2331</v>
      </c>
      <c r="F38" s="392" t="s">
        <v>4159</v>
      </c>
      <c r="G38" s="418" t="s">
        <v>654</v>
      </c>
      <c r="H38" s="393" t="s">
        <v>1600</v>
      </c>
      <c r="I38" s="411"/>
    </row>
    <row r="39" spans="5:9" x14ac:dyDescent="0.45">
      <c r="E39" s="1499">
        <v>5</v>
      </c>
      <c r="F39" s="1500" t="s">
        <v>4160</v>
      </c>
      <c r="G39" s="1501" t="s">
        <v>655</v>
      </c>
      <c r="H39" s="1502" t="s">
        <v>1600</v>
      </c>
      <c r="I39" s="1503">
        <f>+I40+I41</f>
        <v>0</v>
      </c>
    </row>
    <row r="40" spans="5:9" x14ac:dyDescent="0.45">
      <c r="E40" s="904" t="s">
        <v>1603</v>
      </c>
      <c r="F40" s="853" t="s">
        <v>1597</v>
      </c>
      <c r="G40" s="860" t="s">
        <v>656</v>
      </c>
      <c r="H40" s="854" t="s">
        <v>1600</v>
      </c>
      <c r="I40" s="905">
        <f>'05KK_02KK'!I130</f>
        <v>0</v>
      </c>
    </row>
    <row r="41" spans="5:9" x14ac:dyDescent="0.45">
      <c r="E41" s="904" t="s">
        <v>1604</v>
      </c>
      <c r="F41" s="853" t="s">
        <v>1598</v>
      </c>
      <c r="G41" s="860" t="s">
        <v>657</v>
      </c>
      <c r="H41" s="854" t="s">
        <v>1600</v>
      </c>
      <c r="I41" s="905">
        <f>'05KK_02KK'!I131</f>
        <v>0</v>
      </c>
    </row>
    <row r="42" spans="5:9" x14ac:dyDescent="0.45">
      <c r="E42" s="1506">
        <v>6</v>
      </c>
      <c r="F42" s="1505" t="s">
        <v>4161</v>
      </c>
      <c r="G42" s="1507" t="s">
        <v>658</v>
      </c>
      <c r="H42" s="1508" t="s">
        <v>1600</v>
      </c>
      <c r="I42" s="1509">
        <f>+I43+I44</f>
        <v>0</v>
      </c>
    </row>
    <row r="43" spans="5:9" x14ac:dyDescent="0.45">
      <c r="E43" s="904" t="s">
        <v>459</v>
      </c>
      <c r="F43" s="853" t="s">
        <v>1597</v>
      </c>
      <c r="G43" s="860" t="s">
        <v>659</v>
      </c>
      <c r="H43" s="854" t="s">
        <v>1600</v>
      </c>
      <c r="I43" s="905"/>
    </row>
    <row r="44" spans="5:9" x14ac:dyDescent="0.45">
      <c r="E44" s="904" t="s">
        <v>461</v>
      </c>
      <c r="F44" s="853" t="s">
        <v>1598</v>
      </c>
      <c r="G44" s="860" t="s">
        <v>660</v>
      </c>
      <c r="H44" s="854" t="s">
        <v>1600</v>
      </c>
      <c r="I44" s="905"/>
    </row>
    <row r="45" spans="5:9" x14ac:dyDescent="0.45">
      <c r="E45" s="1506">
        <v>7</v>
      </c>
      <c r="F45" s="1505" t="s">
        <v>4162</v>
      </c>
      <c r="G45" s="1507" t="s">
        <v>661</v>
      </c>
      <c r="H45" s="1508" t="s">
        <v>1600</v>
      </c>
      <c r="I45" s="1509"/>
    </row>
    <row r="46" spans="5:9" x14ac:dyDescent="0.45">
      <c r="E46" s="1506">
        <v>8</v>
      </c>
      <c r="F46" s="1505" t="s">
        <v>4163</v>
      </c>
      <c r="G46" s="1507" t="s">
        <v>662</v>
      </c>
      <c r="H46" s="1508" t="s">
        <v>1600</v>
      </c>
      <c r="I46" s="1509">
        <f>+I48+I50+I51</f>
        <v>0</v>
      </c>
    </row>
    <row r="47" spans="5:9" ht="32" x14ac:dyDescent="0.45">
      <c r="E47" s="904" t="s">
        <v>1652</v>
      </c>
      <c r="F47" s="853" t="s">
        <v>4164</v>
      </c>
      <c r="G47" s="860" t="s">
        <v>663</v>
      </c>
      <c r="H47" s="854" t="s">
        <v>1600</v>
      </c>
      <c r="I47" s="905"/>
    </row>
    <row r="48" spans="5:9" ht="32" x14ac:dyDescent="0.45">
      <c r="E48" s="904" t="s">
        <v>1653</v>
      </c>
      <c r="F48" s="853" t="s">
        <v>4165</v>
      </c>
      <c r="G48" s="860" t="s">
        <v>664</v>
      </c>
      <c r="H48" s="854" t="s">
        <v>1600</v>
      </c>
      <c r="I48" s="905"/>
    </row>
    <row r="49" spans="5:9" ht="32" x14ac:dyDescent="0.45">
      <c r="E49" s="904" t="s">
        <v>1940</v>
      </c>
      <c r="F49" s="853" t="s">
        <v>4166</v>
      </c>
      <c r="G49" s="860" t="s">
        <v>665</v>
      </c>
      <c r="H49" s="854" t="s">
        <v>1600</v>
      </c>
      <c r="I49" s="905"/>
    </row>
    <row r="50" spans="5:9" ht="48" x14ac:dyDescent="0.45">
      <c r="E50" s="904" t="s">
        <v>4493</v>
      </c>
      <c r="F50" s="853" t="s">
        <v>4167</v>
      </c>
      <c r="G50" s="860" t="s">
        <v>666</v>
      </c>
      <c r="H50" s="854" t="s">
        <v>1600</v>
      </c>
      <c r="I50" s="905"/>
    </row>
    <row r="51" spans="5:9" x14ac:dyDescent="0.45">
      <c r="E51" s="904" t="s">
        <v>4494</v>
      </c>
      <c r="F51" s="853" t="s">
        <v>4168</v>
      </c>
      <c r="G51" s="860" t="s">
        <v>667</v>
      </c>
      <c r="H51" s="854" t="s">
        <v>1600</v>
      </c>
      <c r="I51" s="905"/>
    </row>
    <row r="52" spans="5:9" x14ac:dyDescent="0.45">
      <c r="E52" s="1506">
        <v>9</v>
      </c>
      <c r="F52" s="1505" t="s">
        <v>4169</v>
      </c>
      <c r="G52" s="1507" t="s">
        <v>668</v>
      </c>
      <c r="H52" s="1508" t="s">
        <v>1600</v>
      </c>
      <c r="I52" s="1509">
        <f>+I53+I54</f>
        <v>0</v>
      </c>
    </row>
    <row r="53" spans="5:9" x14ac:dyDescent="0.45">
      <c r="E53" s="904" t="s">
        <v>2220</v>
      </c>
      <c r="F53" s="853" t="s">
        <v>1597</v>
      </c>
      <c r="G53" s="860" t="s">
        <v>669</v>
      </c>
      <c r="H53" s="854" t="s">
        <v>1600</v>
      </c>
      <c r="I53" s="905">
        <f>'05KK_02KK'!I133</f>
        <v>0</v>
      </c>
    </row>
    <row r="54" spans="5:9" x14ac:dyDescent="0.45">
      <c r="E54" s="904" t="s">
        <v>2339</v>
      </c>
      <c r="F54" s="853" t="s">
        <v>1598</v>
      </c>
      <c r="G54" s="860" t="s">
        <v>1610</v>
      </c>
      <c r="H54" s="854" t="s">
        <v>1600</v>
      </c>
      <c r="I54" s="905">
        <f>'05KK_02KK'!I134</f>
        <v>0</v>
      </c>
    </row>
    <row r="55" spans="5:9" ht="64" x14ac:dyDescent="0.45">
      <c r="E55" s="933" t="s">
        <v>4495</v>
      </c>
      <c r="F55" s="900" t="s">
        <v>4170</v>
      </c>
      <c r="G55" s="942" t="s">
        <v>1612</v>
      </c>
      <c r="H55" s="940" t="s">
        <v>1600</v>
      </c>
      <c r="I55" s="941">
        <f>'05KK_02KK'!I135</f>
        <v>0</v>
      </c>
    </row>
    <row r="56" spans="5:9" x14ac:dyDescent="0.45">
      <c r="E56" s="581"/>
      <c r="F56" s="581"/>
      <c r="G56" s="581"/>
      <c r="H56" s="581"/>
      <c r="I56" s="581"/>
    </row>
    <row r="57" spans="5:9" x14ac:dyDescent="0.45">
      <c r="E57" s="581"/>
      <c r="F57" s="739" t="s">
        <v>397</v>
      </c>
      <c r="G57" s="581"/>
      <c r="H57" s="581"/>
      <c r="I57" s="581"/>
    </row>
    <row r="58" spans="5:9" x14ac:dyDescent="0.45">
      <c r="E58" s="581"/>
      <c r="F58" s="581"/>
      <c r="G58" s="722" t="s">
        <v>4171</v>
      </c>
      <c r="H58" s="722"/>
      <c r="I58" s="581"/>
    </row>
    <row r="59" spans="5:9" x14ac:dyDescent="0.45">
      <c r="E59" s="739" t="s">
        <v>4090</v>
      </c>
      <c r="F59" s="581"/>
      <c r="G59" s="741" t="s">
        <v>399</v>
      </c>
      <c r="H59" s="741"/>
      <c r="I59" s="581"/>
    </row>
    <row r="60" spans="5:9" x14ac:dyDescent="0.45">
      <c r="E60" s="581" t="s">
        <v>4091</v>
      </c>
      <c r="F60" s="581"/>
      <c r="G60" s="741" t="s">
        <v>401</v>
      </c>
      <c r="H60" s="741"/>
      <c r="I60" s="581"/>
    </row>
    <row r="61" spans="5:9" x14ac:dyDescent="0.45">
      <c r="E61" s="581" t="s">
        <v>4092</v>
      </c>
      <c r="F61" s="581"/>
      <c r="G61" s="723" t="s">
        <v>4093</v>
      </c>
      <c r="H61" s="723"/>
      <c r="I61" s="581"/>
    </row>
    <row r="62" spans="5:9" x14ac:dyDescent="0.45">
      <c r="E62" s="581"/>
      <c r="F62" s="581"/>
      <c r="G62" s="723"/>
      <c r="H62" s="723"/>
      <c r="I62" s="581"/>
    </row>
    <row r="63" spans="5:9" x14ac:dyDescent="0.45">
      <c r="E63" s="581"/>
      <c r="F63" s="581"/>
      <c r="G63" s="723"/>
      <c r="H63" s="723"/>
      <c r="I63" s="581"/>
    </row>
    <row r="64" spans="5:9" x14ac:dyDescent="0.45">
      <c r="E64" s="581"/>
      <c r="F64" s="581"/>
      <c r="G64" s="723"/>
      <c r="H64" s="723"/>
      <c r="I64" s="581"/>
    </row>
    <row r="65" spans="5:9" x14ac:dyDescent="0.45">
      <c r="E65" s="581"/>
      <c r="F65" s="581"/>
      <c r="G65" s="723"/>
      <c r="H65" s="723"/>
      <c r="I65" s="581"/>
    </row>
    <row r="66" spans="5:9" x14ac:dyDescent="0.45">
      <c r="E66" s="581"/>
      <c r="F66" s="581"/>
      <c r="G66" s="723"/>
      <c r="H66" s="723"/>
      <c r="I66" s="581"/>
    </row>
    <row r="67" spans="5:9" x14ac:dyDescent="0.45">
      <c r="E67" s="581"/>
      <c r="F67" s="581"/>
      <c r="G67" s="741">
        <f>KB_GD</f>
        <v>0</v>
      </c>
      <c r="H67" s="741"/>
      <c r="I67" s="581"/>
    </row>
  </sheetData>
  <mergeCells count="8">
    <mergeCell ref="E10:I10"/>
    <mergeCell ref="E11:I11"/>
    <mergeCell ref="E12:I12"/>
    <mergeCell ref="E25:E26"/>
    <mergeCell ref="E5:I5"/>
    <mergeCell ref="E6:I6"/>
    <mergeCell ref="E7:I7"/>
    <mergeCell ref="E9:I9"/>
  </mergeCells>
  <dataValidations disablePrompts="1" count="2">
    <dataValidation type="list" allowBlank="1" showInputMessage="1" showErrorMessage="1" sqref="G1" xr:uid="{6591AFC9-FE41-4A81-AC08-31A1B4C518D5}">
      <formula1>"tháng,quý"</formula1>
    </dataValidation>
    <dataValidation type="list" allowBlank="1" showInputMessage="1" showErrorMessage="1" sqref="G2" xr:uid="{F0ECDB81-9C26-46E5-890D-17B40995B5EE}">
      <formula1>IF($G$1="tháng",Thang,Quy)</formula1>
    </dataValidation>
  </dataValidations>
  <pageMargins left="0.18" right="0.21" top="0.75" bottom="0.75" header="0.3" footer="0.3"/>
  <pageSetup orientation="portrait" horizontalDpi="300" verticalDpi="30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TNCN_05"/>
  <dimension ref="E1:I147"/>
  <sheetViews>
    <sheetView showGridLines="0" showRowColHeaders="0" workbookViewId="0"/>
  </sheetViews>
  <sheetFormatPr defaultColWidth="9.26953125" defaultRowHeight="16.5" x14ac:dyDescent="0.45"/>
  <cols>
    <col min="1" max="4" width="9.26953125" style="5"/>
    <col min="5" max="5" width="5.7265625" style="5" customWidth="1"/>
    <col min="6" max="6" width="53.26953125" style="5" customWidth="1"/>
    <col min="7" max="7" width="11" style="5" customWidth="1"/>
    <col min="8" max="8" width="10.26953125" style="5" customWidth="1"/>
    <col min="9" max="9" width="24.54296875" style="5" customWidth="1"/>
    <col min="10" max="16384" width="9.26953125" style="5"/>
  </cols>
  <sheetData>
    <row r="1" spans="5:9" x14ac:dyDescent="0.45">
      <c r="E1" s="13"/>
      <c r="F1" s="13"/>
      <c r="G1" s="13"/>
      <c r="H1" s="13"/>
      <c r="I1" s="13"/>
    </row>
    <row r="2" spans="5:9" x14ac:dyDescent="0.45">
      <c r="E2" s="13"/>
      <c r="F2" s="13"/>
      <c r="G2" s="13"/>
      <c r="H2" s="13"/>
      <c r="I2" s="13"/>
    </row>
    <row r="5" spans="5:9" ht="21" x14ac:dyDescent="0.55000000000000004">
      <c r="E5" s="2387" t="s">
        <v>1657</v>
      </c>
      <c r="F5" s="2387"/>
      <c r="G5" s="2387"/>
      <c r="H5" s="2387"/>
      <c r="I5" s="2387"/>
    </row>
    <row r="6" spans="5:9" ht="17.5" x14ac:dyDescent="0.45">
      <c r="E6" s="2388" t="s">
        <v>370</v>
      </c>
      <c r="F6" s="2388"/>
      <c r="G6" s="2388"/>
      <c r="H6" s="2388"/>
      <c r="I6" s="2388"/>
    </row>
    <row r="7" spans="5:9" ht="9" customHeight="1" x14ac:dyDescent="0.45">
      <c r="E7" s="2389" t="s">
        <v>408</v>
      </c>
      <c r="F7" s="2389"/>
      <c r="G7" s="2389"/>
      <c r="H7" s="2389"/>
      <c r="I7" s="2389"/>
    </row>
    <row r="8" spans="5:9" ht="9.75" customHeight="1" x14ac:dyDescent="0.45">
      <c r="E8" s="3"/>
      <c r="F8" s="3"/>
      <c r="G8" s="3"/>
      <c r="H8" s="3"/>
      <c r="I8" s="3"/>
    </row>
    <row r="9" spans="5:9" ht="21" x14ac:dyDescent="0.55000000000000004">
      <c r="E9" s="2387" t="s">
        <v>1582</v>
      </c>
      <c r="F9" s="2387"/>
      <c r="G9" s="2387"/>
      <c r="H9" s="2387"/>
      <c r="I9" s="2387"/>
    </row>
    <row r="10" spans="5:9" x14ac:dyDescent="0.45">
      <c r="E10" s="2496" t="s">
        <v>1583</v>
      </c>
      <c r="F10" s="2496"/>
      <c r="G10" s="2496"/>
      <c r="H10" s="2496"/>
      <c r="I10" s="2496"/>
    </row>
    <row r="11" spans="5:9" x14ac:dyDescent="0.45">
      <c r="E11" s="2390" t="str">
        <f>"[01] Kỳ tính thuế: năm "&amp;YEAR(KB_Den)</f>
        <v>[01] Kỳ tính thuế: năm 2026</v>
      </c>
      <c r="F11" s="2390"/>
      <c r="G11" s="2390"/>
      <c r="H11" s="2390"/>
      <c r="I11" s="2390"/>
    </row>
    <row r="12" spans="5:9" x14ac:dyDescent="0.45">
      <c r="E12" s="2386" t="s">
        <v>1584</v>
      </c>
      <c r="F12" s="2386"/>
      <c r="G12" s="2386"/>
      <c r="H12" s="2386"/>
      <c r="I12" s="2386"/>
    </row>
    <row r="13" spans="5:9" x14ac:dyDescent="0.45">
      <c r="E13" s="20" t="str">
        <f>"[04] Tên người nộp thuế: "&amp;KB_CTy</f>
        <v xml:space="preserve">[04] Tên người nộp thuế: </v>
      </c>
      <c r="F13" s="3"/>
      <c r="G13" s="3"/>
      <c r="H13" s="3"/>
      <c r="I13" s="3"/>
    </row>
    <row r="14" spans="5:9" x14ac:dyDescent="0.45">
      <c r="E14" s="3" t="str">
        <f>"[05] Mã số thuế: "&amp;KB_MST</f>
        <v xml:space="preserve">[05] Mã số thuế: </v>
      </c>
      <c r="F14" s="3"/>
      <c r="G14" s="3"/>
      <c r="H14" s="3"/>
      <c r="I14" s="3"/>
    </row>
    <row r="15" spans="5:9" x14ac:dyDescent="0.45">
      <c r="E15" s="3" t="str">
        <f>"[06] Địa chỉ: "&amp;KB_DC</f>
        <v xml:space="preserve">[06] Địa chỉ: </v>
      </c>
      <c r="F15" s="3"/>
      <c r="G15" s="3"/>
      <c r="H15" s="3"/>
      <c r="I15" s="3"/>
    </row>
    <row r="16" spans="5:9" x14ac:dyDescent="0.45">
      <c r="E16" s="3" t="str">
        <f>"[07] Quận/huyện:                                        [08] Tỉnh/Thành phố: "&amp;KB_TTP</f>
        <v xml:space="preserve">[07] Quận/huyện:                                        [08] Tỉnh/Thành phố: </v>
      </c>
      <c r="F16" s="3"/>
      <c r="G16" s="3"/>
      <c r="H16" s="3"/>
      <c r="I16" s="3"/>
    </row>
    <row r="17" spans="5:9" x14ac:dyDescent="0.45">
      <c r="E17" s="3" t="str">
        <f>"[09] Điện thoại: "&amp;KB_DT&amp;"                            [10] Fax: "&amp;KB_Fax&amp;"                      [11] Email: "&amp;KB_Email</f>
        <v xml:space="preserve">[09] Điện thoại:                             [10] Fax:                       [11] Email: </v>
      </c>
      <c r="F17" s="3"/>
      <c r="G17" s="3"/>
      <c r="H17" s="3"/>
      <c r="I17" s="3"/>
    </row>
    <row r="18" spans="5:9" x14ac:dyDescent="0.45">
      <c r="E18" s="20" t="s">
        <v>1585</v>
      </c>
      <c r="F18" s="3"/>
      <c r="G18" s="3"/>
      <c r="H18" s="3"/>
      <c r="I18" s="3"/>
    </row>
    <row r="19" spans="5:9" x14ac:dyDescent="0.45">
      <c r="E19" s="3" t="s">
        <v>1586</v>
      </c>
      <c r="F19" s="3"/>
      <c r="G19" s="3"/>
      <c r="H19" s="3"/>
      <c r="I19" s="3"/>
    </row>
    <row r="20" spans="5:9" x14ac:dyDescent="0.45">
      <c r="E20" s="3" t="s">
        <v>1587</v>
      </c>
      <c r="F20" s="3"/>
      <c r="G20" s="3"/>
      <c r="H20" s="3"/>
      <c r="I20" s="3"/>
    </row>
    <row r="21" spans="5:9" x14ac:dyDescent="0.45">
      <c r="E21" s="3" t="s">
        <v>1588</v>
      </c>
      <c r="F21" s="3"/>
      <c r="G21" s="3"/>
      <c r="H21" s="3"/>
      <c r="I21" s="3"/>
    </row>
    <row r="22" spans="5:9" x14ac:dyDescent="0.45">
      <c r="E22" s="3" t="s">
        <v>1589</v>
      </c>
      <c r="F22" s="3"/>
      <c r="G22" s="3"/>
      <c r="H22" s="3"/>
      <c r="I22" s="3"/>
    </row>
    <row r="23" spans="5:9" x14ac:dyDescent="0.45">
      <c r="E23" s="3" t="s">
        <v>1590</v>
      </c>
      <c r="F23" s="3"/>
      <c r="G23" s="3"/>
      <c r="H23" s="3"/>
      <c r="I23" s="3"/>
    </row>
    <row r="24" spans="5:9" x14ac:dyDescent="0.45">
      <c r="E24" s="3"/>
      <c r="F24" s="3"/>
      <c r="G24" s="3"/>
      <c r="H24" s="3"/>
      <c r="I24" s="27" t="s">
        <v>237</v>
      </c>
    </row>
    <row r="25" spans="5:9" ht="32" x14ac:dyDescent="0.45">
      <c r="E25" s="310" t="s">
        <v>45</v>
      </c>
      <c r="F25" s="310" t="s">
        <v>281</v>
      </c>
      <c r="G25" s="310" t="s">
        <v>410</v>
      </c>
      <c r="H25" s="310" t="s">
        <v>1591</v>
      </c>
      <c r="I25" s="310" t="s">
        <v>1592</v>
      </c>
    </row>
    <row r="26" spans="5:9" x14ac:dyDescent="0.45">
      <c r="E26" s="310" t="s">
        <v>27</v>
      </c>
      <c r="F26" s="310" t="s">
        <v>28</v>
      </c>
      <c r="G26" s="310" t="s">
        <v>29</v>
      </c>
      <c r="H26" s="310" t="s">
        <v>53</v>
      </c>
      <c r="I26" s="310" t="s">
        <v>54</v>
      </c>
    </row>
    <row r="27" spans="5:9" x14ac:dyDescent="0.45">
      <c r="E27" s="2500">
        <v>1</v>
      </c>
      <c r="F27" s="301" t="s">
        <v>1593</v>
      </c>
      <c r="G27" s="300" t="s">
        <v>517</v>
      </c>
      <c r="H27" s="9" t="s">
        <v>1594</v>
      </c>
      <c r="I27" s="92">
        <f>COUNTA(PL_051!$C$23:$C$24)+COUNTA(PL_052!$C$20:$C$21)</f>
        <v>0</v>
      </c>
    </row>
    <row r="28" spans="5:9" x14ac:dyDescent="0.45">
      <c r="E28" s="2499"/>
      <c r="F28" s="254" t="s">
        <v>1595</v>
      </c>
      <c r="G28" s="255" t="s">
        <v>518</v>
      </c>
      <c r="H28" s="256" t="s">
        <v>1594</v>
      </c>
      <c r="I28" s="128">
        <f>COUNTA(PL_051!$C$23:$C$24)</f>
        <v>0</v>
      </c>
    </row>
    <row r="29" spans="5:9" x14ac:dyDescent="0.45">
      <c r="E29" s="257">
        <v>2</v>
      </c>
      <c r="F29" s="258" t="s">
        <v>1596</v>
      </c>
      <c r="G29" s="255" t="s">
        <v>649</v>
      </c>
      <c r="H29" s="256" t="s">
        <v>1594</v>
      </c>
      <c r="I29" s="307">
        <f>I30+I31</f>
        <v>0</v>
      </c>
    </row>
    <row r="30" spans="5:9" x14ac:dyDescent="0.45">
      <c r="E30" s="256" t="s">
        <v>435</v>
      </c>
      <c r="F30" s="259" t="s">
        <v>1597</v>
      </c>
      <c r="G30" s="255" t="s">
        <v>650</v>
      </c>
      <c r="H30" s="256" t="s">
        <v>1594</v>
      </c>
      <c r="I30" s="128">
        <f>COUNTIF(PL_051!$P$23:$P$24,"&gt;0")</f>
        <v>0</v>
      </c>
    </row>
    <row r="31" spans="5:9" x14ac:dyDescent="0.45">
      <c r="E31" s="256" t="s">
        <v>438</v>
      </c>
      <c r="F31" s="260" t="s">
        <v>1598</v>
      </c>
      <c r="G31" s="255" t="s">
        <v>651</v>
      </c>
      <c r="H31" s="256" t="s">
        <v>1594</v>
      </c>
      <c r="I31" s="128">
        <f>+COUNTIF(PL_052!$K$20:$K$21,"&gt;0")</f>
        <v>0</v>
      </c>
    </row>
    <row r="32" spans="5:9" ht="32" x14ac:dyDescent="0.45">
      <c r="E32" s="255">
        <v>3</v>
      </c>
      <c r="F32" s="261" t="s">
        <v>1599</v>
      </c>
      <c r="G32" s="255" t="s">
        <v>652</v>
      </c>
      <c r="H32" s="262" t="s">
        <v>1594</v>
      </c>
      <c r="I32" s="128">
        <f>COUNTIF(PL_051!$I$23:$I$24,"&gt;0")</f>
        <v>0</v>
      </c>
    </row>
    <row r="33" spans="5:9" x14ac:dyDescent="0.45">
      <c r="E33" s="255">
        <v>4</v>
      </c>
      <c r="F33" s="261" t="s">
        <v>1648</v>
      </c>
      <c r="G33" s="255" t="s">
        <v>653</v>
      </c>
      <c r="H33" s="262" t="s">
        <v>1594</v>
      </c>
      <c r="I33" s="128">
        <f>PL_051!J25</f>
        <v>0</v>
      </c>
    </row>
    <row r="34" spans="5:9" ht="32" x14ac:dyDescent="0.45">
      <c r="E34" s="255">
        <v>5</v>
      </c>
      <c r="F34" s="263" t="s">
        <v>1649</v>
      </c>
      <c r="G34" s="255" t="s">
        <v>654</v>
      </c>
      <c r="H34" s="262" t="s">
        <v>1600</v>
      </c>
      <c r="I34" s="308">
        <f>I35+I36</f>
        <v>0</v>
      </c>
    </row>
    <row r="35" spans="5:9" x14ac:dyDescent="0.45">
      <c r="E35" s="256" t="s">
        <v>1603</v>
      </c>
      <c r="F35" s="260" t="s">
        <v>1597</v>
      </c>
      <c r="G35" s="255" t="s">
        <v>655</v>
      </c>
      <c r="H35" s="256" t="s">
        <v>1600</v>
      </c>
      <c r="I35" s="128">
        <f>PL_051!G25</f>
        <v>0</v>
      </c>
    </row>
    <row r="36" spans="5:9" x14ac:dyDescent="0.45">
      <c r="E36" s="256" t="s">
        <v>1604</v>
      </c>
      <c r="F36" s="260" t="s">
        <v>1598</v>
      </c>
      <c r="G36" s="255" t="s">
        <v>656</v>
      </c>
      <c r="H36" s="256" t="s">
        <v>1600</v>
      </c>
      <c r="I36" s="128">
        <f>PL_052!G22</f>
        <v>0</v>
      </c>
    </row>
    <row r="37" spans="5:9" ht="32" x14ac:dyDescent="0.45">
      <c r="E37" s="255">
        <v>6</v>
      </c>
      <c r="F37" s="264" t="s">
        <v>1650</v>
      </c>
      <c r="G37" s="255" t="s">
        <v>657</v>
      </c>
      <c r="H37" s="256" t="s">
        <v>1600</v>
      </c>
      <c r="I37" s="308">
        <f>I38+I39</f>
        <v>0</v>
      </c>
    </row>
    <row r="38" spans="5:9" x14ac:dyDescent="0.45">
      <c r="E38" s="256" t="s">
        <v>459</v>
      </c>
      <c r="F38" s="260" t="s">
        <v>1597</v>
      </c>
      <c r="G38" s="255" t="s">
        <v>658</v>
      </c>
      <c r="H38" s="256" t="s">
        <v>1600</v>
      </c>
      <c r="I38" s="128">
        <f>+SUMIFS(PL_051!$G$23:$G$24,PL_051!$P$23:$P$24,"&gt;0")</f>
        <v>0</v>
      </c>
    </row>
    <row r="39" spans="5:9" x14ac:dyDescent="0.45">
      <c r="E39" s="256" t="s">
        <v>461</v>
      </c>
      <c r="F39" s="260" t="s">
        <v>1598</v>
      </c>
      <c r="G39" s="255" t="s">
        <v>659</v>
      </c>
      <c r="H39" s="256" t="s">
        <v>1600</v>
      </c>
      <c r="I39" s="128">
        <f>SUMIFS(PL_052!$G$20:$G$21,PL_052!$K$20:$K$21,"&gt;0")</f>
        <v>0</v>
      </c>
    </row>
    <row r="40" spans="5:9" ht="32" x14ac:dyDescent="0.45">
      <c r="E40" s="255">
        <v>7</v>
      </c>
      <c r="F40" s="265" t="s">
        <v>1651</v>
      </c>
      <c r="G40" s="255" t="s">
        <v>660</v>
      </c>
      <c r="H40" s="262" t="s">
        <v>1600</v>
      </c>
      <c r="I40" s="308">
        <f>I41+I42</f>
        <v>0</v>
      </c>
    </row>
    <row r="41" spans="5:9" x14ac:dyDescent="0.45">
      <c r="E41" s="256" t="s">
        <v>1605</v>
      </c>
      <c r="F41" s="260" t="s">
        <v>1597</v>
      </c>
      <c r="G41" s="255" t="s">
        <v>661</v>
      </c>
      <c r="H41" s="256" t="s">
        <v>1600</v>
      </c>
      <c r="I41" s="128">
        <f>PL_051!P25</f>
        <v>0</v>
      </c>
    </row>
    <row r="42" spans="5:9" x14ac:dyDescent="0.45">
      <c r="E42" s="256" t="s">
        <v>1606</v>
      </c>
      <c r="F42" s="266" t="s">
        <v>1598</v>
      </c>
      <c r="G42" s="255" t="s">
        <v>662</v>
      </c>
      <c r="H42" s="256" t="s">
        <v>1600</v>
      </c>
      <c r="I42" s="128">
        <f>PL_052!K22</f>
        <v>0</v>
      </c>
    </row>
    <row r="43" spans="5:9" ht="32" x14ac:dyDescent="0.45">
      <c r="E43" s="255">
        <v>8</v>
      </c>
      <c r="F43" s="265" t="s">
        <v>1654</v>
      </c>
      <c r="G43" s="255" t="s">
        <v>663</v>
      </c>
      <c r="H43" s="262" t="s">
        <v>1600</v>
      </c>
      <c r="I43" s="309">
        <f>I44+I45</f>
        <v>0</v>
      </c>
    </row>
    <row r="44" spans="5:9" x14ac:dyDescent="0.45">
      <c r="E44" s="256" t="s">
        <v>1652</v>
      </c>
      <c r="F44" s="267" t="s">
        <v>1597</v>
      </c>
      <c r="G44" s="255" t="s">
        <v>664</v>
      </c>
      <c r="H44" s="256" t="s">
        <v>1600</v>
      </c>
      <c r="I44" s="128">
        <f>PL_051!Q25</f>
        <v>0</v>
      </c>
    </row>
    <row r="45" spans="5:9" x14ac:dyDescent="0.45">
      <c r="E45" s="256" t="s">
        <v>1653</v>
      </c>
      <c r="F45" s="267" t="s">
        <v>1598</v>
      </c>
      <c r="G45" s="255" t="s">
        <v>665</v>
      </c>
      <c r="H45" s="256" t="s">
        <v>1600</v>
      </c>
      <c r="I45" s="128">
        <f>PL_052!M22</f>
        <v>0</v>
      </c>
    </row>
    <row r="46" spans="5:9" ht="48" x14ac:dyDescent="0.45">
      <c r="E46" s="268">
        <v>9</v>
      </c>
      <c r="F46" s="265" t="s">
        <v>1655</v>
      </c>
      <c r="G46" s="255" t="s">
        <v>666</v>
      </c>
      <c r="H46" s="262" t="s">
        <v>1600</v>
      </c>
      <c r="I46" s="269"/>
    </row>
    <row r="47" spans="5:9" ht="64" x14ac:dyDescent="0.45">
      <c r="E47" s="270">
        <v>10</v>
      </c>
      <c r="F47" s="271" t="s">
        <v>1656</v>
      </c>
      <c r="G47" s="255" t="s">
        <v>667</v>
      </c>
      <c r="H47" s="272" t="s">
        <v>1600</v>
      </c>
      <c r="I47" s="273"/>
    </row>
    <row r="48" spans="5:9" x14ac:dyDescent="0.45">
      <c r="E48" s="274"/>
      <c r="F48" s="19"/>
      <c r="G48" s="275"/>
      <c r="H48" s="275"/>
      <c r="I48" s="276"/>
    </row>
    <row r="49" spans="5:9" x14ac:dyDescent="0.45">
      <c r="E49" s="305" t="s">
        <v>1607</v>
      </c>
      <c r="F49" s="3"/>
      <c r="G49" s="4"/>
      <c r="H49" s="4"/>
      <c r="I49" s="129"/>
    </row>
    <row r="50" spans="5:9" ht="32" x14ac:dyDescent="0.45">
      <c r="E50" s="299" t="s">
        <v>45</v>
      </c>
      <c r="F50" s="299" t="s">
        <v>281</v>
      </c>
      <c r="G50" s="299" t="s">
        <v>410</v>
      </c>
      <c r="H50" s="299" t="s">
        <v>1591</v>
      </c>
      <c r="I50" s="299" t="s">
        <v>1592</v>
      </c>
    </row>
    <row r="51" spans="5:9" x14ac:dyDescent="0.45">
      <c r="E51" s="299" t="s">
        <v>27</v>
      </c>
      <c r="F51" s="299" t="s">
        <v>28</v>
      </c>
      <c r="G51" s="299" t="s">
        <v>29</v>
      </c>
      <c r="H51" s="299" t="s">
        <v>53</v>
      </c>
      <c r="I51" s="299" t="s">
        <v>54</v>
      </c>
    </row>
    <row r="52" spans="5:9" ht="32" x14ac:dyDescent="0.45">
      <c r="E52" s="12">
        <v>1</v>
      </c>
      <c r="F52" s="306" t="s">
        <v>1608</v>
      </c>
      <c r="G52" s="300" t="s">
        <v>668</v>
      </c>
      <c r="H52" s="12" t="s">
        <v>1594</v>
      </c>
      <c r="I52" s="121"/>
    </row>
    <row r="53" spans="5:9" x14ac:dyDescent="0.45">
      <c r="E53" s="256">
        <v>2</v>
      </c>
      <c r="F53" s="260" t="s">
        <v>1609</v>
      </c>
      <c r="G53" s="255" t="s">
        <v>669</v>
      </c>
      <c r="H53" s="256" t="s">
        <v>1600</v>
      </c>
      <c r="I53" s="269"/>
    </row>
    <row r="54" spans="5:9" x14ac:dyDescent="0.45">
      <c r="E54" s="256">
        <v>3</v>
      </c>
      <c r="F54" s="266" t="s">
        <v>1611</v>
      </c>
      <c r="G54" s="255" t="s">
        <v>1610</v>
      </c>
      <c r="H54" s="256" t="s">
        <v>1600</v>
      </c>
      <c r="I54" s="269"/>
    </row>
    <row r="55" spans="5:9" x14ac:dyDescent="0.45">
      <c r="E55" s="256">
        <v>4</v>
      </c>
      <c r="F55" s="260" t="s">
        <v>1613</v>
      </c>
      <c r="G55" s="255" t="s">
        <v>1612</v>
      </c>
      <c r="H55" s="256" t="s">
        <v>1600</v>
      </c>
      <c r="I55" s="269"/>
    </row>
    <row r="56" spans="5:9" x14ac:dyDescent="0.45">
      <c r="E56" s="277">
        <v>5</v>
      </c>
      <c r="F56" s="122" t="s">
        <v>1615</v>
      </c>
      <c r="G56" s="278" t="s">
        <v>1614</v>
      </c>
      <c r="H56" s="277" t="s">
        <v>1600</v>
      </c>
      <c r="I56" s="273"/>
    </row>
    <row r="57" spans="5:9" x14ac:dyDescent="0.45">
      <c r="E57" s="3"/>
      <c r="F57" s="3"/>
      <c r="G57" s="3"/>
      <c r="H57" s="3"/>
      <c r="I57" s="3"/>
    </row>
    <row r="58" spans="5:9" x14ac:dyDescent="0.45">
      <c r="E58" s="3"/>
      <c r="F58" s="20" t="s">
        <v>476</v>
      </c>
      <c r="G58" s="3"/>
      <c r="H58" s="3"/>
      <c r="I58" s="3"/>
    </row>
    <row r="59" spans="5:9" x14ac:dyDescent="0.45">
      <c r="E59" s="3"/>
      <c r="F59" s="3"/>
      <c r="G59" s="33" t="s">
        <v>398</v>
      </c>
      <c r="H59" s="33"/>
      <c r="I59" s="3"/>
    </row>
    <row r="60" spans="5:9" x14ac:dyDescent="0.45">
      <c r="E60" s="20" t="s">
        <v>477</v>
      </c>
      <c r="F60" s="3"/>
      <c r="G60" s="7" t="s">
        <v>399</v>
      </c>
      <c r="H60" s="7"/>
      <c r="I60" s="3"/>
    </row>
    <row r="61" spans="5:9" x14ac:dyDescent="0.45">
      <c r="E61" s="3" t="s">
        <v>478</v>
      </c>
      <c r="F61" s="3"/>
      <c r="G61" s="7" t="s">
        <v>401</v>
      </c>
      <c r="H61" s="7"/>
      <c r="I61" s="3"/>
    </row>
    <row r="62" spans="5:9" x14ac:dyDescent="0.45">
      <c r="E62" s="3" t="s">
        <v>480</v>
      </c>
      <c r="F62" s="3"/>
      <c r="G62" s="25" t="s">
        <v>403</v>
      </c>
      <c r="H62" s="25"/>
      <c r="I62" s="3"/>
    </row>
    <row r="63" spans="5:9" x14ac:dyDescent="0.45">
      <c r="E63" s="3"/>
      <c r="F63" s="3"/>
      <c r="G63" s="25"/>
      <c r="H63" s="25"/>
      <c r="I63" s="3"/>
    </row>
    <row r="64" spans="5:9" x14ac:dyDescent="0.45">
      <c r="E64" s="3"/>
      <c r="F64" s="3"/>
      <c r="G64" s="25"/>
      <c r="H64" s="25"/>
      <c r="I64" s="3"/>
    </row>
    <row r="65" spans="5:9" x14ac:dyDescent="0.45">
      <c r="E65" s="3"/>
      <c r="F65" s="3"/>
      <c r="G65" s="25"/>
      <c r="H65" s="25"/>
      <c r="I65" s="3"/>
    </row>
    <row r="66" spans="5:9" x14ac:dyDescent="0.45">
      <c r="E66" s="3"/>
      <c r="F66" s="3"/>
      <c r="G66" s="25"/>
      <c r="H66" s="25"/>
      <c r="I66" s="3"/>
    </row>
    <row r="67" spans="5:9" x14ac:dyDescent="0.45">
      <c r="E67" s="3"/>
      <c r="F67" s="3"/>
      <c r="G67" s="25"/>
      <c r="H67" s="25"/>
      <c r="I67" s="3"/>
    </row>
    <row r="68" spans="5:9" x14ac:dyDescent="0.45">
      <c r="E68" s="3"/>
      <c r="F68" s="3"/>
      <c r="G68" s="7">
        <f>KB_GD</f>
        <v>0</v>
      </c>
      <c r="H68" s="7"/>
      <c r="I68" s="3"/>
    </row>
    <row r="95" spans="5:9" x14ac:dyDescent="0.45">
      <c r="E95" s="13"/>
      <c r="F95" s="21" t="s">
        <v>1616</v>
      </c>
      <c r="G95" s="34" t="s">
        <v>2380</v>
      </c>
      <c r="H95" s="13"/>
      <c r="I95" s="13"/>
    </row>
    <row r="96" spans="5:9" x14ac:dyDescent="0.45">
      <c r="E96" s="13"/>
      <c r="F96" s="21" t="str">
        <f>IF($G$95="","","Chọn "&amp;$G$95&amp;" kết chuyển:")</f>
        <v>Chọn quý kết chuyển:</v>
      </c>
      <c r="G96" s="34" t="s">
        <v>41</v>
      </c>
      <c r="H96" s="13"/>
      <c r="I96" s="13"/>
    </row>
    <row r="99" spans="5:9" ht="21" x14ac:dyDescent="0.55000000000000004">
      <c r="E99" s="2387" t="s">
        <v>1657</v>
      </c>
      <c r="F99" s="2387"/>
      <c r="G99" s="2387"/>
      <c r="H99" s="2387"/>
      <c r="I99" s="2387"/>
    </row>
    <row r="100" spans="5:9" ht="17.5" x14ac:dyDescent="0.45">
      <c r="E100" s="2388" t="s">
        <v>370</v>
      </c>
      <c r="F100" s="2388"/>
      <c r="G100" s="2388"/>
      <c r="H100" s="2388"/>
      <c r="I100" s="2388"/>
    </row>
    <row r="101" spans="5:9" x14ac:dyDescent="0.45">
      <c r="E101" s="2389" t="s">
        <v>408</v>
      </c>
      <c r="F101" s="2389"/>
      <c r="G101" s="2389"/>
      <c r="H101" s="2389"/>
      <c r="I101" s="2389"/>
    </row>
    <row r="102" spans="5:9" x14ac:dyDescent="0.45">
      <c r="E102" s="3"/>
      <c r="F102" s="3"/>
      <c r="G102" s="3"/>
      <c r="H102" s="3"/>
      <c r="I102" s="3"/>
    </row>
    <row r="103" spans="5:9" ht="21" x14ac:dyDescent="0.55000000000000004">
      <c r="E103" s="2387" t="s">
        <v>2039</v>
      </c>
      <c r="F103" s="2387"/>
      <c r="G103" s="2387"/>
      <c r="H103" s="2387"/>
      <c r="I103" s="2387"/>
    </row>
    <row r="104" spans="5:9" x14ac:dyDescent="0.45">
      <c r="E104" s="2497" t="s">
        <v>1658</v>
      </c>
      <c r="F104" s="2496"/>
      <c r="G104" s="2496"/>
      <c r="H104" s="2496"/>
      <c r="I104" s="2496"/>
    </row>
    <row r="105" spans="5:9" x14ac:dyDescent="0.45">
      <c r="E105" s="2390" t="str">
        <f>"[01] Kỳ tính thuế: "&amp;$G$95&amp;" "&amp;$G$96&amp;" năm "&amp;YEAR(KB_Den)</f>
        <v>[01] Kỳ tính thuế: quý III năm 2026</v>
      </c>
      <c r="F105" s="2390"/>
      <c r="G105" s="2390"/>
      <c r="H105" s="2390"/>
      <c r="I105" s="2390"/>
    </row>
    <row r="106" spans="5:9" x14ac:dyDescent="0.45">
      <c r="E106" s="2386" t="s">
        <v>1584</v>
      </c>
      <c r="F106" s="2386"/>
      <c r="G106" s="2386"/>
      <c r="H106" s="2386"/>
      <c r="I106" s="2386"/>
    </row>
    <row r="107" spans="5:9" x14ac:dyDescent="0.45">
      <c r="E107" s="20" t="str">
        <f>"[04] Tên người nộp thuế: "&amp;KB_CTy</f>
        <v xml:space="preserve">[04] Tên người nộp thuế: </v>
      </c>
      <c r="F107" s="3"/>
      <c r="G107" s="3"/>
      <c r="H107" s="3"/>
      <c r="I107" s="3"/>
    </row>
    <row r="108" spans="5:9" x14ac:dyDescent="0.45">
      <c r="E108" s="3" t="str">
        <f>"[05] Mã số thuế: "&amp;KB_MST</f>
        <v xml:space="preserve">[05] Mã số thuế: </v>
      </c>
      <c r="F108" s="3"/>
      <c r="G108" s="3"/>
      <c r="H108" s="3"/>
      <c r="I108" s="3"/>
    </row>
    <row r="109" spans="5:9" x14ac:dyDescent="0.45">
      <c r="E109" s="3" t="str">
        <f>"[06] Địa chỉ: "&amp;KB_DC</f>
        <v xml:space="preserve">[06] Địa chỉ: </v>
      </c>
      <c r="F109" s="3"/>
      <c r="G109" s="3"/>
      <c r="H109" s="3"/>
      <c r="I109" s="3"/>
    </row>
    <row r="110" spans="5:9" x14ac:dyDescent="0.45">
      <c r="E110" s="3" t="str">
        <f>"[07] Quận/huyện:                                        [08] Tỉnh/Thành phố: "&amp;KB_TTP</f>
        <v xml:space="preserve">[07] Quận/huyện:                                        [08] Tỉnh/Thành phố: </v>
      </c>
      <c r="F110" s="3"/>
      <c r="G110" s="3"/>
      <c r="H110" s="3"/>
      <c r="I110" s="3"/>
    </row>
    <row r="111" spans="5:9" x14ac:dyDescent="0.45">
      <c r="E111" s="3" t="str">
        <f>"[09] Điện thoại: "&amp;KB_DT&amp;"                            [10] Fax: "&amp;KB_Fax&amp;"                      [11] Email: "&amp;KB_Email</f>
        <v xml:space="preserve">[09] Điện thoại:                             [10] Fax:                       [11] Email: </v>
      </c>
      <c r="F111" s="3"/>
      <c r="G111" s="3"/>
      <c r="H111" s="3"/>
      <c r="I111" s="3"/>
    </row>
    <row r="112" spans="5:9" x14ac:dyDescent="0.45">
      <c r="E112" s="20" t="s">
        <v>1585</v>
      </c>
      <c r="F112" s="3"/>
      <c r="G112" s="3"/>
      <c r="H112" s="3"/>
      <c r="I112" s="3"/>
    </row>
    <row r="113" spans="5:9" x14ac:dyDescent="0.45">
      <c r="E113" s="3" t="s">
        <v>1586</v>
      </c>
      <c r="F113" s="3"/>
      <c r="G113" s="3"/>
      <c r="H113" s="3"/>
      <c r="I113" s="3"/>
    </row>
    <row r="114" spans="5:9" x14ac:dyDescent="0.45">
      <c r="E114" s="3" t="s">
        <v>2038</v>
      </c>
      <c r="F114" s="3"/>
      <c r="G114" s="3"/>
      <c r="H114" s="3"/>
      <c r="I114" s="3"/>
    </row>
    <row r="115" spans="5:9" x14ac:dyDescent="0.45">
      <c r="E115" s="3" t="s">
        <v>2030</v>
      </c>
      <c r="F115" s="3"/>
      <c r="G115" s="3"/>
      <c r="H115" s="3"/>
      <c r="I115" s="3"/>
    </row>
    <row r="116" spans="5:9" x14ac:dyDescent="0.45">
      <c r="E116" s="3"/>
      <c r="F116" s="3"/>
      <c r="G116" s="3"/>
      <c r="H116" s="3"/>
      <c r="I116" s="27" t="s">
        <v>237</v>
      </c>
    </row>
    <row r="117" spans="5:9" ht="32" x14ac:dyDescent="0.45">
      <c r="E117" s="22" t="s">
        <v>45</v>
      </c>
      <c r="F117" s="22" t="s">
        <v>281</v>
      </c>
      <c r="G117" s="22" t="s">
        <v>410</v>
      </c>
      <c r="H117" s="22" t="s">
        <v>1591</v>
      </c>
      <c r="I117" s="22" t="s">
        <v>1592</v>
      </c>
    </row>
    <row r="118" spans="5:9" x14ac:dyDescent="0.45">
      <c r="E118" s="22" t="s">
        <v>27</v>
      </c>
      <c r="F118" s="22" t="s">
        <v>28</v>
      </c>
      <c r="G118" s="22" t="s">
        <v>29</v>
      </c>
      <c r="H118" s="22" t="s">
        <v>53</v>
      </c>
      <c r="I118" s="22" t="s">
        <v>54</v>
      </c>
    </row>
    <row r="119" spans="5:9" x14ac:dyDescent="0.45">
      <c r="E119" s="2498">
        <v>1</v>
      </c>
      <c r="F119" s="250" t="s">
        <v>1593</v>
      </c>
      <c r="G119" s="251" t="s">
        <v>78</v>
      </c>
      <c r="H119" s="252" t="s">
        <v>1594</v>
      </c>
      <c r="I119" s="253">
        <v>1</v>
      </c>
    </row>
    <row r="120" spans="5:9" x14ac:dyDescent="0.45">
      <c r="E120" s="2499"/>
      <c r="F120" s="254" t="s">
        <v>1595</v>
      </c>
      <c r="G120" s="255" t="s">
        <v>513</v>
      </c>
      <c r="H120" s="256" t="s">
        <v>1594</v>
      </c>
      <c r="I120" s="128">
        <v>1</v>
      </c>
    </row>
    <row r="121" spans="5:9" x14ac:dyDescent="0.45">
      <c r="E121" s="257">
        <v>2</v>
      </c>
      <c r="F121" s="258" t="s">
        <v>2031</v>
      </c>
      <c r="G121" s="255" t="s">
        <v>514</v>
      </c>
      <c r="H121" s="256" t="s">
        <v>1594</v>
      </c>
      <c r="I121" s="128">
        <v>0</v>
      </c>
    </row>
    <row r="122" spans="5:9" x14ac:dyDescent="0.45">
      <c r="E122" s="256" t="s">
        <v>435</v>
      </c>
      <c r="F122" s="259" t="s">
        <v>1597</v>
      </c>
      <c r="G122" s="255" t="s">
        <v>515</v>
      </c>
      <c r="H122" s="256" t="s">
        <v>1594</v>
      </c>
      <c r="I122" s="128"/>
    </row>
    <row r="123" spans="5:9" x14ac:dyDescent="0.45">
      <c r="E123" s="256" t="s">
        <v>438</v>
      </c>
      <c r="F123" s="260" t="s">
        <v>1598</v>
      </c>
      <c r="G123" s="255" t="s">
        <v>516</v>
      </c>
      <c r="H123" s="256" t="s">
        <v>1594</v>
      </c>
      <c r="I123" s="128"/>
    </row>
    <row r="124" spans="5:9" ht="32" x14ac:dyDescent="0.45">
      <c r="E124" s="255">
        <v>3</v>
      </c>
      <c r="F124" s="263" t="s">
        <v>2032</v>
      </c>
      <c r="G124" s="255" t="s">
        <v>517</v>
      </c>
      <c r="H124" s="262" t="s">
        <v>1600</v>
      </c>
      <c r="I124" s="128"/>
    </row>
    <row r="125" spans="5:9" x14ac:dyDescent="0.45">
      <c r="E125" s="256" t="s">
        <v>445</v>
      </c>
      <c r="F125" s="259" t="s">
        <v>1597</v>
      </c>
      <c r="G125" s="255" t="s">
        <v>518</v>
      </c>
      <c r="H125" s="256" t="s">
        <v>1600</v>
      </c>
      <c r="I125" s="128"/>
    </row>
    <row r="126" spans="5:9" x14ac:dyDescent="0.45">
      <c r="E126" s="256" t="s">
        <v>448</v>
      </c>
      <c r="F126" s="260" t="s">
        <v>1598</v>
      </c>
      <c r="G126" s="255" t="s">
        <v>649</v>
      </c>
      <c r="H126" s="256" t="s">
        <v>1600</v>
      </c>
      <c r="I126" s="128"/>
    </row>
    <row r="127" spans="5:9" ht="48" x14ac:dyDescent="0.45">
      <c r="E127" s="262" t="s">
        <v>2037</v>
      </c>
      <c r="F127" s="279" t="s">
        <v>2033</v>
      </c>
      <c r="G127" s="280" t="s">
        <v>650</v>
      </c>
      <c r="H127" s="281" t="s">
        <v>1600</v>
      </c>
      <c r="I127" s="282"/>
    </row>
    <row r="128" spans="5:9" ht="32" x14ac:dyDescent="0.45">
      <c r="E128" s="255">
        <v>4</v>
      </c>
      <c r="F128" s="264" t="s">
        <v>2034</v>
      </c>
      <c r="G128" s="255" t="s">
        <v>651</v>
      </c>
      <c r="H128" s="256" t="s">
        <v>1600</v>
      </c>
      <c r="I128" s="128"/>
    </row>
    <row r="129" spans="5:9" ht="32" x14ac:dyDescent="0.45">
      <c r="E129" s="255">
        <v>5</v>
      </c>
      <c r="F129" s="264" t="s">
        <v>2035</v>
      </c>
      <c r="G129" s="255" t="s">
        <v>652</v>
      </c>
      <c r="H129" s="255" t="s">
        <v>1600</v>
      </c>
      <c r="I129" s="283">
        <v>0</v>
      </c>
    </row>
    <row r="130" spans="5:9" x14ac:dyDescent="0.45">
      <c r="E130" s="256" t="s">
        <v>1603</v>
      </c>
      <c r="F130" s="260" t="s">
        <v>1597</v>
      </c>
      <c r="G130" s="262" t="s">
        <v>653</v>
      </c>
      <c r="H130" s="256" t="s">
        <v>1600</v>
      </c>
      <c r="I130" s="128"/>
    </row>
    <row r="131" spans="5:9" x14ac:dyDescent="0.45">
      <c r="E131" s="262" t="s">
        <v>1604</v>
      </c>
      <c r="F131" s="284" t="s">
        <v>1598</v>
      </c>
      <c r="G131" s="262" t="s">
        <v>654</v>
      </c>
      <c r="H131" s="285" t="s">
        <v>1600</v>
      </c>
      <c r="I131" s="286"/>
    </row>
    <row r="132" spans="5:9" x14ac:dyDescent="0.45">
      <c r="E132" s="287">
        <v>6</v>
      </c>
      <c r="F132" s="288" t="s">
        <v>2036</v>
      </c>
      <c r="G132" s="289" t="s">
        <v>655</v>
      </c>
      <c r="H132" s="287" t="s">
        <v>1600</v>
      </c>
      <c r="I132" s="290">
        <v>0</v>
      </c>
    </row>
    <row r="133" spans="5:9" x14ac:dyDescent="0.45">
      <c r="E133" s="291" t="s">
        <v>459</v>
      </c>
      <c r="F133" s="292" t="s">
        <v>1597</v>
      </c>
      <c r="G133" s="293" t="s">
        <v>656</v>
      </c>
      <c r="H133" s="291" t="s">
        <v>1600</v>
      </c>
      <c r="I133" s="294"/>
    </row>
    <row r="134" spans="5:9" x14ac:dyDescent="0.45">
      <c r="E134" s="112" t="s">
        <v>461</v>
      </c>
      <c r="F134" s="37" t="s">
        <v>1598</v>
      </c>
      <c r="G134" s="112" t="s">
        <v>657</v>
      </c>
      <c r="H134" s="112" t="s">
        <v>1600</v>
      </c>
      <c r="I134" s="295"/>
    </row>
    <row r="135" spans="5:9" ht="48" x14ac:dyDescent="0.45">
      <c r="E135" s="296" t="s">
        <v>1972</v>
      </c>
      <c r="F135" s="297" t="s">
        <v>2033</v>
      </c>
      <c r="G135" s="296" t="s">
        <v>658</v>
      </c>
      <c r="H135" s="296" t="s">
        <v>1600</v>
      </c>
      <c r="I135" s="298"/>
    </row>
    <row r="136" spans="5:9" x14ac:dyDescent="0.45">
      <c r="E136" s="3"/>
      <c r="F136" s="3"/>
      <c r="G136" s="3"/>
      <c r="H136" s="3"/>
      <c r="I136" s="3"/>
    </row>
    <row r="137" spans="5:9" x14ac:dyDescent="0.45">
      <c r="E137" s="3"/>
      <c r="F137" s="20" t="s">
        <v>476</v>
      </c>
      <c r="G137" s="3"/>
      <c r="H137" s="3"/>
      <c r="I137" s="3"/>
    </row>
    <row r="138" spans="5:9" x14ac:dyDescent="0.45">
      <c r="E138" s="3"/>
      <c r="F138" s="3"/>
      <c r="G138" s="33" t="s">
        <v>398</v>
      </c>
      <c r="H138" s="33"/>
      <c r="I138" s="3"/>
    </row>
    <row r="139" spans="5:9" x14ac:dyDescent="0.45">
      <c r="E139" s="20" t="s">
        <v>477</v>
      </c>
      <c r="F139" s="3"/>
      <c r="G139" s="7" t="s">
        <v>399</v>
      </c>
      <c r="H139" s="7"/>
      <c r="I139" s="3"/>
    </row>
    <row r="140" spans="5:9" x14ac:dyDescent="0.45">
      <c r="E140" s="3" t="s">
        <v>478</v>
      </c>
      <c r="F140" s="3"/>
      <c r="G140" s="7" t="s">
        <v>401</v>
      </c>
      <c r="H140" s="7"/>
      <c r="I140" s="3"/>
    </row>
    <row r="141" spans="5:9" x14ac:dyDescent="0.45">
      <c r="E141" s="3" t="s">
        <v>480</v>
      </c>
      <c r="F141" s="3"/>
      <c r="G141" s="25" t="s">
        <v>403</v>
      </c>
      <c r="H141" s="25"/>
      <c r="I141" s="3"/>
    </row>
    <row r="142" spans="5:9" x14ac:dyDescent="0.45">
      <c r="E142" s="3"/>
      <c r="F142" s="3"/>
      <c r="G142" s="25"/>
      <c r="H142" s="25"/>
      <c r="I142" s="3"/>
    </row>
    <row r="143" spans="5:9" x14ac:dyDescent="0.45">
      <c r="E143" s="3"/>
      <c r="F143" s="3"/>
      <c r="G143" s="25"/>
      <c r="H143" s="25"/>
      <c r="I143" s="3"/>
    </row>
    <row r="144" spans="5:9" x14ac:dyDescent="0.45">
      <c r="E144" s="3"/>
      <c r="F144" s="3"/>
      <c r="G144" s="25"/>
      <c r="H144" s="25"/>
      <c r="I144" s="3"/>
    </row>
    <row r="145" spans="5:9" x14ac:dyDescent="0.45">
      <c r="E145" s="3"/>
      <c r="F145" s="3"/>
      <c r="G145" s="25"/>
      <c r="H145" s="25"/>
      <c r="I145" s="3"/>
    </row>
    <row r="146" spans="5:9" x14ac:dyDescent="0.45">
      <c r="E146" s="3"/>
      <c r="F146" s="3"/>
      <c r="G146" s="25"/>
      <c r="H146" s="25"/>
      <c r="I146" s="3"/>
    </row>
    <row r="147" spans="5:9" x14ac:dyDescent="0.45">
      <c r="E147" s="3"/>
      <c r="F147" s="3"/>
      <c r="G147" s="7">
        <f>KB_GD</f>
        <v>0</v>
      </c>
      <c r="H147" s="7"/>
      <c r="I147" s="3"/>
    </row>
  </sheetData>
  <customSheetViews>
    <customSheetView guid="{8CC598B7-8EB7-4AE3-BEF6-CBCE0253806D}" showGridLines="0" showRowCol="0" hiddenRows="1" state="veryHidden" topLeftCell="A122">
      <selection activeCell="E95" sqref="E95"/>
      <pageMargins left="0.18" right="0.21" top="0.75" bottom="0.75" header="0.3" footer="0.3"/>
      <pageSetup orientation="portrait" horizontalDpi="300" verticalDpi="300" r:id="rId1"/>
    </customSheetView>
  </customSheetViews>
  <mergeCells count="16">
    <mergeCell ref="E104:I104"/>
    <mergeCell ref="E105:I105"/>
    <mergeCell ref="E106:I106"/>
    <mergeCell ref="E119:E120"/>
    <mergeCell ref="E12:I12"/>
    <mergeCell ref="E27:E28"/>
    <mergeCell ref="E99:I99"/>
    <mergeCell ref="E100:I100"/>
    <mergeCell ref="E101:I101"/>
    <mergeCell ref="E103:I103"/>
    <mergeCell ref="E11:I11"/>
    <mergeCell ref="E5:I5"/>
    <mergeCell ref="E6:I6"/>
    <mergeCell ref="E7:I7"/>
    <mergeCell ref="E9:I9"/>
    <mergeCell ref="E10:I10"/>
  </mergeCells>
  <dataValidations count="2">
    <dataValidation type="list" allowBlank="1" showInputMessage="1" showErrorMessage="1" sqref="G96" xr:uid="{00000000-0002-0000-3200-000000000000}">
      <formula1>IF($G$95="tháng",Thang,Quy)</formula1>
    </dataValidation>
    <dataValidation type="list" allowBlank="1" showInputMessage="1" showErrorMessage="1" sqref="G95" xr:uid="{00000000-0002-0000-3200-000001000000}">
      <formula1>"tháng,quý"</formula1>
    </dataValidation>
  </dataValidations>
  <pageMargins left="0.18" right="0.21" top="0.75" bottom="0.75" header="0.3" footer="0.3"/>
  <pageSetup orientation="portrait" horizontalDpi="300" verticalDpi="300"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TNCN_05_1"/>
  <dimension ref="B1:T38"/>
  <sheetViews>
    <sheetView showGridLines="0" showRowColHeaders="0" zoomScaleNormal="100" workbookViewId="0">
      <selection activeCell="B6" sqref="B6:T6"/>
    </sheetView>
  </sheetViews>
  <sheetFormatPr defaultColWidth="9.26953125" defaultRowHeight="16" x14ac:dyDescent="0.45"/>
  <cols>
    <col min="1" max="1" width="3.6328125" style="367" customWidth="1"/>
    <col min="2" max="2" width="4.7265625" style="367" customWidth="1"/>
    <col min="3" max="3" width="20.453125" style="367" customWidth="1"/>
    <col min="4" max="4" width="10.7265625" style="367" customWidth="1"/>
    <col min="5" max="5" width="12.26953125" style="367" customWidth="1"/>
    <col min="6" max="6" width="7.26953125" style="367" customWidth="1"/>
    <col min="7" max="7" width="16.7265625" style="367" customWidth="1"/>
    <col min="8" max="9" width="9.26953125" style="367" customWidth="1"/>
    <col min="10" max="13" width="12" style="367" customWidth="1"/>
    <col min="14" max="14" width="9.26953125" style="367" customWidth="1"/>
    <col min="15" max="15" width="12.453125" style="367" customWidth="1"/>
    <col min="16" max="16" width="12.26953125" style="367" customWidth="1"/>
    <col min="17" max="17" width="9.26953125" style="367" customWidth="1"/>
    <col min="18" max="20" width="11.26953125" style="367" customWidth="1"/>
    <col min="21" max="16384" width="9.26953125" style="367"/>
  </cols>
  <sheetData>
    <row r="1" spans="2:20" ht="16.5" x14ac:dyDescent="0.45">
      <c r="B1" s="424"/>
      <c r="C1" s="425"/>
      <c r="D1" s="425"/>
      <c r="E1" s="425"/>
      <c r="F1" s="425"/>
      <c r="G1" s="425"/>
      <c r="H1" s="425"/>
      <c r="I1" s="425"/>
      <c r="J1" s="425"/>
      <c r="K1" s="425"/>
      <c r="L1" s="425"/>
      <c r="M1" s="425"/>
      <c r="N1" s="425"/>
      <c r="O1" s="425"/>
      <c r="P1" s="425"/>
      <c r="Q1" s="425"/>
      <c r="R1" s="425"/>
      <c r="S1" s="425"/>
      <c r="T1" s="428"/>
    </row>
    <row r="2" spans="2:20" x14ac:dyDescent="0.45">
      <c r="B2" s="426"/>
      <c r="C2" s="427"/>
      <c r="D2" s="427"/>
      <c r="E2" s="427"/>
      <c r="F2" s="427"/>
      <c r="G2" s="427"/>
      <c r="H2" s="427"/>
      <c r="I2" s="427"/>
      <c r="J2" s="427"/>
      <c r="K2" s="427"/>
      <c r="L2" s="427"/>
      <c r="M2" s="427"/>
      <c r="N2" s="427"/>
      <c r="O2" s="427"/>
      <c r="P2" s="427"/>
      <c r="Q2" s="427"/>
      <c r="R2" s="427"/>
      <c r="S2" s="427"/>
      <c r="T2" s="429"/>
    </row>
    <row r="5" spans="2:20" ht="25" x14ac:dyDescent="0.7">
      <c r="B5" s="2395" t="s">
        <v>670</v>
      </c>
      <c r="C5" s="2395"/>
      <c r="D5" s="2395"/>
      <c r="E5" s="2395"/>
      <c r="F5" s="2395"/>
      <c r="G5" s="2395"/>
      <c r="H5" s="2395"/>
      <c r="I5" s="2395"/>
      <c r="J5" s="2395"/>
      <c r="K5" s="2395"/>
      <c r="L5" s="2395"/>
      <c r="M5" s="2395"/>
      <c r="N5" s="2395"/>
      <c r="O5" s="2395"/>
      <c r="P5" s="2395"/>
      <c r="Q5" s="2395"/>
      <c r="R5" s="2395"/>
      <c r="S5" s="2395"/>
      <c r="T5" s="2395"/>
    </row>
    <row r="6" spans="2:20" ht="25" x14ac:dyDescent="0.45">
      <c r="B6" s="2501" t="s">
        <v>1660</v>
      </c>
      <c r="C6" s="2502"/>
      <c r="D6" s="2502"/>
      <c r="E6" s="2502"/>
      <c r="F6" s="2502"/>
      <c r="G6" s="2502"/>
      <c r="H6" s="2502"/>
      <c r="I6" s="2502"/>
      <c r="J6" s="2502"/>
      <c r="K6" s="2502"/>
      <c r="L6" s="2502"/>
      <c r="M6" s="2502"/>
      <c r="N6" s="2502"/>
      <c r="O6" s="2502"/>
      <c r="P6" s="2502"/>
      <c r="Q6" s="2502"/>
      <c r="R6" s="2502"/>
      <c r="S6" s="2502"/>
      <c r="T6" s="2502"/>
    </row>
    <row r="7" spans="2:20" x14ac:dyDescent="0.45">
      <c r="B7" s="2503" t="s">
        <v>1661</v>
      </c>
      <c r="C7" s="2503"/>
      <c r="D7" s="2503"/>
      <c r="E7" s="2503"/>
      <c r="F7" s="2503"/>
      <c r="G7" s="2503"/>
      <c r="H7" s="2503"/>
      <c r="I7" s="2503"/>
      <c r="J7" s="2503"/>
      <c r="K7" s="2503"/>
      <c r="L7" s="2503"/>
      <c r="M7" s="2503"/>
      <c r="N7" s="2503"/>
      <c r="O7" s="2503"/>
      <c r="P7" s="2503"/>
      <c r="Q7" s="2503"/>
      <c r="R7" s="2503"/>
      <c r="S7" s="2503"/>
      <c r="T7" s="2503"/>
    </row>
    <row r="8" spans="2:20" ht="16.5" x14ac:dyDescent="0.45">
      <c r="B8" s="2376" t="str">
        <f>"[01] Kỳ tính thuế: Năm "&amp;KB_Nam</f>
        <v>[01] Kỳ tính thuế: Năm 2026</v>
      </c>
      <c r="C8" s="2376"/>
      <c r="D8" s="2376"/>
      <c r="E8" s="2376"/>
      <c r="F8" s="2376"/>
      <c r="G8" s="2376"/>
      <c r="H8" s="2376"/>
      <c r="I8" s="2376"/>
      <c r="J8" s="2376"/>
      <c r="K8" s="2376"/>
      <c r="L8" s="2376"/>
      <c r="M8" s="2376"/>
      <c r="N8" s="2376"/>
      <c r="O8" s="2376"/>
      <c r="P8" s="2376"/>
      <c r="Q8" s="2376"/>
      <c r="R8" s="2376"/>
      <c r="S8" s="2376"/>
      <c r="T8" s="2376"/>
    </row>
    <row r="9" spans="2:20" ht="16.5" x14ac:dyDescent="0.45">
      <c r="B9" s="2504" t="s">
        <v>1617</v>
      </c>
      <c r="C9" s="2376"/>
      <c r="D9" s="2376"/>
      <c r="E9" s="2376"/>
      <c r="F9" s="2376"/>
      <c r="G9" s="2376"/>
      <c r="H9" s="2376"/>
      <c r="I9" s="2376"/>
      <c r="J9" s="2376"/>
      <c r="K9" s="2376"/>
      <c r="L9" s="2376"/>
      <c r="M9" s="2376"/>
      <c r="N9" s="2376"/>
      <c r="O9" s="2376"/>
      <c r="P9" s="2376"/>
      <c r="Q9" s="2376"/>
      <c r="R9" s="2376"/>
      <c r="S9" s="2376"/>
      <c r="T9" s="2376"/>
    </row>
    <row r="10" spans="2:20" ht="16.5" x14ac:dyDescent="0.45">
      <c r="B10" s="381" t="str">
        <f>"[02] Tên người nộp thuế: "&amp;KB_CTy</f>
        <v xml:space="preserve">[02] Tên người nộp thuế: </v>
      </c>
      <c r="C10" s="381"/>
      <c r="D10" s="381"/>
      <c r="E10" s="381"/>
      <c r="F10" s="381"/>
      <c r="G10" s="381"/>
      <c r="H10" s="381"/>
      <c r="I10" s="381"/>
      <c r="J10" s="381"/>
      <c r="K10" s="381"/>
      <c r="L10" s="381"/>
      <c r="M10" s="381"/>
      <c r="N10" s="381"/>
      <c r="O10" s="381"/>
      <c r="P10" s="381"/>
      <c r="Q10" s="381"/>
      <c r="R10" s="381"/>
      <c r="S10" s="381"/>
      <c r="T10" s="381"/>
    </row>
    <row r="11" spans="2:20" ht="16.5" x14ac:dyDescent="0.45">
      <c r="B11" s="381" t="str">
        <f>"[03] Mã số thuế: "&amp;KB_MST</f>
        <v xml:space="preserve">[03] Mã số thuế: </v>
      </c>
      <c r="C11" s="381"/>
      <c r="D11" s="381"/>
      <c r="E11" s="381"/>
      <c r="F11" s="381"/>
      <c r="G11" s="381"/>
      <c r="H11" s="381"/>
      <c r="I11" s="381"/>
      <c r="J11" s="381"/>
      <c r="K11" s="381"/>
      <c r="L11" s="381"/>
      <c r="M11" s="381"/>
      <c r="N11" s="381"/>
      <c r="O11" s="381"/>
      <c r="P11" s="381"/>
      <c r="Q11" s="381"/>
      <c r="R11" s="381"/>
      <c r="S11" s="381"/>
      <c r="T11" s="381"/>
    </row>
    <row r="12" spans="2:20" ht="16.5" x14ac:dyDescent="0.45">
      <c r="B12" s="381" t="s">
        <v>1618</v>
      </c>
      <c r="C12" s="381"/>
      <c r="D12" s="381"/>
      <c r="E12" s="381"/>
      <c r="F12" s="381"/>
      <c r="G12" s="381"/>
      <c r="H12" s="381"/>
      <c r="I12" s="381"/>
      <c r="J12" s="381"/>
      <c r="K12" s="381"/>
      <c r="L12" s="381"/>
      <c r="M12" s="381"/>
      <c r="N12" s="381"/>
      <c r="O12" s="381"/>
      <c r="P12" s="381"/>
      <c r="Q12" s="381"/>
      <c r="R12" s="381"/>
      <c r="S12" s="381"/>
      <c r="T12" s="381"/>
    </row>
    <row r="13" spans="2:20" ht="16.5" x14ac:dyDescent="0.45">
      <c r="B13" s="381" t="s">
        <v>1619</v>
      </c>
      <c r="C13" s="381"/>
      <c r="D13" s="381"/>
      <c r="E13" s="381"/>
      <c r="F13" s="381"/>
      <c r="G13" s="381"/>
      <c r="H13" s="381"/>
      <c r="I13" s="381"/>
      <c r="J13" s="381"/>
      <c r="K13" s="381"/>
      <c r="L13" s="381"/>
      <c r="M13" s="381"/>
      <c r="N13" s="381"/>
      <c r="O13" s="381"/>
      <c r="P13" s="381"/>
      <c r="Q13" s="381"/>
      <c r="R13" s="381"/>
      <c r="S13" s="381"/>
      <c r="T13" s="381"/>
    </row>
    <row r="14" spans="2:20" x14ac:dyDescent="0.45">
      <c r="T14" s="728" t="s">
        <v>237</v>
      </c>
    </row>
    <row r="15" spans="2:20" x14ac:dyDescent="0.45">
      <c r="B15" s="2200" t="s">
        <v>45</v>
      </c>
      <c r="C15" s="2201" t="s">
        <v>1620</v>
      </c>
      <c r="D15" s="2201" t="s">
        <v>80</v>
      </c>
      <c r="E15" s="2201" t="s">
        <v>1621</v>
      </c>
      <c r="F15" s="2201" t="s">
        <v>1622</v>
      </c>
      <c r="G15" s="2201" t="s">
        <v>1623</v>
      </c>
      <c r="H15" s="2201"/>
      <c r="I15" s="2201"/>
      <c r="J15" s="2201" t="s">
        <v>1569</v>
      </c>
      <c r="K15" s="2201"/>
      <c r="L15" s="2201"/>
      <c r="M15" s="2201"/>
      <c r="N15" s="2201"/>
      <c r="O15" s="2201" t="s">
        <v>1624</v>
      </c>
      <c r="P15" s="2201" t="s">
        <v>1625</v>
      </c>
      <c r="Q15" s="2201" t="s">
        <v>1626</v>
      </c>
      <c r="R15" s="2201" t="s">
        <v>1627</v>
      </c>
      <c r="S15" s="2201"/>
      <c r="T15" s="2224"/>
    </row>
    <row r="16" spans="2:20" x14ac:dyDescent="0.45">
      <c r="B16" s="2383"/>
      <c r="C16" s="2384"/>
      <c r="D16" s="2384"/>
      <c r="E16" s="2384"/>
      <c r="F16" s="2384"/>
      <c r="G16" s="2384"/>
      <c r="H16" s="2384"/>
      <c r="I16" s="2384"/>
      <c r="J16" s="2384"/>
      <c r="K16" s="2384"/>
      <c r="L16" s="2384"/>
      <c r="M16" s="2384"/>
      <c r="N16" s="2384"/>
      <c r="O16" s="2384"/>
      <c r="P16" s="2384"/>
      <c r="Q16" s="2384"/>
      <c r="R16" s="2384"/>
      <c r="S16" s="2384"/>
      <c r="T16" s="2385"/>
    </row>
    <row r="17" spans="2:20" x14ac:dyDescent="0.45">
      <c r="B17" s="2383"/>
      <c r="C17" s="2384"/>
      <c r="D17" s="2384"/>
      <c r="E17" s="2384"/>
      <c r="F17" s="2384"/>
      <c r="G17" s="2384" t="s">
        <v>503</v>
      </c>
      <c r="H17" s="2384" t="s">
        <v>1628</v>
      </c>
      <c r="I17" s="2384"/>
      <c r="J17" s="2384" t="s">
        <v>1659</v>
      </c>
      <c r="K17" s="2384" t="s">
        <v>1629</v>
      </c>
      <c r="L17" s="2384" t="s">
        <v>1630</v>
      </c>
      <c r="M17" s="2384" t="s">
        <v>1631</v>
      </c>
      <c r="N17" s="2384" t="s">
        <v>1632</v>
      </c>
      <c r="O17" s="2384"/>
      <c r="P17" s="2384"/>
      <c r="Q17" s="2384"/>
      <c r="R17" s="2384" t="s">
        <v>1633</v>
      </c>
      <c r="S17" s="2384" t="s">
        <v>1634</v>
      </c>
      <c r="T17" s="2385" t="s">
        <v>1635</v>
      </c>
    </row>
    <row r="18" spans="2:20" x14ac:dyDescent="0.45">
      <c r="B18" s="2383"/>
      <c r="C18" s="2384"/>
      <c r="D18" s="2384"/>
      <c r="E18" s="2384"/>
      <c r="F18" s="2384"/>
      <c r="G18" s="2384"/>
      <c r="H18" s="2384"/>
      <c r="I18" s="2384"/>
      <c r="J18" s="2384"/>
      <c r="K18" s="2384"/>
      <c r="L18" s="2384"/>
      <c r="M18" s="2384"/>
      <c r="N18" s="2384"/>
      <c r="O18" s="2384"/>
      <c r="P18" s="2384"/>
      <c r="Q18" s="2384"/>
      <c r="R18" s="2384"/>
      <c r="S18" s="2384"/>
      <c r="T18" s="2385"/>
    </row>
    <row r="19" spans="2:20" x14ac:dyDescent="0.45">
      <c r="B19" s="2383"/>
      <c r="C19" s="2384"/>
      <c r="D19" s="2384"/>
      <c r="E19" s="2384"/>
      <c r="F19" s="2384"/>
      <c r="G19" s="2384"/>
      <c r="H19" s="2384" t="s">
        <v>1636</v>
      </c>
      <c r="I19" s="2384" t="s">
        <v>1637</v>
      </c>
      <c r="J19" s="2384"/>
      <c r="K19" s="2384"/>
      <c r="L19" s="2384"/>
      <c r="M19" s="2384"/>
      <c r="N19" s="2384"/>
      <c r="O19" s="2384"/>
      <c r="P19" s="2384"/>
      <c r="Q19" s="2384"/>
      <c r="R19" s="2384"/>
      <c r="S19" s="2384"/>
      <c r="T19" s="2385"/>
    </row>
    <row r="20" spans="2:20" x14ac:dyDescent="0.45">
      <c r="B20" s="2383"/>
      <c r="C20" s="2384"/>
      <c r="D20" s="2384"/>
      <c r="E20" s="2384"/>
      <c r="F20" s="2384"/>
      <c r="G20" s="2384"/>
      <c r="H20" s="2384"/>
      <c r="I20" s="2384"/>
      <c r="J20" s="2384"/>
      <c r="K20" s="2384"/>
      <c r="L20" s="2384"/>
      <c r="M20" s="2384"/>
      <c r="N20" s="2384"/>
      <c r="O20" s="2384"/>
      <c r="P20" s="2384"/>
      <c r="Q20" s="2384"/>
      <c r="R20" s="2384"/>
      <c r="S20" s="2384"/>
      <c r="T20" s="2385"/>
    </row>
    <row r="21" spans="2:20" x14ac:dyDescent="0.45">
      <c r="B21" s="2215"/>
      <c r="C21" s="2211"/>
      <c r="D21" s="2211"/>
      <c r="E21" s="2211"/>
      <c r="F21" s="2211"/>
      <c r="G21" s="2211"/>
      <c r="H21" s="2211"/>
      <c r="I21" s="2211"/>
      <c r="J21" s="2211"/>
      <c r="K21" s="2211"/>
      <c r="L21" s="2211"/>
      <c r="M21" s="2211"/>
      <c r="N21" s="2211"/>
      <c r="O21" s="2211"/>
      <c r="P21" s="2211"/>
      <c r="Q21" s="2211"/>
      <c r="R21" s="2211"/>
      <c r="S21" s="2211"/>
      <c r="T21" s="2225"/>
    </row>
    <row r="22" spans="2:20" x14ac:dyDescent="0.45">
      <c r="B22" s="386" t="s">
        <v>1638</v>
      </c>
      <c r="C22" s="387" t="s">
        <v>1639</v>
      </c>
      <c r="D22" s="387" t="s">
        <v>684</v>
      </c>
      <c r="E22" s="387" t="s">
        <v>685</v>
      </c>
      <c r="F22" s="387" t="s">
        <v>59</v>
      </c>
      <c r="G22" s="387" t="s">
        <v>60</v>
      </c>
      <c r="H22" s="387" t="s">
        <v>61</v>
      </c>
      <c r="I22" s="387" t="s">
        <v>62</v>
      </c>
      <c r="J22" s="387" t="s">
        <v>76</v>
      </c>
      <c r="K22" s="387" t="s">
        <v>77</v>
      </c>
      <c r="L22" s="387" t="s">
        <v>78</v>
      </c>
      <c r="M22" s="387" t="s">
        <v>513</v>
      </c>
      <c r="N22" s="387" t="s">
        <v>514</v>
      </c>
      <c r="O22" s="387" t="s">
        <v>515</v>
      </c>
      <c r="P22" s="387" t="s">
        <v>516</v>
      </c>
      <c r="Q22" s="387" t="s">
        <v>517</v>
      </c>
      <c r="R22" s="387" t="s">
        <v>518</v>
      </c>
      <c r="S22" s="387" t="s">
        <v>649</v>
      </c>
      <c r="T22" s="388" t="s">
        <v>650</v>
      </c>
    </row>
    <row r="23" spans="2:20" s="495" customFormat="1" x14ac:dyDescent="0.45">
      <c r="B23" s="2065"/>
      <c r="C23" s="1880"/>
      <c r="D23" s="1927"/>
      <c r="E23" s="1927"/>
      <c r="F23" s="1880"/>
      <c r="G23" s="2051"/>
      <c r="H23" s="2051"/>
      <c r="I23" s="2051"/>
      <c r="J23" s="2051"/>
      <c r="K23" s="2051"/>
      <c r="L23" s="2051"/>
      <c r="M23" s="2051"/>
      <c r="N23" s="2051"/>
      <c r="O23" s="2051"/>
      <c r="P23" s="2051"/>
      <c r="Q23" s="2051"/>
      <c r="R23" s="2051"/>
      <c r="S23" s="2051"/>
      <c r="T23" s="1684"/>
    </row>
    <row r="24" spans="2:20" s="495" customFormat="1" x14ac:dyDescent="0.45">
      <c r="B24" s="2064"/>
      <c r="C24" s="2066"/>
      <c r="D24" s="2066"/>
      <c r="E24" s="2066"/>
      <c r="F24" s="2066"/>
      <c r="G24" s="2067"/>
      <c r="H24" s="2067"/>
      <c r="I24" s="2067"/>
      <c r="J24" s="2067"/>
      <c r="K24" s="2067"/>
      <c r="L24" s="2067"/>
      <c r="M24" s="2067"/>
      <c r="N24" s="2067"/>
      <c r="O24" s="2067"/>
      <c r="P24" s="2067"/>
      <c r="Q24" s="2067"/>
      <c r="R24" s="2067"/>
      <c r="S24" s="2067"/>
      <c r="T24" s="2068"/>
    </row>
    <row r="25" spans="2:20" s="495" customFormat="1" ht="16.5" x14ac:dyDescent="0.45">
      <c r="B25" s="943"/>
      <c r="C25" s="944" t="s">
        <v>503</v>
      </c>
      <c r="D25" s="944"/>
      <c r="E25" s="944"/>
      <c r="F25" s="944"/>
      <c r="G25" s="494">
        <f t="shared" ref="G25:T25" si="0">SUM(G23:G24)</f>
        <v>0</v>
      </c>
      <c r="H25" s="494">
        <f t="shared" si="0"/>
        <v>0</v>
      </c>
      <c r="I25" s="494">
        <f t="shared" si="0"/>
        <v>0</v>
      </c>
      <c r="J25" s="494">
        <f t="shared" si="0"/>
        <v>0</v>
      </c>
      <c r="K25" s="494"/>
      <c r="L25" s="494">
        <f t="shared" si="0"/>
        <v>0</v>
      </c>
      <c r="M25" s="494">
        <f t="shared" si="0"/>
        <v>0</v>
      </c>
      <c r="N25" s="494">
        <f t="shared" si="0"/>
        <v>0</v>
      </c>
      <c r="O25" s="494">
        <f t="shared" si="0"/>
        <v>0</v>
      </c>
      <c r="P25" s="494">
        <f t="shared" si="0"/>
        <v>0</v>
      </c>
      <c r="Q25" s="494">
        <f t="shared" si="0"/>
        <v>0</v>
      </c>
      <c r="R25" s="494">
        <f t="shared" si="0"/>
        <v>0</v>
      </c>
      <c r="S25" s="494">
        <f t="shared" si="0"/>
        <v>0</v>
      </c>
      <c r="T25" s="494">
        <f t="shared" si="0"/>
        <v>0</v>
      </c>
    </row>
    <row r="26" spans="2:20" s="495" customFormat="1" x14ac:dyDescent="0.45">
      <c r="B26" s="581"/>
      <c r="C26" s="581"/>
      <c r="D26" s="581"/>
      <c r="E26" s="581"/>
      <c r="F26" s="581"/>
      <c r="G26" s="581"/>
      <c r="H26" s="581"/>
      <c r="I26" s="581"/>
      <c r="J26" s="581"/>
      <c r="K26" s="581"/>
      <c r="L26" s="581"/>
      <c r="M26" s="581"/>
      <c r="N26" s="581"/>
      <c r="O26" s="581"/>
      <c r="P26" s="581"/>
      <c r="Q26" s="581"/>
      <c r="R26" s="581"/>
      <c r="S26" s="581"/>
      <c r="T26" s="581"/>
    </row>
    <row r="27" spans="2:20" x14ac:dyDescent="0.45">
      <c r="B27" s="581"/>
      <c r="C27" s="739" t="s">
        <v>476</v>
      </c>
      <c r="D27" s="581"/>
      <c r="E27" s="581"/>
      <c r="F27" s="581"/>
      <c r="G27" s="581"/>
      <c r="H27" s="581"/>
      <c r="I27" s="581"/>
      <c r="J27" s="581"/>
      <c r="K27" s="581"/>
      <c r="L27" s="581"/>
      <c r="M27" s="581"/>
      <c r="N27" s="581"/>
      <c r="O27" s="581"/>
      <c r="P27" s="581"/>
      <c r="Q27" s="581"/>
      <c r="R27" s="581"/>
      <c r="S27" s="581"/>
      <c r="T27" s="581"/>
    </row>
    <row r="28" spans="2:20" x14ac:dyDescent="0.45">
      <c r="B28" s="581"/>
      <c r="C28" s="581"/>
      <c r="D28" s="581"/>
      <c r="E28" s="581"/>
      <c r="F28" s="581"/>
      <c r="G28" s="581"/>
      <c r="H28" s="581"/>
      <c r="I28" s="581"/>
      <c r="J28" s="581"/>
      <c r="K28" s="581"/>
      <c r="L28" s="581"/>
      <c r="M28" s="581"/>
      <c r="N28" s="581"/>
      <c r="O28" s="581"/>
      <c r="P28" s="581"/>
      <c r="Q28" s="816" t="s">
        <v>398</v>
      </c>
      <c r="R28" s="722"/>
      <c r="S28" s="581"/>
      <c r="T28" s="581"/>
    </row>
    <row r="29" spans="2:20" x14ac:dyDescent="0.45">
      <c r="B29" s="581"/>
      <c r="C29" s="739" t="s">
        <v>477</v>
      </c>
      <c r="D29" s="581"/>
      <c r="E29" s="581"/>
      <c r="F29" s="581"/>
      <c r="G29" s="581"/>
      <c r="H29" s="581"/>
      <c r="I29" s="581"/>
      <c r="J29" s="581"/>
      <c r="K29" s="581"/>
      <c r="L29" s="581"/>
      <c r="M29" s="581"/>
      <c r="N29" s="581"/>
      <c r="O29" s="581"/>
      <c r="P29" s="581"/>
      <c r="Q29" s="817" t="s">
        <v>399</v>
      </c>
      <c r="R29" s="741"/>
      <c r="S29" s="581"/>
      <c r="T29" s="581"/>
    </row>
    <row r="30" spans="2:20" x14ac:dyDescent="0.45">
      <c r="B30" s="581"/>
      <c r="C30" s="581" t="s">
        <v>478</v>
      </c>
      <c r="D30" s="581"/>
      <c r="E30" s="581"/>
      <c r="F30" s="581"/>
      <c r="G30" s="581"/>
      <c r="H30" s="581"/>
      <c r="I30" s="581"/>
      <c r="J30" s="581"/>
      <c r="K30" s="581"/>
      <c r="L30" s="581"/>
      <c r="M30" s="581"/>
      <c r="N30" s="581"/>
      <c r="O30" s="581"/>
      <c r="P30" s="581"/>
      <c r="Q30" s="817" t="s">
        <v>401</v>
      </c>
      <c r="R30" s="741"/>
      <c r="S30" s="581"/>
      <c r="T30" s="581"/>
    </row>
    <row r="31" spans="2:20" x14ac:dyDescent="0.45">
      <c r="B31" s="581"/>
      <c r="C31" s="581" t="s">
        <v>480</v>
      </c>
      <c r="D31" s="581"/>
      <c r="E31" s="581"/>
      <c r="F31" s="581"/>
      <c r="G31" s="581"/>
      <c r="H31" s="581"/>
      <c r="I31" s="581"/>
      <c r="J31" s="581"/>
      <c r="K31" s="581"/>
      <c r="L31" s="581"/>
      <c r="M31" s="581"/>
      <c r="N31" s="581"/>
      <c r="O31" s="581"/>
      <c r="P31" s="581"/>
      <c r="Q31" s="812" t="s">
        <v>403</v>
      </c>
      <c r="R31" s="723"/>
      <c r="S31" s="581"/>
      <c r="T31" s="581"/>
    </row>
    <row r="32" spans="2:20" x14ac:dyDescent="0.45">
      <c r="B32" s="581"/>
      <c r="C32" s="581"/>
      <c r="D32" s="581"/>
      <c r="E32" s="581"/>
      <c r="F32" s="581"/>
      <c r="G32" s="581"/>
      <c r="H32" s="581"/>
      <c r="I32" s="581"/>
      <c r="J32" s="581"/>
      <c r="K32" s="581"/>
      <c r="L32" s="581"/>
      <c r="M32" s="581"/>
      <c r="N32" s="581"/>
      <c r="O32" s="581"/>
      <c r="P32" s="581"/>
      <c r="Q32" s="723"/>
      <c r="R32" s="723"/>
      <c r="S32" s="581"/>
      <c r="T32" s="581"/>
    </row>
    <row r="33" spans="2:20" x14ac:dyDescent="0.45">
      <c r="B33" s="581"/>
      <c r="C33" s="581"/>
      <c r="D33" s="581"/>
      <c r="E33" s="581"/>
      <c r="F33" s="581"/>
      <c r="G33" s="581"/>
      <c r="H33" s="581"/>
      <c r="I33" s="581"/>
      <c r="J33" s="581"/>
      <c r="K33" s="581"/>
      <c r="L33" s="581"/>
      <c r="M33" s="581"/>
      <c r="N33" s="581"/>
      <c r="O33" s="581"/>
      <c r="P33" s="581"/>
      <c r="Q33" s="723"/>
      <c r="R33" s="723"/>
      <c r="S33" s="581"/>
      <c r="T33" s="581"/>
    </row>
    <row r="34" spans="2:20" x14ac:dyDescent="0.45">
      <c r="B34" s="581"/>
      <c r="C34" s="581"/>
      <c r="D34" s="581"/>
      <c r="E34" s="581"/>
      <c r="F34" s="581"/>
      <c r="G34" s="581"/>
      <c r="H34" s="581"/>
      <c r="I34" s="581"/>
      <c r="J34" s="581"/>
      <c r="K34" s="581"/>
      <c r="L34" s="581"/>
      <c r="M34" s="581"/>
      <c r="N34" s="581"/>
      <c r="O34" s="581"/>
      <c r="P34" s="581"/>
      <c r="Q34" s="723"/>
      <c r="R34" s="723"/>
      <c r="S34" s="581"/>
      <c r="T34" s="581"/>
    </row>
    <row r="35" spans="2:20" x14ac:dyDescent="0.45">
      <c r="B35" s="581"/>
      <c r="C35" s="581"/>
      <c r="D35" s="581"/>
      <c r="E35" s="581"/>
      <c r="F35" s="581"/>
      <c r="G35" s="581"/>
      <c r="H35" s="581"/>
      <c r="I35" s="581"/>
      <c r="J35" s="581"/>
      <c r="K35" s="581"/>
      <c r="L35" s="581"/>
      <c r="M35" s="581"/>
      <c r="N35" s="581"/>
      <c r="O35" s="581"/>
      <c r="P35" s="581"/>
      <c r="Q35" s="723"/>
      <c r="R35" s="723"/>
      <c r="S35" s="581"/>
      <c r="T35" s="581"/>
    </row>
    <row r="36" spans="2:20" x14ac:dyDescent="0.45">
      <c r="B36" s="581"/>
      <c r="C36" s="581"/>
      <c r="D36" s="581"/>
      <c r="E36" s="581"/>
      <c r="F36" s="581"/>
      <c r="G36" s="581"/>
      <c r="H36" s="581"/>
      <c r="I36" s="581"/>
      <c r="J36" s="581"/>
      <c r="K36" s="581"/>
      <c r="L36" s="581"/>
      <c r="M36" s="581"/>
      <c r="N36" s="581"/>
      <c r="O36" s="581"/>
      <c r="P36" s="581"/>
      <c r="Q36" s="723"/>
      <c r="R36" s="723"/>
      <c r="S36" s="581"/>
      <c r="T36" s="581"/>
    </row>
    <row r="37" spans="2:20" x14ac:dyDescent="0.45">
      <c r="B37" s="892"/>
      <c r="C37" s="892" t="s">
        <v>404</v>
      </c>
      <c r="D37" s="892"/>
      <c r="E37" s="892"/>
      <c r="F37" s="892"/>
      <c r="G37" s="892"/>
      <c r="H37" s="892"/>
      <c r="I37" s="892"/>
      <c r="J37" s="892"/>
      <c r="K37" s="892"/>
      <c r="L37" s="892"/>
      <c r="M37" s="892"/>
      <c r="N37" s="892"/>
      <c r="O37" s="892"/>
      <c r="P37" s="892"/>
      <c r="Q37" s="817">
        <f>KB_GD</f>
        <v>0</v>
      </c>
      <c r="R37" s="945"/>
      <c r="S37" s="892"/>
      <c r="T37" s="892"/>
    </row>
    <row r="38" spans="2:20" x14ac:dyDescent="0.45">
      <c r="B38" s="892"/>
      <c r="C38" s="892" t="s">
        <v>1640</v>
      </c>
      <c r="D38" s="892"/>
      <c r="E38" s="892"/>
      <c r="F38" s="892"/>
      <c r="G38" s="892"/>
      <c r="H38" s="892"/>
      <c r="I38" s="892"/>
      <c r="J38" s="892"/>
      <c r="K38" s="892"/>
      <c r="L38" s="892"/>
      <c r="M38" s="892"/>
      <c r="N38" s="892"/>
      <c r="O38" s="892"/>
      <c r="P38" s="892"/>
      <c r="Q38" s="892"/>
      <c r="R38" s="892"/>
      <c r="S38" s="892"/>
      <c r="T38" s="892"/>
    </row>
  </sheetData>
  <customSheetViews>
    <customSheetView guid="{8CC598B7-8EB7-4AE3-BEF6-CBCE0253806D}" showGridLines="0" showRowCol="0" showAutoFilter="1" hiddenRows="1" hiddenColumns="1" state="veryHidden">
      <selection activeCell="D35" sqref="D35"/>
      <pageMargins left="0" right="0.04" top="0.75" bottom="0.75" header="0.3" footer="0.3"/>
      <pageSetup scale="80" orientation="landscape" r:id="rId1"/>
      <autoFilter ref="A22:S23" xr:uid="{A05BC024-BEEA-454B-9F20-7E0498F39BA6}"/>
    </customSheetView>
  </customSheetViews>
  <mergeCells count="28">
    <mergeCell ref="R17:R21"/>
    <mergeCell ref="S17:S21"/>
    <mergeCell ref="T17:T21"/>
    <mergeCell ref="P15:P21"/>
    <mergeCell ref="Q15:Q21"/>
    <mergeCell ref="R15:T16"/>
    <mergeCell ref="H19:H21"/>
    <mergeCell ref="I19:I21"/>
    <mergeCell ref="G15:I16"/>
    <mergeCell ref="J15:N16"/>
    <mergeCell ref="O15:O21"/>
    <mergeCell ref="G17:G21"/>
    <mergeCell ref="H17:I18"/>
    <mergeCell ref="J17:J21"/>
    <mergeCell ref="L17:L21"/>
    <mergeCell ref="M17:M21"/>
    <mergeCell ref="N17:N21"/>
    <mergeCell ref="K17:K21"/>
    <mergeCell ref="B5:T5"/>
    <mergeCell ref="B6:T6"/>
    <mergeCell ref="B7:T7"/>
    <mergeCell ref="B8:T8"/>
    <mergeCell ref="B9:T9"/>
    <mergeCell ref="B15:B21"/>
    <mergeCell ref="C15:C21"/>
    <mergeCell ref="D15:D21"/>
    <mergeCell ref="E15:E21"/>
    <mergeCell ref="F15:F21"/>
  </mergeCells>
  <pageMargins left="0" right="0.04" top="0.75" bottom="0.75" header="0.3" footer="0.3"/>
  <pageSetup scale="80" orientation="landscape" r:id="rId2"/>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TNCN_05_2"/>
  <dimension ref="B1:M36"/>
  <sheetViews>
    <sheetView showGridLines="0" showRowColHeaders="0" zoomScaleNormal="100" workbookViewId="0">
      <selection activeCell="B7" sqref="B7:M7"/>
    </sheetView>
  </sheetViews>
  <sheetFormatPr defaultColWidth="9.26953125" defaultRowHeight="16" x14ac:dyDescent="0.45"/>
  <cols>
    <col min="1" max="1" width="9.26953125" style="367"/>
    <col min="2" max="2" width="4.54296875" style="367" customWidth="1"/>
    <col min="3" max="3" width="16.453125" style="367" customWidth="1"/>
    <col min="4" max="4" width="11.26953125" style="367" customWidth="1"/>
    <col min="5" max="5" width="13.7265625" style="367" customWidth="1"/>
    <col min="6" max="6" width="7.7265625" style="367" customWidth="1"/>
    <col min="7" max="10" width="15.54296875" style="367" customWidth="1"/>
    <col min="11" max="11" width="18" style="367" customWidth="1"/>
    <col min="12" max="12" width="22.26953125" style="367" customWidth="1"/>
    <col min="13" max="13" width="15.54296875" style="367" customWidth="1"/>
    <col min="14" max="16384" width="9.26953125" style="367"/>
  </cols>
  <sheetData>
    <row r="1" spans="2:13" ht="16.5" x14ac:dyDescent="0.45">
      <c r="B1" s="424"/>
      <c r="C1" s="425"/>
      <c r="D1" s="425"/>
      <c r="E1" s="425"/>
      <c r="F1" s="425"/>
      <c r="G1" s="425"/>
      <c r="H1" s="425"/>
      <c r="I1" s="425"/>
      <c r="J1" s="425"/>
      <c r="K1" s="425"/>
      <c r="L1" s="425"/>
      <c r="M1" s="428"/>
    </row>
    <row r="2" spans="2:13" x14ac:dyDescent="0.45">
      <c r="B2" s="426"/>
      <c r="C2" s="427"/>
      <c r="D2" s="427"/>
      <c r="E2" s="427"/>
      <c r="F2" s="427"/>
      <c r="G2" s="427"/>
      <c r="H2" s="427"/>
      <c r="I2" s="427"/>
      <c r="J2" s="427"/>
      <c r="K2" s="427"/>
      <c r="L2" s="427"/>
      <c r="M2" s="429"/>
    </row>
    <row r="5" spans="2:13" ht="21" x14ac:dyDescent="0.55000000000000004">
      <c r="B5" s="2374" t="s">
        <v>670</v>
      </c>
      <c r="C5" s="2374"/>
      <c r="D5" s="2374"/>
      <c r="E5" s="2374"/>
      <c r="F5" s="2374"/>
      <c r="G5" s="2374"/>
      <c r="H5" s="2374"/>
      <c r="I5" s="2374"/>
      <c r="J5" s="2374"/>
      <c r="K5" s="2374"/>
      <c r="L5" s="2374"/>
      <c r="M5" s="2374"/>
    </row>
    <row r="6" spans="2:13" ht="21" x14ac:dyDescent="0.45">
      <c r="B6" s="2505" t="s">
        <v>1662</v>
      </c>
      <c r="C6" s="2506"/>
      <c r="D6" s="2506"/>
      <c r="E6" s="2506"/>
      <c r="F6" s="2506"/>
      <c r="G6" s="2506"/>
      <c r="H6" s="2506"/>
      <c r="I6" s="2506"/>
      <c r="J6" s="2506"/>
      <c r="K6" s="2506"/>
      <c r="L6" s="2506"/>
      <c r="M6" s="2506"/>
    </row>
    <row r="7" spans="2:13" x14ac:dyDescent="0.45">
      <c r="B7" s="2503" t="s">
        <v>1661</v>
      </c>
      <c r="C7" s="2503"/>
      <c r="D7" s="2503"/>
      <c r="E7" s="2503"/>
      <c r="F7" s="2503"/>
      <c r="G7" s="2503"/>
      <c r="H7" s="2503"/>
      <c r="I7" s="2503"/>
      <c r="J7" s="2503"/>
      <c r="K7" s="2503"/>
      <c r="L7" s="2503"/>
      <c r="M7" s="2503"/>
    </row>
    <row r="8" spans="2:13" ht="16.5" x14ac:dyDescent="0.45">
      <c r="B8" s="2376" t="str">
        <f>"[01] Kỳ tính thuế: Năm "&amp;KB_Nam</f>
        <v>[01] Kỳ tính thuế: Năm 2026</v>
      </c>
      <c r="C8" s="2376"/>
      <c r="D8" s="2376"/>
      <c r="E8" s="2376"/>
      <c r="F8" s="2376"/>
      <c r="G8" s="2376"/>
      <c r="H8" s="2376"/>
      <c r="I8" s="2376"/>
      <c r="J8" s="2376"/>
      <c r="K8" s="2376"/>
      <c r="L8" s="2376"/>
      <c r="M8" s="2376"/>
    </row>
    <row r="9" spans="2:13" ht="16.5" x14ac:dyDescent="0.45">
      <c r="B9" s="2376" t="s">
        <v>1641</v>
      </c>
      <c r="C9" s="2376"/>
      <c r="D9" s="2376"/>
      <c r="E9" s="2376"/>
      <c r="F9" s="2376"/>
      <c r="G9" s="2376"/>
      <c r="H9" s="2376"/>
      <c r="I9" s="2376"/>
      <c r="J9" s="2376"/>
      <c r="K9" s="2376"/>
      <c r="L9" s="2376"/>
      <c r="M9" s="2376"/>
    </row>
    <row r="10" spans="2:13" ht="16.5" x14ac:dyDescent="0.45">
      <c r="B10" s="381" t="str">
        <f>"[02] Tên người nộp thuế: "&amp;KB_CTy</f>
        <v xml:space="preserve">[02] Tên người nộp thuế: </v>
      </c>
      <c r="C10" s="381"/>
      <c r="D10" s="381"/>
      <c r="E10" s="381"/>
      <c r="F10" s="381"/>
      <c r="G10" s="381"/>
      <c r="H10" s="381"/>
      <c r="I10" s="381"/>
      <c r="J10" s="381"/>
      <c r="K10" s="381"/>
      <c r="L10" s="381"/>
      <c r="M10" s="381"/>
    </row>
    <row r="11" spans="2:13" ht="16.5" x14ac:dyDescent="0.45">
      <c r="B11" s="381" t="str">
        <f>"[03] Mã số thuế: "&amp;KB_MST</f>
        <v xml:space="preserve">[03] Mã số thuế: </v>
      </c>
      <c r="C11" s="381"/>
      <c r="D11" s="381"/>
      <c r="E11" s="381"/>
      <c r="F11" s="381"/>
      <c r="G11" s="381"/>
      <c r="H11" s="381"/>
      <c r="I11" s="381"/>
      <c r="J11" s="381"/>
      <c r="K11" s="381"/>
      <c r="L11" s="381"/>
      <c r="M11" s="381"/>
    </row>
    <row r="12" spans="2:13" ht="16.5" x14ac:dyDescent="0.45">
      <c r="B12" s="381" t="s">
        <v>1618</v>
      </c>
      <c r="C12" s="381"/>
      <c r="D12" s="381"/>
      <c r="E12" s="381"/>
      <c r="F12" s="381"/>
      <c r="G12" s="381"/>
      <c r="H12" s="381"/>
      <c r="I12" s="381"/>
      <c r="J12" s="381"/>
      <c r="K12" s="381"/>
      <c r="L12" s="381"/>
      <c r="M12" s="381"/>
    </row>
    <row r="13" spans="2:13" ht="16.5" x14ac:dyDescent="0.45">
      <c r="B13" s="381" t="s">
        <v>1619</v>
      </c>
      <c r="C13" s="381"/>
      <c r="D13" s="381"/>
      <c r="E13" s="381"/>
      <c r="F13" s="381"/>
      <c r="G13" s="381"/>
      <c r="H13" s="381"/>
      <c r="I13" s="381"/>
      <c r="J13" s="381"/>
      <c r="K13" s="381"/>
      <c r="L13" s="381"/>
      <c r="M13" s="381"/>
    </row>
    <row r="14" spans="2:13" x14ac:dyDescent="0.45">
      <c r="M14" s="728" t="s">
        <v>237</v>
      </c>
    </row>
    <row r="15" spans="2:13" ht="12.75" customHeight="1" x14ac:dyDescent="0.45">
      <c r="B15" s="2200" t="s">
        <v>45</v>
      </c>
      <c r="C15" s="2201" t="s">
        <v>1620</v>
      </c>
      <c r="D15" s="2201" t="s">
        <v>80</v>
      </c>
      <c r="E15" s="2201" t="s">
        <v>1642</v>
      </c>
      <c r="F15" s="2201" t="s">
        <v>1598</v>
      </c>
      <c r="G15" s="2201" t="s">
        <v>1643</v>
      </c>
      <c r="H15" s="2201"/>
      <c r="I15" s="2201"/>
      <c r="J15" s="2201"/>
      <c r="K15" s="2201" t="s">
        <v>1644</v>
      </c>
      <c r="L15" s="2201"/>
      <c r="M15" s="2224" t="s">
        <v>1645</v>
      </c>
    </row>
    <row r="16" spans="2:13" ht="16" customHeight="1" x14ac:dyDescent="0.45">
      <c r="B16" s="2383"/>
      <c r="C16" s="2384"/>
      <c r="D16" s="2384"/>
      <c r="E16" s="2384"/>
      <c r="F16" s="2384"/>
      <c r="G16" s="2384" t="s">
        <v>503</v>
      </c>
      <c r="H16" s="2507" t="s">
        <v>1663</v>
      </c>
      <c r="I16" s="2384" t="s">
        <v>1646</v>
      </c>
      <c r="J16" s="2384"/>
      <c r="K16" s="2384" t="s">
        <v>503</v>
      </c>
      <c r="L16" s="2510" t="s">
        <v>1664</v>
      </c>
      <c r="M16" s="2385"/>
    </row>
    <row r="17" spans="2:13" ht="39" customHeight="1" x14ac:dyDescent="0.45">
      <c r="B17" s="2383"/>
      <c r="C17" s="2384"/>
      <c r="D17" s="2384"/>
      <c r="E17" s="2384"/>
      <c r="F17" s="2384"/>
      <c r="G17" s="2384"/>
      <c r="H17" s="2508"/>
      <c r="I17" s="2384" t="s">
        <v>1647</v>
      </c>
      <c r="J17" s="2384" t="s">
        <v>1637</v>
      </c>
      <c r="K17" s="2384"/>
      <c r="L17" s="2510"/>
      <c r="M17" s="2385"/>
    </row>
    <row r="18" spans="2:13" x14ac:dyDescent="0.45">
      <c r="B18" s="2215"/>
      <c r="C18" s="2211"/>
      <c r="D18" s="2211"/>
      <c r="E18" s="2211"/>
      <c r="F18" s="2211"/>
      <c r="G18" s="2211"/>
      <c r="H18" s="2509"/>
      <c r="I18" s="2211"/>
      <c r="J18" s="2211"/>
      <c r="K18" s="2211"/>
      <c r="L18" s="2507"/>
      <c r="M18" s="2225"/>
    </row>
    <row r="19" spans="2:13" x14ac:dyDescent="0.45">
      <c r="B19" s="386" t="s">
        <v>1638</v>
      </c>
      <c r="C19" s="387" t="s">
        <v>1639</v>
      </c>
      <c r="D19" s="387" t="s">
        <v>684</v>
      </c>
      <c r="E19" s="387" t="s">
        <v>685</v>
      </c>
      <c r="F19" s="387" t="s">
        <v>59</v>
      </c>
      <c r="G19" s="387" t="s">
        <v>60</v>
      </c>
      <c r="H19" s="387" t="s">
        <v>61</v>
      </c>
      <c r="I19" s="387" t="s">
        <v>62</v>
      </c>
      <c r="J19" s="387" t="s">
        <v>76</v>
      </c>
      <c r="K19" s="387" t="s">
        <v>77</v>
      </c>
      <c r="L19" s="387" t="s">
        <v>78</v>
      </c>
      <c r="M19" s="388" t="s">
        <v>513</v>
      </c>
    </row>
    <row r="20" spans="2:13" x14ac:dyDescent="0.45">
      <c r="B20" s="1999"/>
      <c r="C20" s="1880"/>
      <c r="D20" s="1880"/>
      <c r="E20" s="1880"/>
      <c r="F20" s="1880"/>
      <c r="G20" s="2051"/>
      <c r="H20" s="2051"/>
      <c r="I20" s="2051"/>
      <c r="J20" s="2051"/>
      <c r="K20" s="2051"/>
      <c r="L20" s="2051"/>
      <c r="M20" s="411"/>
    </row>
    <row r="21" spans="2:13" x14ac:dyDescent="0.45">
      <c r="B21" s="2069"/>
      <c r="C21" s="2066"/>
      <c r="D21" s="2066"/>
      <c r="E21" s="2066"/>
      <c r="F21" s="2066"/>
      <c r="G21" s="2067"/>
      <c r="H21" s="2067"/>
      <c r="I21" s="2067"/>
      <c r="J21" s="2067"/>
      <c r="K21" s="2067"/>
      <c r="L21" s="2067"/>
      <c r="M21" s="468"/>
    </row>
    <row r="22" spans="2:13" ht="16.5" x14ac:dyDescent="0.45">
      <c r="B22" s="943"/>
      <c r="C22" s="944" t="s">
        <v>503</v>
      </c>
      <c r="D22" s="944"/>
      <c r="E22" s="944"/>
      <c r="F22" s="944"/>
      <c r="G22" s="494">
        <f t="shared" ref="G22:M22" si="0">SUM(G20:G21)</f>
        <v>0</v>
      </c>
      <c r="H22" s="494">
        <f t="shared" si="0"/>
        <v>0</v>
      </c>
      <c r="I22" s="494">
        <f t="shared" si="0"/>
        <v>0</v>
      </c>
      <c r="J22" s="494">
        <f t="shared" si="0"/>
        <v>0</v>
      </c>
      <c r="K22" s="494">
        <f t="shared" si="0"/>
        <v>0</v>
      </c>
      <c r="L22" s="494">
        <f t="shared" si="0"/>
        <v>0</v>
      </c>
      <c r="M22" s="494">
        <f t="shared" si="0"/>
        <v>0</v>
      </c>
    </row>
    <row r="23" spans="2:13" x14ac:dyDescent="0.45">
      <c r="B23" s="581"/>
      <c r="C23" s="581"/>
      <c r="D23" s="581"/>
      <c r="E23" s="581"/>
      <c r="F23" s="581"/>
      <c r="G23" s="581"/>
      <c r="H23" s="581"/>
      <c r="I23" s="581"/>
      <c r="J23" s="581"/>
      <c r="K23" s="581"/>
      <c r="L23" s="581"/>
      <c r="M23" s="581"/>
    </row>
    <row r="24" spans="2:13" x14ac:dyDescent="0.45">
      <c r="B24" s="581"/>
      <c r="C24" s="739" t="s">
        <v>476</v>
      </c>
      <c r="D24" s="581"/>
      <c r="E24" s="581"/>
      <c r="F24" s="581"/>
      <c r="G24" s="581"/>
      <c r="H24" s="581"/>
      <c r="I24" s="581"/>
      <c r="J24" s="581"/>
      <c r="K24" s="581"/>
      <c r="L24" s="581"/>
      <c r="M24" s="581"/>
    </row>
    <row r="25" spans="2:13" x14ac:dyDescent="0.45">
      <c r="B25" s="581"/>
      <c r="C25" s="581"/>
      <c r="D25" s="581"/>
      <c r="E25" s="581"/>
      <c r="F25" s="581"/>
      <c r="G25" s="581"/>
      <c r="H25" s="581"/>
      <c r="I25" s="581"/>
      <c r="J25" s="581"/>
      <c r="K25" s="816" t="s">
        <v>398</v>
      </c>
      <c r="L25" s="581"/>
      <c r="M25" s="581"/>
    </row>
    <row r="26" spans="2:13" x14ac:dyDescent="0.45">
      <c r="B26" s="581"/>
      <c r="C26" s="739" t="s">
        <v>477</v>
      </c>
      <c r="D26" s="581"/>
      <c r="E26" s="581"/>
      <c r="F26" s="581"/>
      <c r="G26" s="581"/>
      <c r="H26" s="581"/>
      <c r="I26" s="581"/>
      <c r="J26" s="581"/>
      <c r="K26" s="817" t="s">
        <v>399</v>
      </c>
      <c r="L26" s="581"/>
      <c r="M26" s="581"/>
    </row>
    <row r="27" spans="2:13" x14ac:dyDescent="0.45">
      <c r="B27" s="581"/>
      <c r="C27" s="581" t="s">
        <v>478</v>
      </c>
      <c r="D27" s="581"/>
      <c r="E27" s="581"/>
      <c r="F27" s="581"/>
      <c r="G27" s="581"/>
      <c r="H27" s="581"/>
      <c r="I27" s="581"/>
      <c r="J27" s="581"/>
      <c r="K27" s="817" t="s">
        <v>401</v>
      </c>
      <c r="L27" s="581"/>
      <c r="M27" s="581"/>
    </row>
    <row r="28" spans="2:13" x14ac:dyDescent="0.45">
      <c r="B28" s="581"/>
      <c r="C28" s="581" t="s">
        <v>480</v>
      </c>
      <c r="D28" s="581"/>
      <c r="E28" s="581"/>
      <c r="F28" s="581"/>
      <c r="G28" s="581"/>
      <c r="H28" s="581"/>
      <c r="I28" s="581"/>
      <c r="J28" s="581"/>
      <c r="K28" s="812" t="s">
        <v>403</v>
      </c>
      <c r="L28" s="581"/>
      <c r="M28" s="581"/>
    </row>
    <row r="29" spans="2:13" x14ac:dyDescent="0.45">
      <c r="B29" s="581"/>
      <c r="C29" s="581"/>
      <c r="D29" s="581"/>
      <c r="E29" s="581"/>
      <c r="F29" s="581"/>
      <c r="G29" s="581"/>
      <c r="H29" s="581"/>
      <c r="I29" s="581"/>
      <c r="J29" s="581"/>
      <c r="K29" s="723"/>
      <c r="L29" s="581"/>
      <c r="M29" s="581"/>
    </row>
    <row r="30" spans="2:13" x14ac:dyDescent="0.45">
      <c r="B30" s="581"/>
      <c r="C30" s="581"/>
      <c r="D30" s="581"/>
      <c r="E30" s="581"/>
      <c r="F30" s="581"/>
      <c r="G30" s="581"/>
      <c r="H30" s="581"/>
      <c r="I30" s="581"/>
      <c r="J30" s="581"/>
      <c r="K30" s="723"/>
      <c r="L30" s="581"/>
      <c r="M30" s="581"/>
    </row>
    <row r="31" spans="2:13" x14ac:dyDescent="0.45">
      <c r="B31" s="581"/>
      <c r="C31" s="581"/>
      <c r="D31" s="581"/>
      <c r="E31" s="581"/>
      <c r="F31" s="581"/>
      <c r="G31" s="581"/>
      <c r="H31" s="581"/>
      <c r="I31" s="581"/>
      <c r="J31" s="581"/>
      <c r="K31" s="723"/>
      <c r="L31" s="581"/>
      <c r="M31" s="581"/>
    </row>
    <row r="32" spans="2:13" x14ac:dyDescent="0.45">
      <c r="B32" s="581"/>
      <c r="C32" s="581"/>
      <c r="D32" s="581"/>
      <c r="E32" s="581"/>
      <c r="F32" s="581"/>
      <c r="G32" s="581"/>
      <c r="H32" s="581"/>
      <c r="I32" s="581"/>
      <c r="J32" s="581"/>
      <c r="K32" s="723"/>
      <c r="L32" s="581"/>
      <c r="M32" s="581"/>
    </row>
    <row r="33" spans="2:13" x14ac:dyDescent="0.45">
      <c r="B33" s="581"/>
      <c r="C33" s="581"/>
      <c r="D33" s="581"/>
      <c r="E33" s="581"/>
      <c r="F33" s="581"/>
      <c r="G33" s="581"/>
      <c r="H33" s="581"/>
      <c r="I33" s="581"/>
      <c r="J33" s="581"/>
      <c r="K33" s="723"/>
      <c r="L33" s="581"/>
      <c r="M33" s="581"/>
    </row>
    <row r="34" spans="2:13" x14ac:dyDescent="0.45">
      <c r="B34" s="581"/>
      <c r="C34" s="581"/>
      <c r="D34" s="581"/>
      <c r="E34" s="581"/>
      <c r="F34" s="581"/>
      <c r="G34" s="581"/>
      <c r="H34" s="581"/>
      <c r="I34" s="581"/>
      <c r="J34" s="581"/>
      <c r="K34" s="817">
        <f>KB_GD</f>
        <v>0</v>
      </c>
      <c r="L34" s="581"/>
      <c r="M34" s="581"/>
    </row>
    <row r="35" spans="2:13" x14ac:dyDescent="0.45">
      <c r="B35" s="892"/>
      <c r="C35" s="892" t="s">
        <v>404</v>
      </c>
      <c r="D35" s="892"/>
      <c r="E35" s="892"/>
      <c r="F35" s="892"/>
      <c r="G35" s="892"/>
      <c r="H35" s="892"/>
      <c r="I35" s="892"/>
      <c r="J35" s="892"/>
      <c r="K35" s="892"/>
      <c r="L35" s="892"/>
      <c r="M35" s="892"/>
    </row>
    <row r="36" spans="2:13" x14ac:dyDescent="0.45">
      <c r="B36" s="892"/>
      <c r="C36" s="892" t="s">
        <v>1640</v>
      </c>
      <c r="D36" s="892"/>
      <c r="E36" s="892"/>
      <c r="F36" s="892"/>
      <c r="G36" s="892"/>
      <c r="H36" s="892"/>
      <c r="I36" s="892"/>
      <c r="J36" s="892"/>
      <c r="K36" s="892"/>
      <c r="L36" s="892"/>
      <c r="M36" s="892"/>
    </row>
  </sheetData>
  <customSheetViews>
    <customSheetView guid="{8CC598B7-8EB7-4AE3-BEF6-CBCE0253806D}" showGridLines="0" showRowCol="0" showAutoFilter="1" hiddenRows="1" state="veryHidden">
      <selection activeCell="E1" sqref="E1"/>
      <pageMargins left="0.7" right="0.7" top="0.75" bottom="0.75" header="0.3" footer="0.3"/>
      <pageSetup orientation="portrait" r:id="rId1"/>
      <autoFilter ref="B19:M20" xr:uid="{B7B13F8E-B32A-4AA4-B32D-656DDF13EEDB}"/>
    </customSheetView>
  </customSheetViews>
  <mergeCells count="20">
    <mergeCell ref="G15:J15"/>
    <mergeCell ref="M15:M18"/>
    <mergeCell ref="G16:G18"/>
    <mergeCell ref="I16:J16"/>
    <mergeCell ref="I17:I18"/>
    <mergeCell ref="J17:J18"/>
    <mergeCell ref="H16:H18"/>
    <mergeCell ref="K15:L15"/>
    <mergeCell ref="K16:K18"/>
    <mergeCell ref="L16:L18"/>
    <mergeCell ref="B5:M5"/>
    <mergeCell ref="B6:M6"/>
    <mergeCell ref="B7:M7"/>
    <mergeCell ref="B8:M8"/>
    <mergeCell ref="B9:M9"/>
    <mergeCell ref="B15:B18"/>
    <mergeCell ref="C15:C18"/>
    <mergeCell ref="D15:D18"/>
    <mergeCell ref="E15:E18"/>
    <mergeCell ref="F15:F18"/>
  </mergeCells>
  <pageMargins left="0.7" right="0.7" top="0.75" bottom="0.75" header="0.3" footer="0.3"/>
  <pageSetup orientation="portrait" r:id="rId2"/>
  <drawing r:id="rId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Lai_Lo"/>
  <dimension ref="E1:K44"/>
  <sheetViews>
    <sheetView showGridLines="0" showRowColHeaders="0" zoomScaleNormal="100" workbookViewId="0">
      <selection activeCell="E1" sqref="E1"/>
    </sheetView>
  </sheetViews>
  <sheetFormatPr defaultColWidth="9.26953125" defaultRowHeight="16" x14ac:dyDescent="0.45"/>
  <cols>
    <col min="1" max="1" width="5.453125" style="367" customWidth="1"/>
    <col min="2" max="2" width="4.54296875" style="367" customWidth="1"/>
    <col min="3" max="3" width="2" style="367" customWidth="1"/>
    <col min="4" max="4" width="3" style="367" customWidth="1"/>
    <col min="5" max="5" width="55.7265625" style="367" customWidth="1"/>
    <col min="6" max="6" width="4.26953125" style="367" customWidth="1"/>
    <col min="7" max="7" width="8.26953125" style="367" customWidth="1"/>
    <col min="8" max="8" width="18.54296875" style="367" customWidth="1"/>
    <col min="9" max="9" width="17.7265625" style="367" customWidth="1"/>
    <col min="10" max="10" width="12" style="367" bestFit="1" customWidth="1"/>
    <col min="11" max="16384" width="9.26953125" style="367"/>
  </cols>
  <sheetData>
    <row r="1" spans="5:11" ht="16.5" x14ac:dyDescent="0.45">
      <c r="E1" s="670"/>
      <c r="F1" s="671"/>
      <c r="G1" s="671"/>
      <c r="H1" s="671"/>
      <c r="I1" s="674"/>
    </row>
    <row r="2" spans="5:11" x14ac:dyDescent="0.45">
      <c r="E2" s="672"/>
      <c r="F2" s="673"/>
      <c r="G2" s="673"/>
      <c r="H2" s="673"/>
      <c r="I2" s="675"/>
    </row>
    <row r="3" spans="5:11" x14ac:dyDescent="0.45">
      <c r="E3" s="646"/>
      <c r="F3" s="646"/>
      <c r="G3" s="646"/>
      <c r="H3" s="646"/>
      <c r="I3" s="646"/>
    </row>
    <row r="4" spans="5:11" x14ac:dyDescent="0.45">
      <c r="E4" s="646"/>
      <c r="F4" s="646"/>
      <c r="G4" s="646"/>
      <c r="H4" s="646"/>
      <c r="I4" s="646"/>
    </row>
    <row r="5" spans="5:11" ht="16.5" x14ac:dyDescent="0.45">
      <c r="E5" s="381" t="str">
        <f>"Đơn vị : "&amp;KB_CTy</f>
        <v xml:space="preserve">Đơn vị : </v>
      </c>
      <c r="F5" s="646"/>
      <c r="G5" s="646"/>
      <c r="H5" s="676" t="s">
        <v>1137</v>
      </c>
      <c r="I5" s="666"/>
    </row>
    <row r="6" spans="5:11" ht="16.5" x14ac:dyDescent="0.45">
      <c r="E6" s="381" t="str">
        <f>"Địa chỉ : "&amp;KB_DC&amp;", "&amp;KB_TTP</f>
        <v xml:space="preserve">Địa chỉ : , </v>
      </c>
      <c r="F6" s="646"/>
      <c r="G6" s="646"/>
      <c r="H6" s="676" t="s">
        <v>2567</v>
      </c>
      <c r="I6" s="666"/>
    </row>
    <row r="7" spans="5:11" ht="16.5" x14ac:dyDescent="0.45">
      <c r="E7" s="381" t="str">
        <f>"Mã số thuế : "&amp;KB_MST</f>
        <v xml:space="preserve">Mã số thuế : </v>
      </c>
      <c r="F7" s="646"/>
      <c r="G7" s="646"/>
      <c r="H7" s="676" t="s">
        <v>2568</v>
      </c>
      <c r="I7" s="666"/>
    </row>
    <row r="8" spans="5:11" ht="26.5" thickBot="1" x14ac:dyDescent="0.5">
      <c r="E8" s="677" t="s">
        <v>2571</v>
      </c>
      <c r="F8" s="677"/>
      <c r="G8" s="677"/>
      <c r="H8" s="677"/>
      <c r="I8" s="677"/>
    </row>
    <row r="9" spans="5:11" ht="16.5" x14ac:dyDescent="0.45">
      <c r="E9" s="678" t="str">
        <f>CDSPS!$E$9&amp;" "&amp;CDSPS!$F$9&amp;" NĂM "&amp;KB_Nam</f>
        <v>TỪ THÁNG 1 ĐẾN THÁNG 9 NĂM 2026</v>
      </c>
      <c r="F9" s="678"/>
      <c r="G9" s="678"/>
      <c r="H9" s="678"/>
      <c r="I9" s="678"/>
    </row>
    <row r="10" spans="5:11" x14ac:dyDescent="0.45">
      <c r="E10" s="646"/>
      <c r="F10" s="646"/>
      <c r="G10" s="646"/>
      <c r="H10" s="646"/>
      <c r="I10" s="679" t="s">
        <v>237</v>
      </c>
    </row>
    <row r="11" spans="5:11" ht="32" x14ac:dyDescent="0.45">
      <c r="E11" s="680" t="s">
        <v>281</v>
      </c>
      <c r="F11" s="681" t="s">
        <v>282</v>
      </c>
      <c r="G11" s="681" t="s">
        <v>269</v>
      </c>
      <c r="H11" s="681" t="s">
        <v>283</v>
      </c>
      <c r="I11" s="682" t="s">
        <v>284</v>
      </c>
    </row>
    <row r="12" spans="5:11" x14ac:dyDescent="0.45">
      <c r="E12" s="683" t="s">
        <v>27</v>
      </c>
      <c r="F12" s="684" t="s">
        <v>28</v>
      </c>
      <c r="G12" s="684" t="s">
        <v>29</v>
      </c>
      <c r="H12" s="684" t="s">
        <v>53</v>
      </c>
      <c r="I12" s="685" t="s">
        <v>54</v>
      </c>
    </row>
    <row r="13" spans="5:11" x14ac:dyDescent="0.45">
      <c r="E13" s="2070" t="s">
        <v>285</v>
      </c>
      <c r="F13" s="2071" t="s">
        <v>291</v>
      </c>
      <c r="G13" s="2072"/>
      <c r="H13" s="2073">
        <v>0</v>
      </c>
      <c r="I13" s="411"/>
    </row>
    <row r="14" spans="5:11" x14ac:dyDescent="0.45">
      <c r="E14" s="709" t="s">
        <v>286</v>
      </c>
      <c r="F14" s="710" t="s">
        <v>292</v>
      </c>
      <c r="G14" s="711"/>
      <c r="H14" s="712">
        <v>0</v>
      </c>
      <c r="I14" s="468"/>
    </row>
    <row r="15" spans="5:11" ht="33" x14ac:dyDescent="0.45">
      <c r="E15" s="705" t="s">
        <v>294</v>
      </c>
      <c r="F15" s="706">
        <v>10</v>
      </c>
      <c r="G15" s="707"/>
      <c r="H15" s="708">
        <v>0</v>
      </c>
      <c r="I15" s="443"/>
    </row>
    <row r="16" spans="5:11" x14ac:dyDescent="0.45">
      <c r="E16" s="709" t="s">
        <v>287</v>
      </c>
      <c r="F16" s="710">
        <v>11</v>
      </c>
      <c r="G16" s="711"/>
      <c r="H16" s="712">
        <v>0</v>
      </c>
      <c r="I16" s="468"/>
      <c r="J16" s="667" t="str">
        <f>IFERROR(+H16/H13,"")</f>
        <v/>
      </c>
      <c r="K16" s="667" t="str">
        <f>IFERROR(+I16/I13,"")</f>
        <v/>
      </c>
    </row>
    <row r="17" spans="5:11" ht="33" x14ac:dyDescent="0.45">
      <c r="E17" s="705" t="s">
        <v>293</v>
      </c>
      <c r="F17" s="706">
        <v>20</v>
      </c>
      <c r="G17" s="707"/>
      <c r="H17" s="708">
        <v>0</v>
      </c>
      <c r="I17" s="443"/>
    </row>
    <row r="18" spans="5:11" x14ac:dyDescent="0.45">
      <c r="E18" s="700" t="s">
        <v>2576</v>
      </c>
      <c r="F18" s="701">
        <v>21</v>
      </c>
      <c r="G18" s="702"/>
      <c r="H18" s="703">
        <v>0</v>
      </c>
      <c r="I18" s="704"/>
    </row>
    <row r="19" spans="5:11" x14ac:dyDescent="0.45">
      <c r="E19" s="687" t="s">
        <v>2577</v>
      </c>
      <c r="F19" s="694">
        <v>22</v>
      </c>
      <c r="G19" s="686"/>
      <c r="H19" s="691">
        <v>0</v>
      </c>
      <c r="I19" s="411"/>
    </row>
    <row r="20" spans="5:11" x14ac:dyDescent="0.45">
      <c r="E20" s="687" t="s">
        <v>2578</v>
      </c>
      <c r="F20" s="694">
        <v>23</v>
      </c>
      <c r="G20" s="686"/>
      <c r="H20" s="691">
        <v>0</v>
      </c>
      <c r="I20" s="411"/>
    </row>
    <row r="21" spans="5:11" x14ac:dyDescent="0.45">
      <c r="E21" s="687" t="s">
        <v>288</v>
      </c>
      <c r="F21" s="694">
        <v>24</v>
      </c>
      <c r="G21" s="686"/>
      <c r="H21" s="691">
        <v>0</v>
      </c>
      <c r="I21" s="411"/>
    </row>
    <row r="22" spans="5:11" x14ac:dyDescent="0.45">
      <c r="E22" s="687" t="s">
        <v>2579</v>
      </c>
      <c r="F22" s="694">
        <v>25</v>
      </c>
      <c r="G22" s="686"/>
      <c r="H22" s="691">
        <v>0</v>
      </c>
      <c r="I22" s="411"/>
    </row>
    <row r="23" spans="5:11" x14ac:dyDescent="0.45">
      <c r="E23" s="688" t="s">
        <v>2580</v>
      </c>
      <c r="F23" s="696">
        <v>26</v>
      </c>
      <c r="G23" s="697"/>
      <c r="H23" s="698">
        <v>0</v>
      </c>
      <c r="I23" s="699"/>
    </row>
    <row r="24" spans="5:11" ht="33" x14ac:dyDescent="0.45">
      <c r="E24" s="705" t="s">
        <v>2581</v>
      </c>
      <c r="F24" s="706">
        <v>30</v>
      </c>
      <c r="G24" s="707"/>
      <c r="H24" s="708">
        <v>0</v>
      </c>
      <c r="I24" s="443"/>
    </row>
    <row r="25" spans="5:11" x14ac:dyDescent="0.45">
      <c r="E25" s="700" t="s">
        <v>2582</v>
      </c>
      <c r="F25" s="701">
        <v>31</v>
      </c>
      <c r="G25" s="702"/>
      <c r="H25" s="703">
        <v>0</v>
      </c>
      <c r="I25" s="704"/>
    </row>
    <row r="26" spans="5:11" x14ac:dyDescent="0.45">
      <c r="E26" s="688" t="s">
        <v>2583</v>
      </c>
      <c r="F26" s="696">
        <v>32</v>
      </c>
      <c r="G26" s="697"/>
      <c r="H26" s="698">
        <v>0</v>
      </c>
      <c r="I26" s="699"/>
    </row>
    <row r="27" spans="5:11" ht="16.5" x14ac:dyDescent="0.45">
      <c r="E27" s="713" t="s">
        <v>2584</v>
      </c>
      <c r="F27" s="714">
        <v>40</v>
      </c>
      <c r="G27" s="715"/>
      <c r="H27" s="716">
        <v>0</v>
      </c>
      <c r="I27" s="717"/>
    </row>
    <row r="28" spans="5:11" ht="16.5" x14ac:dyDescent="0.45">
      <c r="E28" s="705" t="s">
        <v>2663</v>
      </c>
      <c r="F28" s="706">
        <v>50</v>
      </c>
      <c r="G28" s="707"/>
      <c r="H28" s="708">
        <v>0</v>
      </c>
      <c r="I28" s="443"/>
      <c r="J28" s="668" t="str">
        <f>IFERROR(H28/H15,"")</f>
        <v/>
      </c>
      <c r="K28" s="668" t="str">
        <f>IFERROR(I28/I15,"")</f>
        <v/>
      </c>
    </row>
    <row r="29" spans="5:11" x14ac:dyDescent="0.45">
      <c r="E29" s="700" t="s">
        <v>2585</v>
      </c>
      <c r="F29" s="701">
        <v>51</v>
      </c>
      <c r="G29" s="702"/>
      <c r="H29" s="703">
        <v>0</v>
      </c>
      <c r="I29" s="718"/>
    </row>
    <row r="30" spans="5:11" x14ac:dyDescent="0.45">
      <c r="E30" s="688" t="s">
        <v>2586</v>
      </c>
      <c r="F30" s="696">
        <v>52</v>
      </c>
      <c r="G30" s="697"/>
      <c r="H30" s="698">
        <v>0</v>
      </c>
      <c r="I30" s="719"/>
      <c r="J30" s="669"/>
    </row>
    <row r="31" spans="5:11" ht="33" x14ac:dyDescent="0.45">
      <c r="E31" s="705" t="s">
        <v>2587</v>
      </c>
      <c r="F31" s="706">
        <v>60</v>
      </c>
      <c r="G31" s="707"/>
      <c r="H31" s="708">
        <v>0</v>
      </c>
      <c r="I31" s="443"/>
      <c r="J31" s="495">
        <f>IF(H31&gt;0,VLOOKUP(4212,Bang_CDSPS,8,0)-H31,VLOOKUP(4212,Bang_CDSPS,7,0)+H31)</f>
        <v>0</v>
      </c>
      <c r="K31" s="377" t="str">
        <f>IF(ROUND(J31,0)&lt;&gt;0,"Kiểm tra lại !","")</f>
        <v/>
      </c>
    </row>
    <row r="32" spans="5:11" x14ac:dyDescent="0.45">
      <c r="E32" s="700" t="s">
        <v>2588</v>
      </c>
      <c r="F32" s="701">
        <v>70</v>
      </c>
      <c r="G32" s="702"/>
      <c r="H32" s="703"/>
      <c r="I32" s="704"/>
      <c r="J32" s="669"/>
    </row>
    <row r="33" spans="5:9" x14ac:dyDescent="0.45">
      <c r="E33" s="689" t="s">
        <v>2589</v>
      </c>
      <c r="F33" s="695">
        <v>71</v>
      </c>
      <c r="G33" s="690"/>
      <c r="H33" s="692"/>
      <c r="I33" s="693"/>
    </row>
    <row r="34" spans="5:9" x14ac:dyDescent="0.45">
      <c r="E34" s="720" t="s">
        <v>2590</v>
      </c>
      <c r="F34" s="720"/>
      <c r="G34" s="720"/>
      <c r="H34" s="720"/>
      <c r="I34" s="720"/>
    </row>
    <row r="35" spans="5:9" x14ac:dyDescent="0.45">
      <c r="E35" s="721"/>
      <c r="F35" s="721"/>
      <c r="G35" s="721"/>
      <c r="H35" s="722" t="str">
        <f>+CDSPS!I437</f>
        <v>Ngày 30 tháng 09 năm 2026</v>
      </c>
      <c r="I35" s="723"/>
    </row>
    <row r="36" spans="5:9" x14ac:dyDescent="0.45">
      <c r="E36" s="724" t="s">
        <v>2572</v>
      </c>
      <c r="F36" s="721"/>
      <c r="G36" s="721"/>
      <c r="H36" s="725" t="s">
        <v>2569</v>
      </c>
      <c r="I36" s="723"/>
    </row>
    <row r="37" spans="5:9" x14ac:dyDescent="0.45">
      <c r="E37" s="721" t="s">
        <v>2573</v>
      </c>
      <c r="F37" s="721"/>
      <c r="G37" s="721"/>
      <c r="H37" s="726" t="s">
        <v>114</v>
      </c>
      <c r="I37" s="723"/>
    </row>
    <row r="38" spans="5:9" x14ac:dyDescent="0.45">
      <c r="E38" s="721"/>
      <c r="F38" s="721"/>
      <c r="G38" s="721"/>
      <c r="H38" s="727"/>
      <c r="I38" s="723"/>
    </row>
    <row r="39" spans="5:9" x14ac:dyDescent="0.45">
      <c r="E39" s="721"/>
      <c r="F39" s="721"/>
      <c r="G39" s="721"/>
      <c r="H39" s="727"/>
      <c r="I39" s="723"/>
    </row>
    <row r="40" spans="5:9" x14ac:dyDescent="0.45">
      <c r="E40" s="721"/>
      <c r="F40" s="721"/>
      <c r="G40" s="721"/>
      <c r="H40" s="727"/>
      <c r="I40" s="723"/>
    </row>
    <row r="41" spans="5:9" x14ac:dyDescent="0.45">
      <c r="E41" s="721"/>
      <c r="F41" s="721"/>
      <c r="G41" s="721"/>
      <c r="H41" s="727"/>
      <c r="I41" s="723"/>
    </row>
    <row r="42" spans="5:9" x14ac:dyDescent="0.45">
      <c r="E42" s="646"/>
      <c r="F42" s="646"/>
      <c r="G42" s="646"/>
      <c r="H42" s="666"/>
      <c r="I42" s="370"/>
    </row>
    <row r="43" spans="5:9" x14ac:dyDescent="0.45">
      <c r="E43" s="646"/>
      <c r="F43" s="646"/>
      <c r="G43" s="646"/>
      <c r="H43" s="369">
        <f>KB_GD</f>
        <v>0</v>
      </c>
      <c r="I43" s="370"/>
    </row>
    <row r="44" spans="5:9" x14ac:dyDescent="0.45">
      <c r="E44" s="646"/>
      <c r="F44" s="646"/>
      <c r="G44" s="646"/>
      <c r="H44" s="646"/>
      <c r="I44" s="646"/>
    </row>
  </sheetData>
  <sheetProtection selectLockedCells="1"/>
  <customSheetViews>
    <customSheetView guid="{8CC598B7-8EB7-4AE3-BEF6-CBCE0253806D}" showGridLines="0" showRowCol="0" hiddenRows="1" state="veryHidden">
      <selection activeCell="E1" sqref="E1"/>
      <pageMargins left="0.2" right="0.21" top="0.63" bottom="0.62" header="0.3" footer="0.3"/>
      <pageSetup orientation="portrait" horizontalDpi="300" verticalDpi="300" r:id="rId1"/>
      <headerFooter>
        <oddFooter>&amp;CBáo Cáo KQKD</oddFooter>
      </headerFooter>
    </customSheetView>
  </customSheetViews>
  <pageMargins left="0.2" right="0.21" top="0.17" bottom="0.35" header="0.13" footer="0.12"/>
  <pageSetup paperSize="9" scale="95" orientation="portrait" horizontalDpi="300" verticalDpi="300" r:id="rId2"/>
  <headerFooter>
    <oddFooter>&amp;CBáo Cáo KQKD</oddFooter>
  </headerFooter>
  <ignoredErrors>
    <ignoredError sqref="F13:F14" numberStoredAsText="1"/>
    <ignoredError sqref="E9" unlockedFormula="1"/>
  </ignoredErrors>
  <drawing r:id="rId3"/>
  <legacyDrawing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CDKT"/>
  <dimension ref="A1:R158"/>
  <sheetViews>
    <sheetView showGridLines="0" showRowColHeaders="0" topLeftCell="A138" zoomScaleNormal="100" workbookViewId="0">
      <selection activeCell="E1" sqref="E1"/>
    </sheetView>
  </sheetViews>
  <sheetFormatPr defaultColWidth="9.26953125" defaultRowHeight="16" x14ac:dyDescent="0.45"/>
  <cols>
    <col min="1" max="1" width="4.54296875" style="367" customWidth="1"/>
    <col min="2" max="3" width="4.1796875" style="367" customWidth="1"/>
    <col min="4" max="4" width="3.26953125" style="367" customWidth="1"/>
    <col min="5" max="5" width="56.81640625" style="367" customWidth="1"/>
    <col min="6" max="6" width="5" style="367" customWidth="1"/>
    <col min="7" max="7" width="7.26953125" style="367" customWidth="1"/>
    <col min="8" max="9" width="18.81640625" style="367" customWidth="1"/>
    <col min="10" max="10" width="15.26953125" style="367" customWidth="1"/>
    <col min="11" max="11" width="6.81640625" style="367" bestFit="1" customWidth="1"/>
    <col min="12" max="12" width="5.81640625" style="367" bestFit="1" customWidth="1"/>
    <col min="13" max="13" width="4.81640625" style="367" bestFit="1" customWidth="1"/>
    <col min="14" max="14" width="5.81640625" style="367" bestFit="1" customWidth="1"/>
    <col min="15" max="15" width="4.26953125" style="367" customWidth="1"/>
    <col min="16" max="16" width="4.54296875" style="367" customWidth="1"/>
    <col min="17" max="20" width="4.26953125" style="367" customWidth="1"/>
    <col min="21" max="16384" width="9.26953125" style="367"/>
  </cols>
  <sheetData>
    <row r="1" spans="5:10" ht="16.5" x14ac:dyDescent="0.45">
      <c r="E1" s="424"/>
      <c r="F1" s="425"/>
      <c r="G1" s="425"/>
      <c r="H1" s="425"/>
      <c r="I1" s="428"/>
    </row>
    <row r="2" spans="5:10" x14ac:dyDescent="0.45">
      <c r="E2" s="426"/>
      <c r="F2" s="427"/>
      <c r="G2" s="427"/>
      <c r="H2" s="427"/>
      <c r="I2" s="429"/>
    </row>
    <row r="5" spans="5:10" ht="16.5" x14ac:dyDescent="0.45">
      <c r="E5" s="381" t="str">
        <f>+CDSPS!$C$5</f>
        <v xml:space="preserve">Đơn vị : </v>
      </c>
      <c r="H5" s="382" t="s">
        <v>1134</v>
      </c>
      <c r="I5" s="382"/>
    </row>
    <row r="6" spans="5:10" ht="16.5" x14ac:dyDescent="0.45">
      <c r="E6" s="381" t="str">
        <f>+CDSPS!$C$6</f>
        <v xml:space="preserve">Địa chỉ : </v>
      </c>
      <c r="H6" s="382" t="s">
        <v>2567</v>
      </c>
      <c r="I6" s="382"/>
    </row>
    <row r="7" spans="5:10" ht="16.5" x14ac:dyDescent="0.45">
      <c r="E7" s="381" t="str">
        <f>+CDSPS!$C$7</f>
        <v xml:space="preserve">Mã số thuế : </v>
      </c>
      <c r="H7" s="382" t="s">
        <v>2568</v>
      </c>
      <c r="I7" s="382"/>
    </row>
    <row r="8" spans="5:10" x14ac:dyDescent="0.45">
      <c r="F8" s="430" t="str">
        <f>IF(OR(ROUND($J$147,0)&lt;&gt;0,ROUND($J$148,0)&lt;&gt;0),"Báo Cáo Tình Hình Tài Chính không cân, vui lòng kiểm tra lại !","")</f>
        <v/>
      </c>
    </row>
    <row r="9" spans="5:10" ht="26.5" thickBot="1" x14ac:dyDescent="0.5">
      <c r="E9" s="378" t="s">
        <v>2384</v>
      </c>
      <c r="F9" s="378"/>
      <c r="G9" s="378"/>
      <c r="H9" s="378"/>
      <c r="I9" s="378"/>
    </row>
    <row r="10" spans="5:10" ht="16.5" x14ac:dyDescent="0.45">
      <c r="E10" s="1873">
        <v>46295</v>
      </c>
      <c r="F10" s="1873"/>
      <c r="G10" s="1873"/>
      <c r="H10" s="1873"/>
      <c r="I10" s="1873"/>
      <c r="J10" s="1019"/>
    </row>
    <row r="11" spans="5:10" x14ac:dyDescent="0.45">
      <c r="I11" s="433" t="s">
        <v>237</v>
      </c>
      <c r="J11" s="1019"/>
    </row>
    <row r="12" spans="5:10" ht="32" customHeight="1" x14ac:dyDescent="0.45">
      <c r="E12" s="434" t="s">
        <v>267</v>
      </c>
      <c r="F12" s="435" t="s">
        <v>268</v>
      </c>
      <c r="G12" s="435" t="s">
        <v>269</v>
      </c>
      <c r="H12" s="435" t="s">
        <v>270</v>
      </c>
      <c r="I12" s="436" t="s">
        <v>271</v>
      </c>
      <c r="J12" s="1019"/>
    </row>
    <row r="13" spans="5:10" x14ac:dyDescent="0.45">
      <c r="E13" s="386">
        <v>1</v>
      </c>
      <c r="F13" s="387">
        <v>2</v>
      </c>
      <c r="G13" s="387">
        <v>3</v>
      </c>
      <c r="H13" s="387">
        <v>4</v>
      </c>
      <c r="I13" s="388">
        <v>5</v>
      </c>
      <c r="J13" s="1019"/>
    </row>
    <row r="14" spans="5:10" ht="16.5" x14ac:dyDescent="0.45">
      <c r="E14" s="444" t="s">
        <v>272</v>
      </c>
      <c r="F14" s="445"/>
      <c r="G14" s="445"/>
      <c r="H14" s="446"/>
      <c r="I14" s="447"/>
      <c r="J14" s="1019"/>
    </row>
    <row r="15" spans="5:10" ht="16.5" x14ac:dyDescent="0.45">
      <c r="E15" s="448" t="s">
        <v>2591</v>
      </c>
      <c r="F15" s="449">
        <v>100</v>
      </c>
      <c r="G15" s="449"/>
      <c r="H15" s="442">
        <f>+H16+H19+H26+H34+H37+H41</f>
        <v>0</v>
      </c>
      <c r="I15" s="443">
        <f>+I16+I19+I26+I34+I41</f>
        <v>0</v>
      </c>
      <c r="J15" s="1019"/>
    </row>
    <row r="16" spans="5:10" ht="16.5" x14ac:dyDescent="0.45">
      <c r="E16" s="450" t="s">
        <v>273</v>
      </c>
      <c r="F16" s="451">
        <v>110</v>
      </c>
      <c r="G16" s="451"/>
      <c r="H16" s="452">
        <f>SUM(H17:H18)</f>
        <v>0</v>
      </c>
      <c r="I16" s="453">
        <f>SUM(I17:I18)</f>
        <v>0</v>
      </c>
      <c r="J16" s="1019"/>
    </row>
    <row r="17" spans="5:16" x14ac:dyDescent="0.45">
      <c r="E17" s="439" t="s">
        <v>886</v>
      </c>
      <c r="F17" s="441">
        <v>111</v>
      </c>
      <c r="G17" s="437"/>
      <c r="H17" s="410">
        <f>+SUMIF(CDSPS_TK,K17,CDSPS_CKN)+SUMIF(CDSPS_TK,L17,CDSPS_CKN)+SUMIF(CDSPS_TK,M17,CDSPS_CKN)</f>
        <v>0</v>
      </c>
      <c r="I17" s="411">
        <f>+SUMIF(CDSPS_TK,K17,CDSPS_DKN)+SUMIF(CDSPS_TK,L17,CDSPS_DKN)+SUMIF(CDSPS_TK,M17,CDSPS_DKN)</f>
        <v>0</v>
      </c>
      <c r="J17" s="1019" t="s">
        <v>752</v>
      </c>
      <c r="K17" s="431">
        <v>111</v>
      </c>
      <c r="L17" s="431">
        <v>112</v>
      </c>
      <c r="M17" s="431">
        <v>113</v>
      </c>
    </row>
    <row r="18" spans="5:16" x14ac:dyDescent="0.45">
      <c r="E18" s="439" t="s">
        <v>887</v>
      </c>
      <c r="F18" s="441">
        <v>112</v>
      </c>
      <c r="G18" s="437"/>
      <c r="H18" s="410">
        <v>0</v>
      </c>
      <c r="I18" s="411">
        <v>0</v>
      </c>
      <c r="J18" s="1019"/>
    </row>
    <row r="19" spans="5:16" ht="16.5" x14ac:dyDescent="0.45">
      <c r="E19" s="454" t="s">
        <v>888</v>
      </c>
      <c r="F19" s="455">
        <v>120</v>
      </c>
      <c r="G19" s="455"/>
      <c r="H19" s="456">
        <f>SUM(H20:H25)</f>
        <v>0</v>
      </c>
      <c r="I19" s="457">
        <f>SUM(I20:I25)</f>
        <v>0</v>
      </c>
      <c r="J19" s="1019"/>
    </row>
    <row r="20" spans="5:16" x14ac:dyDescent="0.45">
      <c r="E20" s="439" t="s">
        <v>889</v>
      </c>
      <c r="F20" s="441">
        <v>121</v>
      </c>
      <c r="G20" s="437"/>
      <c r="H20" s="410">
        <f>+SUMIF(CDSPS_TK,K20,CDSPS_CKN)</f>
        <v>0</v>
      </c>
      <c r="I20" s="411">
        <f>+SUMIF(CDSPS_TK,K20,CDSPS_DKN)</f>
        <v>0</v>
      </c>
      <c r="J20" s="1019" t="s">
        <v>752</v>
      </c>
      <c r="K20" s="367">
        <v>121</v>
      </c>
    </row>
    <row r="21" spans="5:16" x14ac:dyDescent="0.45">
      <c r="E21" s="439" t="s">
        <v>890</v>
      </c>
      <c r="F21" s="441">
        <v>122</v>
      </c>
      <c r="G21" s="437"/>
      <c r="H21" s="410">
        <f>-SUMIF(CDSPS_TK,K21,CDSPS_CKC)</f>
        <v>0</v>
      </c>
      <c r="I21" s="411">
        <f>-SUMIF(CDSPS_TK,K21,CDSPS_DKC)</f>
        <v>0</v>
      </c>
      <c r="J21" s="1019" t="s">
        <v>753</v>
      </c>
      <c r="K21" s="367">
        <v>2291</v>
      </c>
    </row>
    <row r="22" spans="5:16" x14ac:dyDescent="0.45">
      <c r="E22" s="439" t="s">
        <v>891</v>
      </c>
      <c r="F22" s="441">
        <v>123</v>
      </c>
      <c r="G22" s="437"/>
      <c r="H22" s="410">
        <f>+SUMIF(CDSPS_TK,K22,CDSPS_CKN)+SUMIF(CDSPS_TK,L22,CDSPS_CKN)+SUMIF(CDSPS_TK,M22,CDSPS_CKN)</f>
        <v>0</v>
      </c>
      <c r="I22" s="411">
        <f>+SUMIF(CDSPS_TK,K22,CDSPS_DKN)+SUMIF(CDSPS_TK,L22,CDSPS_DKN)+SUMIF(CDSPS_TK,M22,CDSPS_DKN)</f>
        <v>0</v>
      </c>
      <c r="J22" s="1019" t="s">
        <v>752</v>
      </c>
      <c r="K22" s="367">
        <v>12812</v>
      </c>
      <c r="L22" s="367">
        <v>1282</v>
      </c>
      <c r="M22" s="367">
        <v>1288</v>
      </c>
      <c r="N22" s="367">
        <v>12882</v>
      </c>
    </row>
    <row r="23" spans="5:16" x14ac:dyDescent="0.45">
      <c r="E23" s="439" t="s">
        <v>2592</v>
      </c>
      <c r="F23" s="441">
        <v>124</v>
      </c>
      <c r="G23" s="437"/>
      <c r="H23" s="410">
        <f>-SUMIF(CDSPS_TK,K23,CDSPS_CKC)</f>
        <v>0</v>
      </c>
      <c r="I23" s="411">
        <f>-SUMIF(CDSPS_TK,K23,CDSPS_DKC)</f>
        <v>0</v>
      </c>
      <c r="J23" s="1019"/>
      <c r="K23" s="367">
        <v>22921</v>
      </c>
    </row>
    <row r="24" spans="5:16" x14ac:dyDescent="0.45">
      <c r="E24" s="439" t="s">
        <v>2593</v>
      </c>
      <c r="F24" s="441">
        <v>125</v>
      </c>
      <c r="G24" s="437"/>
      <c r="H24" s="410">
        <f>+SUMIF(CDSPS_TK,K24,CDSPS_CKN)</f>
        <v>0</v>
      </c>
      <c r="I24" s="411">
        <f>+SUMIF(CDSPS_TK,K24,CDSPS_DKN)</f>
        <v>0</v>
      </c>
      <c r="J24" s="1019"/>
      <c r="K24" s="367">
        <v>2281</v>
      </c>
    </row>
    <row r="25" spans="5:16" x14ac:dyDescent="0.45">
      <c r="E25" s="439" t="s">
        <v>2594</v>
      </c>
      <c r="F25" s="441">
        <v>126</v>
      </c>
      <c r="G25" s="437"/>
      <c r="H25" s="410">
        <f>-SUMIF(CDSPS_TK,K25,CDSPS_CKC)</f>
        <v>0</v>
      </c>
      <c r="I25" s="411">
        <f>-SUMIF(CDSPS_TK,K25,CDSPS_DKC)</f>
        <v>0</v>
      </c>
      <c r="J25" s="1019"/>
      <c r="K25" s="367">
        <v>22922</v>
      </c>
    </row>
    <row r="26" spans="5:16" ht="16.5" x14ac:dyDescent="0.45">
      <c r="E26" s="454" t="s">
        <v>274</v>
      </c>
      <c r="F26" s="455">
        <v>130</v>
      </c>
      <c r="G26" s="455"/>
      <c r="H26" s="456">
        <f>SUM(H27:H33)</f>
        <v>0</v>
      </c>
      <c r="I26" s="457">
        <f>SUM(I27:I33)</f>
        <v>0</v>
      </c>
      <c r="J26" s="1019"/>
    </row>
    <row r="27" spans="5:16" x14ac:dyDescent="0.45">
      <c r="E27" s="439" t="s">
        <v>892</v>
      </c>
      <c r="F27" s="441">
        <v>131</v>
      </c>
      <c r="G27" s="437"/>
      <c r="H27" s="410">
        <f>+SUMIF(CDSPS_TK,K27,CDSPS_CKN)</f>
        <v>0</v>
      </c>
      <c r="I27" s="411">
        <f>+SUMIF(CDSPS_TK,K27,CDSPS_DKN)</f>
        <v>0</v>
      </c>
      <c r="J27" s="1019" t="s">
        <v>752</v>
      </c>
      <c r="K27" s="367">
        <v>131</v>
      </c>
    </row>
    <row r="28" spans="5:16" x14ac:dyDescent="0.45">
      <c r="E28" s="439" t="s">
        <v>893</v>
      </c>
      <c r="F28" s="441">
        <v>132</v>
      </c>
      <c r="G28" s="437"/>
      <c r="H28" s="410">
        <f>+SUMIF(CDSPS_TK,K28,CDSPS_CKN)</f>
        <v>0</v>
      </c>
      <c r="I28" s="411">
        <f>+SUMIF(CDSPS_TK,K28,CDSPS_DKN)</f>
        <v>0</v>
      </c>
      <c r="J28" s="1019" t="s">
        <v>752</v>
      </c>
      <c r="K28" s="367">
        <v>331</v>
      </c>
    </row>
    <row r="29" spans="5:16" x14ac:dyDescent="0.45">
      <c r="E29" s="439" t="s">
        <v>894</v>
      </c>
      <c r="F29" s="441">
        <v>133</v>
      </c>
      <c r="G29" s="437"/>
      <c r="H29" s="410">
        <f>+SUMIF(CDSPS_TK,K29,CDSPS_CKN)+SUMIF(CDSPS_TK,L29,CDSPS_CKN)+SUMIF(CDSPS_TK,M29,CDSPS_CKN)</f>
        <v>0</v>
      </c>
      <c r="I29" s="411">
        <f>+SUMIF(CDSPS_TK,K29,CDSPS_DKN)+SUMIF(CDSPS_TK,L29,CDSPS_DKN)+SUMIF(CDSPS_TK,M29,CDSPS_DKN)</f>
        <v>0</v>
      </c>
      <c r="J29" s="1019" t="s">
        <v>752</v>
      </c>
      <c r="K29" s="367">
        <v>1362</v>
      </c>
      <c r="L29" s="367">
        <v>1363</v>
      </c>
      <c r="M29" s="367">
        <v>1368</v>
      </c>
    </row>
    <row r="30" spans="5:16" x14ac:dyDescent="0.45">
      <c r="E30" s="439" t="s">
        <v>2595</v>
      </c>
      <c r="F30" s="441">
        <v>134</v>
      </c>
      <c r="G30" s="437"/>
      <c r="H30" s="410">
        <f>+SUMIF(CDSPS_TK,K30,CDSPS_CKN)</f>
        <v>0</v>
      </c>
      <c r="I30" s="411">
        <f>+SUMIF(CDSPS_TK,K30,CDSPS_DKN)</f>
        <v>0</v>
      </c>
      <c r="J30" s="1019" t="s">
        <v>752</v>
      </c>
      <c r="K30" s="367">
        <v>337</v>
      </c>
    </row>
    <row r="31" spans="5:16" x14ac:dyDescent="0.45">
      <c r="E31" s="439" t="s">
        <v>2596</v>
      </c>
      <c r="F31" s="441">
        <v>135</v>
      </c>
      <c r="G31" s="437"/>
      <c r="H31" s="410">
        <f>+SUMIF(CDSPS_TK,K31,CDSPS_CKN)+SUMIF(CDSPS_TK,L31,CDSPS_CKN)+SUMIF(CDSPS_TK,M31,CDSPS_CKN)+SUMIF(CDSPS_TK,N31,CDSPS_CKN)+SUMIF(CDSPS_TK,O31,CDSPS_CKN)+SUMIF(CDSPS_TK,P31,CDSPS_CKN)</f>
        <v>0</v>
      </c>
      <c r="I31" s="411">
        <f>+SUMIF(CDSPS_TK,K31,CDSPS_DKN)+SUMIF(CDSPS_TK,L31,CDSPS_DKN)+SUMIF(CDSPS_TK,M31,CDSPS_DKN)+SUMIF(CDSPS_TK,N31,CDSPS_DKN)+SUMIF(CDSPS_TK,O31,CDSPS_DKN)+SUMIF(CDSPS_TK,P31,CDSPS_DKN)</f>
        <v>0</v>
      </c>
      <c r="J31" s="1019" t="s">
        <v>752</v>
      </c>
      <c r="K31" s="367">
        <v>1385</v>
      </c>
      <c r="L31" s="367">
        <v>1388</v>
      </c>
      <c r="M31" s="367">
        <v>334</v>
      </c>
      <c r="N31" s="367">
        <v>338</v>
      </c>
      <c r="O31" s="367">
        <v>141</v>
      </c>
      <c r="P31" s="367">
        <v>2441</v>
      </c>
    </row>
    <row r="32" spans="5:16" x14ac:dyDescent="0.45">
      <c r="E32" s="439" t="s">
        <v>2597</v>
      </c>
      <c r="F32" s="441">
        <v>136</v>
      </c>
      <c r="G32" s="437"/>
      <c r="H32" s="410">
        <f>-SUMIF(CDSPS_TK,K32,CDSPS_CKC)</f>
        <v>0</v>
      </c>
      <c r="I32" s="411">
        <f>-SUMIF(CDSPS_TK,K32,CDSPS_DKC)</f>
        <v>0</v>
      </c>
      <c r="J32" s="1019" t="s">
        <v>753</v>
      </c>
      <c r="K32" s="367">
        <v>2293</v>
      </c>
    </row>
    <row r="33" spans="5:18" x14ac:dyDescent="0.45">
      <c r="E33" s="439" t="s">
        <v>2598</v>
      </c>
      <c r="F33" s="441">
        <v>137</v>
      </c>
      <c r="G33" s="437"/>
      <c r="H33" s="410">
        <f>+SUMIF(CDSPS_TK,K33,CDSPS_CKN)</f>
        <v>0</v>
      </c>
      <c r="I33" s="411">
        <f>+SUMIF(CDSPS_TK,K33,CDSPS_DKN)</f>
        <v>0</v>
      </c>
      <c r="J33" s="1019" t="s">
        <v>752</v>
      </c>
      <c r="K33" s="367">
        <v>1381</v>
      </c>
    </row>
    <row r="34" spans="5:18" ht="16.5" x14ac:dyDescent="0.45">
      <c r="E34" s="454" t="s">
        <v>275</v>
      </c>
      <c r="F34" s="455">
        <v>140</v>
      </c>
      <c r="G34" s="455"/>
      <c r="H34" s="456">
        <f>SUM(H35:H36)</f>
        <v>0</v>
      </c>
      <c r="I34" s="457">
        <f>SUM(I35:I36)</f>
        <v>0</v>
      </c>
      <c r="J34" s="1019"/>
    </row>
    <row r="35" spans="5:18" x14ac:dyDescent="0.45">
      <c r="E35" s="439" t="s">
        <v>895</v>
      </c>
      <c r="F35" s="441">
        <v>141</v>
      </c>
      <c r="G35" s="437"/>
      <c r="H35" s="410">
        <f>+SUMIF(CDSPS_TK,K35,CDSPS_CKN)+SUMIF(CDSPS_TK,L35,CDSPS_CKN)+SUMIF(CDSPS_TK,M35,CDSPS_CKN)+SUMIF(CDSPS_TK,N35,CDSPS_CKN)+SUMIF(CDSPS_TK,O35,CDSPS_CKN)+SUMIF(CDSPS_TK,P35,CDSPS_CKN)+SUMIF(CDSPS_TK,Q35,CDSPS_CKN)+SUMIF(CDSPS_TK,R35,CDSPS_CKN)</f>
        <v>0</v>
      </c>
      <c r="I35" s="411">
        <f>+SUMIF(CDSPS_TK,K35,CDSPS_DKN)+SUMIF(CDSPS_TK,L35,CDSPS_DKN)+SUMIF(CDSPS_TK,M35,CDSPS_DKN)+SUMIF(CDSPS_TK,N35,CDSPS_DKN)+SUMIF(CDSPS_TK,O35,CDSPS_DKN)+SUMIF(CDSPS_TK,P35,CDSPS_DKN)+SUMIF(CDSPS_TK,Q35,CDSPS_DKN)+SUMIF(CDSPS_TK,R35,CDSPS_DKN)</f>
        <v>0</v>
      </c>
      <c r="J35" s="1019" t="s">
        <v>752</v>
      </c>
      <c r="K35" s="367">
        <v>151</v>
      </c>
      <c r="L35" s="367">
        <v>152</v>
      </c>
      <c r="M35" s="367">
        <v>153</v>
      </c>
      <c r="N35" s="367">
        <v>154</v>
      </c>
      <c r="O35" s="367">
        <v>155</v>
      </c>
      <c r="P35" s="367">
        <v>156</v>
      </c>
      <c r="Q35" s="367">
        <v>157</v>
      </c>
      <c r="R35" s="367">
        <v>158</v>
      </c>
    </row>
    <row r="36" spans="5:18" x14ac:dyDescent="0.45">
      <c r="E36" s="439" t="s">
        <v>896</v>
      </c>
      <c r="F36" s="441">
        <v>142</v>
      </c>
      <c r="G36" s="437"/>
      <c r="H36" s="410">
        <f>-SUMIF(CDSPS_TK,K36,CDSPS_CKC)</f>
        <v>0</v>
      </c>
      <c r="I36" s="411">
        <f>-SUMIF(CDSPS_TK,K36,CDSPS_DKC)</f>
        <v>0</v>
      </c>
      <c r="J36" s="1019" t="s">
        <v>753</v>
      </c>
      <c r="K36" s="367">
        <v>2294</v>
      </c>
    </row>
    <row r="37" spans="5:18" ht="16.5" x14ac:dyDescent="0.45">
      <c r="E37" s="454" t="s">
        <v>2599</v>
      </c>
      <c r="F37" s="455">
        <v>150</v>
      </c>
      <c r="G37" s="455"/>
      <c r="H37" s="456">
        <f>+SUM(H38:H40)</f>
        <v>0</v>
      </c>
      <c r="I37" s="457">
        <f>+SUM(I38:I40)</f>
        <v>0</v>
      </c>
      <c r="J37" s="1019"/>
    </row>
    <row r="38" spans="5:18" x14ac:dyDescent="0.45">
      <c r="E38" s="439" t="s">
        <v>2600</v>
      </c>
      <c r="F38" s="441">
        <v>151</v>
      </c>
      <c r="G38" s="437"/>
      <c r="H38" s="410">
        <f>+SUMIF(CDSPS_TK,K38,CDSPS_CKN)</f>
        <v>0</v>
      </c>
      <c r="I38" s="411">
        <f>+SUMIF(CDSPS_TK,K38,CDSPS_DKN)</f>
        <v>0</v>
      </c>
      <c r="J38" s="1019"/>
      <c r="K38" s="367">
        <v>21521</v>
      </c>
    </row>
    <row r="39" spans="5:18" x14ac:dyDescent="0.45">
      <c r="E39" s="439" t="s">
        <v>2601</v>
      </c>
      <c r="F39" s="441">
        <v>152</v>
      </c>
      <c r="G39" s="437"/>
      <c r="H39" s="410">
        <f>+SUMIF(CDSPS_TK,K39,CDSPS_CKN)</f>
        <v>0</v>
      </c>
      <c r="I39" s="411">
        <f>+SUMIF(CDSPS_TK,K39,CDSPS_DKN)</f>
        <v>0</v>
      </c>
      <c r="J39" s="1019"/>
      <c r="K39" s="367">
        <v>21531</v>
      </c>
    </row>
    <row r="40" spans="5:18" x14ac:dyDescent="0.45">
      <c r="E40" s="439" t="s">
        <v>2602</v>
      </c>
      <c r="F40" s="441">
        <v>153</v>
      </c>
      <c r="G40" s="437"/>
      <c r="H40" s="410">
        <f>-SUMIF(CDSPS_TK,K40,CDSPS_CKC)</f>
        <v>0</v>
      </c>
      <c r="I40" s="411">
        <f>-SUMIF(CDSPS_TK,K40,CDSPS_DKC)</f>
        <v>0</v>
      </c>
      <c r="J40" s="1019"/>
      <c r="K40" s="367">
        <v>22951</v>
      </c>
    </row>
    <row r="41" spans="5:18" ht="16.5" x14ac:dyDescent="0.45">
      <c r="E41" s="454" t="s">
        <v>2603</v>
      </c>
      <c r="F41" s="455">
        <v>160</v>
      </c>
      <c r="G41" s="455"/>
      <c r="H41" s="456">
        <f>SUM(H42:H46)</f>
        <v>0</v>
      </c>
      <c r="I41" s="457">
        <f>SUM(I42:I46)</f>
        <v>0</v>
      </c>
      <c r="J41" s="1019"/>
    </row>
    <row r="42" spans="5:18" x14ac:dyDescent="0.45">
      <c r="E42" s="439" t="s">
        <v>2604</v>
      </c>
      <c r="F42" s="441">
        <v>161</v>
      </c>
      <c r="G42" s="437"/>
      <c r="H42" s="410">
        <f>+SUMIF(CDSPS_TK,K42,CDSPS_CKN)</f>
        <v>0</v>
      </c>
      <c r="I42" s="411">
        <f>+SUMIF(CDSPS_TK,K42,CDSPS_DKN)</f>
        <v>0</v>
      </c>
      <c r="J42" s="1019" t="s">
        <v>752</v>
      </c>
      <c r="K42" s="367">
        <v>2421</v>
      </c>
    </row>
    <row r="43" spans="5:18" x14ac:dyDescent="0.45">
      <c r="E43" s="439" t="s">
        <v>897</v>
      </c>
      <c r="F43" s="441">
        <v>162</v>
      </c>
      <c r="G43" s="437"/>
      <c r="H43" s="410">
        <f>+SUMIF(CDSPS_TK,K43,CDSPS_CKN)</f>
        <v>0</v>
      </c>
      <c r="I43" s="411">
        <f>+SUMIF(CDSPS_TK,K43,CDSPS_DKN)</f>
        <v>0</v>
      </c>
      <c r="J43" s="1019" t="s">
        <v>752</v>
      </c>
      <c r="K43" s="367">
        <v>133</v>
      </c>
    </row>
    <row r="44" spans="5:18" x14ac:dyDescent="0.45">
      <c r="E44" s="439" t="s">
        <v>898</v>
      </c>
      <c r="F44" s="441">
        <v>163</v>
      </c>
      <c r="G44" s="437"/>
      <c r="H44" s="410">
        <f>+SUMIF(CDSPS_TK,K44,CDSPS_CKN)</f>
        <v>0</v>
      </c>
      <c r="I44" s="411">
        <f>+SUMIF(CDSPS_TK,K44,CDSPS_DKN)</f>
        <v>0</v>
      </c>
      <c r="J44" s="1019" t="s">
        <v>752</v>
      </c>
      <c r="K44" s="367">
        <v>333</v>
      </c>
    </row>
    <row r="45" spans="5:18" x14ac:dyDescent="0.45">
      <c r="E45" s="439" t="s">
        <v>899</v>
      </c>
      <c r="F45" s="441">
        <v>164</v>
      </c>
      <c r="G45" s="437"/>
      <c r="H45" s="410">
        <f>+SUMIF(CDSPS_TK,K45,CDSPS_CKN)</f>
        <v>0</v>
      </c>
      <c r="I45" s="411">
        <f>+SUMIF(CDSPS_TK,K45,CDSPS_DKN)</f>
        <v>0</v>
      </c>
      <c r="J45" s="1019" t="s">
        <v>752</v>
      </c>
      <c r="K45" s="367">
        <v>171</v>
      </c>
    </row>
    <row r="46" spans="5:18" x14ac:dyDescent="0.45">
      <c r="E46" s="439" t="s">
        <v>900</v>
      </c>
      <c r="F46" s="441">
        <v>165</v>
      </c>
      <c r="G46" s="437"/>
      <c r="H46" s="410">
        <f>+SUMIF(CDSPS_TK,K46,CDSPS_CKN)</f>
        <v>0</v>
      </c>
      <c r="I46" s="411">
        <f>+SUMIF(CDSPS_TK,K46,CDSPS_DKN)</f>
        <v>0</v>
      </c>
      <c r="J46" s="1019" t="s">
        <v>752</v>
      </c>
      <c r="K46" s="367">
        <v>22881</v>
      </c>
    </row>
    <row r="47" spans="5:18" x14ac:dyDescent="0.45">
      <c r="E47" s="458"/>
      <c r="F47" s="459"/>
      <c r="G47" s="438"/>
      <c r="H47" s="460"/>
      <c r="I47" s="461"/>
      <c r="J47" s="1019"/>
    </row>
    <row r="48" spans="5:18" ht="16.5" x14ac:dyDescent="0.45">
      <c r="E48" s="448" t="s">
        <v>2605</v>
      </c>
      <c r="F48" s="449">
        <v>200</v>
      </c>
      <c r="G48" s="449"/>
      <c r="H48" s="442">
        <f>+H49+H56+H66+H78+H75+H81+H88</f>
        <v>0</v>
      </c>
      <c r="I48" s="443">
        <f>+I49+I56+I78+I75+I81+I88</f>
        <v>0</v>
      </c>
      <c r="J48" s="1019"/>
    </row>
    <row r="49" spans="5:11" ht="16.5" x14ac:dyDescent="0.45">
      <c r="E49" s="450" t="s">
        <v>276</v>
      </c>
      <c r="F49" s="451">
        <v>210</v>
      </c>
      <c r="G49" s="451"/>
      <c r="H49" s="452">
        <f>SUM(H50:H55)</f>
        <v>0</v>
      </c>
      <c r="I49" s="453">
        <f>SUM(I50:I55)</f>
        <v>0</v>
      </c>
      <c r="J49" s="1019"/>
    </row>
    <row r="50" spans="5:11" x14ac:dyDescent="0.45">
      <c r="E50" s="439" t="s">
        <v>901</v>
      </c>
      <c r="F50" s="441">
        <v>211</v>
      </c>
      <c r="G50" s="437"/>
      <c r="H50" s="410">
        <v>0</v>
      </c>
      <c r="I50" s="411">
        <v>0</v>
      </c>
      <c r="J50" s="1019" t="s">
        <v>752</v>
      </c>
    </row>
    <row r="51" spans="5:11" x14ac:dyDescent="0.45">
      <c r="E51" s="439" t="s">
        <v>902</v>
      </c>
      <c r="F51" s="441">
        <v>212</v>
      </c>
      <c r="G51" s="437"/>
      <c r="H51" s="410">
        <v>0</v>
      </c>
      <c r="I51" s="411">
        <v>0</v>
      </c>
      <c r="J51" s="1019" t="s">
        <v>752</v>
      </c>
    </row>
    <row r="52" spans="5:11" x14ac:dyDescent="0.45">
      <c r="E52" s="439" t="s">
        <v>903</v>
      </c>
      <c r="F52" s="441">
        <v>213</v>
      </c>
      <c r="G52" s="437"/>
      <c r="H52" s="410">
        <f>+SUMIF(CDSPS_TK,K52,CDSPS_CKN)</f>
        <v>0</v>
      </c>
      <c r="I52" s="411">
        <f>+SUMIF(CDSPS_TK,K52,CDSPS_DKN)</f>
        <v>0</v>
      </c>
      <c r="J52" s="1019" t="s">
        <v>752</v>
      </c>
      <c r="K52" s="367">
        <v>1361</v>
      </c>
    </row>
    <row r="53" spans="5:11" x14ac:dyDescent="0.45">
      <c r="E53" s="439" t="s">
        <v>904</v>
      </c>
      <c r="F53" s="441">
        <v>214</v>
      </c>
      <c r="G53" s="437"/>
      <c r="H53" s="410">
        <v>0</v>
      </c>
      <c r="I53" s="411">
        <v>0</v>
      </c>
      <c r="J53" s="1019" t="s">
        <v>752</v>
      </c>
    </row>
    <row r="54" spans="5:11" x14ac:dyDescent="0.45">
      <c r="E54" s="439" t="s">
        <v>2606</v>
      </c>
      <c r="F54" s="441">
        <v>215</v>
      </c>
      <c r="G54" s="437"/>
      <c r="H54" s="410">
        <v>0</v>
      </c>
      <c r="I54" s="411">
        <v>0</v>
      </c>
      <c r="J54" s="1019" t="s">
        <v>752</v>
      </c>
    </row>
    <row r="55" spans="5:11" x14ac:dyDescent="0.45">
      <c r="E55" s="439" t="s">
        <v>2607</v>
      </c>
      <c r="F55" s="441">
        <v>216</v>
      </c>
      <c r="G55" s="437"/>
      <c r="H55" s="410">
        <v>0</v>
      </c>
      <c r="I55" s="411">
        <v>0</v>
      </c>
      <c r="J55" s="1019" t="s">
        <v>752</v>
      </c>
    </row>
    <row r="56" spans="5:11" ht="16.5" x14ac:dyDescent="0.45">
      <c r="E56" s="454" t="s">
        <v>277</v>
      </c>
      <c r="F56" s="455">
        <v>220</v>
      </c>
      <c r="G56" s="455"/>
      <c r="H56" s="456">
        <f>+H57+H60+H63</f>
        <v>0</v>
      </c>
      <c r="I56" s="457">
        <f>+I57+I60+I63</f>
        <v>0</v>
      </c>
      <c r="J56" s="1019" t="s">
        <v>752</v>
      </c>
    </row>
    <row r="57" spans="5:11" x14ac:dyDescent="0.45">
      <c r="E57" s="439" t="s">
        <v>905</v>
      </c>
      <c r="F57" s="441">
        <v>221</v>
      </c>
      <c r="G57" s="437"/>
      <c r="H57" s="410">
        <f>SUM(H58:H59)</f>
        <v>0</v>
      </c>
      <c r="I57" s="411">
        <f>SUM(I58:I59)</f>
        <v>0</v>
      </c>
      <c r="J57" s="1019" t="s">
        <v>752</v>
      </c>
    </row>
    <row r="58" spans="5:11" x14ac:dyDescent="0.45">
      <c r="E58" s="440" t="s">
        <v>906</v>
      </c>
      <c r="F58" s="441">
        <v>222</v>
      </c>
      <c r="G58" s="437"/>
      <c r="H58" s="410">
        <f>+SUMIF(CDSPS_TK,K58,CDSPS_CKN)</f>
        <v>0</v>
      </c>
      <c r="I58" s="411">
        <f>+SUMIF(CDSPS_TK,K58,CDSPS_DKN)</f>
        <v>0</v>
      </c>
      <c r="J58" s="1019" t="s">
        <v>752</v>
      </c>
      <c r="K58" s="367">
        <v>211</v>
      </c>
    </row>
    <row r="59" spans="5:11" x14ac:dyDescent="0.45">
      <c r="E59" s="440" t="s">
        <v>907</v>
      </c>
      <c r="F59" s="441">
        <v>223</v>
      </c>
      <c r="G59" s="437"/>
      <c r="H59" s="410">
        <f>-SUMIF(CDSPS_TK,K59,CDSPS_CKC)</f>
        <v>0</v>
      </c>
      <c r="I59" s="411">
        <f>-SUMIF(CDSPS_TK,K59,CDSPS_DKC)</f>
        <v>0</v>
      </c>
      <c r="J59" s="1019" t="s">
        <v>753</v>
      </c>
      <c r="K59" s="367">
        <v>2141</v>
      </c>
    </row>
    <row r="60" spans="5:11" x14ac:dyDescent="0.45">
      <c r="E60" s="439" t="s">
        <v>908</v>
      </c>
      <c r="F60" s="441">
        <v>224</v>
      </c>
      <c r="G60" s="437"/>
      <c r="H60" s="410">
        <f>SUM(H61:H62)</f>
        <v>0</v>
      </c>
      <c r="I60" s="411">
        <f>SUM(I61:I62)</f>
        <v>0</v>
      </c>
      <c r="J60" s="1019" t="s">
        <v>752</v>
      </c>
    </row>
    <row r="61" spans="5:11" x14ac:dyDescent="0.45">
      <c r="E61" s="440" t="s">
        <v>906</v>
      </c>
      <c r="F61" s="441">
        <v>225</v>
      </c>
      <c r="G61" s="437"/>
      <c r="H61" s="410">
        <f>+SUMIF(CDSPS_TK,K61,CDSPS_CKN)</f>
        <v>0</v>
      </c>
      <c r="I61" s="411">
        <f>+SUMIF(CDSPS_TK,K61,CDSPS_DKN)</f>
        <v>0</v>
      </c>
      <c r="J61" s="1019" t="s">
        <v>752</v>
      </c>
      <c r="K61" s="367">
        <v>212</v>
      </c>
    </row>
    <row r="62" spans="5:11" x14ac:dyDescent="0.45">
      <c r="E62" s="440" t="s">
        <v>907</v>
      </c>
      <c r="F62" s="441">
        <v>226</v>
      </c>
      <c r="G62" s="437"/>
      <c r="H62" s="410">
        <f>-SUMIF(CDSPS_TK,K62,CDSPS_CKC)</f>
        <v>0</v>
      </c>
      <c r="I62" s="411">
        <f>-SUMIF(CDSPS_TK,K62,CDSPS_DKC)</f>
        <v>0</v>
      </c>
      <c r="J62" s="1019" t="s">
        <v>753</v>
      </c>
      <c r="K62" s="367">
        <v>2142</v>
      </c>
    </row>
    <row r="63" spans="5:11" x14ac:dyDescent="0.45">
      <c r="E63" s="439" t="s">
        <v>909</v>
      </c>
      <c r="F63" s="441">
        <v>227</v>
      </c>
      <c r="G63" s="437"/>
      <c r="H63" s="410">
        <f>SUM(H64:H65)</f>
        <v>0</v>
      </c>
      <c r="I63" s="411">
        <f>SUM(I64:I65)</f>
        <v>0</v>
      </c>
      <c r="J63" s="1019" t="s">
        <v>752</v>
      </c>
    </row>
    <row r="64" spans="5:11" x14ac:dyDescent="0.45">
      <c r="E64" s="440" t="s">
        <v>906</v>
      </c>
      <c r="F64" s="441">
        <v>228</v>
      </c>
      <c r="G64" s="437"/>
      <c r="H64" s="410">
        <f>+SUMIF(CDSPS_TK,K64,CDSPS_CKN)</f>
        <v>0</v>
      </c>
      <c r="I64" s="411">
        <f>+SUMIF(CDSPS_TK,K64,CDSPS_DKN)</f>
        <v>0</v>
      </c>
      <c r="J64" s="1019" t="s">
        <v>752</v>
      </c>
      <c r="K64" s="367">
        <v>213</v>
      </c>
    </row>
    <row r="65" spans="5:11" x14ac:dyDescent="0.45">
      <c r="E65" s="440" t="s">
        <v>907</v>
      </c>
      <c r="F65" s="441">
        <v>229</v>
      </c>
      <c r="G65" s="437"/>
      <c r="H65" s="410">
        <f>-SUMIF(CDSPS_TK,K65,CDSPS_CKC)</f>
        <v>0</v>
      </c>
      <c r="I65" s="411">
        <f>-SUMIF(CDSPS_TK,K65,CDSPS_DKC)</f>
        <v>0</v>
      </c>
      <c r="J65" s="1019" t="s">
        <v>753</v>
      </c>
      <c r="K65" s="367">
        <v>2143</v>
      </c>
    </row>
    <row r="66" spans="5:11" ht="16.5" x14ac:dyDescent="0.45">
      <c r="E66" s="462" t="s">
        <v>2608</v>
      </c>
      <c r="F66" s="455">
        <v>230</v>
      </c>
      <c r="G66" s="455"/>
      <c r="H66" s="456">
        <f>+H67+H72+H73+H74</f>
        <v>0</v>
      </c>
      <c r="I66" s="457">
        <f>+I67+I72+I73+I74</f>
        <v>0</v>
      </c>
      <c r="J66" s="1019"/>
    </row>
    <row r="67" spans="5:11" x14ac:dyDescent="0.45">
      <c r="E67" s="440" t="s">
        <v>2609</v>
      </c>
      <c r="F67" s="441">
        <v>231</v>
      </c>
      <c r="G67" s="437"/>
      <c r="H67" s="410">
        <f>+H68+H69</f>
        <v>0</v>
      </c>
      <c r="I67" s="411">
        <f>+I68+I69</f>
        <v>0</v>
      </c>
      <c r="J67" s="1019"/>
    </row>
    <row r="68" spans="5:11" x14ac:dyDescent="0.45">
      <c r="E68" s="440" t="s">
        <v>2610</v>
      </c>
      <c r="F68" s="441">
        <v>232</v>
      </c>
      <c r="G68" s="437"/>
      <c r="H68" s="410">
        <f>+SUMIF(CDSPS_TK,K68,CDSPS_CKN)</f>
        <v>0</v>
      </c>
      <c r="I68" s="411">
        <f>+SUMIF(CDSPS_TK,K68,CDSPS_DKN)</f>
        <v>0</v>
      </c>
      <c r="J68" s="1019"/>
      <c r="K68" s="367">
        <v>21511</v>
      </c>
    </row>
    <row r="69" spans="5:11" x14ac:dyDescent="0.45">
      <c r="E69" s="440" t="s">
        <v>2611</v>
      </c>
      <c r="F69" s="441">
        <v>233</v>
      </c>
      <c r="G69" s="437"/>
      <c r="H69" s="410">
        <f>+H70+H71</f>
        <v>0</v>
      </c>
      <c r="I69" s="411">
        <f>+I70+I71</f>
        <v>0</v>
      </c>
      <c r="J69" s="1019"/>
    </row>
    <row r="70" spans="5:11" x14ac:dyDescent="0.45">
      <c r="E70" s="440" t="s">
        <v>2612</v>
      </c>
      <c r="F70" s="441">
        <v>234</v>
      </c>
      <c r="G70" s="437"/>
      <c r="H70" s="410">
        <f>+SUMIF(CDSPS_TK,K70,CDSPS_CKN)</f>
        <v>0</v>
      </c>
      <c r="I70" s="411">
        <f>+SUMIF(CDSPS_TK,K70,CDSPS_DKN)</f>
        <v>0</v>
      </c>
      <c r="J70" s="1019"/>
      <c r="K70" s="367">
        <v>215121</v>
      </c>
    </row>
    <row r="71" spans="5:11" x14ac:dyDescent="0.45">
      <c r="E71" s="440" t="s">
        <v>2613</v>
      </c>
      <c r="F71" s="441">
        <v>235</v>
      </c>
      <c r="G71" s="437"/>
      <c r="H71" s="410">
        <f>-SUMIF(CDSPS_TK,K71,CDSPS_CKC)</f>
        <v>0</v>
      </c>
      <c r="I71" s="411">
        <f>-SUMIF(CDSPS_TK,K71,CDSPS_DKC)</f>
        <v>0</v>
      </c>
      <c r="J71" s="1019"/>
      <c r="K71" s="367">
        <v>215122</v>
      </c>
    </row>
    <row r="72" spans="5:11" x14ac:dyDescent="0.45">
      <c r="E72" s="440" t="s">
        <v>2614</v>
      </c>
      <c r="F72" s="441">
        <v>236</v>
      </c>
      <c r="G72" s="437"/>
      <c r="H72" s="410">
        <f>+SUMIF(CDSPS_TK,K72,CDSPS_CKN)</f>
        <v>0</v>
      </c>
      <c r="I72" s="411">
        <f>+SUMIF(CDSPS_TK,K72,CDSPS_DKN)</f>
        <v>0</v>
      </c>
      <c r="J72" s="1019"/>
      <c r="K72" s="367">
        <v>21522</v>
      </c>
    </row>
    <row r="73" spans="5:11" x14ac:dyDescent="0.45">
      <c r="E73" s="440" t="s">
        <v>2615</v>
      </c>
      <c r="F73" s="441">
        <v>237</v>
      </c>
      <c r="G73" s="437"/>
      <c r="H73" s="410">
        <f>+SUMIF(CDSPS_TK,K73,CDSPS_CKN)</f>
        <v>0</v>
      </c>
      <c r="I73" s="411">
        <f>+SUMIF(CDSPS_TK,K73,CDSPS_DKN)</f>
        <v>0</v>
      </c>
      <c r="J73" s="1019"/>
      <c r="K73" s="367">
        <v>21532</v>
      </c>
    </row>
    <row r="74" spans="5:11" x14ac:dyDescent="0.45">
      <c r="E74" s="440" t="s">
        <v>2616</v>
      </c>
      <c r="F74" s="441">
        <v>238</v>
      </c>
      <c r="G74" s="437"/>
      <c r="H74" s="410">
        <f>-SUMIF(CDSPS_TK,K74,CDSPS_CKC)</f>
        <v>0</v>
      </c>
      <c r="I74" s="411">
        <f>-SUMIF(CDSPS_TK,K74,CDSPS_DKC)</f>
        <v>0</v>
      </c>
      <c r="J74" s="1019"/>
      <c r="K74" s="367">
        <v>22952</v>
      </c>
    </row>
    <row r="75" spans="5:11" ht="16.5" x14ac:dyDescent="0.45">
      <c r="E75" s="454" t="s">
        <v>2617</v>
      </c>
      <c r="F75" s="455">
        <v>240</v>
      </c>
      <c r="G75" s="455"/>
      <c r="H75" s="456">
        <f>SUM(H76:H77)</f>
        <v>0</v>
      </c>
      <c r="I75" s="457">
        <f>SUM(I76:I77)</f>
        <v>0</v>
      </c>
      <c r="J75" s="1019" t="s">
        <v>752</v>
      </c>
    </row>
    <row r="76" spans="5:11" x14ac:dyDescent="0.45">
      <c r="E76" s="440" t="s">
        <v>2618</v>
      </c>
      <c r="F76" s="441">
        <v>241</v>
      </c>
      <c r="G76" s="437"/>
      <c r="H76" s="410">
        <f>+SUMIF(CDSPS_TK,K76,CDSPS_CKN)</f>
        <v>0</v>
      </c>
      <c r="I76" s="411">
        <f>+SUMIF(CDSPS_TK,K76,CDSPS_DKN)</f>
        <v>0</v>
      </c>
      <c r="J76" s="1019" t="s">
        <v>752</v>
      </c>
      <c r="K76" s="367">
        <v>217</v>
      </c>
    </row>
    <row r="77" spans="5:11" x14ac:dyDescent="0.45">
      <c r="E77" s="440" t="s">
        <v>2619</v>
      </c>
      <c r="F77" s="441">
        <v>242</v>
      </c>
      <c r="G77" s="437"/>
      <c r="H77" s="410">
        <f>-SUMIF(CDSPS_TK,K77,CDSPS_CKC)</f>
        <v>0</v>
      </c>
      <c r="I77" s="411">
        <f>-SUMIF(CDSPS_TK,K77,CDSPS_DKC)</f>
        <v>0</v>
      </c>
      <c r="J77" s="1019" t="s">
        <v>753</v>
      </c>
      <c r="K77" s="367">
        <v>2147</v>
      </c>
    </row>
    <row r="78" spans="5:11" ht="16.5" x14ac:dyDescent="0.45">
      <c r="E78" s="454" t="s">
        <v>2620</v>
      </c>
      <c r="F78" s="455">
        <v>250</v>
      </c>
      <c r="G78" s="455"/>
      <c r="H78" s="456">
        <f>+H79+H80</f>
        <v>0</v>
      </c>
      <c r="I78" s="457">
        <f>+I79+I80</f>
        <v>0</v>
      </c>
      <c r="J78" s="1019"/>
    </row>
    <row r="79" spans="5:11" x14ac:dyDescent="0.45">
      <c r="E79" s="440" t="s">
        <v>2621</v>
      </c>
      <c r="F79" s="441">
        <v>251</v>
      </c>
      <c r="G79" s="437"/>
      <c r="H79" s="410">
        <v>0</v>
      </c>
      <c r="I79" s="411">
        <v>0</v>
      </c>
      <c r="J79" s="1019"/>
    </row>
    <row r="80" spans="5:11" x14ac:dyDescent="0.45">
      <c r="E80" s="440" t="s">
        <v>2622</v>
      </c>
      <c r="F80" s="441">
        <v>252</v>
      </c>
      <c r="G80" s="437"/>
      <c r="H80" s="410">
        <f>+SUMIF(CDSPS_TK,K80,CDSPS_CKN)</f>
        <v>0</v>
      </c>
      <c r="I80" s="411">
        <f>+SUMIF(CDSPS_TK,K80,CDSPS_DKN)</f>
        <v>0</v>
      </c>
      <c r="J80" s="1019" t="s">
        <v>752</v>
      </c>
      <c r="K80" s="367">
        <v>241</v>
      </c>
    </row>
    <row r="81" spans="5:12" ht="16.5" x14ac:dyDescent="0.45">
      <c r="E81" s="454" t="s">
        <v>2623</v>
      </c>
      <c r="F81" s="455">
        <v>260</v>
      </c>
      <c r="G81" s="455"/>
      <c r="H81" s="456">
        <f>SUM(H82:H87)</f>
        <v>0</v>
      </c>
      <c r="I81" s="457">
        <f>SUM(I82:I87)</f>
        <v>0</v>
      </c>
      <c r="J81" s="1019"/>
    </row>
    <row r="82" spans="5:12" x14ac:dyDescent="0.45">
      <c r="E82" s="439" t="s">
        <v>910</v>
      </c>
      <c r="F82" s="441">
        <v>261</v>
      </c>
      <c r="G82" s="437"/>
      <c r="H82" s="410">
        <f>+SUMIF(CDSPS_TK,K82,CDSPS_CKN)</f>
        <v>0</v>
      </c>
      <c r="I82" s="411">
        <f>+SUMIF(CDSPS_TK,K82,CDSPS_DKN)</f>
        <v>0</v>
      </c>
      <c r="J82" s="1019" t="s">
        <v>752</v>
      </c>
      <c r="K82" s="367">
        <v>221</v>
      </c>
    </row>
    <row r="83" spans="5:12" x14ac:dyDescent="0.45">
      <c r="E83" s="439" t="s">
        <v>911</v>
      </c>
      <c r="F83" s="441">
        <v>262</v>
      </c>
      <c r="G83" s="437"/>
      <c r="H83" s="410">
        <f>+SUMIF(CDSPS_TK,K83,CDSPS_CKN)</f>
        <v>0</v>
      </c>
      <c r="I83" s="411">
        <f>+SUMIF(CDSPS_TK,K83,CDSPS_DKN)</f>
        <v>0</v>
      </c>
      <c r="J83" s="1019" t="s">
        <v>752</v>
      </c>
      <c r="K83" s="367">
        <v>222</v>
      </c>
    </row>
    <row r="84" spans="5:12" x14ac:dyDescent="0.45">
      <c r="E84" s="439" t="s">
        <v>912</v>
      </c>
      <c r="F84" s="441">
        <v>263</v>
      </c>
      <c r="G84" s="437"/>
      <c r="H84" s="410">
        <f>+SUMIF(CDSPS_TK,K84,CDSPS_CKN)</f>
        <v>0</v>
      </c>
      <c r="I84" s="411">
        <f>+SUMIF(CDSPS_TK,K84,CDSPS_DKN)</f>
        <v>0</v>
      </c>
      <c r="J84" s="1019" t="s">
        <v>752</v>
      </c>
      <c r="K84" s="367">
        <v>2281</v>
      </c>
    </row>
    <row r="85" spans="5:12" x14ac:dyDescent="0.45">
      <c r="E85" s="439" t="s">
        <v>2624</v>
      </c>
      <c r="F85" s="441">
        <v>264</v>
      </c>
      <c r="G85" s="437"/>
      <c r="H85" s="410">
        <f>-SUMIF(CDSPS_TK,K85,CDSPS_CKC)</f>
        <v>0</v>
      </c>
      <c r="I85" s="411">
        <f>-SUMIF(CDSPS_TK,K85,CDSPS_DKC)</f>
        <v>0</v>
      </c>
      <c r="J85" s="1019"/>
      <c r="K85" s="367">
        <v>22922</v>
      </c>
    </row>
    <row r="86" spans="5:12" x14ac:dyDescent="0.45">
      <c r="E86" s="439" t="s">
        <v>2625</v>
      </c>
      <c r="F86" s="441">
        <v>265</v>
      </c>
      <c r="G86" s="437"/>
      <c r="H86" s="410">
        <f>+SUMIF(CDSPS_TK,K86,CDSPS_CKN)+SUMIF(CDSPS_TK,L86,CDSPS_CKN)</f>
        <v>0</v>
      </c>
      <c r="I86" s="411">
        <f>+SUMIF(CDSPS_TK,K86,CDSPS_DKN)+SUMIF(CDSPS_TK,L86,CDSPS_DKN)</f>
        <v>0</v>
      </c>
      <c r="J86" s="1019" t="s">
        <v>753</v>
      </c>
      <c r="K86" s="367">
        <v>12813</v>
      </c>
      <c r="L86" s="367">
        <v>12883</v>
      </c>
    </row>
    <row r="87" spans="5:12" x14ac:dyDescent="0.45">
      <c r="E87" s="439" t="s">
        <v>2626</v>
      </c>
      <c r="F87" s="441">
        <v>266</v>
      </c>
      <c r="G87" s="437"/>
      <c r="H87" s="410">
        <v>0</v>
      </c>
      <c r="I87" s="411">
        <v>0</v>
      </c>
      <c r="J87" s="1019"/>
    </row>
    <row r="88" spans="5:12" ht="16.5" x14ac:dyDescent="0.45">
      <c r="E88" s="454" t="s">
        <v>2627</v>
      </c>
      <c r="F88" s="455">
        <v>270</v>
      </c>
      <c r="G88" s="455"/>
      <c r="H88" s="456">
        <f>SUM(H89:H92)</f>
        <v>0</v>
      </c>
      <c r="I88" s="457">
        <f>SUM(I89:I92)</f>
        <v>0</v>
      </c>
      <c r="J88" s="1019"/>
    </row>
    <row r="89" spans="5:12" x14ac:dyDescent="0.45">
      <c r="E89" s="439" t="s">
        <v>2628</v>
      </c>
      <c r="F89" s="441">
        <v>271</v>
      </c>
      <c r="G89" s="437"/>
      <c r="H89" s="410">
        <f>+SUMIF(CDSPS_TK,K89,CDSPS_CKN)</f>
        <v>0</v>
      </c>
      <c r="I89" s="411">
        <f>+SUMIF(CDSPS_TK,K89,CDSPS_DKN)</f>
        <v>0</v>
      </c>
      <c r="J89" s="1019" t="s">
        <v>752</v>
      </c>
      <c r="K89" s="367">
        <v>2422</v>
      </c>
    </row>
    <row r="90" spans="5:12" x14ac:dyDescent="0.45">
      <c r="E90" s="439" t="s">
        <v>913</v>
      </c>
      <c r="F90" s="441">
        <v>272</v>
      </c>
      <c r="G90" s="437"/>
      <c r="H90" s="410">
        <f>+SUMIF(CDSPS_TK,K90,CDSPS_CKN)</f>
        <v>0</v>
      </c>
      <c r="I90" s="411">
        <f>+SUMIF(CDSPS_TK,K90,CDSPS_DKN)</f>
        <v>0</v>
      </c>
      <c r="J90" s="1019" t="s">
        <v>752</v>
      </c>
      <c r="K90" s="367">
        <v>243</v>
      </c>
    </row>
    <row r="91" spans="5:12" x14ac:dyDescent="0.45">
      <c r="E91" s="439" t="s">
        <v>914</v>
      </c>
      <c r="F91" s="441">
        <v>273</v>
      </c>
      <c r="G91" s="437"/>
      <c r="H91" s="410">
        <v>0</v>
      </c>
      <c r="I91" s="411">
        <v>0</v>
      </c>
      <c r="J91" s="1019"/>
    </row>
    <row r="92" spans="5:12" x14ac:dyDescent="0.45">
      <c r="E92" s="439" t="s">
        <v>915</v>
      </c>
      <c r="F92" s="441">
        <v>274</v>
      </c>
      <c r="G92" s="437"/>
      <c r="H92" s="410">
        <f>+SUMIF(CDSPS_TK,K92,CDSPS_CKN)+SUMIF(CDSPS_TK,L92,CDSPS_CKN)</f>
        <v>0</v>
      </c>
      <c r="I92" s="411">
        <f>+SUMIF(CDSPS_TK,K92,CDSPS_DKN)+SUMIF(CDSPS_TK,L92,CDSPS_DKN)</f>
        <v>0</v>
      </c>
      <c r="J92" s="1019" t="s">
        <v>752</v>
      </c>
      <c r="K92" s="367">
        <v>22882</v>
      </c>
      <c r="L92" s="367">
        <v>2442</v>
      </c>
    </row>
    <row r="93" spans="5:12" x14ac:dyDescent="0.45">
      <c r="E93" s="458"/>
      <c r="F93" s="459"/>
      <c r="G93" s="438"/>
      <c r="H93" s="460"/>
      <c r="I93" s="461"/>
      <c r="J93" s="1019"/>
    </row>
    <row r="94" spans="5:12" ht="16.5" x14ac:dyDescent="0.45">
      <c r="E94" s="463" t="s">
        <v>2629</v>
      </c>
      <c r="F94" s="449">
        <v>280</v>
      </c>
      <c r="G94" s="449"/>
      <c r="H94" s="442">
        <f>+H48+H15</f>
        <v>0</v>
      </c>
      <c r="I94" s="443">
        <f>+I48+I15</f>
        <v>0</v>
      </c>
      <c r="J94" s="1019"/>
    </row>
    <row r="95" spans="5:12" x14ac:dyDescent="0.45">
      <c r="E95" s="464"/>
      <c r="F95" s="465"/>
      <c r="G95" s="466"/>
      <c r="H95" s="467"/>
      <c r="I95" s="468"/>
      <c r="J95" s="1019"/>
    </row>
    <row r="96" spans="5:12" ht="33" x14ac:dyDescent="0.45">
      <c r="E96" s="469" t="s">
        <v>916</v>
      </c>
      <c r="F96" s="470" t="s">
        <v>307</v>
      </c>
      <c r="G96" s="470" t="s">
        <v>269</v>
      </c>
      <c r="H96" s="1794" t="s">
        <v>270</v>
      </c>
      <c r="I96" s="1795" t="s">
        <v>271</v>
      </c>
      <c r="J96" s="1019"/>
    </row>
    <row r="97" spans="5:13" x14ac:dyDescent="0.45">
      <c r="E97" s="386">
        <v>1</v>
      </c>
      <c r="F97" s="387">
        <v>2</v>
      </c>
      <c r="G97" s="387">
        <v>3</v>
      </c>
      <c r="H97" s="387">
        <v>4</v>
      </c>
      <c r="I97" s="388">
        <v>5</v>
      </c>
      <c r="J97" s="1019"/>
    </row>
    <row r="98" spans="5:13" ht="16.5" x14ac:dyDescent="0.45">
      <c r="E98" s="448" t="s">
        <v>927</v>
      </c>
      <c r="F98" s="449">
        <v>300</v>
      </c>
      <c r="G98" s="449"/>
      <c r="H98" s="442">
        <f>+H99+H115</f>
        <v>0</v>
      </c>
      <c r="I98" s="443">
        <f>+I99+I115</f>
        <v>0</v>
      </c>
      <c r="J98" s="1019"/>
    </row>
    <row r="99" spans="5:13" ht="16.5" x14ac:dyDescent="0.45">
      <c r="E99" s="450" t="s">
        <v>278</v>
      </c>
      <c r="F99" s="451">
        <v>310</v>
      </c>
      <c r="G99" s="451"/>
      <c r="H99" s="452">
        <f>SUM(H100:H114)</f>
        <v>0</v>
      </c>
      <c r="I99" s="453">
        <f>SUM(I100:I114)</f>
        <v>0</v>
      </c>
      <c r="J99" s="1019"/>
    </row>
    <row r="100" spans="5:13" x14ac:dyDescent="0.45">
      <c r="E100" s="439" t="s">
        <v>917</v>
      </c>
      <c r="F100" s="441">
        <v>311</v>
      </c>
      <c r="G100" s="437"/>
      <c r="H100" s="410">
        <f t="shared" ref="H100:H105" si="0">+SUMIF(CDSPS_TK,K100,CDSPS_CKC)</f>
        <v>0</v>
      </c>
      <c r="I100" s="411">
        <f t="shared" ref="I100:I105" si="1">+SUMIF(CDSPS_TK,K100,CDSPS_DKC)</f>
        <v>0</v>
      </c>
      <c r="J100" s="1019" t="s">
        <v>752</v>
      </c>
      <c r="K100" s="367">
        <v>331</v>
      </c>
    </row>
    <row r="101" spans="5:13" x14ac:dyDescent="0.45">
      <c r="E101" s="439" t="s">
        <v>918</v>
      </c>
      <c r="F101" s="441">
        <v>312</v>
      </c>
      <c r="G101" s="437"/>
      <c r="H101" s="410">
        <f t="shared" si="0"/>
        <v>0</v>
      </c>
      <c r="I101" s="411">
        <f t="shared" si="1"/>
        <v>0</v>
      </c>
      <c r="J101" s="1019" t="s">
        <v>752</v>
      </c>
      <c r="K101" s="367">
        <v>131</v>
      </c>
    </row>
    <row r="102" spans="5:13" x14ac:dyDescent="0.45">
      <c r="E102" s="439" t="s">
        <v>2630</v>
      </c>
      <c r="F102" s="441">
        <v>313</v>
      </c>
      <c r="G102" s="437"/>
      <c r="H102" s="410">
        <f t="shared" si="0"/>
        <v>0</v>
      </c>
      <c r="I102" s="411">
        <f t="shared" si="1"/>
        <v>0</v>
      </c>
      <c r="J102" s="1019"/>
      <c r="K102" s="367">
        <v>332</v>
      </c>
    </row>
    <row r="103" spans="5:13" x14ac:dyDescent="0.45">
      <c r="E103" s="439" t="s">
        <v>2631</v>
      </c>
      <c r="F103" s="441">
        <v>314</v>
      </c>
      <c r="G103" s="437"/>
      <c r="H103" s="410">
        <f t="shared" si="0"/>
        <v>0</v>
      </c>
      <c r="I103" s="411">
        <f t="shared" si="1"/>
        <v>0</v>
      </c>
      <c r="J103" s="1019" t="s">
        <v>752</v>
      </c>
      <c r="K103" s="367">
        <v>333</v>
      </c>
    </row>
    <row r="104" spans="5:13" x14ac:dyDescent="0.45">
      <c r="E104" s="439" t="s">
        <v>2632</v>
      </c>
      <c r="F104" s="441">
        <v>315</v>
      </c>
      <c r="G104" s="437"/>
      <c r="H104" s="410">
        <f t="shared" si="0"/>
        <v>0</v>
      </c>
      <c r="I104" s="411">
        <f t="shared" si="1"/>
        <v>0</v>
      </c>
      <c r="J104" s="1019" t="s">
        <v>752</v>
      </c>
      <c r="K104" s="367">
        <v>334</v>
      </c>
    </row>
    <row r="105" spans="5:13" x14ac:dyDescent="0.45">
      <c r="E105" s="439" t="s">
        <v>2633</v>
      </c>
      <c r="F105" s="441">
        <v>316</v>
      </c>
      <c r="G105" s="437"/>
      <c r="H105" s="410">
        <f t="shared" si="0"/>
        <v>0</v>
      </c>
      <c r="I105" s="411">
        <f t="shared" si="1"/>
        <v>0</v>
      </c>
      <c r="J105" s="1019" t="s">
        <v>752</v>
      </c>
      <c r="K105" s="367">
        <v>335</v>
      </c>
    </row>
    <row r="106" spans="5:13" x14ac:dyDescent="0.45">
      <c r="E106" s="439" t="s">
        <v>2634</v>
      </c>
      <c r="F106" s="441">
        <v>317</v>
      </c>
      <c r="G106" s="437"/>
      <c r="H106" s="410">
        <f>+SUMIF(CDSPS_TK,K106,CDSPS_CKC)+SUMIF(CDSPS_TK,L106,CDSPS_CKC)+SUMIF(CDSPS_TK,M106,CDSPS_CKC)</f>
        <v>0</v>
      </c>
      <c r="I106" s="411">
        <f>+SUMIF(CDSPS_TK,K106,CDSPS_DKC)+SUMIF(CDSPS_TK,L106,CDSPS_DKC)+SUMIF(CDSPS_TK,M106,CDSPS_DKC)</f>
        <v>0</v>
      </c>
      <c r="J106" s="1019" t="s">
        <v>752</v>
      </c>
      <c r="K106" s="367">
        <v>3362</v>
      </c>
      <c r="L106" s="367">
        <v>3363</v>
      </c>
      <c r="M106" s="367">
        <v>3368</v>
      </c>
    </row>
    <row r="107" spans="5:13" x14ac:dyDescent="0.45">
      <c r="E107" s="439" t="s">
        <v>2635</v>
      </c>
      <c r="F107" s="441">
        <v>318</v>
      </c>
      <c r="G107" s="437"/>
      <c r="H107" s="410">
        <f>+SUMIF(CDSPS_TK,K107,CDSPS_CKC)</f>
        <v>0</v>
      </c>
      <c r="I107" s="411">
        <f>+SUMIF(CDSPS_TK,K107,CDSPS_DKC)</f>
        <v>0</v>
      </c>
      <c r="J107" s="1019" t="s">
        <v>752</v>
      </c>
      <c r="K107" s="367">
        <v>337</v>
      </c>
    </row>
    <row r="108" spans="5:13" x14ac:dyDescent="0.45">
      <c r="E108" s="439" t="s">
        <v>2636</v>
      </c>
      <c r="F108" s="441">
        <v>319</v>
      </c>
      <c r="G108" s="437"/>
      <c r="H108" s="410">
        <f>+SUMIF(CDSPS_TK,K108,CDSPS_CKC)</f>
        <v>0</v>
      </c>
      <c r="I108" s="411">
        <f>+SUMIF(CDSPS_TK,K108,CDSPS_DKC)</f>
        <v>0</v>
      </c>
      <c r="J108" s="1019" t="s">
        <v>752</v>
      </c>
      <c r="K108" s="367">
        <v>3387</v>
      </c>
    </row>
    <row r="109" spans="5:13" x14ac:dyDescent="0.45">
      <c r="E109" s="439" t="s">
        <v>2637</v>
      </c>
      <c r="F109" s="441">
        <v>320</v>
      </c>
      <c r="G109" s="437"/>
      <c r="H109" s="410">
        <f>+SUMIF(CDSPS_TK,K109,CDSPS_CKC)+SUMIF(CDSPS_TK,L109,CDSPS_CKC)+SUMIF(CDSPS_TK,M109,CDSPS_CKC)-H108</f>
        <v>0</v>
      </c>
      <c r="I109" s="411">
        <f>+SUMIF(CDSPS_TK,K109,CDSPS_DKC)+SUMIF(CDSPS_TK,L109,CDSPS_DKC)+SUMIF(CDSPS_TK,M109,CDSPS_DKC)-I108</f>
        <v>0</v>
      </c>
      <c r="J109" s="1019" t="s">
        <v>752</v>
      </c>
      <c r="K109" s="367">
        <v>138</v>
      </c>
      <c r="L109" s="367">
        <v>338</v>
      </c>
      <c r="M109" s="367">
        <v>344</v>
      </c>
    </row>
    <row r="110" spans="5:13" x14ac:dyDescent="0.45">
      <c r="E110" s="439" t="s">
        <v>2638</v>
      </c>
      <c r="F110" s="441">
        <v>321</v>
      </c>
      <c r="G110" s="437"/>
      <c r="H110" s="410">
        <f>+SUMIF(CDSPS_TK,K110,CDSPS_CKC)+SUMIF(CDSPS_TK,L110,CDSPS_CKC)</f>
        <v>0</v>
      </c>
      <c r="I110" s="411">
        <f>+SUMIF(CDSPS_TK,K110,CDSPS_DKC)+SUMIF(CDSPS_TK,L110,CDSPS_DKC)</f>
        <v>0</v>
      </c>
      <c r="J110" s="1019" t="s">
        <v>752</v>
      </c>
      <c r="K110" s="367">
        <v>34111</v>
      </c>
      <c r="L110" s="367">
        <v>3431</v>
      </c>
    </row>
    <row r="111" spans="5:13" x14ac:dyDescent="0.45">
      <c r="E111" s="439" t="s">
        <v>2639</v>
      </c>
      <c r="F111" s="441">
        <v>322</v>
      </c>
      <c r="G111" s="437"/>
      <c r="H111" s="410">
        <f>+SUMIF(CDSPS_TK,K111,CDSPS_CKC)</f>
        <v>0</v>
      </c>
      <c r="I111" s="411">
        <f>+SUMIF(CDSPS_TK,K111,CDSPS_DKC)</f>
        <v>0</v>
      </c>
      <c r="J111" s="1019" t="s">
        <v>752</v>
      </c>
      <c r="K111" s="367">
        <v>352</v>
      </c>
    </row>
    <row r="112" spans="5:13" x14ac:dyDescent="0.45">
      <c r="E112" s="439" t="s">
        <v>2640</v>
      </c>
      <c r="F112" s="441">
        <v>323</v>
      </c>
      <c r="G112" s="437"/>
      <c r="H112" s="410">
        <f>+SUMIF(CDSPS_TK,K112,CDSPS_CKC)</f>
        <v>0</v>
      </c>
      <c r="I112" s="411">
        <f>+SUMIF(CDSPS_TK,K112,CDSPS_DKC)</f>
        <v>0</v>
      </c>
      <c r="J112" s="1019" t="s">
        <v>752</v>
      </c>
      <c r="K112" s="367">
        <v>353</v>
      </c>
    </row>
    <row r="113" spans="5:12" x14ac:dyDescent="0.45">
      <c r="E113" s="439" t="s">
        <v>2641</v>
      </c>
      <c r="F113" s="441">
        <v>324</v>
      </c>
      <c r="G113" s="437"/>
      <c r="H113" s="410">
        <f>+SUMIF(CDSPS_TK,K113,CDSPS_CKC)</f>
        <v>0</v>
      </c>
      <c r="I113" s="411">
        <f>+SUMIF(CDSPS_TK,K113,CDSPS_DKC)</f>
        <v>0</v>
      </c>
      <c r="J113" s="1019" t="s">
        <v>752</v>
      </c>
      <c r="K113" s="367">
        <v>357</v>
      </c>
    </row>
    <row r="114" spans="5:12" x14ac:dyDescent="0.45">
      <c r="E114" s="439" t="s">
        <v>2642</v>
      </c>
      <c r="F114" s="441">
        <v>325</v>
      </c>
      <c r="G114" s="437"/>
      <c r="H114" s="410">
        <f>+SUMIF(CDSPS_TK,K114,CDSPS_CKC)</f>
        <v>0</v>
      </c>
      <c r="I114" s="411">
        <f>+SUMIF(CDSPS_TK,K114,CDSPS_DKC)</f>
        <v>0</v>
      </c>
      <c r="J114" s="1019" t="s">
        <v>752</v>
      </c>
      <c r="K114" s="367">
        <v>171</v>
      </c>
    </row>
    <row r="115" spans="5:12" ht="16.5" x14ac:dyDescent="0.45">
      <c r="E115" s="454" t="s">
        <v>279</v>
      </c>
      <c r="F115" s="455">
        <v>330</v>
      </c>
      <c r="G115" s="455"/>
      <c r="H115" s="456">
        <f>+SUM(H116:H129)</f>
        <v>0</v>
      </c>
      <c r="I115" s="457">
        <f>+SUM(I116:I129)</f>
        <v>0</v>
      </c>
      <c r="J115" s="1019"/>
    </row>
    <row r="116" spans="5:12" x14ac:dyDescent="0.45">
      <c r="E116" s="439" t="s">
        <v>919</v>
      </c>
      <c r="F116" s="441">
        <v>331</v>
      </c>
      <c r="G116" s="437"/>
      <c r="H116" s="410">
        <v>0</v>
      </c>
      <c r="I116" s="411">
        <v>0</v>
      </c>
      <c r="J116" s="1019"/>
    </row>
    <row r="117" spans="5:12" x14ac:dyDescent="0.45">
      <c r="E117" s="439" t="s">
        <v>920</v>
      </c>
      <c r="F117" s="441">
        <v>332</v>
      </c>
      <c r="G117" s="437"/>
      <c r="H117" s="410">
        <v>0</v>
      </c>
      <c r="I117" s="411">
        <v>0</v>
      </c>
      <c r="J117" s="1019"/>
    </row>
    <row r="118" spans="5:12" x14ac:dyDescent="0.45">
      <c r="E118" s="439" t="s">
        <v>2643</v>
      </c>
      <c r="F118" s="441">
        <v>333</v>
      </c>
      <c r="G118" s="437"/>
      <c r="H118" s="410">
        <v>0</v>
      </c>
      <c r="I118" s="411">
        <v>0</v>
      </c>
      <c r="J118" s="1019"/>
    </row>
    <row r="119" spans="5:12" x14ac:dyDescent="0.45">
      <c r="E119" s="439" t="s">
        <v>2644</v>
      </c>
      <c r="F119" s="441">
        <v>334</v>
      </c>
      <c r="G119" s="437"/>
      <c r="H119" s="410">
        <v>0</v>
      </c>
      <c r="I119" s="411">
        <v>0</v>
      </c>
      <c r="J119" s="1019"/>
    </row>
    <row r="120" spans="5:12" x14ac:dyDescent="0.45">
      <c r="E120" s="439" t="s">
        <v>2645</v>
      </c>
      <c r="F120" s="441">
        <v>335</v>
      </c>
      <c r="G120" s="437"/>
      <c r="H120" s="410">
        <f>+SUMIF(CDSPS_TK,K120,CDSPS_CKC)</f>
        <v>0</v>
      </c>
      <c r="I120" s="411">
        <f>+SUMIF(CDSPS_TK,K120,CDSPS_DKC)</f>
        <v>0</v>
      </c>
      <c r="J120" s="1019" t="s">
        <v>752</v>
      </c>
      <c r="K120" s="367">
        <v>3361</v>
      </c>
    </row>
    <row r="121" spans="5:12" x14ac:dyDescent="0.45">
      <c r="E121" s="439" t="s">
        <v>2646</v>
      </c>
      <c r="F121" s="441">
        <v>336</v>
      </c>
      <c r="G121" s="437"/>
      <c r="H121" s="410">
        <v>0</v>
      </c>
      <c r="I121" s="411">
        <v>0</v>
      </c>
      <c r="J121" s="1019"/>
    </row>
    <row r="122" spans="5:12" x14ac:dyDescent="0.45">
      <c r="E122" s="439" t="s">
        <v>2647</v>
      </c>
      <c r="F122" s="441">
        <v>337</v>
      </c>
      <c r="G122" s="437"/>
      <c r="H122" s="410">
        <v>0</v>
      </c>
      <c r="I122" s="411">
        <v>0</v>
      </c>
      <c r="J122" s="1019"/>
    </row>
    <row r="123" spans="5:12" x14ac:dyDescent="0.45">
      <c r="E123" s="439" t="s">
        <v>2648</v>
      </c>
      <c r="F123" s="441">
        <v>338</v>
      </c>
      <c r="G123" s="437"/>
      <c r="H123" s="410">
        <v>0</v>
      </c>
      <c r="I123" s="411">
        <v>0</v>
      </c>
      <c r="J123" s="1019"/>
    </row>
    <row r="124" spans="5:12" x14ac:dyDescent="0.45">
      <c r="E124" s="439" t="s">
        <v>2649</v>
      </c>
      <c r="F124" s="441">
        <v>339</v>
      </c>
      <c r="G124" s="437"/>
      <c r="H124" s="410">
        <f>+SUMIF(CDSPS_TK,K124,CDSPS_CKC)+SUMIF(CDSPS_TK,L124,CDSPS_CKC)</f>
        <v>0</v>
      </c>
      <c r="I124" s="411">
        <f>+SUMIF(CDSPS_TK,K124,CDSPS_DKC)+SUMIF(CDSPS_TK,L124,CDSPS_DKC)</f>
        <v>0</v>
      </c>
      <c r="J124" s="1019" t="s">
        <v>752</v>
      </c>
      <c r="K124" s="367">
        <v>34112</v>
      </c>
      <c r="L124" s="367">
        <v>3412</v>
      </c>
    </row>
    <row r="125" spans="5:12" x14ac:dyDescent="0.45">
      <c r="E125" s="439" t="s">
        <v>2650</v>
      </c>
      <c r="F125" s="441">
        <v>340</v>
      </c>
      <c r="G125" s="437"/>
      <c r="H125" s="410">
        <f>+SUMIF(CDSPS_TK,K125,CDSPS_CKC)</f>
        <v>0</v>
      </c>
      <c r="I125" s="411">
        <f>+SUMIF(CDSPS_TK,K125,CDSPS_DKC)</f>
        <v>0</v>
      </c>
      <c r="J125" s="1019" t="s">
        <v>752</v>
      </c>
      <c r="K125" s="367">
        <v>3432</v>
      </c>
    </row>
    <row r="126" spans="5:12" x14ac:dyDescent="0.45">
      <c r="E126" s="439" t="s">
        <v>2651</v>
      </c>
      <c r="F126" s="441">
        <v>341</v>
      </c>
      <c r="G126" s="437"/>
      <c r="H126" s="410">
        <v>0</v>
      </c>
      <c r="I126" s="411">
        <v>0</v>
      </c>
      <c r="J126" s="1019"/>
    </row>
    <row r="127" spans="5:12" x14ac:dyDescent="0.45">
      <c r="E127" s="439" t="s">
        <v>2652</v>
      </c>
      <c r="F127" s="441">
        <v>342</v>
      </c>
      <c r="G127" s="437"/>
      <c r="H127" s="410">
        <f>+SUMIF(CDSPS_TK,K127,CDSPS_CKC)</f>
        <v>0</v>
      </c>
      <c r="I127" s="411">
        <f>+SUMIF(CDSPS_TK,K127,CDSPS_DKC)</f>
        <v>0</v>
      </c>
      <c r="J127" s="1019" t="s">
        <v>752</v>
      </c>
      <c r="K127" s="367">
        <v>347</v>
      </c>
    </row>
    <row r="128" spans="5:12" x14ac:dyDescent="0.45">
      <c r="E128" s="439" t="s">
        <v>2653</v>
      </c>
      <c r="F128" s="441">
        <v>343</v>
      </c>
      <c r="G128" s="437"/>
      <c r="H128" s="410">
        <v>0</v>
      </c>
      <c r="I128" s="411">
        <v>0</v>
      </c>
      <c r="J128" s="1019"/>
    </row>
    <row r="129" spans="5:11" x14ac:dyDescent="0.45">
      <c r="E129" s="439" t="s">
        <v>2654</v>
      </c>
      <c r="F129" s="441">
        <v>344</v>
      </c>
      <c r="G129" s="437"/>
      <c r="H129" s="410">
        <f>+SUMIF(CDSPS_TK,K129,CDSPS_CKC)</f>
        <v>0</v>
      </c>
      <c r="I129" s="411">
        <f>+SUMIF(CDSPS_TK,K129,CDSPS_DKC)</f>
        <v>0</v>
      </c>
      <c r="J129" s="1019" t="s">
        <v>752</v>
      </c>
      <c r="K129" s="367">
        <v>356</v>
      </c>
    </row>
    <row r="130" spans="5:11" x14ac:dyDescent="0.45">
      <c r="E130" s="458"/>
      <c r="F130" s="459"/>
      <c r="G130" s="438"/>
      <c r="H130" s="460"/>
      <c r="I130" s="461"/>
      <c r="J130" s="1019"/>
    </row>
    <row r="131" spans="5:11" ht="16.5" x14ac:dyDescent="0.45">
      <c r="E131" s="448" t="s">
        <v>2655</v>
      </c>
      <c r="F131" s="449">
        <v>400</v>
      </c>
      <c r="G131" s="449"/>
      <c r="H131" s="442">
        <f>+H132</f>
        <v>0</v>
      </c>
      <c r="I131" s="443">
        <f>+I132</f>
        <v>0</v>
      </c>
      <c r="J131" s="1019"/>
    </row>
    <row r="132" spans="5:11" ht="16.5" x14ac:dyDescent="0.45">
      <c r="E132" s="450" t="s">
        <v>280</v>
      </c>
      <c r="F132" s="451">
        <v>410</v>
      </c>
      <c r="G132" s="451"/>
      <c r="H132" s="452">
        <f>SUM(H133:H144)</f>
        <v>0</v>
      </c>
      <c r="I132" s="453">
        <f>SUM(I133:I144)</f>
        <v>0</v>
      </c>
      <c r="J132" s="1019"/>
    </row>
    <row r="133" spans="5:11" x14ac:dyDescent="0.45">
      <c r="E133" s="439" t="s">
        <v>921</v>
      </c>
      <c r="F133" s="441">
        <v>411</v>
      </c>
      <c r="G133" s="437"/>
      <c r="H133" s="410">
        <f>+SUMIF(CDSPS_TK,K133,CDSPS_CKC)</f>
        <v>0</v>
      </c>
      <c r="I133" s="411">
        <f>+SUMIF(CDSPS_TK,K133,CDSPS_DKC)</f>
        <v>0</v>
      </c>
      <c r="J133" s="1019" t="s">
        <v>752</v>
      </c>
      <c r="K133" s="367">
        <v>4111</v>
      </c>
    </row>
    <row r="134" spans="5:11" x14ac:dyDescent="0.45">
      <c r="E134" s="439" t="s">
        <v>1458</v>
      </c>
      <c r="F134" s="441" t="s">
        <v>1459</v>
      </c>
      <c r="G134" s="437"/>
      <c r="H134" s="410"/>
      <c r="I134" s="411"/>
      <c r="J134" s="1019"/>
    </row>
    <row r="135" spans="5:11" x14ac:dyDescent="0.45">
      <c r="E135" s="439" t="s">
        <v>1460</v>
      </c>
      <c r="F135" s="441" t="s">
        <v>1461</v>
      </c>
      <c r="G135" s="437"/>
      <c r="H135" s="410"/>
      <c r="I135" s="411"/>
      <c r="J135" s="1019"/>
    </row>
    <row r="136" spans="5:11" x14ac:dyDescent="0.45">
      <c r="E136" s="439" t="s">
        <v>2658</v>
      </c>
      <c r="F136" s="441">
        <v>412</v>
      </c>
      <c r="G136" s="437"/>
      <c r="H136" s="410">
        <f>+SUMIF(CDSPS_TK,K136,CDSPS_CKC)-SUMIF(CDSPS_TK,K136,CDSPS_CKN)</f>
        <v>0</v>
      </c>
      <c r="I136" s="411">
        <f>+SUMIF(CDSPS_TK,K136,CDSPS_DKC)-SUMIF(CDSPS_TK,K136,CDSPS_DKN)</f>
        <v>0</v>
      </c>
      <c r="J136" s="1019"/>
      <c r="K136" s="367">
        <v>4112</v>
      </c>
    </row>
    <row r="137" spans="5:11" x14ac:dyDescent="0.45">
      <c r="E137" s="439" t="s">
        <v>922</v>
      </c>
      <c r="F137" s="441">
        <v>413</v>
      </c>
      <c r="G137" s="437"/>
      <c r="H137" s="410">
        <f>+SUMIF(CDSPS_TK,K137,CDSPS_CKC)</f>
        <v>0</v>
      </c>
      <c r="I137" s="411">
        <f>+SUMIF(CDSPS_TK,K137,CDSPS_DKC)</f>
        <v>0</v>
      </c>
      <c r="J137" s="1019"/>
      <c r="K137" s="367">
        <v>4113</v>
      </c>
    </row>
    <row r="138" spans="5:11" x14ac:dyDescent="0.45">
      <c r="E138" s="439" t="s">
        <v>923</v>
      </c>
      <c r="F138" s="441">
        <v>414</v>
      </c>
      <c r="G138" s="437"/>
      <c r="H138" s="410">
        <f>+SUMIF(CDSPS_TK,K138,CDSPS_CKC)</f>
        <v>0</v>
      </c>
      <c r="I138" s="411">
        <f>+SUMIF(CDSPS_TK,K138,CDSPS_DKC)</f>
        <v>0</v>
      </c>
      <c r="J138" s="1019"/>
      <c r="K138" s="367">
        <v>4118</v>
      </c>
    </row>
    <row r="139" spans="5:11" x14ac:dyDescent="0.45">
      <c r="E139" s="439" t="s">
        <v>2657</v>
      </c>
      <c r="F139" s="441">
        <v>415</v>
      </c>
      <c r="G139" s="437"/>
      <c r="H139" s="410">
        <f>-SUMIF(CDSPS_TK,K139,CDSPS_CKN)</f>
        <v>0</v>
      </c>
      <c r="I139" s="411">
        <f>-SUMIF(CDSPS_TK,K139,CDSPS_DKN)</f>
        <v>0</v>
      </c>
      <c r="J139" s="1019" t="s">
        <v>752</v>
      </c>
      <c r="K139" s="367">
        <v>419</v>
      </c>
    </row>
    <row r="140" spans="5:11" x14ac:dyDescent="0.45">
      <c r="E140" s="439" t="s">
        <v>924</v>
      </c>
      <c r="F140" s="441">
        <v>416</v>
      </c>
      <c r="G140" s="437"/>
      <c r="H140" s="410">
        <f>+SUMIF(CDSPS_TK,K140,CDSPS_CKC)-SUMIF(CDSPS_TK,K140,CDSPS_CKN)</f>
        <v>0</v>
      </c>
      <c r="I140" s="411">
        <f>+SUMIF(CDSPS_TK,K140,CDSPS_DKC)-SUMIF(CDSPS_TK,K140,CDSPS_DKN)</f>
        <v>0</v>
      </c>
      <c r="J140" s="1019" t="s">
        <v>752</v>
      </c>
      <c r="K140" s="367">
        <v>412</v>
      </c>
    </row>
    <row r="141" spans="5:11" x14ac:dyDescent="0.45">
      <c r="E141" s="439" t="s">
        <v>925</v>
      </c>
      <c r="F141" s="441">
        <v>417</v>
      </c>
      <c r="G141" s="437"/>
      <c r="H141" s="410">
        <f>+SUMIF(CDSPS_TK,K141,CDSPS_CKC)-SUMIF(CDSPS_TK,K141,CDSPS_CKN)</f>
        <v>0</v>
      </c>
      <c r="I141" s="411">
        <f>+SUMIF(CDSPS_TK,K141,CDSPS_DKC)-SUMIF(CDSPS_TK,K141,CDSPS_DKN)</f>
        <v>0</v>
      </c>
      <c r="J141" s="1019" t="s">
        <v>752</v>
      </c>
      <c r="K141" s="367">
        <v>413</v>
      </c>
    </row>
    <row r="142" spans="5:11" x14ac:dyDescent="0.45">
      <c r="E142" s="439" t="s">
        <v>926</v>
      </c>
      <c r="F142" s="441">
        <v>418</v>
      </c>
      <c r="G142" s="437"/>
      <c r="H142" s="410">
        <f>+SUMIF(CDSPS_TK,K142,CDSPS_CKC)</f>
        <v>0</v>
      </c>
      <c r="I142" s="411">
        <f>+SUMIF(CDSPS_TK,K142,CDSPS_DKC)</f>
        <v>0</v>
      </c>
      <c r="J142" s="1019" t="s">
        <v>752</v>
      </c>
      <c r="K142" s="367">
        <v>414</v>
      </c>
    </row>
    <row r="143" spans="5:11" x14ac:dyDescent="0.45">
      <c r="E143" s="439" t="s">
        <v>2659</v>
      </c>
      <c r="F143" s="441">
        <v>419</v>
      </c>
      <c r="G143" s="437"/>
      <c r="H143" s="410">
        <f>+SUMIF(CDSPS_TK,K143,CDSPS_CKC)</f>
        <v>0</v>
      </c>
      <c r="I143" s="411">
        <f>+SUMIF(CDSPS_TK,K143,CDSPS_DKC)</f>
        <v>0</v>
      </c>
      <c r="J143" s="1019" t="s">
        <v>752</v>
      </c>
      <c r="K143" s="367">
        <v>418</v>
      </c>
    </row>
    <row r="144" spans="5:11" x14ac:dyDescent="0.45">
      <c r="E144" s="439" t="s">
        <v>2660</v>
      </c>
      <c r="F144" s="441">
        <v>420</v>
      </c>
      <c r="G144" s="437"/>
      <c r="H144" s="410">
        <f>+H145+H146</f>
        <v>0</v>
      </c>
      <c r="I144" s="411">
        <f>+I145+I146</f>
        <v>0</v>
      </c>
      <c r="J144" s="1019" t="s">
        <v>752</v>
      </c>
      <c r="K144" s="367">
        <v>421</v>
      </c>
    </row>
    <row r="145" spans="1:11" x14ac:dyDescent="0.45">
      <c r="E145" s="440" t="s">
        <v>1089</v>
      </c>
      <c r="F145" s="441" t="s">
        <v>2661</v>
      </c>
      <c r="G145" s="437"/>
      <c r="H145" s="410">
        <f>+SUMIF(CDSPS_TK,K145,CDSPS_CKC)-SUMIF(CDSPS_TK,K145,CDSPS_CKN)</f>
        <v>0</v>
      </c>
      <c r="I145" s="411">
        <f>+SUMIF(CDSPS_TK,K145,CDSPS_DKC)-SUMIF(CDSPS_TK,K145,CDSPS_DKN)</f>
        <v>0</v>
      </c>
      <c r="J145" s="1019" t="s">
        <v>752</v>
      </c>
      <c r="K145" s="367">
        <v>4211</v>
      </c>
    </row>
    <row r="146" spans="1:11" x14ac:dyDescent="0.45">
      <c r="A146" s="367" t="s">
        <v>635</v>
      </c>
      <c r="E146" s="439" t="s">
        <v>1090</v>
      </c>
      <c r="F146" s="441" t="s">
        <v>2662</v>
      </c>
      <c r="G146" s="437"/>
      <c r="H146" s="410">
        <f>+SUMIF(CDSPS_TK,K146,CDSPS_CKC)-SUMIF(CDSPS_TK,K146,CDSPS_CKN)</f>
        <v>0</v>
      </c>
      <c r="I146" s="411">
        <f>+SUMIF(CDSPS_TK,K146,CDSPS_DKC)-SUMIF(CDSPS_TK,K146,CDSPS_DKN)</f>
        <v>0</v>
      </c>
      <c r="J146" s="1019" t="s">
        <v>752</v>
      </c>
      <c r="K146" s="367">
        <v>4212</v>
      </c>
    </row>
    <row r="147" spans="1:11" x14ac:dyDescent="0.45">
      <c r="E147" s="458"/>
      <c r="F147" s="459"/>
      <c r="G147" s="471"/>
      <c r="H147" s="460"/>
      <c r="I147" s="461"/>
      <c r="J147" s="1885">
        <f>+I148-I94</f>
        <v>0</v>
      </c>
    </row>
    <row r="148" spans="1:11" ht="16.5" x14ac:dyDescent="0.45">
      <c r="E148" s="463" t="s">
        <v>2656</v>
      </c>
      <c r="F148" s="449">
        <v>440</v>
      </c>
      <c r="G148" s="449"/>
      <c r="H148" s="442">
        <f>+H131+H98</f>
        <v>0</v>
      </c>
      <c r="I148" s="443">
        <f>+I131+I98</f>
        <v>0</v>
      </c>
      <c r="J148" s="1885">
        <f>+H148-H94</f>
        <v>0</v>
      </c>
    </row>
    <row r="150" spans="1:11" x14ac:dyDescent="0.45">
      <c r="H150" s="432" t="str">
        <f>CDSPS!I437</f>
        <v>Ngày 30 tháng 09 năm 2026</v>
      </c>
      <c r="I150" s="370"/>
    </row>
    <row r="151" spans="1:11" x14ac:dyDescent="0.45">
      <c r="E151" s="377" t="s">
        <v>2574</v>
      </c>
      <c r="H151" s="369" t="s">
        <v>2569</v>
      </c>
      <c r="I151" s="370"/>
    </row>
    <row r="152" spans="1:11" x14ac:dyDescent="0.45">
      <c r="E152" s="367" t="s">
        <v>3129</v>
      </c>
      <c r="H152" s="432" t="s">
        <v>114</v>
      </c>
      <c r="I152" s="370"/>
    </row>
    <row r="153" spans="1:11" x14ac:dyDescent="0.45">
      <c r="H153" s="370"/>
      <c r="I153" s="370"/>
    </row>
    <row r="154" spans="1:11" x14ac:dyDescent="0.45">
      <c r="H154" s="370"/>
      <c r="I154" s="370"/>
    </row>
    <row r="155" spans="1:11" x14ac:dyDescent="0.45">
      <c r="H155" s="370"/>
      <c r="I155" s="370"/>
    </row>
    <row r="156" spans="1:11" x14ac:dyDescent="0.45">
      <c r="H156" s="370"/>
      <c r="I156" s="370"/>
    </row>
    <row r="157" spans="1:11" x14ac:dyDescent="0.45">
      <c r="H157" s="370"/>
      <c r="I157" s="370"/>
    </row>
    <row r="158" spans="1:11" x14ac:dyDescent="0.45">
      <c r="H158" s="369">
        <f>CDSPS!I445</f>
        <v>0</v>
      </c>
      <c r="I158" s="370"/>
    </row>
  </sheetData>
  <customSheetViews>
    <customSheetView guid="{8CC598B7-8EB7-4AE3-BEF6-CBCE0253806D}" showGridLines="0" showRowCol="0" state="veryHidden">
      <selection activeCell="E1" sqref="E1"/>
      <pageMargins left="0.17" right="0.2" top="0.56999999999999995" bottom="0.56999999999999995" header="0.3" footer="0.3"/>
      <pageSetup orientation="portrait" r:id="rId1"/>
      <headerFooter>
        <oddFooter>&amp;CBảng CĐKT - &amp;P</oddFooter>
      </headerFooter>
    </customSheetView>
  </customSheetViews>
  <conditionalFormatting sqref="F8">
    <cfRule type="notContainsBlanks" dxfId="6" priority="1">
      <formula>LEN(TRIM(F8))&gt;0</formula>
    </cfRule>
  </conditionalFormatting>
  <pageMargins left="0.17" right="0.15" top="0.45" bottom="0.56999999999999995" header="0.3" footer="0.3"/>
  <pageSetup paperSize="9" scale="95" orientation="portrait" r:id="rId2"/>
  <headerFooter>
    <oddFooter>&amp;CBáo Cáo THTC - &amp;P</oddFooter>
  </headerFooter>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LCTT_TT"/>
  <dimension ref="E1:K142"/>
  <sheetViews>
    <sheetView showGridLines="0" showRowColHeaders="0" zoomScaleNormal="100" workbookViewId="0">
      <pane ySplit="13" topLeftCell="A113" activePane="bottomLeft" state="frozen"/>
      <selection pane="bottomLeft" activeCell="H142" sqref="H142"/>
    </sheetView>
  </sheetViews>
  <sheetFormatPr defaultColWidth="9.26953125" defaultRowHeight="16" x14ac:dyDescent="0.45"/>
  <cols>
    <col min="1" max="2" width="9.26953125" style="367"/>
    <col min="3" max="4" width="4" style="367" customWidth="1"/>
    <col min="5" max="5" width="56.54296875" style="367" customWidth="1"/>
    <col min="6" max="6" width="4.54296875" style="367" customWidth="1"/>
    <col min="7" max="7" width="7.54296875" style="367" customWidth="1"/>
    <col min="8" max="9" width="18.26953125" style="367" customWidth="1"/>
    <col min="10" max="10" width="6.54296875" style="367" customWidth="1"/>
    <col min="11" max="11" width="14.54296875" style="367" customWidth="1"/>
    <col min="12" max="14" width="8.7265625" style="367" customWidth="1"/>
    <col min="15" max="16384" width="9.26953125" style="367"/>
  </cols>
  <sheetData>
    <row r="1" spans="5:10" ht="16.5" x14ac:dyDescent="0.45">
      <c r="E1" s="424"/>
      <c r="F1" s="425"/>
      <c r="G1" s="425"/>
      <c r="H1" s="425"/>
      <c r="I1" s="2513"/>
    </row>
    <row r="2" spans="5:10" x14ac:dyDescent="0.45">
      <c r="E2" s="426"/>
      <c r="F2" s="427"/>
      <c r="G2" s="427"/>
      <c r="H2" s="427"/>
      <c r="I2" s="2514"/>
    </row>
    <row r="5" spans="5:10" ht="16.5" x14ac:dyDescent="0.45">
      <c r="E5" s="381" t="str">
        <f>+CDSPS!$C$5</f>
        <v xml:space="preserve">Đơn vị : </v>
      </c>
      <c r="H5" s="382" t="s">
        <v>1518</v>
      </c>
      <c r="I5" s="370"/>
    </row>
    <row r="6" spans="5:10" ht="16.5" x14ac:dyDescent="0.45">
      <c r="E6" s="381" t="str">
        <f>+CDSPS!$C$6</f>
        <v xml:space="preserve">Địa chỉ : </v>
      </c>
      <c r="H6" s="382" t="s">
        <v>2567</v>
      </c>
      <c r="I6" s="370"/>
    </row>
    <row r="7" spans="5:10" ht="16.5" x14ac:dyDescent="0.45">
      <c r="E7" s="381" t="str">
        <f>+CDSPS!$C$7</f>
        <v xml:space="preserve">Mã số thuế : </v>
      </c>
      <c r="H7" s="382" t="s">
        <v>2568</v>
      </c>
      <c r="I7" s="370"/>
    </row>
    <row r="8" spans="5:10" ht="26.5" thickBot="1" x14ac:dyDescent="0.5">
      <c r="E8" s="2511" t="s">
        <v>305</v>
      </c>
      <c r="F8" s="2511"/>
      <c r="G8" s="2511"/>
      <c r="H8" s="2511"/>
      <c r="I8" s="2511"/>
    </row>
    <row r="9" spans="5:10" ht="16.5" x14ac:dyDescent="0.45">
      <c r="E9" s="2512" t="s">
        <v>306</v>
      </c>
      <c r="F9" s="2512"/>
      <c r="G9" s="2512"/>
      <c r="H9" s="2512"/>
      <c r="I9" s="2512"/>
    </row>
    <row r="10" spans="5:10" ht="16.5" x14ac:dyDescent="0.45">
      <c r="E10" s="2512" t="str">
        <f>CDSPS!$E$9&amp;" "&amp;CDSPS!$F$9&amp;" NĂM "&amp;KB_Nam</f>
        <v>TỪ THÁNG 1 ĐẾN THÁNG 9 NĂM 2026</v>
      </c>
      <c r="F10" s="2512"/>
      <c r="G10" s="2512"/>
      <c r="H10" s="2512"/>
      <c r="I10" s="2512"/>
    </row>
    <row r="11" spans="5:10" x14ac:dyDescent="0.45">
      <c r="I11" s="728" t="s">
        <v>237</v>
      </c>
    </row>
    <row r="12" spans="5:10" ht="32" x14ac:dyDescent="0.45">
      <c r="E12" s="434" t="s">
        <v>281</v>
      </c>
      <c r="F12" s="435" t="s">
        <v>307</v>
      </c>
      <c r="G12" s="435" t="s">
        <v>308</v>
      </c>
      <c r="H12" s="435" t="s">
        <v>283</v>
      </c>
      <c r="I12" s="736" t="s">
        <v>284</v>
      </c>
      <c r="J12" s="737" t="s">
        <v>121</v>
      </c>
    </row>
    <row r="13" spans="5:10" x14ac:dyDescent="0.45">
      <c r="E13" s="1780" t="s">
        <v>27</v>
      </c>
      <c r="F13" s="1781" t="s">
        <v>28</v>
      </c>
      <c r="G13" s="1781" t="s">
        <v>29</v>
      </c>
      <c r="H13" s="1781" t="s">
        <v>53</v>
      </c>
      <c r="I13" s="1782" t="s">
        <v>54</v>
      </c>
      <c r="J13" s="738" t="s">
        <v>122</v>
      </c>
    </row>
    <row r="14" spans="5:10" ht="16.5" x14ac:dyDescent="0.45">
      <c r="E14" s="1751" t="s">
        <v>860</v>
      </c>
      <c r="F14" s="1752"/>
      <c r="G14" s="1753"/>
      <c r="H14" s="1754"/>
      <c r="I14" s="1754"/>
      <c r="J14" s="1750">
        <f>+IF(G14="",1,0)</f>
        <v>1</v>
      </c>
    </row>
    <row r="15" spans="5:10" x14ac:dyDescent="0.45">
      <c r="E15" s="1755" t="s">
        <v>861</v>
      </c>
      <c r="F15" s="1756">
        <v>1</v>
      </c>
      <c r="G15" s="1757"/>
      <c r="H15" s="1758">
        <f>SUM(H16:H18)</f>
        <v>0</v>
      </c>
      <c r="I15" s="1758"/>
      <c r="J15" s="1750">
        <f t="shared" ref="J15:J76" si="0">+IF(G15="",1,0)</f>
        <v>1</v>
      </c>
    </row>
    <row r="16" spans="5:10" s="1" customFormat="1" ht="13" x14ac:dyDescent="0.3">
      <c r="E16" s="1759" t="s">
        <v>752</v>
      </c>
      <c r="F16" s="1760"/>
      <c r="G16" s="1761" t="s">
        <v>309</v>
      </c>
      <c r="H16" s="1762">
        <v>0</v>
      </c>
      <c r="I16" s="1762"/>
      <c r="J16" s="1749">
        <f t="shared" si="0"/>
        <v>0</v>
      </c>
    </row>
    <row r="17" spans="5:10" s="1" customFormat="1" ht="13" x14ac:dyDescent="0.3">
      <c r="E17" s="1759" t="s">
        <v>752</v>
      </c>
      <c r="F17" s="1760"/>
      <c r="G17" s="1761" t="s">
        <v>310</v>
      </c>
      <c r="H17" s="1762">
        <v>0</v>
      </c>
      <c r="I17" s="1762"/>
      <c r="J17" s="1749">
        <f t="shared" si="0"/>
        <v>0</v>
      </c>
    </row>
    <row r="18" spans="5:10" s="1" customFormat="1" ht="13" x14ac:dyDescent="0.3">
      <c r="E18" s="1759" t="s">
        <v>752</v>
      </c>
      <c r="F18" s="1760"/>
      <c r="G18" s="1763" t="s">
        <v>1128</v>
      </c>
      <c r="H18" s="1762">
        <v>0</v>
      </c>
      <c r="I18" s="1762"/>
      <c r="J18" s="1749">
        <f t="shared" si="0"/>
        <v>0</v>
      </c>
    </row>
    <row r="19" spans="5:10" x14ac:dyDescent="0.45">
      <c r="E19" s="1755" t="s">
        <v>862</v>
      </c>
      <c r="F19" s="1756">
        <v>2</v>
      </c>
      <c r="G19" s="1764"/>
      <c r="H19" s="1758">
        <f>SUM(H20:H24)</f>
        <v>0</v>
      </c>
      <c r="I19" s="1758"/>
      <c r="J19" s="1750">
        <f t="shared" si="0"/>
        <v>1</v>
      </c>
    </row>
    <row r="20" spans="5:10" s="1" customFormat="1" ht="13" x14ac:dyDescent="0.3">
      <c r="E20" s="1759" t="s">
        <v>753</v>
      </c>
      <c r="F20" s="1760"/>
      <c r="G20" s="1761" t="s">
        <v>311</v>
      </c>
      <c r="H20" s="1762">
        <v>0</v>
      </c>
      <c r="I20" s="1762"/>
      <c r="J20" s="1749">
        <f t="shared" si="0"/>
        <v>0</v>
      </c>
    </row>
    <row r="21" spans="5:10" s="1" customFormat="1" ht="13" x14ac:dyDescent="0.3">
      <c r="E21" s="1759" t="s">
        <v>753</v>
      </c>
      <c r="F21" s="1760"/>
      <c r="G21" s="1761" t="s">
        <v>312</v>
      </c>
      <c r="H21" s="1762">
        <v>0</v>
      </c>
      <c r="I21" s="1762"/>
      <c r="J21" s="1749">
        <f t="shared" si="0"/>
        <v>0</v>
      </c>
    </row>
    <row r="22" spans="5:10" s="1" customFormat="1" ht="13" x14ac:dyDescent="0.3">
      <c r="E22" s="1759" t="s">
        <v>753</v>
      </c>
      <c r="F22" s="1760"/>
      <c r="G22" s="1761" t="s">
        <v>142</v>
      </c>
      <c r="H22" s="1762">
        <v>0</v>
      </c>
      <c r="I22" s="1762"/>
      <c r="J22" s="1749">
        <f t="shared" si="0"/>
        <v>0</v>
      </c>
    </row>
    <row r="23" spans="5:10" s="1" customFormat="1" ht="13" x14ac:dyDescent="0.3">
      <c r="E23" s="1759" t="s">
        <v>753</v>
      </c>
      <c r="F23" s="1760"/>
      <c r="G23" s="1761">
        <v>1562</v>
      </c>
      <c r="H23" s="1762">
        <v>0</v>
      </c>
      <c r="I23" s="1762"/>
      <c r="J23" s="1749">
        <f t="shared" si="0"/>
        <v>0</v>
      </c>
    </row>
    <row r="24" spans="5:10" s="1" customFormat="1" ht="13" x14ac:dyDescent="0.3">
      <c r="E24" s="1759" t="s">
        <v>753</v>
      </c>
      <c r="F24" s="1760"/>
      <c r="G24" s="1761" t="s">
        <v>313</v>
      </c>
      <c r="H24" s="1762">
        <v>0</v>
      </c>
      <c r="I24" s="1762"/>
      <c r="J24" s="1749">
        <f t="shared" si="0"/>
        <v>0</v>
      </c>
    </row>
    <row r="25" spans="5:10" x14ac:dyDescent="0.45">
      <c r="E25" s="1755" t="s">
        <v>863</v>
      </c>
      <c r="F25" s="1756">
        <v>3</v>
      </c>
      <c r="G25" s="1764"/>
      <c r="H25" s="1758">
        <f>H26</f>
        <v>0</v>
      </c>
      <c r="I25" s="1758"/>
      <c r="J25" s="1750">
        <f t="shared" si="0"/>
        <v>1</v>
      </c>
    </row>
    <row r="26" spans="5:10" s="1" customFormat="1" ht="13" x14ac:dyDescent="0.3">
      <c r="E26" s="1759" t="s">
        <v>753</v>
      </c>
      <c r="F26" s="1760"/>
      <c r="G26" s="1763" t="s">
        <v>1129</v>
      </c>
      <c r="H26" s="1762">
        <v>0</v>
      </c>
      <c r="I26" s="1762"/>
      <c r="J26" s="1749">
        <f t="shared" si="0"/>
        <v>0</v>
      </c>
    </row>
    <row r="27" spans="5:10" s="1" customFormat="1" ht="13" x14ac:dyDescent="0.3">
      <c r="E27" s="1759" t="s">
        <v>753</v>
      </c>
      <c r="F27" s="1760"/>
      <c r="G27" s="1763" t="s">
        <v>1130</v>
      </c>
      <c r="H27" s="1762">
        <v>0</v>
      </c>
      <c r="I27" s="1762"/>
      <c r="J27" s="1749">
        <f>+IF(G27="",1,0)</f>
        <v>0</v>
      </c>
    </row>
    <row r="28" spans="5:10" x14ac:dyDescent="0.45">
      <c r="E28" s="1755" t="s">
        <v>864</v>
      </c>
      <c r="F28" s="1756">
        <v>4</v>
      </c>
      <c r="G28" s="1764"/>
      <c r="H28" s="1758">
        <f>H29</f>
        <v>0</v>
      </c>
      <c r="I28" s="1758"/>
      <c r="J28" s="1750">
        <f t="shared" si="0"/>
        <v>1</v>
      </c>
    </row>
    <row r="29" spans="5:10" s="1" customFormat="1" ht="13" x14ac:dyDescent="0.3">
      <c r="E29" s="1759" t="s">
        <v>753</v>
      </c>
      <c r="F29" s="1760"/>
      <c r="G29" s="1761" t="s">
        <v>210</v>
      </c>
      <c r="H29" s="1762">
        <v>0</v>
      </c>
      <c r="I29" s="1762"/>
      <c r="J29" s="1749">
        <f t="shared" si="0"/>
        <v>0</v>
      </c>
    </row>
    <row r="30" spans="5:10" x14ac:dyDescent="0.45">
      <c r="E30" s="1755" t="s">
        <v>865</v>
      </c>
      <c r="F30" s="1756">
        <v>5</v>
      </c>
      <c r="G30" s="1764"/>
      <c r="H30" s="1758">
        <f>H31</f>
        <v>0</v>
      </c>
      <c r="I30" s="1758"/>
      <c r="J30" s="1750">
        <f t="shared" si="0"/>
        <v>1</v>
      </c>
    </row>
    <row r="31" spans="5:10" s="1" customFormat="1" ht="13" x14ac:dyDescent="0.3">
      <c r="E31" s="1759" t="s">
        <v>753</v>
      </c>
      <c r="F31" s="1760"/>
      <c r="G31" s="1761" t="s">
        <v>172</v>
      </c>
      <c r="H31" s="1762">
        <v>0</v>
      </c>
      <c r="I31" s="1762"/>
      <c r="J31" s="1749">
        <f t="shared" si="0"/>
        <v>0</v>
      </c>
    </row>
    <row r="32" spans="5:10" x14ac:dyDescent="0.45">
      <c r="E32" s="1755" t="s">
        <v>866</v>
      </c>
      <c r="F32" s="1756">
        <v>6</v>
      </c>
      <c r="G32" s="1764"/>
      <c r="H32" s="1758">
        <f>SUM(H33:H41)</f>
        <v>0</v>
      </c>
      <c r="I32" s="1758"/>
      <c r="J32" s="1750">
        <f t="shared" si="0"/>
        <v>1</v>
      </c>
    </row>
    <row r="33" spans="5:10" s="1" customFormat="1" ht="13" x14ac:dyDescent="0.3">
      <c r="E33" s="1759" t="s">
        <v>752</v>
      </c>
      <c r="F33" s="1760"/>
      <c r="G33" s="1761">
        <v>141</v>
      </c>
      <c r="H33" s="1762">
        <v>0</v>
      </c>
      <c r="I33" s="1762"/>
      <c r="J33" s="1749">
        <f t="shared" si="0"/>
        <v>0</v>
      </c>
    </row>
    <row r="34" spans="5:10" s="1" customFormat="1" ht="13" x14ac:dyDescent="0.3">
      <c r="E34" s="1759" t="s">
        <v>752</v>
      </c>
      <c r="F34" s="1760"/>
      <c r="G34" s="1761">
        <v>244</v>
      </c>
      <c r="H34" s="1762">
        <v>0</v>
      </c>
      <c r="I34" s="1762"/>
      <c r="J34" s="1749">
        <f t="shared" si="0"/>
        <v>0</v>
      </c>
    </row>
    <row r="35" spans="5:10" s="1" customFormat="1" ht="13" x14ac:dyDescent="0.3">
      <c r="E35" s="1759" t="s">
        <v>752</v>
      </c>
      <c r="F35" s="1760"/>
      <c r="G35" s="1763" t="s">
        <v>316</v>
      </c>
      <c r="H35" s="1762">
        <v>0</v>
      </c>
      <c r="I35" s="1762"/>
      <c r="J35" s="1749">
        <f t="shared" si="0"/>
        <v>0</v>
      </c>
    </row>
    <row r="36" spans="5:10" s="1" customFormat="1" ht="13" x14ac:dyDescent="0.3">
      <c r="E36" s="1759" t="s">
        <v>752</v>
      </c>
      <c r="F36" s="1760"/>
      <c r="G36" s="1763" t="s">
        <v>1131</v>
      </c>
      <c r="H36" s="1762">
        <v>0</v>
      </c>
      <c r="I36" s="1762"/>
      <c r="J36" s="1749">
        <f t="shared" si="0"/>
        <v>0</v>
      </c>
    </row>
    <row r="37" spans="5:10" s="1" customFormat="1" ht="13" x14ac:dyDescent="0.3">
      <c r="E37" s="1759" t="s">
        <v>752</v>
      </c>
      <c r="F37" s="1760"/>
      <c r="G37" s="1761" t="s">
        <v>314</v>
      </c>
      <c r="H37" s="1762">
        <v>0</v>
      </c>
      <c r="I37" s="1762"/>
      <c r="J37" s="1749">
        <f t="shared" si="0"/>
        <v>0</v>
      </c>
    </row>
    <row r="38" spans="5:10" s="1" customFormat="1" ht="13" x14ac:dyDescent="0.3">
      <c r="E38" s="1759" t="s">
        <v>752</v>
      </c>
      <c r="F38" s="1760"/>
      <c r="G38" s="1761" t="s">
        <v>311</v>
      </c>
      <c r="H38" s="1762">
        <v>0</v>
      </c>
      <c r="I38" s="1762"/>
      <c r="J38" s="1749">
        <f t="shared" si="0"/>
        <v>0</v>
      </c>
    </row>
    <row r="39" spans="5:10" s="1" customFormat="1" ht="13" x14ac:dyDescent="0.3">
      <c r="E39" s="1759" t="s">
        <v>752</v>
      </c>
      <c r="F39" s="1760"/>
      <c r="G39" s="1761" t="s">
        <v>199</v>
      </c>
      <c r="H39" s="1762">
        <v>0</v>
      </c>
      <c r="I39" s="1762"/>
      <c r="J39" s="1749">
        <f t="shared" si="0"/>
        <v>0</v>
      </c>
    </row>
    <row r="40" spans="5:10" s="1" customFormat="1" ht="13" x14ac:dyDescent="0.3">
      <c r="E40" s="1759" t="s">
        <v>752</v>
      </c>
      <c r="F40" s="1760"/>
      <c r="G40" s="1761" t="s">
        <v>315</v>
      </c>
      <c r="H40" s="1762">
        <v>0</v>
      </c>
      <c r="I40" s="1762"/>
      <c r="J40" s="1749">
        <f t="shared" si="0"/>
        <v>0</v>
      </c>
    </row>
    <row r="41" spans="5:10" s="1" customFormat="1" ht="13" x14ac:dyDescent="0.3">
      <c r="E41" s="1759" t="s">
        <v>752</v>
      </c>
      <c r="F41" s="1760"/>
      <c r="G41" s="1761" t="s">
        <v>174</v>
      </c>
      <c r="H41" s="1762">
        <v>0</v>
      </c>
      <c r="I41" s="1762"/>
      <c r="J41" s="1749">
        <f t="shared" si="0"/>
        <v>0</v>
      </c>
    </row>
    <row r="42" spans="5:10" x14ac:dyDescent="0.45">
      <c r="E42" s="1755" t="s">
        <v>867</v>
      </c>
      <c r="F42" s="1756">
        <v>7</v>
      </c>
      <c r="G42" s="1764"/>
      <c r="H42" s="1758">
        <f>SUM(H43:H88)</f>
        <v>0</v>
      </c>
      <c r="I42" s="1758"/>
      <c r="J42" s="1750">
        <f t="shared" si="0"/>
        <v>1</v>
      </c>
    </row>
    <row r="43" spans="5:10" s="1" customFormat="1" ht="13" x14ac:dyDescent="0.3">
      <c r="E43" s="1759" t="s">
        <v>753</v>
      </c>
      <c r="F43" s="1760"/>
      <c r="G43" s="1761" t="s">
        <v>309</v>
      </c>
      <c r="H43" s="1762">
        <v>0</v>
      </c>
      <c r="I43" s="1762"/>
      <c r="J43" s="1749">
        <f t="shared" si="0"/>
        <v>0</v>
      </c>
    </row>
    <row r="44" spans="5:10" s="1" customFormat="1" ht="13" x14ac:dyDescent="0.3">
      <c r="E44" s="1759" t="s">
        <v>753</v>
      </c>
      <c r="F44" s="1760"/>
      <c r="G44" s="1765" t="s">
        <v>85</v>
      </c>
      <c r="H44" s="1762">
        <v>0</v>
      </c>
      <c r="I44" s="1762"/>
      <c r="J44" s="1749">
        <f t="shared" si="0"/>
        <v>0</v>
      </c>
    </row>
    <row r="45" spans="5:10" s="1" customFormat="1" ht="13" x14ac:dyDescent="0.3">
      <c r="E45" s="1759" t="s">
        <v>753</v>
      </c>
      <c r="F45" s="1760"/>
      <c r="G45" s="1761" t="s">
        <v>316</v>
      </c>
      <c r="H45" s="1762">
        <v>0</v>
      </c>
      <c r="I45" s="1762"/>
      <c r="J45" s="1749">
        <f t="shared" si="0"/>
        <v>0</v>
      </c>
    </row>
    <row r="46" spans="5:10" s="1" customFormat="1" ht="13" x14ac:dyDescent="0.3">
      <c r="E46" s="1759" t="s">
        <v>753</v>
      </c>
      <c r="F46" s="1760"/>
      <c r="G46" s="1761" t="s">
        <v>314</v>
      </c>
      <c r="H46" s="1762">
        <v>0</v>
      </c>
      <c r="I46" s="1762"/>
      <c r="J46" s="1749">
        <f t="shared" si="0"/>
        <v>0</v>
      </c>
    </row>
    <row r="47" spans="5:10" s="1" customFormat="1" ht="13" x14ac:dyDescent="0.3">
      <c r="E47" s="1759" t="s">
        <v>753</v>
      </c>
      <c r="F47" s="1760"/>
      <c r="G47" s="1765" t="s">
        <v>136</v>
      </c>
      <c r="H47" s="1762">
        <v>0</v>
      </c>
      <c r="I47" s="1762"/>
      <c r="J47" s="1749">
        <f t="shared" si="0"/>
        <v>0</v>
      </c>
    </row>
    <row r="48" spans="5:10" s="1" customFormat="1" ht="13" x14ac:dyDescent="0.3">
      <c r="E48" s="1759" t="s">
        <v>753</v>
      </c>
      <c r="F48" s="1760"/>
      <c r="G48" s="1761">
        <v>153</v>
      </c>
      <c r="H48" s="1762">
        <v>0</v>
      </c>
      <c r="I48" s="1762"/>
      <c r="J48" s="1749">
        <f t="shared" si="0"/>
        <v>0</v>
      </c>
    </row>
    <row r="49" spans="5:10" s="1" customFormat="1" ht="13" x14ac:dyDescent="0.3">
      <c r="E49" s="1759" t="s">
        <v>753</v>
      </c>
      <c r="F49" s="1760"/>
      <c r="G49" s="1765" t="s">
        <v>868</v>
      </c>
      <c r="H49" s="1762">
        <v>0</v>
      </c>
      <c r="I49" s="1762"/>
      <c r="J49" s="1749">
        <f t="shared" si="0"/>
        <v>0</v>
      </c>
    </row>
    <row r="50" spans="5:10" s="1" customFormat="1" ht="13" x14ac:dyDescent="0.3">
      <c r="E50" s="1759" t="s">
        <v>753</v>
      </c>
      <c r="F50" s="1760"/>
      <c r="G50" s="1761">
        <v>244</v>
      </c>
      <c r="H50" s="1762">
        <v>0</v>
      </c>
      <c r="I50" s="1762"/>
      <c r="J50" s="1749">
        <f t="shared" si="0"/>
        <v>0</v>
      </c>
    </row>
    <row r="51" spans="5:10" s="1" customFormat="1" ht="13" x14ac:dyDescent="0.3">
      <c r="E51" s="1759" t="s">
        <v>753</v>
      </c>
      <c r="F51" s="1760"/>
      <c r="G51" s="1761">
        <v>335</v>
      </c>
      <c r="H51" s="1762">
        <v>0</v>
      </c>
      <c r="I51" s="1762"/>
      <c r="J51" s="1749">
        <f t="shared" si="0"/>
        <v>0</v>
      </c>
    </row>
    <row r="52" spans="5:10" s="1" customFormat="1" ht="13" x14ac:dyDescent="0.3">
      <c r="E52" s="1759" t="s">
        <v>753</v>
      </c>
      <c r="F52" s="1760"/>
      <c r="G52" s="1761">
        <v>336</v>
      </c>
      <c r="H52" s="1762">
        <v>0</v>
      </c>
      <c r="I52" s="1762"/>
      <c r="J52" s="1749">
        <f t="shared" si="0"/>
        <v>0</v>
      </c>
    </row>
    <row r="53" spans="5:10" s="1" customFormat="1" ht="13" x14ac:dyDescent="0.3">
      <c r="E53" s="1759" t="s">
        <v>753</v>
      </c>
      <c r="F53" s="1760"/>
      <c r="G53" s="1765" t="s">
        <v>869</v>
      </c>
      <c r="H53" s="1762">
        <v>0</v>
      </c>
      <c r="I53" s="1762"/>
      <c r="J53" s="1749">
        <f t="shared" si="0"/>
        <v>0</v>
      </c>
    </row>
    <row r="54" spans="5:10" s="1" customFormat="1" ht="13" x14ac:dyDescent="0.3">
      <c r="E54" s="1759" t="s">
        <v>753</v>
      </c>
      <c r="F54" s="1760"/>
      <c r="G54" s="1765" t="s">
        <v>870</v>
      </c>
      <c r="H54" s="1762">
        <v>0</v>
      </c>
      <c r="I54" s="1762"/>
      <c r="J54" s="1749">
        <f t="shared" si="0"/>
        <v>0</v>
      </c>
    </row>
    <row r="55" spans="5:10" s="1" customFormat="1" ht="13" x14ac:dyDescent="0.3">
      <c r="E55" s="1759" t="s">
        <v>753</v>
      </c>
      <c r="F55" s="1760"/>
      <c r="G55" s="1761">
        <v>621</v>
      </c>
      <c r="H55" s="1762">
        <v>0</v>
      </c>
      <c r="I55" s="1762"/>
      <c r="J55" s="1749">
        <f t="shared" si="0"/>
        <v>0</v>
      </c>
    </row>
    <row r="56" spans="5:10" s="1" customFormat="1" ht="13" x14ac:dyDescent="0.3">
      <c r="E56" s="1759" t="s">
        <v>753</v>
      </c>
      <c r="F56" s="1760"/>
      <c r="G56" s="1761">
        <v>622</v>
      </c>
      <c r="H56" s="1762">
        <v>0</v>
      </c>
      <c r="I56" s="1762"/>
      <c r="J56" s="1749">
        <f t="shared" si="0"/>
        <v>0</v>
      </c>
    </row>
    <row r="57" spans="5:10" s="1" customFormat="1" ht="13" x14ac:dyDescent="0.3">
      <c r="E57" s="1759" t="s">
        <v>753</v>
      </c>
      <c r="F57" s="1760"/>
      <c r="G57" s="1763" t="s">
        <v>1128</v>
      </c>
      <c r="H57" s="1762">
        <v>0</v>
      </c>
      <c r="I57" s="1762"/>
      <c r="J57" s="1749">
        <f t="shared" si="0"/>
        <v>0</v>
      </c>
    </row>
    <row r="58" spans="5:10" s="1" customFormat="1" ht="13" x14ac:dyDescent="0.3">
      <c r="E58" s="1759" t="s">
        <v>753</v>
      </c>
      <c r="F58" s="1760"/>
      <c r="G58" s="1761">
        <v>3332</v>
      </c>
      <c r="H58" s="1762">
        <v>0</v>
      </c>
      <c r="I58" s="1762"/>
      <c r="J58" s="1749">
        <f t="shared" si="0"/>
        <v>0</v>
      </c>
    </row>
    <row r="59" spans="5:10" s="1" customFormat="1" ht="13" x14ac:dyDescent="0.3">
      <c r="E59" s="1759" t="s">
        <v>753</v>
      </c>
      <c r="F59" s="1760"/>
      <c r="G59" s="1761">
        <v>3333</v>
      </c>
      <c r="H59" s="1762">
        <v>0</v>
      </c>
      <c r="I59" s="1762"/>
      <c r="J59" s="1749">
        <f t="shared" si="0"/>
        <v>0</v>
      </c>
    </row>
    <row r="60" spans="5:10" s="1" customFormat="1" ht="13" x14ac:dyDescent="0.3">
      <c r="E60" s="1759" t="s">
        <v>753</v>
      </c>
      <c r="F60" s="1760"/>
      <c r="G60" s="1761">
        <v>3335</v>
      </c>
      <c r="H60" s="1762">
        <v>0</v>
      </c>
      <c r="I60" s="1762"/>
      <c r="J60" s="1749">
        <f t="shared" si="0"/>
        <v>0</v>
      </c>
    </row>
    <row r="61" spans="5:10" s="1" customFormat="1" ht="13" x14ac:dyDescent="0.3">
      <c r="E61" s="1759" t="s">
        <v>753</v>
      </c>
      <c r="F61" s="1760"/>
      <c r="G61" s="1761">
        <v>3336</v>
      </c>
      <c r="H61" s="1762">
        <v>0</v>
      </c>
      <c r="I61" s="1762"/>
      <c r="J61" s="1749">
        <f t="shared" si="0"/>
        <v>0</v>
      </c>
    </row>
    <row r="62" spans="5:10" s="1" customFormat="1" ht="13" x14ac:dyDescent="0.3">
      <c r="E62" s="1759" t="s">
        <v>753</v>
      </c>
      <c r="F62" s="1760"/>
      <c r="G62" s="1761">
        <v>3337</v>
      </c>
      <c r="H62" s="1762">
        <v>0</v>
      </c>
      <c r="I62" s="1762"/>
      <c r="J62" s="1749">
        <f t="shared" si="0"/>
        <v>0</v>
      </c>
    </row>
    <row r="63" spans="5:10" s="1" customFormat="1" ht="13" x14ac:dyDescent="0.3">
      <c r="E63" s="1759" t="s">
        <v>753</v>
      </c>
      <c r="F63" s="1760"/>
      <c r="G63" s="1763" t="s">
        <v>1132</v>
      </c>
      <c r="H63" s="1762">
        <v>0</v>
      </c>
      <c r="I63" s="1762"/>
      <c r="J63" s="1749">
        <f t="shared" si="0"/>
        <v>0</v>
      </c>
    </row>
    <row r="64" spans="5:10" s="1" customFormat="1" ht="13" x14ac:dyDescent="0.3">
      <c r="E64" s="1759" t="s">
        <v>753</v>
      </c>
      <c r="F64" s="1760"/>
      <c r="G64" s="1763" t="s">
        <v>1079</v>
      </c>
      <c r="H64" s="1762">
        <v>0</v>
      </c>
      <c r="I64" s="1762"/>
      <c r="J64" s="1749">
        <f>+IF(G64="",1,0)</f>
        <v>0</v>
      </c>
    </row>
    <row r="65" spans="5:10" s="1" customFormat="1" ht="13" x14ac:dyDescent="0.3">
      <c r="E65" s="1759" t="s">
        <v>753</v>
      </c>
      <c r="F65" s="1760"/>
      <c r="G65" s="1761">
        <v>3339</v>
      </c>
      <c r="H65" s="1762">
        <v>0</v>
      </c>
      <c r="I65" s="1762"/>
      <c r="J65" s="1749">
        <f t="shared" si="0"/>
        <v>0</v>
      </c>
    </row>
    <row r="66" spans="5:10" s="1" customFormat="1" ht="13" x14ac:dyDescent="0.3">
      <c r="E66" s="1759" t="s">
        <v>753</v>
      </c>
      <c r="F66" s="1760"/>
      <c r="G66" s="1761">
        <v>3382</v>
      </c>
      <c r="H66" s="1762">
        <v>0</v>
      </c>
      <c r="I66" s="1762"/>
      <c r="J66" s="1749">
        <f t="shared" si="0"/>
        <v>0</v>
      </c>
    </row>
    <row r="67" spans="5:10" s="1" customFormat="1" ht="13" x14ac:dyDescent="0.3">
      <c r="E67" s="1759" t="s">
        <v>753</v>
      </c>
      <c r="F67" s="1760"/>
      <c r="G67" s="1761">
        <v>3383</v>
      </c>
      <c r="H67" s="1762">
        <v>0</v>
      </c>
      <c r="I67" s="1762"/>
      <c r="J67" s="1749">
        <f t="shared" si="0"/>
        <v>0</v>
      </c>
    </row>
    <row r="68" spans="5:10" s="1" customFormat="1" ht="13" x14ac:dyDescent="0.3">
      <c r="E68" s="1759" t="s">
        <v>753</v>
      </c>
      <c r="F68" s="1760"/>
      <c r="G68" s="1761">
        <v>3384</v>
      </c>
      <c r="H68" s="1762">
        <v>0</v>
      </c>
      <c r="I68" s="1762"/>
      <c r="J68" s="1749">
        <f t="shared" si="0"/>
        <v>0</v>
      </c>
    </row>
    <row r="69" spans="5:10" s="1" customFormat="1" ht="13" x14ac:dyDescent="0.3">
      <c r="E69" s="1759" t="s">
        <v>753</v>
      </c>
      <c r="F69" s="1760"/>
      <c r="G69" s="1761">
        <v>3385</v>
      </c>
      <c r="H69" s="1762">
        <v>0</v>
      </c>
      <c r="I69" s="1762"/>
      <c r="J69" s="1749">
        <f t="shared" si="0"/>
        <v>0</v>
      </c>
    </row>
    <row r="70" spans="5:10" s="1" customFormat="1" ht="13" x14ac:dyDescent="0.3">
      <c r="E70" s="1759" t="s">
        <v>753</v>
      </c>
      <c r="F70" s="1760"/>
      <c r="G70" s="1761">
        <v>3386</v>
      </c>
      <c r="H70" s="1762">
        <v>0</v>
      </c>
      <c r="I70" s="1762"/>
      <c r="J70" s="1749">
        <f t="shared" si="0"/>
        <v>0</v>
      </c>
    </row>
    <row r="71" spans="5:10" s="1" customFormat="1" ht="13" x14ac:dyDescent="0.3">
      <c r="E71" s="1759" t="s">
        <v>753</v>
      </c>
      <c r="F71" s="1760"/>
      <c r="G71" s="1761">
        <v>3387</v>
      </c>
      <c r="H71" s="1762">
        <v>0</v>
      </c>
      <c r="I71" s="1762"/>
      <c r="J71" s="1749">
        <f t="shared" si="0"/>
        <v>0</v>
      </c>
    </row>
    <row r="72" spans="5:10" s="1" customFormat="1" ht="13" x14ac:dyDescent="0.3">
      <c r="E72" s="1759" t="s">
        <v>753</v>
      </c>
      <c r="F72" s="1760"/>
      <c r="G72" s="1761">
        <v>3388</v>
      </c>
      <c r="H72" s="1762">
        <v>0</v>
      </c>
      <c r="I72" s="1762"/>
      <c r="J72" s="1749">
        <f t="shared" si="0"/>
        <v>0</v>
      </c>
    </row>
    <row r="73" spans="5:10" s="1" customFormat="1" ht="13" x14ac:dyDescent="0.3">
      <c r="E73" s="1759" t="s">
        <v>753</v>
      </c>
      <c r="F73" s="1760"/>
      <c r="G73" s="1761">
        <v>6277</v>
      </c>
      <c r="H73" s="1762">
        <v>0</v>
      </c>
      <c r="I73" s="1762"/>
      <c r="J73" s="1749">
        <f t="shared" si="0"/>
        <v>0</v>
      </c>
    </row>
    <row r="74" spans="5:10" s="1" customFormat="1" ht="13" x14ac:dyDescent="0.3">
      <c r="E74" s="1759" t="s">
        <v>753</v>
      </c>
      <c r="F74" s="1760"/>
      <c r="G74" s="1761">
        <v>6278</v>
      </c>
      <c r="H74" s="1762">
        <v>0</v>
      </c>
      <c r="I74" s="1762"/>
      <c r="J74" s="1749">
        <f t="shared" si="0"/>
        <v>0</v>
      </c>
    </row>
    <row r="75" spans="5:10" s="1" customFormat="1" ht="13" x14ac:dyDescent="0.3">
      <c r="E75" s="1759" t="s">
        <v>753</v>
      </c>
      <c r="F75" s="1760"/>
      <c r="G75" s="1761">
        <v>6411</v>
      </c>
      <c r="H75" s="1762">
        <v>0</v>
      </c>
      <c r="I75" s="1762"/>
      <c r="J75" s="1749">
        <f t="shared" si="0"/>
        <v>0</v>
      </c>
    </row>
    <row r="76" spans="5:10" s="1" customFormat="1" ht="13" x14ac:dyDescent="0.3">
      <c r="E76" s="1759" t="s">
        <v>753</v>
      </c>
      <c r="F76" s="1760"/>
      <c r="G76" s="1761">
        <v>6417</v>
      </c>
      <c r="H76" s="1762">
        <v>0</v>
      </c>
      <c r="I76" s="1762"/>
      <c r="J76" s="1749">
        <f t="shared" si="0"/>
        <v>0</v>
      </c>
    </row>
    <row r="77" spans="5:10" s="1" customFormat="1" ht="13" x14ac:dyDescent="0.3">
      <c r="E77" s="1759" t="s">
        <v>753</v>
      </c>
      <c r="F77" s="1760"/>
      <c r="G77" s="1761">
        <v>6418</v>
      </c>
      <c r="H77" s="1762">
        <v>0</v>
      </c>
      <c r="I77" s="1762"/>
      <c r="J77" s="1749">
        <f t="shared" ref="J77:J131" si="1">+IF(G77="",1,0)</f>
        <v>0</v>
      </c>
    </row>
    <row r="78" spans="5:10" s="1" customFormat="1" ht="13" x14ac:dyDescent="0.3">
      <c r="E78" s="1759" t="s">
        <v>753</v>
      </c>
      <c r="F78" s="1760"/>
      <c r="G78" s="1761">
        <v>6419</v>
      </c>
      <c r="H78" s="1762">
        <v>0</v>
      </c>
      <c r="I78" s="1762"/>
      <c r="J78" s="1749">
        <f t="shared" si="1"/>
        <v>0</v>
      </c>
    </row>
    <row r="79" spans="5:10" s="1" customFormat="1" ht="13" x14ac:dyDescent="0.3">
      <c r="E79" s="1759" t="s">
        <v>753</v>
      </c>
      <c r="F79" s="1760"/>
      <c r="G79" s="1763" t="s">
        <v>1080</v>
      </c>
      <c r="H79" s="1762">
        <v>0</v>
      </c>
      <c r="I79" s="1762"/>
      <c r="J79" s="1749">
        <f>+IF(G79="",1,0)</f>
        <v>0</v>
      </c>
    </row>
    <row r="80" spans="5:10" s="1" customFormat="1" ht="13" x14ac:dyDescent="0.3">
      <c r="E80" s="1759" t="s">
        <v>753</v>
      </c>
      <c r="F80" s="1760"/>
      <c r="G80" s="1761">
        <v>6421</v>
      </c>
      <c r="H80" s="1762">
        <v>0</v>
      </c>
      <c r="I80" s="1762"/>
      <c r="J80" s="1749">
        <f t="shared" si="1"/>
        <v>0</v>
      </c>
    </row>
    <row r="81" spans="5:10" s="1" customFormat="1" ht="13" x14ac:dyDescent="0.3">
      <c r="E81" s="1759" t="s">
        <v>753</v>
      </c>
      <c r="F81" s="1760"/>
      <c r="G81" s="1766" t="s">
        <v>216</v>
      </c>
      <c r="H81" s="1762">
        <v>0</v>
      </c>
      <c r="I81" s="1762"/>
      <c r="J81" s="1749">
        <f>+IF(G81="",1,0)</f>
        <v>0</v>
      </c>
    </row>
    <row r="82" spans="5:10" s="1" customFormat="1" ht="13" x14ac:dyDescent="0.3">
      <c r="E82" s="1759" t="s">
        <v>753</v>
      </c>
      <c r="F82" s="1760"/>
      <c r="G82" s="1761">
        <v>6425</v>
      </c>
      <c r="H82" s="1762">
        <v>0</v>
      </c>
      <c r="I82" s="1762"/>
      <c r="J82" s="1749">
        <f t="shared" si="1"/>
        <v>0</v>
      </c>
    </row>
    <row r="83" spans="5:10" s="1" customFormat="1" ht="13" x14ac:dyDescent="0.3">
      <c r="E83" s="1759" t="s">
        <v>753</v>
      </c>
      <c r="F83" s="1760"/>
      <c r="G83" s="1761">
        <v>6426</v>
      </c>
      <c r="H83" s="1762">
        <v>0</v>
      </c>
      <c r="I83" s="1762"/>
      <c r="J83" s="1749">
        <f t="shared" si="1"/>
        <v>0</v>
      </c>
    </row>
    <row r="84" spans="5:10" s="1" customFormat="1" ht="13" x14ac:dyDescent="0.3">
      <c r="E84" s="1759" t="s">
        <v>753</v>
      </c>
      <c r="F84" s="1760"/>
      <c r="G84" s="1761">
        <v>6427</v>
      </c>
      <c r="H84" s="1762">
        <v>0</v>
      </c>
      <c r="I84" s="1762"/>
      <c r="J84" s="1749">
        <f t="shared" si="1"/>
        <v>0</v>
      </c>
    </row>
    <row r="85" spans="5:10" s="1" customFormat="1" ht="13" x14ac:dyDescent="0.3">
      <c r="E85" s="1759" t="s">
        <v>753</v>
      </c>
      <c r="F85" s="1760"/>
      <c r="G85" s="1761">
        <v>6428</v>
      </c>
      <c r="H85" s="1762">
        <v>0</v>
      </c>
      <c r="I85" s="1762"/>
      <c r="J85" s="1749">
        <f t="shared" si="1"/>
        <v>0</v>
      </c>
    </row>
    <row r="86" spans="5:10" s="1" customFormat="1" ht="13" x14ac:dyDescent="0.3">
      <c r="E86" s="1759" t="s">
        <v>753</v>
      </c>
      <c r="F86" s="1760"/>
      <c r="G86" s="1761">
        <v>6429</v>
      </c>
      <c r="H86" s="1762">
        <v>0</v>
      </c>
      <c r="I86" s="1762"/>
      <c r="J86" s="1749">
        <f t="shared" si="1"/>
        <v>0</v>
      </c>
    </row>
    <row r="87" spans="5:10" s="1" customFormat="1" ht="13" x14ac:dyDescent="0.3">
      <c r="E87" s="1759" t="s">
        <v>753</v>
      </c>
      <c r="F87" s="1760"/>
      <c r="G87" s="1761" t="s">
        <v>219</v>
      </c>
      <c r="H87" s="1762">
        <v>0</v>
      </c>
      <c r="I87" s="1762"/>
      <c r="J87" s="1749">
        <f t="shared" si="1"/>
        <v>0</v>
      </c>
    </row>
    <row r="88" spans="5:10" s="1" customFormat="1" ht="13" x14ac:dyDescent="0.3">
      <c r="E88" s="1759" t="s">
        <v>753</v>
      </c>
      <c r="F88" s="1760"/>
      <c r="G88" s="1761" t="s">
        <v>212</v>
      </c>
      <c r="H88" s="1762">
        <v>0</v>
      </c>
      <c r="I88" s="1762"/>
      <c r="J88" s="1749">
        <f t="shared" si="1"/>
        <v>0</v>
      </c>
    </row>
    <row r="89" spans="5:10" ht="16.5" x14ac:dyDescent="0.45">
      <c r="E89" s="1767" t="s">
        <v>317</v>
      </c>
      <c r="F89" s="1768">
        <v>20</v>
      </c>
      <c r="G89" s="1769"/>
      <c r="H89" s="1770">
        <f>H42+H32+H30+H28+H25+H19+H15</f>
        <v>0</v>
      </c>
      <c r="I89" s="1770"/>
      <c r="J89" s="1750">
        <f t="shared" si="1"/>
        <v>1</v>
      </c>
    </row>
    <row r="90" spans="5:10" ht="16.5" x14ac:dyDescent="0.45">
      <c r="E90" s="1771" t="s">
        <v>318</v>
      </c>
      <c r="F90" s="1772"/>
      <c r="G90" s="1773"/>
      <c r="H90" s="1774"/>
      <c r="I90" s="1774"/>
      <c r="J90" s="1750">
        <f t="shared" si="1"/>
        <v>1</v>
      </c>
    </row>
    <row r="91" spans="5:10" x14ac:dyDescent="0.45">
      <c r="E91" s="1755" t="s">
        <v>871</v>
      </c>
      <c r="F91" s="1756">
        <v>21</v>
      </c>
      <c r="G91" s="1764"/>
      <c r="H91" s="1758">
        <f>SUM(H92:H96)</f>
        <v>0</v>
      </c>
      <c r="I91" s="1758"/>
      <c r="J91" s="1750">
        <f t="shared" si="1"/>
        <v>1</v>
      </c>
    </row>
    <row r="92" spans="5:10" s="1" customFormat="1" ht="13" x14ac:dyDescent="0.3">
      <c r="E92" s="1759" t="s">
        <v>753</v>
      </c>
      <c r="F92" s="1760"/>
      <c r="G92" s="1761" t="s">
        <v>319</v>
      </c>
      <c r="H92" s="1762">
        <v>0</v>
      </c>
      <c r="I92" s="1762"/>
      <c r="J92" s="1749">
        <f t="shared" si="1"/>
        <v>0</v>
      </c>
    </row>
    <row r="93" spans="5:10" s="1" customFormat="1" ht="13" x14ac:dyDescent="0.3">
      <c r="E93" s="1759" t="s">
        <v>753</v>
      </c>
      <c r="F93" s="1760"/>
      <c r="G93" s="1761" t="s">
        <v>150</v>
      </c>
      <c r="H93" s="1762">
        <v>0</v>
      </c>
      <c r="I93" s="1762"/>
      <c r="J93" s="1749">
        <f t="shared" si="1"/>
        <v>0</v>
      </c>
    </row>
    <row r="94" spans="5:10" s="1" customFormat="1" ht="13" x14ac:dyDescent="0.3">
      <c r="E94" s="1759" t="s">
        <v>753</v>
      </c>
      <c r="F94" s="1760"/>
      <c r="G94" s="1761" t="s">
        <v>320</v>
      </c>
      <c r="H94" s="1762">
        <v>0</v>
      </c>
      <c r="I94" s="1762"/>
      <c r="J94" s="1749">
        <f t="shared" si="1"/>
        <v>0</v>
      </c>
    </row>
    <row r="95" spans="5:10" s="1" customFormat="1" ht="13" x14ac:dyDescent="0.3">
      <c r="E95" s="1759" t="s">
        <v>753</v>
      </c>
      <c r="F95" s="1760"/>
      <c r="G95" s="1761" t="s">
        <v>158</v>
      </c>
      <c r="H95" s="1762">
        <v>0</v>
      </c>
      <c r="I95" s="1762"/>
      <c r="J95" s="1749">
        <f t="shared" si="1"/>
        <v>0</v>
      </c>
    </row>
    <row r="96" spans="5:10" s="1" customFormat="1" ht="13" x14ac:dyDescent="0.3">
      <c r="E96" s="1759" t="s">
        <v>753</v>
      </c>
      <c r="F96" s="1760"/>
      <c r="G96" s="1761" t="s">
        <v>321</v>
      </c>
      <c r="H96" s="1762">
        <v>0</v>
      </c>
      <c r="I96" s="1762"/>
      <c r="J96" s="1749">
        <f t="shared" si="1"/>
        <v>0</v>
      </c>
    </row>
    <row r="97" spans="5:10" x14ac:dyDescent="0.45">
      <c r="E97" s="1755" t="s">
        <v>872</v>
      </c>
      <c r="F97" s="1756">
        <v>22</v>
      </c>
      <c r="G97" s="1764"/>
      <c r="H97" s="1758">
        <f>H98</f>
        <v>0</v>
      </c>
      <c r="I97" s="1758"/>
      <c r="J97" s="1750">
        <f t="shared" si="1"/>
        <v>1</v>
      </c>
    </row>
    <row r="98" spans="5:10" s="1" customFormat="1" ht="13" x14ac:dyDescent="0.3">
      <c r="E98" s="1759" t="s">
        <v>752</v>
      </c>
      <c r="F98" s="1760"/>
      <c r="G98" s="1761" t="s">
        <v>220</v>
      </c>
      <c r="H98" s="1762">
        <v>0</v>
      </c>
      <c r="I98" s="1762"/>
      <c r="J98" s="1749">
        <f t="shared" si="1"/>
        <v>0</v>
      </c>
    </row>
    <row r="99" spans="5:10" x14ac:dyDescent="0.45">
      <c r="E99" s="1755" t="s">
        <v>873</v>
      </c>
      <c r="F99" s="1756">
        <v>23</v>
      </c>
      <c r="G99" s="1764"/>
      <c r="H99" s="1758">
        <v>0</v>
      </c>
      <c r="I99" s="1758"/>
      <c r="J99" s="1750">
        <f t="shared" si="1"/>
        <v>1</v>
      </c>
    </row>
    <row r="100" spans="5:10" x14ac:dyDescent="0.45">
      <c r="E100" s="1755" t="s">
        <v>874</v>
      </c>
      <c r="F100" s="1756">
        <v>24</v>
      </c>
      <c r="G100" s="1764"/>
      <c r="H100" s="1758">
        <v>0</v>
      </c>
      <c r="I100" s="1758"/>
      <c r="J100" s="1750">
        <f t="shared" si="1"/>
        <v>1</v>
      </c>
    </row>
    <row r="101" spans="5:10" x14ac:dyDescent="0.45">
      <c r="E101" s="1755" t="s">
        <v>875</v>
      </c>
      <c r="F101" s="1756">
        <v>25</v>
      </c>
      <c r="G101" s="1764"/>
      <c r="H101" s="1758">
        <f>SUM(H102:H105)</f>
        <v>0</v>
      </c>
      <c r="I101" s="1758"/>
      <c r="J101" s="1750">
        <f t="shared" si="1"/>
        <v>1</v>
      </c>
    </row>
    <row r="102" spans="5:10" s="1" customFormat="1" ht="13" x14ac:dyDescent="0.3">
      <c r="E102" s="1759" t="s">
        <v>753</v>
      </c>
      <c r="F102" s="1760"/>
      <c r="G102" s="1761" t="s">
        <v>160</v>
      </c>
      <c r="H102" s="1762">
        <v>0</v>
      </c>
      <c r="I102" s="1762"/>
      <c r="J102" s="1749">
        <f t="shared" si="1"/>
        <v>0</v>
      </c>
    </row>
    <row r="103" spans="5:10" s="1" customFormat="1" ht="13" x14ac:dyDescent="0.3">
      <c r="E103" s="1759" t="s">
        <v>753</v>
      </c>
      <c r="F103" s="1760"/>
      <c r="G103" s="1761" t="s">
        <v>162</v>
      </c>
      <c r="H103" s="1762">
        <v>0</v>
      </c>
      <c r="I103" s="1762"/>
      <c r="J103" s="1749">
        <f t="shared" si="1"/>
        <v>0</v>
      </c>
    </row>
    <row r="104" spans="5:10" s="1" customFormat="1" ht="13" x14ac:dyDescent="0.3">
      <c r="E104" s="1759" t="s">
        <v>753</v>
      </c>
      <c r="F104" s="1760"/>
      <c r="G104" s="1761" t="s">
        <v>163</v>
      </c>
      <c r="H104" s="1762">
        <v>0</v>
      </c>
      <c r="I104" s="1762"/>
      <c r="J104" s="1749">
        <f t="shared" si="1"/>
        <v>0</v>
      </c>
    </row>
    <row r="105" spans="5:10" s="1" customFormat="1" ht="13" x14ac:dyDescent="0.3">
      <c r="E105" s="1759" t="s">
        <v>753</v>
      </c>
      <c r="F105" s="1760"/>
      <c r="G105" s="1761" t="s">
        <v>322</v>
      </c>
      <c r="H105" s="1762">
        <v>0</v>
      </c>
      <c r="I105" s="1762"/>
      <c r="J105" s="1749">
        <f t="shared" si="1"/>
        <v>0</v>
      </c>
    </row>
    <row r="106" spans="5:10" x14ac:dyDescent="0.45">
      <c r="E106" s="1755" t="s">
        <v>876</v>
      </c>
      <c r="F106" s="1756">
        <v>26</v>
      </c>
      <c r="G106" s="1764"/>
      <c r="H106" s="1758">
        <f>SUM(H107:H110)</f>
        <v>0</v>
      </c>
      <c r="I106" s="1758"/>
      <c r="J106" s="1750">
        <f t="shared" si="1"/>
        <v>1</v>
      </c>
    </row>
    <row r="107" spans="5:10" s="1" customFormat="1" ht="13" x14ac:dyDescent="0.3">
      <c r="E107" s="1759" t="s">
        <v>752</v>
      </c>
      <c r="F107" s="1760"/>
      <c r="G107" s="1761" t="s">
        <v>160</v>
      </c>
      <c r="H107" s="1762">
        <v>0</v>
      </c>
      <c r="I107" s="1762"/>
      <c r="J107" s="1749">
        <f t="shared" si="1"/>
        <v>0</v>
      </c>
    </row>
    <row r="108" spans="5:10" s="1" customFormat="1" ht="13" x14ac:dyDescent="0.3">
      <c r="E108" s="1759" t="s">
        <v>752</v>
      </c>
      <c r="F108" s="1760"/>
      <c r="G108" s="1761" t="s">
        <v>162</v>
      </c>
      <c r="H108" s="1762">
        <v>0</v>
      </c>
      <c r="I108" s="1762"/>
      <c r="J108" s="1749">
        <f t="shared" si="1"/>
        <v>0</v>
      </c>
    </row>
    <row r="109" spans="5:10" s="1" customFormat="1" ht="13" x14ac:dyDescent="0.3">
      <c r="E109" s="1759" t="s">
        <v>752</v>
      </c>
      <c r="F109" s="1760"/>
      <c r="G109" s="1761" t="s">
        <v>163</v>
      </c>
      <c r="H109" s="1762">
        <v>0</v>
      </c>
      <c r="I109" s="1762"/>
      <c r="J109" s="1749">
        <f t="shared" si="1"/>
        <v>0</v>
      </c>
    </row>
    <row r="110" spans="5:10" s="1" customFormat="1" ht="13" x14ac:dyDescent="0.3">
      <c r="E110" s="1759" t="s">
        <v>752</v>
      </c>
      <c r="F110" s="1760"/>
      <c r="G110" s="1761" t="s">
        <v>322</v>
      </c>
      <c r="H110" s="1762">
        <v>0</v>
      </c>
      <c r="I110" s="1762"/>
      <c r="J110" s="1749">
        <f t="shared" si="1"/>
        <v>0</v>
      </c>
    </row>
    <row r="111" spans="5:10" x14ac:dyDescent="0.45">
      <c r="E111" s="1755" t="s">
        <v>877</v>
      </c>
      <c r="F111" s="1756">
        <v>27</v>
      </c>
      <c r="G111" s="1764"/>
      <c r="H111" s="1758">
        <f>H112</f>
        <v>0</v>
      </c>
      <c r="I111" s="1758"/>
      <c r="J111" s="1750">
        <f t="shared" si="1"/>
        <v>1</v>
      </c>
    </row>
    <row r="112" spans="5:10" s="1" customFormat="1" ht="13" x14ac:dyDescent="0.3">
      <c r="E112" s="1759" t="s">
        <v>752</v>
      </c>
      <c r="F112" s="1760"/>
      <c r="G112" s="1761" t="s">
        <v>198</v>
      </c>
      <c r="H112" s="1762">
        <v>0</v>
      </c>
      <c r="I112" s="1762"/>
      <c r="J112" s="1749">
        <f t="shared" si="1"/>
        <v>0</v>
      </c>
    </row>
    <row r="113" spans="5:10" ht="16.5" x14ac:dyDescent="0.45">
      <c r="E113" s="1767" t="s">
        <v>323</v>
      </c>
      <c r="F113" s="1768">
        <v>30</v>
      </c>
      <c r="G113" s="1769"/>
      <c r="H113" s="1770">
        <f>H111+H106+H101+H100+H99+H97+H91</f>
        <v>0</v>
      </c>
      <c r="I113" s="1770"/>
      <c r="J113" s="1750">
        <f t="shared" si="1"/>
        <v>1</v>
      </c>
    </row>
    <row r="114" spans="5:10" ht="16.5" x14ac:dyDescent="0.45">
      <c r="E114" s="1771" t="s">
        <v>324</v>
      </c>
      <c r="F114" s="1772"/>
      <c r="G114" s="1773"/>
      <c r="H114" s="1774"/>
      <c r="I114" s="1774"/>
      <c r="J114" s="1750">
        <f t="shared" si="1"/>
        <v>1</v>
      </c>
    </row>
    <row r="115" spans="5:10" x14ac:dyDescent="0.45">
      <c r="E115" s="1755" t="s">
        <v>878</v>
      </c>
      <c r="F115" s="1756">
        <v>31</v>
      </c>
      <c r="G115" s="1764"/>
      <c r="H115" s="1758">
        <f>H116</f>
        <v>0</v>
      </c>
      <c r="I115" s="1758"/>
      <c r="J115" s="1750">
        <f t="shared" si="1"/>
        <v>1</v>
      </c>
    </row>
    <row r="116" spans="5:10" s="1" customFormat="1" ht="13" x14ac:dyDescent="0.3">
      <c r="E116" s="1759" t="s">
        <v>752</v>
      </c>
      <c r="F116" s="1760"/>
      <c r="G116" s="1763" t="s">
        <v>1133</v>
      </c>
      <c r="H116" s="1762">
        <v>0</v>
      </c>
      <c r="I116" s="1762"/>
      <c r="J116" s="1749">
        <f t="shared" si="1"/>
        <v>0</v>
      </c>
    </row>
    <row r="117" spans="5:10" ht="32" x14ac:dyDescent="0.45">
      <c r="E117" s="1775" t="s">
        <v>879</v>
      </c>
      <c r="F117" s="1756">
        <v>32</v>
      </c>
      <c r="G117" s="1764"/>
      <c r="H117" s="1758">
        <v>0</v>
      </c>
      <c r="I117" s="1758"/>
      <c r="J117" s="1750">
        <f t="shared" si="1"/>
        <v>1</v>
      </c>
    </row>
    <row r="118" spans="5:10" s="1" customFormat="1" ht="13" x14ac:dyDescent="0.3">
      <c r="E118" s="1759" t="s">
        <v>753</v>
      </c>
      <c r="F118" s="1760"/>
      <c r="G118" s="1763" t="s">
        <v>1133</v>
      </c>
      <c r="H118" s="1762">
        <v>0</v>
      </c>
      <c r="I118" s="1762"/>
      <c r="J118" s="1749">
        <f t="shared" si="1"/>
        <v>0</v>
      </c>
    </row>
    <row r="119" spans="5:10" x14ac:dyDescent="0.45">
      <c r="E119" s="1755" t="s">
        <v>880</v>
      </c>
      <c r="F119" s="1756">
        <v>33</v>
      </c>
      <c r="G119" s="1764"/>
      <c r="H119" s="1758">
        <f>SUM(H120:H120)</f>
        <v>0</v>
      </c>
      <c r="I119" s="1758"/>
      <c r="J119" s="1750">
        <f t="shared" si="1"/>
        <v>1</v>
      </c>
    </row>
    <row r="120" spans="5:10" s="1" customFormat="1" ht="13" x14ac:dyDescent="0.3">
      <c r="E120" s="1759" t="s">
        <v>752</v>
      </c>
      <c r="F120" s="1760"/>
      <c r="G120" s="1763">
        <v>34111</v>
      </c>
      <c r="H120" s="1762">
        <v>0</v>
      </c>
      <c r="I120" s="1762"/>
      <c r="J120" s="1749">
        <f t="shared" si="1"/>
        <v>0</v>
      </c>
    </row>
    <row r="121" spans="5:10" s="1" customFormat="1" ht="13" x14ac:dyDescent="0.3">
      <c r="E121" s="1759" t="s">
        <v>752</v>
      </c>
      <c r="F121" s="1760"/>
      <c r="G121" s="1763">
        <v>34112</v>
      </c>
      <c r="H121" s="1762">
        <v>0</v>
      </c>
      <c r="I121" s="1762"/>
      <c r="J121" s="1749">
        <f>+IF(G121="",1,0)</f>
        <v>0</v>
      </c>
    </row>
    <row r="122" spans="5:10" x14ac:dyDescent="0.45">
      <c r="E122" s="1755" t="s">
        <v>881</v>
      </c>
      <c r="F122" s="1756">
        <v>34</v>
      </c>
      <c r="G122" s="1764"/>
      <c r="H122" s="1758">
        <f>SUM(H123:H123)</f>
        <v>0</v>
      </c>
      <c r="I122" s="1758"/>
      <c r="J122" s="1750">
        <f t="shared" si="1"/>
        <v>1</v>
      </c>
    </row>
    <row r="123" spans="5:10" s="1" customFormat="1" ht="13" x14ac:dyDescent="0.3">
      <c r="E123" s="1759" t="s">
        <v>753</v>
      </c>
      <c r="F123" s="1760"/>
      <c r="G123" s="1765">
        <v>34111</v>
      </c>
      <c r="H123" s="1762">
        <v>0</v>
      </c>
      <c r="I123" s="1762"/>
      <c r="J123" s="1749">
        <f t="shared" si="1"/>
        <v>0</v>
      </c>
    </row>
    <row r="124" spans="5:10" s="1" customFormat="1" ht="13" x14ac:dyDescent="0.3">
      <c r="E124" s="1759" t="s">
        <v>753</v>
      </c>
      <c r="F124" s="1760"/>
      <c r="G124" s="1765">
        <v>34112</v>
      </c>
      <c r="H124" s="1762">
        <v>0</v>
      </c>
      <c r="I124" s="1762"/>
      <c r="J124" s="1749">
        <f>+IF(G124="",1,0)</f>
        <v>0</v>
      </c>
    </row>
    <row r="125" spans="5:10" x14ac:dyDescent="0.45">
      <c r="E125" s="1755" t="s">
        <v>882</v>
      </c>
      <c r="F125" s="1756">
        <v>35</v>
      </c>
      <c r="G125" s="1764"/>
      <c r="H125" s="1758">
        <f>H126</f>
        <v>0</v>
      </c>
      <c r="I125" s="1758"/>
      <c r="J125" s="1750">
        <f t="shared" si="1"/>
        <v>1</v>
      </c>
    </row>
    <row r="126" spans="5:10" s="1" customFormat="1" ht="13" x14ac:dyDescent="0.3">
      <c r="E126" s="1759" t="s">
        <v>753</v>
      </c>
      <c r="F126" s="1760"/>
      <c r="G126" s="1765" t="s">
        <v>883</v>
      </c>
      <c r="H126" s="1762">
        <v>0</v>
      </c>
      <c r="I126" s="1762"/>
      <c r="J126" s="1749">
        <f t="shared" si="1"/>
        <v>0</v>
      </c>
    </row>
    <row r="127" spans="5:10" x14ac:dyDescent="0.45">
      <c r="E127" s="1755" t="s">
        <v>884</v>
      </c>
      <c r="F127" s="1756">
        <v>36</v>
      </c>
      <c r="G127" s="1764"/>
      <c r="H127" s="1758">
        <v>0</v>
      </c>
      <c r="I127" s="1758"/>
      <c r="J127" s="1750">
        <f t="shared" si="1"/>
        <v>1</v>
      </c>
    </row>
    <row r="128" spans="5:10" ht="16.5" x14ac:dyDescent="0.45">
      <c r="E128" s="1767" t="s">
        <v>325</v>
      </c>
      <c r="F128" s="1768">
        <v>40</v>
      </c>
      <c r="G128" s="1769"/>
      <c r="H128" s="1770">
        <f>H127+H125+H122+H119+H117+H115</f>
        <v>0</v>
      </c>
      <c r="I128" s="1770"/>
      <c r="J128" s="1750">
        <f t="shared" si="1"/>
        <v>1</v>
      </c>
    </row>
    <row r="129" spans="5:11" ht="16.5" x14ac:dyDescent="0.45">
      <c r="E129" s="1767" t="s">
        <v>326</v>
      </c>
      <c r="F129" s="1768">
        <v>50</v>
      </c>
      <c r="G129" s="1769"/>
      <c r="H129" s="1770">
        <f>H128+H113+H89</f>
        <v>0</v>
      </c>
      <c r="I129" s="1770"/>
      <c r="J129" s="1750">
        <f t="shared" si="1"/>
        <v>1</v>
      </c>
    </row>
    <row r="130" spans="5:11" ht="16.5" x14ac:dyDescent="0.45">
      <c r="E130" s="1767" t="s">
        <v>327</v>
      </c>
      <c r="F130" s="1768">
        <v>60</v>
      </c>
      <c r="G130" s="1769"/>
      <c r="H130" s="1770">
        <f>VLOOKUP(111,Bang_CDSPS,3,0)+VLOOKUP(112,Bang_CDSPS,3,0)</f>
        <v>0</v>
      </c>
      <c r="I130" s="1770"/>
      <c r="J130" s="1750">
        <f t="shared" si="1"/>
        <v>1</v>
      </c>
    </row>
    <row r="131" spans="5:11" ht="16.5" x14ac:dyDescent="0.45">
      <c r="E131" s="1767" t="s">
        <v>885</v>
      </c>
      <c r="F131" s="1768">
        <v>61</v>
      </c>
      <c r="G131" s="1769"/>
      <c r="H131" s="1770"/>
      <c r="I131" s="1770">
        <v>0</v>
      </c>
      <c r="J131" s="1750">
        <f t="shared" si="1"/>
        <v>1</v>
      </c>
    </row>
    <row r="132" spans="5:11" ht="16.5" x14ac:dyDescent="0.45">
      <c r="E132" s="1776" t="s">
        <v>328</v>
      </c>
      <c r="F132" s="1777">
        <v>70</v>
      </c>
      <c r="G132" s="1778"/>
      <c r="H132" s="1779">
        <f>+H131+H130+H129</f>
        <v>0</v>
      </c>
      <c r="I132" s="1779"/>
      <c r="J132" s="1750">
        <v>1</v>
      </c>
      <c r="K132" s="1748">
        <f>VLOOKUP(111,Bang_CDSPS,7,0)+VLOOKUP(112,Bang_CDSPS,7,0)-H132</f>
        <v>0</v>
      </c>
    </row>
    <row r="133" spans="5:11" x14ac:dyDescent="0.45">
      <c r="E133" s="581"/>
      <c r="F133" s="581"/>
      <c r="G133" s="581"/>
      <c r="H133" s="581"/>
      <c r="I133" s="581"/>
      <c r="J133" s="581"/>
      <c r="K133" s="581"/>
    </row>
    <row r="134" spans="5:11" x14ac:dyDescent="0.45">
      <c r="E134" s="581"/>
      <c r="F134" s="581"/>
      <c r="G134" s="581"/>
      <c r="H134" s="722" t="s">
        <v>4549</v>
      </c>
      <c r="I134" s="723"/>
      <c r="J134" s="581"/>
      <c r="K134" s="581"/>
    </row>
    <row r="135" spans="5:11" x14ac:dyDescent="0.45">
      <c r="E135" s="739" t="s">
        <v>2574</v>
      </c>
      <c r="F135" s="740"/>
      <c r="G135" s="740"/>
      <c r="H135" s="741" t="s">
        <v>2569</v>
      </c>
      <c r="I135" s="723"/>
      <c r="J135" s="581"/>
      <c r="K135" s="581"/>
    </row>
    <row r="136" spans="5:11" x14ac:dyDescent="0.45">
      <c r="E136" s="742" t="s">
        <v>2664</v>
      </c>
      <c r="F136" s="743"/>
      <c r="G136" s="743"/>
      <c r="H136" s="722" t="s">
        <v>114</v>
      </c>
      <c r="I136" s="723"/>
      <c r="J136" s="581"/>
      <c r="K136" s="581"/>
    </row>
    <row r="137" spans="5:11" x14ac:dyDescent="0.45">
      <c r="E137" s="581"/>
      <c r="F137" s="581"/>
      <c r="G137" s="581"/>
      <c r="H137" s="723"/>
      <c r="I137" s="723"/>
      <c r="J137" s="581"/>
      <c r="K137" s="581"/>
    </row>
    <row r="138" spans="5:11" x14ac:dyDescent="0.45">
      <c r="E138" s="581"/>
      <c r="F138" s="581"/>
      <c r="G138" s="581"/>
      <c r="H138" s="723"/>
      <c r="I138" s="723"/>
      <c r="J138" s="581"/>
      <c r="K138" s="581"/>
    </row>
    <row r="139" spans="5:11" x14ac:dyDescent="0.45">
      <c r="E139" s="581"/>
      <c r="F139" s="581"/>
      <c r="G139" s="581"/>
      <c r="H139" s="723"/>
      <c r="I139" s="723"/>
      <c r="J139" s="581"/>
      <c r="K139" s="581"/>
    </row>
    <row r="140" spans="5:11" x14ac:dyDescent="0.45">
      <c r="E140" s="581"/>
      <c r="F140" s="581"/>
      <c r="G140" s="581"/>
      <c r="H140" s="723"/>
      <c r="I140" s="723"/>
      <c r="J140" s="581"/>
      <c r="K140" s="581"/>
    </row>
    <row r="141" spans="5:11" x14ac:dyDescent="0.45">
      <c r="H141" s="370"/>
      <c r="I141" s="370"/>
    </row>
    <row r="142" spans="5:11" x14ac:dyDescent="0.45">
      <c r="G142" s="430"/>
      <c r="H142" s="369"/>
      <c r="I142" s="370"/>
    </row>
  </sheetData>
  <autoFilter ref="E13:J132" xr:uid="{00000000-0001-0000-2600-000000000000}"/>
  <customSheetViews>
    <customSheetView guid="{8CC598B7-8EB7-4AE3-BEF6-CBCE0253806D}" showGridLines="0" showRowCol="0" filter="1" showAutoFilter="1" state="veryHidden">
      <pane ySplit="13" topLeftCell="A14" activePane="bottomLeft" state="frozen"/>
      <selection pane="bottomLeft" activeCell="I14" sqref="I14"/>
      <pageMargins left="0.19" right="0.2" top="0.54" bottom="0.54" header="0.3" footer="0.3"/>
      <pageSetup orientation="portrait" r:id="rId1"/>
      <headerFooter>
        <oddFooter>&amp;CLCTT(tt) - &amp;P</oddFooter>
      </headerFooter>
      <autoFilter ref="E13:J132" xr:uid="{F390CAE5-7F68-4966-9393-ED6A8B8ED60C}">
        <filterColumn colId="5">
          <filters>
            <filter val="1"/>
          </filters>
        </filterColumn>
      </autoFilter>
    </customSheetView>
  </customSheetViews>
  <mergeCells count="4">
    <mergeCell ref="E8:I8"/>
    <mergeCell ref="E9:I9"/>
    <mergeCell ref="E10:I10"/>
    <mergeCell ref="I1:I2"/>
  </mergeCells>
  <pageMargins left="0.19" right="0.2" top="0.54" bottom="0.54" header="0.3" footer="0.3"/>
  <pageSetup orientation="portrait" r:id="rId2"/>
  <headerFooter>
    <oddFooter>&amp;CLCTT(tt) - &amp;P</oddFooter>
  </headerFooter>
  <ignoredErrors>
    <ignoredError sqref="H28 H111 H30" formula="1"/>
  </ignoredErrors>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LCGT"/>
  <dimension ref="A1:AE106"/>
  <sheetViews>
    <sheetView showGridLines="0" showRowColHeaders="0" zoomScaleNormal="100" workbookViewId="0">
      <pane xSplit="9" ySplit="12" topLeftCell="J91" activePane="bottomRight" state="frozen"/>
      <selection pane="topRight" activeCell="J1" sqref="J1"/>
      <selection pane="bottomLeft" activeCell="A13" sqref="A13"/>
      <selection pane="bottomRight" activeCell="H106" sqref="H106"/>
    </sheetView>
  </sheetViews>
  <sheetFormatPr defaultColWidth="9" defaultRowHeight="16" x14ac:dyDescent="0.45"/>
  <cols>
    <col min="1" max="4" width="4.26953125" style="744" customWidth="1"/>
    <col min="5" max="5" width="56.453125" style="744" customWidth="1"/>
    <col min="6" max="6" width="4" style="744" customWidth="1"/>
    <col min="7" max="7" width="7.26953125" style="744" customWidth="1"/>
    <col min="8" max="8" width="16.7265625" style="744" customWidth="1"/>
    <col min="9" max="9" width="17.453125" style="744" customWidth="1"/>
    <col min="10" max="10" width="5.7265625" style="744" bestFit="1" customWidth="1"/>
    <col min="11" max="11" width="13.7265625" style="744" customWidth="1"/>
    <col min="12" max="12" width="6.54296875" style="744" customWidth="1"/>
    <col min="13" max="13" width="15" style="744" customWidth="1"/>
    <col min="14" max="14" width="15.7265625" style="744" customWidth="1"/>
    <col min="15" max="15" width="2.26953125" style="744" customWidth="1"/>
    <col min="16" max="16" width="6.54296875" style="744" customWidth="1"/>
    <col min="17" max="17" width="15" style="744" customWidth="1"/>
    <col min="18" max="18" width="15.7265625" style="744" customWidth="1"/>
    <col min="19" max="19" width="2.26953125" style="744" customWidth="1"/>
    <col min="20" max="20" width="6.54296875" style="744" customWidth="1"/>
    <col min="21" max="21" width="15" style="744" customWidth="1"/>
    <col min="22" max="22" width="15.7265625" style="744" customWidth="1"/>
    <col min="23" max="23" width="2.26953125" style="744" customWidth="1"/>
    <col min="24" max="24" width="6.54296875" style="744" customWidth="1"/>
    <col min="25" max="25" width="15" style="744" customWidth="1"/>
    <col min="26" max="26" width="15.7265625" style="744" customWidth="1"/>
    <col min="27" max="27" width="2.26953125" style="744" customWidth="1"/>
    <col min="28" max="28" width="6.54296875" style="744" customWidth="1"/>
    <col min="29" max="29" width="15" style="744" customWidth="1"/>
    <col min="30" max="30" width="15.7265625" style="744" customWidth="1"/>
    <col min="31" max="16384" width="9" style="744"/>
  </cols>
  <sheetData>
    <row r="1" spans="1:30" ht="16.5" x14ac:dyDescent="0.45">
      <c r="E1" s="749"/>
      <c r="F1" s="750"/>
      <c r="G1" s="750"/>
      <c r="H1" s="750"/>
      <c r="I1" s="2518"/>
    </row>
    <row r="2" spans="1:30" x14ac:dyDescent="0.45">
      <c r="E2" s="751"/>
      <c r="F2" s="752"/>
      <c r="G2" s="752"/>
      <c r="H2" s="752"/>
      <c r="I2" s="2519"/>
    </row>
    <row r="4" spans="1:30" ht="16.5" x14ac:dyDescent="0.45">
      <c r="E4" s="381" t="str">
        <f>+CDSPS!$C$5</f>
        <v xml:space="preserve">Đơn vị : </v>
      </c>
      <c r="H4" s="382" t="s">
        <v>1519</v>
      </c>
      <c r="I4" s="745"/>
    </row>
    <row r="5" spans="1:30" ht="16.5" x14ac:dyDescent="0.45">
      <c r="E5" s="381" t="str">
        <f>+CDSPS!$C$6</f>
        <v xml:space="preserve">Địa chỉ : </v>
      </c>
      <c r="H5" s="382" t="s">
        <v>2567</v>
      </c>
      <c r="I5" s="745"/>
    </row>
    <row r="6" spans="1:30" ht="16.5" x14ac:dyDescent="0.45">
      <c r="E6" s="381" t="str">
        <f>+CDSPS!$C$7</f>
        <v xml:space="preserve">Mã số thuế : </v>
      </c>
      <c r="H6" s="382" t="s">
        <v>2568</v>
      </c>
      <c r="I6" s="745"/>
    </row>
    <row r="7" spans="1:30" ht="26.5" thickBot="1" x14ac:dyDescent="0.5">
      <c r="E7" s="753" t="s">
        <v>305</v>
      </c>
      <c r="F7" s="753"/>
      <c r="G7" s="753"/>
      <c r="H7" s="753"/>
      <c r="I7" s="753"/>
    </row>
    <row r="8" spans="1:30" ht="16.5" x14ac:dyDescent="0.45">
      <c r="E8" s="754" t="s">
        <v>1667</v>
      </c>
      <c r="F8" s="754"/>
      <c r="G8" s="754"/>
      <c r="H8" s="754"/>
      <c r="I8" s="754"/>
    </row>
    <row r="9" spans="1:30" ht="16.5" x14ac:dyDescent="0.45">
      <c r="E9" s="2512" t="str">
        <f>CDSPS!$E$9&amp;" "&amp;CDSPS!$F$9&amp;" NĂM "&amp;KB_Nam</f>
        <v>TỪ THÁNG 1 ĐẾN THÁNG 9 NĂM 2026</v>
      </c>
      <c r="F9" s="2520"/>
      <c r="G9" s="2520"/>
      <c r="H9" s="2520"/>
      <c r="I9" s="2520"/>
    </row>
    <row r="10" spans="1:30" x14ac:dyDescent="0.45">
      <c r="I10" s="755" t="s">
        <v>237</v>
      </c>
    </row>
    <row r="11" spans="1:30" ht="38.25" customHeight="1" x14ac:dyDescent="0.45">
      <c r="E11" s="756" t="s">
        <v>281</v>
      </c>
      <c r="F11" s="757" t="s">
        <v>307</v>
      </c>
      <c r="G11" s="757" t="s">
        <v>308</v>
      </c>
      <c r="H11" s="757" t="s">
        <v>283</v>
      </c>
      <c r="I11" s="765" t="s">
        <v>284</v>
      </c>
      <c r="J11" s="737" t="s">
        <v>121</v>
      </c>
      <c r="K11" s="430"/>
      <c r="L11" s="2515" t="s">
        <v>1668</v>
      </c>
      <c r="M11" s="2516"/>
      <c r="N11" s="2517"/>
      <c r="P11" s="2515" t="s">
        <v>1669</v>
      </c>
      <c r="Q11" s="2516"/>
      <c r="R11" s="2517"/>
      <c r="T11" s="2515" t="s">
        <v>1670</v>
      </c>
      <c r="U11" s="2516"/>
      <c r="V11" s="2517"/>
      <c r="X11" s="2515" t="s">
        <v>1671</v>
      </c>
      <c r="Y11" s="2516"/>
      <c r="Z11" s="2517"/>
      <c r="AB11" s="2515" t="s">
        <v>1672</v>
      </c>
      <c r="AC11" s="2516"/>
      <c r="AD11" s="2517"/>
    </row>
    <row r="12" spans="1:30" x14ac:dyDescent="0.45">
      <c r="E12" s="758" t="s">
        <v>27</v>
      </c>
      <c r="F12" s="759" t="s">
        <v>28</v>
      </c>
      <c r="G12" s="759" t="s">
        <v>29</v>
      </c>
      <c r="H12" s="759" t="s">
        <v>53</v>
      </c>
      <c r="I12" s="766" t="s">
        <v>54</v>
      </c>
      <c r="J12" s="738" t="s">
        <v>122</v>
      </c>
      <c r="K12" s="430"/>
      <c r="L12" s="775" t="s">
        <v>268</v>
      </c>
      <c r="M12" s="776" t="s">
        <v>1428</v>
      </c>
      <c r="N12" s="777" t="s">
        <v>1427</v>
      </c>
      <c r="P12" s="775" t="s">
        <v>268</v>
      </c>
      <c r="Q12" s="776" t="s">
        <v>1428</v>
      </c>
      <c r="R12" s="777" t="s">
        <v>1427</v>
      </c>
      <c r="T12" s="775" t="s">
        <v>268</v>
      </c>
      <c r="U12" s="776" t="s">
        <v>1428</v>
      </c>
      <c r="V12" s="777" t="s">
        <v>1427</v>
      </c>
      <c r="X12" s="775" t="s">
        <v>268</v>
      </c>
      <c r="Y12" s="776" t="s">
        <v>1428</v>
      </c>
      <c r="Z12" s="777" t="s">
        <v>1427</v>
      </c>
      <c r="AB12" s="775" t="s">
        <v>268</v>
      </c>
      <c r="AC12" s="776" t="s">
        <v>1428</v>
      </c>
      <c r="AD12" s="777" t="s">
        <v>1427</v>
      </c>
    </row>
    <row r="13" spans="1:30" ht="16.5" x14ac:dyDescent="0.45">
      <c r="E13" s="1751" t="s">
        <v>860</v>
      </c>
      <c r="F13" s="1752" t="s">
        <v>1850</v>
      </c>
      <c r="G13" s="1753"/>
      <c r="H13" s="1754"/>
      <c r="I13" s="1754"/>
      <c r="J13" s="1750">
        <f t="shared" ref="J13:J96" si="0">+IF(F13="",0,1)</f>
        <v>1</v>
      </c>
      <c r="L13" s="779">
        <v>131</v>
      </c>
      <c r="M13" s="761">
        <f>VLOOKUP($L13,CDKT!$F$14:$I$147,3,0)</f>
        <v>0</v>
      </c>
      <c r="N13" s="762">
        <f>VLOOKUP($L13,CDKT!$F$14:$I$147,4,0)</f>
        <v>0</v>
      </c>
      <c r="P13" s="779">
        <v>141</v>
      </c>
      <c r="Q13" s="761">
        <f>VLOOKUP(P13,CDKT!$F$14:$I$147,3,0)</f>
        <v>0</v>
      </c>
      <c r="R13" s="762">
        <f>VLOOKUP(P13,CDKT!$F$14:$I$147,4,0)</f>
        <v>0</v>
      </c>
      <c r="T13" s="779">
        <v>311</v>
      </c>
      <c r="U13" s="761">
        <f>VLOOKUP(T13,CDKT!$F$14:$I$147,3,0)</f>
        <v>0</v>
      </c>
      <c r="V13" s="762">
        <f>VLOOKUP(T13,CDKT!$F$14:$I$147,4,0)</f>
        <v>0</v>
      </c>
      <c r="X13" s="779">
        <v>261</v>
      </c>
      <c r="Y13" s="761">
        <f>VLOOKUP(X13,CDKT!$F$14:$I$147,3,0)</f>
        <v>0</v>
      </c>
      <c r="Z13" s="762">
        <f>VLOOKUP(X13,CDKT!$F$14:$I$147,4,0)</f>
        <v>0</v>
      </c>
      <c r="AB13" s="779">
        <v>121</v>
      </c>
      <c r="AC13" s="761">
        <f>VLOOKUP(AB13,CDKT!$F$14:$I$147,3,0)</f>
        <v>0</v>
      </c>
      <c r="AD13" s="762">
        <f>VLOOKUP(AB13,CDKT!$F$14:$I$147,4,0)</f>
        <v>0</v>
      </c>
    </row>
    <row r="14" spans="1:30" x14ac:dyDescent="0.45">
      <c r="E14" s="1825" t="s">
        <v>1673</v>
      </c>
      <c r="F14" s="1826">
        <v>1</v>
      </c>
      <c r="G14" s="1827"/>
      <c r="H14" s="1828">
        <f>KQKD!H28</f>
        <v>0</v>
      </c>
      <c r="I14" s="1828"/>
      <c r="J14" s="1750">
        <f t="shared" si="0"/>
        <v>1</v>
      </c>
      <c r="L14" s="780">
        <v>132</v>
      </c>
      <c r="M14" s="782">
        <f>VLOOKUP($L14,CDKT!$F$14:$I$147,3,0)</f>
        <v>0</v>
      </c>
      <c r="N14" s="783">
        <f>VLOOKUP($L14,CDKT!$F$14:$I$147,4,0)</f>
        <v>0</v>
      </c>
      <c r="P14" s="780"/>
      <c r="Q14" s="782"/>
      <c r="R14" s="783"/>
      <c r="T14" s="780">
        <v>312</v>
      </c>
      <c r="U14" s="782">
        <f>VLOOKUP(T14,CDKT!$F$14:$I$147,3,0)</f>
        <v>0</v>
      </c>
      <c r="V14" s="783">
        <f>VLOOKUP(T14,CDKT!$F$14:$I$147,4,0)</f>
        <v>0</v>
      </c>
      <c r="X14" s="780">
        <v>151</v>
      </c>
      <c r="Y14" s="782">
        <f>VLOOKUP(X14,CDKT!$F$14:$I$147,3,0)</f>
        <v>0</v>
      </c>
      <c r="Z14" s="783">
        <f>VLOOKUP(X14,CDKT!$F$14:$I$147,4,0)</f>
        <v>0</v>
      </c>
      <c r="AB14" s="780"/>
      <c r="AC14" s="782"/>
      <c r="AD14" s="783"/>
    </row>
    <row r="15" spans="1:30" s="124" customFormat="1" ht="16.5" x14ac:dyDescent="0.45">
      <c r="A15" s="123"/>
      <c r="B15" s="123"/>
      <c r="C15" s="123"/>
      <c r="D15" s="123"/>
      <c r="E15" s="1829" t="s">
        <v>1674</v>
      </c>
      <c r="F15" s="1830"/>
      <c r="G15" s="1831"/>
      <c r="H15" s="1832"/>
      <c r="I15" s="1832"/>
      <c r="J15" s="1824">
        <f t="shared" si="0"/>
        <v>0</v>
      </c>
      <c r="K15" s="123"/>
      <c r="L15" s="778">
        <v>133</v>
      </c>
      <c r="M15" s="760">
        <f>VLOOKUP($L15,CDKT!$F$14:$I$147,3,0)</f>
        <v>0</v>
      </c>
      <c r="N15" s="760">
        <f>VLOOKUP($L15,CDKT!$F$14:$I$147,4,0)</f>
        <v>0</v>
      </c>
      <c r="O15" s="123"/>
      <c r="P15" s="778"/>
      <c r="Q15" s="760"/>
      <c r="R15" s="760"/>
      <c r="S15" s="123"/>
      <c r="T15" s="778">
        <v>313</v>
      </c>
      <c r="U15" s="760">
        <f>VLOOKUP(T15,CDKT!$F$14:$I$147,3,0)</f>
        <v>0</v>
      </c>
      <c r="V15" s="760">
        <f>VLOOKUP(T15,CDKT!$F$14:$I$147,4,0)</f>
        <v>0</v>
      </c>
      <c r="W15" s="123"/>
      <c r="X15" s="778"/>
      <c r="Y15" s="760"/>
      <c r="Z15" s="760"/>
      <c r="AA15" s="123"/>
      <c r="AB15" s="778"/>
      <c r="AC15" s="760"/>
      <c r="AD15" s="760"/>
    </row>
    <row r="16" spans="1:30" x14ac:dyDescent="0.45">
      <c r="E16" s="1825" t="s">
        <v>1675</v>
      </c>
      <c r="F16" s="1826">
        <v>2</v>
      </c>
      <c r="G16" s="1833"/>
      <c r="H16" s="1828">
        <f>+VLOOKUP(214,Bang_CDSPS,6,0)</f>
        <v>0</v>
      </c>
      <c r="I16" s="1828"/>
      <c r="J16" s="1750">
        <f t="shared" si="0"/>
        <v>1</v>
      </c>
      <c r="L16" s="779">
        <v>136</v>
      </c>
      <c r="M16" s="761">
        <f>VLOOKUP($L16,CDKT!$F$14:$I$147,3,0)</f>
        <v>0</v>
      </c>
      <c r="N16" s="762">
        <f>VLOOKUP($L16,CDKT!$F$14:$I$147,4,0)</f>
        <v>0</v>
      </c>
      <c r="P16" s="779"/>
      <c r="Q16" s="761"/>
      <c r="R16" s="762"/>
      <c r="T16" s="779">
        <v>314</v>
      </c>
      <c r="U16" s="761">
        <f>VLOOKUP(T16,CDKT!$F$14:$I$147,3,0)</f>
        <v>0</v>
      </c>
      <c r="V16" s="762">
        <f>VLOOKUP(T16,CDKT!$F$14:$I$147,4,0)</f>
        <v>0</v>
      </c>
      <c r="X16" s="779"/>
      <c r="Y16" s="761"/>
      <c r="Z16" s="762"/>
      <c r="AB16" s="779"/>
      <c r="AC16" s="761"/>
      <c r="AD16" s="762"/>
    </row>
    <row r="17" spans="1:31" x14ac:dyDescent="0.45">
      <c r="E17" s="1825" t="s">
        <v>1676</v>
      </c>
      <c r="F17" s="1826">
        <v>3</v>
      </c>
      <c r="G17" s="1833"/>
      <c r="H17" s="1828">
        <f>+VLOOKUP(229,Bang_CDSPS,8,0)-VLOOKUP(229,Bang_CDSPS,4,0)</f>
        <v>0</v>
      </c>
      <c r="I17" s="1828"/>
      <c r="J17" s="1750">
        <f t="shared" si="0"/>
        <v>1</v>
      </c>
      <c r="L17" s="781">
        <v>152</v>
      </c>
      <c r="M17" s="763">
        <f>VLOOKUP($L17,CDKT!$F$14:$I$147,3,0)</f>
        <v>0</v>
      </c>
      <c r="N17" s="764">
        <f>VLOOKUP($L17,CDKT!$F$14:$I$147,4,0)</f>
        <v>0</v>
      </c>
      <c r="P17" s="781"/>
      <c r="Q17" s="763"/>
      <c r="R17" s="764"/>
      <c r="T17" s="781">
        <v>315</v>
      </c>
      <c r="U17" s="763">
        <f>VLOOKUP(T17,CDKT!$F$14:$I$147,3,0)</f>
        <v>0</v>
      </c>
      <c r="V17" s="764">
        <f>VLOOKUP(T17,CDKT!$F$14:$I$147,4,0)</f>
        <v>0</v>
      </c>
      <c r="X17" s="781"/>
      <c r="Y17" s="763"/>
      <c r="Z17" s="764"/>
      <c r="AB17" s="781"/>
      <c r="AC17" s="763"/>
      <c r="AD17" s="764"/>
    </row>
    <row r="18" spans="1:31" x14ac:dyDescent="0.45">
      <c r="E18" s="1825" t="s">
        <v>1677</v>
      </c>
      <c r="F18" s="1826">
        <v>4</v>
      </c>
      <c r="G18" s="1833"/>
      <c r="H18" s="1828">
        <f>+SUM(H19:H20)</f>
        <v>0</v>
      </c>
      <c r="I18" s="1828"/>
      <c r="J18" s="1750">
        <f t="shared" si="0"/>
        <v>1</v>
      </c>
      <c r="L18" s="780">
        <v>153</v>
      </c>
      <c r="M18" s="782">
        <f>VLOOKUP($L18,CDKT!$F$14:$I$147,3,0)</f>
        <v>0</v>
      </c>
      <c r="N18" s="783">
        <f>VLOOKUP($L18,CDKT!$F$14:$I$147,4,0)</f>
        <v>0</v>
      </c>
      <c r="P18" s="780"/>
      <c r="Q18" s="782"/>
      <c r="R18" s="783"/>
      <c r="T18" s="780">
        <v>316</v>
      </c>
      <c r="U18" s="782">
        <f>VLOOKUP(T18,CDKT!$F$14:$I$147,3,0)</f>
        <v>0</v>
      </c>
      <c r="V18" s="783">
        <f>VLOOKUP(T18,CDKT!$F$14:$I$147,4,0)</f>
        <v>0</v>
      </c>
      <c r="X18" s="780"/>
      <c r="Y18" s="782"/>
      <c r="Z18" s="783"/>
      <c r="AB18" s="780"/>
      <c r="AC18" s="782"/>
      <c r="AD18" s="783"/>
    </row>
    <row r="19" spans="1:31" s="124" customFormat="1" ht="16.5" x14ac:dyDescent="0.45">
      <c r="A19" s="123"/>
      <c r="B19" s="123"/>
      <c r="C19" s="123"/>
      <c r="D19" s="123"/>
      <c r="E19" s="1834" t="s">
        <v>752</v>
      </c>
      <c r="F19" s="1835"/>
      <c r="G19" s="1836" t="s">
        <v>1149</v>
      </c>
      <c r="H19" s="1837">
        <v>0</v>
      </c>
      <c r="I19" s="1837"/>
      <c r="J19" s="1824">
        <f t="shared" si="0"/>
        <v>0</v>
      </c>
      <c r="K19" s="123"/>
      <c r="L19" s="125"/>
      <c r="M19" s="126"/>
      <c r="N19" s="126"/>
      <c r="O19" s="123"/>
      <c r="P19" s="125"/>
      <c r="Q19" s="126"/>
      <c r="R19" s="126"/>
      <c r="S19" s="123"/>
      <c r="T19" s="125">
        <v>319</v>
      </c>
      <c r="U19" s="126">
        <f>VLOOKUP(T19,CDKT!$F$14:$I$147,3,0)</f>
        <v>0</v>
      </c>
      <c r="V19" s="126">
        <f>VLOOKUP(T19,CDKT!$F$14:$I$147,4,0)</f>
        <v>0</v>
      </c>
      <c r="W19" s="123"/>
      <c r="X19" s="125"/>
      <c r="Y19" s="126"/>
      <c r="Z19" s="126"/>
      <c r="AA19" s="123"/>
      <c r="AB19" s="125"/>
      <c r="AC19" s="126"/>
      <c r="AD19" s="126"/>
    </row>
    <row r="20" spans="1:31" s="124" customFormat="1" ht="16.5" x14ac:dyDescent="0.45">
      <c r="A20" s="123"/>
      <c r="B20" s="123"/>
      <c r="C20" s="123"/>
      <c r="D20" s="123"/>
      <c r="E20" s="1834" t="s">
        <v>753</v>
      </c>
      <c r="F20" s="1835"/>
      <c r="G20" s="1836" t="s">
        <v>1148</v>
      </c>
      <c r="H20" s="1837">
        <v>0</v>
      </c>
      <c r="I20" s="1837"/>
      <c r="J20" s="1824">
        <f t="shared" si="0"/>
        <v>0</v>
      </c>
      <c r="K20" s="123"/>
      <c r="L20" s="125"/>
      <c r="M20" s="127"/>
      <c r="N20" s="127"/>
      <c r="O20" s="123"/>
      <c r="P20" s="125"/>
      <c r="Q20" s="127"/>
      <c r="R20" s="127"/>
      <c r="S20" s="123"/>
      <c r="T20" s="125">
        <v>318</v>
      </c>
      <c r="U20" s="126">
        <f>VLOOKUP(T20,CDKT!$F$14:$I$147,3,0)</f>
        <v>0</v>
      </c>
      <c r="V20" s="126">
        <f>VLOOKUP(T20,CDKT!$F$14:$I$147,4,0)</f>
        <v>0</v>
      </c>
      <c r="W20" s="123"/>
      <c r="X20" s="125"/>
      <c r="Y20" s="127"/>
      <c r="Z20" s="127"/>
      <c r="AA20" s="123"/>
      <c r="AB20" s="125"/>
      <c r="AC20" s="127"/>
      <c r="AD20" s="127"/>
    </row>
    <row r="21" spans="1:31" x14ac:dyDescent="0.45">
      <c r="E21" s="1825" t="s">
        <v>1678</v>
      </c>
      <c r="F21" s="1826">
        <v>5</v>
      </c>
      <c r="G21" s="1833"/>
      <c r="H21" s="1828">
        <f>-SUM(H22:H24)</f>
        <v>0</v>
      </c>
      <c r="I21" s="1828"/>
      <c r="J21" s="1750">
        <f t="shared" si="0"/>
        <v>1</v>
      </c>
      <c r="L21" s="784"/>
      <c r="M21" s="785"/>
      <c r="N21" s="785"/>
      <c r="P21" s="784"/>
      <c r="Q21" s="785"/>
      <c r="R21" s="785"/>
      <c r="T21" s="784"/>
      <c r="U21" s="785"/>
      <c r="V21" s="785"/>
      <c r="X21" s="784"/>
      <c r="Y21" s="785"/>
      <c r="Z21" s="785"/>
      <c r="AB21" s="784"/>
      <c r="AC21" s="785"/>
      <c r="AD21" s="785"/>
    </row>
    <row r="22" spans="1:31" s="124" customFormat="1" ht="16.5" x14ac:dyDescent="0.45">
      <c r="A22" s="123"/>
      <c r="B22" s="123"/>
      <c r="C22" s="123"/>
      <c r="D22" s="123"/>
      <c r="E22" s="1838" t="s">
        <v>752</v>
      </c>
      <c r="F22" s="1839"/>
      <c r="G22" s="1839">
        <v>711</v>
      </c>
      <c r="H22" s="1840">
        <v>0</v>
      </c>
      <c r="I22" s="1840"/>
      <c r="J22" s="1824">
        <f t="shared" si="0"/>
        <v>0</v>
      </c>
      <c r="K22" s="123"/>
      <c r="L22" s="786"/>
      <c r="M22" s="787">
        <f>SUM(M13:M21)</f>
        <v>0</v>
      </c>
      <c r="N22" s="787">
        <f>SUM(N13:N21)</f>
        <v>0</v>
      </c>
      <c r="O22" s="123"/>
      <c r="P22" s="786"/>
      <c r="Q22" s="787">
        <f>SUM(Q13:Q21)</f>
        <v>0</v>
      </c>
      <c r="R22" s="787">
        <f>SUM(R13:R21)</f>
        <v>0</v>
      </c>
      <c r="S22" s="123"/>
      <c r="T22" s="786"/>
      <c r="U22" s="787">
        <f>SUM(U13:U21)</f>
        <v>0</v>
      </c>
      <c r="V22" s="787">
        <f>SUM(V13:V21)</f>
        <v>0</v>
      </c>
      <c r="W22" s="123"/>
      <c r="X22" s="786"/>
      <c r="Y22" s="787">
        <f>SUM(Y13:Y21)</f>
        <v>0</v>
      </c>
      <c r="Z22" s="787">
        <f>SUM(Z13:Z21)</f>
        <v>0</v>
      </c>
      <c r="AA22" s="123"/>
      <c r="AB22" s="786"/>
      <c r="AC22" s="787">
        <f>SUM(AC13:AC21)</f>
        <v>0</v>
      </c>
      <c r="AD22" s="787">
        <f>SUM(AD13:AD21)</f>
        <v>0</v>
      </c>
    </row>
    <row r="23" spans="1:31" s="124" customFormat="1" ht="16.5" x14ac:dyDescent="0.45">
      <c r="A23" s="123"/>
      <c r="B23" s="123"/>
      <c r="C23" s="123"/>
      <c r="D23" s="123"/>
      <c r="E23" s="1838" t="s">
        <v>753</v>
      </c>
      <c r="F23" s="1839"/>
      <c r="G23" s="1839" t="s">
        <v>1846</v>
      </c>
      <c r="H23" s="1840">
        <v>0</v>
      </c>
      <c r="I23" s="1840"/>
      <c r="J23" s="1824">
        <f t="shared" si="0"/>
        <v>0</v>
      </c>
      <c r="K23" s="123"/>
      <c r="L23" s="123"/>
      <c r="M23" s="123"/>
      <c r="N23" s="123"/>
      <c r="O23" s="123"/>
      <c r="P23" s="123"/>
      <c r="Q23" s="123"/>
      <c r="R23" s="123"/>
      <c r="S23" s="123"/>
      <c r="T23" s="123"/>
      <c r="U23" s="123"/>
      <c r="V23" s="123"/>
      <c r="W23" s="123"/>
      <c r="X23" s="123"/>
      <c r="Y23" s="123"/>
      <c r="Z23" s="123"/>
      <c r="AA23" s="123"/>
      <c r="AB23" s="123"/>
      <c r="AC23" s="123"/>
      <c r="AD23" s="123"/>
      <c r="AE23" s="123"/>
    </row>
    <row r="24" spans="1:31" s="124" customFormat="1" ht="16.5" x14ac:dyDescent="0.45">
      <c r="A24" s="123"/>
      <c r="B24" s="123"/>
      <c r="C24" s="123"/>
      <c r="D24" s="123"/>
      <c r="E24" s="1838" t="s">
        <v>752</v>
      </c>
      <c r="F24" s="1835"/>
      <c r="G24" s="1839">
        <v>5151</v>
      </c>
      <c r="H24" s="1840">
        <v>0</v>
      </c>
      <c r="I24" s="1840"/>
      <c r="J24" s="1824">
        <f t="shared" si="0"/>
        <v>0</v>
      </c>
      <c r="K24" s="123"/>
      <c r="L24" s="123"/>
      <c r="M24" s="123"/>
      <c r="N24" s="123"/>
      <c r="O24" s="123"/>
      <c r="P24" s="123"/>
      <c r="Q24" s="123"/>
      <c r="R24" s="123"/>
      <c r="S24" s="123"/>
      <c r="T24" s="123"/>
      <c r="U24" s="123"/>
      <c r="V24" s="123"/>
      <c r="W24" s="123"/>
      <c r="X24" s="123"/>
      <c r="Y24" s="123"/>
      <c r="Z24" s="123"/>
      <c r="AA24" s="123"/>
      <c r="AB24" s="123"/>
      <c r="AC24" s="123"/>
      <c r="AD24" s="123"/>
      <c r="AE24" s="123"/>
    </row>
    <row r="25" spans="1:31" x14ac:dyDescent="0.45">
      <c r="E25" s="1825" t="s">
        <v>1679</v>
      </c>
      <c r="F25" s="1826">
        <v>6</v>
      </c>
      <c r="G25" s="1833"/>
      <c r="H25" s="1828">
        <f>+KQKD!H20</f>
        <v>0</v>
      </c>
      <c r="I25" s="1828"/>
      <c r="J25" s="1750">
        <f t="shared" si="0"/>
        <v>1</v>
      </c>
    </row>
    <row r="26" spans="1:31" x14ac:dyDescent="0.45">
      <c r="E26" s="1825" t="s">
        <v>1680</v>
      </c>
      <c r="F26" s="1826">
        <v>7</v>
      </c>
      <c r="G26" s="1833"/>
      <c r="H26" s="1828"/>
      <c r="I26" s="1828"/>
      <c r="J26" s="1750">
        <f t="shared" si="0"/>
        <v>1</v>
      </c>
    </row>
    <row r="27" spans="1:31" x14ac:dyDescent="0.45">
      <c r="E27" s="1825" t="s">
        <v>1681</v>
      </c>
      <c r="F27" s="1826">
        <v>8</v>
      </c>
      <c r="G27" s="1833"/>
      <c r="H27" s="1828">
        <f>+H14+H16+H17+H18+H21+H25+H26</f>
        <v>0</v>
      </c>
      <c r="I27" s="1828"/>
      <c r="J27" s="1750">
        <f t="shared" si="0"/>
        <v>1</v>
      </c>
    </row>
    <row r="28" spans="1:31" x14ac:dyDescent="0.45">
      <c r="E28" s="1825" t="s">
        <v>1682</v>
      </c>
      <c r="F28" s="1826">
        <v>9</v>
      </c>
      <c r="G28" s="1833"/>
      <c r="H28" s="1828">
        <f>-M22+N22+VLOOKUP(3334,Bang_CDSPS,7,0)-VLOOKUP(3334,Bang_CDSPS,3,0)</f>
        <v>0</v>
      </c>
      <c r="I28" s="1828"/>
      <c r="J28" s="1750">
        <f t="shared" si="0"/>
        <v>1</v>
      </c>
    </row>
    <row r="29" spans="1:31" x14ac:dyDescent="0.45">
      <c r="E29" s="1825" t="s">
        <v>1683</v>
      </c>
      <c r="F29" s="1826">
        <v>10</v>
      </c>
      <c r="G29" s="1833"/>
      <c r="H29" s="1828">
        <f>-Q22+R22</f>
        <v>0</v>
      </c>
      <c r="I29" s="1828"/>
      <c r="J29" s="1750">
        <f t="shared" si="0"/>
        <v>1</v>
      </c>
    </row>
    <row r="30" spans="1:31" x14ac:dyDescent="0.45">
      <c r="E30" s="1825" t="s">
        <v>1684</v>
      </c>
      <c r="F30" s="1826">
        <v>11</v>
      </c>
      <c r="G30" s="1833"/>
      <c r="H30" s="1828">
        <f>+U22-V22-VLOOKUP(3334,Bang_CDSPS,8,0)+VLOOKUP(3334,Bang_CDSPS,4,0)</f>
        <v>0</v>
      </c>
      <c r="I30" s="1828"/>
      <c r="J30" s="1750">
        <f t="shared" si="0"/>
        <v>1</v>
      </c>
    </row>
    <row r="31" spans="1:31" s="367" customFormat="1" x14ac:dyDescent="0.45">
      <c r="E31" s="1825" t="s">
        <v>1685</v>
      </c>
      <c r="F31" s="1826">
        <v>12</v>
      </c>
      <c r="G31" s="1833"/>
      <c r="H31" s="1828">
        <f>-Y22+Z22</f>
        <v>0</v>
      </c>
      <c r="I31" s="1828"/>
      <c r="J31" s="1750">
        <f t="shared" si="0"/>
        <v>1</v>
      </c>
    </row>
    <row r="32" spans="1:31" s="367" customFormat="1" x14ac:dyDescent="0.45">
      <c r="E32" s="1825" t="s">
        <v>1686</v>
      </c>
      <c r="F32" s="1826">
        <v>13</v>
      </c>
      <c r="G32" s="1833"/>
      <c r="H32" s="1828">
        <f>-AC22+AD22</f>
        <v>0</v>
      </c>
      <c r="I32" s="1828"/>
      <c r="J32" s="1750">
        <f t="shared" si="0"/>
        <v>1</v>
      </c>
    </row>
    <row r="33" spans="1:31" s="367" customFormat="1" x14ac:dyDescent="0.45">
      <c r="E33" s="1825" t="s">
        <v>1687</v>
      </c>
      <c r="F33" s="1826">
        <v>14</v>
      </c>
      <c r="G33" s="1833"/>
      <c r="H33" s="1828">
        <f>-H25</f>
        <v>0</v>
      </c>
      <c r="I33" s="1828"/>
      <c r="J33" s="1750">
        <f t="shared" si="0"/>
        <v>1</v>
      </c>
    </row>
    <row r="34" spans="1:31" s="367" customFormat="1" x14ac:dyDescent="0.45">
      <c r="E34" s="1825" t="s">
        <v>1688</v>
      </c>
      <c r="F34" s="1826">
        <v>15</v>
      </c>
      <c r="G34" s="1833"/>
      <c r="H34" s="1828">
        <f>-VLOOKUP(3334,Bang_CDSPS,5,0)</f>
        <v>0</v>
      </c>
      <c r="I34" s="1828"/>
      <c r="J34" s="1750">
        <f t="shared" si="0"/>
        <v>1</v>
      </c>
    </row>
    <row r="35" spans="1:31" s="367" customFormat="1" x14ac:dyDescent="0.45">
      <c r="E35" s="1825" t="s">
        <v>1689</v>
      </c>
      <c r="F35" s="1826">
        <v>16</v>
      </c>
      <c r="G35" s="1833"/>
      <c r="H35" s="1828">
        <f>+SUM(H36:H44)</f>
        <v>0</v>
      </c>
      <c r="I35" s="1828"/>
      <c r="J35" s="1750">
        <f t="shared" si="0"/>
        <v>1</v>
      </c>
    </row>
    <row r="36" spans="1:31" s="3" customFormat="1" x14ac:dyDescent="0.45">
      <c r="E36" s="1838" t="s">
        <v>752</v>
      </c>
      <c r="F36" s="1839"/>
      <c r="G36" s="1841" t="s">
        <v>1838</v>
      </c>
      <c r="H36" s="1842">
        <v>0</v>
      </c>
      <c r="I36" s="1842"/>
      <c r="J36" s="1824">
        <f t="shared" si="0"/>
        <v>0</v>
      </c>
    </row>
    <row r="37" spans="1:31" s="3" customFormat="1" x14ac:dyDescent="0.45">
      <c r="E37" s="1838" t="s">
        <v>752</v>
      </c>
      <c r="F37" s="1839"/>
      <c r="G37" s="1841" t="s">
        <v>1839</v>
      </c>
      <c r="H37" s="1842">
        <v>0</v>
      </c>
      <c r="I37" s="1842"/>
      <c r="J37" s="1824">
        <f t="shared" si="0"/>
        <v>0</v>
      </c>
    </row>
    <row r="38" spans="1:31" s="3" customFormat="1" x14ac:dyDescent="0.45">
      <c r="E38" s="1838" t="s">
        <v>752</v>
      </c>
      <c r="F38" s="1839"/>
      <c r="G38" s="1841" t="s">
        <v>1497</v>
      </c>
      <c r="H38" s="1842">
        <v>0</v>
      </c>
      <c r="I38" s="1842"/>
      <c r="J38" s="1824">
        <f t="shared" si="0"/>
        <v>0</v>
      </c>
    </row>
    <row r="39" spans="1:31" s="3" customFormat="1" x14ac:dyDescent="0.45">
      <c r="E39" s="1838" t="s">
        <v>752</v>
      </c>
      <c r="F39" s="1839"/>
      <c r="G39" s="1841" t="s">
        <v>1131</v>
      </c>
      <c r="H39" s="1842">
        <v>0</v>
      </c>
      <c r="I39" s="1842"/>
      <c r="J39" s="1824">
        <f t="shared" si="0"/>
        <v>0</v>
      </c>
    </row>
    <row r="40" spans="1:31" s="124" customFormat="1" ht="16.5" x14ac:dyDescent="0.45">
      <c r="A40" s="123"/>
      <c r="B40" s="123"/>
      <c r="C40" s="123"/>
      <c r="D40" s="123"/>
      <c r="E40" s="1838" t="s">
        <v>752</v>
      </c>
      <c r="F40" s="1839"/>
      <c r="G40" s="1841" t="s">
        <v>1840</v>
      </c>
      <c r="H40" s="1842">
        <v>0</v>
      </c>
      <c r="I40" s="1842"/>
      <c r="J40" s="1824">
        <f t="shared" si="0"/>
        <v>0</v>
      </c>
      <c r="K40" s="123"/>
      <c r="L40" s="123"/>
      <c r="M40" s="123"/>
      <c r="N40" s="123"/>
      <c r="O40" s="123"/>
      <c r="P40" s="123"/>
      <c r="Q40" s="123"/>
      <c r="R40" s="123"/>
      <c r="S40" s="123"/>
      <c r="T40" s="123"/>
      <c r="U40" s="123"/>
      <c r="V40" s="123"/>
      <c r="W40" s="123"/>
      <c r="X40" s="123"/>
      <c r="Y40" s="123"/>
      <c r="Z40" s="123"/>
      <c r="AA40" s="123"/>
      <c r="AB40" s="123"/>
      <c r="AC40" s="123"/>
      <c r="AD40" s="123"/>
      <c r="AE40" s="123"/>
    </row>
    <row r="41" spans="1:31" s="3" customFormat="1" x14ac:dyDescent="0.45">
      <c r="E41" s="1838" t="s">
        <v>752</v>
      </c>
      <c r="F41" s="1839"/>
      <c r="G41" s="1841" t="s">
        <v>1841</v>
      </c>
      <c r="H41" s="1842">
        <v>0</v>
      </c>
      <c r="I41" s="1842"/>
      <c r="J41" s="1824">
        <f t="shared" si="0"/>
        <v>0</v>
      </c>
    </row>
    <row r="42" spans="1:31" s="3" customFormat="1" x14ac:dyDescent="0.45">
      <c r="E42" s="1838" t="s">
        <v>752</v>
      </c>
      <c r="F42" s="1839"/>
      <c r="G42" s="1841" t="s">
        <v>1842</v>
      </c>
      <c r="H42" s="1842">
        <v>0</v>
      </c>
      <c r="I42" s="1842"/>
      <c r="J42" s="1824">
        <f>+IF(G42="",1,0)</f>
        <v>0</v>
      </c>
    </row>
    <row r="43" spans="1:31" s="3" customFormat="1" x14ac:dyDescent="0.45">
      <c r="E43" s="1838" t="s">
        <v>752</v>
      </c>
      <c r="F43" s="1839"/>
      <c r="G43" s="1841" t="s">
        <v>1843</v>
      </c>
      <c r="H43" s="1842">
        <v>0</v>
      </c>
      <c r="I43" s="1842"/>
      <c r="J43" s="1824">
        <f>+IF(G43="",1,0)</f>
        <v>0</v>
      </c>
    </row>
    <row r="44" spans="1:31" s="3" customFormat="1" x14ac:dyDescent="0.45">
      <c r="E44" s="1838" t="s">
        <v>752</v>
      </c>
      <c r="F44" s="1839"/>
      <c r="G44" s="1841" t="s">
        <v>1844</v>
      </c>
      <c r="H44" s="1842">
        <v>0</v>
      </c>
      <c r="I44" s="1842"/>
      <c r="J44" s="1824">
        <f>+IF(G44="",1,0)</f>
        <v>0</v>
      </c>
    </row>
    <row r="45" spans="1:31" s="367" customFormat="1" x14ac:dyDescent="0.45">
      <c r="E45" s="1825" t="s">
        <v>1845</v>
      </c>
      <c r="F45" s="1826">
        <v>17</v>
      </c>
      <c r="G45" s="1833"/>
      <c r="H45" s="1828">
        <f>+SUM(H46:H52)</f>
        <v>0</v>
      </c>
      <c r="I45" s="1828"/>
      <c r="J45" s="1750">
        <f t="shared" si="0"/>
        <v>1</v>
      </c>
    </row>
    <row r="46" spans="1:31" s="3" customFormat="1" x14ac:dyDescent="0.45">
      <c r="E46" s="1838" t="s">
        <v>753</v>
      </c>
      <c r="F46" s="1839"/>
      <c r="G46" s="1841" t="s">
        <v>1838</v>
      </c>
      <c r="H46" s="1842">
        <v>0</v>
      </c>
      <c r="I46" s="1842"/>
      <c r="J46" s="1824">
        <f t="shared" ref="J46:J52" si="1">+IF(G46="",1,0)</f>
        <v>0</v>
      </c>
    </row>
    <row r="47" spans="1:31" s="3" customFormat="1" x14ac:dyDescent="0.45">
      <c r="E47" s="1838" t="s">
        <v>753</v>
      </c>
      <c r="F47" s="1839"/>
      <c r="G47" s="1841" t="s">
        <v>1839</v>
      </c>
      <c r="H47" s="1842">
        <v>0</v>
      </c>
      <c r="I47" s="1842"/>
      <c r="J47" s="1824">
        <f t="shared" si="1"/>
        <v>0</v>
      </c>
    </row>
    <row r="48" spans="1:31" s="124" customFormat="1" ht="16.5" x14ac:dyDescent="0.45">
      <c r="A48" s="123"/>
      <c r="B48" s="123"/>
      <c r="C48" s="123"/>
      <c r="D48" s="123"/>
      <c r="E48" s="1838" t="s">
        <v>753</v>
      </c>
      <c r="F48" s="1839"/>
      <c r="G48" s="1841" t="s">
        <v>1840</v>
      </c>
      <c r="H48" s="1842">
        <v>0</v>
      </c>
      <c r="I48" s="1842"/>
      <c r="J48" s="1824">
        <f t="shared" si="1"/>
        <v>0</v>
      </c>
      <c r="K48" s="123"/>
      <c r="L48" s="123"/>
      <c r="M48" s="123"/>
      <c r="N48" s="123"/>
      <c r="O48" s="123"/>
      <c r="P48" s="123"/>
      <c r="Q48" s="123"/>
      <c r="R48" s="123"/>
      <c r="S48" s="123"/>
      <c r="T48" s="123"/>
      <c r="U48" s="123"/>
      <c r="V48" s="123"/>
      <c r="W48" s="123"/>
      <c r="X48" s="123"/>
      <c r="Y48" s="123"/>
      <c r="Z48" s="123"/>
      <c r="AA48" s="123"/>
      <c r="AB48" s="123"/>
      <c r="AC48" s="123"/>
      <c r="AD48" s="123"/>
      <c r="AE48" s="123"/>
    </row>
    <row r="49" spans="1:30" s="124" customFormat="1" ht="16.5" x14ac:dyDescent="0.45">
      <c r="A49" s="123"/>
      <c r="B49" s="123"/>
      <c r="C49" s="123"/>
      <c r="D49" s="123"/>
      <c r="E49" s="1838" t="s">
        <v>753</v>
      </c>
      <c r="F49" s="1839"/>
      <c r="G49" s="1841" t="s">
        <v>1841</v>
      </c>
      <c r="H49" s="1842">
        <v>0</v>
      </c>
      <c r="I49" s="1842"/>
      <c r="J49" s="1824">
        <f t="shared" si="1"/>
        <v>0</v>
      </c>
      <c r="K49" s="123"/>
      <c r="L49" s="123"/>
      <c r="M49" s="123"/>
      <c r="N49" s="123"/>
      <c r="O49" s="123"/>
      <c r="P49" s="123"/>
      <c r="Q49" s="123"/>
      <c r="R49" s="123"/>
      <c r="S49" s="123"/>
      <c r="T49" s="123"/>
      <c r="U49" s="123"/>
      <c r="V49" s="123"/>
      <c r="W49" s="123"/>
      <c r="X49" s="123"/>
      <c r="Y49" s="123"/>
      <c r="Z49" s="123"/>
      <c r="AA49" s="123"/>
      <c r="AB49" s="123"/>
      <c r="AC49" s="123"/>
      <c r="AD49" s="123"/>
    </row>
    <row r="50" spans="1:30" s="124" customFormat="1" ht="16.5" x14ac:dyDescent="0.45">
      <c r="A50" s="123"/>
      <c r="B50" s="123"/>
      <c r="C50" s="123"/>
      <c r="D50" s="123"/>
      <c r="E50" s="1838" t="s">
        <v>753</v>
      </c>
      <c r="F50" s="1839"/>
      <c r="G50" s="1841" t="s">
        <v>1842</v>
      </c>
      <c r="H50" s="1842">
        <v>0</v>
      </c>
      <c r="I50" s="1842"/>
      <c r="J50" s="1824">
        <f t="shared" si="1"/>
        <v>0</v>
      </c>
      <c r="K50" s="123"/>
      <c r="L50" s="123"/>
      <c r="M50" s="123"/>
      <c r="N50" s="123"/>
      <c r="O50" s="123"/>
      <c r="P50" s="123"/>
      <c r="Q50" s="123"/>
      <c r="R50" s="123"/>
      <c r="S50" s="123"/>
      <c r="T50" s="123"/>
      <c r="U50" s="123"/>
      <c r="V50" s="123"/>
      <c r="W50" s="123"/>
      <c r="X50" s="123"/>
      <c r="Y50" s="123"/>
      <c r="Z50" s="123"/>
      <c r="AA50" s="123"/>
      <c r="AB50" s="123"/>
      <c r="AC50" s="123"/>
      <c r="AD50" s="123"/>
    </row>
    <row r="51" spans="1:30" s="3" customFormat="1" x14ac:dyDescent="0.45">
      <c r="E51" s="1838" t="s">
        <v>753</v>
      </c>
      <c r="F51" s="1839"/>
      <c r="G51" s="1841" t="s">
        <v>1843</v>
      </c>
      <c r="H51" s="1842">
        <v>0</v>
      </c>
      <c r="I51" s="1842"/>
      <c r="J51" s="1824">
        <f t="shared" si="1"/>
        <v>0</v>
      </c>
      <c r="K51" s="14"/>
    </row>
    <row r="52" spans="1:30" s="3" customFormat="1" x14ac:dyDescent="0.45">
      <c r="E52" s="1838" t="s">
        <v>753</v>
      </c>
      <c r="F52" s="1839"/>
      <c r="G52" s="1841" t="s">
        <v>1844</v>
      </c>
      <c r="H52" s="1842">
        <v>0</v>
      </c>
      <c r="I52" s="1842"/>
      <c r="J52" s="1824">
        <f t="shared" si="1"/>
        <v>0</v>
      </c>
      <c r="K52" s="14"/>
    </row>
    <row r="53" spans="1:30" s="367" customFormat="1" ht="16.5" x14ac:dyDescent="0.45">
      <c r="E53" s="1843" t="s">
        <v>317</v>
      </c>
      <c r="F53" s="1844">
        <v>20</v>
      </c>
      <c r="G53" s="1845"/>
      <c r="H53" s="1846">
        <f>+SUM(H27:H34)+H35+H45</f>
        <v>0</v>
      </c>
      <c r="I53" s="1846"/>
      <c r="J53" s="1750">
        <f t="shared" si="0"/>
        <v>1</v>
      </c>
      <c r="K53" s="495"/>
    </row>
    <row r="54" spans="1:30" s="367" customFormat="1" ht="16.5" x14ac:dyDescent="0.45">
      <c r="E54" s="1771" t="s">
        <v>318</v>
      </c>
      <c r="F54" s="1772" t="s">
        <v>1850</v>
      </c>
      <c r="G54" s="1773"/>
      <c r="H54" s="1774"/>
      <c r="I54" s="1774"/>
      <c r="J54" s="1750">
        <f t="shared" si="0"/>
        <v>1</v>
      </c>
      <c r="K54" s="495"/>
    </row>
    <row r="55" spans="1:30" s="367" customFormat="1" x14ac:dyDescent="0.45">
      <c r="E55" s="1825" t="s">
        <v>871</v>
      </c>
      <c r="F55" s="1826">
        <v>21</v>
      </c>
      <c r="G55" s="1833"/>
      <c r="H55" s="1828">
        <f>+SUM(H56:H60)</f>
        <v>0</v>
      </c>
      <c r="I55" s="1828"/>
      <c r="J55" s="1750">
        <f t="shared" si="0"/>
        <v>1</v>
      </c>
      <c r="K55" s="495"/>
    </row>
    <row r="56" spans="1:30" s="124" customFormat="1" ht="16.5" x14ac:dyDescent="0.45">
      <c r="A56" s="123"/>
      <c r="B56" s="123"/>
      <c r="C56" s="123"/>
      <c r="D56" s="123"/>
      <c r="E56" s="1838" t="s">
        <v>753</v>
      </c>
      <c r="F56" s="1839"/>
      <c r="G56" s="1841" t="s">
        <v>1847</v>
      </c>
      <c r="H56" s="1842">
        <v>0</v>
      </c>
      <c r="I56" s="1842"/>
      <c r="J56" s="1824">
        <f t="shared" si="0"/>
        <v>0</v>
      </c>
      <c r="K56" s="123"/>
      <c r="L56" s="123"/>
      <c r="M56" s="123"/>
      <c r="N56" s="123"/>
      <c r="O56" s="123"/>
      <c r="P56" s="123"/>
      <c r="Q56" s="123"/>
      <c r="R56" s="123"/>
      <c r="S56" s="123"/>
      <c r="T56" s="123"/>
      <c r="U56" s="123"/>
      <c r="V56" s="123"/>
      <c r="W56" s="123"/>
      <c r="X56" s="123"/>
      <c r="Y56" s="123"/>
      <c r="Z56" s="123"/>
      <c r="AA56" s="123"/>
      <c r="AB56" s="123"/>
      <c r="AC56" s="123"/>
      <c r="AD56" s="123"/>
    </row>
    <row r="57" spans="1:30" s="3" customFormat="1" x14ac:dyDescent="0.45">
      <c r="E57" s="1838" t="s">
        <v>753</v>
      </c>
      <c r="F57" s="1839"/>
      <c r="G57" s="1841" t="s">
        <v>150</v>
      </c>
      <c r="H57" s="1842">
        <v>0</v>
      </c>
      <c r="I57" s="1842"/>
      <c r="J57" s="1824">
        <f t="shared" si="0"/>
        <v>0</v>
      </c>
      <c r="K57" s="14"/>
    </row>
    <row r="58" spans="1:30" s="124" customFormat="1" ht="16.5" x14ac:dyDescent="0.45">
      <c r="A58" s="123"/>
      <c r="B58" s="123"/>
      <c r="C58" s="123"/>
      <c r="D58" s="123"/>
      <c r="E58" s="1838" t="s">
        <v>753</v>
      </c>
      <c r="F58" s="1839"/>
      <c r="G58" s="1841" t="s">
        <v>320</v>
      </c>
      <c r="H58" s="1842">
        <v>0</v>
      </c>
      <c r="I58" s="1842"/>
      <c r="J58" s="1824">
        <f t="shared" si="0"/>
        <v>0</v>
      </c>
      <c r="K58" s="123"/>
      <c r="L58" s="123"/>
      <c r="M58" s="123"/>
      <c r="N58" s="123"/>
      <c r="O58" s="123"/>
      <c r="P58" s="123"/>
      <c r="Q58" s="123"/>
      <c r="R58" s="123"/>
      <c r="S58" s="123"/>
      <c r="T58" s="123"/>
      <c r="U58" s="123"/>
      <c r="V58" s="123"/>
      <c r="W58" s="123"/>
      <c r="X58" s="123"/>
      <c r="Y58" s="123"/>
      <c r="Z58" s="123"/>
      <c r="AA58" s="123"/>
      <c r="AB58" s="123"/>
      <c r="AC58" s="123"/>
      <c r="AD58" s="123"/>
    </row>
    <row r="59" spans="1:30" s="124" customFormat="1" ht="16.5" x14ac:dyDescent="0.45">
      <c r="A59" s="123"/>
      <c r="B59" s="123"/>
      <c r="C59" s="123"/>
      <c r="D59" s="123"/>
      <c r="E59" s="1838" t="s">
        <v>753</v>
      </c>
      <c r="F59" s="1839"/>
      <c r="G59" s="1841" t="s">
        <v>158</v>
      </c>
      <c r="H59" s="1842">
        <v>0</v>
      </c>
      <c r="I59" s="1842"/>
      <c r="J59" s="1824">
        <f t="shared" si="0"/>
        <v>0</v>
      </c>
      <c r="K59" s="123"/>
      <c r="L59" s="123"/>
      <c r="M59" s="123"/>
      <c r="N59" s="123"/>
      <c r="O59" s="123"/>
      <c r="P59" s="123"/>
      <c r="Q59" s="123"/>
      <c r="R59" s="123"/>
      <c r="S59" s="123"/>
      <c r="T59" s="123"/>
      <c r="U59" s="123"/>
      <c r="V59" s="123"/>
      <c r="W59" s="123"/>
      <c r="X59" s="123"/>
      <c r="Y59" s="123"/>
      <c r="Z59" s="123"/>
      <c r="AA59" s="123"/>
      <c r="AB59" s="123"/>
      <c r="AC59" s="123"/>
      <c r="AD59" s="123"/>
    </row>
    <row r="60" spans="1:30" s="124" customFormat="1" ht="16.5" x14ac:dyDescent="0.45">
      <c r="A60" s="123"/>
      <c r="B60" s="123"/>
      <c r="C60" s="123"/>
      <c r="D60" s="123"/>
      <c r="E60" s="1838" t="s">
        <v>753</v>
      </c>
      <c r="F60" s="1839"/>
      <c r="G60" s="1841" t="s">
        <v>321</v>
      </c>
      <c r="H60" s="1842">
        <v>0</v>
      </c>
      <c r="I60" s="1842"/>
      <c r="J60" s="1824">
        <f t="shared" si="0"/>
        <v>0</v>
      </c>
      <c r="K60" s="123"/>
      <c r="L60" s="123"/>
      <c r="M60" s="123"/>
      <c r="N60" s="123"/>
      <c r="O60" s="123"/>
      <c r="P60" s="123"/>
      <c r="Q60" s="123"/>
      <c r="R60" s="123"/>
      <c r="S60" s="123"/>
      <c r="T60" s="123"/>
      <c r="U60" s="123"/>
      <c r="V60" s="123"/>
      <c r="W60" s="123"/>
      <c r="X60" s="123"/>
      <c r="Y60" s="123"/>
      <c r="Z60" s="123"/>
      <c r="AA60" s="123"/>
      <c r="AB60" s="123"/>
      <c r="AC60" s="123"/>
      <c r="AD60" s="123"/>
    </row>
    <row r="61" spans="1:30" s="367" customFormat="1" x14ac:dyDescent="0.45">
      <c r="E61" s="1825" t="s">
        <v>872</v>
      </c>
      <c r="F61" s="1826">
        <v>22</v>
      </c>
      <c r="G61" s="1833"/>
      <c r="H61" s="1828">
        <f>+H62</f>
        <v>0</v>
      </c>
      <c r="I61" s="1828"/>
      <c r="J61" s="1750">
        <f t="shared" si="0"/>
        <v>1</v>
      </c>
      <c r="K61" s="495"/>
    </row>
    <row r="62" spans="1:30" s="3" customFormat="1" x14ac:dyDescent="0.45">
      <c r="E62" s="1838" t="s">
        <v>752</v>
      </c>
      <c r="F62" s="1839"/>
      <c r="G62" s="1841" t="s">
        <v>220</v>
      </c>
      <c r="H62" s="1842">
        <v>0</v>
      </c>
      <c r="I62" s="1842"/>
      <c r="J62" s="1824">
        <f t="shared" si="0"/>
        <v>0</v>
      </c>
      <c r="K62" s="14"/>
    </row>
    <row r="63" spans="1:30" s="367" customFormat="1" x14ac:dyDescent="0.45">
      <c r="E63" s="1825" t="s">
        <v>1690</v>
      </c>
      <c r="F63" s="1826">
        <v>23</v>
      </c>
      <c r="G63" s="1833"/>
      <c r="H63" s="1828">
        <v>0</v>
      </c>
      <c r="I63" s="1828"/>
      <c r="J63" s="1750">
        <f t="shared" si="0"/>
        <v>1</v>
      </c>
      <c r="K63" s="495"/>
    </row>
    <row r="64" spans="1:30" s="367" customFormat="1" x14ac:dyDescent="0.45">
      <c r="E64" s="1825" t="s">
        <v>874</v>
      </c>
      <c r="F64" s="1826">
        <v>24</v>
      </c>
      <c r="G64" s="1847"/>
      <c r="H64" s="1828">
        <v>0</v>
      </c>
      <c r="I64" s="1828"/>
      <c r="J64" s="1750">
        <f t="shared" si="0"/>
        <v>1</v>
      </c>
      <c r="K64" s="495"/>
    </row>
    <row r="65" spans="1:30" x14ac:dyDescent="0.45">
      <c r="E65" s="1825" t="s">
        <v>875</v>
      </c>
      <c r="F65" s="1826">
        <v>25</v>
      </c>
      <c r="G65" s="1833"/>
      <c r="H65" s="1828">
        <f>+SUM(H66:H69)</f>
        <v>0</v>
      </c>
      <c r="I65" s="1828"/>
      <c r="J65" s="1750">
        <f t="shared" si="0"/>
        <v>1</v>
      </c>
    </row>
    <row r="66" spans="1:30" s="3" customFormat="1" x14ac:dyDescent="0.45">
      <c r="E66" s="1838" t="s">
        <v>753</v>
      </c>
      <c r="F66" s="1839"/>
      <c r="G66" s="1841" t="s">
        <v>160</v>
      </c>
      <c r="H66" s="1842">
        <v>0</v>
      </c>
      <c r="I66" s="1842"/>
      <c r="J66" s="1824">
        <f t="shared" si="0"/>
        <v>0</v>
      </c>
      <c r="K66" s="14"/>
    </row>
    <row r="67" spans="1:30" s="3" customFormat="1" x14ac:dyDescent="0.45">
      <c r="E67" s="1838" t="s">
        <v>753</v>
      </c>
      <c r="F67" s="1839"/>
      <c r="G67" s="1841" t="s">
        <v>162</v>
      </c>
      <c r="H67" s="1842">
        <v>0</v>
      </c>
      <c r="I67" s="1842"/>
      <c r="J67" s="1824">
        <f t="shared" si="0"/>
        <v>0</v>
      </c>
      <c r="K67" s="14"/>
    </row>
    <row r="68" spans="1:30" s="3" customFormat="1" x14ac:dyDescent="0.45">
      <c r="E68" s="1838" t="s">
        <v>753</v>
      </c>
      <c r="F68" s="1839"/>
      <c r="G68" s="1841" t="s">
        <v>163</v>
      </c>
      <c r="H68" s="1842">
        <v>0</v>
      </c>
      <c r="I68" s="1842"/>
      <c r="J68" s="1824">
        <f t="shared" si="0"/>
        <v>0</v>
      </c>
      <c r="K68" s="14"/>
    </row>
    <row r="69" spans="1:30" s="3" customFormat="1" x14ac:dyDescent="0.45">
      <c r="E69" s="1838" t="s">
        <v>753</v>
      </c>
      <c r="F69" s="1839"/>
      <c r="G69" s="1841" t="s">
        <v>322</v>
      </c>
      <c r="H69" s="1842">
        <v>0</v>
      </c>
      <c r="I69" s="1842"/>
      <c r="J69" s="1824">
        <f t="shared" si="0"/>
        <v>0</v>
      </c>
      <c r="K69" s="14"/>
    </row>
    <row r="70" spans="1:30" x14ac:dyDescent="0.45">
      <c r="E70" s="1825" t="s">
        <v>876</v>
      </c>
      <c r="F70" s="1826">
        <v>26</v>
      </c>
      <c r="G70" s="1833"/>
      <c r="H70" s="1828">
        <f>+SUM(H71:H74)</f>
        <v>0</v>
      </c>
      <c r="I70" s="1828"/>
      <c r="J70" s="1750">
        <f t="shared" si="0"/>
        <v>1</v>
      </c>
    </row>
    <row r="71" spans="1:30" s="3" customFormat="1" x14ac:dyDescent="0.45">
      <c r="E71" s="1838" t="s">
        <v>752</v>
      </c>
      <c r="F71" s="1839"/>
      <c r="G71" s="1841" t="s">
        <v>160</v>
      </c>
      <c r="H71" s="1842">
        <v>0</v>
      </c>
      <c r="I71" s="1842"/>
      <c r="J71" s="1824">
        <f t="shared" si="0"/>
        <v>0</v>
      </c>
      <c r="K71" s="14"/>
    </row>
    <row r="72" spans="1:30" s="124" customFormat="1" ht="16.5" x14ac:dyDescent="0.45">
      <c r="A72" s="123"/>
      <c r="B72" s="123"/>
      <c r="C72" s="123"/>
      <c r="D72" s="123"/>
      <c r="E72" s="1838" t="s">
        <v>752</v>
      </c>
      <c r="F72" s="1839"/>
      <c r="G72" s="1841" t="s">
        <v>162</v>
      </c>
      <c r="H72" s="1842">
        <v>0</v>
      </c>
      <c r="I72" s="1842"/>
      <c r="J72" s="1824">
        <f t="shared" si="0"/>
        <v>0</v>
      </c>
      <c r="K72" s="123"/>
      <c r="L72" s="123"/>
      <c r="M72" s="123"/>
      <c r="N72" s="123"/>
      <c r="O72" s="123"/>
      <c r="P72" s="123"/>
      <c r="Q72" s="123"/>
      <c r="R72" s="123"/>
      <c r="S72" s="123"/>
      <c r="T72" s="123"/>
      <c r="U72" s="123"/>
      <c r="V72" s="123"/>
      <c r="W72" s="123"/>
      <c r="X72" s="123"/>
      <c r="Y72" s="123"/>
      <c r="Z72" s="123"/>
      <c r="AA72" s="123"/>
      <c r="AB72" s="123"/>
      <c r="AC72" s="123"/>
      <c r="AD72" s="123"/>
    </row>
    <row r="73" spans="1:30" s="124" customFormat="1" ht="16.5" x14ac:dyDescent="0.45">
      <c r="A73" s="123"/>
      <c r="B73" s="123"/>
      <c r="C73" s="123"/>
      <c r="D73" s="123"/>
      <c r="E73" s="1838" t="s">
        <v>752</v>
      </c>
      <c r="F73" s="1839"/>
      <c r="G73" s="1841" t="s">
        <v>163</v>
      </c>
      <c r="H73" s="1842">
        <v>0</v>
      </c>
      <c r="I73" s="1842"/>
      <c r="J73" s="1824">
        <f t="shared" si="0"/>
        <v>0</v>
      </c>
      <c r="K73" s="123"/>
      <c r="L73" s="123"/>
      <c r="M73" s="123"/>
      <c r="N73" s="123"/>
      <c r="O73" s="123"/>
      <c r="P73" s="123"/>
      <c r="Q73" s="123"/>
      <c r="R73" s="123"/>
      <c r="S73" s="123"/>
      <c r="T73" s="123"/>
      <c r="U73" s="123"/>
      <c r="V73" s="123"/>
      <c r="W73" s="123"/>
      <c r="X73" s="123"/>
      <c r="Y73" s="123"/>
      <c r="Z73" s="123"/>
      <c r="AA73" s="123"/>
      <c r="AB73" s="123"/>
      <c r="AC73" s="123"/>
      <c r="AD73" s="123"/>
    </row>
    <row r="74" spans="1:30" s="124" customFormat="1" ht="16.5" x14ac:dyDescent="0.45">
      <c r="A74" s="123"/>
      <c r="B74" s="123"/>
      <c r="C74" s="123"/>
      <c r="D74" s="123"/>
      <c r="E74" s="1838" t="s">
        <v>752</v>
      </c>
      <c r="F74" s="1839"/>
      <c r="G74" s="1841" t="s">
        <v>322</v>
      </c>
      <c r="H74" s="1842">
        <v>0</v>
      </c>
      <c r="I74" s="1842"/>
      <c r="J74" s="1824">
        <f t="shared" si="0"/>
        <v>0</v>
      </c>
      <c r="K74" s="123"/>
      <c r="L74" s="123"/>
      <c r="M74" s="123"/>
      <c r="N74" s="123"/>
      <c r="O74" s="123"/>
      <c r="P74" s="123"/>
      <c r="Q74" s="123"/>
      <c r="R74" s="123"/>
      <c r="S74" s="123"/>
      <c r="T74" s="123"/>
      <c r="U74" s="123"/>
      <c r="V74" s="123"/>
      <c r="W74" s="123"/>
      <c r="X74" s="123"/>
      <c r="Y74" s="123"/>
      <c r="Z74" s="123"/>
      <c r="AA74" s="123"/>
      <c r="AB74" s="123"/>
      <c r="AC74" s="123"/>
      <c r="AD74" s="123"/>
    </row>
    <row r="75" spans="1:30" s="367" customFormat="1" x14ac:dyDescent="0.45">
      <c r="E75" s="1825" t="s">
        <v>877</v>
      </c>
      <c r="F75" s="1826">
        <v>27</v>
      </c>
      <c r="G75" s="1833"/>
      <c r="H75" s="1828">
        <f>+H76</f>
        <v>0</v>
      </c>
      <c r="I75" s="1828"/>
      <c r="J75" s="1750">
        <f t="shared" si="0"/>
        <v>1</v>
      </c>
    </row>
    <row r="76" spans="1:30" s="124" customFormat="1" ht="16.5" x14ac:dyDescent="0.45">
      <c r="A76" s="123"/>
      <c r="B76" s="123"/>
      <c r="C76" s="123"/>
      <c r="D76" s="123"/>
      <c r="E76" s="1838" t="s">
        <v>752</v>
      </c>
      <c r="F76" s="1839"/>
      <c r="G76" s="1841" t="s">
        <v>198</v>
      </c>
      <c r="H76" s="1842">
        <v>0</v>
      </c>
      <c r="I76" s="1842"/>
      <c r="J76" s="1824">
        <f t="shared" si="0"/>
        <v>0</v>
      </c>
      <c r="K76" s="123"/>
      <c r="L76" s="123"/>
      <c r="M76" s="123"/>
      <c r="N76" s="123"/>
      <c r="O76" s="123"/>
      <c r="P76" s="123"/>
      <c r="Q76" s="123"/>
      <c r="R76" s="123"/>
      <c r="S76" s="123"/>
      <c r="T76" s="123"/>
      <c r="U76" s="123"/>
      <c r="V76" s="123"/>
      <c r="W76" s="123"/>
      <c r="X76" s="123"/>
      <c r="Y76" s="123"/>
      <c r="Z76" s="123"/>
      <c r="AA76" s="123"/>
      <c r="AB76" s="123"/>
      <c r="AC76" s="123"/>
      <c r="AD76" s="123"/>
    </row>
    <row r="77" spans="1:30" s="367" customFormat="1" ht="16.5" x14ac:dyDescent="0.45">
      <c r="E77" s="1843" t="s">
        <v>323</v>
      </c>
      <c r="F77" s="1844">
        <v>30</v>
      </c>
      <c r="G77" s="1845"/>
      <c r="H77" s="1846">
        <f>+H75+H70+H65+H64+H63+H61+H55</f>
        <v>0</v>
      </c>
      <c r="I77" s="1846"/>
      <c r="J77" s="1750">
        <f t="shared" si="0"/>
        <v>1</v>
      </c>
    </row>
    <row r="78" spans="1:30" ht="16.5" x14ac:dyDescent="0.45">
      <c r="E78" s="1771" t="s">
        <v>324</v>
      </c>
      <c r="F78" s="1772" t="s">
        <v>1850</v>
      </c>
      <c r="G78" s="1773"/>
      <c r="H78" s="1774"/>
      <c r="I78" s="1774"/>
      <c r="J78" s="1750">
        <f t="shared" si="0"/>
        <v>1</v>
      </c>
    </row>
    <row r="79" spans="1:30" s="367" customFormat="1" x14ac:dyDescent="0.45">
      <c r="E79" s="1825" t="s">
        <v>878</v>
      </c>
      <c r="F79" s="1826">
        <v>31</v>
      </c>
      <c r="G79" s="1833"/>
      <c r="H79" s="1828">
        <f>+H80</f>
        <v>0</v>
      </c>
      <c r="I79" s="1828"/>
      <c r="J79" s="1750">
        <f t="shared" si="0"/>
        <v>1</v>
      </c>
    </row>
    <row r="80" spans="1:30" s="3" customFormat="1" x14ac:dyDescent="0.45">
      <c r="E80" s="1838" t="s">
        <v>752</v>
      </c>
      <c r="F80" s="1839"/>
      <c r="G80" s="1841" t="s">
        <v>1133</v>
      </c>
      <c r="H80" s="1842">
        <v>0</v>
      </c>
      <c r="I80" s="1842"/>
      <c r="J80" s="1824">
        <f t="shared" si="0"/>
        <v>0</v>
      </c>
    </row>
    <row r="81" spans="1:30" ht="32" x14ac:dyDescent="0.45">
      <c r="E81" s="1848" t="s">
        <v>879</v>
      </c>
      <c r="F81" s="1826">
        <v>32</v>
      </c>
      <c r="G81" s="1833"/>
      <c r="H81" s="1828">
        <f>+H82</f>
        <v>0</v>
      </c>
      <c r="I81" s="1828"/>
      <c r="J81" s="1750">
        <f t="shared" si="0"/>
        <v>1</v>
      </c>
    </row>
    <row r="82" spans="1:30" s="3" customFormat="1" x14ac:dyDescent="0.45">
      <c r="E82" s="1838" t="s">
        <v>753</v>
      </c>
      <c r="F82" s="1839"/>
      <c r="G82" s="1841" t="s">
        <v>1133</v>
      </c>
      <c r="H82" s="1842">
        <v>0</v>
      </c>
      <c r="I82" s="1842"/>
      <c r="J82" s="1824">
        <f t="shared" si="0"/>
        <v>0</v>
      </c>
    </row>
    <row r="83" spans="1:30" s="367" customFormat="1" x14ac:dyDescent="0.45">
      <c r="E83" s="1825" t="s">
        <v>880</v>
      </c>
      <c r="F83" s="1826">
        <v>33</v>
      </c>
      <c r="G83" s="1833"/>
      <c r="H83" s="1828">
        <f>+SUM(H84:H85)</f>
        <v>0</v>
      </c>
      <c r="I83" s="1828"/>
      <c r="J83" s="1750">
        <f t="shared" si="0"/>
        <v>1</v>
      </c>
    </row>
    <row r="84" spans="1:30" s="124" customFormat="1" ht="16.5" x14ac:dyDescent="0.45">
      <c r="A84" s="123"/>
      <c r="B84" s="123"/>
      <c r="C84" s="123"/>
      <c r="D84" s="123"/>
      <c r="E84" s="1838" t="s">
        <v>752</v>
      </c>
      <c r="F84" s="1839"/>
      <c r="G84" s="1841">
        <v>34111</v>
      </c>
      <c r="H84" s="1842">
        <v>0</v>
      </c>
      <c r="I84" s="1842"/>
      <c r="J84" s="1824">
        <f t="shared" si="0"/>
        <v>0</v>
      </c>
      <c r="K84" s="123"/>
      <c r="L84" s="123"/>
      <c r="M84" s="123"/>
      <c r="N84" s="123"/>
      <c r="O84" s="123"/>
      <c r="P84" s="123"/>
      <c r="Q84" s="123"/>
      <c r="R84" s="123"/>
      <c r="S84" s="123"/>
      <c r="T84" s="123"/>
      <c r="U84" s="123"/>
      <c r="V84" s="123"/>
      <c r="W84" s="123"/>
      <c r="X84" s="123"/>
      <c r="Y84" s="123"/>
      <c r="Z84" s="123"/>
      <c r="AA84" s="123"/>
      <c r="AB84" s="123"/>
      <c r="AC84" s="123"/>
      <c r="AD84" s="123"/>
    </row>
    <row r="85" spans="1:30" s="3" customFormat="1" x14ac:dyDescent="0.45">
      <c r="E85" s="1838" t="s">
        <v>752</v>
      </c>
      <c r="F85" s="1839"/>
      <c r="G85" s="1841">
        <v>34112</v>
      </c>
      <c r="H85" s="1842">
        <v>0</v>
      </c>
      <c r="I85" s="1842"/>
      <c r="J85" s="1824">
        <f t="shared" si="0"/>
        <v>0</v>
      </c>
    </row>
    <row r="86" spans="1:30" x14ac:dyDescent="0.45">
      <c r="E86" s="1825" t="s">
        <v>881</v>
      </c>
      <c r="F86" s="1826">
        <v>34</v>
      </c>
      <c r="G86" s="1833"/>
      <c r="H86" s="1828">
        <f>+SUM(H87:H88)</f>
        <v>0</v>
      </c>
      <c r="I86" s="1828"/>
      <c r="J86" s="1750">
        <f t="shared" si="0"/>
        <v>1</v>
      </c>
    </row>
    <row r="87" spans="1:30" s="124" customFormat="1" ht="16.5" x14ac:dyDescent="0.45">
      <c r="A87" s="123"/>
      <c r="B87" s="123"/>
      <c r="C87" s="123"/>
      <c r="D87" s="123"/>
      <c r="E87" s="1838" t="s">
        <v>753</v>
      </c>
      <c r="F87" s="1839"/>
      <c r="G87" s="1841">
        <v>34111</v>
      </c>
      <c r="H87" s="1842">
        <v>0</v>
      </c>
      <c r="I87" s="1842"/>
      <c r="J87" s="1824">
        <f t="shared" si="0"/>
        <v>0</v>
      </c>
      <c r="K87" s="123"/>
      <c r="L87" s="123"/>
      <c r="M87" s="123"/>
      <c r="N87" s="123"/>
      <c r="O87" s="123"/>
      <c r="P87" s="123"/>
      <c r="Q87" s="123"/>
      <c r="R87" s="123"/>
      <c r="S87" s="123"/>
      <c r="T87" s="123"/>
      <c r="U87" s="123"/>
      <c r="V87" s="123"/>
      <c r="W87" s="123"/>
      <c r="X87" s="123"/>
      <c r="Y87" s="123"/>
      <c r="Z87" s="123"/>
      <c r="AA87" s="123"/>
      <c r="AB87" s="123"/>
      <c r="AC87" s="123"/>
      <c r="AD87" s="123"/>
    </row>
    <row r="88" spans="1:30" s="124" customFormat="1" ht="16.5" x14ac:dyDescent="0.45">
      <c r="A88" s="123"/>
      <c r="B88" s="123"/>
      <c r="C88" s="123"/>
      <c r="D88" s="123"/>
      <c r="E88" s="1838" t="s">
        <v>753</v>
      </c>
      <c r="F88" s="1839"/>
      <c r="G88" s="1841">
        <v>34112</v>
      </c>
      <c r="H88" s="1842">
        <v>0</v>
      </c>
      <c r="I88" s="1842"/>
      <c r="J88" s="1824">
        <f t="shared" si="0"/>
        <v>0</v>
      </c>
      <c r="K88" s="123"/>
      <c r="L88" s="123"/>
      <c r="M88" s="123"/>
      <c r="N88" s="123"/>
      <c r="O88" s="123"/>
      <c r="P88" s="123"/>
      <c r="Q88" s="123"/>
      <c r="R88" s="123"/>
      <c r="S88" s="123"/>
      <c r="T88" s="123"/>
      <c r="U88" s="123"/>
      <c r="V88" s="123"/>
      <c r="W88" s="123"/>
      <c r="X88" s="123"/>
      <c r="Y88" s="123"/>
      <c r="Z88" s="123"/>
      <c r="AA88" s="123"/>
      <c r="AB88" s="123"/>
      <c r="AC88" s="123"/>
      <c r="AD88" s="123"/>
    </row>
    <row r="89" spans="1:30" x14ac:dyDescent="0.45">
      <c r="E89" s="1825" t="s">
        <v>882</v>
      </c>
      <c r="F89" s="1826">
        <v>35</v>
      </c>
      <c r="G89" s="1833"/>
      <c r="H89" s="1828">
        <f>+H90</f>
        <v>0</v>
      </c>
      <c r="I89" s="1828"/>
      <c r="J89" s="1750">
        <f t="shared" si="0"/>
        <v>1</v>
      </c>
    </row>
    <row r="90" spans="1:30" s="124" customFormat="1" ht="16.5" x14ac:dyDescent="0.45">
      <c r="A90" s="123"/>
      <c r="B90" s="123"/>
      <c r="C90" s="123"/>
      <c r="D90" s="123"/>
      <c r="E90" s="1838" t="s">
        <v>753</v>
      </c>
      <c r="F90" s="1839"/>
      <c r="G90" s="1841" t="s">
        <v>883</v>
      </c>
      <c r="H90" s="1842">
        <v>0</v>
      </c>
      <c r="I90" s="1842"/>
      <c r="J90" s="1824">
        <f t="shared" si="0"/>
        <v>0</v>
      </c>
      <c r="K90" s="123"/>
      <c r="L90" s="123"/>
      <c r="M90" s="123"/>
      <c r="N90" s="123"/>
      <c r="O90" s="123"/>
      <c r="P90" s="123"/>
      <c r="Q90" s="123"/>
      <c r="R90" s="123"/>
      <c r="S90" s="123"/>
      <c r="T90" s="123"/>
      <c r="U90" s="123"/>
      <c r="V90" s="123"/>
      <c r="W90" s="123"/>
      <c r="X90" s="123"/>
      <c r="Y90" s="123"/>
      <c r="Z90" s="123"/>
      <c r="AA90" s="123"/>
      <c r="AB90" s="123"/>
      <c r="AC90" s="123"/>
      <c r="AD90" s="123"/>
    </row>
    <row r="91" spans="1:30" x14ac:dyDescent="0.45">
      <c r="E91" s="1825" t="s">
        <v>884</v>
      </c>
      <c r="F91" s="1826">
        <v>36</v>
      </c>
      <c r="G91" s="1833"/>
      <c r="H91" s="1828">
        <v>0</v>
      </c>
      <c r="I91" s="1828"/>
      <c r="J91" s="1750">
        <f t="shared" si="0"/>
        <v>1</v>
      </c>
    </row>
    <row r="92" spans="1:30" ht="16.5" x14ac:dyDescent="0.45">
      <c r="E92" s="1843" t="s">
        <v>325</v>
      </c>
      <c r="F92" s="1844">
        <v>40</v>
      </c>
      <c r="G92" s="1845"/>
      <c r="H92" s="1846">
        <f>+H91+H89+H86+H83+H81+H79</f>
        <v>0</v>
      </c>
      <c r="I92" s="1846"/>
      <c r="J92" s="1750">
        <f t="shared" si="0"/>
        <v>1</v>
      </c>
    </row>
    <row r="93" spans="1:30" ht="16.5" x14ac:dyDescent="0.45">
      <c r="E93" s="1767" t="s">
        <v>326</v>
      </c>
      <c r="F93" s="1768">
        <v>50</v>
      </c>
      <c r="G93" s="1769"/>
      <c r="H93" s="1770">
        <f>H92+H77+H53</f>
        <v>0</v>
      </c>
      <c r="I93" s="1770"/>
      <c r="J93" s="1750">
        <f t="shared" si="0"/>
        <v>1</v>
      </c>
    </row>
    <row r="94" spans="1:30" ht="16.5" x14ac:dyDescent="0.45">
      <c r="E94" s="1767" t="s">
        <v>327</v>
      </c>
      <c r="F94" s="1768">
        <v>60</v>
      </c>
      <c r="G94" s="1769"/>
      <c r="H94" s="1770">
        <f>VLOOKUP(111,Bang_CDSPS,3,0)+VLOOKUP(112,Bang_CDSPS,3,0)</f>
        <v>0</v>
      </c>
      <c r="I94" s="1770"/>
      <c r="J94" s="1750">
        <f t="shared" si="0"/>
        <v>1</v>
      </c>
    </row>
    <row r="95" spans="1:30" ht="16.5" x14ac:dyDescent="0.45">
      <c r="E95" s="1843" t="s">
        <v>885</v>
      </c>
      <c r="F95" s="1844">
        <v>61</v>
      </c>
      <c r="G95" s="1845"/>
      <c r="H95" s="1846"/>
      <c r="I95" s="1846"/>
      <c r="J95" s="1750">
        <f t="shared" si="0"/>
        <v>1</v>
      </c>
      <c r="K95" s="1871">
        <f>+H94-I96</f>
        <v>0</v>
      </c>
    </row>
    <row r="96" spans="1:30" ht="16.5" x14ac:dyDescent="0.45">
      <c r="E96" s="1776" t="s">
        <v>328</v>
      </c>
      <c r="F96" s="1777">
        <v>70</v>
      </c>
      <c r="G96" s="1778"/>
      <c r="H96" s="1779">
        <f>+H95+H94+H93</f>
        <v>0</v>
      </c>
      <c r="I96" s="1779"/>
      <c r="J96" s="1750">
        <f t="shared" si="0"/>
        <v>1</v>
      </c>
      <c r="K96" s="1872">
        <f>VLOOKUP(111,Bang_CDSPS,7,0)+VLOOKUP(112,Bang_CDSPS,7,0)-H96</f>
        <v>0</v>
      </c>
    </row>
    <row r="97" spans="5:11" x14ac:dyDescent="0.45">
      <c r="E97" s="767"/>
      <c r="F97" s="767"/>
      <c r="G97" s="767"/>
      <c r="H97" s="767"/>
      <c r="I97" s="767"/>
      <c r="J97" s="767"/>
      <c r="K97" s="767"/>
    </row>
    <row r="98" spans="5:11" x14ac:dyDescent="0.45">
      <c r="E98" s="767"/>
      <c r="F98" s="767"/>
      <c r="G98" s="767"/>
      <c r="H98" s="768" t="s">
        <v>4549</v>
      </c>
      <c r="I98" s="769"/>
      <c r="J98" s="767"/>
      <c r="K98" s="767"/>
    </row>
    <row r="99" spans="5:11" x14ac:dyDescent="0.45">
      <c r="E99" s="770" t="s">
        <v>2574</v>
      </c>
      <c r="F99" s="771"/>
      <c r="G99" s="771"/>
      <c r="H99" s="772" t="s">
        <v>2569</v>
      </c>
      <c r="I99" s="769"/>
      <c r="J99" s="767"/>
      <c r="K99" s="767"/>
    </row>
    <row r="100" spans="5:11" x14ac:dyDescent="0.45">
      <c r="E100" s="773" t="s">
        <v>2664</v>
      </c>
      <c r="F100" s="774"/>
      <c r="G100" s="774"/>
      <c r="H100" s="768" t="s">
        <v>114</v>
      </c>
      <c r="I100" s="769"/>
      <c r="J100" s="767"/>
      <c r="K100" s="767"/>
    </row>
    <row r="101" spans="5:11" x14ac:dyDescent="0.45">
      <c r="E101" s="767"/>
      <c r="F101" s="767"/>
      <c r="G101" s="767"/>
      <c r="H101" s="769"/>
      <c r="I101" s="769"/>
      <c r="J101" s="767"/>
      <c r="K101" s="767"/>
    </row>
    <row r="102" spans="5:11" x14ac:dyDescent="0.45">
      <c r="E102" s="767"/>
      <c r="F102" s="767"/>
      <c r="G102" s="767"/>
      <c r="H102" s="769"/>
      <c r="I102" s="769"/>
      <c r="J102" s="767"/>
      <c r="K102" s="767"/>
    </row>
    <row r="103" spans="5:11" x14ac:dyDescent="0.45">
      <c r="E103" s="767"/>
      <c r="F103" s="767"/>
      <c r="G103" s="767"/>
      <c r="H103" s="769"/>
      <c r="I103" s="769"/>
      <c r="J103" s="767"/>
      <c r="K103" s="767"/>
    </row>
    <row r="104" spans="5:11" x14ac:dyDescent="0.45">
      <c r="E104" s="767"/>
      <c r="F104" s="767"/>
      <c r="G104" s="767"/>
      <c r="H104" s="769"/>
      <c r="I104" s="769"/>
      <c r="J104" s="767"/>
      <c r="K104" s="767"/>
    </row>
    <row r="105" spans="5:11" x14ac:dyDescent="0.45">
      <c r="H105" s="745"/>
      <c r="I105" s="745"/>
    </row>
    <row r="106" spans="5:11" x14ac:dyDescent="0.45">
      <c r="E106" s="747"/>
      <c r="G106" s="748"/>
      <c r="H106" s="746"/>
      <c r="I106" s="745"/>
    </row>
  </sheetData>
  <autoFilter ref="E12:J96" xr:uid="{00000000-0001-0000-2700-000000000000}"/>
  <customSheetViews>
    <customSheetView guid="{8CC598B7-8EB7-4AE3-BEF6-CBCE0253806D}" showGridLines="0" showAutoFilter="1" state="veryHidden">
      <pane xSplit="9" ySplit="12" topLeftCell="J130" activePane="bottomRight" state="frozen"/>
      <selection pane="bottomRight" activeCell="K130" sqref="K130"/>
      <pageMargins left="0.33" right="0.28000000000000003" top="0.75" bottom="0.75" header="0.3" footer="0.3"/>
      <pageSetup orientation="portrait" r:id="rId1"/>
      <autoFilter ref="E12:J130" xr:uid="{A0FD1088-CFCF-42BE-A250-02C2BF7FF2EE}"/>
    </customSheetView>
  </customSheetViews>
  <mergeCells count="7">
    <mergeCell ref="AB11:AD11"/>
    <mergeCell ref="I1:I2"/>
    <mergeCell ref="E9:I9"/>
    <mergeCell ref="L11:N11"/>
    <mergeCell ref="P11:R11"/>
    <mergeCell ref="T11:V11"/>
    <mergeCell ref="X11:Z11"/>
  </mergeCells>
  <pageMargins left="0.33" right="0.28000000000000003"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98AD-7600-4A62-8856-1463C90DF694}">
  <sheetPr codeName="TMinh"/>
  <dimension ref="A1:AV846"/>
  <sheetViews>
    <sheetView showGridLines="0" showRowColHeaders="0" topLeftCell="A794" zoomScaleNormal="100" workbookViewId="0">
      <selection activeCell="E845" sqref="E845"/>
    </sheetView>
  </sheetViews>
  <sheetFormatPr defaultColWidth="10.26953125" defaultRowHeight="16" x14ac:dyDescent="0.45"/>
  <cols>
    <col min="1" max="1" width="7.7265625" style="312" customWidth="1"/>
    <col min="2" max="2" width="3.7265625" style="312" customWidth="1"/>
    <col min="3" max="3" width="2.453125" style="319" customWidth="1"/>
    <col min="4" max="4" width="3" style="312" customWidth="1"/>
    <col min="5" max="6" width="3" style="320" customWidth="1"/>
    <col min="7" max="12" width="3" style="321" customWidth="1"/>
    <col min="13" max="13" width="4.54296875" style="321" customWidth="1"/>
    <col min="14" max="14" width="4" style="321" customWidth="1"/>
    <col min="15" max="15" width="3" style="321" customWidth="1"/>
    <col min="16" max="16" width="4.26953125" style="321" customWidth="1"/>
    <col min="17" max="19" width="3" style="321" customWidth="1"/>
    <col min="20" max="20" width="4.81640625" style="321" customWidth="1"/>
    <col min="21" max="23" width="3" style="321" customWidth="1"/>
    <col min="24" max="24" width="4.26953125" style="321" customWidth="1"/>
    <col min="25" max="28" width="3" style="321" customWidth="1"/>
    <col min="29" max="30" width="3.453125" style="321" customWidth="1"/>
    <col min="31" max="31" width="4.7265625" style="321" customWidth="1"/>
    <col min="32" max="32" width="4.26953125" style="321" customWidth="1"/>
    <col min="33" max="34" width="3" style="321" customWidth="1"/>
    <col min="35" max="35" width="3.54296875" style="321" customWidth="1"/>
    <col min="36" max="36" width="3.26953125" style="321" customWidth="1"/>
    <col min="37" max="37" width="3.7265625" style="321" customWidth="1"/>
    <col min="38" max="38" width="5.54296875" style="317" customWidth="1"/>
    <col min="39" max="39" width="13.26953125" style="311" customWidth="1"/>
    <col min="40" max="40" width="15.26953125" style="15" bestFit="1" customWidth="1"/>
    <col min="41" max="41" width="14.1796875" style="312" customWidth="1"/>
    <col min="42" max="16384" width="10.26953125" style="312"/>
  </cols>
  <sheetData>
    <row r="1" spans="1:48" ht="16.5" x14ac:dyDescent="0.45">
      <c r="A1" s="1449"/>
      <c r="B1" s="825"/>
      <c r="C1" s="826"/>
      <c r="D1" s="827"/>
      <c r="E1" s="828"/>
      <c r="F1" s="828"/>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c r="AH1" s="829"/>
      <c r="AI1" s="829"/>
      <c r="AJ1" s="829"/>
      <c r="AK1" s="835"/>
      <c r="AL1" s="1450"/>
      <c r="AM1" s="1451"/>
      <c r="AN1" s="1452"/>
      <c r="AO1" s="1449"/>
      <c r="AP1" s="1449"/>
      <c r="AQ1" s="1449"/>
      <c r="AR1" s="1449"/>
      <c r="AS1" s="1449"/>
      <c r="AT1" s="1449"/>
      <c r="AU1" s="1449"/>
      <c r="AV1" s="1449"/>
    </row>
    <row r="2" spans="1:48" x14ac:dyDescent="0.45">
      <c r="A2" s="1449"/>
      <c r="B2" s="830"/>
      <c r="C2" s="831"/>
      <c r="D2" s="832"/>
      <c r="E2" s="833"/>
      <c r="F2" s="833"/>
      <c r="G2" s="834"/>
      <c r="H2" s="834"/>
      <c r="I2" s="834"/>
      <c r="J2" s="834"/>
      <c r="K2" s="834"/>
      <c r="L2" s="834"/>
      <c r="M2" s="834"/>
      <c r="N2" s="834"/>
      <c r="O2" s="834"/>
      <c r="P2" s="834"/>
      <c r="Q2" s="834"/>
      <c r="R2" s="834"/>
      <c r="S2" s="834"/>
      <c r="T2" s="834"/>
      <c r="U2" s="834"/>
      <c r="V2" s="834"/>
      <c r="W2" s="834"/>
      <c r="X2" s="834"/>
      <c r="Y2" s="834"/>
      <c r="Z2" s="834"/>
      <c r="AA2" s="834"/>
      <c r="AB2" s="834"/>
      <c r="AC2" s="834"/>
      <c r="AD2" s="834"/>
      <c r="AE2" s="834"/>
      <c r="AF2" s="834"/>
      <c r="AG2" s="834"/>
      <c r="AH2" s="834"/>
      <c r="AI2" s="834"/>
      <c r="AJ2" s="834"/>
      <c r="AK2" s="836"/>
      <c r="AL2" s="1450"/>
      <c r="AM2" s="1451"/>
      <c r="AN2" s="1452"/>
      <c r="AO2" s="1449"/>
      <c r="AP2" s="1449"/>
      <c r="AQ2" s="1449"/>
      <c r="AR2" s="1449"/>
      <c r="AS2" s="1449"/>
      <c r="AT2" s="1449"/>
      <c r="AU2" s="1449"/>
      <c r="AV2" s="1449"/>
    </row>
    <row r="5" spans="1:48" s="311" customFormat="1" ht="16.5" x14ac:dyDescent="0.45">
      <c r="B5" s="381" t="str">
        <f>+CDSPS!$C$5</f>
        <v xml:space="preserve">Đơn vị : </v>
      </c>
      <c r="C5" s="313"/>
      <c r="E5" s="314"/>
      <c r="F5" s="314"/>
      <c r="G5" s="315"/>
      <c r="H5" s="315"/>
      <c r="I5" s="315"/>
      <c r="J5" s="315"/>
      <c r="K5" s="315"/>
      <c r="L5" s="315"/>
      <c r="M5" s="315"/>
      <c r="N5" s="315"/>
      <c r="O5" s="315"/>
      <c r="P5" s="315"/>
      <c r="Q5" s="315"/>
      <c r="R5" s="315"/>
      <c r="S5" s="315"/>
      <c r="T5" s="315"/>
      <c r="U5" s="315"/>
      <c r="V5" s="315"/>
      <c r="W5" s="315"/>
      <c r="X5" s="315"/>
      <c r="Y5" s="315"/>
      <c r="Z5" s="315"/>
      <c r="AA5" s="315"/>
      <c r="AC5" s="315"/>
      <c r="AE5" s="316" t="s">
        <v>1520</v>
      </c>
      <c r="AF5" s="315"/>
      <c r="AG5" s="315"/>
      <c r="AH5" s="315"/>
      <c r="AI5" s="315"/>
      <c r="AJ5" s="315"/>
      <c r="AK5" s="315"/>
      <c r="AL5" s="1453"/>
      <c r="AM5" s="1455" t="s">
        <v>22</v>
      </c>
      <c r="AN5" s="317"/>
    </row>
    <row r="6" spans="1:48" s="311" customFormat="1" ht="16.5" x14ac:dyDescent="0.45">
      <c r="B6" s="381" t="str">
        <f>+CDSPS!$C$6</f>
        <v xml:space="preserve">Địa chỉ : </v>
      </c>
      <c r="C6" s="313"/>
      <c r="E6" s="314"/>
      <c r="F6" s="314"/>
      <c r="G6" s="315"/>
      <c r="H6" s="315"/>
      <c r="I6" s="315"/>
      <c r="J6" s="315"/>
      <c r="K6" s="315"/>
      <c r="L6" s="315"/>
      <c r="M6" s="315"/>
      <c r="N6" s="315"/>
      <c r="O6" s="315"/>
      <c r="P6" s="315"/>
      <c r="Q6" s="315"/>
      <c r="R6" s="315"/>
      <c r="S6" s="315"/>
      <c r="T6" s="315"/>
      <c r="U6" s="315"/>
      <c r="V6" s="315"/>
      <c r="W6" s="315"/>
      <c r="X6" s="315"/>
      <c r="Y6" s="315"/>
      <c r="Z6" s="315"/>
      <c r="AA6" s="315"/>
      <c r="AC6" s="315"/>
      <c r="AE6" s="318" t="s">
        <v>2567</v>
      </c>
      <c r="AF6" s="315"/>
      <c r="AG6" s="315"/>
      <c r="AH6" s="315"/>
      <c r="AI6" s="315"/>
      <c r="AJ6" s="315"/>
      <c r="AK6" s="315"/>
      <c r="AL6" s="1453">
        <v>1</v>
      </c>
      <c r="AM6" s="1456"/>
      <c r="AN6" s="317"/>
    </row>
    <row r="7" spans="1:48" s="311" customFormat="1" ht="16.5" x14ac:dyDescent="0.45">
      <c r="B7" s="381" t="str">
        <f>+CDSPS!$C$7</f>
        <v xml:space="preserve">Mã số thuế : </v>
      </c>
      <c r="C7" s="313"/>
      <c r="E7" s="314"/>
      <c r="F7" s="314"/>
      <c r="G7" s="315"/>
      <c r="H7" s="315"/>
      <c r="I7" s="315"/>
      <c r="J7" s="315"/>
      <c r="K7" s="315"/>
      <c r="L7" s="315"/>
      <c r="M7" s="315"/>
      <c r="N7" s="315"/>
      <c r="O7" s="315"/>
      <c r="P7" s="315"/>
      <c r="Q7" s="315"/>
      <c r="R7" s="315"/>
      <c r="S7" s="315"/>
      <c r="T7" s="315"/>
      <c r="U7" s="315"/>
      <c r="V7" s="315"/>
      <c r="W7" s="315"/>
      <c r="X7" s="315"/>
      <c r="Y7" s="315"/>
      <c r="Z7" s="315"/>
      <c r="AA7" s="315"/>
      <c r="AC7" s="315"/>
      <c r="AE7" s="318" t="s">
        <v>2568</v>
      </c>
      <c r="AF7" s="315"/>
      <c r="AG7" s="315"/>
      <c r="AH7" s="315"/>
      <c r="AI7" s="315"/>
      <c r="AJ7" s="315"/>
      <c r="AK7" s="315"/>
      <c r="AL7" s="1453">
        <v>1</v>
      </c>
      <c r="AM7" s="1456"/>
      <c r="AN7" s="317"/>
    </row>
    <row r="8" spans="1:48" ht="26.5" thickBot="1" x14ac:dyDescent="0.5">
      <c r="B8" s="2650" t="s">
        <v>2679</v>
      </c>
      <c r="C8" s="2650"/>
      <c r="D8" s="2650"/>
      <c r="E8" s="2650"/>
      <c r="F8" s="2650"/>
      <c r="G8" s="2650"/>
      <c r="H8" s="2650"/>
      <c r="I8" s="2650"/>
      <c r="J8" s="2650"/>
      <c r="K8" s="2650"/>
      <c r="L8" s="2650"/>
      <c r="M8" s="2650"/>
      <c r="N8" s="2650"/>
      <c r="O8" s="2650"/>
      <c r="P8" s="2650"/>
      <c r="Q8" s="2650"/>
      <c r="R8" s="2650"/>
      <c r="S8" s="2650"/>
      <c r="T8" s="2650"/>
      <c r="U8" s="2650"/>
      <c r="V8" s="2650"/>
      <c r="W8" s="2650"/>
      <c r="X8" s="2650"/>
      <c r="Y8" s="2650"/>
      <c r="Z8" s="2650"/>
      <c r="AA8" s="2650"/>
      <c r="AB8" s="2650"/>
      <c r="AC8" s="2650"/>
      <c r="AD8" s="2650"/>
      <c r="AE8" s="2650"/>
      <c r="AF8" s="2650"/>
      <c r="AG8" s="2650"/>
      <c r="AH8" s="2650"/>
      <c r="AI8" s="2650"/>
      <c r="AJ8" s="2650"/>
      <c r="AK8" s="2650"/>
      <c r="AL8" s="1453">
        <v>1</v>
      </c>
      <c r="AM8" s="1456"/>
    </row>
    <row r="9" spans="1:48" ht="16.5" x14ac:dyDescent="0.45">
      <c r="B9" s="2651" t="str">
        <f>+KQKD!E9</f>
        <v>TỪ THÁNG 1 ĐẾN THÁNG 9 NĂM 2026</v>
      </c>
      <c r="C9" s="2651"/>
      <c r="D9" s="2651"/>
      <c r="E9" s="2651"/>
      <c r="F9" s="2651"/>
      <c r="G9" s="2651"/>
      <c r="H9" s="2651"/>
      <c r="I9" s="2651"/>
      <c r="J9" s="2651"/>
      <c r="K9" s="2651"/>
      <c r="L9" s="2651"/>
      <c r="M9" s="2651"/>
      <c r="N9" s="2651"/>
      <c r="O9" s="2651"/>
      <c r="P9" s="2651"/>
      <c r="Q9" s="2651"/>
      <c r="R9" s="2651"/>
      <c r="S9" s="2651"/>
      <c r="T9" s="2651"/>
      <c r="U9" s="2651"/>
      <c r="V9" s="2651"/>
      <c r="W9" s="2651"/>
      <c r="X9" s="2651"/>
      <c r="Y9" s="2651"/>
      <c r="Z9" s="2651"/>
      <c r="AA9" s="2651"/>
      <c r="AB9" s="2651"/>
      <c r="AC9" s="2651"/>
      <c r="AD9" s="2651"/>
      <c r="AE9" s="2651"/>
      <c r="AF9" s="2651"/>
      <c r="AG9" s="2651"/>
      <c r="AH9" s="2651"/>
      <c r="AI9" s="2651"/>
      <c r="AJ9" s="2651"/>
      <c r="AK9" s="2651"/>
      <c r="AL9" s="1453">
        <v>1</v>
      </c>
      <c r="AM9" s="1456"/>
    </row>
    <row r="10" spans="1:48" x14ac:dyDescent="0.45">
      <c r="AL10" s="1453">
        <v>1</v>
      </c>
      <c r="AM10" s="1456"/>
    </row>
    <row r="11" spans="1:48" s="323" customFormat="1" ht="17.5" x14ac:dyDescent="0.45">
      <c r="B11" s="837" t="s">
        <v>342</v>
      </c>
      <c r="C11" s="838"/>
      <c r="D11" s="839"/>
      <c r="E11" s="840"/>
      <c r="F11" s="840"/>
      <c r="G11" s="841"/>
      <c r="H11" s="841"/>
      <c r="I11" s="841"/>
      <c r="J11" s="841"/>
      <c r="K11" s="841"/>
      <c r="L11" s="841"/>
      <c r="M11" s="841"/>
      <c r="N11" s="841"/>
      <c r="O11" s="841"/>
      <c r="P11" s="841"/>
      <c r="Q11" s="841"/>
      <c r="R11" s="841"/>
      <c r="S11" s="841"/>
      <c r="T11" s="841"/>
      <c r="U11" s="841"/>
      <c r="V11" s="841"/>
      <c r="W11" s="841"/>
      <c r="X11" s="841"/>
      <c r="Y11" s="841"/>
      <c r="Z11" s="841"/>
      <c r="AA11" s="841"/>
      <c r="AB11" s="841"/>
      <c r="AC11" s="841"/>
      <c r="AD11" s="841"/>
      <c r="AE11" s="841"/>
      <c r="AF11" s="841"/>
      <c r="AG11" s="841"/>
      <c r="AH11" s="841"/>
      <c r="AI11" s="841"/>
      <c r="AJ11" s="841"/>
      <c r="AK11" s="841"/>
      <c r="AL11" s="1453">
        <v>1</v>
      </c>
      <c r="AM11" s="1456"/>
      <c r="AN11" s="326"/>
    </row>
    <row r="12" spans="1:48" s="311" customFormat="1" ht="14" x14ac:dyDescent="0.4">
      <c r="B12" s="327" t="s">
        <v>2680</v>
      </c>
      <c r="C12" s="313" t="s">
        <v>2681</v>
      </c>
      <c r="E12" s="314"/>
      <c r="F12" s="314"/>
      <c r="G12" s="315"/>
      <c r="H12" s="315"/>
      <c r="I12" s="315"/>
      <c r="J12" s="315"/>
      <c r="K12" s="315"/>
      <c r="L12" s="315"/>
      <c r="M12" s="315"/>
      <c r="N12" s="315"/>
      <c r="O12" s="315"/>
      <c r="P12" s="315"/>
      <c r="Q12" s="315"/>
      <c r="R12" s="315"/>
      <c r="S12" s="315"/>
      <c r="T12" s="315"/>
      <c r="U12" s="315"/>
      <c r="V12" s="315"/>
      <c r="W12" s="315"/>
      <c r="X12" s="315"/>
      <c r="Y12" s="315"/>
      <c r="Z12" s="315"/>
      <c r="AA12" s="315"/>
      <c r="AB12" s="315"/>
      <c r="AC12" s="315"/>
      <c r="AD12" s="315"/>
      <c r="AE12" s="315"/>
      <c r="AF12" s="315"/>
      <c r="AG12" s="315"/>
      <c r="AH12" s="315"/>
      <c r="AI12" s="315"/>
      <c r="AJ12" s="315"/>
      <c r="AK12" s="315"/>
      <c r="AL12" s="1453">
        <v>1</v>
      </c>
      <c r="AM12" s="1457" t="s">
        <v>2682</v>
      </c>
      <c r="AN12" s="317"/>
    </row>
    <row r="13" spans="1:48" s="311" customFormat="1" ht="14" x14ac:dyDescent="0.4">
      <c r="B13" s="327" t="s">
        <v>2683</v>
      </c>
      <c r="C13" s="313" t="s">
        <v>2684</v>
      </c>
      <c r="E13" s="314"/>
      <c r="F13" s="314"/>
      <c r="G13" s="315"/>
      <c r="H13" s="315"/>
      <c r="I13" s="315"/>
      <c r="J13" s="315"/>
      <c r="K13" s="315"/>
      <c r="L13" s="315"/>
      <c r="M13" s="315"/>
      <c r="N13" s="315"/>
      <c r="O13" s="315"/>
      <c r="P13" s="315"/>
      <c r="Q13" s="315"/>
      <c r="R13" s="315"/>
      <c r="S13" s="315"/>
      <c r="T13" s="315"/>
      <c r="U13" s="315"/>
      <c r="V13" s="315"/>
      <c r="W13" s="315"/>
      <c r="X13" s="315"/>
      <c r="Y13" s="315"/>
      <c r="Z13" s="315"/>
      <c r="AA13" s="315"/>
      <c r="AB13" s="315"/>
      <c r="AC13" s="315"/>
      <c r="AD13" s="315"/>
      <c r="AE13" s="315"/>
      <c r="AF13" s="315"/>
      <c r="AG13" s="315"/>
      <c r="AH13" s="315"/>
      <c r="AI13" s="315"/>
      <c r="AJ13" s="315"/>
      <c r="AK13" s="315"/>
      <c r="AL13" s="1453">
        <v>1</v>
      </c>
      <c r="AM13" s="1457" t="s">
        <v>2685</v>
      </c>
      <c r="AN13" s="317"/>
    </row>
    <row r="14" spans="1:48" s="311" customFormat="1" ht="14" x14ac:dyDescent="0.4">
      <c r="B14" s="327" t="s">
        <v>2686</v>
      </c>
      <c r="C14" s="313" t="s">
        <v>805</v>
      </c>
      <c r="E14" s="314"/>
      <c r="F14" s="314"/>
      <c r="G14" s="315"/>
      <c r="H14" s="315"/>
      <c r="I14" s="315"/>
      <c r="J14" s="315"/>
      <c r="K14" s="315"/>
      <c r="L14" s="315"/>
      <c r="M14" s="315"/>
      <c r="N14" s="315"/>
      <c r="O14" s="315"/>
      <c r="P14" s="315"/>
      <c r="Q14" s="315"/>
      <c r="R14" s="315"/>
      <c r="S14" s="315"/>
      <c r="T14" s="315"/>
      <c r="U14" s="315"/>
      <c r="V14" s="315"/>
      <c r="W14" s="315"/>
      <c r="X14" s="315"/>
      <c r="Y14" s="315"/>
      <c r="Z14" s="315"/>
      <c r="AA14" s="315"/>
      <c r="AB14" s="315"/>
      <c r="AC14" s="315"/>
      <c r="AD14" s="315"/>
      <c r="AE14" s="315"/>
      <c r="AF14" s="315"/>
      <c r="AG14" s="315"/>
      <c r="AH14" s="315"/>
      <c r="AI14" s="315"/>
      <c r="AJ14" s="315"/>
      <c r="AK14" s="315"/>
      <c r="AL14" s="1453">
        <v>1</v>
      </c>
      <c r="AM14" s="1457" t="s">
        <v>2687</v>
      </c>
      <c r="AN14" s="317"/>
    </row>
    <row r="15" spans="1:48" s="311" customFormat="1" ht="14" x14ac:dyDescent="0.4">
      <c r="B15" s="327" t="s">
        <v>2688</v>
      </c>
      <c r="C15" s="313" t="s">
        <v>2689</v>
      </c>
      <c r="E15" s="314"/>
      <c r="F15" s="314"/>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1453">
        <v>1</v>
      </c>
      <c r="AM15" s="1456"/>
      <c r="AN15" s="317"/>
    </row>
    <row r="16" spans="1:48" s="311" customFormat="1" ht="14" x14ac:dyDescent="0.4">
      <c r="B16" s="327" t="s">
        <v>2690</v>
      </c>
      <c r="C16" s="313" t="s">
        <v>2691</v>
      </c>
      <c r="E16" s="314"/>
      <c r="F16" s="314"/>
      <c r="G16" s="315"/>
      <c r="H16" s="315"/>
      <c r="I16" s="315"/>
      <c r="J16" s="315"/>
      <c r="K16" s="315"/>
      <c r="L16" s="315"/>
      <c r="M16" s="315"/>
      <c r="N16" s="315"/>
      <c r="O16" s="315"/>
      <c r="P16" s="315"/>
      <c r="Q16" s="315"/>
      <c r="R16" s="315"/>
      <c r="S16" s="315"/>
      <c r="T16" s="315"/>
      <c r="U16" s="315"/>
      <c r="V16" s="315"/>
      <c r="W16" s="315"/>
      <c r="X16" s="315"/>
      <c r="Y16" s="315"/>
      <c r="Z16" s="315"/>
      <c r="AA16" s="315"/>
      <c r="AB16" s="315"/>
      <c r="AC16" s="315"/>
      <c r="AD16" s="315"/>
      <c r="AE16" s="315"/>
      <c r="AF16" s="315"/>
      <c r="AG16" s="315"/>
      <c r="AH16" s="315"/>
      <c r="AI16" s="315"/>
      <c r="AJ16" s="315"/>
      <c r="AK16" s="315"/>
      <c r="AL16" s="1453">
        <v>1</v>
      </c>
      <c r="AM16" s="1457" t="s">
        <v>2692</v>
      </c>
      <c r="AN16" s="317"/>
    </row>
    <row r="17" spans="2:40" s="311" customFormat="1" ht="14" x14ac:dyDescent="0.4">
      <c r="B17" s="327" t="s">
        <v>2693</v>
      </c>
      <c r="C17" s="313" t="s">
        <v>2694</v>
      </c>
      <c r="E17" s="314"/>
      <c r="F17" s="314"/>
      <c r="G17" s="315"/>
      <c r="H17" s="315"/>
      <c r="I17" s="315"/>
      <c r="J17" s="315"/>
      <c r="K17" s="315"/>
      <c r="L17" s="315"/>
      <c r="M17" s="315"/>
      <c r="N17" s="315"/>
      <c r="O17" s="315"/>
      <c r="P17" s="315"/>
      <c r="Q17" s="315"/>
      <c r="R17" s="315"/>
      <c r="S17" s="315"/>
      <c r="T17" s="315"/>
      <c r="U17" s="315"/>
      <c r="V17" s="315"/>
      <c r="W17" s="315"/>
      <c r="X17" s="315"/>
      <c r="Y17" s="315"/>
      <c r="Z17" s="315"/>
      <c r="AA17" s="315"/>
      <c r="AB17" s="315"/>
      <c r="AC17" s="315"/>
      <c r="AD17" s="315"/>
      <c r="AE17" s="315"/>
      <c r="AF17" s="315"/>
      <c r="AG17" s="315"/>
      <c r="AH17" s="315"/>
      <c r="AI17" s="315"/>
      <c r="AJ17" s="315"/>
      <c r="AK17" s="315"/>
      <c r="AL17" s="1453">
        <v>1</v>
      </c>
      <c r="AM17" s="1457" t="s">
        <v>2692</v>
      </c>
      <c r="AN17" s="317"/>
    </row>
    <row r="18" spans="2:40" s="311" customFormat="1" ht="14" x14ac:dyDescent="0.4">
      <c r="C18" s="313" t="s">
        <v>2695</v>
      </c>
      <c r="E18" s="314"/>
      <c r="F18" s="314"/>
      <c r="G18" s="315"/>
      <c r="H18" s="315"/>
      <c r="I18" s="315"/>
      <c r="J18" s="315"/>
      <c r="K18" s="315"/>
      <c r="L18" s="315"/>
      <c r="M18" s="315"/>
      <c r="N18" s="315"/>
      <c r="O18" s="315"/>
      <c r="P18" s="315"/>
      <c r="Q18" s="315"/>
      <c r="R18" s="315"/>
      <c r="S18" s="315"/>
      <c r="T18" s="315"/>
      <c r="U18" s="315"/>
      <c r="V18" s="315"/>
      <c r="W18" s="315"/>
      <c r="X18" s="315"/>
      <c r="Y18" s="315"/>
      <c r="Z18" s="315"/>
      <c r="AA18" s="315"/>
      <c r="AB18" s="315"/>
      <c r="AC18" s="315"/>
      <c r="AD18" s="315"/>
      <c r="AE18" s="315"/>
      <c r="AF18" s="315"/>
      <c r="AG18" s="315"/>
      <c r="AH18" s="315"/>
      <c r="AI18" s="315"/>
      <c r="AJ18" s="315"/>
      <c r="AK18" s="315"/>
      <c r="AL18" s="1453">
        <v>1</v>
      </c>
      <c r="AM18" s="1456"/>
      <c r="AN18" s="317"/>
    </row>
    <row r="19" spans="2:40" s="311" customFormat="1" ht="14" x14ac:dyDescent="0.4">
      <c r="C19" s="313" t="s">
        <v>2696</v>
      </c>
      <c r="E19" s="314"/>
      <c r="F19" s="314"/>
      <c r="G19" s="315"/>
      <c r="H19" s="315"/>
      <c r="I19" s="315"/>
      <c r="J19" s="315"/>
      <c r="K19" s="315"/>
      <c r="L19" s="315"/>
      <c r="M19" s="315"/>
      <c r="N19" s="315"/>
      <c r="O19" s="315"/>
      <c r="P19" s="315"/>
      <c r="Q19" s="315"/>
      <c r="R19" s="315"/>
      <c r="S19" s="315"/>
      <c r="T19" s="315"/>
      <c r="U19" s="315"/>
      <c r="V19" s="315"/>
      <c r="W19" s="315"/>
      <c r="X19" s="315"/>
      <c r="Y19" s="315"/>
      <c r="Z19" s="315"/>
      <c r="AA19" s="315"/>
      <c r="AB19" s="315"/>
      <c r="AC19" s="315"/>
      <c r="AD19" s="315"/>
      <c r="AE19" s="315"/>
      <c r="AF19" s="315"/>
      <c r="AG19" s="315"/>
      <c r="AH19" s="315"/>
      <c r="AI19" s="315"/>
      <c r="AJ19" s="315"/>
      <c r="AK19" s="315"/>
      <c r="AL19" s="1453">
        <v>1</v>
      </c>
      <c r="AM19" s="1456"/>
      <c r="AN19" s="317"/>
    </row>
    <row r="20" spans="2:40" s="311" customFormat="1" ht="14" x14ac:dyDescent="0.4">
      <c r="C20" s="313" t="s">
        <v>2697</v>
      </c>
      <c r="E20" s="314"/>
      <c r="F20" s="314"/>
      <c r="G20" s="315"/>
      <c r="H20" s="315"/>
      <c r="I20" s="315"/>
      <c r="J20" s="315"/>
      <c r="K20" s="315"/>
      <c r="L20" s="315"/>
      <c r="M20" s="315"/>
      <c r="N20" s="315"/>
      <c r="O20" s="315"/>
      <c r="P20" s="315"/>
      <c r="Q20" s="315"/>
      <c r="R20" s="315"/>
      <c r="S20" s="315"/>
      <c r="T20" s="315"/>
      <c r="U20" s="315"/>
      <c r="V20" s="315"/>
      <c r="W20" s="315"/>
      <c r="X20" s="315"/>
      <c r="Y20" s="315"/>
      <c r="Z20" s="315"/>
      <c r="AA20" s="315"/>
      <c r="AB20" s="315"/>
      <c r="AC20" s="315"/>
      <c r="AD20" s="315"/>
      <c r="AE20" s="315"/>
      <c r="AF20" s="315"/>
      <c r="AG20" s="315"/>
      <c r="AH20" s="315"/>
      <c r="AI20" s="315"/>
      <c r="AJ20" s="315"/>
      <c r="AK20" s="315"/>
      <c r="AL20" s="1453">
        <v>1</v>
      </c>
      <c r="AM20" s="1456"/>
      <c r="AN20" s="317"/>
    </row>
    <row r="21" spans="2:40" s="311" customFormat="1" ht="14" x14ac:dyDescent="0.4">
      <c r="B21" s="328" t="s">
        <v>2698</v>
      </c>
      <c r="C21" s="313" t="s">
        <v>2699</v>
      </c>
      <c r="E21" s="314"/>
      <c r="F21" s="314"/>
      <c r="G21" s="315"/>
      <c r="H21" s="315"/>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1453">
        <v>1</v>
      </c>
      <c r="AM21" s="1456"/>
      <c r="AN21" s="317"/>
    </row>
    <row r="22" spans="2:40" s="311" customFormat="1" ht="14" x14ac:dyDescent="0.4">
      <c r="B22" s="328" t="s">
        <v>2700</v>
      </c>
      <c r="C22" s="2652" t="s">
        <v>2701</v>
      </c>
      <c r="D22" s="2652"/>
      <c r="E22" s="2652"/>
      <c r="F22" s="2652"/>
      <c r="G22" s="2652"/>
      <c r="H22" s="2652"/>
      <c r="I22" s="2652"/>
      <c r="J22" s="2652"/>
      <c r="K22" s="2652"/>
      <c r="L22" s="2652"/>
      <c r="M22" s="2652"/>
      <c r="N22" s="2652"/>
      <c r="O22" s="2652"/>
      <c r="P22" s="2652"/>
      <c r="Q22" s="2652"/>
      <c r="R22" s="2652"/>
      <c r="S22" s="2652"/>
      <c r="T22" s="2652"/>
      <c r="U22" s="2652"/>
      <c r="V22" s="2652"/>
      <c r="W22" s="2652"/>
      <c r="X22" s="2652"/>
      <c r="Y22" s="2652"/>
      <c r="Z22" s="2652"/>
      <c r="AA22" s="2652"/>
      <c r="AB22" s="2652"/>
      <c r="AC22" s="2652"/>
      <c r="AD22" s="2652"/>
      <c r="AE22" s="2652"/>
      <c r="AF22" s="2652"/>
      <c r="AG22" s="2652"/>
      <c r="AH22" s="2652"/>
      <c r="AI22" s="2652"/>
      <c r="AJ22" s="2652"/>
      <c r="AK22" s="2652"/>
      <c r="AL22" s="1453">
        <v>1</v>
      </c>
      <c r="AM22" s="1457" t="s">
        <v>2692</v>
      </c>
      <c r="AN22" s="317"/>
    </row>
    <row r="23" spans="2:40" s="311" customFormat="1" ht="14" x14ac:dyDescent="0.4">
      <c r="B23" s="328"/>
      <c r="C23" s="2652"/>
      <c r="D23" s="2652"/>
      <c r="E23" s="2652"/>
      <c r="F23" s="2652"/>
      <c r="G23" s="2652"/>
      <c r="H23" s="2652"/>
      <c r="I23" s="2652"/>
      <c r="J23" s="2652"/>
      <c r="K23" s="2652"/>
      <c r="L23" s="2652"/>
      <c r="M23" s="2652"/>
      <c r="N23" s="2652"/>
      <c r="O23" s="2652"/>
      <c r="P23" s="2652"/>
      <c r="Q23" s="2652"/>
      <c r="R23" s="2652"/>
      <c r="S23" s="2652"/>
      <c r="T23" s="2652"/>
      <c r="U23" s="2652"/>
      <c r="V23" s="2652"/>
      <c r="W23" s="2652"/>
      <c r="X23" s="2652"/>
      <c r="Y23" s="2652"/>
      <c r="Z23" s="2652"/>
      <c r="AA23" s="2652"/>
      <c r="AB23" s="2652"/>
      <c r="AC23" s="2652"/>
      <c r="AD23" s="2652"/>
      <c r="AE23" s="2652"/>
      <c r="AF23" s="2652"/>
      <c r="AG23" s="2652"/>
      <c r="AH23" s="2652"/>
      <c r="AI23" s="2652"/>
      <c r="AJ23" s="2652"/>
      <c r="AK23" s="2652"/>
      <c r="AL23" s="1453">
        <v>1</v>
      </c>
      <c r="AM23" s="1458"/>
      <c r="AN23" s="317"/>
    </row>
    <row r="24" spans="2:40" s="311" customFormat="1" ht="14" x14ac:dyDescent="0.4">
      <c r="B24" s="328" t="s">
        <v>2702</v>
      </c>
      <c r="C24" s="330" t="s">
        <v>2703</v>
      </c>
      <c r="D24" s="329"/>
      <c r="E24" s="329"/>
      <c r="F24" s="329"/>
      <c r="G24" s="329"/>
      <c r="H24" s="329"/>
      <c r="I24" s="329"/>
      <c r="J24" s="329"/>
      <c r="K24" s="329"/>
      <c r="L24" s="329"/>
      <c r="M24" s="329"/>
      <c r="N24" s="329"/>
      <c r="O24" s="329"/>
      <c r="P24" s="329"/>
      <c r="Q24" s="329"/>
      <c r="R24" s="329"/>
      <c r="S24" s="329"/>
      <c r="T24" s="329"/>
      <c r="U24" s="329"/>
      <c r="V24" s="329"/>
      <c r="W24" s="329"/>
      <c r="X24" s="329"/>
      <c r="Y24" s="329"/>
      <c r="Z24" s="329"/>
      <c r="AA24" s="329"/>
      <c r="AB24" s="329"/>
      <c r="AC24" s="329"/>
      <c r="AD24" s="329"/>
      <c r="AE24" s="329"/>
      <c r="AF24" s="329"/>
      <c r="AG24" s="329"/>
      <c r="AH24" s="329"/>
      <c r="AI24" s="329"/>
      <c r="AJ24" s="329"/>
      <c r="AK24" s="329"/>
      <c r="AL24" s="1453">
        <v>1</v>
      </c>
      <c r="AM24" s="1458"/>
      <c r="AN24" s="317"/>
    </row>
    <row r="25" spans="2:40" s="311" customFormat="1" ht="14" x14ac:dyDescent="0.4">
      <c r="C25" s="313"/>
      <c r="E25" s="314"/>
      <c r="F25" s="314"/>
      <c r="G25" s="315"/>
      <c r="H25" s="315"/>
      <c r="I25" s="315"/>
      <c r="J25" s="315"/>
      <c r="K25" s="315"/>
      <c r="L25" s="315"/>
      <c r="M25" s="315"/>
      <c r="N25" s="315"/>
      <c r="O25" s="315"/>
      <c r="P25" s="315"/>
      <c r="Q25" s="315"/>
      <c r="R25" s="315"/>
      <c r="S25" s="315"/>
      <c r="T25" s="315"/>
      <c r="U25" s="315"/>
      <c r="V25" s="315"/>
      <c r="W25" s="315"/>
      <c r="X25" s="315"/>
      <c r="Y25" s="315"/>
      <c r="Z25" s="315"/>
      <c r="AA25" s="315"/>
      <c r="AB25" s="315"/>
      <c r="AC25" s="315"/>
      <c r="AD25" s="315"/>
      <c r="AE25" s="315"/>
      <c r="AF25" s="315"/>
      <c r="AG25" s="315"/>
      <c r="AH25" s="315"/>
      <c r="AI25" s="315"/>
      <c r="AJ25" s="315"/>
      <c r="AK25" s="315"/>
      <c r="AL25" s="1453">
        <v>1</v>
      </c>
      <c r="AM25" s="1456"/>
      <c r="AN25" s="317"/>
    </row>
    <row r="26" spans="2:40" s="311" customFormat="1" ht="17.5" x14ac:dyDescent="0.45">
      <c r="B26" s="839" t="s">
        <v>1167</v>
      </c>
      <c r="C26" s="838"/>
      <c r="D26" s="839"/>
      <c r="E26" s="840"/>
      <c r="F26" s="840"/>
      <c r="G26" s="841"/>
      <c r="H26" s="841"/>
      <c r="I26" s="841"/>
      <c r="J26" s="841"/>
      <c r="K26" s="841"/>
      <c r="L26" s="841"/>
      <c r="M26" s="841"/>
      <c r="N26" s="841"/>
      <c r="O26" s="841"/>
      <c r="P26" s="841"/>
      <c r="Q26" s="841"/>
      <c r="R26" s="841"/>
      <c r="S26" s="841"/>
      <c r="T26" s="841"/>
      <c r="U26" s="841"/>
      <c r="V26" s="841"/>
      <c r="W26" s="841"/>
      <c r="X26" s="841"/>
      <c r="Y26" s="841"/>
      <c r="Z26" s="841"/>
      <c r="AA26" s="841"/>
      <c r="AB26" s="841"/>
      <c r="AC26" s="841"/>
      <c r="AD26" s="841"/>
      <c r="AE26" s="841"/>
      <c r="AF26" s="841"/>
      <c r="AG26" s="841"/>
      <c r="AH26" s="841"/>
      <c r="AI26" s="841"/>
      <c r="AJ26" s="841"/>
      <c r="AK26" s="841"/>
      <c r="AL26" s="1453">
        <v>1</v>
      </c>
      <c r="AM26" s="1456"/>
      <c r="AN26" s="317"/>
    </row>
    <row r="27" spans="2:40" s="311" customFormat="1" ht="14" x14ac:dyDescent="0.4">
      <c r="B27" s="327" t="s">
        <v>2680</v>
      </c>
      <c r="C27" s="313" t="s">
        <v>2704</v>
      </c>
      <c r="E27" s="314"/>
      <c r="F27" s="314"/>
      <c r="G27" s="315"/>
      <c r="H27" s="315"/>
      <c r="I27" s="315"/>
      <c r="J27" s="315"/>
      <c r="K27" s="315"/>
      <c r="L27" s="315"/>
      <c r="M27" s="315"/>
      <c r="N27" s="315"/>
      <c r="O27" s="315"/>
      <c r="P27" s="315"/>
      <c r="Q27" s="315"/>
      <c r="R27" s="315"/>
      <c r="S27" s="315"/>
      <c r="T27" s="315"/>
      <c r="U27" s="315"/>
      <c r="V27" s="315"/>
      <c r="W27" s="315"/>
      <c r="X27" s="315"/>
      <c r="Y27" s="315"/>
      <c r="Z27" s="315"/>
      <c r="AA27" s="315"/>
      <c r="AB27" s="315"/>
      <c r="AC27" s="315"/>
      <c r="AD27" s="315"/>
      <c r="AE27" s="315"/>
      <c r="AF27" s="315"/>
      <c r="AG27" s="315"/>
      <c r="AH27" s="315"/>
      <c r="AI27" s="315"/>
      <c r="AJ27" s="315"/>
      <c r="AK27" s="315"/>
      <c r="AL27" s="1453">
        <v>1</v>
      </c>
      <c r="AM27" s="1457" t="s">
        <v>2705</v>
      </c>
      <c r="AN27" s="317"/>
    </row>
    <row r="28" spans="2:40" s="311" customFormat="1" ht="13.5" customHeight="1" x14ac:dyDescent="0.4">
      <c r="B28" s="327" t="s">
        <v>2683</v>
      </c>
      <c r="C28" s="313" t="s">
        <v>2706</v>
      </c>
      <c r="E28" s="314"/>
      <c r="F28" s="314"/>
      <c r="G28" s="315"/>
      <c r="H28" s="315"/>
      <c r="I28" s="315"/>
      <c r="J28" s="315"/>
      <c r="K28" s="315"/>
      <c r="L28" s="315"/>
      <c r="M28" s="315"/>
      <c r="N28" s="315"/>
      <c r="O28" s="315"/>
      <c r="P28" s="315"/>
      <c r="Q28" s="315"/>
      <c r="R28" s="315"/>
      <c r="S28" s="315"/>
      <c r="T28" s="315"/>
      <c r="U28" s="315"/>
      <c r="V28" s="315"/>
      <c r="W28" s="315"/>
      <c r="X28" s="315"/>
      <c r="Y28" s="315"/>
      <c r="Z28" s="315"/>
      <c r="AA28" s="315"/>
      <c r="AB28" s="315"/>
      <c r="AC28" s="315"/>
      <c r="AD28" s="315"/>
      <c r="AE28" s="315"/>
      <c r="AF28" s="315"/>
      <c r="AG28" s="315"/>
      <c r="AH28" s="315"/>
      <c r="AI28" s="315"/>
      <c r="AJ28" s="315"/>
      <c r="AK28" s="315"/>
      <c r="AL28" s="1453">
        <v>1</v>
      </c>
      <c r="AM28" s="1456"/>
      <c r="AN28" s="317"/>
    </row>
    <row r="29" spans="2:40" s="311" customFormat="1" ht="13.5" customHeight="1" x14ac:dyDescent="0.4">
      <c r="B29" s="331"/>
      <c r="C29" s="313"/>
      <c r="E29" s="314"/>
      <c r="F29" s="314"/>
      <c r="G29" s="315"/>
      <c r="H29" s="315"/>
      <c r="I29" s="315"/>
      <c r="J29" s="315"/>
      <c r="K29" s="315"/>
      <c r="L29" s="315"/>
      <c r="M29" s="315"/>
      <c r="N29" s="315"/>
      <c r="O29" s="315"/>
      <c r="P29" s="315"/>
      <c r="Q29" s="315"/>
      <c r="R29" s="315"/>
      <c r="S29" s="315"/>
      <c r="T29" s="315"/>
      <c r="U29" s="315"/>
      <c r="V29" s="315"/>
      <c r="W29" s="315"/>
      <c r="X29" s="315"/>
      <c r="Y29" s="315"/>
      <c r="Z29" s="315"/>
      <c r="AA29" s="315"/>
      <c r="AB29" s="315"/>
      <c r="AC29" s="315"/>
      <c r="AD29" s="315"/>
      <c r="AE29" s="315"/>
      <c r="AF29" s="315"/>
      <c r="AG29" s="315"/>
      <c r="AH29" s="315"/>
      <c r="AI29" s="315"/>
      <c r="AJ29" s="315"/>
      <c r="AK29" s="315"/>
      <c r="AL29" s="1453">
        <v>1</v>
      </c>
      <c r="AM29" s="1456"/>
      <c r="AN29" s="317"/>
    </row>
    <row r="30" spans="2:40" s="311" customFormat="1" ht="17.5" x14ac:dyDescent="0.45">
      <c r="B30" s="839" t="s">
        <v>2707</v>
      </c>
      <c r="C30" s="838"/>
      <c r="D30" s="839"/>
      <c r="E30" s="840"/>
      <c r="F30" s="840"/>
      <c r="G30" s="841"/>
      <c r="H30" s="841"/>
      <c r="I30" s="841"/>
      <c r="J30" s="841"/>
      <c r="K30" s="841"/>
      <c r="L30" s="841"/>
      <c r="M30" s="841"/>
      <c r="N30" s="841"/>
      <c r="O30" s="841"/>
      <c r="P30" s="841"/>
      <c r="Q30" s="841"/>
      <c r="R30" s="841"/>
      <c r="S30" s="841"/>
      <c r="T30" s="841"/>
      <c r="U30" s="841"/>
      <c r="V30" s="841"/>
      <c r="W30" s="841"/>
      <c r="X30" s="841"/>
      <c r="Y30" s="841"/>
      <c r="Z30" s="841"/>
      <c r="AA30" s="841"/>
      <c r="AB30" s="841"/>
      <c r="AC30" s="841"/>
      <c r="AD30" s="841"/>
      <c r="AE30" s="841"/>
      <c r="AF30" s="841"/>
      <c r="AG30" s="841"/>
      <c r="AH30" s="841"/>
      <c r="AI30" s="841"/>
      <c r="AJ30" s="841"/>
      <c r="AK30" s="841"/>
      <c r="AL30" s="1453">
        <v>1</v>
      </c>
      <c r="AM30" s="1456"/>
      <c r="AN30" s="317"/>
    </row>
    <row r="31" spans="2:40" s="311" customFormat="1" ht="14" x14ac:dyDescent="0.4">
      <c r="B31" s="327" t="s">
        <v>2680</v>
      </c>
      <c r="C31" s="313" t="s">
        <v>3067</v>
      </c>
      <c r="E31" s="314"/>
      <c r="F31" s="314"/>
      <c r="G31" s="315"/>
      <c r="H31" s="315"/>
      <c r="I31" s="315"/>
      <c r="J31" s="315"/>
      <c r="K31" s="315"/>
      <c r="L31" s="315"/>
      <c r="M31" s="315"/>
      <c r="N31" s="315"/>
      <c r="O31" s="315"/>
      <c r="P31" s="315"/>
      <c r="Q31" s="315"/>
      <c r="R31" s="315"/>
      <c r="S31" s="315"/>
      <c r="T31" s="315"/>
      <c r="U31" s="315"/>
      <c r="V31" s="315"/>
      <c r="W31" s="315"/>
      <c r="X31" s="315"/>
      <c r="Y31" s="315"/>
      <c r="Z31" s="315"/>
      <c r="AA31" s="315"/>
      <c r="AB31" s="315"/>
      <c r="AC31" s="315"/>
      <c r="AD31" s="315"/>
      <c r="AE31" s="315"/>
      <c r="AF31" s="315"/>
      <c r="AG31" s="315"/>
      <c r="AH31" s="315"/>
      <c r="AI31" s="315"/>
      <c r="AJ31" s="315"/>
      <c r="AK31" s="315"/>
      <c r="AL31" s="1453">
        <v>1</v>
      </c>
      <c r="AM31" s="1456"/>
      <c r="AN31" s="317"/>
    </row>
    <row r="32" spans="2:40" s="311" customFormat="1" ht="14" x14ac:dyDescent="0.4">
      <c r="B32" s="328" t="s">
        <v>2683</v>
      </c>
      <c r="C32" s="2652" t="s">
        <v>3068</v>
      </c>
      <c r="D32" s="2652"/>
      <c r="E32" s="2652"/>
      <c r="F32" s="2652"/>
      <c r="G32" s="2652"/>
      <c r="H32" s="2652"/>
      <c r="I32" s="2652"/>
      <c r="J32" s="2652"/>
      <c r="K32" s="2652"/>
      <c r="L32" s="2652"/>
      <c r="M32" s="2652"/>
      <c r="N32" s="2652"/>
      <c r="O32" s="2652"/>
      <c r="P32" s="2652"/>
      <c r="Q32" s="2652"/>
      <c r="R32" s="2652"/>
      <c r="S32" s="2652"/>
      <c r="T32" s="2652"/>
      <c r="U32" s="2652"/>
      <c r="V32" s="2652"/>
      <c r="W32" s="2652"/>
      <c r="X32" s="2652"/>
      <c r="Y32" s="2652"/>
      <c r="Z32" s="2652"/>
      <c r="AA32" s="2652"/>
      <c r="AB32" s="2652"/>
      <c r="AC32" s="2652"/>
      <c r="AD32" s="2652"/>
      <c r="AE32" s="2652"/>
      <c r="AF32" s="2652"/>
      <c r="AG32" s="2652"/>
      <c r="AH32" s="2652"/>
      <c r="AI32" s="2652"/>
      <c r="AJ32" s="2652"/>
      <c r="AK32" s="2652"/>
      <c r="AL32" s="1453">
        <v>1</v>
      </c>
      <c r="AM32" s="1456"/>
      <c r="AN32" s="317"/>
    </row>
    <row r="33" spans="2:40" s="311" customFormat="1" ht="14" x14ac:dyDescent="0.4">
      <c r="B33" s="328"/>
      <c r="C33" s="2652"/>
      <c r="D33" s="2652"/>
      <c r="E33" s="2652"/>
      <c r="F33" s="2652"/>
      <c r="G33" s="2652"/>
      <c r="H33" s="2652"/>
      <c r="I33" s="2652"/>
      <c r="J33" s="2652"/>
      <c r="K33" s="2652"/>
      <c r="L33" s="2652"/>
      <c r="M33" s="2652"/>
      <c r="N33" s="2652"/>
      <c r="O33" s="2652"/>
      <c r="P33" s="2652"/>
      <c r="Q33" s="2652"/>
      <c r="R33" s="2652"/>
      <c r="S33" s="2652"/>
      <c r="T33" s="2652"/>
      <c r="U33" s="2652"/>
      <c r="V33" s="2652"/>
      <c r="W33" s="2652"/>
      <c r="X33" s="2652"/>
      <c r="Y33" s="2652"/>
      <c r="Z33" s="2652"/>
      <c r="AA33" s="2652"/>
      <c r="AB33" s="2652"/>
      <c r="AC33" s="2652"/>
      <c r="AD33" s="2652"/>
      <c r="AE33" s="2652"/>
      <c r="AF33" s="2652"/>
      <c r="AG33" s="2652"/>
      <c r="AH33" s="2652"/>
      <c r="AI33" s="2652"/>
      <c r="AJ33" s="2652"/>
      <c r="AK33" s="2652"/>
      <c r="AL33" s="1453">
        <v>1</v>
      </c>
      <c r="AM33" s="1456"/>
      <c r="AN33" s="317"/>
    </row>
    <row r="34" spans="2:40" s="311" customFormat="1" ht="14" x14ac:dyDescent="0.4">
      <c r="B34" s="332"/>
      <c r="C34" s="333"/>
      <c r="D34" s="333"/>
      <c r="E34" s="333"/>
      <c r="F34" s="333"/>
      <c r="G34" s="333"/>
      <c r="H34" s="333"/>
      <c r="I34" s="333"/>
      <c r="J34" s="333"/>
      <c r="K34" s="333"/>
      <c r="L34" s="333"/>
      <c r="M34" s="333"/>
      <c r="N34" s="333"/>
      <c r="O34" s="333"/>
      <c r="P34" s="333"/>
      <c r="Q34" s="333"/>
      <c r="R34" s="333"/>
      <c r="S34" s="333"/>
      <c r="T34" s="333"/>
      <c r="U34" s="333"/>
      <c r="V34" s="333"/>
      <c r="W34" s="333"/>
      <c r="X34" s="333"/>
      <c r="Y34" s="333"/>
      <c r="Z34" s="333"/>
      <c r="AA34" s="333"/>
      <c r="AB34" s="333"/>
      <c r="AC34" s="333"/>
      <c r="AD34" s="333"/>
      <c r="AE34" s="333"/>
      <c r="AF34" s="333"/>
      <c r="AG34" s="333"/>
      <c r="AH34" s="333"/>
      <c r="AI34" s="333"/>
      <c r="AJ34" s="333"/>
      <c r="AK34" s="333"/>
      <c r="AL34" s="1453">
        <v>1</v>
      </c>
      <c r="AM34" s="1456"/>
      <c r="AN34" s="317"/>
    </row>
    <row r="35" spans="2:40" s="311" customFormat="1" ht="17.5" x14ac:dyDescent="0.45">
      <c r="B35" s="839" t="s">
        <v>2708</v>
      </c>
      <c r="C35" s="838"/>
      <c r="D35" s="839"/>
      <c r="E35" s="840"/>
      <c r="F35" s="840"/>
      <c r="G35" s="841"/>
      <c r="H35" s="841"/>
      <c r="I35" s="841"/>
      <c r="J35" s="841"/>
      <c r="K35" s="841"/>
      <c r="L35" s="841"/>
      <c r="M35" s="841"/>
      <c r="N35" s="841"/>
      <c r="O35" s="841"/>
      <c r="P35" s="841"/>
      <c r="Q35" s="841"/>
      <c r="R35" s="841"/>
      <c r="S35" s="841"/>
      <c r="T35" s="841"/>
      <c r="U35" s="841"/>
      <c r="V35" s="841"/>
      <c r="W35" s="841"/>
      <c r="X35" s="841"/>
      <c r="Y35" s="841"/>
      <c r="Z35" s="841"/>
      <c r="AA35" s="841"/>
      <c r="AB35" s="841"/>
      <c r="AC35" s="841"/>
      <c r="AD35" s="841"/>
      <c r="AE35" s="841"/>
      <c r="AF35" s="841"/>
      <c r="AG35" s="841"/>
      <c r="AH35" s="841"/>
      <c r="AI35" s="841"/>
      <c r="AJ35" s="841"/>
      <c r="AK35" s="841"/>
      <c r="AL35" s="1453">
        <v>1</v>
      </c>
      <c r="AM35" s="1456"/>
      <c r="AN35" s="317"/>
    </row>
    <row r="36" spans="2:40" s="311" customFormat="1" ht="14" x14ac:dyDescent="0.4">
      <c r="B36" s="327" t="s">
        <v>2680</v>
      </c>
      <c r="C36" s="313" t="s">
        <v>2709</v>
      </c>
      <c r="E36" s="314"/>
      <c r="F36" s="314"/>
      <c r="G36" s="315"/>
      <c r="H36" s="315"/>
      <c r="I36" s="315"/>
      <c r="J36" s="315"/>
      <c r="K36" s="315"/>
      <c r="L36" s="315"/>
      <c r="M36" s="315"/>
      <c r="N36" s="315"/>
      <c r="O36" s="315"/>
      <c r="P36" s="315"/>
      <c r="Q36" s="315"/>
      <c r="R36" s="315"/>
      <c r="S36" s="315"/>
      <c r="T36" s="315"/>
      <c r="U36" s="315"/>
      <c r="V36" s="315"/>
      <c r="W36" s="315"/>
      <c r="X36" s="315"/>
      <c r="Y36" s="315"/>
      <c r="Z36" s="315"/>
      <c r="AA36" s="315"/>
      <c r="AB36" s="315"/>
      <c r="AC36" s="315"/>
      <c r="AD36" s="315"/>
      <c r="AE36" s="315"/>
      <c r="AF36" s="315"/>
      <c r="AG36" s="315"/>
      <c r="AH36" s="315"/>
      <c r="AI36" s="315"/>
      <c r="AJ36" s="315"/>
      <c r="AK36" s="315"/>
      <c r="AL36" s="1453">
        <v>1</v>
      </c>
      <c r="AM36" s="1456"/>
      <c r="AN36" s="317"/>
    </row>
    <row r="37" spans="2:40" s="311" customFormat="1" ht="14" x14ac:dyDescent="0.4">
      <c r="B37" s="327" t="s">
        <v>2683</v>
      </c>
      <c r="C37" s="313" t="s">
        <v>2710</v>
      </c>
      <c r="E37" s="314"/>
      <c r="F37" s="314"/>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5"/>
      <c r="AG37" s="315"/>
      <c r="AH37" s="315"/>
      <c r="AI37" s="315"/>
      <c r="AJ37" s="315"/>
      <c r="AK37" s="315"/>
      <c r="AL37" s="1453">
        <v>1</v>
      </c>
      <c r="AM37" s="1456"/>
      <c r="AN37" s="317"/>
    </row>
    <row r="38" spans="2:40" s="311" customFormat="1" ht="14" x14ac:dyDescent="0.4">
      <c r="B38" s="327" t="s">
        <v>2686</v>
      </c>
      <c r="C38" s="313" t="s">
        <v>2711</v>
      </c>
      <c r="E38" s="314"/>
      <c r="F38" s="314"/>
      <c r="G38" s="315"/>
      <c r="H38" s="315"/>
      <c r="I38" s="315"/>
      <c r="J38" s="315"/>
      <c r="K38" s="315"/>
      <c r="L38" s="315"/>
      <c r="M38" s="315"/>
      <c r="N38" s="315"/>
      <c r="O38" s="315"/>
      <c r="P38" s="315"/>
      <c r="Q38" s="315"/>
      <c r="R38" s="315"/>
      <c r="S38" s="315"/>
      <c r="T38" s="315"/>
      <c r="U38" s="315"/>
      <c r="V38" s="315"/>
      <c r="W38" s="315"/>
      <c r="X38" s="315"/>
      <c r="Y38" s="315"/>
      <c r="Z38" s="315"/>
      <c r="AA38" s="315"/>
      <c r="AB38" s="315"/>
      <c r="AC38" s="315"/>
      <c r="AD38" s="315"/>
      <c r="AE38" s="315"/>
      <c r="AF38" s="315"/>
      <c r="AG38" s="315"/>
      <c r="AH38" s="315"/>
      <c r="AI38" s="315"/>
      <c r="AJ38" s="315"/>
      <c r="AK38" s="315"/>
      <c r="AL38" s="1453">
        <v>1</v>
      </c>
      <c r="AM38" s="1456"/>
      <c r="AN38" s="317"/>
    </row>
    <row r="39" spans="2:40" s="311" customFormat="1" ht="14" x14ac:dyDescent="0.4">
      <c r="B39" s="327" t="s">
        <v>2688</v>
      </c>
      <c r="C39" s="313" t="s">
        <v>2712</v>
      </c>
      <c r="E39" s="314"/>
      <c r="F39" s="314"/>
      <c r="G39" s="315"/>
      <c r="H39" s="315"/>
      <c r="I39" s="315"/>
      <c r="J39" s="315"/>
      <c r="K39" s="315"/>
      <c r="L39" s="315"/>
      <c r="M39" s="315"/>
      <c r="N39" s="315"/>
      <c r="O39" s="315"/>
      <c r="P39" s="315"/>
      <c r="Q39" s="315"/>
      <c r="R39" s="315"/>
      <c r="S39" s="315"/>
      <c r="T39" s="315"/>
      <c r="U39" s="315"/>
      <c r="V39" s="315"/>
      <c r="W39" s="315"/>
      <c r="X39" s="315"/>
      <c r="Y39" s="315"/>
      <c r="Z39" s="315"/>
      <c r="AA39" s="315"/>
      <c r="AB39" s="315"/>
      <c r="AC39" s="315"/>
      <c r="AD39" s="315"/>
      <c r="AE39" s="315"/>
      <c r="AF39" s="315"/>
      <c r="AG39" s="315"/>
      <c r="AH39" s="315"/>
      <c r="AI39" s="315"/>
      <c r="AJ39" s="315"/>
      <c r="AK39" s="315"/>
      <c r="AL39" s="1453">
        <v>1</v>
      </c>
      <c r="AM39" s="1456"/>
      <c r="AN39" s="317"/>
    </row>
    <row r="40" spans="2:40" s="311" customFormat="1" ht="14" x14ac:dyDescent="0.4">
      <c r="B40" s="327" t="s">
        <v>2690</v>
      </c>
      <c r="C40" s="313" t="s">
        <v>2713</v>
      </c>
      <c r="E40" s="314"/>
      <c r="F40" s="314"/>
      <c r="G40" s="315"/>
      <c r="H40" s="315"/>
      <c r="I40" s="315"/>
      <c r="J40" s="315"/>
      <c r="K40" s="315"/>
      <c r="L40" s="315"/>
      <c r="M40" s="315"/>
      <c r="N40" s="315"/>
      <c r="O40" s="315"/>
      <c r="P40" s="315"/>
      <c r="Q40" s="315"/>
      <c r="R40" s="315"/>
      <c r="S40" s="315"/>
      <c r="T40" s="315"/>
      <c r="U40" s="315"/>
      <c r="V40" s="315"/>
      <c r="W40" s="315"/>
      <c r="X40" s="315"/>
      <c r="Y40" s="315"/>
      <c r="Z40" s="315"/>
      <c r="AA40" s="315"/>
      <c r="AB40" s="315"/>
      <c r="AC40" s="315"/>
      <c r="AD40" s="315"/>
      <c r="AE40" s="315"/>
      <c r="AF40" s="315"/>
      <c r="AG40" s="315"/>
      <c r="AH40" s="315"/>
      <c r="AI40" s="315"/>
      <c r="AJ40" s="315"/>
      <c r="AK40" s="315"/>
      <c r="AL40" s="1453">
        <v>1</v>
      </c>
      <c r="AM40" s="1456"/>
      <c r="AN40" s="317"/>
    </row>
    <row r="41" spans="2:40" s="311" customFormat="1" ht="14" x14ac:dyDescent="0.4">
      <c r="C41" s="313" t="s">
        <v>2714</v>
      </c>
      <c r="E41" s="314"/>
      <c r="F41" s="314"/>
      <c r="G41" s="315"/>
      <c r="H41" s="315"/>
      <c r="I41" s="315"/>
      <c r="J41" s="315"/>
      <c r="K41" s="315"/>
      <c r="L41" s="315"/>
      <c r="M41" s="315"/>
      <c r="N41" s="315"/>
      <c r="O41" s="315"/>
      <c r="P41" s="315"/>
      <c r="Q41" s="315"/>
      <c r="R41" s="315"/>
      <c r="S41" s="315"/>
      <c r="T41" s="315"/>
      <c r="U41" s="315"/>
      <c r="V41" s="315"/>
      <c r="W41" s="315"/>
      <c r="X41" s="315"/>
      <c r="Y41" s="315"/>
      <c r="Z41" s="315"/>
      <c r="AA41" s="315"/>
      <c r="AB41" s="315"/>
      <c r="AC41" s="315"/>
      <c r="AD41" s="315"/>
      <c r="AE41" s="315"/>
      <c r="AF41" s="315"/>
      <c r="AG41" s="315"/>
      <c r="AH41" s="315"/>
      <c r="AI41" s="315"/>
      <c r="AJ41" s="315"/>
      <c r="AK41" s="315"/>
      <c r="AL41" s="1453">
        <v>1</v>
      </c>
      <c r="AM41" s="1456"/>
      <c r="AN41" s="317"/>
    </row>
    <row r="42" spans="2:40" s="311" customFormat="1" ht="14" x14ac:dyDescent="0.4">
      <c r="C42" s="313" t="s">
        <v>2715</v>
      </c>
      <c r="E42" s="314"/>
      <c r="F42" s="314"/>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15"/>
      <c r="AL42" s="1453">
        <v>1</v>
      </c>
      <c r="AM42" s="1456"/>
      <c r="AN42" s="317"/>
    </row>
    <row r="43" spans="2:40" s="311" customFormat="1" ht="14" x14ac:dyDescent="0.4">
      <c r="C43" s="313" t="s">
        <v>2716</v>
      </c>
      <c r="E43" s="314"/>
      <c r="F43" s="314"/>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15"/>
      <c r="AK43" s="315"/>
      <c r="AL43" s="1453">
        <v>1</v>
      </c>
      <c r="AM43" s="1456"/>
      <c r="AN43" s="317"/>
    </row>
    <row r="44" spans="2:40" s="311" customFormat="1" ht="14" x14ac:dyDescent="0.4">
      <c r="C44" s="313" t="s">
        <v>2717</v>
      </c>
      <c r="E44" s="314"/>
      <c r="F44" s="314"/>
      <c r="G44" s="315"/>
      <c r="H44" s="315"/>
      <c r="I44" s="315"/>
      <c r="J44" s="315"/>
      <c r="K44" s="315"/>
      <c r="L44" s="315"/>
      <c r="M44" s="315"/>
      <c r="N44" s="315"/>
      <c r="O44" s="315"/>
      <c r="P44" s="315"/>
      <c r="Q44" s="315"/>
      <c r="R44" s="315"/>
      <c r="S44" s="315"/>
      <c r="T44" s="315"/>
      <c r="U44" s="315"/>
      <c r="V44" s="315"/>
      <c r="W44" s="315"/>
      <c r="X44" s="315"/>
      <c r="Y44" s="315"/>
      <c r="Z44" s="315"/>
      <c r="AA44" s="315"/>
      <c r="AB44" s="315"/>
      <c r="AC44" s="315"/>
      <c r="AD44" s="315"/>
      <c r="AE44" s="315"/>
      <c r="AF44" s="315"/>
      <c r="AG44" s="315"/>
      <c r="AH44" s="315"/>
      <c r="AI44" s="315"/>
      <c r="AJ44" s="315"/>
      <c r="AK44" s="315"/>
      <c r="AL44" s="1453">
        <v>1</v>
      </c>
      <c r="AM44" s="1456"/>
      <c r="AN44" s="317"/>
    </row>
    <row r="45" spans="2:40" s="311" customFormat="1" ht="14" x14ac:dyDescent="0.4">
      <c r="C45" s="313" t="s">
        <v>2718</v>
      </c>
      <c r="E45" s="314"/>
      <c r="F45" s="314"/>
      <c r="G45" s="315"/>
      <c r="H45" s="315"/>
      <c r="I45" s="315"/>
      <c r="J45" s="315"/>
      <c r="K45" s="315"/>
      <c r="L45" s="315"/>
      <c r="M45" s="315"/>
      <c r="N45" s="315"/>
      <c r="O45" s="315"/>
      <c r="P45" s="315"/>
      <c r="Q45" s="315"/>
      <c r="R45" s="315"/>
      <c r="S45" s="315"/>
      <c r="T45" s="315"/>
      <c r="U45" s="315"/>
      <c r="V45" s="315"/>
      <c r="W45" s="315"/>
      <c r="X45" s="315"/>
      <c r="Y45" s="315"/>
      <c r="Z45" s="315"/>
      <c r="AA45" s="315"/>
      <c r="AB45" s="315"/>
      <c r="AC45" s="315"/>
      <c r="AD45" s="315"/>
      <c r="AE45" s="315"/>
      <c r="AF45" s="315"/>
      <c r="AG45" s="315"/>
      <c r="AH45" s="315"/>
      <c r="AI45" s="315"/>
      <c r="AJ45" s="315"/>
      <c r="AK45" s="315"/>
      <c r="AL45" s="1453">
        <v>1</v>
      </c>
      <c r="AM45" s="1456"/>
      <c r="AN45" s="317"/>
    </row>
    <row r="46" spans="2:40" s="311" customFormat="1" ht="14" x14ac:dyDescent="0.4">
      <c r="B46" s="327" t="s">
        <v>2693</v>
      </c>
      <c r="C46" s="313" t="s">
        <v>2719</v>
      </c>
      <c r="E46" s="314"/>
      <c r="F46" s="314"/>
      <c r="G46" s="315"/>
      <c r="H46" s="315"/>
      <c r="I46" s="315"/>
      <c r="J46" s="315"/>
      <c r="K46" s="315"/>
      <c r="L46" s="315"/>
      <c r="M46" s="315"/>
      <c r="N46" s="315"/>
      <c r="O46" s="315"/>
      <c r="P46" s="315"/>
      <c r="Q46" s="315"/>
      <c r="R46" s="315"/>
      <c r="S46" s="315"/>
      <c r="T46" s="315"/>
      <c r="U46" s="315"/>
      <c r="V46" s="315"/>
      <c r="W46" s="315"/>
      <c r="X46" s="315"/>
      <c r="Y46" s="315"/>
      <c r="Z46" s="315"/>
      <c r="AA46" s="315"/>
      <c r="AB46" s="315"/>
      <c r="AC46" s="315"/>
      <c r="AD46" s="315"/>
      <c r="AE46" s="315"/>
      <c r="AF46" s="315"/>
      <c r="AG46" s="315"/>
      <c r="AH46" s="315"/>
      <c r="AI46" s="315"/>
      <c r="AJ46" s="315"/>
      <c r="AK46" s="315"/>
      <c r="AL46" s="1453">
        <v>1</v>
      </c>
      <c r="AM46" s="1456"/>
      <c r="AN46" s="317"/>
    </row>
    <row r="47" spans="2:40" s="311" customFormat="1" ht="14" x14ac:dyDescent="0.4">
      <c r="B47" s="327" t="s">
        <v>2698</v>
      </c>
      <c r="C47" s="313" t="s">
        <v>2720</v>
      </c>
      <c r="E47" s="314"/>
      <c r="F47" s="314"/>
      <c r="G47" s="315"/>
      <c r="H47" s="315"/>
      <c r="I47" s="315"/>
      <c r="J47" s="315"/>
      <c r="K47" s="315"/>
      <c r="L47" s="315"/>
      <c r="M47" s="315"/>
      <c r="N47" s="315"/>
      <c r="O47" s="315"/>
      <c r="P47" s="315"/>
      <c r="Q47" s="315"/>
      <c r="R47" s="315"/>
      <c r="S47" s="315"/>
      <c r="T47" s="315"/>
      <c r="U47" s="315"/>
      <c r="V47" s="315"/>
      <c r="W47" s="315"/>
      <c r="X47" s="315"/>
      <c r="Y47" s="315"/>
      <c r="Z47" s="315"/>
      <c r="AA47" s="315"/>
      <c r="AB47" s="315"/>
      <c r="AC47" s="315"/>
      <c r="AD47" s="315"/>
      <c r="AE47" s="315"/>
      <c r="AF47" s="315"/>
      <c r="AG47" s="315"/>
      <c r="AH47" s="315"/>
      <c r="AI47" s="315"/>
      <c r="AJ47" s="315"/>
      <c r="AK47" s="315"/>
      <c r="AL47" s="1453">
        <v>1</v>
      </c>
      <c r="AM47" s="1456"/>
      <c r="AN47" s="317"/>
    </row>
    <row r="48" spans="2:40" s="311" customFormat="1" ht="14" x14ac:dyDescent="0.4">
      <c r="C48" s="313" t="s">
        <v>2721</v>
      </c>
      <c r="E48" s="314"/>
      <c r="F48" s="314"/>
      <c r="G48" s="315"/>
      <c r="H48" s="315"/>
      <c r="I48" s="315"/>
      <c r="J48" s="315"/>
      <c r="K48" s="315"/>
      <c r="L48" s="315"/>
      <c r="M48" s="315"/>
      <c r="N48" s="315"/>
      <c r="O48" s="315"/>
      <c r="P48" s="315"/>
      <c r="Q48" s="315"/>
      <c r="R48" s="315"/>
      <c r="S48" s="315"/>
      <c r="T48" s="315"/>
      <c r="U48" s="315"/>
      <c r="V48" s="315"/>
      <c r="W48" s="315"/>
      <c r="X48" s="315"/>
      <c r="Y48" s="315"/>
      <c r="Z48" s="315"/>
      <c r="AA48" s="315"/>
      <c r="AB48" s="315"/>
      <c r="AC48" s="315"/>
      <c r="AD48" s="315"/>
      <c r="AE48" s="315"/>
      <c r="AF48" s="315"/>
      <c r="AG48" s="315"/>
      <c r="AH48" s="315"/>
      <c r="AI48" s="315"/>
      <c r="AJ48" s="315"/>
      <c r="AK48" s="315"/>
      <c r="AL48" s="1453">
        <v>1</v>
      </c>
      <c r="AM48" s="1457" t="s">
        <v>2722</v>
      </c>
      <c r="AN48" s="317"/>
    </row>
    <row r="49" spans="2:40" s="311" customFormat="1" ht="14" x14ac:dyDescent="0.4">
      <c r="C49" s="313" t="s">
        <v>2723</v>
      </c>
      <c r="E49" s="314"/>
      <c r="F49" s="314"/>
      <c r="G49" s="315"/>
      <c r="H49" s="315"/>
      <c r="I49" s="315"/>
      <c r="J49" s="315"/>
      <c r="K49" s="315"/>
      <c r="L49" s="315"/>
      <c r="M49" s="315"/>
      <c r="N49" s="315"/>
      <c r="O49" s="315"/>
      <c r="P49" s="315"/>
      <c r="Q49" s="315"/>
      <c r="R49" s="315"/>
      <c r="S49" s="315"/>
      <c r="T49" s="315"/>
      <c r="U49" s="315"/>
      <c r="V49" s="315"/>
      <c r="W49" s="315"/>
      <c r="X49" s="315"/>
      <c r="Y49" s="315"/>
      <c r="Z49" s="315"/>
      <c r="AA49" s="315"/>
      <c r="AB49" s="315"/>
      <c r="AC49" s="315"/>
      <c r="AD49" s="315"/>
      <c r="AE49" s="315"/>
      <c r="AF49" s="315"/>
      <c r="AG49" s="315"/>
      <c r="AH49" s="315"/>
      <c r="AI49" s="315"/>
      <c r="AJ49" s="315"/>
      <c r="AK49" s="315"/>
      <c r="AL49" s="1453">
        <v>1</v>
      </c>
      <c r="AM49" s="1457" t="s">
        <v>2722</v>
      </c>
      <c r="AN49" s="317"/>
    </row>
    <row r="50" spans="2:40" s="311" customFormat="1" ht="14" x14ac:dyDescent="0.4">
      <c r="C50" s="313" t="s">
        <v>2724</v>
      </c>
      <c r="E50" s="314"/>
      <c r="F50" s="314"/>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1453">
        <v>1</v>
      </c>
      <c r="AM50" s="1457" t="s">
        <v>2722</v>
      </c>
      <c r="AN50" s="317"/>
    </row>
    <row r="51" spans="2:40" s="311" customFormat="1" ht="14" x14ac:dyDescent="0.4">
      <c r="C51" s="313" t="s">
        <v>2725</v>
      </c>
      <c r="E51" s="314"/>
      <c r="F51" s="314"/>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1453">
        <v>1</v>
      </c>
      <c r="AM51" s="1457" t="s">
        <v>2722</v>
      </c>
      <c r="AN51" s="317"/>
    </row>
    <row r="52" spans="2:40" s="311" customFormat="1" ht="14" x14ac:dyDescent="0.4">
      <c r="C52" s="313" t="s">
        <v>2726</v>
      </c>
      <c r="E52" s="314"/>
      <c r="F52" s="314"/>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1453">
        <v>1</v>
      </c>
      <c r="AM52" s="1457" t="s">
        <v>2722</v>
      </c>
      <c r="AN52" s="317"/>
    </row>
    <row r="53" spans="2:40" s="311" customFormat="1" ht="14" x14ac:dyDescent="0.4">
      <c r="C53" s="313" t="s">
        <v>2727</v>
      </c>
      <c r="E53" s="314"/>
      <c r="F53" s="314"/>
      <c r="G53" s="315"/>
      <c r="H53" s="315"/>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c r="AF53" s="315"/>
      <c r="AG53" s="315"/>
      <c r="AH53" s="315"/>
      <c r="AI53" s="315"/>
      <c r="AJ53" s="315"/>
      <c r="AK53" s="315"/>
      <c r="AL53" s="1453">
        <v>1</v>
      </c>
      <c r="AM53" s="1457" t="s">
        <v>2722</v>
      </c>
      <c r="AN53" s="317"/>
    </row>
    <row r="54" spans="2:40" s="311" customFormat="1" ht="14" x14ac:dyDescent="0.4">
      <c r="B54" s="327" t="s">
        <v>2700</v>
      </c>
      <c r="C54" s="313" t="s">
        <v>2728</v>
      </c>
      <c r="E54" s="314"/>
      <c r="F54" s="314"/>
      <c r="G54" s="315"/>
      <c r="H54" s="315"/>
      <c r="I54" s="315"/>
      <c r="J54" s="315"/>
      <c r="K54" s="315"/>
      <c r="L54" s="315"/>
      <c r="M54" s="315"/>
      <c r="N54" s="315"/>
      <c r="O54" s="315"/>
      <c r="P54" s="315"/>
      <c r="Q54" s="315"/>
      <c r="R54" s="315"/>
      <c r="S54" s="315"/>
      <c r="T54" s="315"/>
      <c r="U54" s="315"/>
      <c r="V54" s="315"/>
      <c r="W54" s="315"/>
      <c r="X54" s="315"/>
      <c r="Y54" s="315"/>
      <c r="Z54" s="315"/>
      <c r="AA54" s="315"/>
      <c r="AB54" s="315"/>
      <c r="AC54" s="315"/>
      <c r="AD54" s="315"/>
      <c r="AE54" s="315"/>
      <c r="AF54" s="315"/>
      <c r="AG54" s="315"/>
      <c r="AH54" s="315"/>
      <c r="AI54" s="315"/>
      <c r="AJ54" s="315"/>
      <c r="AK54" s="315"/>
      <c r="AL54" s="1453">
        <v>1</v>
      </c>
      <c r="AM54" s="1458"/>
      <c r="AN54" s="317"/>
    </row>
    <row r="55" spans="2:40" s="311" customFormat="1" ht="14" x14ac:dyDescent="0.4">
      <c r="B55" s="327" t="s">
        <v>2702</v>
      </c>
      <c r="C55" s="313" t="s">
        <v>2729</v>
      </c>
      <c r="E55" s="314"/>
      <c r="F55" s="314"/>
      <c r="G55" s="315"/>
      <c r="H55" s="315"/>
      <c r="I55" s="315"/>
      <c r="J55" s="315"/>
      <c r="K55" s="315"/>
      <c r="L55" s="315"/>
      <c r="M55" s="315"/>
      <c r="N55" s="315"/>
      <c r="O55" s="315"/>
      <c r="P55" s="315"/>
      <c r="Q55" s="315"/>
      <c r="R55" s="315"/>
      <c r="S55" s="315"/>
      <c r="T55" s="315"/>
      <c r="U55" s="315"/>
      <c r="V55" s="315"/>
      <c r="W55" s="315"/>
      <c r="X55" s="315"/>
      <c r="Y55" s="315"/>
      <c r="Z55" s="315"/>
      <c r="AA55" s="315"/>
      <c r="AB55" s="315"/>
      <c r="AC55" s="315"/>
      <c r="AD55" s="315"/>
      <c r="AE55" s="315"/>
      <c r="AF55" s="315"/>
      <c r="AG55" s="315"/>
      <c r="AH55" s="315"/>
      <c r="AI55" s="315"/>
      <c r="AJ55" s="315"/>
      <c r="AK55" s="315"/>
      <c r="AL55" s="1453">
        <v>1</v>
      </c>
      <c r="AM55" s="1458"/>
      <c r="AN55" s="317"/>
    </row>
    <row r="56" spans="2:40" s="311" customFormat="1" ht="11.25" customHeight="1" x14ac:dyDescent="0.4">
      <c r="B56" s="327" t="s">
        <v>2730</v>
      </c>
      <c r="C56" s="313" t="s">
        <v>2731</v>
      </c>
      <c r="E56" s="314"/>
      <c r="F56" s="314"/>
      <c r="G56" s="315"/>
      <c r="H56" s="315"/>
      <c r="I56" s="315"/>
      <c r="J56" s="315"/>
      <c r="K56" s="315"/>
      <c r="L56" s="315"/>
      <c r="M56" s="315"/>
      <c r="N56" s="315"/>
      <c r="O56" s="315"/>
      <c r="P56" s="315"/>
      <c r="Q56" s="315"/>
      <c r="R56" s="315"/>
      <c r="S56" s="315"/>
      <c r="T56" s="315"/>
      <c r="U56" s="315"/>
      <c r="V56" s="315"/>
      <c r="W56" s="315"/>
      <c r="X56" s="315"/>
      <c r="Y56" s="315"/>
      <c r="Z56" s="315"/>
      <c r="AA56" s="315"/>
      <c r="AB56" s="315"/>
      <c r="AC56" s="315"/>
      <c r="AD56" s="315"/>
      <c r="AE56" s="315"/>
      <c r="AF56" s="315"/>
      <c r="AG56" s="315"/>
      <c r="AH56" s="315"/>
      <c r="AI56" s="315"/>
      <c r="AJ56" s="315"/>
      <c r="AK56" s="315"/>
      <c r="AL56" s="1453">
        <v>1</v>
      </c>
      <c r="AM56" s="1456"/>
      <c r="AN56" s="317"/>
    </row>
    <row r="57" spans="2:40" s="311" customFormat="1" ht="14" x14ac:dyDescent="0.4">
      <c r="B57" s="327" t="s">
        <v>2732</v>
      </c>
      <c r="C57" s="313" t="s">
        <v>2733</v>
      </c>
      <c r="E57" s="314"/>
      <c r="F57" s="314"/>
      <c r="G57" s="315"/>
      <c r="H57" s="315"/>
      <c r="I57" s="315"/>
      <c r="J57" s="315"/>
      <c r="K57" s="315"/>
      <c r="L57" s="315"/>
      <c r="M57" s="315"/>
      <c r="N57" s="315"/>
      <c r="O57" s="315"/>
      <c r="P57" s="315"/>
      <c r="Q57" s="315"/>
      <c r="R57" s="315"/>
      <c r="S57" s="315"/>
      <c r="T57" s="315"/>
      <c r="U57" s="315"/>
      <c r="V57" s="315"/>
      <c r="W57" s="315"/>
      <c r="X57" s="315"/>
      <c r="Y57" s="315"/>
      <c r="Z57" s="315"/>
      <c r="AA57" s="315"/>
      <c r="AB57" s="315"/>
      <c r="AC57" s="315"/>
      <c r="AD57" s="315"/>
      <c r="AE57" s="315"/>
      <c r="AF57" s="315"/>
      <c r="AG57" s="315"/>
      <c r="AH57" s="315"/>
      <c r="AI57" s="315"/>
      <c r="AJ57" s="315"/>
      <c r="AK57" s="315"/>
      <c r="AL57" s="1453">
        <v>1</v>
      </c>
      <c r="AM57" s="1456"/>
      <c r="AN57" s="317"/>
    </row>
    <row r="58" spans="2:40" s="311" customFormat="1" ht="14" x14ac:dyDescent="0.4">
      <c r="C58" s="313" t="s">
        <v>2734</v>
      </c>
      <c r="E58" s="314"/>
      <c r="F58" s="314"/>
      <c r="G58" s="315"/>
      <c r="H58" s="315"/>
      <c r="I58" s="315"/>
      <c r="J58" s="315"/>
      <c r="K58" s="315"/>
      <c r="L58" s="315"/>
      <c r="M58" s="315"/>
      <c r="N58" s="315"/>
      <c r="O58" s="315"/>
      <c r="P58" s="315"/>
      <c r="Q58" s="315"/>
      <c r="R58" s="315"/>
      <c r="S58" s="315"/>
      <c r="T58" s="315"/>
      <c r="U58" s="315"/>
      <c r="V58" s="315"/>
      <c r="W58" s="315"/>
      <c r="X58" s="315"/>
      <c r="Y58" s="315"/>
      <c r="Z58" s="315"/>
      <c r="AA58" s="315"/>
      <c r="AB58" s="315"/>
      <c r="AC58" s="315"/>
      <c r="AD58" s="315"/>
      <c r="AE58" s="315"/>
      <c r="AF58" s="315"/>
      <c r="AG58" s="315"/>
      <c r="AH58" s="315"/>
      <c r="AI58" s="315"/>
      <c r="AJ58" s="315"/>
      <c r="AK58" s="315"/>
      <c r="AL58" s="1453">
        <v>1</v>
      </c>
      <c r="AM58" s="1456"/>
      <c r="AN58" s="317"/>
    </row>
    <row r="59" spans="2:40" s="311" customFormat="1" ht="14" x14ac:dyDescent="0.4">
      <c r="B59" s="327" t="s">
        <v>2735</v>
      </c>
      <c r="C59" s="313" t="s">
        <v>2736</v>
      </c>
      <c r="E59" s="314"/>
      <c r="F59" s="314"/>
      <c r="G59" s="315"/>
      <c r="H59" s="315"/>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1453">
        <v>1</v>
      </c>
      <c r="AM59" s="1456"/>
      <c r="AN59" s="317"/>
    </row>
    <row r="60" spans="2:40" s="311" customFormat="1" ht="14" x14ac:dyDescent="0.4">
      <c r="B60" s="327" t="s">
        <v>2737</v>
      </c>
      <c r="C60" s="313" t="s">
        <v>2738</v>
      </c>
      <c r="E60" s="314"/>
      <c r="F60" s="314"/>
      <c r="G60" s="315"/>
      <c r="H60" s="315"/>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1453">
        <v>1</v>
      </c>
      <c r="AM60" s="1456"/>
      <c r="AN60" s="317"/>
    </row>
    <row r="61" spans="2:40" s="311" customFormat="1" ht="14" x14ac:dyDescent="0.4">
      <c r="B61" s="327" t="s">
        <v>2739</v>
      </c>
      <c r="C61" s="313" t="s">
        <v>2740</v>
      </c>
      <c r="E61" s="314"/>
      <c r="F61" s="314"/>
      <c r="G61" s="315"/>
      <c r="H61" s="315"/>
      <c r="I61" s="315"/>
      <c r="J61" s="315"/>
      <c r="K61" s="315"/>
      <c r="L61" s="315"/>
      <c r="M61" s="315"/>
      <c r="N61" s="315"/>
      <c r="O61" s="315"/>
      <c r="P61" s="315"/>
      <c r="Q61" s="315"/>
      <c r="R61" s="315"/>
      <c r="S61" s="315"/>
      <c r="T61" s="315"/>
      <c r="U61" s="315"/>
      <c r="V61" s="315"/>
      <c r="W61" s="315"/>
      <c r="X61" s="315"/>
      <c r="Y61" s="315"/>
      <c r="Z61" s="315"/>
      <c r="AA61" s="315"/>
      <c r="AB61" s="315"/>
      <c r="AC61" s="315"/>
      <c r="AD61" s="315"/>
      <c r="AE61" s="315"/>
      <c r="AF61" s="315"/>
      <c r="AG61" s="315"/>
      <c r="AH61" s="315"/>
      <c r="AI61" s="315"/>
      <c r="AJ61" s="315"/>
      <c r="AK61" s="315"/>
      <c r="AL61" s="1453">
        <v>1</v>
      </c>
      <c r="AM61" s="1456"/>
      <c r="AN61" s="317"/>
    </row>
    <row r="62" spans="2:40" s="311" customFormat="1" ht="14" x14ac:dyDescent="0.4">
      <c r="B62" s="327" t="s">
        <v>2741</v>
      </c>
      <c r="C62" s="313" t="s">
        <v>2742</v>
      </c>
      <c r="E62" s="314"/>
      <c r="F62" s="314"/>
      <c r="G62" s="315"/>
      <c r="H62" s="315"/>
      <c r="I62" s="315"/>
      <c r="J62" s="315"/>
      <c r="K62" s="315"/>
      <c r="L62" s="315"/>
      <c r="M62" s="315"/>
      <c r="N62" s="315"/>
      <c r="O62" s="315"/>
      <c r="P62" s="315"/>
      <c r="Q62" s="315"/>
      <c r="R62" s="315"/>
      <c r="S62" s="315"/>
      <c r="T62" s="315"/>
      <c r="U62" s="315"/>
      <c r="V62" s="315"/>
      <c r="W62" s="315"/>
      <c r="X62" s="315"/>
      <c r="Y62" s="315"/>
      <c r="Z62" s="315"/>
      <c r="AA62" s="315"/>
      <c r="AB62" s="315"/>
      <c r="AC62" s="315"/>
      <c r="AD62" s="315"/>
      <c r="AE62" s="315"/>
      <c r="AF62" s="315"/>
      <c r="AG62" s="315"/>
      <c r="AH62" s="315"/>
      <c r="AI62" s="315"/>
      <c r="AJ62" s="315"/>
      <c r="AK62" s="315"/>
      <c r="AL62" s="1453">
        <v>1</v>
      </c>
      <c r="AM62" s="1456"/>
      <c r="AN62" s="317"/>
    </row>
    <row r="63" spans="2:40" s="311" customFormat="1" ht="14" x14ac:dyDescent="0.4">
      <c r="B63" s="327" t="s">
        <v>2743</v>
      </c>
      <c r="C63" s="313" t="s">
        <v>2744</v>
      </c>
      <c r="E63" s="314"/>
      <c r="F63" s="314"/>
      <c r="G63" s="315"/>
      <c r="H63" s="315"/>
      <c r="I63" s="315"/>
      <c r="J63" s="315"/>
      <c r="K63" s="315"/>
      <c r="L63" s="315"/>
      <c r="M63" s="315"/>
      <c r="N63" s="315"/>
      <c r="O63" s="315"/>
      <c r="P63" s="315"/>
      <c r="Q63" s="315"/>
      <c r="R63" s="315"/>
      <c r="S63" s="315"/>
      <c r="T63" s="315"/>
      <c r="U63" s="315"/>
      <c r="V63" s="315"/>
      <c r="W63" s="315"/>
      <c r="X63" s="315"/>
      <c r="Y63" s="315"/>
      <c r="Z63" s="315"/>
      <c r="AA63" s="315"/>
      <c r="AB63" s="315"/>
      <c r="AC63" s="315"/>
      <c r="AD63" s="315"/>
      <c r="AE63" s="315"/>
      <c r="AF63" s="315"/>
      <c r="AG63" s="315"/>
      <c r="AH63" s="315"/>
      <c r="AI63" s="315"/>
      <c r="AJ63" s="315"/>
      <c r="AK63" s="315"/>
      <c r="AL63" s="1453">
        <v>1</v>
      </c>
      <c r="AM63" s="1456"/>
      <c r="AN63" s="317"/>
    </row>
    <row r="64" spans="2:40" s="311" customFormat="1" ht="14" x14ac:dyDescent="0.4">
      <c r="B64" s="327" t="s">
        <v>2745</v>
      </c>
      <c r="C64" s="313" t="s">
        <v>2746</v>
      </c>
      <c r="E64" s="314"/>
      <c r="F64" s="314"/>
      <c r="G64" s="315"/>
      <c r="H64" s="315"/>
      <c r="I64" s="315"/>
      <c r="J64" s="315"/>
      <c r="K64" s="315"/>
      <c r="L64" s="315"/>
      <c r="M64" s="315"/>
      <c r="N64" s="315"/>
      <c r="O64" s="315"/>
      <c r="P64" s="315"/>
      <c r="Q64" s="315"/>
      <c r="R64" s="315"/>
      <c r="S64" s="315"/>
      <c r="T64" s="315"/>
      <c r="U64" s="315"/>
      <c r="V64" s="315"/>
      <c r="W64" s="315"/>
      <c r="X64" s="315"/>
      <c r="Y64" s="315"/>
      <c r="Z64" s="315"/>
      <c r="AA64" s="315"/>
      <c r="AB64" s="315"/>
      <c r="AC64" s="315"/>
      <c r="AD64" s="315"/>
      <c r="AE64" s="315"/>
      <c r="AF64" s="315"/>
      <c r="AG64" s="315"/>
      <c r="AH64" s="315"/>
      <c r="AI64" s="315"/>
      <c r="AJ64" s="315"/>
      <c r="AK64" s="315"/>
      <c r="AL64" s="1453">
        <v>1</v>
      </c>
      <c r="AM64" s="1456"/>
      <c r="AN64" s="317"/>
    </row>
    <row r="65" spans="2:40" s="311" customFormat="1" ht="14" x14ac:dyDescent="0.4">
      <c r="B65" s="327" t="s">
        <v>2747</v>
      </c>
      <c r="C65" s="313" t="s">
        <v>2748</v>
      </c>
      <c r="E65" s="314"/>
      <c r="F65" s="314"/>
      <c r="G65" s="315"/>
      <c r="H65" s="315"/>
      <c r="I65" s="315"/>
      <c r="J65" s="315"/>
      <c r="K65" s="315"/>
      <c r="L65" s="315"/>
      <c r="M65" s="315"/>
      <c r="N65" s="315"/>
      <c r="O65" s="315"/>
      <c r="P65" s="315"/>
      <c r="Q65" s="315"/>
      <c r="R65" s="315"/>
      <c r="S65" s="315"/>
      <c r="T65" s="315"/>
      <c r="U65" s="315"/>
      <c r="V65" s="315"/>
      <c r="W65" s="315"/>
      <c r="X65" s="315"/>
      <c r="Y65" s="315"/>
      <c r="Z65" s="315"/>
      <c r="AA65" s="315"/>
      <c r="AB65" s="315"/>
      <c r="AC65" s="315"/>
      <c r="AD65" s="315"/>
      <c r="AE65" s="315"/>
      <c r="AF65" s="315"/>
      <c r="AG65" s="315"/>
      <c r="AH65" s="315"/>
      <c r="AI65" s="315"/>
      <c r="AJ65" s="315"/>
      <c r="AK65" s="315"/>
      <c r="AL65" s="1453">
        <v>1</v>
      </c>
      <c r="AM65" s="1456"/>
      <c r="AN65" s="317"/>
    </row>
    <row r="66" spans="2:40" s="311" customFormat="1" ht="14" x14ac:dyDescent="0.4">
      <c r="B66" s="327" t="s">
        <v>2749</v>
      </c>
      <c r="C66" s="313" t="s">
        <v>2750</v>
      </c>
      <c r="E66" s="314"/>
      <c r="F66" s="314"/>
      <c r="G66" s="315"/>
      <c r="H66" s="315"/>
      <c r="I66" s="315"/>
      <c r="J66" s="315"/>
      <c r="K66" s="315"/>
      <c r="L66" s="315"/>
      <c r="M66" s="315"/>
      <c r="N66" s="315"/>
      <c r="O66" s="315"/>
      <c r="P66" s="315"/>
      <c r="Q66" s="315"/>
      <c r="R66" s="315"/>
      <c r="S66" s="315"/>
      <c r="T66" s="315"/>
      <c r="U66" s="315"/>
      <c r="V66" s="315"/>
      <c r="W66" s="315"/>
      <c r="X66" s="315"/>
      <c r="Y66" s="315"/>
      <c r="Z66" s="315"/>
      <c r="AA66" s="315"/>
      <c r="AB66" s="315"/>
      <c r="AC66" s="315"/>
      <c r="AD66" s="315"/>
      <c r="AE66" s="315"/>
      <c r="AF66" s="315"/>
      <c r="AG66" s="315"/>
      <c r="AH66" s="315"/>
      <c r="AI66" s="315"/>
      <c r="AJ66" s="315"/>
      <c r="AK66" s="315"/>
      <c r="AL66" s="1453">
        <v>1</v>
      </c>
      <c r="AM66" s="1456"/>
      <c r="AN66" s="317"/>
    </row>
    <row r="67" spans="2:40" s="311" customFormat="1" ht="14" x14ac:dyDescent="0.4">
      <c r="B67" s="327" t="s">
        <v>2751</v>
      </c>
      <c r="C67" s="313" t="s">
        <v>2752</v>
      </c>
      <c r="E67" s="314"/>
      <c r="F67" s="314"/>
      <c r="G67" s="315"/>
      <c r="H67" s="315"/>
      <c r="I67" s="315"/>
      <c r="J67" s="315"/>
      <c r="K67" s="315"/>
      <c r="L67" s="315"/>
      <c r="M67" s="315"/>
      <c r="N67" s="315"/>
      <c r="O67" s="315"/>
      <c r="P67" s="315"/>
      <c r="Q67" s="315"/>
      <c r="R67" s="315"/>
      <c r="S67" s="315"/>
      <c r="T67" s="315"/>
      <c r="U67" s="315"/>
      <c r="V67" s="315"/>
      <c r="W67" s="315"/>
      <c r="X67" s="315"/>
      <c r="Y67" s="315"/>
      <c r="Z67" s="315"/>
      <c r="AA67" s="315"/>
      <c r="AB67" s="315"/>
      <c r="AC67" s="315"/>
      <c r="AD67" s="315"/>
      <c r="AE67" s="315"/>
      <c r="AF67" s="315"/>
      <c r="AG67" s="315"/>
      <c r="AH67" s="315"/>
      <c r="AI67" s="315"/>
      <c r="AJ67" s="315"/>
      <c r="AK67" s="315"/>
      <c r="AL67" s="1453">
        <v>1</v>
      </c>
      <c r="AM67" s="1456"/>
      <c r="AN67" s="317"/>
    </row>
    <row r="68" spans="2:40" s="311" customFormat="1" ht="14" x14ac:dyDescent="0.4">
      <c r="B68" s="327" t="s">
        <v>2753</v>
      </c>
      <c r="C68" s="313" t="s">
        <v>2754</v>
      </c>
      <c r="E68" s="314"/>
      <c r="F68" s="314"/>
      <c r="G68" s="315"/>
      <c r="H68" s="315"/>
      <c r="I68" s="315"/>
      <c r="J68" s="315"/>
      <c r="K68" s="315"/>
      <c r="L68" s="315"/>
      <c r="M68" s="315"/>
      <c r="N68" s="315"/>
      <c r="O68" s="315"/>
      <c r="P68" s="315"/>
      <c r="Q68" s="315"/>
      <c r="R68" s="315"/>
      <c r="S68" s="315"/>
      <c r="T68" s="315"/>
      <c r="U68" s="315"/>
      <c r="V68" s="315"/>
      <c r="W68" s="315"/>
      <c r="X68" s="315"/>
      <c r="Y68" s="315"/>
      <c r="Z68" s="315"/>
      <c r="AA68" s="315"/>
      <c r="AB68" s="315"/>
      <c r="AC68" s="315"/>
      <c r="AD68" s="315"/>
      <c r="AE68" s="315"/>
      <c r="AF68" s="315"/>
      <c r="AG68" s="315"/>
      <c r="AH68" s="315"/>
      <c r="AI68" s="315"/>
      <c r="AJ68" s="315"/>
      <c r="AK68" s="315"/>
      <c r="AL68" s="1453">
        <v>1</v>
      </c>
      <c r="AM68" s="1456"/>
      <c r="AN68" s="317"/>
    </row>
    <row r="69" spans="2:40" s="311" customFormat="1" ht="14" x14ac:dyDescent="0.4">
      <c r="C69" s="313" t="s">
        <v>2755</v>
      </c>
      <c r="E69" s="314"/>
      <c r="F69" s="314"/>
      <c r="G69" s="315"/>
      <c r="H69" s="315"/>
      <c r="I69" s="315"/>
      <c r="J69" s="315"/>
      <c r="K69" s="315"/>
      <c r="L69" s="315"/>
      <c r="M69" s="315"/>
      <c r="N69" s="315"/>
      <c r="O69" s="315"/>
      <c r="P69" s="315"/>
      <c r="Q69" s="315"/>
      <c r="R69" s="315"/>
      <c r="S69" s="315"/>
      <c r="T69" s="315"/>
      <c r="U69" s="315"/>
      <c r="V69" s="315"/>
      <c r="W69" s="315"/>
      <c r="X69" s="315"/>
      <c r="Y69" s="315"/>
      <c r="Z69" s="315"/>
      <c r="AA69" s="315"/>
      <c r="AB69" s="315"/>
      <c r="AC69" s="315"/>
      <c r="AD69" s="315"/>
      <c r="AE69" s="315"/>
      <c r="AF69" s="315"/>
      <c r="AG69" s="315"/>
      <c r="AH69" s="315"/>
      <c r="AI69" s="315"/>
      <c r="AJ69" s="315"/>
      <c r="AK69" s="315"/>
      <c r="AL69" s="1453">
        <v>1</v>
      </c>
      <c r="AM69" s="1456"/>
      <c r="AN69" s="317"/>
    </row>
    <row r="70" spans="2:40" s="311" customFormat="1" ht="14" x14ac:dyDescent="0.4">
      <c r="C70" s="313" t="s">
        <v>2756</v>
      </c>
      <c r="E70" s="314"/>
      <c r="F70" s="314"/>
      <c r="G70" s="315"/>
      <c r="H70" s="315"/>
      <c r="I70" s="315"/>
      <c r="J70" s="315"/>
      <c r="K70" s="315"/>
      <c r="L70" s="315"/>
      <c r="M70" s="315"/>
      <c r="N70" s="315"/>
      <c r="O70" s="315"/>
      <c r="P70" s="315"/>
      <c r="Q70" s="315"/>
      <c r="R70" s="315"/>
      <c r="S70" s="315"/>
      <c r="T70" s="315"/>
      <c r="U70" s="315"/>
      <c r="V70" s="315"/>
      <c r="W70" s="315"/>
      <c r="X70" s="315"/>
      <c r="Y70" s="315"/>
      <c r="Z70" s="315"/>
      <c r="AA70" s="315"/>
      <c r="AB70" s="315"/>
      <c r="AC70" s="315"/>
      <c r="AD70" s="315"/>
      <c r="AE70" s="315"/>
      <c r="AF70" s="315"/>
      <c r="AG70" s="315"/>
      <c r="AH70" s="315"/>
      <c r="AI70" s="315"/>
      <c r="AJ70" s="315"/>
      <c r="AK70" s="315"/>
      <c r="AL70" s="1453">
        <v>1</v>
      </c>
      <c r="AM70" s="1456"/>
      <c r="AN70" s="317"/>
    </row>
    <row r="71" spans="2:40" s="311" customFormat="1" ht="14" x14ac:dyDescent="0.4">
      <c r="C71" s="313" t="s">
        <v>2757</v>
      </c>
      <c r="E71" s="314"/>
      <c r="F71" s="314"/>
      <c r="G71" s="315"/>
      <c r="H71" s="315"/>
      <c r="I71" s="315"/>
      <c r="J71" s="315"/>
      <c r="K71" s="315"/>
      <c r="L71" s="315"/>
      <c r="M71" s="315"/>
      <c r="N71" s="315"/>
      <c r="O71" s="315"/>
      <c r="P71" s="315"/>
      <c r="Q71" s="315"/>
      <c r="R71" s="315"/>
      <c r="S71" s="315"/>
      <c r="T71" s="315"/>
      <c r="U71" s="315"/>
      <c r="V71" s="315"/>
      <c r="W71" s="315"/>
      <c r="X71" s="315"/>
      <c r="Y71" s="315"/>
      <c r="Z71" s="315"/>
      <c r="AA71" s="315"/>
      <c r="AB71" s="315"/>
      <c r="AC71" s="315"/>
      <c r="AD71" s="315"/>
      <c r="AE71" s="315"/>
      <c r="AF71" s="315"/>
      <c r="AG71" s="315"/>
      <c r="AH71" s="315"/>
      <c r="AI71" s="315"/>
      <c r="AJ71" s="315"/>
      <c r="AK71" s="315"/>
      <c r="AL71" s="1453">
        <v>1</v>
      </c>
      <c r="AM71" s="1456"/>
      <c r="AN71" s="317"/>
    </row>
    <row r="72" spans="2:40" s="311" customFormat="1" ht="14" x14ac:dyDescent="0.4">
      <c r="C72" s="313" t="s">
        <v>2758</v>
      </c>
      <c r="E72" s="314"/>
      <c r="F72" s="314"/>
      <c r="G72" s="315"/>
      <c r="H72" s="315"/>
      <c r="I72" s="315"/>
      <c r="J72" s="315"/>
      <c r="K72" s="315"/>
      <c r="L72" s="315"/>
      <c r="M72" s="315"/>
      <c r="N72" s="315"/>
      <c r="O72" s="315"/>
      <c r="P72" s="315"/>
      <c r="Q72" s="315"/>
      <c r="R72" s="315"/>
      <c r="S72" s="315"/>
      <c r="T72" s="315"/>
      <c r="U72" s="315"/>
      <c r="V72" s="315"/>
      <c r="W72" s="315"/>
      <c r="X72" s="315"/>
      <c r="Y72" s="315"/>
      <c r="Z72" s="315"/>
      <c r="AA72" s="315"/>
      <c r="AB72" s="315"/>
      <c r="AC72" s="315"/>
      <c r="AD72" s="315"/>
      <c r="AE72" s="315"/>
      <c r="AF72" s="315"/>
      <c r="AG72" s="315"/>
      <c r="AH72" s="315"/>
      <c r="AI72" s="315"/>
      <c r="AJ72" s="315"/>
      <c r="AK72" s="315"/>
      <c r="AL72" s="1453">
        <v>1</v>
      </c>
      <c r="AM72" s="1456"/>
      <c r="AN72" s="317"/>
    </row>
    <row r="73" spans="2:40" s="311" customFormat="1" ht="14" x14ac:dyDescent="0.4">
      <c r="B73" s="327" t="s">
        <v>2759</v>
      </c>
      <c r="C73" s="313" t="s">
        <v>2760</v>
      </c>
      <c r="E73" s="314"/>
      <c r="F73" s="314"/>
      <c r="G73" s="315"/>
      <c r="H73" s="315"/>
      <c r="I73" s="315"/>
      <c r="J73" s="315"/>
      <c r="K73" s="315"/>
      <c r="L73" s="315"/>
      <c r="M73" s="315"/>
      <c r="N73" s="315"/>
      <c r="O73" s="315"/>
      <c r="P73" s="315"/>
      <c r="Q73" s="315"/>
      <c r="R73" s="315"/>
      <c r="S73" s="315"/>
      <c r="T73" s="315"/>
      <c r="U73" s="315"/>
      <c r="V73" s="315"/>
      <c r="W73" s="315"/>
      <c r="X73" s="315"/>
      <c r="Y73" s="315"/>
      <c r="Z73" s="315"/>
      <c r="AA73" s="315"/>
      <c r="AB73" s="315"/>
      <c r="AC73" s="315"/>
      <c r="AD73" s="315"/>
      <c r="AE73" s="315"/>
      <c r="AF73" s="315"/>
      <c r="AG73" s="315"/>
      <c r="AH73" s="315"/>
      <c r="AI73" s="315"/>
      <c r="AJ73" s="315"/>
      <c r="AK73" s="315"/>
      <c r="AL73" s="1453">
        <v>1</v>
      </c>
      <c r="AM73" s="1456"/>
      <c r="AN73" s="317"/>
    </row>
    <row r="74" spans="2:40" s="311" customFormat="1" ht="14" x14ac:dyDescent="0.4">
      <c r="B74" s="331"/>
      <c r="C74" s="313" t="s">
        <v>2761</v>
      </c>
      <c r="E74" s="314"/>
      <c r="F74" s="314"/>
      <c r="G74" s="315"/>
      <c r="H74" s="315"/>
      <c r="I74" s="315"/>
      <c r="J74" s="315"/>
      <c r="K74" s="315"/>
      <c r="L74" s="315"/>
      <c r="M74" s="315"/>
      <c r="N74" s="315"/>
      <c r="O74" s="315"/>
      <c r="P74" s="315"/>
      <c r="Q74" s="315"/>
      <c r="R74" s="315"/>
      <c r="S74" s="315"/>
      <c r="T74" s="315"/>
      <c r="U74" s="315"/>
      <c r="V74" s="315"/>
      <c r="W74" s="315"/>
      <c r="X74" s="315"/>
      <c r="Y74" s="315"/>
      <c r="Z74" s="315"/>
      <c r="AA74" s="315"/>
      <c r="AB74" s="315"/>
      <c r="AC74" s="315"/>
      <c r="AD74" s="315"/>
      <c r="AE74" s="315"/>
      <c r="AF74" s="315"/>
      <c r="AG74" s="315"/>
      <c r="AH74" s="315"/>
      <c r="AI74" s="315"/>
      <c r="AJ74" s="315"/>
      <c r="AK74" s="315"/>
      <c r="AL74" s="1453">
        <v>1</v>
      </c>
      <c r="AM74" s="1456"/>
      <c r="AN74" s="317"/>
    </row>
    <row r="75" spans="2:40" s="311" customFormat="1" ht="14" x14ac:dyDescent="0.4">
      <c r="B75" s="331"/>
      <c r="C75" s="313"/>
      <c r="D75" s="311" t="s">
        <v>2762</v>
      </c>
      <c r="E75" s="314"/>
      <c r="F75" s="314"/>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5"/>
      <c r="AE75" s="315"/>
      <c r="AF75" s="315"/>
      <c r="AG75" s="315"/>
      <c r="AH75" s="315"/>
      <c r="AI75" s="315"/>
      <c r="AJ75" s="315"/>
      <c r="AK75" s="315"/>
      <c r="AL75" s="1453">
        <v>1</v>
      </c>
      <c r="AM75" s="1456"/>
      <c r="AN75" s="317"/>
    </row>
    <row r="76" spans="2:40" s="311" customFormat="1" ht="14" x14ac:dyDescent="0.4">
      <c r="B76" s="331"/>
      <c r="C76" s="313"/>
      <c r="D76" s="311" t="s">
        <v>2763</v>
      </c>
      <c r="E76" s="314"/>
      <c r="F76" s="314"/>
      <c r="G76" s="315"/>
      <c r="H76" s="315"/>
      <c r="I76" s="315"/>
      <c r="J76" s="315"/>
      <c r="K76" s="315"/>
      <c r="L76" s="315"/>
      <c r="M76" s="315"/>
      <c r="N76" s="315"/>
      <c r="O76" s="315"/>
      <c r="P76" s="315"/>
      <c r="Q76" s="315"/>
      <c r="R76" s="315"/>
      <c r="S76" s="315"/>
      <c r="T76" s="315"/>
      <c r="U76" s="315"/>
      <c r="V76" s="315"/>
      <c r="W76" s="315"/>
      <c r="X76" s="315"/>
      <c r="Y76" s="315"/>
      <c r="Z76" s="315"/>
      <c r="AA76" s="315"/>
      <c r="AB76" s="315"/>
      <c r="AC76" s="315"/>
      <c r="AD76" s="315"/>
      <c r="AE76" s="315"/>
      <c r="AF76" s="315"/>
      <c r="AG76" s="315"/>
      <c r="AH76" s="315"/>
      <c r="AI76" s="315"/>
      <c r="AJ76" s="315"/>
      <c r="AK76" s="315"/>
      <c r="AL76" s="1453">
        <v>1</v>
      </c>
      <c r="AM76" s="1456"/>
      <c r="AN76" s="317"/>
    </row>
    <row r="77" spans="2:40" s="311" customFormat="1" ht="14" x14ac:dyDescent="0.4">
      <c r="B77" s="331"/>
      <c r="C77" s="313"/>
      <c r="D77" s="311" t="s">
        <v>2764</v>
      </c>
      <c r="E77" s="314"/>
      <c r="F77" s="314"/>
      <c r="G77" s="315"/>
      <c r="H77" s="315"/>
      <c r="I77" s="315"/>
      <c r="J77" s="315"/>
      <c r="K77" s="315"/>
      <c r="L77" s="315"/>
      <c r="M77" s="315"/>
      <c r="N77" s="315"/>
      <c r="O77" s="315"/>
      <c r="P77" s="315"/>
      <c r="Q77" s="315"/>
      <c r="R77" s="315"/>
      <c r="S77" s="315"/>
      <c r="T77" s="315"/>
      <c r="U77" s="315"/>
      <c r="V77" s="315"/>
      <c r="W77" s="315"/>
      <c r="X77" s="315"/>
      <c r="Y77" s="315"/>
      <c r="Z77" s="315"/>
      <c r="AA77" s="315"/>
      <c r="AB77" s="315"/>
      <c r="AC77" s="315"/>
      <c r="AD77" s="315"/>
      <c r="AE77" s="315"/>
      <c r="AF77" s="315"/>
      <c r="AG77" s="315"/>
      <c r="AH77" s="315"/>
      <c r="AI77" s="315"/>
      <c r="AJ77" s="315"/>
      <c r="AK77" s="315"/>
      <c r="AL77" s="1453">
        <v>1</v>
      </c>
      <c r="AM77" s="1456"/>
      <c r="AN77" s="317"/>
    </row>
    <row r="78" spans="2:40" s="311" customFormat="1" ht="14" x14ac:dyDescent="0.4">
      <c r="B78" s="331"/>
      <c r="C78" s="313"/>
      <c r="D78" s="311" t="s">
        <v>2765</v>
      </c>
      <c r="E78" s="314"/>
      <c r="F78" s="314"/>
      <c r="G78" s="315"/>
      <c r="H78" s="315"/>
      <c r="I78" s="315"/>
      <c r="J78" s="315"/>
      <c r="K78" s="315"/>
      <c r="L78" s="315"/>
      <c r="M78" s="315"/>
      <c r="N78" s="315"/>
      <c r="O78" s="315"/>
      <c r="P78" s="315"/>
      <c r="Q78" s="315"/>
      <c r="R78" s="315"/>
      <c r="S78" s="315"/>
      <c r="T78" s="315"/>
      <c r="U78" s="315"/>
      <c r="V78" s="315"/>
      <c r="W78" s="315"/>
      <c r="X78" s="315"/>
      <c r="Y78" s="315"/>
      <c r="Z78" s="315"/>
      <c r="AA78" s="315"/>
      <c r="AB78" s="315"/>
      <c r="AC78" s="315"/>
      <c r="AD78" s="315"/>
      <c r="AE78" s="315"/>
      <c r="AF78" s="315"/>
      <c r="AG78" s="315"/>
      <c r="AH78" s="315"/>
      <c r="AI78" s="315"/>
      <c r="AJ78" s="315"/>
      <c r="AK78" s="315"/>
      <c r="AL78" s="1453">
        <v>1</v>
      </c>
      <c r="AM78" s="1456"/>
      <c r="AN78" s="317"/>
    </row>
    <row r="79" spans="2:40" s="311" customFormat="1" ht="14" x14ac:dyDescent="0.4">
      <c r="B79" s="331"/>
      <c r="C79" s="313"/>
      <c r="D79" s="311" t="s">
        <v>2766</v>
      </c>
      <c r="E79" s="314"/>
      <c r="F79" s="314"/>
      <c r="G79" s="315"/>
      <c r="H79" s="315"/>
      <c r="I79" s="315"/>
      <c r="J79" s="315"/>
      <c r="K79" s="315"/>
      <c r="L79" s="315"/>
      <c r="M79" s="315"/>
      <c r="N79" s="315"/>
      <c r="O79" s="315"/>
      <c r="P79" s="315"/>
      <c r="Q79" s="315"/>
      <c r="R79" s="315"/>
      <c r="S79" s="315"/>
      <c r="T79" s="315"/>
      <c r="U79" s="315"/>
      <c r="V79" s="315"/>
      <c r="W79" s="315"/>
      <c r="X79" s="315"/>
      <c r="Y79" s="315"/>
      <c r="Z79" s="315"/>
      <c r="AA79" s="315"/>
      <c r="AB79" s="315"/>
      <c r="AC79" s="315"/>
      <c r="AD79" s="315"/>
      <c r="AE79" s="315"/>
      <c r="AF79" s="315"/>
      <c r="AG79" s="315"/>
      <c r="AH79" s="315"/>
      <c r="AI79" s="315"/>
      <c r="AJ79" s="315"/>
      <c r="AK79" s="315"/>
      <c r="AL79" s="1453">
        <v>1</v>
      </c>
      <c r="AM79" s="1456"/>
      <c r="AN79" s="317"/>
    </row>
    <row r="80" spans="2:40" s="311" customFormat="1" ht="14" x14ac:dyDescent="0.4">
      <c r="B80" s="331"/>
      <c r="C80" s="313" t="s">
        <v>2767</v>
      </c>
      <c r="E80" s="314"/>
      <c r="F80" s="314"/>
      <c r="G80" s="315"/>
      <c r="H80" s="315"/>
      <c r="I80" s="315"/>
      <c r="J80" s="315"/>
      <c r="K80" s="315"/>
      <c r="L80" s="315"/>
      <c r="M80" s="315"/>
      <c r="N80" s="315"/>
      <c r="O80" s="315"/>
      <c r="P80" s="315"/>
      <c r="Q80" s="315"/>
      <c r="R80" s="315"/>
      <c r="S80" s="315"/>
      <c r="T80" s="315"/>
      <c r="U80" s="315"/>
      <c r="V80" s="315"/>
      <c r="W80" s="315"/>
      <c r="X80" s="315"/>
      <c r="Y80" s="315"/>
      <c r="Z80" s="315"/>
      <c r="AA80" s="315"/>
      <c r="AB80" s="315"/>
      <c r="AC80" s="315"/>
      <c r="AD80" s="315"/>
      <c r="AE80" s="315"/>
      <c r="AF80" s="315"/>
      <c r="AG80" s="315"/>
      <c r="AH80" s="315"/>
      <c r="AI80" s="315"/>
      <c r="AJ80" s="315"/>
      <c r="AK80" s="315"/>
      <c r="AL80" s="1453">
        <v>1</v>
      </c>
      <c r="AM80" s="1456"/>
      <c r="AN80" s="317"/>
    </row>
    <row r="81" spans="2:40" s="311" customFormat="1" ht="14" x14ac:dyDescent="0.4">
      <c r="B81" s="331"/>
      <c r="C81" s="313" t="s">
        <v>2768</v>
      </c>
      <c r="E81" s="314"/>
      <c r="F81" s="314"/>
      <c r="G81" s="315"/>
      <c r="H81" s="315"/>
      <c r="I81" s="315"/>
      <c r="J81" s="315"/>
      <c r="K81" s="315"/>
      <c r="L81" s="315"/>
      <c r="M81" s="315"/>
      <c r="N81" s="315"/>
      <c r="O81" s="315"/>
      <c r="P81" s="315"/>
      <c r="Q81" s="315"/>
      <c r="R81" s="315"/>
      <c r="S81" s="315"/>
      <c r="T81" s="315"/>
      <c r="U81" s="315"/>
      <c r="V81" s="315"/>
      <c r="W81" s="315"/>
      <c r="X81" s="315"/>
      <c r="Y81" s="315"/>
      <c r="Z81" s="315"/>
      <c r="AA81" s="315"/>
      <c r="AB81" s="315"/>
      <c r="AC81" s="315"/>
      <c r="AD81" s="315"/>
      <c r="AE81" s="315"/>
      <c r="AF81" s="315"/>
      <c r="AG81" s="315"/>
      <c r="AH81" s="315"/>
      <c r="AI81" s="315"/>
      <c r="AJ81" s="315"/>
      <c r="AK81" s="315"/>
      <c r="AL81" s="1453">
        <v>1</v>
      </c>
      <c r="AM81" s="1456"/>
      <c r="AN81" s="317"/>
    </row>
    <row r="82" spans="2:40" s="311" customFormat="1" ht="14" x14ac:dyDescent="0.4">
      <c r="B82" s="327" t="s">
        <v>2769</v>
      </c>
      <c r="C82" s="313" t="s">
        <v>2770</v>
      </c>
      <c r="E82" s="314"/>
      <c r="F82" s="314"/>
      <c r="G82" s="315"/>
      <c r="H82" s="315"/>
      <c r="I82" s="315"/>
      <c r="J82" s="315"/>
      <c r="K82" s="315"/>
      <c r="L82" s="315"/>
      <c r="M82" s="315"/>
      <c r="N82" s="315"/>
      <c r="O82" s="315"/>
      <c r="P82" s="315"/>
      <c r="Q82" s="315"/>
      <c r="R82" s="315"/>
      <c r="S82" s="315"/>
      <c r="T82" s="315"/>
      <c r="U82" s="315"/>
      <c r="V82" s="315"/>
      <c r="W82" s="315"/>
      <c r="X82" s="315"/>
      <c r="Y82" s="315"/>
      <c r="Z82" s="315"/>
      <c r="AA82" s="315"/>
      <c r="AB82" s="315"/>
      <c r="AC82" s="315"/>
      <c r="AD82" s="315"/>
      <c r="AE82" s="315"/>
      <c r="AF82" s="315"/>
      <c r="AG82" s="315"/>
      <c r="AH82" s="315"/>
      <c r="AI82" s="315"/>
      <c r="AJ82" s="315"/>
      <c r="AK82" s="315"/>
      <c r="AL82" s="1453">
        <v>1</v>
      </c>
      <c r="AM82" s="1456"/>
      <c r="AN82" s="317"/>
    </row>
    <row r="83" spans="2:40" s="311" customFormat="1" ht="14" x14ac:dyDescent="0.4">
      <c r="B83" s="327" t="s">
        <v>2771</v>
      </c>
      <c r="C83" s="313" t="s">
        <v>2772</v>
      </c>
      <c r="E83" s="314"/>
      <c r="F83" s="314"/>
      <c r="G83" s="315"/>
      <c r="H83" s="315"/>
      <c r="I83" s="315"/>
      <c r="J83" s="315"/>
      <c r="K83" s="315"/>
      <c r="L83" s="315"/>
      <c r="M83" s="315"/>
      <c r="N83" s="315"/>
      <c r="O83" s="315"/>
      <c r="P83" s="315"/>
      <c r="Q83" s="315"/>
      <c r="R83" s="315"/>
      <c r="S83" s="315"/>
      <c r="T83" s="315"/>
      <c r="U83" s="315"/>
      <c r="V83" s="315"/>
      <c r="W83" s="315"/>
      <c r="X83" s="315"/>
      <c r="Y83" s="315"/>
      <c r="Z83" s="315"/>
      <c r="AA83" s="315"/>
      <c r="AB83" s="315"/>
      <c r="AC83" s="315"/>
      <c r="AD83" s="315"/>
      <c r="AE83" s="315"/>
      <c r="AF83" s="315"/>
      <c r="AG83" s="315"/>
      <c r="AH83" s="315"/>
      <c r="AI83" s="315"/>
      <c r="AJ83" s="315"/>
      <c r="AK83" s="315"/>
      <c r="AL83" s="1453">
        <v>1</v>
      </c>
      <c r="AM83" s="1456"/>
      <c r="AN83" s="317"/>
    </row>
    <row r="84" spans="2:40" s="311" customFormat="1" ht="14" x14ac:dyDescent="0.4">
      <c r="B84" s="327" t="s">
        <v>2773</v>
      </c>
      <c r="C84" s="313" t="s">
        <v>2774</v>
      </c>
      <c r="E84" s="314"/>
      <c r="F84" s="314"/>
      <c r="G84" s="315"/>
      <c r="H84" s="315"/>
      <c r="I84" s="315"/>
      <c r="J84" s="315"/>
      <c r="K84" s="315"/>
      <c r="L84" s="315"/>
      <c r="M84" s="315"/>
      <c r="N84" s="315"/>
      <c r="O84" s="315"/>
      <c r="P84" s="315"/>
      <c r="Q84" s="315"/>
      <c r="R84" s="315"/>
      <c r="S84" s="315"/>
      <c r="T84" s="315"/>
      <c r="U84" s="315"/>
      <c r="V84" s="315"/>
      <c r="W84" s="315"/>
      <c r="X84" s="315"/>
      <c r="Y84" s="315"/>
      <c r="Z84" s="315"/>
      <c r="AA84" s="315"/>
      <c r="AB84" s="315"/>
      <c r="AC84" s="315"/>
      <c r="AD84" s="315"/>
      <c r="AE84" s="315"/>
      <c r="AF84" s="315"/>
      <c r="AG84" s="315"/>
      <c r="AH84" s="315"/>
      <c r="AI84" s="315"/>
      <c r="AJ84" s="315"/>
      <c r="AK84" s="315"/>
      <c r="AL84" s="1453">
        <v>1</v>
      </c>
      <c r="AM84" s="1456"/>
      <c r="AN84" s="317"/>
    </row>
    <row r="85" spans="2:40" s="311" customFormat="1" ht="14" x14ac:dyDescent="0.4">
      <c r="B85" s="327" t="s">
        <v>2775</v>
      </c>
      <c r="C85" s="313" t="s">
        <v>2776</v>
      </c>
      <c r="E85" s="314"/>
      <c r="F85" s="314"/>
      <c r="G85" s="315"/>
      <c r="H85" s="315"/>
      <c r="I85" s="315"/>
      <c r="J85" s="315"/>
      <c r="K85" s="315"/>
      <c r="L85" s="315"/>
      <c r="M85" s="315"/>
      <c r="N85" s="315"/>
      <c r="O85" s="315"/>
      <c r="P85" s="315"/>
      <c r="Q85" s="315"/>
      <c r="R85" s="315"/>
      <c r="S85" s="315"/>
      <c r="T85" s="315"/>
      <c r="U85" s="315"/>
      <c r="V85" s="315"/>
      <c r="W85" s="315"/>
      <c r="X85" s="315"/>
      <c r="Y85" s="315"/>
      <c r="Z85" s="315"/>
      <c r="AA85" s="315"/>
      <c r="AB85" s="315"/>
      <c r="AC85" s="315"/>
      <c r="AD85" s="315"/>
      <c r="AE85" s="315"/>
      <c r="AF85" s="315"/>
      <c r="AG85" s="315"/>
      <c r="AH85" s="315"/>
      <c r="AI85" s="315"/>
      <c r="AJ85" s="315"/>
      <c r="AK85" s="315"/>
      <c r="AL85" s="1453">
        <v>1</v>
      </c>
      <c r="AM85" s="1456"/>
      <c r="AN85" s="317"/>
    </row>
    <row r="86" spans="2:40" s="311" customFormat="1" ht="14" x14ac:dyDescent="0.4">
      <c r="B86" s="327" t="s">
        <v>2777</v>
      </c>
      <c r="C86" s="313" t="s">
        <v>2778</v>
      </c>
      <c r="E86" s="314"/>
      <c r="F86" s="314"/>
      <c r="G86" s="315"/>
      <c r="H86" s="315"/>
      <c r="I86" s="315"/>
      <c r="J86" s="315"/>
      <c r="K86" s="315"/>
      <c r="L86" s="315"/>
      <c r="M86" s="315"/>
      <c r="N86" s="315"/>
      <c r="O86" s="315"/>
      <c r="P86" s="315"/>
      <c r="Q86" s="315"/>
      <c r="R86" s="315"/>
      <c r="S86" s="315"/>
      <c r="T86" s="315"/>
      <c r="U86" s="315"/>
      <c r="V86" s="315"/>
      <c r="W86" s="315"/>
      <c r="X86" s="315"/>
      <c r="Y86" s="315"/>
      <c r="Z86" s="315"/>
      <c r="AA86" s="315"/>
      <c r="AB86" s="315"/>
      <c r="AC86" s="315"/>
      <c r="AD86" s="315"/>
      <c r="AE86" s="315"/>
      <c r="AF86" s="315"/>
      <c r="AG86" s="315"/>
      <c r="AH86" s="315"/>
      <c r="AI86" s="315"/>
      <c r="AJ86" s="315"/>
      <c r="AK86" s="315"/>
      <c r="AL86" s="1453">
        <v>1</v>
      </c>
      <c r="AM86" s="1456"/>
      <c r="AN86" s="317"/>
    </row>
    <row r="87" spans="2:40" s="311" customFormat="1" ht="14" x14ac:dyDescent="0.4">
      <c r="B87" s="327" t="s">
        <v>2779</v>
      </c>
      <c r="C87" s="313" t="s">
        <v>2780</v>
      </c>
      <c r="E87" s="314"/>
      <c r="F87" s="314"/>
      <c r="G87" s="315"/>
      <c r="H87" s="315"/>
      <c r="I87" s="315"/>
      <c r="J87" s="315"/>
      <c r="K87" s="315"/>
      <c r="L87" s="315"/>
      <c r="M87" s="315"/>
      <c r="N87" s="315"/>
      <c r="O87" s="315"/>
      <c r="P87" s="315"/>
      <c r="Q87" s="315"/>
      <c r="R87" s="315"/>
      <c r="S87" s="315"/>
      <c r="T87" s="315"/>
      <c r="U87" s="315"/>
      <c r="V87" s="315"/>
      <c r="W87" s="315"/>
      <c r="X87" s="315"/>
      <c r="Y87" s="315"/>
      <c r="Z87" s="315"/>
      <c r="AA87" s="315"/>
      <c r="AB87" s="315"/>
      <c r="AC87" s="315"/>
      <c r="AD87" s="315"/>
      <c r="AE87" s="315"/>
      <c r="AF87" s="315"/>
      <c r="AG87" s="315"/>
      <c r="AH87" s="315"/>
      <c r="AI87" s="315"/>
      <c r="AJ87" s="315"/>
      <c r="AK87" s="315"/>
      <c r="AL87" s="1453">
        <v>1</v>
      </c>
      <c r="AM87" s="1456"/>
      <c r="AN87" s="317"/>
    </row>
    <row r="88" spans="2:40" s="311" customFormat="1" ht="14" x14ac:dyDescent="0.4">
      <c r="B88" s="327" t="s">
        <v>2781</v>
      </c>
      <c r="C88" s="313" t="s">
        <v>2782</v>
      </c>
      <c r="E88" s="314"/>
      <c r="F88" s="314"/>
      <c r="G88" s="315"/>
      <c r="H88" s="315"/>
      <c r="I88" s="315"/>
      <c r="J88" s="315"/>
      <c r="K88" s="315"/>
      <c r="L88" s="315"/>
      <c r="M88" s="315"/>
      <c r="N88" s="315"/>
      <c r="O88" s="315"/>
      <c r="P88" s="315"/>
      <c r="Q88" s="315"/>
      <c r="R88" s="315"/>
      <c r="S88" s="315"/>
      <c r="T88" s="315"/>
      <c r="U88" s="315"/>
      <c r="V88" s="315"/>
      <c r="W88" s="315"/>
      <c r="X88" s="315"/>
      <c r="Y88" s="315"/>
      <c r="Z88" s="315"/>
      <c r="AA88" s="315"/>
      <c r="AB88" s="315"/>
      <c r="AC88" s="315"/>
      <c r="AD88" s="315"/>
      <c r="AE88" s="315"/>
      <c r="AF88" s="315"/>
      <c r="AG88" s="315"/>
      <c r="AH88" s="315"/>
      <c r="AI88" s="315"/>
      <c r="AJ88" s="315"/>
      <c r="AK88" s="315"/>
      <c r="AL88" s="1453">
        <v>1</v>
      </c>
      <c r="AM88" s="1456"/>
      <c r="AN88" s="317"/>
    </row>
    <row r="89" spans="2:40" s="311" customFormat="1" ht="14" x14ac:dyDescent="0.4">
      <c r="B89" s="331"/>
      <c r="C89" s="313"/>
      <c r="E89" s="314"/>
      <c r="F89" s="314"/>
      <c r="G89" s="315"/>
      <c r="H89" s="315"/>
      <c r="I89" s="315"/>
      <c r="J89" s="315"/>
      <c r="K89" s="315"/>
      <c r="L89" s="315"/>
      <c r="M89" s="315"/>
      <c r="N89" s="315"/>
      <c r="O89" s="315"/>
      <c r="P89" s="315"/>
      <c r="Q89" s="315"/>
      <c r="R89" s="315"/>
      <c r="S89" s="315"/>
      <c r="T89" s="315"/>
      <c r="U89" s="315"/>
      <c r="V89" s="315"/>
      <c r="W89" s="315"/>
      <c r="X89" s="315"/>
      <c r="Y89" s="315"/>
      <c r="Z89" s="315"/>
      <c r="AA89" s="315"/>
      <c r="AB89" s="315"/>
      <c r="AC89" s="315"/>
      <c r="AD89" s="315"/>
      <c r="AE89" s="315"/>
      <c r="AF89" s="315"/>
      <c r="AG89" s="315"/>
      <c r="AH89" s="315"/>
      <c r="AI89" s="315"/>
      <c r="AJ89" s="315"/>
      <c r="AK89" s="315"/>
      <c r="AL89" s="1453">
        <v>1</v>
      </c>
      <c r="AM89" s="1456"/>
      <c r="AN89" s="317"/>
    </row>
    <row r="90" spans="2:40" s="323" customFormat="1" ht="17.5" x14ac:dyDescent="0.45">
      <c r="B90" s="839" t="s">
        <v>2783</v>
      </c>
      <c r="C90" s="838"/>
      <c r="D90" s="839"/>
      <c r="E90" s="840"/>
      <c r="F90" s="840"/>
      <c r="G90" s="841"/>
      <c r="H90" s="841"/>
      <c r="I90" s="841"/>
      <c r="J90" s="841"/>
      <c r="K90" s="841"/>
      <c r="L90" s="841"/>
      <c r="M90" s="841"/>
      <c r="N90" s="841"/>
      <c r="O90" s="841"/>
      <c r="P90" s="841"/>
      <c r="Q90" s="841"/>
      <c r="R90" s="841"/>
      <c r="S90" s="841"/>
      <c r="T90" s="841"/>
      <c r="U90" s="841"/>
      <c r="V90" s="841"/>
      <c r="W90" s="841"/>
      <c r="X90" s="841"/>
      <c r="Y90" s="841"/>
      <c r="Z90" s="841"/>
      <c r="AA90" s="841"/>
      <c r="AB90" s="841"/>
      <c r="AC90" s="841"/>
      <c r="AD90" s="841"/>
      <c r="AE90" s="841"/>
      <c r="AF90" s="841"/>
      <c r="AG90" s="841"/>
      <c r="AH90" s="841"/>
      <c r="AI90" s="841"/>
      <c r="AJ90" s="841"/>
      <c r="AK90" s="841"/>
      <c r="AL90" s="1453">
        <v>1</v>
      </c>
      <c r="AM90" s="1456"/>
      <c r="AN90" s="326"/>
    </row>
    <row r="91" spans="2:40" s="311" customFormat="1" ht="14" x14ac:dyDescent="0.4">
      <c r="C91" s="313"/>
      <c r="E91" s="314"/>
      <c r="F91" s="314"/>
      <c r="G91" s="315"/>
      <c r="H91" s="315"/>
      <c r="I91" s="315"/>
      <c r="J91" s="315"/>
      <c r="K91" s="315"/>
      <c r="L91" s="315"/>
      <c r="M91" s="315"/>
      <c r="N91" s="315"/>
      <c r="O91" s="315"/>
      <c r="P91" s="315"/>
      <c r="Q91" s="315"/>
      <c r="R91" s="315"/>
      <c r="S91" s="315"/>
      <c r="T91" s="315"/>
      <c r="U91" s="315"/>
      <c r="V91" s="315"/>
      <c r="W91" s="315"/>
      <c r="X91" s="315"/>
      <c r="Y91" s="315"/>
      <c r="Z91" s="315"/>
      <c r="AA91" s="315"/>
      <c r="AB91" s="325"/>
      <c r="AC91" s="315"/>
      <c r="AD91" s="315"/>
      <c r="AE91" s="315"/>
      <c r="AF91" s="315"/>
      <c r="AH91" s="315"/>
      <c r="AI91" s="315"/>
      <c r="AJ91" s="334" t="s">
        <v>1141</v>
      </c>
      <c r="AK91" s="315"/>
      <c r="AL91" s="1453">
        <v>1</v>
      </c>
      <c r="AM91" s="1456"/>
      <c r="AN91" s="317"/>
    </row>
    <row r="92" spans="2:40" s="311" customFormat="1" ht="14" x14ac:dyDescent="0.4">
      <c r="B92" s="327" t="s">
        <v>2680</v>
      </c>
      <c r="C92" s="322" t="s">
        <v>2784</v>
      </c>
      <c r="E92" s="314"/>
      <c r="F92" s="314"/>
      <c r="G92" s="315"/>
      <c r="H92" s="315"/>
      <c r="I92" s="315"/>
      <c r="J92" s="315"/>
      <c r="K92" s="315"/>
      <c r="L92" s="315"/>
      <c r="M92" s="315"/>
      <c r="N92" s="315"/>
      <c r="O92" s="315"/>
      <c r="P92" s="315"/>
      <c r="Q92" s="315"/>
      <c r="R92" s="315"/>
      <c r="S92" s="315"/>
      <c r="T92" s="315"/>
      <c r="U92" s="315"/>
      <c r="V92" s="315"/>
      <c r="W92" s="315"/>
      <c r="X92" s="315"/>
      <c r="Y92" s="315"/>
      <c r="Z92" s="315"/>
      <c r="AA92" s="315"/>
      <c r="AB92" s="315"/>
      <c r="AC92" s="315"/>
      <c r="AD92" s="315"/>
      <c r="AE92" s="315"/>
      <c r="AF92" s="315"/>
      <c r="AG92" s="315"/>
      <c r="AH92" s="315"/>
      <c r="AI92" s="315"/>
      <c r="AJ92" s="315"/>
      <c r="AK92" s="315"/>
      <c r="AL92" s="1453">
        <v>1</v>
      </c>
      <c r="AM92" s="1456"/>
      <c r="AN92" s="317"/>
    </row>
    <row r="93" spans="2:40" s="311" customFormat="1" x14ac:dyDescent="0.4">
      <c r="C93" s="1355" t="s">
        <v>2785</v>
      </c>
      <c r="D93" s="1356"/>
      <c r="E93" s="1357"/>
      <c r="F93" s="1357"/>
      <c r="G93" s="1358"/>
      <c r="H93" s="1358"/>
      <c r="I93" s="1358"/>
      <c r="J93" s="1358"/>
      <c r="K93" s="1358"/>
      <c r="L93" s="1358"/>
      <c r="M93" s="1359"/>
      <c r="N93" s="1359"/>
      <c r="O93" s="1359"/>
      <c r="P93" s="1359"/>
      <c r="Q93" s="1359"/>
      <c r="R93" s="1359"/>
      <c r="S93" s="1359"/>
      <c r="T93" s="1359"/>
      <c r="U93" s="1359"/>
      <c r="V93" s="1359"/>
      <c r="W93" s="1359"/>
      <c r="X93" s="1359"/>
      <c r="Y93" s="2526" t="s">
        <v>329</v>
      </c>
      <c r="Z93" s="2526"/>
      <c r="AA93" s="2526"/>
      <c r="AB93" s="2526"/>
      <c r="AC93" s="2526"/>
      <c r="AD93" s="2527"/>
      <c r="AE93" s="1515"/>
      <c r="AF93" s="2526" t="s">
        <v>330</v>
      </c>
      <c r="AG93" s="2526"/>
      <c r="AH93" s="2526"/>
      <c r="AI93" s="2526"/>
      <c r="AJ93" s="2527"/>
      <c r="AK93" s="1874"/>
      <c r="AL93" s="1453">
        <f>IF(SUM(AL94:AL98)&gt;0,1,0)</f>
        <v>0</v>
      </c>
      <c r="AM93" s="1456"/>
      <c r="AN93" s="317"/>
    </row>
    <row r="94" spans="2:40" s="311" customFormat="1" x14ac:dyDescent="0.4">
      <c r="C94" s="1369" t="s">
        <v>2786</v>
      </c>
      <c r="D94" s="1361"/>
      <c r="E94" s="1362"/>
      <c r="F94" s="1362"/>
      <c r="G94" s="1375"/>
      <c r="H94" s="1375"/>
      <c r="I94" s="1375"/>
      <c r="J94" s="1375"/>
      <c r="K94" s="1375"/>
      <c r="L94" s="1375"/>
      <c r="M94" s="1375"/>
      <c r="N94" s="1375"/>
      <c r="O94" s="1375"/>
      <c r="P94" s="1375"/>
      <c r="Q94" s="1375"/>
      <c r="R94" s="1375"/>
      <c r="S94" s="1375"/>
      <c r="T94" s="1375"/>
      <c r="U94" s="1375"/>
      <c r="V94" s="1375"/>
      <c r="W94" s="1375"/>
      <c r="X94" s="1375"/>
      <c r="Y94" s="2624">
        <f>+SUMIF(CDSPS_TK,AM94,CDSPS_CKN)</f>
        <v>0</v>
      </c>
      <c r="Z94" s="2624"/>
      <c r="AA94" s="2624"/>
      <c r="AB94" s="2624"/>
      <c r="AC94" s="2624"/>
      <c r="AD94" s="2624"/>
      <c r="AE94" s="1335"/>
      <c r="AF94" s="2624">
        <f>+SUMIF(CDSPS_TK,AM94,CDSPS_DKN)</f>
        <v>0</v>
      </c>
      <c r="AG94" s="2624"/>
      <c r="AH94" s="2624"/>
      <c r="AI94" s="2624"/>
      <c r="AJ94" s="2624"/>
      <c r="AK94" s="1376"/>
      <c r="AL94" s="1453">
        <f>IF(Y94+AF94&gt;0,1,0)</f>
        <v>0</v>
      </c>
      <c r="AM94" s="1459">
        <v>111</v>
      </c>
      <c r="AN94" s="317"/>
    </row>
    <row r="95" spans="2:40" s="311" customFormat="1" x14ac:dyDescent="0.4">
      <c r="C95" s="1370" t="s">
        <v>2787</v>
      </c>
      <c r="D95" s="1364"/>
      <c r="E95" s="1365"/>
      <c r="F95" s="1365"/>
      <c r="G95" s="1377"/>
      <c r="H95" s="1377"/>
      <c r="I95" s="1377"/>
      <c r="J95" s="1377"/>
      <c r="K95" s="1377"/>
      <c r="L95" s="1377"/>
      <c r="M95" s="1377"/>
      <c r="N95" s="1377"/>
      <c r="O95" s="1377"/>
      <c r="P95" s="1377"/>
      <c r="Q95" s="1377"/>
      <c r="R95" s="1377"/>
      <c r="S95" s="1377"/>
      <c r="T95" s="1377"/>
      <c r="U95" s="1377"/>
      <c r="V95" s="1377"/>
      <c r="W95" s="1377"/>
      <c r="X95" s="1377"/>
      <c r="Y95" s="2617">
        <f>+SUMIF(CDSPS_TK,AM95,CDSPS_CKN)</f>
        <v>0</v>
      </c>
      <c r="Z95" s="2617"/>
      <c r="AA95" s="2617"/>
      <c r="AB95" s="2617"/>
      <c r="AC95" s="2617"/>
      <c r="AD95" s="2617"/>
      <c r="AE95" s="1378"/>
      <c r="AF95" s="2617">
        <f>+SUMIF(CDSPS_TK,AM95,CDSPS_DKN)</f>
        <v>0</v>
      </c>
      <c r="AG95" s="2617"/>
      <c r="AH95" s="2617"/>
      <c r="AI95" s="2617"/>
      <c r="AJ95" s="2617"/>
      <c r="AK95" s="1379"/>
      <c r="AL95" s="1453">
        <f>IF(Y95+AF95&gt;0,1,0)</f>
        <v>0</v>
      </c>
      <c r="AM95" s="1459">
        <v>112</v>
      </c>
      <c r="AN95" s="317"/>
    </row>
    <row r="96" spans="2:40" s="311" customFormat="1" x14ac:dyDescent="0.4">
      <c r="C96" s="1370" t="s">
        <v>2788</v>
      </c>
      <c r="D96" s="1364"/>
      <c r="E96" s="1365"/>
      <c r="F96" s="1365"/>
      <c r="G96" s="1377"/>
      <c r="H96" s="1377"/>
      <c r="I96" s="1377"/>
      <c r="J96" s="1377"/>
      <c r="K96" s="1377"/>
      <c r="L96" s="1377"/>
      <c r="M96" s="1377"/>
      <c r="N96" s="1377"/>
      <c r="O96" s="1377"/>
      <c r="P96" s="1377"/>
      <c r="Q96" s="1377"/>
      <c r="R96" s="1377"/>
      <c r="S96" s="1377"/>
      <c r="T96" s="1377"/>
      <c r="U96" s="1377"/>
      <c r="V96" s="1377"/>
      <c r="W96" s="1377"/>
      <c r="X96" s="1377"/>
      <c r="Y96" s="2617">
        <f>+SUMIF(CDSPS_TK,AM96,CDSPS_CKN)</f>
        <v>0</v>
      </c>
      <c r="Z96" s="2617"/>
      <c r="AA96" s="2617"/>
      <c r="AB96" s="2617"/>
      <c r="AC96" s="2617"/>
      <c r="AD96" s="2617"/>
      <c r="AE96" s="1378"/>
      <c r="AF96" s="2617">
        <f>+SUMIF(CDSPS_TK,AM96,CDSPS_DKN)</f>
        <v>0</v>
      </c>
      <c r="AG96" s="2617"/>
      <c r="AH96" s="2617"/>
      <c r="AI96" s="2617"/>
      <c r="AJ96" s="2617"/>
      <c r="AK96" s="1379"/>
      <c r="AL96" s="1453">
        <f>IF(Y96+AF96&gt;0,1,0)</f>
        <v>0</v>
      </c>
      <c r="AM96" s="1459">
        <v>113</v>
      </c>
      <c r="AN96" s="317"/>
    </row>
    <row r="97" spans="2:40" s="311" customFormat="1" x14ac:dyDescent="0.4">
      <c r="C97" s="1370" t="s">
        <v>2789</v>
      </c>
      <c r="D97" s="1364"/>
      <c r="E97" s="1365"/>
      <c r="F97" s="1365"/>
      <c r="G97" s="1377"/>
      <c r="H97" s="1377"/>
      <c r="I97" s="1377"/>
      <c r="J97" s="1377"/>
      <c r="K97" s="1377"/>
      <c r="L97" s="1377"/>
      <c r="M97" s="1377"/>
      <c r="N97" s="1377"/>
      <c r="O97" s="1377"/>
      <c r="P97" s="1377"/>
      <c r="Q97" s="1377"/>
      <c r="R97" s="1377"/>
      <c r="S97" s="1377"/>
      <c r="T97" s="1377"/>
      <c r="U97" s="1377"/>
      <c r="V97" s="1377"/>
      <c r="W97" s="1377"/>
      <c r="X97" s="1377"/>
      <c r="Y97" s="2617">
        <f>+SUMIF(CDSPS_TK,AM97,CDSPS_CKN)</f>
        <v>0</v>
      </c>
      <c r="Z97" s="2617"/>
      <c r="AA97" s="2617"/>
      <c r="AB97" s="2617"/>
      <c r="AC97" s="2617"/>
      <c r="AD97" s="2617"/>
      <c r="AE97" s="1378"/>
      <c r="AF97" s="2617">
        <f>+SUMIF(CDSPS_TK,AM97,CDSPS_DKN)</f>
        <v>0</v>
      </c>
      <c r="AG97" s="2617"/>
      <c r="AH97" s="2617"/>
      <c r="AI97" s="2617"/>
      <c r="AJ97" s="2617"/>
      <c r="AK97" s="1379"/>
      <c r="AL97" s="1453">
        <f>IF(Y97+AF97&gt;0,1,0)</f>
        <v>0</v>
      </c>
      <c r="AM97" s="1459"/>
      <c r="AN97" s="317"/>
    </row>
    <row r="98" spans="2:40" s="323" customFormat="1" x14ac:dyDescent="0.4">
      <c r="C98" s="1372"/>
      <c r="D98" s="1373" t="s">
        <v>331</v>
      </c>
      <c r="E98" s="1374"/>
      <c r="F98" s="1374"/>
      <c r="G98" s="1380"/>
      <c r="H98" s="1380"/>
      <c r="I98" s="1380"/>
      <c r="J98" s="1380"/>
      <c r="K98" s="1380"/>
      <c r="L98" s="1380"/>
      <c r="M98" s="1380"/>
      <c r="N98" s="1380"/>
      <c r="O98" s="1380"/>
      <c r="P98" s="1380"/>
      <c r="Q98" s="1380"/>
      <c r="R98" s="1380"/>
      <c r="S98" s="1380"/>
      <c r="T98" s="1380"/>
      <c r="U98" s="1380"/>
      <c r="V98" s="1380"/>
      <c r="W98" s="1380"/>
      <c r="X98" s="1380"/>
      <c r="Y98" s="2637">
        <f>SUM(Y94:AC96)</f>
        <v>0</v>
      </c>
      <c r="Z98" s="2637"/>
      <c r="AA98" s="2637"/>
      <c r="AB98" s="2637"/>
      <c r="AC98" s="2637"/>
      <c r="AD98" s="2637"/>
      <c r="AE98" s="1381"/>
      <c r="AF98" s="2637">
        <f>SUM(AF94:AJ96)</f>
        <v>0</v>
      </c>
      <c r="AG98" s="2637"/>
      <c r="AH98" s="2637"/>
      <c r="AI98" s="2637"/>
      <c r="AJ98" s="2637"/>
      <c r="AK98" s="1382"/>
      <c r="AL98" s="1453">
        <f>IF(Y98+AF98&gt;0,1,0)</f>
        <v>0</v>
      </c>
      <c r="AM98" s="1456"/>
      <c r="AN98" s="317"/>
    </row>
    <row r="99" spans="2:40" s="323" customFormat="1" ht="14" x14ac:dyDescent="0.4">
      <c r="C99" s="322"/>
      <c r="E99" s="324"/>
      <c r="F99" s="324"/>
      <c r="G99" s="325"/>
      <c r="H99" s="325"/>
      <c r="I99" s="325"/>
      <c r="J99" s="325"/>
      <c r="K99" s="325"/>
      <c r="L99" s="325"/>
      <c r="M99" s="325"/>
      <c r="N99" s="325"/>
      <c r="O99" s="325"/>
      <c r="P99" s="325"/>
      <c r="Q99" s="325"/>
      <c r="R99" s="325"/>
      <c r="S99" s="325"/>
      <c r="T99" s="325"/>
      <c r="U99" s="325"/>
      <c r="V99" s="325"/>
      <c r="W99" s="325"/>
      <c r="X99" s="325"/>
      <c r="Y99" s="336"/>
      <c r="Z99" s="336"/>
      <c r="AA99" s="336"/>
      <c r="AB99" s="336"/>
      <c r="AC99" s="336"/>
      <c r="AD99" s="325"/>
      <c r="AE99" s="325"/>
      <c r="AF99" s="336"/>
      <c r="AG99" s="336"/>
      <c r="AH99" s="336"/>
      <c r="AI99" s="336"/>
      <c r="AJ99" s="336"/>
      <c r="AK99" s="325"/>
      <c r="AL99" s="1453">
        <v>1</v>
      </c>
      <c r="AM99" s="1456"/>
      <c r="AN99" s="317"/>
    </row>
    <row r="100" spans="2:40" s="323" customFormat="1" ht="14" x14ac:dyDescent="0.4">
      <c r="B100" s="327" t="s">
        <v>2683</v>
      </c>
      <c r="C100" s="322" t="s">
        <v>2790</v>
      </c>
      <c r="E100" s="324"/>
      <c r="F100" s="324"/>
      <c r="G100" s="325"/>
      <c r="H100" s="325"/>
      <c r="I100" s="325"/>
      <c r="J100" s="325"/>
      <c r="K100" s="325"/>
      <c r="L100" s="325"/>
      <c r="M100" s="325"/>
      <c r="N100" s="325"/>
      <c r="O100" s="325"/>
      <c r="P100" s="325"/>
      <c r="Q100" s="325"/>
      <c r="R100" s="325"/>
      <c r="S100" s="325"/>
      <c r="T100" s="325"/>
      <c r="U100" s="325"/>
      <c r="V100" s="325"/>
      <c r="W100" s="325"/>
      <c r="X100" s="325"/>
      <c r="Y100" s="336"/>
      <c r="Z100" s="336"/>
      <c r="AA100" s="336"/>
      <c r="AB100" s="336"/>
      <c r="AC100" s="336"/>
      <c r="AD100" s="325"/>
      <c r="AE100" s="325"/>
      <c r="AF100" s="336"/>
      <c r="AG100" s="336"/>
      <c r="AH100" s="336"/>
      <c r="AI100" s="336"/>
      <c r="AJ100" s="336"/>
      <c r="AK100" s="325"/>
      <c r="AL100" s="1453">
        <v>1</v>
      </c>
      <c r="AM100" s="1456"/>
      <c r="AN100" s="326"/>
    </row>
    <row r="101" spans="2:40" s="311" customFormat="1" x14ac:dyDescent="0.4">
      <c r="C101" s="1520"/>
      <c r="D101" s="1521"/>
      <c r="E101" s="1522"/>
      <c r="F101" s="1522"/>
      <c r="G101" s="1523"/>
      <c r="H101" s="1523"/>
      <c r="I101" s="1523"/>
      <c r="J101" s="1523"/>
      <c r="K101" s="1523"/>
      <c r="L101" s="1523"/>
      <c r="M101" s="1524"/>
      <c r="N101" s="2585" t="s">
        <v>329</v>
      </c>
      <c r="O101" s="2585"/>
      <c r="P101" s="2585"/>
      <c r="Q101" s="2585"/>
      <c r="R101" s="2585"/>
      <c r="S101" s="2585"/>
      <c r="T101" s="2585"/>
      <c r="U101" s="2585"/>
      <c r="V101" s="2585"/>
      <c r="W101" s="2585"/>
      <c r="X101" s="2585"/>
      <c r="Y101" s="2585"/>
      <c r="Z101" s="2585" t="s">
        <v>330</v>
      </c>
      <c r="AA101" s="2585"/>
      <c r="AB101" s="2585"/>
      <c r="AC101" s="2585"/>
      <c r="AD101" s="2585"/>
      <c r="AE101" s="2585"/>
      <c r="AF101" s="2585"/>
      <c r="AG101" s="2585"/>
      <c r="AH101" s="2585"/>
      <c r="AI101" s="2585"/>
      <c r="AJ101" s="2585"/>
      <c r="AK101" s="2586"/>
      <c r="AL101" s="1453">
        <f>IF(SUM(AL104:AL111)&gt;0,1,0)</f>
        <v>0</v>
      </c>
      <c r="AM101" s="1456"/>
      <c r="AN101" s="337" t="s">
        <v>2791</v>
      </c>
    </row>
    <row r="102" spans="2:40" s="311" customFormat="1" x14ac:dyDescent="0.4">
      <c r="C102" s="1525"/>
      <c r="D102" s="1526"/>
      <c r="E102" s="1527"/>
      <c r="F102" s="1527"/>
      <c r="G102" s="1528"/>
      <c r="H102" s="1528"/>
      <c r="I102" s="1528"/>
      <c r="J102" s="1528"/>
      <c r="K102" s="1528"/>
      <c r="L102" s="1528"/>
      <c r="M102" s="1529"/>
      <c r="N102" s="2577" t="s">
        <v>1168</v>
      </c>
      <c r="O102" s="2577"/>
      <c r="P102" s="2577"/>
      <c r="Q102" s="2577"/>
      <c r="R102" s="2577" t="s">
        <v>1169</v>
      </c>
      <c r="S102" s="2577"/>
      <c r="T102" s="2577"/>
      <c r="U102" s="2577"/>
      <c r="V102" s="2577" t="s">
        <v>2792</v>
      </c>
      <c r="W102" s="2577"/>
      <c r="X102" s="2577"/>
      <c r="Y102" s="2577"/>
      <c r="Z102" s="2577" t="s">
        <v>1168</v>
      </c>
      <c r="AA102" s="2577"/>
      <c r="AB102" s="2577"/>
      <c r="AC102" s="2577"/>
      <c r="AD102" s="2577" t="s">
        <v>1169</v>
      </c>
      <c r="AE102" s="2577"/>
      <c r="AF102" s="2577"/>
      <c r="AG102" s="2577"/>
      <c r="AH102" s="2577" t="s">
        <v>2792</v>
      </c>
      <c r="AI102" s="2577"/>
      <c r="AJ102" s="2577"/>
      <c r="AK102" s="2578"/>
      <c r="AL102" s="1453">
        <f>IF(SUM(AL104:AL111)&gt;0,1,0)</f>
        <v>0</v>
      </c>
      <c r="AM102" s="1456"/>
      <c r="AN102" s="317"/>
    </row>
    <row r="103" spans="2:40" s="311" customFormat="1" x14ac:dyDescent="0.4">
      <c r="C103" s="1369" t="s">
        <v>1171</v>
      </c>
      <c r="D103" s="1361"/>
      <c r="E103" s="1362"/>
      <c r="F103" s="1362"/>
      <c r="G103" s="1375"/>
      <c r="H103" s="1375"/>
      <c r="I103" s="1375"/>
      <c r="J103" s="1375"/>
      <c r="K103" s="1375"/>
      <c r="L103" s="1375"/>
      <c r="M103" s="1375"/>
      <c r="N103" s="2528">
        <f>+N104+N106</f>
        <v>0</v>
      </c>
      <c r="O103" s="2528"/>
      <c r="P103" s="2528"/>
      <c r="Q103" s="2528"/>
      <c r="R103" s="2536"/>
      <c r="S103" s="2536"/>
      <c r="T103" s="2536"/>
      <c r="U103" s="2536"/>
      <c r="V103" s="2536"/>
      <c r="W103" s="2536"/>
      <c r="X103" s="2536"/>
      <c r="Y103" s="2536"/>
      <c r="Z103" s="2528">
        <f>+Z104+Z106</f>
        <v>0</v>
      </c>
      <c r="AA103" s="2528"/>
      <c r="AB103" s="2528"/>
      <c r="AC103" s="2528"/>
      <c r="AD103" s="2536"/>
      <c r="AE103" s="2536"/>
      <c r="AF103" s="2536"/>
      <c r="AG103" s="2536"/>
      <c r="AH103" s="2536"/>
      <c r="AI103" s="2536"/>
      <c r="AJ103" s="2536"/>
      <c r="AK103" s="2604"/>
      <c r="AL103" s="1453">
        <f>IF(SUM(AL104:AL111)&gt;0,1,0)</f>
        <v>0</v>
      </c>
      <c r="AM103" s="1456"/>
      <c r="AN103" s="317"/>
    </row>
    <row r="104" spans="2:40" s="311" customFormat="1" x14ac:dyDescent="0.4">
      <c r="C104" s="1370" t="s">
        <v>2793</v>
      </c>
      <c r="D104" s="1364"/>
      <c r="E104" s="1365"/>
      <c r="F104" s="1365"/>
      <c r="G104" s="1377"/>
      <c r="H104" s="1377"/>
      <c r="I104" s="1377"/>
      <c r="J104" s="1377"/>
      <c r="K104" s="1377"/>
      <c r="L104" s="1377"/>
      <c r="M104" s="1377"/>
      <c r="N104" s="2529">
        <f>+SUMIF(CDSPS_TK,AM104,CDSPS_CKN)</f>
        <v>0</v>
      </c>
      <c r="O104" s="2529"/>
      <c r="P104" s="2529"/>
      <c r="Q104" s="2529"/>
      <c r="R104" s="2521"/>
      <c r="S104" s="2521"/>
      <c r="T104" s="2521"/>
      <c r="U104" s="2521"/>
      <c r="V104" s="2521"/>
      <c r="W104" s="2521"/>
      <c r="X104" s="2521"/>
      <c r="Y104" s="2521"/>
      <c r="Z104" s="2529">
        <f>+SUMIF(CDSPS_TK,AM104,CDSPS_DKN)</f>
        <v>0</v>
      </c>
      <c r="AA104" s="2529"/>
      <c r="AB104" s="2529"/>
      <c r="AC104" s="2529"/>
      <c r="AD104" s="2521"/>
      <c r="AE104" s="2521"/>
      <c r="AF104" s="2521"/>
      <c r="AG104" s="2521"/>
      <c r="AH104" s="2521"/>
      <c r="AI104" s="2521"/>
      <c r="AJ104" s="2521"/>
      <c r="AK104" s="2603"/>
      <c r="AL104" s="1453">
        <f>IF(SUM(N104:AK104)&gt;0,1,0)</f>
        <v>0</v>
      </c>
      <c r="AM104" s="1459">
        <v>1211</v>
      </c>
      <c r="AN104" s="317"/>
    </row>
    <row r="105" spans="2:40" s="311" customFormat="1" ht="25.5" customHeight="1" x14ac:dyDescent="0.4">
      <c r="C105" s="2639" t="s">
        <v>1172</v>
      </c>
      <c r="D105" s="2640"/>
      <c r="E105" s="2640"/>
      <c r="F105" s="2640"/>
      <c r="G105" s="2541"/>
      <c r="H105" s="2541"/>
      <c r="I105" s="2541"/>
      <c r="J105" s="2541"/>
      <c r="K105" s="2541"/>
      <c r="L105" s="2541"/>
      <c r="M105" s="1377"/>
      <c r="N105" s="2521"/>
      <c r="O105" s="2521"/>
      <c r="P105" s="2521"/>
      <c r="Q105" s="2521"/>
      <c r="R105" s="2521"/>
      <c r="S105" s="2521"/>
      <c r="T105" s="2521"/>
      <c r="U105" s="2521"/>
      <c r="V105" s="2521"/>
      <c r="W105" s="2521"/>
      <c r="X105" s="2521"/>
      <c r="Y105" s="2521"/>
      <c r="Z105" s="2521"/>
      <c r="AA105" s="2521"/>
      <c r="AB105" s="2521"/>
      <c r="AC105" s="2521"/>
      <c r="AD105" s="2521"/>
      <c r="AE105" s="2521"/>
      <c r="AF105" s="2521"/>
      <c r="AG105" s="2521"/>
      <c r="AH105" s="2521"/>
      <c r="AI105" s="2521"/>
      <c r="AJ105" s="2521"/>
      <c r="AK105" s="2603"/>
      <c r="AL105" s="1453">
        <f t="shared" ref="AL105:AL110" si="0">IF(SUM(N105:AK105)&gt;0,1,0)</f>
        <v>0</v>
      </c>
      <c r="AM105" s="1456"/>
      <c r="AN105" s="317"/>
    </row>
    <row r="106" spans="2:40" s="311" customFormat="1" x14ac:dyDescent="0.4">
      <c r="C106" s="1370" t="s">
        <v>2794</v>
      </c>
      <c r="D106" s="1364"/>
      <c r="E106" s="1365"/>
      <c r="F106" s="1365"/>
      <c r="G106" s="1377"/>
      <c r="H106" s="1377"/>
      <c r="I106" s="1377"/>
      <c r="J106" s="1377"/>
      <c r="K106" s="1377"/>
      <c r="L106" s="1377"/>
      <c r="M106" s="1377"/>
      <c r="N106" s="2529">
        <f>+SUMIF(CDSPS_TK,AM106,CDSPS_CKN)</f>
        <v>0</v>
      </c>
      <c r="O106" s="2529"/>
      <c r="P106" s="2529"/>
      <c r="Q106" s="2529"/>
      <c r="R106" s="2521"/>
      <c r="S106" s="2521"/>
      <c r="T106" s="2521"/>
      <c r="U106" s="2521"/>
      <c r="V106" s="2521"/>
      <c r="W106" s="2521"/>
      <c r="X106" s="2521"/>
      <c r="Y106" s="2521"/>
      <c r="Z106" s="2529">
        <f>+SUMIF(CDSPS_TK,AM106,CDSPS_DKN)</f>
        <v>0</v>
      </c>
      <c r="AA106" s="2529"/>
      <c r="AB106" s="2529"/>
      <c r="AC106" s="2529"/>
      <c r="AD106" s="2521"/>
      <c r="AE106" s="2521"/>
      <c r="AF106" s="2521"/>
      <c r="AG106" s="2521"/>
      <c r="AH106" s="2521"/>
      <c r="AI106" s="2521"/>
      <c r="AJ106" s="2521"/>
      <c r="AK106" s="2603"/>
      <c r="AL106" s="1453">
        <f t="shared" si="0"/>
        <v>0</v>
      </c>
      <c r="AM106" s="1459">
        <v>1212</v>
      </c>
      <c r="AN106" s="317"/>
    </row>
    <row r="107" spans="2:40" s="311" customFormat="1" ht="25.5" customHeight="1" x14ac:dyDescent="0.4">
      <c r="C107" s="2639" t="s">
        <v>2795</v>
      </c>
      <c r="D107" s="2640"/>
      <c r="E107" s="2640"/>
      <c r="F107" s="2640"/>
      <c r="G107" s="2541"/>
      <c r="H107" s="2541"/>
      <c r="I107" s="2541"/>
      <c r="J107" s="2541"/>
      <c r="K107" s="2541"/>
      <c r="L107" s="2541"/>
      <c r="M107" s="1377"/>
      <c r="N107" s="2521"/>
      <c r="O107" s="2521"/>
      <c r="P107" s="2521"/>
      <c r="Q107" s="2521"/>
      <c r="R107" s="2521"/>
      <c r="S107" s="2521"/>
      <c r="T107" s="2521"/>
      <c r="U107" s="2521"/>
      <c r="V107" s="2521"/>
      <c r="W107" s="2521"/>
      <c r="X107" s="2521"/>
      <c r="Y107" s="2521"/>
      <c r="Z107" s="2521"/>
      <c r="AA107" s="2521"/>
      <c r="AB107" s="2521"/>
      <c r="AC107" s="2521"/>
      <c r="AD107" s="2521"/>
      <c r="AE107" s="2521"/>
      <c r="AF107" s="2521"/>
      <c r="AG107" s="2521"/>
      <c r="AH107" s="2521"/>
      <c r="AI107" s="2521"/>
      <c r="AJ107" s="2521"/>
      <c r="AK107" s="2603"/>
      <c r="AL107" s="1453">
        <f t="shared" si="0"/>
        <v>0</v>
      </c>
      <c r="AM107" s="1456"/>
      <c r="AN107" s="317"/>
    </row>
    <row r="108" spans="2:40" s="311" customFormat="1" x14ac:dyDescent="0.4">
      <c r="C108" s="1370" t="s">
        <v>2796</v>
      </c>
      <c r="D108" s="1364"/>
      <c r="E108" s="1365"/>
      <c r="F108" s="1365"/>
      <c r="G108" s="1377"/>
      <c r="H108" s="1377"/>
      <c r="I108" s="1377"/>
      <c r="J108" s="1377"/>
      <c r="K108" s="1377"/>
      <c r="L108" s="1377"/>
      <c r="M108" s="1377"/>
      <c r="N108" s="2521"/>
      <c r="O108" s="2521"/>
      <c r="P108" s="2521"/>
      <c r="Q108" s="2521"/>
      <c r="R108" s="2521"/>
      <c r="S108" s="2521"/>
      <c r="T108" s="2521"/>
      <c r="U108" s="2521"/>
      <c r="V108" s="2521"/>
      <c r="W108" s="2521"/>
      <c r="X108" s="2521"/>
      <c r="Y108" s="2521"/>
      <c r="Z108" s="2521"/>
      <c r="AA108" s="2521"/>
      <c r="AB108" s="2521"/>
      <c r="AC108" s="2521"/>
      <c r="AD108" s="2521"/>
      <c r="AE108" s="2521"/>
      <c r="AF108" s="2521"/>
      <c r="AG108" s="2521"/>
      <c r="AH108" s="2521"/>
      <c r="AI108" s="2521"/>
      <c r="AJ108" s="2521"/>
      <c r="AK108" s="2603"/>
      <c r="AL108" s="1453">
        <f t="shared" si="0"/>
        <v>0</v>
      </c>
      <c r="AM108" s="1456"/>
      <c r="AN108" s="317"/>
    </row>
    <row r="109" spans="2:40" s="311" customFormat="1" ht="27" customHeight="1" x14ac:dyDescent="0.4">
      <c r="C109" s="2639" t="s">
        <v>2797</v>
      </c>
      <c r="D109" s="2640"/>
      <c r="E109" s="2640"/>
      <c r="F109" s="2640"/>
      <c r="G109" s="2541"/>
      <c r="H109" s="2541"/>
      <c r="I109" s="2541"/>
      <c r="J109" s="2541"/>
      <c r="K109" s="2541"/>
      <c r="L109" s="2541"/>
      <c r="M109" s="1377"/>
      <c r="N109" s="2521"/>
      <c r="O109" s="2521"/>
      <c r="P109" s="2521"/>
      <c r="Q109" s="2521"/>
      <c r="R109" s="2521"/>
      <c r="S109" s="2521"/>
      <c r="T109" s="2521"/>
      <c r="U109" s="2521"/>
      <c r="V109" s="2521"/>
      <c r="W109" s="2521"/>
      <c r="X109" s="2521"/>
      <c r="Y109" s="2521"/>
      <c r="Z109" s="2521"/>
      <c r="AA109" s="2521"/>
      <c r="AB109" s="2521"/>
      <c r="AC109" s="2521"/>
      <c r="AD109" s="2521"/>
      <c r="AE109" s="2521"/>
      <c r="AF109" s="2521"/>
      <c r="AG109" s="2521"/>
      <c r="AH109" s="2521"/>
      <c r="AI109" s="2521"/>
      <c r="AJ109" s="2521"/>
      <c r="AK109" s="2603"/>
      <c r="AL109" s="1453">
        <f t="shared" si="0"/>
        <v>0</v>
      </c>
      <c r="AM109" s="1456"/>
      <c r="AN109" s="317"/>
    </row>
    <row r="110" spans="2:40" s="311" customFormat="1" x14ac:dyDescent="0.4">
      <c r="C110" s="1388"/>
      <c r="D110" s="1363" t="s">
        <v>2798</v>
      </c>
      <c r="E110" s="1365"/>
      <c r="F110" s="1365"/>
      <c r="G110" s="1377"/>
      <c r="H110" s="1377"/>
      <c r="I110" s="1377"/>
      <c r="J110" s="1377"/>
      <c r="K110" s="1377"/>
      <c r="L110" s="1377"/>
      <c r="M110" s="1377"/>
      <c r="N110" s="2521"/>
      <c r="O110" s="2521"/>
      <c r="P110" s="2521"/>
      <c r="Q110" s="2521"/>
      <c r="R110" s="2521"/>
      <c r="S110" s="2521"/>
      <c r="T110" s="2521"/>
      <c r="U110" s="2521"/>
      <c r="V110" s="2521"/>
      <c r="W110" s="2521"/>
      <c r="X110" s="2521"/>
      <c r="Y110" s="2521"/>
      <c r="Z110" s="2521"/>
      <c r="AA110" s="2521"/>
      <c r="AB110" s="2521"/>
      <c r="AC110" s="2521"/>
      <c r="AD110" s="2521"/>
      <c r="AE110" s="2521"/>
      <c r="AF110" s="2521"/>
      <c r="AG110" s="2521"/>
      <c r="AH110" s="2521"/>
      <c r="AI110" s="2521"/>
      <c r="AJ110" s="2521"/>
      <c r="AK110" s="2603"/>
      <c r="AL110" s="1453">
        <f t="shared" si="0"/>
        <v>0</v>
      </c>
      <c r="AM110" s="1456"/>
      <c r="AN110" s="317"/>
    </row>
    <row r="111" spans="2:40" s="311" customFormat="1" x14ac:dyDescent="0.4">
      <c r="C111" s="1389"/>
      <c r="D111" s="1366" t="s">
        <v>1173</v>
      </c>
      <c r="E111" s="1368"/>
      <c r="F111" s="1368"/>
      <c r="G111" s="1395"/>
      <c r="H111" s="1395"/>
      <c r="I111" s="1395"/>
      <c r="J111" s="1395"/>
      <c r="K111" s="1395"/>
      <c r="L111" s="1395"/>
      <c r="M111" s="1395"/>
      <c r="N111" s="2560"/>
      <c r="O111" s="2560"/>
      <c r="P111" s="2560"/>
      <c r="Q111" s="2560"/>
      <c r="R111" s="2560"/>
      <c r="S111" s="2560"/>
      <c r="T111" s="2560"/>
      <c r="U111" s="2560"/>
      <c r="V111" s="2560"/>
      <c r="W111" s="2560"/>
      <c r="X111" s="2560"/>
      <c r="Y111" s="2560"/>
      <c r="Z111" s="2560"/>
      <c r="AA111" s="2560"/>
      <c r="AB111" s="2560"/>
      <c r="AC111" s="2560"/>
      <c r="AD111" s="2560"/>
      <c r="AE111" s="2560"/>
      <c r="AF111" s="2560"/>
      <c r="AG111" s="2560"/>
      <c r="AH111" s="2560"/>
      <c r="AI111" s="2560"/>
      <c r="AJ111" s="2560"/>
      <c r="AK111" s="2649"/>
      <c r="AL111" s="1453">
        <f>IF(SUM(N111:AK111)&gt;0,1,0)</f>
        <v>0</v>
      </c>
      <c r="AM111" s="1456"/>
      <c r="AN111" s="317"/>
    </row>
    <row r="112" spans="2:40" s="311" customFormat="1" x14ac:dyDescent="0.4">
      <c r="C112" s="1397" t="s">
        <v>1175</v>
      </c>
      <c r="D112" s="1384"/>
      <c r="E112" s="1385"/>
      <c r="F112" s="1385"/>
      <c r="G112" s="1386"/>
      <c r="H112" s="1386"/>
      <c r="I112" s="1386"/>
      <c r="J112" s="1386"/>
      <c r="K112" s="1386"/>
      <c r="L112" s="1386"/>
      <c r="M112" s="1354"/>
      <c r="N112" s="2585" t="s">
        <v>329</v>
      </c>
      <c r="O112" s="2585"/>
      <c r="P112" s="2585"/>
      <c r="Q112" s="2585"/>
      <c r="R112" s="2585"/>
      <c r="S112" s="2585"/>
      <c r="T112" s="2585"/>
      <c r="U112" s="2585"/>
      <c r="V112" s="2585"/>
      <c r="W112" s="2585"/>
      <c r="X112" s="2585"/>
      <c r="Y112" s="2585"/>
      <c r="Z112" s="2585" t="s">
        <v>330</v>
      </c>
      <c r="AA112" s="2585"/>
      <c r="AB112" s="2585"/>
      <c r="AC112" s="2585"/>
      <c r="AD112" s="2585"/>
      <c r="AE112" s="2585"/>
      <c r="AF112" s="2585"/>
      <c r="AG112" s="2585"/>
      <c r="AH112" s="2585"/>
      <c r="AI112" s="2585"/>
      <c r="AJ112" s="2585"/>
      <c r="AK112" s="2586"/>
      <c r="AL112" s="1453">
        <f>IF((AL114+AL119)&gt;0,1,0)</f>
        <v>0</v>
      </c>
      <c r="AM112" s="1456"/>
      <c r="AN112" s="317"/>
    </row>
    <row r="113" spans="3:40" s="311" customFormat="1" x14ac:dyDescent="0.4">
      <c r="C113" s="1530"/>
      <c r="D113" s="1531"/>
      <c r="E113" s="1532"/>
      <c r="F113" s="1532"/>
      <c r="G113" s="1533"/>
      <c r="H113" s="1533"/>
      <c r="I113" s="1533"/>
      <c r="J113" s="1533"/>
      <c r="K113" s="1533"/>
      <c r="L113" s="1533"/>
      <c r="M113" s="1534"/>
      <c r="N113" s="2577" t="s">
        <v>1168</v>
      </c>
      <c r="O113" s="2577"/>
      <c r="P113" s="2577"/>
      <c r="Q113" s="2577"/>
      <c r="R113" s="2577" t="s">
        <v>2815</v>
      </c>
      <c r="S113" s="2577"/>
      <c r="T113" s="2577"/>
      <c r="U113" s="2577"/>
      <c r="V113" s="2577" t="s">
        <v>2792</v>
      </c>
      <c r="W113" s="2577"/>
      <c r="X113" s="2577"/>
      <c r="Y113" s="2577"/>
      <c r="Z113" s="2577" t="s">
        <v>1168</v>
      </c>
      <c r="AA113" s="2577"/>
      <c r="AB113" s="2577"/>
      <c r="AC113" s="2577"/>
      <c r="AD113" s="2577" t="s">
        <v>2815</v>
      </c>
      <c r="AE113" s="2577"/>
      <c r="AF113" s="2577"/>
      <c r="AG113" s="2577"/>
      <c r="AH113" s="2577" t="s">
        <v>2792</v>
      </c>
      <c r="AI113" s="2577"/>
      <c r="AJ113" s="2577"/>
      <c r="AK113" s="2578"/>
      <c r="AL113" s="1453">
        <f>IF((AL114+AL119)&gt;0,1,0)</f>
        <v>0</v>
      </c>
      <c r="AM113" s="1456"/>
      <c r="AN113" s="317"/>
    </row>
    <row r="114" spans="3:40" s="311" customFormat="1" x14ac:dyDescent="0.4">
      <c r="C114" s="1398"/>
      <c r="D114" s="1360" t="s">
        <v>1176</v>
      </c>
      <c r="E114" s="1361"/>
      <c r="F114" s="1362"/>
      <c r="G114" s="1375"/>
      <c r="H114" s="1375"/>
      <c r="I114" s="1375"/>
      <c r="J114" s="1375"/>
      <c r="K114" s="1375"/>
      <c r="L114" s="1375"/>
      <c r="M114" s="1375"/>
      <c r="N114" s="2624">
        <f>+SUM(N115:Q118)</f>
        <v>0</v>
      </c>
      <c r="O114" s="2624"/>
      <c r="P114" s="2624"/>
      <c r="Q114" s="2624"/>
      <c r="R114" s="2624"/>
      <c r="S114" s="2624"/>
      <c r="T114" s="2624"/>
      <c r="U114" s="2624"/>
      <c r="V114" s="2624"/>
      <c r="W114" s="2624"/>
      <c r="X114" s="2624"/>
      <c r="Y114" s="2624"/>
      <c r="Z114" s="2624">
        <f>+SUM(Z115:AC118)</f>
        <v>0</v>
      </c>
      <c r="AA114" s="2624"/>
      <c r="AB114" s="2624"/>
      <c r="AC114" s="2624"/>
      <c r="AD114" s="2624"/>
      <c r="AE114" s="2624"/>
      <c r="AF114" s="2624"/>
      <c r="AG114" s="2624"/>
      <c r="AH114" s="2624"/>
      <c r="AI114" s="2624"/>
      <c r="AJ114" s="2624"/>
      <c r="AK114" s="2625"/>
      <c r="AL114" s="1453">
        <f>IF(SUM(AL115:AL118)&gt;0,1,0)</f>
        <v>0</v>
      </c>
      <c r="AM114" s="1456"/>
      <c r="AN114" s="317"/>
    </row>
    <row r="115" spans="3:40" s="311" customFormat="1" x14ac:dyDescent="0.4">
      <c r="C115" s="1388"/>
      <c r="D115" s="1364"/>
      <c r="E115" s="1363" t="s">
        <v>1177</v>
      </c>
      <c r="F115" s="1365"/>
      <c r="G115" s="1377"/>
      <c r="H115" s="1377"/>
      <c r="I115" s="1377"/>
      <c r="J115" s="1377"/>
      <c r="K115" s="1377"/>
      <c r="L115" s="1377"/>
      <c r="M115" s="1377"/>
      <c r="N115" s="2617">
        <f>+SUMIF(CDSPS_TK,AM115,CDSPS_CKN)+SUMIF(CDSPS_TK,AN115,CDSPS_CKN)</f>
        <v>0</v>
      </c>
      <c r="O115" s="2617"/>
      <c r="P115" s="2617"/>
      <c r="Q115" s="2617"/>
      <c r="R115" s="2617"/>
      <c r="S115" s="2617"/>
      <c r="T115" s="2617"/>
      <c r="U115" s="2617"/>
      <c r="V115" s="2617"/>
      <c r="W115" s="2617"/>
      <c r="X115" s="2617"/>
      <c r="Y115" s="2617"/>
      <c r="Z115" s="2617">
        <f>+SUMIF(CDSPS_TK,AM115,CDSPS_DKN)+SUMIF(CDSPS_TK,AN115,CDSPS_DKN)</f>
        <v>0</v>
      </c>
      <c r="AA115" s="2617"/>
      <c r="AB115" s="2617"/>
      <c r="AC115" s="2617"/>
      <c r="AD115" s="2617"/>
      <c r="AE115" s="2617"/>
      <c r="AF115" s="2617"/>
      <c r="AG115" s="2617"/>
      <c r="AH115" s="2617"/>
      <c r="AI115" s="2617"/>
      <c r="AJ115" s="2617"/>
      <c r="AK115" s="2618"/>
      <c r="AL115" s="1453">
        <f>IF(SUM(N115:AK115)&gt;0,1,0)</f>
        <v>0</v>
      </c>
      <c r="AM115" s="1459">
        <v>12811</v>
      </c>
      <c r="AN115" s="335">
        <v>12812</v>
      </c>
    </row>
    <row r="116" spans="3:40" s="311" customFormat="1" x14ac:dyDescent="0.4">
      <c r="C116" s="1388"/>
      <c r="D116" s="1364"/>
      <c r="E116" s="1363" t="s">
        <v>1178</v>
      </c>
      <c r="F116" s="1365"/>
      <c r="G116" s="1377"/>
      <c r="H116" s="1377"/>
      <c r="I116" s="1377"/>
      <c r="J116" s="1377"/>
      <c r="K116" s="1377"/>
      <c r="L116" s="1377"/>
      <c r="M116" s="1377"/>
      <c r="N116" s="2617">
        <f>+SUMIF(CDSPS_TK,AM116,CDSPS_CKN)</f>
        <v>0</v>
      </c>
      <c r="O116" s="2617"/>
      <c r="P116" s="2617"/>
      <c r="Q116" s="2617"/>
      <c r="R116" s="2617"/>
      <c r="S116" s="2617"/>
      <c r="T116" s="2617"/>
      <c r="U116" s="2617"/>
      <c r="V116" s="2617"/>
      <c r="W116" s="2617"/>
      <c r="X116" s="2617"/>
      <c r="Y116" s="2617"/>
      <c r="Z116" s="2617">
        <f>+SUMIF(CDSPS_TK,AM116,CDSPS_DKN)</f>
        <v>0</v>
      </c>
      <c r="AA116" s="2617"/>
      <c r="AB116" s="2617"/>
      <c r="AC116" s="2617"/>
      <c r="AD116" s="2617"/>
      <c r="AE116" s="2617"/>
      <c r="AF116" s="2617"/>
      <c r="AG116" s="2617"/>
      <c r="AH116" s="2617"/>
      <c r="AI116" s="2617"/>
      <c r="AJ116" s="2617"/>
      <c r="AK116" s="2618"/>
      <c r="AL116" s="1453">
        <f>IF(SUM(N116:AK116)&gt;0,1,0)</f>
        <v>0</v>
      </c>
      <c r="AM116" s="1459">
        <v>1282</v>
      </c>
      <c r="AN116" s="337" t="s">
        <v>2791</v>
      </c>
    </row>
    <row r="117" spans="3:40" s="311" customFormat="1" x14ac:dyDescent="0.4">
      <c r="C117" s="1388"/>
      <c r="D117" s="1364"/>
      <c r="E117" s="1363" t="s">
        <v>2799</v>
      </c>
      <c r="F117" s="1365"/>
      <c r="G117" s="1377"/>
      <c r="H117" s="1377"/>
      <c r="I117" s="1377"/>
      <c r="J117" s="1377"/>
      <c r="K117" s="1377"/>
      <c r="L117" s="1377"/>
      <c r="M117" s="1377"/>
      <c r="N117" s="2617">
        <f>+SUMIF(CDSPS_TK,AM117,CDSPS_CKN)</f>
        <v>0</v>
      </c>
      <c r="O117" s="2617"/>
      <c r="P117" s="2617"/>
      <c r="Q117" s="2617"/>
      <c r="R117" s="2617"/>
      <c r="S117" s="2617"/>
      <c r="T117" s="2617"/>
      <c r="U117" s="2617"/>
      <c r="V117" s="2617"/>
      <c r="W117" s="2617"/>
      <c r="X117" s="2617"/>
      <c r="Y117" s="2617"/>
      <c r="Z117" s="2617">
        <f>+SUMIF(CDSPS_TK,AM117,CDSPS_DKN)</f>
        <v>0</v>
      </c>
      <c r="AA117" s="2617"/>
      <c r="AB117" s="2617"/>
      <c r="AC117" s="2617"/>
      <c r="AD117" s="2617"/>
      <c r="AE117" s="2617"/>
      <c r="AF117" s="2617"/>
      <c r="AG117" s="2617"/>
      <c r="AH117" s="2617"/>
      <c r="AI117" s="2617"/>
      <c r="AJ117" s="2617"/>
      <c r="AK117" s="2618"/>
      <c r="AL117" s="1453">
        <f>IF(SUM(N117:AK117)&gt;0,1,0)</f>
        <v>0</v>
      </c>
      <c r="AM117" s="1459">
        <v>1283</v>
      </c>
      <c r="AN117" s="337" t="s">
        <v>2791</v>
      </c>
    </row>
    <row r="118" spans="3:40" s="311" customFormat="1" x14ac:dyDescent="0.4">
      <c r="C118" s="1388"/>
      <c r="D118" s="1364"/>
      <c r="E118" s="1363" t="s">
        <v>1179</v>
      </c>
      <c r="F118" s="1365"/>
      <c r="G118" s="1377"/>
      <c r="H118" s="1377"/>
      <c r="I118" s="1377"/>
      <c r="J118" s="1377"/>
      <c r="K118" s="1377"/>
      <c r="L118" s="1377"/>
      <c r="M118" s="1377"/>
      <c r="N118" s="2617">
        <f>+SUMIF(CDSPS_TK,AM118,CDSPS_CKN)+SUMIF(CDSPS_TK,AN118,CDSPS_CKN)</f>
        <v>0</v>
      </c>
      <c r="O118" s="2617"/>
      <c r="P118" s="2617"/>
      <c r="Q118" s="2617"/>
      <c r="R118" s="2617"/>
      <c r="S118" s="2617"/>
      <c r="T118" s="2617"/>
      <c r="U118" s="2617"/>
      <c r="V118" s="2617"/>
      <c r="W118" s="2617"/>
      <c r="X118" s="2617"/>
      <c r="Y118" s="2617"/>
      <c r="Z118" s="2617">
        <f>+SUMIF(CDSPS_TK,AM118,CDSPS_DKN)+SUMIF(CDSPS_TK,AN118,CDSPS_DKN)</f>
        <v>0</v>
      </c>
      <c r="AA118" s="2617"/>
      <c r="AB118" s="2617"/>
      <c r="AC118" s="2617"/>
      <c r="AD118" s="2617"/>
      <c r="AE118" s="2617"/>
      <c r="AF118" s="2617"/>
      <c r="AG118" s="2617"/>
      <c r="AH118" s="2617"/>
      <c r="AI118" s="2617"/>
      <c r="AJ118" s="2617"/>
      <c r="AK118" s="2618"/>
      <c r="AL118" s="1453">
        <f>IF(SUM(N118:AK118)&gt;0,1,0)</f>
        <v>0</v>
      </c>
      <c r="AM118" s="1459">
        <v>12881</v>
      </c>
      <c r="AN118" s="335">
        <v>12882</v>
      </c>
    </row>
    <row r="119" spans="3:40" s="311" customFormat="1" x14ac:dyDescent="0.4">
      <c r="C119" s="1388"/>
      <c r="D119" s="1363" t="s">
        <v>1180</v>
      </c>
      <c r="E119" s="1365"/>
      <c r="F119" s="1365"/>
      <c r="G119" s="1377"/>
      <c r="H119" s="1377"/>
      <c r="I119" s="1377"/>
      <c r="J119" s="1377"/>
      <c r="K119" s="1377"/>
      <c r="L119" s="1377"/>
      <c r="M119" s="1377"/>
      <c r="N119" s="2617">
        <f>+SUM(N120:Q123)</f>
        <v>0</v>
      </c>
      <c r="O119" s="2617"/>
      <c r="P119" s="2617"/>
      <c r="Q119" s="2617"/>
      <c r="R119" s="2617"/>
      <c r="S119" s="2617"/>
      <c r="T119" s="2617"/>
      <c r="U119" s="2617"/>
      <c r="V119" s="2617"/>
      <c r="W119" s="2617"/>
      <c r="X119" s="2617"/>
      <c r="Y119" s="2617"/>
      <c r="Z119" s="2617">
        <f>+SUM(Z120:AC123)</f>
        <v>0</v>
      </c>
      <c r="AA119" s="2617"/>
      <c r="AB119" s="2617"/>
      <c r="AC119" s="2617"/>
      <c r="AD119" s="2617"/>
      <c r="AE119" s="2617"/>
      <c r="AF119" s="2617"/>
      <c r="AG119" s="2617"/>
      <c r="AH119" s="2617"/>
      <c r="AI119" s="2617"/>
      <c r="AJ119" s="2617"/>
      <c r="AK119" s="2618"/>
      <c r="AL119" s="1453">
        <f>IF(SUM(AL120:AL123)&gt;0,1,0)</f>
        <v>0</v>
      </c>
      <c r="AM119" s="1456"/>
      <c r="AN119" s="317"/>
    </row>
    <row r="120" spans="3:40" s="311" customFormat="1" x14ac:dyDescent="0.4">
      <c r="C120" s="1388"/>
      <c r="D120" s="1364"/>
      <c r="E120" s="1363" t="s">
        <v>1177</v>
      </c>
      <c r="F120" s="1365"/>
      <c r="G120" s="1377"/>
      <c r="H120" s="1377"/>
      <c r="I120" s="1377"/>
      <c r="J120" s="1377"/>
      <c r="K120" s="1377"/>
      <c r="L120" s="1377"/>
      <c r="M120" s="1377"/>
      <c r="N120" s="2617">
        <f>+SUMIF(CDSPS_TK,AM120,CDSPS_CKN)</f>
        <v>0</v>
      </c>
      <c r="O120" s="2617"/>
      <c r="P120" s="2617"/>
      <c r="Q120" s="2617"/>
      <c r="R120" s="2617"/>
      <c r="S120" s="2617"/>
      <c r="T120" s="2617"/>
      <c r="U120" s="2617"/>
      <c r="V120" s="2617"/>
      <c r="W120" s="2617"/>
      <c r="X120" s="2617"/>
      <c r="Y120" s="2617"/>
      <c r="Z120" s="2617">
        <f>+SUMIF(CDSPS_TK,AM120,CDSPS_DKN)</f>
        <v>0</v>
      </c>
      <c r="AA120" s="2617"/>
      <c r="AB120" s="2617"/>
      <c r="AC120" s="2617"/>
      <c r="AD120" s="2617"/>
      <c r="AE120" s="2617"/>
      <c r="AF120" s="2617"/>
      <c r="AG120" s="2617"/>
      <c r="AH120" s="2617"/>
      <c r="AI120" s="2617"/>
      <c r="AJ120" s="2617"/>
      <c r="AK120" s="2618"/>
      <c r="AL120" s="1453">
        <f>IF(SUM(N120:AK120)&gt;0,1,0)</f>
        <v>0</v>
      </c>
      <c r="AM120" s="1459">
        <v>12813</v>
      </c>
      <c r="AN120" s="337" t="s">
        <v>2791</v>
      </c>
    </row>
    <row r="121" spans="3:40" s="311" customFormat="1" x14ac:dyDescent="0.4">
      <c r="C121" s="1388"/>
      <c r="D121" s="1364"/>
      <c r="E121" s="1363" t="s">
        <v>1178</v>
      </c>
      <c r="F121" s="1365"/>
      <c r="G121" s="1377"/>
      <c r="H121" s="1377"/>
      <c r="I121" s="1377"/>
      <c r="J121" s="1377"/>
      <c r="K121" s="1377"/>
      <c r="L121" s="1377"/>
      <c r="M121" s="1377"/>
      <c r="N121" s="2617">
        <v>0</v>
      </c>
      <c r="O121" s="2617"/>
      <c r="P121" s="2617"/>
      <c r="Q121" s="2617"/>
      <c r="R121" s="2617"/>
      <c r="S121" s="2617"/>
      <c r="T121" s="2617"/>
      <c r="U121" s="2617"/>
      <c r="V121" s="2617"/>
      <c r="W121" s="2617"/>
      <c r="X121" s="2617"/>
      <c r="Y121" s="2617"/>
      <c r="Z121" s="2617">
        <v>0</v>
      </c>
      <c r="AA121" s="2617"/>
      <c r="AB121" s="2617"/>
      <c r="AC121" s="2617"/>
      <c r="AD121" s="2617"/>
      <c r="AE121" s="2617"/>
      <c r="AF121" s="2617"/>
      <c r="AG121" s="2617"/>
      <c r="AH121" s="2617"/>
      <c r="AI121" s="2617"/>
      <c r="AJ121" s="2617"/>
      <c r="AK121" s="2618"/>
      <c r="AL121" s="1453">
        <f>IF(SUM(N121:AK121)&gt;0,1,0)</f>
        <v>0</v>
      </c>
      <c r="AM121" s="1456"/>
      <c r="AN121" s="337" t="s">
        <v>2791</v>
      </c>
    </row>
    <row r="122" spans="3:40" s="311" customFormat="1" x14ac:dyDescent="0.4">
      <c r="C122" s="1388"/>
      <c r="D122" s="1364"/>
      <c r="E122" s="1363" t="s">
        <v>2799</v>
      </c>
      <c r="F122" s="1365"/>
      <c r="G122" s="1377"/>
      <c r="H122" s="1377"/>
      <c r="I122" s="1377"/>
      <c r="J122" s="1377"/>
      <c r="K122" s="1377"/>
      <c r="L122" s="1377"/>
      <c r="M122" s="1377"/>
      <c r="N122" s="2617">
        <v>0</v>
      </c>
      <c r="O122" s="2617"/>
      <c r="P122" s="2617"/>
      <c r="Q122" s="2617"/>
      <c r="R122" s="2617"/>
      <c r="S122" s="2617"/>
      <c r="T122" s="2617"/>
      <c r="U122" s="2617"/>
      <c r="V122" s="2617"/>
      <c r="W122" s="2617"/>
      <c r="X122" s="2617"/>
      <c r="Y122" s="2617"/>
      <c r="Z122" s="2617">
        <v>0</v>
      </c>
      <c r="AA122" s="2617"/>
      <c r="AB122" s="2617"/>
      <c r="AC122" s="2617"/>
      <c r="AD122" s="2617"/>
      <c r="AE122" s="2617"/>
      <c r="AF122" s="2617"/>
      <c r="AG122" s="2617"/>
      <c r="AH122" s="2617"/>
      <c r="AI122" s="2617"/>
      <c r="AJ122" s="2617"/>
      <c r="AK122" s="2618"/>
      <c r="AL122" s="1453">
        <f>IF(SUM(N122:AK122)&gt;0,1,0)</f>
        <v>0</v>
      </c>
      <c r="AM122" s="1456"/>
      <c r="AN122" s="337" t="s">
        <v>2791</v>
      </c>
    </row>
    <row r="123" spans="3:40" s="311" customFormat="1" x14ac:dyDescent="0.4">
      <c r="C123" s="1389"/>
      <c r="D123" s="1367"/>
      <c r="E123" s="1366" t="s">
        <v>1179</v>
      </c>
      <c r="F123" s="1368"/>
      <c r="G123" s="1395"/>
      <c r="H123" s="1395"/>
      <c r="I123" s="1395"/>
      <c r="J123" s="1395"/>
      <c r="K123" s="1395"/>
      <c r="L123" s="1395"/>
      <c r="M123" s="1395"/>
      <c r="N123" s="2647">
        <f>+SUMIF(CDSPS_TK,AM123,CDSPS_CKN)</f>
        <v>0</v>
      </c>
      <c r="O123" s="2647"/>
      <c r="P123" s="2647"/>
      <c r="Q123" s="2647"/>
      <c r="R123" s="2647"/>
      <c r="S123" s="2647"/>
      <c r="T123" s="2647"/>
      <c r="U123" s="2647"/>
      <c r="V123" s="2647"/>
      <c r="W123" s="2647"/>
      <c r="X123" s="2647"/>
      <c r="Y123" s="2647"/>
      <c r="Z123" s="2647">
        <f>+SUMIF(CDSPS_TK,AM123,CDSPS_DKN)</f>
        <v>0</v>
      </c>
      <c r="AA123" s="2647"/>
      <c r="AB123" s="2647"/>
      <c r="AC123" s="2647"/>
      <c r="AD123" s="2647"/>
      <c r="AE123" s="2647"/>
      <c r="AF123" s="2647"/>
      <c r="AG123" s="2647"/>
      <c r="AH123" s="2647"/>
      <c r="AI123" s="2647"/>
      <c r="AJ123" s="2647"/>
      <c r="AK123" s="2648"/>
      <c r="AL123" s="1453">
        <f>IF(SUM(N123:AK123)&gt;0,1,0)</f>
        <v>0</v>
      </c>
      <c r="AM123" s="1459">
        <v>12883</v>
      </c>
      <c r="AN123" s="337" t="s">
        <v>2791</v>
      </c>
    </row>
    <row r="124" spans="3:40" s="311" customFormat="1" x14ac:dyDescent="0.4">
      <c r="C124" s="2643" t="s">
        <v>2800</v>
      </c>
      <c r="D124" s="2644"/>
      <c r="E124" s="2644"/>
      <c r="F124" s="2644"/>
      <c r="G124" s="2644"/>
      <c r="H124" s="2644"/>
      <c r="I124" s="2644"/>
      <c r="J124" s="2644"/>
      <c r="K124" s="2644"/>
      <c r="L124" s="2644"/>
      <c r="M124" s="2644"/>
      <c r="N124" s="2585" t="s">
        <v>329</v>
      </c>
      <c r="O124" s="2585"/>
      <c r="P124" s="2585"/>
      <c r="Q124" s="2585"/>
      <c r="R124" s="2585"/>
      <c r="S124" s="2585"/>
      <c r="T124" s="2585"/>
      <c r="U124" s="2585"/>
      <c r="V124" s="2585"/>
      <c r="W124" s="2585"/>
      <c r="X124" s="2585"/>
      <c r="Y124" s="2585"/>
      <c r="Z124" s="2585" t="s">
        <v>330</v>
      </c>
      <c r="AA124" s="2585"/>
      <c r="AB124" s="2585"/>
      <c r="AC124" s="2585"/>
      <c r="AD124" s="2585"/>
      <c r="AE124" s="2585"/>
      <c r="AF124" s="2585"/>
      <c r="AG124" s="2585"/>
      <c r="AH124" s="2585"/>
      <c r="AI124" s="2585"/>
      <c r="AJ124" s="2585"/>
      <c r="AK124" s="2586"/>
      <c r="AL124" s="1453">
        <f>IF(SUM(AL126:AL128)&gt;0,1,0)</f>
        <v>0</v>
      </c>
      <c r="AM124" s="1456"/>
      <c r="AN124" s="337" t="s">
        <v>2791</v>
      </c>
    </row>
    <row r="125" spans="3:40" s="311" customFormat="1" x14ac:dyDescent="0.4">
      <c r="C125" s="2645"/>
      <c r="D125" s="2646"/>
      <c r="E125" s="2646"/>
      <c r="F125" s="2646"/>
      <c r="G125" s="2646"/>
      <c r="H125" s="2646"/>
      <c r="I125" s="2646"/>
      <c r="J125" s="2646"/>
      <c r="K125" s="2646"/>
      <c r="L125" s="2646"/>
      <c r="M125" s="2646"/>
      <c r="N125" s="2577" t="s">
        <v>1168</v>
      </c>
      <c r="O125" s="2577"/>
      <c r="P125" s="2577"/>
      <c r="Q125" s="2577"/>
      <c r="R125" s="2577" t="s">
        <v>1207</v>
      </c>
      <c r="S125" s="2577"/>
      <c r="T125" s="2577"/>
      <c r="U125" s="2577"/>
      <c r="V125" s="2577" t="s">
        <v>2801</v>
      </c>
      <c r="W125" s="2577"/>
      <c r="X125" s="2577"/>
      <c r="Y125" s="2577"/>
      <c r="Z125" s="2577" t="s">
        <v>1168</v>
      </c>
      <c r="AA125" s="2577"/>
      <c r="AB125" s="2577"/>
      <c r="AC125" s="2577"/>
      <c r="AD125" s="2577" t="s">
        <v>1207</v>
      </c>
      <c r="AE125" s="2577"/>
      <c r="AF125" s="2577"/>
      <c r="AG125" s="2577"/>
      <c r="AH125" s="2577" t="s">
        <v>2801</v>
      </c>
      <c r="AI125" s="2577"/>
      <c r="AJ125" s="2577"/>
      <c r="AK125" s="2578"/>
      <c r="AL125" s="1453">
        <f>IF(SUM(AL126:AL128)&gt;0,1,0)</f>
        <v>0</v>
      </c>
      <c r="AM125" s="1456"/>
      <c r="AN125" s="317"/>
    </row>
    <row r="126" spans="3:40" s="311" customFormat="1" x14ac:dyDescent="0.4">
      <c r="C126" s="1398"/>
      <c r="D126" s="1360" t="s">
        <v>2802</v>
      </c>
      <c r="E126" s="1362"/>
      <c r="F126" s="1362"/>
      <c r="G126" s="1375"/>
      <c r="H126" s="1375"/>
      <c r="I126" s="1375"/>
      <c r="J126" s="1375"/>
      <c r="K126" s="1375"/>
      <c r="L126" s="1375"/>
      <c r="M126" s="1375"/>
      <c r="N126" s="2528">
        <f>+SUMIF(CDSPS_TK,AM126,CDSPS_CKN)</f>
        <v>0</v>
      </c>
      <c r="O126" s="2528"/>
      <c r="P126" s="2528"/>
      <c r="Q126" s="2528"/>
      <c r="R126" s="2536"/>
      <c r="S126" s="2536"/>
      <c r="T126" s="2536"/>
      <c r="U126" s="2536"/>
      <c r="V126" s="2536"/>
      <c r="W126" s="2536"/>
      <c r="X126" s="2536"/>
      <c r="Y126" s="2536"/>
      <c r="Z126" s="2528">
        <f>+SUMIF(CDSPS_TK,AM126,CDSPS_DKN)</f>
        <v>0</v>
      </c>
      <c r="AA126" s="2528"/>
      <c r="AB126" s="2528"/>
      <c r="AC126" s="2528"/>
      <c r="AD126" s="2536"/>
      <c r="AE126" s="2536"/>
      <c r="AF126" s="2536"/>
      <c r="AG126" s="2536"/>
      <c r="AH126" s="2536"/>
      <c r="AI126" s="2536"/>
      <c r="AJ126" s="2536"/>
      <c r="AK126" s="2604"/>
      <c r="AL126" s="1453">
        <f>IF(SUM(N126:AK126)&gt;0,1,0)</f>
        <v>0</v>
      </c>
      <c r="AM126" s="1459">
        <v>221</v>
      </c>
      <c r="AN126" s="317"/>
    </row>
    <row r="127" spans="3:40" s="311" customFormat="1" x14ac:dyDescent="0.4">
      <c r="C127" s="1388"/>
      <c r="D127" s="1363" t="s">
        <v>1181</v>
      </c>
      <c r="E127" s="1365"/>
      <c r="F127" s="1365"/>
      <c r="G127" s="1377"/>
      <c r="H127" s="1377"/>
      <c r="I127" s="1377"/>
      <c r="J127" s="1377"/>
      <c r="K127" s="1377"/>
      <c r="L127" s="1377"/>
      <c r="M127" s="1377"/>
      <c r="N127" s="2529">
        <f>+SUMIF(CDSPS_TK,AM127,CDSPS_CKN)</f>
        <v>0</v>
      </c>
      <c r="O127" s="2529"/>
      <c r="P127" s="2529"/>
      <c r="Q127" s="2529"/>
      <c r="R127" s="2521"/>
      <c r="S127" s="2521"/>
      <c r="T127" s="2521"/>
      <c r="U127" s="2521"/>
      <c r="V127" s="2521"/>
      <c r="W127" s="2521"/>
      <c r="X127" s="2521"/>
      <c r="Y127" s="2521"/>
      <c r="Z127" s="2529">
        <f>+SUMIF(CDSPS_TK,AM127,CDSPS_DKN)</f>
        <v>0</v>
      </c>
      <c r="AA127" s="2529"/>
      <c r="AB127" s="2529"/>
      <c r="AC127" s="2529"/>
      <c r="AD127" s="2521"/>
      <c r="AE127" s="2521"/>
      <c r="AF127" s="2521"/>
      <c r="AG127" s="2521"/>
      <c r="AH127" s="2521"/>
      <c r="AI127" s="2521"/>
      <c r="AJ127" s="2521"/>
      <c r="AK127" s="2603"/>
      <c r="AL127" s="1453">
        <f>IF(SUM(N127:AK127)&gt;0,1,0)</f>
        <v>0</v>
      </c>
      <c r="AM127" s="1459">
        <v>222</v>
      </c>
      <c r="AN127" s="317"/>
    </row>
    <row r="128" spans="3:40" s="311" customFormat="1" x14ac:dyDescent="0.4">
      <c r="C128" s="1390"/>
      <c r="D128" s="1391" t="s">
        <v>1182</v>
      </c>
      <c r="E128" s="1374"/>
      <c r="F128" s="1374"/>
      <c r="G128" s="1380"/>
      <c r="H128" s="1380"/>
      <c r="I128" s="1380"/>
      <c r="J128" s="1380"/>
      <c r="K128" s="1380"/>
      <c r="L128" s="1380"/>
      <c r="M128" s="1380"/>
      <c r="N128" s="2537">
        <f>+SUMIF(CDSPS_TK,AM128,CDSPS_CKN)</f>
        <v>0</v>
      </c>
      <c r="O128" s="2537"/>
      <c r="P128" s="2537"/>
      <c r="Q128" s="2537"/>
      <c r="R128" s="2522"/>
      <c r="S128" s="2522"/>
      <c r="T128" s="2522"/>
      <c r="U128" s="2522"/>
      <c r="V128" s="2522"/>
      <c r="W128" s="2522"/>
      <c r="X128" s="2522"/>
      <c r="Y128" s="2522"/>
      <c r="Z128" s="2537">
        <f>+SUMIF(CDSPS_TK,AM128,CDSPS_DKN)</f>
        <v>0</v>
      </c>
      <c r="AA128" s="2537"/>
      <c r="AB128" s="2537"/>
      <c r="AC128" s="2537"/>
      <c r="AD128" s="2522"/>
      <c r="AE128" s="2522"/>
      <c r="AF128" s="2522"/>
      <c r="AG128" s="2522"/>
      <c r="AH128" s="2522"/>
      <c r="AI128" s="2522"/>
      <c r="AJ128" s="2522"/>
      <c r="AK128" s="2642"/>
      <c r="AL128" s="1453">
        <f>IF(SUM(N128:AK128)&gt;0,1,0)</f>
        <v>0</v>
      </c>
      <c r="AM128" s="1459">
        <v>228</v>
      </c>
      <c r="AN128" s="317"/>
    </row>
    <row r="129" spans="2:40" s="311" customFormat="1" ht="14" x14ac:dyDescent="0.4">
      <c r="C129" s="313"/>
      <c r="E129" s="314"/>
      <c r="F129" s="314"/>
      <c r="G129" s="315"/>
      <c r="H129" s="315"/>
      <c r="I129" s="315"/>
      <c r="J129" s="315"/>
      <c r="K129" s="315"/>
      <c r="L129" s="315"/>
      <c r="M129" s="315"/>
      <c r="N129" s="315"/>
      <c r="O129" s="315"/>
      <c r="P129" s="315"/>
      <c r="Q129" s="315"/>
      <c r="R129" s="315"/>
      <c r="S129" s="315"/>
      <c r="T129" s="315"/>
      <c r="U129" s="315"/>
      <c r="V129" s="315"/>
      <c r="W129" s="315"/>
      <c r="X129" s="315"/>
      <c r="Y129" s="318"/>
      <c r="Z129" s="318"/>
      <c r="AA129" s="318"/>
      <c r="AB129" s="318"/>
      <c r="AC129" s="318"/>
      <c r="AD129" s="315"/>
      <c r="AE129" s="315"/>
      <c r="AF129" s="318"/>
      <c r="AG129" s="318"/>
      <c r="AH129" s="318"/>
      <c r="AI129" s="318"/>
      <c r="AJ129" s="318"/>
      <c r="AK129" s="315"/>
      <c r="AL129" s="1453">
        <v>1</v>
      </c>
      <c r="AM129" s="1456"/>
      <c r="AN129" s="317"/>
    </row>
    <row r="130" spans="2:40" s="311" customFormat="1" ht="14" x14ac:dyDescent="0.4">
      <c r="C130" s="313" t="s">
        <v>2803</v>
      </c>
      <c r="E130" s="314"/>
      <c r="F130" s="314"/>
      <c r="G130" s="315"/>
      <c r="H130" s="315"/>
      <c r="I130" s="315"/>
      <c r="J130" s="315"/>
      <c r="K130" s="315"/>
      <c r="L130" s="315"/>
      <c r="M130" s="315"/>
      <c r="N130" s="315"/>
      <c r="O130" s="315"/>
      <c r="P130" s="315"/>
      <c r="Q130" s="315"/>
      <c r="R130" s="315"/>
      <c r="S130" s="315"/>
      <c r="T130" s="315"/>
      <c r="U130" s="315"/>
      <c r="V130" s="315"/>
      <c r="W130" s="315"/>
      <c r="X130" s="315"/>
      <c r="Y130" s="318"/>
      <c r="Z130" s="318"/>
      <c r="AA130" s="318"/>
      <c r="AB130" s="318"/>
      <c r="AC130" s="318"/>
      <c r="AD130" s="315"/>
      <c r="AE130" s="315"/>
      <c r="AF130" s="318"/>
      <c r="AG130" s="318"/>
      <c r="AH130" s="318"/>
      <c r="AI130" s="318"/>
      <c r="AJ130" s="318"/>
      <c r="AK130" s="315"/>
      <c r="AL130" s="1453">
        <f>IF(AL124&gt;0,1,0)</f>
        <v>0</v>
      </c>
      <c r="AM130" s="1456"/>
      <c r="AN130" s="317"/>
    </row>
    <row r="131" spans="2:40" s="311" customFormat="1" ht="14" x14ac:dyDescent="0.4">
      <c r="C131" s="313" t="s">
        <v>2804</v>
      </c>
      <c r="E131" s="314"/>
      <c r="F131" s="314"/>
      <c r="G131" s="315"/>
      <c r="H131" s="315"/>
      <c r="I131" s="315"/>
      <c r="J131" s="315"/>
      <c r="K131" s="315"/>
      <c r="L131" s="315"/>
      <c r="M131" s="315"/>
      <c r="N131" s="315"/>
      <c r="O131" s="315"/>
      <c r="P131" s="315"/>
      <c r="Q131" s="315"/>
      <c r="R131" s="315"/>
      <c r="S131" s="315"/>
      <c r="T131" s="315"/>
      <c r="U131" s="315"/>
      <c r="V131" s="315"/>
      <c r="W131" s="315"/>
      <c r="X131" s="315"/>
      <c r="Y131" s="318"/>
      <c r="Z131" s="318"/>
      <c r="AA131" s="318"/>
      <c r="AB131" s="318"/>
      <c r="AC131" s="318"/>
      <c r="AD131" s="315"/>
      <c r="AE131" s="315"/>
      <c r="AF131" s="318"/>
      <c r="AG131" s="318"/>
      <c r="AH131" s="318"/>
      <c r="AI131" s="318"/>
      <c r="AJ131" s="318"/>
      <c r="AK131" s="315"/>
      <c r="AL131" s="1453">
        <f>IF(AL124&gt;0,1,0)</f>
        <v>0</v>
      </c>
      <c r="AM131" s="1456"/>
      <c r="AN131" s="317"/>
    </row>
    <row r="132" spans="2:40" s="311" customFormat="1" ht="14" x14ac:dyDescent="0.4">
      <c r="C132" s="313" t="s">
        <v>2805</v>
      </c>
      <c r="E132" s="314"/>
      <c r="F132" s="314"/>
      <c r="G132" s="315"/>
      <c r="H132" s="315"/>
      <c r="I132" s="315"/>
      <c r="J132" s="315"/>
      <c r="K132" s="315"/>
      <c r="L132" s="315"/>
      <c r="M132" s="315"/>
      <c r="N132" s="315"/>
      <c r="O132" s="315"/>
      <c r="P132" s="315"/>
      <c r="Q132" s="315"/>
      <c r="R132" s="315"/>
      <c r="S132" s="315"/>
      <c r="T132" s="315"/>
      <c r="U132" s="315"/>
      <c r="V132" s="315"/>
      <c r="W132" s="315"/>
      <c r="X132" s="315"/>
      <c r="Y132" s="318"/>
      <c r="Z132" s="318"/>
      <c r="AA132" s="318"/>
      <c r="AB132" s="318"/>
      <c r="AC132" s="318"/>
      <c r="AD132" s="315"/>
      <c r="AE132" s="315"/>
      <c r="AF132" s="318"/>
      <c r="AG132" s="318"/>
      <c r="AH132" s="318"/>
      <c r="AI132" s="318"/>
      <c r="AJ132" s="318"/>
      <c r="AK132" s="315"/>
      <c r="AL132" s="1453">
        <f>IF(AL125&gt;0,1,0)</f>
        <v>0</v>
      </c>
      <c r="AM132" s="1456"/>
      <c r="AN132" s="317"/>
    </row>
    <row r="133" spans="2:40" s="311" customFormat="1" ht="14" x14ac:dyDescent="0.4">
      <c r="C133" s="313" t="s">
        <v>2806</v>
      </c>
      <c r="E133" s="314"/>
      <c r="F133" s="314"/>
      <c r="G133" s="315"/>
      <c r="H133" s="315"/>
      <c r="I133" s="315"/>
      <c r="J133" s="315"/>
      <c r="K133" s="315"/>
      <c r="L133" s="315"/>
      <c r="M133" s="315"/>
      <c r="N133" s="315"/>
      <c r="O133" s="315"/>
      <c r="P133" s="315"/>
      <c r="Q133" s="315"/>
      <c r="R133" s="315"/>
      <c r="S133" s="315"/>
      <c r="T133" s="315"/>
      <c r="U133" s="315"/>
      <c r="V133" s="315"/>
      <c r="W133" s="315"/>
      <c r="X133" s="315"/>
      <c r="Y133" s="318"/>
      <c r="Z133" s="318"/>
      <c r="AA133" s="318"/>
      <c r="AB133" s="318"/>
      <c r="AC133" s="318"/>
      <c r="AD133" s="315"/>
      <c r="AE133" s="315"/>
      <c r="AF133" s="318"/>
      <c r="AG133" s="318"/>
      <c r="AH133" s="318"/>
      <c r="AI133" s="318"/>
      <c r="AJ133" s="318"/>
      <c r="AK133" s="315"/>
      <c r="AL133" s="1453">
        <f>IF(AL124&gt;0,1,0)</f>
        <v>0</v>
      </c>
      <c r="AM133" s="1456"/>
      <c r="AN133" s="317"/>
    </row>
    <row r="134" spans="2:40" s="311" customFormat="1" ht="14" x14ac:dyDescent="0.4">
      <c r="C134" s="313"/>
      <c r="E134" s="314"/>
      <c r="F134" s="314"/>
      <c r="G134" s="315"/>
      <c r="H134" s="315"/>
      <c r="I134" s="315"/>
      <c r="J134" s="315"/>
      <c r="K134" s="315"/>
      <c r="L134" s="315"/>
      <c r="M134" s="315"/>
      <c r="N134" s="315"/>
      <c r="O134" s="315"/>
      <c r="P134" s="315"/>
      <c r="Q134" s="315"/>
      <c r="R134" s="315"/>
      <c r="S134" s="315"/>
      <c r="T134" s="315"/>
      <c r="U134" s="315"/>
      <c r="V134" s="315"/>
      <c r="W134" s="315"/>
      <c r="X134" s="315"/>
      <c r="Y134" s="318"/>
      <c r="Z134" s="318"/>
      <c r="AA134" s="318"/>
      <c r="AB134" s="318"/>
      <c r="AC134" s="318"/>
      <c r="AD134" s="315"/>
      <c r="AE134" s="315"/>
      <c r="AF134" s="318"/>
      <c r="AG134" s="318"/>
      <c r="AH134" s="318"/>
      <c r="AI134" s="318"/>
      <c r="AJ134" s="318"/>
      <c r="AK134" s="315"/>
      <c r="AL134" s="1453">
        <v>1</v>
      </c>
      <c r="AM134" s="1456"/>
      <c r="AN134" s="317"/>
    </row>
    <row r="135" spans="2:40" s="311" customFormat="1" ht="14" x14ac:dyDescent="0.4">
      <c r="B135" s="327" t="s">
        <v>2686</v>
      </c>
      <c r="C135" s="322" t="s">
        <v>2468</v>
      </c>
      <c r="D135" s="323"/>
      <c r="E135" s="314"/>
      <c r="F135" s="314"/>
      <c r="G135" s="315"/>
      <c r="H135" s="315"/>
      <c r="I135" s="315"/>
      <c r="J135" s="315"/>
      <c r="K135" s="315"/>
      <c r="L135" s="315"/>
      <c r="M135" s="315"/>
      <c r="N135" s="315"/>
      <c r="O135" s="315"/>
      <c r="P135" s="315"/>
      <c r="Q135" s="315"/>
      <c r="R135" s="315"/>
      <c r="S135" s="315"/>
      <c r="T135" s="315"/>
      <c r="U135" s="315"/>
      <c r="V135" s="315"/>
      <c r="W135" s="315"/>
      <c r="X135" s="315"/>
      <c r="Y135" s="318"/>
      <c r="Z135" s="318"/>
      <c r="AA135" s="318"/>
      <c r="AB135" s="318"/>
      <c r="AC135" s="318"/>
      <c r="AD135" s="315"/>
      <c r="AE135" s="315"/>
      <c r="AF135" s="318"/>
      <c r="AG135" s="318"/>
      <c r="AH135" s="318"/>
      <c r="AI135" s="318"/>
      <c r="AJ135" s="318"/>
      <c r="AK135" s="315"/>
      <c r="AL135" s="1453">
        <v>1</v>
      </c>
      <c r="AM135" s="1456"/>
      <c r="AN135" s="317"/>
    </row>
    <row r="136" spans="2:40" s="311" customFormat="1" x14ac:dyDescent="0.4">
      <c r="B136" s="327"/>
      <c r="C136" s="1535"/>
      <c r="D136" s="1521"/>
      <c r="E136" s="1522"/>
      <c r="F136" s="1522"/>
      <c r="G136" s="1523"/>
      <c r="H136" s="1523"/>
      <c r="I136" s="1523"/>
      <c r="J136" s="1523"/>
      <c r="K136" s="1523"/>
      <c r="L136" s="1523"/>
      <c r="M136" s="1536"/>
      <c r="N136" s="1536"/>
      <c r="O136" s="1536"/>
      <c r="P136" s="1536"/>
      <c r="Q136" s="1524"/>
      <c r="R136" s="2585" t="s">
        <v>329</v>
      </c>
      <c r="S136" s="2585"/>
      <c r="T136" s="2585"/>
      <c r="U136" s="2585"/>
      <c r="V136" s="2585"/>
      <c r="W136" s="2585"/>
      <c r="X136" s="2585"/>
      <c r="Y136" s="2585"/>
      <c r="Z136" s="2585"/>
      <c r="AA136" s="2585"/>
      <c r="AB136" s="2585" t="s">
        <v>330</v>
      </c>
      <c r="AC136" s="2585"/>
      <c r="AD136" s="2585"/>
      <c r="AE136" s="2585"/>
      <c r="AF136" s="2585"/>
      <c r="AG136" s="2585"/>
      <c r="AH136" s="2585"/>
      <c r="AI136" s="2585"/>
      <c r="AJ136" s="2585"/>
      <c r="AK136" s="2586"/>
      <c r="AL136" s="1453">
        <f>+AL137</f>
        <v>0</v>
      </c>
      <c r="AM136" s="1456"/>
      <c r="AN136" s="317"/>
    </row>
    <row r="137" spans="2:40" s="323" customFormat="1" x14ac:dyDescent="0.4">
      <c r="C137" s="1537"/>
      <c r="D137" s="1526"/>
      <c r="E137" s="1527"/>
      <c r="F137" s="1527"/>
      <c r="G137" s="1528"/>
      <c r="H137" s="1528"/>
      <c r="I137" s="1528"/>
      <c r="J137" s="1528"/>
      <c r="K137" s="1528"/>
      <c r="L137" s="1528"/>
      <c r="M137" s="1538"/>
      <c r="N137" s="1538"/>
      <c r="O137" s="1538"/>
      <c r="P137" s="1538"/>
      <c r="Q137" s="1529"/>
      <c r="R137" s="2577" t="s">
        <v>1174</v>
      </c>
      <c r="S137" s="2577"/>
      <c r="T137" s="2577"/>
      <c r="U137" s="2577"/>
      <c r="V137" s="2577"/>
      <c r="W137" s="2577" t="s">
        <v>2792</v>
      </c>
      <c r="X137" s="2577"/>
      <c r="Y137" s="2577"/>
      <c r="Z137" s="2577"/>
      <c r="AA137" s="2577"/>
      <c r="AB137" s="2577" t="s">
        <v>1174</v>
      </c>
      <c r="AC137" s="2577"/>
      <c r="AD137" s="2577"/>
      <c r="AE137" s="2577"/>
      <c r="AF137" s="2577"/>
      <c r="AG137" s="2577" t="s">
        <v>2792</v>
      </c>
      <c r="AH137" s="2577"/>
      <c r="AI137" s="2577"/>
      <c r="AJ137" s="2577"/>
      <c r="AK137" s="2578"/>
      <c r="AL137" s="1453">
        <f>IF(SUM(AL138:AL142)&gt;0,1,0)</f>
        <v>0</v>
      </c>
      <c r="AM137" s="1456"/>
      <c r="AN137" s="326"/>
    </row>
    <row r="138" spans="2:40" s="311" customFormat="1" x14ac:dyDescent="0.4">
      <c r="C138" s="1369" t="s">
        <v>1183</v>
      </c>
      <c r="D138" s="1361"/>
      <c r="E138" s="1362"/>
      <c r="F138" s="1362"/>
      <c r="G138" s="1375"/>
      <c r="H138" s="1375"/>
      <c r="I138" s="1375"/>
      <c r="J138" s="1375"/>
      <c r="K138" s="1375"/>
      <c r="L138" s="1375"/>
      <c r="M138" s="1375"/>
      <c r="N138" s="1375"/>
      <c r="O138" s="1375"/>
      <c r="P138" s="1375"/>
      <c r="Q138" s="1375"/>
      <c r="R138" s="2528">
        <f>+SUMIF(CDSPS_TK,AM138,CDSPS_CKN)</f>
        <v>0</v>
      </c>
      <c r="S138" s="2528"/>
      <c r="T138" s="2528"/>
      <c r="U138" s="2528"/>
      <c r="V138" s="2528"/>
      <c r="W138" s="2528"/>
      <c r="X138" s="2528"/>
      <c r="Y138" s="2528"/>
      <c r="Z138" s="2528"/>
      <c r="AA138" s="2528"/>
      <c r="AB138" s="2528">
        <f>+SUMIF(CDSPS_TK,AM138,CDSPS_DKN)</f>
        <v>0</v>
      </c>
      <c r="AC138" s="2528"/>
      <c r="AD138" s="2528"/>
      <c r="AE138" s="2528"/>
      <c r="AF138" s="2528"/>
      <c r="AG138" s="2536"/>
      <c r="AH138" s="2536"/>
      <c r="AI138" s="2536"/>
      <c r="AJ138" s="2536"/>
      <c r="AK138" s="2604"/>
      <c r="AL138" s="1453">
        <f t="shared" ref="AL138:AL142" si="1">IF(SUM(R138:AK138)&gt;1,1,0)</f>
        <v>0</v>
      </c>
      <c r="AM138" s="1459">
        <v>131</v>
      </c>
      <c r="AN138" s="317"/>
    </row>
    <row r="139" spans="2:40" s="311" customFormat="1" x14ac:dyDescent="0.4">
      <c r="C139" s="1370" t="s">
        <v>2807</v>
      </c>
      <c r="D139" s="1400"/>
      <c r="E139" s="1400"/>
      <c r="F139" s="1400"/>
      <c r="G139" s="1394"/>
      <c r="H139" s="1394"/>
      <c r="I139" s="1394"/>
      <c r="J139" s="1394"/>
      <c r="K139" s="1394"/>
      <c r="L139" s="1394"/>
      <c r="M139" s="1394"/>
      <c r="N139" s="1394"/>
      <c r="O139" s="1394"/>
      <c r="P139" s="1394"/>
      <c r="Q139" s="1394"/>
      <c r="R139" s="2529">
        <f>+SUMIF(CDSPS_TK,AM139,CDSPS_CKN)</f>
        <v>0</v>
      </c>
      <c r="S139" s="2529"/>
      <c r="T139" s="2529"/>
      <c r="U139" s="2529"/>
      <c r="V139" s="2529"/>
      <c r="W139" s="2529"/>
      <c r="X139" s="2529"/>
      <c r="Y139" s="2529"/>
      <c r="Z139" s="2529"/>
      <c r="AA139" s="2529"/>
      <c r="AB139" s="2529"/>
      <c r="AC139" s="2529"/>
      <c r="AD139" s="2529"/>
      <c r="AE139" s="2529"/>
      <c r="AF139" s="2529"/>
      <c r="AG139" s="2521"/>
      <c r="AH139" s="2521"/>
      <c r="AI139" s="2521"/>
      <c r="AJ139" s="2521"/>
      <c r="AK139" s="2603"/>
      <c r="AL139" s="1453">
        <f t="shared" si="1"/>
        <v>0</v>
      </c>
      <c r="AM139" s="1456"/>
      <c r="AN139" s="317"/>
    </row>
    <row r="140" spans="2:40" s="311" customFormat="1" x14ac:dyDescent="0.4">
      <c r="C140" s="1370" t="s">
        <v>1184</v>
      </c>
      <c r="D140" s="1364"/>
      <c r="E140" s="1365"/>
      <c r="F140" s="1365"/>
      <c r="G140" s="1377"/>
      <c r="H140" s="1377"/>
      <c r="I140" s="1377"/>
      <c r="J140" s="1377"/>
      <c r="K140" s="1377"/>
      <c r="L140" s="1377"/>
      <c r="M140" s="1377"/>
      <c r="N140" s="1377"/>
      <c r="O140" s="1377"/>
      <c r="P140" s="1377"/>
      <c r="Q140" s="1377"/>
      <c r="R140" s="2529">
        <f>+SUMIF(CDSPS_TK,AM140,CDSPS_CKN)</f>
        <v>0</v>
      </c>
      <c r="S140" s="2529"/>
      <c r="T140" s="2529"/>
      <c r="U140" s="2529"/>
      <c r="V140" s="2529"/>
      <c r="W140" s="2529"/>
      <c r="X140" s="2529"/>
      <c r="Y140" s="2529"/>
      <c r="Z140" s="2529"/>
      <c r="AA140" s="2529"/>
      <c r="AB140" s="2529"/>
      <c r="AC140" s="2529"/>
      <c r="AD140" s="2529"/>
      <c r="AE140" s="2529"/>
      <c r="AF140" s="2529"/>
      <c r="AG140" s="2521"/>
      <c r="AH140" s="2521"/>
      <c r="AI140" s="2521"/>
      <c r="AJ140" s="2521"/>
      <c r="AK140" s="2603"/>
      <c r="AL140" s="1453">
        <f t="shared" si="1"/>
        <v>0</v>
      </c>
      <c r="AM140" s="1456"/>
      <c r="AN140" s="317"/>
    </row>
    <row r="141" spans="2:40" s="311" customFormat="1" x14ac:dyDescent="0.4">
      <c r="C141" s="1370" t="s">
        <v>2808</v>
      </c>
      <c r="D141" s="1364"/>
      <c r="E141" s="1365"/>
      <c r="F141" s="1365"/>
      <c r="G141" s="1377"/>
      <c r="H141" s="1377"/>
      <c r="I141" s="1377"/>
      <c r="J141" s="1377"/>
      <c r="K141" s="1377"/>
      <c r="L141" s="1377"/>
      <c r="M141" s="1377"/>
      <c r="N141" s="1377"/>
      <c r="O141" s="1377"/>
      <c r="P141" s="1377"/>
      <c r="Q141" s="1377"/>
      <c r="R141" s="2529">
        <v>0</v>
      </c>
      <c r="S141" s="2529"/>
      <c r="T141" s="2529"/>
      <c r="U141" s="2529"/>
      <c r="V141" s="2529"/>
      <c r="W141" s="2529"/>
      <c r="X141" s="2529"/>
      <c r="Y141" s="2529"/>
      <c r="Z141" s="2529"/>
      <c r="AA141" s="2529"/>
      <c r="AB141" s="2529">
        <v>0</v>
      </c>
      <c r="AC141" s="2529"/>
      <c r="AD141" s="2529"/>
      <c r="AE141" s="2529"/>
      <c r="AF141" s="2529"/>
      <c r="AG141" s="2521"/>
      <c r="AH141" s="2521"/>
      <c r="AI141" s="2521"/>
      <c r="AJ141" s="2521"/>
      <c r="AK141" s="2603"/>
      <c r="AL141" s="1453">
        <f t="shared" si="1"/>
        <v>0</v>
      </c>
      <c r="AM141" s="1456"/>
      <c r="AN141" s="317"/>
    </row>
    <row r="142" spans="2:40" s="311" customFormat="1" x14ac:dyDescent="0.4">
      <c r="C142" s="1372" t="s">
        <v>2809</v>
      </c>
      <c r="D142" s="1373"/>
      <c r="E142" s="1374"/>
      <c r="F142" s="1374"/>
      <c r="G142" s="1380"/>
      <c r="H142" s="1380"/>
      <c r="I142" s="1380"/>
      <c r="J142" s="1380"/>
      <c r="K142" s="1380"/>
      <c r="L142" s="1380"/>
      <c r="M142" s="1380"/>
      <c r="N142" s="1380"/>
      <c r="O142" s="1380"/>
      <c r="P142" s="1380"/>
      <c r="Q142" s="1380"/>
      <c r="R142" s="2537">
        <v>0</v>
      </c>
      <c r="S142" s="2537"/>
      <c r="T142" s="2537"/>
      <c r="U142" s="2537"/>
      <c r="V142" s="2537"/>
      <c r="W142" s="2537"/>
      <c r="X142" s="2537"/>
      <c r="Y142" s="2537"/>
      <c r="Z142" s="2537"/>
      <c r="AA142" s="2537"/>
      <c r="AB142" s="2537">
        <v>0</v>
      </c>
      <c r="AC142" s="2537"/>
      <c r="AD142" s="2537"/>
      <c r="AE142" s="2537"/>
      <c r="AF142" s="2537"/>
      <c r="AG142" s="2522"/>
      <c r="AH142" s="2522"/>
      <c r="AI142" s="2522"/>
      <c r="AJ142" s="2522"/>
      <c r="AK142" s="2642"/>
      <c r="AL142" s="1453">
        <f t="shared" si="1"/>
        <v>0</v>
      </c>
      <c r="AM142" s="1456"/>
      <c r="AN142" s="337" t="s">
        <v>2791</v>
      </c>
    </row>
    <row r="143" spans="2:40" s="311" customFormat="1" ht="14" x14ac:dyDescent="0.4">
      <c r="C143" s="313"/>
      <c r="E143" s="314"/>
      <c r="F143" s="314"/>
      <c r="G143" s="315"/>
      <c r="H143" s="315"/>
      <c r="I143" s="315"/>
      <c r="J143" s="315"/>
      <c r="K143" s="315"/>
      <c r="L143" s="315"/>
      <c r="M143" s="315"/>
      <c r="N143" s="315"/>
      <c r="O143" s="315"/>
      <c r="P143" s="315"/>
      <c r="Q143" s="315"/>
      <c r="R143" s="315"/>
      <c r="S143" s="315"/>
      <c r="T143" s="315"/>
      <c r="U143" s="315"/>
      <c r="V143" s="315"/>
      <c r="W143" s="315"/>
      <c r="X143" s="315"/>
      <c r="Y143" s="336"/>
      <c r="Z143" s="336"/>
      <c r="AA143" s="336"/>
      <c r="AB143" s="336"/>
      <c r="AC143" s="336"/>
      <c r="AD143" s="325"/>
      <c r="AE143" s="325"/>
      <c r="AF143" s="336"/>
      <c r="AG143" s="336"/>
      <c r="AH143" s="336"/>
      <c r="AI143" s="336"/>
      <c r="AJ143" s="336"/>
      <c r="AK143" s="315"/>
      <c r="AL143" s="1453">
        <v>1</v>
      </c>
      <c r="AM143" s="1456"/>
      <c r="AN143" s="337"/>
    </row>
    <row r="144" spans="2:40" s="311" customFormat="1" ht="14" x14ac:dyDescent="0.4">
      <c r="B144" s="327" t="s">
        <v>2688</v>
      </c>
      <c r="C144" s="322" t="s">
        <v>135</v>
      </c>
      <c r="E144" s="314"/>
      <c r="F144" s="314"/>
      <c r="G144" s="315"/>
      <c r="H144" s="315"/>
      <c r="I144" s="315"/>
      <c r="J144" s="315"/>
      <c r="K144" s="315"/>
      <c r="L144" s="315"/>
      <c r="M144" s="315"/>
      <c r="N144" s="315"/>
      <c r="O144" s="315"/>
      <c r="P144" s="315"/>
      <c r="Q144" s="315"/>
      <c r="R144" s="315"/>
      <c r="S144" s="315"/>
      <c r="T144" s="315"/>
      <c r="U144" s="315"/>
      <c r="V144" s="315"/>
      <c r="W144" s="315"/>
      <c r="X144" s="315"/>
      <c r="Y144" s="336"/>
      <c r="Z144" s="336"/>
      <c r="AA144" s="336"/>
      <c r="AB144" s="336"/>
      <c r="AC144" s="336"/>
      <c r="AD144" s="325"/>
      <c r="AE144" s="325"/>
      <c r="AF144" s="336"/>
      <c r="AG144" s="336"/>
      <c r="AH144" s="336"/>
      <c r="AI144" s="336"/>
      <c r="AJ144" s="336"/>
      <c r="AK144" s="315"/>
      <c r="AL144" s="1453">
        <v>1</v>
      </c>
      <c r="AM144" s="1456"/>
      <c r="AN144" s="317"/>
    </row>
    <row r="145" spans="3:40" s="323" customFormat="1" x14ac:dyDescent="0.4">
      <c r="C145" s="1520"/>
      <c r="D145" s="1521"/>
      <c r="E145" s="1522"/>
      <c r="F145" s="1522"/>
      <c r="G145" s="1523"/>
      <c r="H145" s="1523"/>
      <c r="I145" s="1523"/>
      <c r="J145" s="1523"/>
      <c r="K145" s="1523"/>
      <c r="L145" s="1523"/>
      <c r="M145" s="1536"/>
      <c r="N145" s="1536"/>
      <c r="O145" s="1536"/>
      <c r="P145" s="1536"/>
      <c r="Q145" s="1524"/>
      <c r="R145" s="2585" t="s">
        <v>329</v>
      </c>
      <c r="S145" s="2585"/>
      <c r="T145" s="2585"/>
      <c r="U145" s="2585"/>
      <c r="V145" s="2585"/>
      <c r="W145" s="2585"/>
      <c r="X145" s="2585"/>
      <c r="Y145" s="2585"/>
      <c r="Z145" s="2585"/>
      <c r="AA145" s="2585"/>
      <c r="AB145" s="2585" t="s">
        <v>330</v>
      </c>
      <c r="AC145" s="2585"/>
      <c r="AD145" s="2585"/>
      <c r="AE145" s="2585"/>
      <c r="AF145" s="2585"/>
      <c r="AG145" s="2585"/>
      <c r="AH145" s="2585"/>
      <c r="AI145" s="2585"/>
      <c r="AJ145" s="2585"/>
      <c r="AK145" s="2586"/>
      <c r="AL145" s="1453">
        <f>IF($AL$161&gt;0,1,0)</f>
        <v>0</v>
      </c>
      <c r="AM145" s="1456"/>
      <c r="AN145" s="326"/>
    </row>
    <row r="146" spans="3:40" s="323" customFormat="1" x14ac:dyDescent="0.4">
      <c r="C146" s="1525"/>
      <c r="D146" s="1526"/>
      <c r="E146" s="1527"/>
      <c r="F146" s="1527"/>
      <c r="G146" s="1528"/>
      <c r="H146" s="1528"/>
      <c r="I146" s="1528"/>
      <c r="J146" s="1528"/>
      <c r="K146" s="1528"/>
      <c r="L146" s="1528"/>
      <c r="M146" s="1538"/>
      <c r="N146" s="1538"/>
      <c r="O146" s="1538"/>
      <c r="P146" s="1538"/>
      <c r="Q146" s="1529"/>
      <c r="R146" s="2577" t="s">
        <v>1174</v>
      </c>
      <c r="S146" s="2577"/>
      <c r="T146" s="2577"/>
      <c r="U146" s="2577"/>
      <c r="V146" s="2577"/>
      <c r="W146" s="2577" t="s">
        <v>2792</v>
      </c>
      <c r="X146" s="2577"/>
      <c r="Y146" s="2577"/>
      <c r="Z146" s="2577"/>
      <c r="AA146" s="2577"/>
      <c r="AB146" s="2577" t="s">
        <v>1174</v>
      </c>
      <c r="AC146" s="2577"/>
      <c r="AD146" s="2577"/>
      <c r="AE146" s="2577"/>
      <c r="AF146" s="2577"/>
      <c r="AG146" s="2577" t="s">
        <v>2792</v>
      </c>
      <c r="AH146" s="2577"/>
      <c r="AI146" s="2577"/>
      <c r="AJ146" s="2577"/>
      <c r="AK146" s="2578"/>
      <c r="AL146" s="1453">
        <f>IF($AL$161&gt;0,1,0)</f>
        <v>0</v>
      </c>
      <c r="AM146" s="1456"/>
      <c r="AN146" s="326"/>
    </row>
    <row r="147" spans="3:40" s="311" customFormat="1" x14ac:dyDescent="0.4">
      <c r="C147" s="1369" t="s">
        <v>1185</v>
      </c>
      <c r="D147" s="1361"/>
      <c r="E147" s="1362"/>
      <c r="F147" s="1362"/>
      <c r="G147" s="1375"/>
      <c r="H147" s="1375"/>
      <c r="I147" s="1375"/>
      <c r="J147" s="1375"/>
      <c r="K147" s="1375"/>
      <c r="L147" s="1375"/>
      <c r="M147" s="1375"/>
      <c r="N147" s="1375"/>
      <c r="O147" s="1375"/>
      <c r="P147" s="1375"/>
      <c r="Q147" s="1375"/>
      <c r="R147" s="2624">
        <f>SUM(R148:V153)</f>
        <v>0</v>
      </c>
      <c r="S147" s="2624"/>
      <c r="T147" s="2624"/>
      <c r="U147" s="2624"/>
      <c r="V147" s="2624"/>
      <c r="W147" s="2624">
        <f>SUM(W148:AA153)</f>
        <v>0</v>
      </c>
      <c r="X147" s="2624"/>
      <c r="Y147" s="2624"/>
      <c r="Z147" s="2624"/>
      <c r="AA147" s="2624"/>
      <c r="AB147" s="2624">
        <f>SUM(AB148:AF153)</f>
        <v>0</v>
      </c>
      <c r="AC147" s="2624"/>
      <c r="AD147" s="2624"/>
      <c r="AE147" s="2624"/>
      <c r="AF147" s="2624"/>
      <c r="AG147" s="2624">
        <f>SUM(AG148:AK153)</f>
        <v>0</v>
      </c>
      <c r="AH147" s="2624"/>
      <c r="AI147" s="2624"/>
      <c r="AJ147" s="2624"/>
      <c r="AK147" s="2625"/>
      <c r="AL147" s="1453">
        <f>IF(SUM(AL148:AL153)&gt;0,1,0)</f>
        <v>0</v>
      </c>
      <c r="AM147" s="1456"/>
      <c r="AN147" s="317"/>
    </row>
    <row r="148" spans="3:40" s="311" customFormat="1" x14ac:dyDescent="0.4">
      <c r="C148" s="1388"/>
      <c r="D148" s="1363" t="s">
        <v>1186</v>
      </c>
      <c r="E148" s="1364"/>
      <c r="F148" s="1365"/>
      <c r="G148" s="1377"/>
      <c r="H148" s="1377"/>
      <c r="I148" s="1377"/>
      <c r="J148" s="1377"/>
      <c r="K148" s="1377"/>
      <c r="L148" s="1377"/>
      <c r="M148" s="1377"/>
      <c r="N148" s="1377"/>
      <c r="O148" s="1377"/>
      <c r="P148" s="1377"/>
      <c r="Q148" s="1377"/>
      <c r="R148" s="2617">
        <v>0</v>
      </c>
      <c r="S148" s="2617"/>
      <c r="T148" s="2617"/>
      <c r="U148" s="2617"/>
      <c r="V148" s="2617"/>
      <c r="W148" s="2617"/>
      <c r="X148" s="2617"/>
      <c r="Y148" s="2617"/>
      <c r="Z148" s="2617"/>
      <c r="AA148" s="2617"/>
      <c r="AB148" s="2617">
        <v>0</v>
      </c>
      <c r="AC148" s="2617"/>
      <c r="AD148" s="2617"/>
      <c r="AE148" s="2617"/>
      <c r="AF148" s="2617"/>
      <c r="AG148" s="2617"/>
      <c r="AH148" s="2617"/>
      <c r="AI148" s="2617"/>
      <c r="AJ148" s="2617"/>
      <c r="AK148" s="2618"/>
      <c r="AL148" s="1453">
        <f t="shared" ref="AL148:AL160" si="2">IF(SUM(R148:AK148)&gt;1,1,0)</f>
        <v>0</v>
      </c>
      <c r="AM148" s="1456"/>
      <c r="AN148" s="337" t="s">
        <v>2791</v>
      </c>
    </row>
    <row r="149" spans="3:40" s="311" customFormat="1" x14ac:dyDescent="0.4">
      <c r="C149" s="1388"/>
      <c r="D149" s="1363" t="s">
        <v>1187</v>
      </c>
      <c r="E149" s="1364"/>
      <c r="F149" s="1365"/>
      <c r="G149" s="1377"/>
      <c r="H149" s="1377"/>
      <c r="I149" s="1377"/>
      <c r="J149" s="1377"/>
      <c r="K149" s="1377"/>
      <c r="L149" s="1377"/>
      <c r="M149" s="1377"/>
      <c r="N149" s="1377"/>
      <c r="O149" s="1377"/>
      <c r="P149" s="1377"/>
      <c r="Q149" s="1377"/>
      <c r="R149" s="2617">
        <f>+SUMIF(CDSPS_TK,AM149,CDSPS_CKN)</f>
        <v>0</v>
      </c>
      <c r="S149" s="2617"/>
      <c r="T149" s="2617"/>
      <c r="U149" s="2617"/>
      <c r="V149" s="2617"/>
      <c r="W149" s="2617"/>
      <c r="X149" s="2617"/>
      <c r="Y149" s="2617"/>
      <c r="Z149" s="2617"/>
      <c r="AA149" s="2617"/>
      <c r="AB149" s="2617">
        <f>+SUMIF(CDSPS_TK,AM149,CDSPS_DKN)</f>
        <v>0</v>
      </c>
      <c r="AC149" s="2617"/>
      <c r="AD149" s="2617"/>
      <c r="AE149" s="2617"/>
      <c r="AF149" s="2617"/>
      <c r="AG149" s="2617"/>
      <c r="AH149" s="2617"/>
      <c r="AI149" s="2617"/>
      <c r="AJ149" s="2617"/>
      <c r="AK149" s="2618"/>
      <c r="AL149" s="1453">
        <f t="shared" si="2"/>
        <v>0</v>
      </c>
      <c r="AM149" s="1459">
        <v>334</v>
      </c>
      <c r="AN149" s="317"/>
    </row>
    <row r="150" spans="3:40" s="311" customFormat="1" x14ac:dyDescent="0.4">
      <c r="C150" s="1388"/>
      <c r="D150" s="1363" t="s">
        <v>1188</v>
      </c>
      <c r="E150" s="1364"/>
      <c r="F150" s="1365"/>
      <c r="G150" s="1377"/>
      <c r="H150" s="1377"/>
      <c r="I150" s="1377"/>
      <c r="J150" s="1377"/>
      <c r="K150" s="1377"/>
      <c r="L150" s="1377"/>
      <c r="M150" s="1377"/>
      <c r="N150" s="1377"/>
      <c r="O150" s="1377"/>
      <c r="P150" s="1377"/>
      <c r="Q150" s="1377"/>
      <c r="R150" s="2617">
        <f>+SUMIF(CDSPS_TK,AM150,CDSPS_CKN)</f>
        <v>0</v>
      </c>
      <c r="S150" s="2617"/>
      <c r="T150" s="2617"/>
      <c r="U150" s="2617"/>
      <c r="V150" s="2617"/>
      <c r="W150" s="2617"/>
      <c r="X150" s="2617"/>
      <c r="Y150" s="2617"/>
      <c r="Z150" s="2617"/>
      <c r="AA150" s="2617"/>
      <c r="AB150" s="2617">
        <f>+SUMIF(CDSPS_TK,AM150,CDSPS_DKN)</f>
        <v>0</v>
      </c>
      <c r="AC150" s="2617"/>
      <c r="AD150" s="2617"/>
      <c r="AE150" s="2617"/>
      <c r="AF150" s="2617"/>
      <c r="AG150" s="2617"/>
      <c r="AH150" s="2617"/>
      <c r="AI150" s="2617"/>
      <c r="AJ150" s="2617"/>
      <c r="AK150" s="2618"/>
      <c r="AL150" s="1453">
        <f t="shared" si="2"/>
        <v>0</v>
      </c>
      <c r="AM150" s="1459">
        <v>244</v>
      </c>
      <c r="AN150" s="340"/>
    </row>
    <row r="151" spans="3:40" s="311" customFormat="1" x14ac:dyDescent="0.4">
      <c r="C151" s="1388"/>
      <c r="D151" s="1363" t="s">
        <v>2810</v>
      </c>
      <c r="E151" s="1364"/>
      <c r="F151" s="1365"/>
      <c r="G151" s="1377"/>
      <c r="H151" s="1377"/>
      <c r="I151" s="1377"/>
      <c r="J151" s="1377"/>
      <c r="K151" s="1377"/>
      <c r="L151" s="1377"/>
      <c r="M151" s="1377"/>
      <c r="N151" s="1377"/>
      <c r="O151" s="1377"/>
      <c r="P151" s="1377"/>
      <c r="Q151" s="1377"/>
      <c r="R151" s="2617">
        <v>0</v>
      </c>
      <c r="S151" s="2617"/>
      <c r="T151" s="2617"/>
      <c r="U151" s="2617"/>
      <c r="V151" s="2617"/>
      <c r="W151" s="2617"/>
      <c r="X151" s="2617"/>
      <c r="Y151" s="2617"/>
      <c r="Z151" s="2617"/>
      <c r="AA151" s="2617"/>
      <c r="AB151" s="2617">
        <v>0</v>
      </c>
      <c r="AC151" s="2617"/>
      <c r="AD151" s="2617"/>
      <c r="AE151" s="2617"/>
      <c r="AF151" s="2617"/>
      <c r="AG151" s="2617"/>
      <c r="AH151" s="2617"/>
      <c r="AI151" s="2617"/>
      <c r="AJ151" s="2617"/>
      <c r="AK151" s="2618"/>
      <c r="AL151" s="1453">
        <f t="shared" si="2"/>
        <v>0</v>
      </c>
      <c r="AM151" s="1456"/>
      <c r="AN151" s="337" t="s">
        <v>2791</v>
      </c>
    </row>
    <row r="152" spans="3:40" s="311" customFormat="1" x14ac:dyDescent="0.4">
      <c r="C152" s="1388"/>
      <c r="D152" s="1363" t="s">
        <v>1190</v>
      </c>
      <c r="E152" s="1364"/>
      <c r="F152" s="1365"/>
      <c r="G152" s="1377"/>
      <c r="H152" s="1377"/>
      <c r="I152" s="1377"/>
      <c r="J152" s="1377"/>
      <c r="K152" s="1377"/>
      <c r="L152" s="1377"/>
      <c r="M152" s="1377"/>
      <c r="N152" s="1377"/>
      <c r="O152" s="1377"/>
      <c r="P152" s="1377"/>
      <c r="Q152" s="1377"/>
      <c r="R152" s="2617">
        <v>0</v>
      </c>
      <c r="S152" s="2617"/>
      <c r="T152" s="2617"/>
      <c r="U152" s="2617"/>
      <c r="V152" s="2617"/>
      <c r="W152" s="2617"/>
      <c r="X152" s="2617"/>
      <c r="Y152" s="2617"/>
      <c r="Z152" s="2617"/>
      <c r="AA152" s="2617"/>
      <c r="AB152" s="2617">
        <v>0</v>
      </c>
      <c r="AC152" s="2617"/>
      <c r="AD152" s="2617"/>
      <c r="AE152" s="2617"/>
      <c r="AF152" s="2617"/>
      <c r="AG152" s="2617"/>
      <c r="AH152" s="2617"/>
      <c r="AI152" s="2617"/>
      <c r="AJ152" s="2617"/>
      <c r="AK152" s="2618"/>
      <c r="AL152" s="1453">
        <f t="shared" si="2"/>
        <v>0</v>
      </c>
      <c r="AM152" s="1456"/>
      <c r="AN152" s="337" t="s">
        <v>2791</v>
      </c>
    </row>
    <row r="153" spans="3:40" s="311" customFormat="1" x14ac:dyDescent="0.4">
      <c r="C153" s="1388"/>
      <c r="D153" s="1363" t="s">
        <v>1191</v>
      </c>
      <c r="E153" s="1364"/>
      <c r="F153" s="1365"/>
      <c r="G153" s="1377"/>
      <c r="H153" s="1377"/>
      <c r="I153" s="1377"/>
      <c r="J153" s="1377"/>
      <c r="K153" s="1377"/>
      <c r="L153" s="1377"/>
      <c r="M153" s="1377"/>
      <c r="N153" s="1377"/>
      <c r="O153" s="1377"/>
      <c r="P153" s="1377"/>
      <c r="Q153" s="1377"/>
      <c r="R153" s="2617">
        <f>+SUMIF(CDSPS_TK,AM153,CDSPS_CKN)</f>
        <v>0</v>
      </c>
      <c r="S153" s="2617"/>
      <c r="T153" s="2617"/>
      <c r="U153" s="2617"/>
      <c r="V153" s="2617"/>
      <c r="W153" s="2617"/>
      <c r="X153" s="2617"/>
      <c r="Y153" s="2617"/>
      <c r="Z153" s="2617"/>
      <c r="AA153" s="2617"/>
      <c r="AB153" s="2617">
        <f>+SUMIF(CDSPS_TK,AM153,CDSPS_DKN)</f>
        <v>0</v>
      </c>
      <c r="AC153" s="2617"/>
      <c r="AD153" s="2617"/>
      <c r="AE153" s="2617"/>
      <c r="AF153" s="2617"/>
      <c r="AG153" s="2617"/>
      <c r="AH153" s="2617"/>
      <c r="AI153" s="2617"/>
      <c r="AJ153" s="2617"/>
      <c r="AK153" s="2618"/>
      <c r="AL153" s="1453">
        <f t="shared" si="2"/>
        <v>0</v>
      </c>
      <c r="AM153" s="1459">
        <v>1388</v>
      </c>
      <c r="AN153" s="317"/>
    </row>
    <row r="154" spans="3:40" s="311" customFormat="1" x14ac:dyDescent="0.4">
      <c r="C154" s="1370" t="s">
        <v>1252</v>
      </c>
      <c r="D154" s="1364"/>
      <c r="E154" s="1365"/>
      <c r="F154" s="1365"/>
      <c r="G154" s="1377"/>
      <c r="H154" s="1377"/>
      <c r="I154" s="1377"/>
      <c r="J154" s="1377"/>
      <c r="K154" s="1377"/>
      <c r="L154" s="1377"/>
      <c r="M154" s="1377"/>
      <c r="N154" s="1377"/>
      <c r="O154" s="1377"/>
      <c r="P154" s="1377"/>
      <c r="Q154" s="1377"/>
      <c r="R154" s="2617">
        <f>SUM(R155:V160)</f>
        <v>0</v>
      </c>
      <c r="S154" s="2617"/>
      <c r="T154" s="2617"/>
      <c r="U154" s="2617"/>
      <c r="V154" s="2617"/>
      <c r="W154" s="2617"/>
      <c r="X154" s="2617"/>
      <c r="Y154" s="2617"/>
      <c r="Z154" s="2617"/>
      <c r="AA154" s="2617"/>
      <c r="AB154" s="2617">
        <f>SUM(AB155:AF160)</f>
        <v>0</v>
      </c>
      <c r="AC154" s="2617"/>
      <c r="AD154" s="2617"/>
      <c r="AE154" s="2617"/>
      <c r="AF154" s="2617"/>
      <c r="AG154" s="2617">
        <f>SUM(AG155:AK160)</f>
        <v>0</v>
      </c>
      <c r="AH154" s="2617"/>
      <c r="AI154" s="2617"/>
      <c r="AJ154" s="2617"/>
      <c r="AK154" s="2618"/>
      <c r="AL154" s="1453">
        <f>IF(SUM(AL155:AL160)&gt;0,1,0)</f>
        <v>0</v>
      </c>
      <c r="AM154" s="1456"/>
      <c r="AN154" s="317"/>
    </row>
    <row r="155" spans="3:40" s="311" customFormat="1" x14ac:dyDescent="0.4">
      <c r="C155" s="1388"/>
      <c r="D155" s="1363" t="s">
        <v>1186</v>
      </c>
      <c r="E155" s="1365"/>
      <c r="F155" s="1365"/>
      <c r="G155" s="1377"/>
      <c r="H155" s="1377"/>
      <c r="I155" s="1377"/>
      <c r="J155" s="1377"/>
      <c r="K155" s="1377"/>
      <c r="L155" s="1377"/>
      <c r="M155" s="1377"/>
      <c r="N155" s="1377"/>
      <c r="O155" s="1377"/>
      <c r="P155" s="1377"/>
      <c r="Q155" s="1377"/>
      <c r="R155" s="2617">
        <v>0</v>
      </c>
      <c r="S155" s="2617"/>
      <c r="T155" s="2617"/>
      <c r="U155" s="2617"/>
      <c r="V155" s="2617"/>
      <c r="W155" s="2617"/>
      <c r="X155" s="2617"/>
      <c r="Y155" s="2617"/>
      <c r="Z155" s="2617"/>
      <c r="AA155" s="2617"/>
      <c r="AB155" s="2617">
        <v>0</v>
      </c>
      <c r="AC155" s="2617"/>
      <c r="AD155" s="2617"/>
      <c r="AE155" s="2617"/>
      <c r="AF155" s="2617"/>
      <c r="AG155" s="2617"/>
      <c r="AH155" s="2617"/>
      <c r="AI155" s="2617"/>
      <c r="AJ155" s="2617"/>
      <c r="AK155" s="2618"/>
      <c r="AL155" s="1453">
        <f t="shared" si="2"/>
        <v>0</v>
      </c>
      <c r="AM155" s="1456"/>
      <c r="AN155" s="337" t="s">
        <v>2791</v>
      </c>
    </row>
    <row r="156" spans="3:40" s="311" customFormat="1" x14ac:dyDescent="0.4">
      <c r="C156" s="1388"/>
      <c r="D156" s="1363" t="s">
        <v>1187</v>
      </c>
      <c r="E156" s="1365"/>
      <c r="F156" s="1365"/>
      <c r="G156" s="1377"/>
      <c r="H156" s="1377"/>
      <c r="I156" s="1377"/>
      <c r="J156" s="1377"/>
      <c r="K156" s="1377"/>
      <c r="L156" s="1377"/>
      <c r="M156" s="1377"/>
      <c r="N156" s="1377"/>
      <c r="O156" s="1377"/>
      <c r="P156" s="1377"/>
      <c r="Q156" s="1377"/>
      <c r="R156" s="2617">
        <v>0</v>
      </c>
      <c r="S156" s="2617"/>
      <c r="T156" s="2617"/>
      <c r="U156" s="2617"/>
      <c r="V156" s="2617"/>
      <c r="W156" s="2617"/>
      <c r="X156" s="2617"/>
      <c r="Y156" s="2617"/>
      <c r="Z156" s="2617"/>
      <c r="AA156" s="2617"/>
      <c r="AB156" s="2617">
        <v>0</v>
      </c>
      <c r="AC156" s="2617"/>
      <c r="AD156" s="2617"/>
      <c r="AE156" s="2617"/>
      <c r="AF156" s="2617"/>
      <c r="AG156" s="2617"/>
      <c r="AH156" s="2617"/>
      <c r="AI156" s="2617"/>
      <c r="AJ156" s="2617"/>
      <c r="AK156" s="2618"/>
      <c r="AL156" s="1453">
        <f t="shared" si="2"/>
        <v>0</v>
      </c>
      <c r="AM156" s="1456"/>
      <c r="AN156" s="337" t="s">
        <v>2791</v>
      </c>
    </row>
    <row r="157" spans="3:40" s="311" customFormat="1" x14ac:dyDescent="0.4">
      <c r="C157" s="1388"/>
      <c r="D157" s="1363" t="s">
        <v>1188</v>
      </c>
      <c r="E157" s="1365"/>
      <c r="F157" s="1365"/>
      <c r="G157" s="1377"/>
      <c r="H157" s="1377"/>
      <c r="I157" s="1377"/>
      <c r="J157" s="1377"/>
      <c r="K157" s="1377"/>
      <c r="L157" s="1377"/>
      <c r="M157" s="1377"/>
      <c r="N157" s="1377"/>
      <c r="O157" s="1377"/>
      <c r="P157" s="1377"/>
      <c r="Q157" s="1377"/>
      <c r="R157" s="2617">
        <v>0</v>
      </c>
      <c r="S157" s="2617"/>
      <c r="T157" s="2617"/>
      <c r="U157" s="2617"/>
      <c r="V157" s="2617"/>
      <c r="W157" s="2617"/>
      <c r="X157" s="2617"/>
      <c r="Y157" s="2617"/>
      <c r="Z157" s="2617"/>
      <c r="AA157" s="2617"/>
      <c r="AB157" s="2617">
        <v>0</v>
      </c>
      <c r="AC157" s="2617"/>
      <c r="AD157" s="2617"/>
      <c r="AE157" s="2617"/>
      <c r="AF157" s="2617"/>
      <c r="AG157" s="2617"/>
      <c r="AH157" s="2617"/>
      <c r="AI157" s="2617"/>
      <c r="AJ157" s="2617"/>
      <c r="AK157" s="2618"/>
      <c r="AL157" s="1453">
        <f t="shared" si="2"/>
        <v>0</v>
      </c>
      <c r="AM157" s="1456"/>
      <c r="AN157" s="337" t="s">
        <v>2791</v>
      </c>
    </row>
    <row r="158" spans="3:40" s="311" customFormat="1" x14ac:dyDescent="0.4">
      <c r="C158" s="1388"/>
      <c r="D158" s="1363" t="s">
        <v>1189</v>
      </c>
      <c r="E158" s="1365"/>
      <c r="F158" s="1365"/>
      <c r="G158" s="1377"/>
      <c r="H158" s="1377"/>
      <c r="I158" s="1377"/>
      <c r="J158" s="1377"/>
      <c r="K158" s="1377"/>
      <c r="L158" s="1377"/>
      <c r="M158" s="1377"/>
      <c r="N158" s="1377"/>
      <c r="O158" s="1377"/>
      <c r="P158" s="1377"/>
      <c r="Q158" s="1377"/>
      <c r="R158" s="2617">
        <v>0</v>
      </c>
      <c r="S158" s="2617"/>
      <c r="T158" s="2617"/>
      <c r="U158" s="2617"/>
      <c r="V158" s="2617"/>
      <c r="W158" s="2617"/>
      <c r="X158" s="2617"/>
      <c r="Y158" s="2617"/>
      <c r="Z158" s="2617"/>
      <c r="AA158" s="2617"/>
      <c r="AB158" s="2617">
        <v>0</v>
      </c>
      <c r="AC158" s="2617"/>
      <c r="AD158" s="2617"/>
      <c r="AE158" s="2617"/>
      <c r="AF158" s="2617"/>
      <c r="AG158" s="2617"/>
      <c r="AH158" s="2617"/>
      <c r="AI158" s="2617"/>
      <c r="AJ158" s="2617"/>
      <c r="AK158" s="2618"/>
      <c r="AL158" s="1453">
        <f t="shared" si="2"/>
        <v>0</v>
      </c>
      <c r="AM158" s="1456"/>
      <c r="AN158" s="337" t="s">
        <v>2791</v>
      </c>
    </row>
    <row r="159" spans="3:40" s="311" customFormat="1" x14ac:dyDescent="0.4">
      <c r="C159" s="1388"/>
      <c r="D159" s="1363" t="s">
        <v>1190</v>
      </c>
      <c r="E159" s="1365"/>
      <c r="F159" s="1365"/>
      <c r="G159" s="1377"/>
      <c r="H159" s="1377"/>
      <c r="I159" s="1377"/>
      <c r="J159" s="1377"/>
      <c r="K159" s="1377"/>
      <c r="L159" s="1377"/>
      <c r="M159" s="1377"/>
      <c r="N159" s="1377"/>
      <c r="O159" s="1377"/>
      <c r="P159" s="1377"/>
      <c r="Q159" s="1377"/>
      <c r="R159" s="2617">
        <v>0</v>
      </c>
      <c r="S159" s="2617"/>
      <c r="T159" s="2617"/>
      <c r="U159" s="2617"/>
      <c r="V159" s="2617"/>
      <c r="W159" s="2617"/>
      <c r="X159" s="2617"/>
      <c r="Y159" s="2617"/>
      <c r="Z159" s="2617"/>
      <c r="AA159" s="2617"/>
      <c r="AB159" s="2617">
        <v>0</v>
      </c>
      <c r="AC159" s="2617"/>
      <c r="AD159" s="2617"/>
      <c r="AE159" s="2617"/>
      <c r="AF159" s="2617"/>
      <c r="AG159" s="2617"/>
      <c r="AH159" s="2617"/>
      <c r="AI159" s="2617"/>
      <c r="AJ159" s="2617"/>
      <c r="AK159" s="2618"/>
      <c r="AL159" s="1453">
        <f t="shared" si="2"/>
        <v>0</v>
      </c>
      <c r="AM159" s="1456"/>
      <c r="AN159" s="337" t="s">
        <v>2791</v>
      </c>
    </row>
    <row r="160" spans="3:40" s="311" customFormat="1" x14ac:dyDescent="0.4">
      <c r="C160" s="1388"/>
      <c r="D160" s="1363" t="s">
        <v>1191</v>
      </c>
      <c r="E160" s="1365"/>
      <c r="F160" s="1365"/>
      <c r="G160" s="1377"/>
      <c r="H160" s="1377"/>
      <c r="I160" s="1377"/>
      <c r="J160" s="1377"/>
      <c r="K160" s="1377"/>
      <c r="L160" s="1377"/>
      <c r="M160" s="1377"/>
      <c r="N160" s="1377"/>
      <c r="O160" s="1377"/>
      <c r="P160" s="1377"/>
      <c r="Q160" s="1377"/>
      <c r="R160" s="2617">
        <v>0</v>
      </c>
      <c r="S160" s="2617"/>
      <c r="T160" s="2617"/>
      <c r="U160" s="2617"/>
      <c r="V160" s="2617"/>
      <c r="W160" s="2617"/>
      <c r="X160" s="2617"/>
      <c r="Y160" s="2617"/>
      <c r="Z160" s="2617"/>
      <c r="AA160" s="2617"/>
      <c r="AB160" s="2617">
        <v>0</v>
      </c>
      <c r="AC160" s="2617"/>
      <c r="AD160" s="2617"/>
      <c r="AE160" s="2617"/>
      <c r="AF160" s="2617"/>
      <c r="AG160" s="2617"/>
      <c r="AH160" s="2617"/>
      <c r="AI160" s="2617"/>
      <c r="AJ160" s="2617"/>
      <c r="AK160" s="2618"/>
      <c r="AL160" s="1453">
        <f t="shared" si="2"/>
        <v>0</v>
      </c>
      <c r="AM160" s="1456"/>
      <c r="AN160" s="337" t="s">
        <v>2791</v>
      </c>
    </row>
    <row r="161" spans="2:40" s="311" customFormat="1" x14ac:dyDescent="0.4">
      <c r="C161" s="1372"/>
      <c r="D161" s="1373"/>
      <c r="E161" s="1374"/>
      <c r="F161" s="1374"/>
      <c r="G161" s="1380"/>
      <c r="H161" s="1380"/>
      <c r="I161" s="1380"/>
      <c r="J161" s="1380"/>
      <c r="K161" s="1380"/>
      <c r="L161" s="1380"/>
      <c r="M161" s="1380" t="s">
        <v>331</v>
      </c>
      <c r="N161" s="1380"/>
      <c r="O161" s="1380"/>
      <c r="P161" s="1380"/>
      <c r="Q161" s="1380"/>
      <c r="R161" s="2637">
        <f>R147+R154</f>
        <v>0</v>
      </c>
      <c r="S161" s="2637"/>
      <c r="T161" s="2637"/>
      <c r="U161" s="2637"/>
      <c r="V161" s="2637"/>
      <c r="W161" s="2637">
        <f>W147+W154</f>
        <v>0</v>
      </c>
      <c r="X161" s="2637"/>
      <c r="Y161" s="2637"/>
      <c r="Z161" s="2637"/>
      <c r="AA161" s="2637"/>
      <c r="AB161" s="2637">
        <f>AB147+AB154</f>
        <v>0</v>
      </c>
      <c r="AC161" s="2637"/>
      <c r="AD161" s="2637"/>
      <c r="AE161" s="2637"/>
      <c r="AF161" s="2637"/>
      <c r="AG161" s="2637">
        <f>AG147+AG154</f>
        <v>0</v>
      </c>
      <c r="AH161" s="2637"/>
      <c r="AI161" s="2637"/>
      <c r="AJ161" s="2637"/>
      <c r="AK161" s="2638"/>
      <c r="AL161" s="1453">
        <f>IF(SUM(R161:AK161)&gt;1,1,0)</f>
        <v>0</v>
      </c>
      <c r="AM161" s="1456"/>
      <c r="AN161" s="317"/>
    </row>
    <row r="162" spans="2:40" s="311" customFormat="1" ht="14" x14ac:dyDescent="0.4">
      <c r="C162" s="313"/>
      <c r="E162" s="314"/>
      <c r="F162" s="314"/>
      <c r="G162" s="315"/>
      <c r="H162" s="315"/>
      <c r="I162" s="315"/>
      <c r="J162" s="315"/>
      <c r="K162" s="315"/>
      <c r="L162" s="315"/>
      <c r="M162" s="325"/>
      <c r="N162" s="315"/>
      <c r="O162" s="315"/>
      <c r="P162" s="315"/>
      <c r="Q162" s="315"/>
      <c r="R162" s="325"/>
      <c r="S162" s="325"/>
      <c r="T162" s="325"/>
      <c r="U162" s="325"/>
      <c r="V162" s="325"/>
      <c r="W162" s="325"/>
      <c r="X162" s="325"/>
      <c r="Y162" s="325"/>
      <c r="Z162" s="325"/>
      <c r="AA162" s="325"/>
      <c r="AB162" s="325"/>
      <c r="AC162" s="325"/>
      <c r="AD162" s="325"/>
      <c r="AE162" s="325"/>
      <c r="AF162" s="325"/>
      <c r="AG162" s="325"/>
      <c r="AH162" s="325"/>
      <c r="AI162" s="325"/>
      <c r="AJ162" s="325"/>
      <c r="AK162" s="325"/>
      <c r="AL162" s="1453">
        <v>1</v>
      </c>
      <c r="AM162" s="1456"/>
      <c r="AN162" s="317"/>
    </row>
    <row r="163" spans="2:40" s="311" customFormat="1" ht="14" x14ac:dyDescent="0.4">
      <c r="B163" s="327" t="s">
        <v>2690</v>
      </c>
      <c r="C163" s="322" t="s">
        <v>2811</v>
      </c>
      <c r="E163" s="314"/>
      <c r="F163" s="314"/>
      <c r="G163" s="315"/>
      <c r="H163" s="315"/>
      <c r="I163" s="315"/>
      <c r="J163" s="315"/>
      <c r="K163" s="315"/>
      <c r="L163" s="315"/>
      <c r="M163" s="325"/>
      <c r="N163" s="315"/>
      <c r="O163" s="315"/>
      <c r="P163" s="315"/>
      <c r="Q163" s="315"/>
      <c r="R163" s="316"/>
      <c r="S163" s="316"/>
      <c r="T163" s="316"/>
      <c r="U163" s="316"/>
      <c r="V163" s="316"/>
      <c r="W163" s="316"/>
      <c r="X163" s="316"/>
      <c r="Y163" s="316"/>
      <c r="Z163" s="316"/>
      <c r="AA163" s="316"/>
      <c r="AB163" s="316"/>
      <c r="AC163" s="316"/>
      <c r="AD163" s="316"/>
      <c r="AE163" s="316"/>
      <c r="AF163" s="316"/>
      <c r="AG163" s="316"/>
      <c r="AH163" s="316"/>
      <c r="AI163" s="316"/>
      <c r="AJ163" s="316"/>
      <c r="AK163" s="316"/>
      <c r="AL163" s="1453">
        <v>1</v>
      </c>
      <c r="AM163" s="1456"/>
      <c r="AN163" s="317"/>
    </row>
    <row r="164" spans="2:40" s="323" customFormat="1" x14ac:dyDescent="0.4">
      <c r="C164" s="1520"/>
      <c r="D164" s="1521"/>
      <c r="E164" s="1522"/>
      <c r="F164" s="1522"/>
      <c r="G164" s="1523"/>
      <c r="H164" s="1523"/>
      <c r="I164" s="1523"/>
      <c r="J164" s="1523"/>
      <c r="K164" s="1523"/>
      <c r="L164" s="1523"/>
      <c r="M164" s="1536"/>
      <c r="N164" s="1536"/>
      <c r="O164" s="1536"/>
      <c r="P164" s="1536"/>
      <c r="Q164" s="1524"/>
      <c r="R164" s="2585" t="s">
        <v>329</v>
      </c>
      <c r="S164" s="2585"/>
      <c r="T164" s="2585"/>
      <c r="U164" s="2585"/>
      <c r="V164" s="2585"/>
      <c r="W164" s="2585"/>
      <c r="X164" s="2585"/>
      <c r="Y164" s="2585"/>
      <c r="Z164" s="2585"/>
      <c r="AA164" s="2585"/>
      <c r="AB164" s="2585" t="s">
        <v>330</v>
      </c>
      <c r="AC164" s="2585"/>
      <c r="AD164" s="2585"/>
      <c r="AE164" s="2585"/>
      <c r="AF164" s="2585"/>
      <c r="AG164" s="2585"/>
      <c r="AH164" s="2585"/>
      <c r="AI164" s="2585"/>
      <c r="AJ164" s="2585"/>
      <c r="AK164" s="2586"/>
      <c r="AL164" s="1453">
        <f>IF(SUM($AL$166:$AL$169)&gt;0,1,0)</f>
        <v>0</v>
      </c>
      <c r="AM164" s="1456"/>
      <c r="AN164" s="326"/>
    </row>
    <row r="165" spans="2:40" s="311" customFormat="1" x14ac:dyDescent="0.4">
      <c r="C165" s="1525"/>
      <c r="D165" s="1526"/>
      <c r="E165" s="1527"/>
      <c r="F165" s="1527"/>
      <c r="G165" s="1528"/>
      <c r="H165" s="1528"/>
      <c r="I165" s="1528"/>
      <c r="J165" s="1528"/>
      <c r="K165" s="1528"/>
      <c r="L165" s="1528"/>
      <c r="M165" s="1538"/>
      <c r="N165" s="1538"/>
      <c r="O165" s="1538"/>
      <c r="P165" s="1538"/>
      <c r="Q165" s="1529"/>
      <c r="R165" s="2577" t="s">
        <v>230</v>
      </c>
      <c r="S165" s="2577"/>
      <c r="T165" s="2577"/>
      <c r="U165" s="2577"/>
      <c r="V165" s="2577"/>
      <c r="W165" s="2577" t="s">
        <v>2812</v>
      </c>
      <c r="X165" s="2577"/>
      <c r="Y165" s="2577"/>
      <c r="Z165" s="2577"/>
      <c r="AA165" s="2577"/>
      <c r="AB165" s="2577" t="s">
        <v>230</v>
      </c>
      <c r="AC165" s="2577"/>
      <c r="AD165" s="2577"/>
      <c r="AE165" s="2577"/>
      <c r="AF165" s="2577"/>
      <c r="AG165" s="2577" t="s">
        <v>2812</v>
      </c>
      <c r="AH165" s="2577"/>
      <c r="AI165" s="2577"/>
      <c r="AJ165" s="2577"/>
      <c r="AK165" s="2578"/>
      <c r="AL165" s="1453">
        <f>IF(SUM($AL$166:$AL$169)&gt;0,1,0)</f>
        <v>0</v>
      </c>
      <c r="AM165" s="1456"/>
      <c r="AN165" s="317"/>
    </row>
    <row r="166" spans="2:40" s="311" customFormat="1" x14ac:dyDescent="0.4">
      <c r="C166" s="1369" t="s">
        <v>1193</v>
      </c>
      <c r="D166" s="1361"/>
      <c r="E166" s="1362"/>
      <c r="F166" s="1362"/>
      <c r="G166" s="1375"/>
      <c r="H166" s="1375"/>
      <c r="I166" s="1375"/>
      <c r="J166" s="1375"/>
      <c r="K166" s="1375"/>
      <c r="L166" s="1375"/>
      <c r="M166" s="1375"/>
      <c r="N166" s="1375"/>
      <c r="O166" s="1375"/>
      <c r="P166" s="1375"/>
      <c r="Q166" s="1375"/>
      <c r="R166" s="2624"/>
      <c r="S166" s="2624"/>
      <c r="T166" s="2624"/>
      <c r="U166" s="2624"/>
      <c r="V166" s="2624"/>
      <c r="W166" s="2624"/>
      <c r="X166" s="2624"/>
      <c r="Y166" s="2624"/>
      <c r="Z166" s="2624"/>
      <c r="AA166" s="2624"/>
      <c r="AB166" s="2624"/>
      <c r="AC166" s="2624"/>
      <c r="AD166" s="2624"/>
      <c r="AE166" s="2624"/>
      <c r="AF166" s="2624"/>
      <c r="AG166" s="2624"/>
      <c r="AH166" s="2624"/>
      <c r="AI166" s="2624"/>
      <c r="AJ166" s="2624"/>
      <c r="AK166" s="2625"/>
      <c r="AL166" s="1453">
        <f>IF(SUM(R166:AK166)&gt;1,1,0)</f>
        <v>0</v>
      </c>
      <c r="AM166" s="1456"/>
      <c r="AN166" s="317"/>
    </row>
    <row r="167" spans="2:40" s="311" customFormat="1" x14ac:dyDescent="0.4">
      <c r="C167" s="1370" t="s">
        <v>1194</v>
      </c>
      <c r="D167" s="1364"/>
      <c r="E167" s="1365"/>
      <c r="F167" s="1365"/>
      <c r="G167" s="1377"/>
      <c r="H167" s="1377"/>
      <c r="I167" s="1377"/>
      <c r="J167" s="1377"/>
      <c r="K167" s="1377"/>
      <c r="L167" s="1377"/>
      <c r="M167" s="1377"/>
      <c r="N167" s="1377"/>
      <c r="O167" s="1377"/>
      <c r="P167" s="1377"/>
      <c r="Q167" s="1377"/>
      <c r="R167" s="2617"/>
      <c r="S167" s="2617"/>
      <c r="T167" s="2617"/>
      <c r="U167" s="2617"/>
      <c r="V167" s="2617"/>
      <c r="W167" s="2617"/>
      <c r="X167" s="2617"/>
      <c r="Y167" s="2617"/>
      <c r="Z167" s="2617"/>
      <c r="AA167" s="2617"/>
      <c r="AB167" s="2617"/>
      <c r="AC167" s="2617"/>
      <c r="AD167" s="2617"/>
      <c r="AE167" s="2617"/>
      <c r="AF167" s="2617"/>
      <c r="AG167" s="2617"/>
      <c r="AH167" s="2617"/>
      <c r="AI167" s="2617"/>
      <c r="AJ167" s="2617"/>
      <c r="AK167" s="2618"/>
      <c r="AL167" s="1453">
        <f>IF(SUM(R167:AK167)&gt;1,1,0)</f>
        <v>0</v>
      </c>
      <c r="AM167" s="1456"/>
      <c r="AN167" s="317"/>
    </row>
    <row r="168" spans="2:40" s="311" customFormat="1" x14ac:dyDescent="0.4">
      <c r="C168" s="1370" t="s">
        <v>2813</v>
      </c>
      <c r="D168" s="1364"/>
      <c r="E168" s="1365"/>
      <c r="F168" s="1365"/>
      <c r="G168" s="1377"/>
      <c r="H168" s="1377"/>
      <c r="I168" s="1377"/>
      <c r="J168" s="1377"/>
      <c r="K168" s="1377"/>
      <c r="L168" s="1377"/>
      <c r="M168" s="1377"/>
      <c r="N168" s="1377"/>
      <c r="O168" s="1377"/>
      <c r="P168" s="1377"/>
      <c r="Q168" s="1377"/>
      <c r="R168" s="2617"/>
      <c r="S168" s="2617"/>
      <c r="T168" s="2617"/>
      <c r="U168" s="2617"/>
      <c r="V168" s="2617"/>
      <c r="W168" s="2617"/>
      <c r="X168" s="2617"/>
      <c r="Y168" s="2617"/>
      <c r="Z168" s="2617"/>
      <c r="AA168" s="2617"/>
      <c r="AB168" s="2617"/>
      <c r="AC168" s="2617"/>
      <c r="AD168" s="2617"/>
      <c r="AE168" s="2617"/>
      <c r="AF168" s="2617"/>
      <c r="AG168" s="2617"/>
      <c r="AH168" s="2617"/>
      <c r="AI168" s="2617"/>
      <c r="AJ168" s="2617"/>
      <c r="AK168" s="2618"/>
      <c r="AL168" s="1453">
        <f>IF(SUM(R168:AK168)&gt;1,1,0)</f>
        <v>0</v>
      </c>
      <c r="AM168" s="1456"/>
      <c r="AN168" s="317"/>
    </row>
    <row r="169" spans="2:40" s="311" customFormat="1" x14ac:dyDescent="0.4">
      <c r="C169" s="1370" t="s">
        <v>1195</v>
      </c>
      <c r="D169" s="1364"/>
      <c r="E169" s="1365"/>
      <c r="F169" s="1365"/>
      <c r="G169" s="1377"/>
      <c r="H169" s="1377"/>
      <c r="I169" s="1377"/>
      <c r="J169" s="1377"/>
      <c r="K169" s="1377"/>
      <c r="L169" s="1377"/>
      <c r="M169" s="1377"/>
      <c r="N169" s="1377"/>
      <c r="O169" s="1377"/>
      <c r="P169" s="1377"/>
      <c r="Q169" s="1377"/>
      <c r="R169" s="2617">
        <f>+SUMIF(CDSPS_TK,AM169,CDSPS_CKN)</f>
        <v>0</v>
      </c>
      <c r="S169" s="2617"/>
      <c r="T169" s="2617"/>
      <c r="U169" s="2617"/>
      <c r="V169" s="2617"/>
      <c r="W169" s="2617"/>
      <c r="X169" s="2617"/>
      <c r="Y169" s="2617"/>
      <c r="Z169" s="2617"/>
      <c r="AA169" s="2617"/>
      <c r="AB169" s="2617">
        <f>+SUMIF(CDSPS_TK,AM169,CDSPS_DKN)</f>
        <v>0</v>
      </c>
      <c r="AC169" s="2617"/>
      <c r="AD169" s="2617"/>
      <c r="AE169" s="2617"/>
      <c r="AF169" s="2617"/>
      <c r="AG169" s="2617"/>
      <c r="AH169" s="2617"/>
      <c r="AI169" s="2617"/>
      <c r="AJ169" s="2617"/>
      <c r="AK169" s="2618"/>
      <c r="AL169" s="1453">
        <f>IF(SUM(R169:AK169)&gt;1,1,0)</f>
        <v>0</v>
      </c>
      <c r="AM169" s="1459">
        <v>1381</v>
      </c>
      <c r="AN169" s="317"/>
    </row>
    <row r="170" spans="2:40" s="311" customFormat="1" x14ac:dyDescent="0.4">
      <c r="C170" s="1372"/>
      <c r="D170" s="1373"/>
      <c r="E170" s="1374"/>
      <c r="F170" s="1374"/>
      <c r="G170" s="1380"/>
      <c r="H170" s="1380"/>
      <c r="I170" s="1380"/>
      <c r="J170" s="1380"/>
      <c r="K170" s="1380"/>
      <c r="L170" s="1380"/>
      <c r="M170" s="1380" t="s">
        <v>331</v>
      </c>
      <c r="N170" s="1380"/>
      <c r="O170" s="1380"/>
      <c r="P170" s="1380"/>
      <c r="Q170" s="1380"/>
      <c r="R170" s="2637">
        <f>+SUM(R166:V169)</f>
        <v>0</v>
      </c>
      <c r="S170" s="2637"/>
      <c r="T170" s="2637"/>
      <c r="U170" s="2637"/>
      <c r="V170" s="2637"/>
      <c r="W170" s="2637"/>
      <c r="X170" s="2637"/>
      <c r="Y170" s="2637"/>
      <c r="Z170" s="2637"/>
      <c r="AA170" s="2637"/>
      <c r="AB170" s="2637">
        <f>+SUM(AB166:AF169)</f>
        <v>0</v>
      </c>
      <c r="AC170" s="2637"/>
      <c r="AD170" s="2637"/>
      <c r="AE170" s="2637"/>
      <c r="AF170" s="2637"/>
      <c r="AG170" s="2637"/>
      <c r="AH170" s="2637"/>
      <c r="AI170" s="2637"/>
      <c r="AJ170" s="2637"/>
      <c r="AK170" s="2638"/>
      <c r="AL170" s="1453">
        <f>IF(SUM(R170:AK170)&gt;1,1,0)</f>
        <v>0</v>
      </c>
      <c r="AM170" s="1459"/>
      <c r="AN170" s="317"/>
    </row>
    <row r="171" spans="2:40" s="311" customFormat="1" ht="14" x14ac:dyDescent="0.4">
      <c r="C171" s="313"/>
      <c r="E171" s="314"/>
      <c r="F171" s="314"/>
      <c r="G171" s="315"/>
      <c r="H171" s="315"/>
      <c r="I171" s="315"/>
      <c r="J171" s="315"/>
      <c r="K171" s="315"/>
      <c r="L171" s="315"/>
      <c r="N171" s="315"/>
      <c r="O171" s="315"/>
      <c r="P171" s="315"/>
      <c r="Q171" s="315"/>
      <c r="R171" s="338"/>
      <c r="S171" s="338"/>
      <c r="T171" s="338"/>
      <c r="U171" s="338"/>
      <c r="V171" s="338"/>
      <c r="W171" s="315"/>
      <c r="X171" s="315"/>
      <c r="Y171" s="315"/>
      <c r="Z171" s="315"/>
      <c r="AA171" s="315"/>
      <c r="AB171" s="338"/>
      <c r="AC171" s="338"/>
      <c r="AD171" s="338"/>
      <c r="AE171" s="338"/>
      <c r="AF171" s="338"/>
      <c r="AG171" s="315"/>
      <c r="AH171" s="315"/>
      <c r="AI171" s="315"/>
      <c r="AJ171" s="315"/>
      <c r="AK171" s="315"/>
      <c r="AL171" s="1453">
        <v>1</v>
      </c>
      <c r="AM171" s="1459"/>
      <c r="AN171" s="317"/>
    </row>
    <row r="172" spans="2:40" s="311" customFormat="1" ht="14" x14ac:dyDescent="0.4">
      <c r="B172" s="327" t="s">
        <v>2693</v>
      </c>
      <c r="C172" s="322" t="s">
        <v>2814</v>
      </c>
      <c r="E172" s="314"/>
      <c r="F172" s="314"/>
      <c r="G172" s="315"/>
      <c r="H172" s="315"/>
      <c r="I172" s="315"/>
      <c r="J172" s="315"/>
      <c r="K172" s="315"/>
      <c r="L172" s="315"/>
      <c r="M172" s="315"/>
      <c r="N172" s="315"/>
      <c r="O172" s="315"/>
      <c r="P172" s="315"/>
      <c r="Q172" s="315"/>
      <c r="R172" s="318"/>
      <c r="S172" s="318"/>
      <c r="T172" s="318"/>
      <c r="U172" s="318"/>
      <c r="V172" s="318"/>
      <c r="W172" s="318"/>
      <c r="X172" s="318"/>
      <c r="Y172" s="318"/>
      <c r="Z172" s="318"/>
      <c r="AA172" s="318"/>
      <c r="AB172" s="318"/>
      <c r="AC172" s="318"/>
      <c r="AD172" s="318"/>
      <c r="AE172" s="318"/>
      <c r="AF172" s="318"/>
      <c r="AG172" s="318"/>
      <c r="AH172" s="318"/>
      <c r="AI172" s="318"/>
      <c r="AJ172" s="318"/>
      <c r="AK172" s="318"/>
      <c r="AL172" s="1453">
        <v>1</v>
      </c>
      <c r="AM172" s="1456"/>
      <c r="AN172" s="337" t="s">
        <v>2791</v>
      </c>
    </row>
    <row r="173" spans="2:40" s="323" customFormat="1" x14ac:dyDescent="0.4">
      <c r="C173" s="1520"/>
      <c r="D173" s="1521"/>
      <c r="E173" s="1522"/>
      <c r="F173" s="1522"/>
      <c r="G173" s="1523"/>
      <c r="H173" s="1523"/>
      <c r="I173" s="1523"/>
      <c r="J173" s="1523"/>
      <c r="K173" s="1523"/>
      <c r="L173" s="1523"/>
      <c r="M173" s="1524"/>
      <c r="N173" s="2585" t="s">
        <v>329</v>
      </c>
      <c r="O173" s="2585"/>
      <c r="P173" s="2585"/>
      <c r="Q173" s="2585"/>
      <c r="R173" s="2585"/>
      <c r="S173" s="2585"/>
      <c r="T173" s="2585"/>
      <c r="U173" s="2585"/>
      <c r="V173" s="2585"/>
      <c r="W173" s="2585"/>
      <c r="X173" s="2585"/>
      <c r="Y173" s="2585"/>
      <c r="Z173" s="2585" t="s">
        <v>330</v>
      </c>
      <c r="AA173" s="2585"/>
      <c r="AB173" s="2585"/>
      <c r="AC173" s="2585"/>
      <c r="AD173" s="2585"/>
      <c r="AE173" s="2585"/>
      <c r="AF173" s="2585"/>
      <c r="AG173" s="2585"/>
      <c r="AH173" s="2585"/>
      <c r="AI173" s="2585"/>
      <c r="AJ173" s="2585"/>
      <c r="AK173" s="2586"/>
      <c r="AL173" s="1453">
        <f>IF($AL$179&gt;0,1,0)</f>
        <v>0</v>
      </c>
      <c r="AM173" s="1456"/>
      <c r="AN173" s="326"/>
    </row>
    <row r="174" spans="2:40" s="311" customFormat="1" ht="24" customHeight="1" x14ac:dyDescent="0.4">
      <c r="C174" s="1525"/>
      <c r="D174" s="1526"/>
      <c r="E174" s="1527"/>
      <c r="F174" s="1527"/>
      <c r="G174" s="1528"/>
      <c r="H174" s="1528"/>
      <c r="I174" s="1528"/>
      <c r="J174" s="1528"/>
      <c r="K174" s="1528"/>
      <c r="L174" s="1528"/>
      <c r="M174" s="1529"/>
      <c r="N174" s="2577" t="s">
        <v>1168</v>
      </c>
      <c r="O174" s="2577"/>
      <c r="P174" s="2577"/>
      <c r="Q174" s="2577"/>
      <c r="R174" s="2577" t="s">
        <v>2815</v>
      </c>
      <c r="S174" s="2577"/>
      <c r="T174" s="2577"/>
      <c r="U174" s="2577"/>
      <c r="V174" s="2577" t="s">
        <v>1196</v>
      </c>
      <c r="W174" s="2577"/>
      <c r="X174" s="2577"/>
      <c r="Y174" s="2577"/>
      <c r="Z174" s="2577" t="s">
        <v>1168</v>
      </c>
      <c r="AA174" s="2577"/>
      <c r="AB174" s="2577"/>
      <c r="AC174" s="2577"/>
      <c r="AD174" s="2577" t="s">
        <v>2815</v>
      </c>
      <c r="AE174" s="2577"/>
      <c r="AF174" s="2577"/>
      <c r="AG174" s="2577"/>
      <c r="AH174" s="2577" t="s">
        <v>1196</v>
      </c>
      <c r="AI174" s="2577"/>
      <c r="AJ174" s="2577"/>
      <c r="AK174" s="2578"/>
      <c r="AL174" s="1453">
        <f>IF($AL$179&gt;0,1,0)</f>
        <v>0</v>
      </c>
      <c r="AM174" s="1456"/>
      <c r="AN174" s="317"/>
    </row>
    <row r="175" spans="2:40" s="311" customFormat="1" ht="39" customHeight="1" x14ac:dyDescent="0.4">
      <c r="C175" s="2533" t="s">
        <v>2816</v>
      </c>
      <c r="D175" s="2534"/>
      <c r="E175" s="2534"/>
      <c r="F175" s="2534"/>
      <c r="G175" s="2535"/>
      <c r="H175" s="2535"/>
      <c r="I175" s="2535"/>
      <c r="J175" s="2535"/>
      <c r="K175" s="2535"/>
      <c r="L175" s="2535"/>
      <c r="M175" s="1375"/>
      <c r="N175" s="2536"/>
      <c r="O175" s="2536"/>
      <c r="P175" s="2536"/>
      <c r="Q175" s="2536"/>
      <c r="R175" s="2536"/>
      <c r="S175" s="2536"/>
      <c r="T175" s="2536"/>
      <c r="U175" s="2536"/>
      <c r="V175" s="2536"/>
      <c r="W175" s="2536"/>
      <c r="X175" s="2536"/>
      <c r="Y175" s="2536"/>
      <c r="Z175" s="2536"/>
      <c r="AA175" s="2536"/>
      <c r="AB175" s="2536"/>
      <c r="AC175" s="2536"/>
      <c r="AD175" s="2536"/>
      <c r="AE175" s="2536"/>
      <c r="AF175" s="2536"/>
      <c r="AG175" s="2536"/>
      <c r="AH175" s="2536"/>
      <c r="AI175" s="2536"/>
      <c r="AJ175" s="2536"/>
      <c r="AK175" s="2604"/>
      <c r="AL175" s="1453">
        <f>IF(SUM(N175:AK175)&gt;1,1,0)</f>
        <v>0</v>
      </c>
      <c r="AM175" s="1456"/>
      <c r="AN175" s="317"/>
    </row>
    <row r="176" spans="2:40" s="311" customFormat="1" ht="62.25" customHeight="1" x14ac:dyDescent="0.4">
      <c r="C176" s="2539" t="s">
        <v>2817</v>
      </c>
      <c r="D176" s="2540"/>
      <c r="E176" s="2540"/>
      <c r="F176" s="2540"/>
      <c r="G176" s="2541"/>
      <c r="H176" s="2541"/>
      <c r="I176" s="2541"/>
      <c r="J176" s="2541"/>
      <c r="K176" s="2541"/>
      <c r="L176" s="2541"/>
      <c r="M176" s="1377"/>
      <c r="N176" s="2521"/>
      <c r="O176" s="2521"/>
      <c r="P176" s="2521"/>
      <c r="Q176" s="2521"/>
      <c r="R176" s="2521"/>
      <c r="S176" s="2521"/>
      <c r="T176" s="2521"/>
      <c r="U176" s="2521"/>
      <c r="V176" s="2521"/>
      <c r="W176" s="2521"/>
      <c r="X176" s="2521"/>
      <c r="Y176" s="2521"/>
      <c r="Z176" s="2521"/>
      <c r="AA176" s="2521"/>
      <c r="AB176" s="2521"/>
      <c r="AC176" s="2521"/>
      <c r="AD176" s="2521"/>
      <c r="AE176" s="2521"/>
      <c r="AF176" s="2521"/>
      <c r="AG176" s="2521"/>
      <c r="AH176" s="2521"/>
      <c r="AI176" s="2521"/>
      <c r="AJ176" s="2521"/>
      <c r="AK176" s="2603"/>
      <c r="AL176" s="1453">
        <f>IF(SUM(N176:AK176)&gt;1,1,0)</f>
        <v>0</v>
      </c>
      <c r="AM176" s="1456"/>
      <c r="AN176" s="317"/>
    </row>
    <row r="177" spans="2:40" s="311" customFormat="1" ht="49.5" customHeight="1" x14ac:dyDescent="0.4">
      <c r="C177" s="2539" t="s">
        <v>2818</v>
      </c>
      <c r="D177" s="2540"/>
      <c r="E177" s="2540"/>
      <c r="F177" s="2540"/>
      <c r="G177" s="2541"/>
      <c r="H177" s="2541"/>
      <c r="I177" s="2541"/>
      <c r="J177" s="2541"/>
      <c r="K177" s="2541"/>
      <c r="L177" s="2541"/>
      <c r="M177" s="1377"/>
      <c r="N177" s="2521"/>
      <c r="O177" s="2521"/>
      <c r="P177" s="2521"/>
      <c r="Q177" s="2521"/>
      <c r="R177" s="2521"/>
      <c r="S177" s="2521"/>
      <c r="T177" s="2521"/>
      <c r="U177" s="2521"/>
      <c r="V177" s="2521"/>
      <c r="W177" s="2521"/>
      <c r="X177" s="2521"/>
      <c r="Y177" s="2521"/>
      <c r="Z177" s="2521"/>
      <c r="AA177" s="2521"/>
      <c r="AB177" s="2521"/>
      <c r="AC177" s="2521"/>
      <c r="AD177" s="2521"/>
      <c r="AE177" s="2521"/>
      <c r="AF177" s="2521"/>
      <c r="AG177" s="2521"/>
      <c r="AH177" s="2521"/>
      <c r="AI177" s="2521"/>
      <c r="AJ177" s="2521"/>
      <c r="AK177" s="2603"/>
      <c r="AL177" s="1453">
        <f>IF(SUM(N177:AK177)&gt;1,1,0)</f>
        <v>0</v>
      </c>
      <c r="AM177" s="1456"/>
      <c r="AN177" s="317"/>
    </row>
    <row r="178" spans="2:40" s="311" customFormat="1" x14ac:dyDescent="0.4">
      <c r="C178" s="1370" t="s">
        <v>1197</v>
      </c>
      <c r="D178" s="1364"/>
      <c r="E178" s="1365"/>
      <c r="F178" s="1365"/>
      <c r="G178" s="1377"/>
      <c r="H178" s="1377"/>
      <c r="I178" s="1377"/>
      <c r="J178" s="1377"/>
      <c r="K178" s="1377"/>
      <c r="L178" s="1377"/>
      <c r="M178" s="1377"/>
      <c r="N178" s="2521"/>
      <c r="O178" s="2521"/>
      <c r="P178" s="2521"/>
      <c r="Q178" s="2521"/>
      <c r="R178" s="2521"/>
      <c r="S178" s="2521"/>
      <c r="T178" s="2521"/>
      <c r="U178" s="2521"/>
      <c r="V178" s="2521"/>
      <c r="W178" s="2521"/>
      <c r="X178" s="2521"/>
      <c r="Y178" s="2521"/>
      <c r="Z178" s="2521"/>
      <c r="AA178" s="2521"/>
      <c r="AB178" s="2521"/>
      <c r="AC178" s="2521"/>
      <c r="AD178" s="2521"/>
      <c r="AE178" s="2521"/>
      <c r="AF178" s="2521"/>
      <c r="AG178" s="2521"/>
      <c r="AH178" s="2521"/>
      <c r="AI178" s="2521"/>
      <c r="AJ178" s="2521"/>
      <c r="AK178" s="2603"/>
      <c r="AL178" s="1453">
        <f>IF(SUM(N178:AK178)&gt;1,1,0)</f>
        <v>0</v>
      </c>
      <c r="AM178" s="1456"/>
      <c r="AN178" s="317"/>
    </row>
    <row r="179" spans="2:40" s="323" customFormat="1" x14ac:dyDescent="0.4">
      <c r="C179" s="1372"/>
      <c r="D179" s="1373"/>
      <c r="E179" s="1374"/>
      <c r="F179" s="1374"/>
      <c r="G179" s="1380"/>
      <c r="H179" s="1380"/>
      <c r="I179" s="1380"/>
      <c r="J179" s="1380"/>
      <c r="K179" s="1380"/>
      <c r="L179" s="1380" t="s">
        <v>331</v>
      </c>
      <c r="M179" s="1380"/>
      <c r="N179" s="2637">
        <f>SUM(N175:Q178)</f>
        <v>0</v>
      </c>
      <c r="O179" s="2637"/>
      <c r="P179" s="2637"/>
      <c r="Q179" s="2637"/>
      <c r="R179" s="2637">
        <f>SUM(R175:U178)</f>
        <v>0</v>
      </c>
      <c r="S179" s="2637"/>
      <c r="T179" s="2637"/>
      <c r="U179" s="2637"/>
      <c r="V179" s="2637">
        <f>SUM(V175:Y178)</f>
        <v>0</v>
      </c>
      <c r="W179" s="2637"/>
      <c r="X179" s="2637"/>
      <c r="Y179" s="2637"/>
      <c r="Z179" s="2637">
        <f>SUM(Z175:AC178)</f>
        <v>0</v>
      </c>
      <c r="AA179" s="2637"/>
      <c r="AB179" s="2637"/>
      <c r="AC179" s="2637"/>
      <c r="AD179" s="2637">
        <f>SUM(AD175:AG178)</f>
        <v>0</v>
      </c>
      <c r="AE179" s="2637"/>
      <c r="AF179" s="2637"/>
      <c r="AG179" s="2637"/>
      <c r="AH179" s="2637">
        <f>SUM(AH175:AK178)</f>
        <v>0</v>
      </c>
      <c r="AI179" s="2637"/>
      <c r="AJ179" s="2637"/>
      <c r="AK179" s="2638"/>
      <c r="AL179" s="1453">
        <f>IF(SUM(N179:AK179)&gt;1,1,0)</f>
        <v>0</v>
      </c>
      <c r="AM179" s="1456"/>
      <c r="AN179" s="326"/>
    </row>
    <row r="180" spans="2:40" s="323" customFormat="1" ht="14" x14ac:dyDescent="0.4">
      <c r="C180" s="322"/>
      <c r="E180" s="324"/>
      <c r="F180" s="324"/>
      <c r="G180" s="325"/>
      <c r="H180" s="325"/>
      <c r="I180" s="325"/>
      <c r="J180" s="325"/>
      <c r="K180" s="325"/>
      <c r="L180" s="325"/>
      <c r="M180" s="325"/>
      <c r="N180" s="325"/>
      <c r="O180" s="325"/>
      <c r="P180" s="325"/>
      <c r="Q180" s="325"/>
      <c r="R180" s="325"/>
      <c r="S180" s="325"/>
      <c r="T180" s="325"/>
      <c r="U180" s="325"/>
      <c r="V180" s="325"/>
      <c r="W180" s="325"/>
      <c r="X180" s="325"/>
      <c r="Y180" s="325"/>
      <c r="Z180" s="325"/>
      <c r="AA180" s="325"/>
      <c r="AB180" s="325"/>
      <c r="AC180" s="325"/>
      <c r="AD180" s="325"/>
      <c r="AE180" s="325"/>
      <c r="AF180" s="325"/>
      <c r="AG180" s="325"/>
      <c r="AH180" s="325"/>
      <c r="AI180" s="325"/>
      <c r="AJ180" s="325"/>
      <c r="AK180" s="325"/>
      <c r="AL180" s="1453">
        <v>1</v>
      </c>
      <c r="AM180" s="1456"/>
      <c r="AN180" s="326"/>
    </row>
    <row r="181" spans="2:40" s="323" customFormat="1" ht="14" x14ac:dyDescent="0.4">
      <c r="B181" s="327" t="s">
        <v>2698</v>
      </c>
      <c r="C181" s="322" t="s">
        <v>2819</v>
      </c>
      <c r="E181" s="324"/>
      <c r="F181" s="324"/>
      <c r="G181" s="325"/>
      <c r="H181" s="325"/>
      <c r="I181" s="325"/>
      <c r="J181" s="325"/>
      <c r="K181" s="325"/>
      <c r="L181" s="325"/>
      <c r="M181" s="325"/>
      <c r="N181" s="325"/>
      <c r="O181" s="325"/>
      <c r="P181" s="325"/>
      <c r="Q181" s="325"/>
      <c r="R181" s="325"/>
      <c r="S181" s="325"/>
      <c r="T181" s="325"/>
      <c r="U181" s="325"/>
      <c r="V181" s="325"/>
      <c r="W181" s="325"/>
      <c r="X181" s="325"/>
      <c r="Y181" s="325"/>
      <c r="Z181" s="325"/>
      <c r="AA181" s="325"/>
      <c r="AB181" s="325"/>
      <c r="AC181" s="325"/>
      <c r="AD181" s="325"/>
      <c r="AE181" s="325"/>
      <c r="AF181" s="325"/>
      <c r="AG181" s="325"/>
      <c r="AH181" s="325"/>
      <c r="AI181" s="325"/>
      <c r="AJ181" s="325"/>
      <c r="AK181" s="325"/>
      <c r="AL181" s="1453">
        <v>1</v>
      </c>
      <c r="AM181" s="1456"/>
      <c r="AN181" s="326"/>
    </row>
    <row r="182" spans="2:40" s="323" customFormat="1" x14ac:dyDescent="0.4">
      <c r="C182" s="1520"/>
      <c r="D182" s="1521"/>
      <c r="E182" s="1522"/>
      <c r="F182" s="1522"/>
      <c r="G182" s="1523"/>
      <c r="H182" s="1523"/>
      <c r="I182" s="1523"/>
      <c r="J182" s="1523"/>
      <c r="K182" s="1523"/>
      <c r="L182" s="1523"/>
      <c r="M182" s="1536"/>
      <c r="N182" s="1536"/>
      <c r="O182" s="1536"/>
      <c r="P182" s="1536"/>
      <c r="Q182" s="1524"/>
      <c r="R182" s="2585" t="s">
        <v>329</v>
      </c>
      <c r="S182" s="2585"/>
      <c r="T182" s="2585"/>
      <c r="U182" s="2585"/>
      <c r="V182" s="2585"/>
      <c r="W182" s="2585"/>
      <c r="X182" s="2585"/>
      <c r="Y182" s="2585"/>
      <c r="Z182" s="2585"/>
      <c r="AA182" s="2585"/>
      <c r="AB182" s="2585" t="s">
        <v>330</v>
      </c>
      <c r="AC182" s="2585"/>
      <c r="AD182" s="2585"/>
      <c r="AE182" s="2585"/>
      <c r="AF182" s="2585"/>
      <c r="AG182" s="2585"/>
      <c r="AH182" s="2585"/>
      <c r="AI182" s="2585"/>
      <c r="AJ182" s="2585"/>
      <c r="AK182" s="2586"/>
      <c r="AL182" s="1453">
        <f>IF(SUM($AL$184:$AL$191)&gt;0,1,0)</f>
        <v>0</v>
      </c>
      <c r="AM182" s="1456"/>
      <c r="AN182" s="326"/>
    </row>
    <row r="183" spans="2:40" s="311" customFormat="1" x14ac:dyDescent="0.4">
      <c r="C183" s="1525"/>
      <c r="D183" s="1526"/>
      <c r="E183" s="1527"/>
      <c r="F183" s="1527"/>
      <c r="G183" s="1528"/>
      <c r="H183" s="1528"/>
      <c r="I183" s="1528"/>
      <c r="J183" s="1528"/>
      <c r="K183" s="1528"/>
      <c r="L183" s="1528"/>
      <c r="M183" s="1538"/>
      <c r="N183" s="1538"/>
      <c r="O183" s="1538"/>
      <c r="P183" s="1538"/>
      <c r="Q183" s="1529"/>
      <c r="R183" s="2577" t="s">
        <v>1168</v>
      </c>
      <c r="S183" s="2577"/>
      <c r="T183" s="2577"/>
      <c r="U183" s="2577"/>
      <c r="V183" s="2577"/>
      <c r="W183" s="2577" t="s">
        <v>1170</v>
      </c>
      <c r="X183" s="2577"/>
      <c r="Y183" s="2577"/>
      <c r="Z183" s="2577"/>
      <c r="AA183" s="2577"/>
      <c r="AB183" s="2577" t="s">
        <v>1168</v>
      </c>
      <c r="AC183" s="2577"/>
      <c r="AD183" s="2577"/>
      <c r="AE183" s="2577"/>
      <c r="AF183" s="2577"/>
      <c r="AG183" s="2577" t="s">
        <v>1170</v>
      </c>
      <c r="AH183" s="2577"/>
      <c r="AI183" s="2577"/>
      <c r="AJ183" s="2577"/>
      <c r="AK183" s="2578"/>
      <c r="AL183" s="1453">
        <f>IF(SUM($AL$184:$AL$191)&gt;0,1,0)</f>
        <v>0</v>
      </c>
      <c r="AM183" s="1456"/>
      <c r="AN183" s="317"/>
    </row>
    <row r="184" spans="2:40" s="311" customFormat="1" x14ac:dyDescent="0.4">
      <c r="C184" s="1369" t="s">
        <v>1198</v>
      </c>
      <c r="D184" s="1361"/>
      <c r="E184" s="1362"/>
      <c r="F184" s="1362"/>
      <c r="G184" s="1375"/>
      <c r="H184" s="1375"/>
      <c r="I184" s="1375"/>
      <c r="J184" s="1375"/>
      <c r="K184" s="1375"/>
      <c r="L184" s="1375"/>
      <c r="M184" s="1375"/>
      <c r="N184" s="1375"/>
      <c r="O184" s="1375"/>
      <c r="P184" s="1375"/>
      <c r="Q184" s="1375"/>
      <c r="R184" s="2624">
        <f t="shared" ref="R184:R191" si="3">+SUMIF(CDSPS_TK,AM184,CDSPS_CKN)</f>
        <v>0</v>
      </c>
      <c r="S184" s="2624"/>
      <c r="T184" s="2624"/>
      <c r="U184" s="2624"/>
      <c r="V184" s="2624"/>
      <c r="W184" s="2624"/>
      <c r="X184" s="2624"/>
      <c r="Y184" s="2624"/>
      <c r="Z184" s="2624"/>
      <c r="AA184" s="2624"/>
      <c r="AB184" s="2624">
        <f t="shared" ref="AB184:AB191" si="4">+SUMIF(CDSPS_TK,AM184,CDSPS_DKN)</f>
        <v>0</v>
      </c>
      <c r="AC184" s="2624"/>
      <c r="AD184" s="2624"/>
      <c r="AE184" s="2624"/>
      <c r="AF184" s="2624"/>
      <c r="AG184" s="2624"/>
      <c r="AH184" s="2624"/>
      <c r="AI184" s="2624"/>
      <c r="AJ184" s="2624"/>
      <c r="AK184" s="2625"/>
      <c r="AL184" s="1453">
        <f>IF(SUM(R184:AK184)&gt;1,1,0)</f>
        <v>0</v>
      </c>
      <c r="AM184" s="1459">
        <v>151</v>
      </c>
      <c r="AN184" s="317"/>
    </row>
    <row r="185" spans="2:40" s="311" customFormat="1" x14ac:dyDescent="0.4">
      <c r="C185" s="1370" t="s">
        <v>1199</v>
      </c>
      <c r="D185" s="1364"/>
      <c r="E185" s="1365"/>
      <c r="F185" s="1365"/>
      <c r="G185" s="1377"/>
      <c r="H185" s="1377"/>
      <c r="I185" s="1377"/>
      <c r="J185" s="1377"/>
      <c r="K185" s="1377"/>
      <c r="L185" s="1377"/>
      <c r="M185" s="1377"/>
      <c r="N185" s="1377"/>
      <c r="O185" s="1377"/>
      <c r="P185" s="1377"/>
      <c r="Q185" s="1377"/>
      <c r="R185" s="2617">
        <f t="shared" si="3"/>
        <v>0</v>
      </c>
      <c r="S185" s="2617"/>
      <c r="T185" s="2617"/>
      <c r="U185" s="2617"/>
      <c r="V185" s="2617"/>
      <c r="W185" s="2617"/>
      <c r="X185" s="2617"/>
      <c r="Y185" s="2617"/>
      <c r="Z185" s="2617"/>
      <c r="AA185" s="2617"/>
      <c r="AB185" s="2617">
        <f t="shared" si="4"/>
        <v>0</v>
      </c>
      <c r="AC185" s="2617"/>
      <c r="AD185" s="2617"/>
      <c r="AE185" s="2617"/>
      <c r="AF185" s="2617"/>
      <c r="AG185" s="2617"/>
      <c r="AH185" s="2617"/>
      <c r="AI185" s="2617"/>
      <c r="AJ185" s="2617"/>
      <c r="AK185" s="2618"/>
      <c r="AL185" s="1453">
        <f t="shared" ref="AL185:AL190" si="5">IF(SUM(R185:AK185)&gt;1,1,0)</f>
        <v>0</v>
      </c>
      <c r="AM185" s="1459">
        <v>152</v>
      </c>
      <c r="AN185" s="317"/>
    </row>
    <row r="186" spans="2:40" s="311" customFormat="1" x14ac:dyDescent="0.4">
      <c r="C186" s="1370" t="s">
        <v>1200</v>
      </c>
      <c r="D186" s="1364"/>
      <c r="E186" s="1365"/>
      <c r="F186" s="1365"/>
      <c r="G186" s="1377"/>
      <c r="H186" s="1377"/>
      <c r="I186" s="1377"/>
      <c r="J186" s="1377"/>
      <c r="K186" s="1377"/>
      <c r="L186" s="1377"/>
      <c r="M186" s="1377"/>
      <c r="N186" s="1377"/>
      <c r="O186" s="1377"/>
      <c r="P186" s="1377"/>
      <c r="Q186" s="1377"/>
      <c r="R186" s="2617">
        <f t="shared" si="3"/>
        <v>0</v>
      </c>
      <c r="S186" s="2617"/>
      <c r="T186" s="2617"/>
      <c r="U186" s="2617"/>
      <c r="V186" s="2617"/>
      <c r="W186" s="2617"/>
      <c r="X186" s="2617"/>
      <c r="Y186" s="2617"/>
      <c r="Z186" s="2617"/>
      <c r="AA186" s="2617"/>
      <c r="AB186" s="2617">
        <f t="shared" si="4"/>
        <v>0</v>
      </c>
      <c r="AC186" s="2617"/>
      <c r="AD186" s="2617"/>
      <c r="AE186" s="2617"/>
      <c r="AF186" s="2617"/>
      <c r="AG186" s="2617"/>
      <c r="AH186" s="2617"/>
      <c r="AI186" s="2617"/>
      <c r="AJ186" s="2617"/>
      <c r="AK186" s="2618"/>
      <c r="AL186" s="1453">
        <f t="shared" si="5"/>
        <v>0</v>
      </c>
      <c r="AM186" s="1459">
        <v>153</v>
      </c>
      <c r="AN186" s="317"/>
    </row>
    <row r="187" spans="2:40" s="311" customFormat="1" x14ac:dyDescent="0.4">
      <c r="C187" s="1370" t="s">
        <v>1201</v>
      </c>
      <c r="D187" s="1364"/>
      <c r="E187" s="1365"/>
      <c r="F187" s="1365"/>
      <c r="G187" s="1377"/>
      <c r="H187" s="1377"/>
      <c r="I187" s="1377"/>
      <c r="J187" s="1377"/>
      <c r="K187" s="1377"/>
      <c r="L187" s="1377"/>
      <c r="M187" s="1377"/>
      <c r="N187" s="1377"/>
      <c r="O187" s="1377"/>
      <c r="P187" s="1377"/>
      <c r="Q187" s="1377"/>
      <c r="R187" s="2617">
        <f t="shared" si="3"/>
        <v>0</v>
      </c>
      <c r="S187" s="2617"/>
      <c r="T187" s="2617"/>
      <c r="U187" s="2617"/>
      <c r="V187" s="2617"/>
      <c r="W187" s="2617"/>
      <c r="X187" s="2617"/>
      <c r="Y187" s="2617"/>
      <c r="Z187" s="2617"/>
      <c r="AA187" s="2617"/>
      <c r="AB187" s="2617">
        <f t="shared" si="4"/>
        <v>0</v>
      </c>
      <c r="AC187" s="2617"/>
      <c r="AD187" s="2617"/>
      <c r="AE187" s="2617"/>
      <c r="AF187" s="2617"/>
      <c r="AG187" s="2617"/>
      <c r="AH187" s="2617"/>
      <c r="AI187" s="2617"/>
      <c r="AJ187" s="2617"/>
      <c r="AK187" s="2618"/>
      <c r="AL187" s="1453">
        <f t="shared" si="5"/>
        <v>0</v>
      </c>
      <c r="AM187" s="1459">
        <v>154</v>
      </c>
      <c r="AN187" s="317"/>
    </row>
    <row r="188" spans="2:40" s="311" customFormat="1" x14ac:dyDescent="0.4">
      <c r="C188" s="1370" t="s">
        <v>2820</v>
      </c>
      <c r="D188" s="1364"/>
      <c r="E188" s="1365"/>
      <c r="F188" s="1365"/>
      <c r="G188" s="1377"/>
      <c r="H188" s="1377"/>
      <c r="I188" s="1377"/>
      <c r="J188" s="1377"/>
      <c r="K188" s="1377"/>
      <c r="L188" s="1377"/>
      <c r="M188" s="1377"/>
      <c r="N188" s="1377"/>
      <c r="O188" s="1377"/>
      <c r="P188" s="1377"/>
      <c r="Q188" s="1377"/>
      <c r="R188" s="2617">
        <f t="shared" si="3"/>
        <v>0</v>
      </c>
      <c r="S188" s="2617"/>
      <c r="T188" s="2617"/>
      <c r="U188" s="2617"/>
      <c r="V188" s="2617"/>
      <c r="W188" s="2617"/>
      <c r="X188" s="2617"/>
      <c r="Y188" s="2617"/>
      <c r="Z188" s="2617"/>
      <c r="AA188" s="2617"/>
      <c r="AB188" s="2617">
        <f t="shared" si="4"/>
        <v>0</v>
      </c>
      <c r="AC188" s="2617"/>
      <c r="AD188" s="2617"/>
      <c r="AE188" s="2617"/>
      <c r="AF188" s="2617"/>
      <c r="AG188" s="2617"/>
      <c r="AH188" s="2617"/>
      <c r="AI188" s="2617"/>
      <c r="AJ188" s="2617"/>
      <c r="AK188" s="2618"/>
      <c r="AL188" s="1453">
        <f t="shared" si="5"/>
        <v>0</v>
      </c>
      <c r="AM188" s="1459">
        <v>155</v>
      </c>
      <c r="AN188" s="317"/>
    </row>
    <row r="189" spans="2:40" s="311" customFormat="1" x14ac:dyDescent="0.4">
      <c r="C189" s="1370" t="s">
        <v>1202</v>
      </c>
      <c r="D189" s="1364"/>
      <c r="E189" s="1365"/>
      <c r="F189" s="1365"/>
      <c r="G189" s="1377"/>
      <c r="H189" s="1377"/>
      <c r="I189" s="1377"/>
      <c r="J189" s="1377"/>
      <c r="K189" s="1377"/>
      <c r="L189" s="1377"/>
      <c r="M189" s="1377"/>
      <c r="N189" s="1377"/>
      <c r="O189" s="1377"/>
      <c r="P189" s="1377"/>
      <c r="Q189" s="1377"/>
      <c r="R189" s="2617">
        <f t="shared" si="3"/>
        <v>0</v>
      </c>
      <c r="S189" s="2617"/>
      <c r="T189" s="2617"/>
      <c r="U189" s="2617"/>
      <c r="V189" s="2617"/>
      <c r="W189" s="2617"/>
      <c r="X189" s="2617"/>
      <c r="Y189" s="2617"/>
      <c r="Z189" s="2617"/>
      <c r="AA189" s="2617"/>
      <c r="AB189" s="2617">
        <f t="shared" si="4"/>
        <v>0</v>
      </c>
      <c r="AC189" s="2617"/>
      <c r="AD189" s="2617"/>
      <c r="AE189" s="2617"/>
      <c r="AF189" s="2617"/>
      <c r="AG189" s="2617"/>
      <c r="AH189" s="2617"/>
      <c r="AI189" s="2617"/>
      <c r="AJ189" s="2617"/>
      <c r="AK189" s="2618"/>
      <c r="AL189" s="1453">
        <f t="shared" si="5"/>
        <v>0</v>
      </c>
      <c r="AM189" s="1459">
        <v>156</v>
      </c>
      <c r="AN189" s="317"/>
    </row>
    <row r="190" spans="2:40" s="311" customFormat="1" x14ac:dyDescent="0.4">
      <c r="C190" s="1370" t="s">
        <v>1203</v>
      </c>
      <c r="D190" s="1364"/>
      <c r="E190" s="1365"/>
      <c r="F190" s="1365"/>
      <c r="G190" s="1377"/>
      <c r="H190" s="1377"/>
      <c r="I190" s="1377"/>
      <c r="J190" s="1377"/>
      <c r="K190" s="1377"/>
      <c r="L190" s="1377"/>
      <c r="M190" s="1377"/>
      <c r="N190" s="1377"/>
      <c r="O190" s="1377"/>
      <c r="P190" s="1377"/>
      <c r="Q190" s="1377"/>
      <c r="R190" s="2617">
        <f t="shared" si="3"/>
        <v>0</v>
      </c>
      <c r="S190" s="2617"/>
      <c r="T190" s="2617"/>
      <c r="U190" s="2617"/>
      <c r="V190" s="2617"/>
      <c r="W190" s="2617"/>
      <c r="X190" s="2617"/>
      <c r="Y190" s="2617"/>
      <c r="Z190" s="2617"/>
      <c r="AA190" s="2617"/>
      <c r="AB190" s="2617">
        <f t="shared" si="4"/>
        <v>0</v>
      </c>
      <c r="AC190" s="2617"/>
      <c r="AD190" s="2617"/>
      <c r="AE190" s="2617"/>
      <c r="AF190" s="2617"/>
      <c r="AG190" s="2617"/>
      <c r="AH190" s="2617"/>
      <c r="AI190" s="2617"/>
      <c r="AJ190" s="2617"/>
      <c r="AK190" s="2618"/>
      <c r="AL190" s="1453">
        <f t="shared" si="5"/>
        <v>0</v>
      </c>
      <c r="AM190" s="1459">
        <v>157</v>
      </c>
      <c r="AN190" s="317"/>
    </row>
    <row r="191" spans="2:40" s="311" customFormat="1" x14ac:dyDescent="0.4">
      <c r="C191" s="1370" t="s">
        <v>1204</v>
      </c>
      <c r="D191" s="1364"/>
      <c r="E191" s="1365"/>
      <c r="F191" s="1365"/>
      <c r="G191" s="1377"/>
      <c r="H191" s="1377"/>
      <c r="I191" s="1377"/>
      <c r="J191" s="1377"/>
      <c r="K191" s="1377"/>
      <c r="L191" s="1377"/>
      <c r="M191" s="1377"/>
      <c r="N191" s="1377"/>
      <c r="O191" s="1377"/>
      <c r="P191" s="1377"/>
      <c r="Q191" s="1377"/>
      <c r="R191" s="2617">
        <f t="shared" si="3"/>
        <v>0</v>
      </c>
      <c r="S191" s="2617"/>
      <c r="T191" s="2617"/>
      <c r="U191" s="2617"/>
      <c r="V191" s="2617"/>
      <c r="W191" s="2617"/>
      <c r="X191" s="2617"/>
      <c r="Y191" s="2617"/>
      <c r="Z191" s="2617"/>
      <c r="AA191" s="2617"/>
      <c r="AB191" s="2617">
        <f t="shared" si="4"/>
        <v>0</v>
      </c>
      <c r="AC191" s="2617"/>
      <c r="AD191" s="2617"/>
      <c r="AE191" s="2617"/>
      <c r="AF191" s="2617"/>
      <c r="AG191" s="2617"/>
      <c r="AH191" s="2617"/>
      <c r="AI191" s="2617"/>
      <c r="AJ191" s="2617"/>
      <c r="AK191" s="2618"/>
      <c r="AL191" s="1453">
        <f>IF(SUM(R191:AK191)&gt;1,1,0)</f>
        <v>0</v>
      </c>
      <c r="AM191" s="1459">
        <v>158</v>
      </c>
      <c r="AN191" s="317"/>
    </row>
    <row r="192" spans="2:40" s="311" customFormat="1" ht="26.25" customHeight="1" x14ac:dyDescent="0.4">
      <c r="C192" s="2639" t="s">
        <v>2821</v>
      </c>
      <c r="D192" s="2640"/>
      <c r="E192" s="2640"/>
      <c r="F192" s="2640"/>
      <c r="G192" s="2541"/>
      <c r="H192" s="2541"/>
      <c r="I192" s="2541"/>
      <c r="J192" s="2541"/>
      <c r="K192" s="2541"/>
      <c r="L192" s="2541"/>
      <c r="M192" s="2541"/>
      <c r="N192" s="2541"/>
      <c r="O192" s="2541"/>
      <c r="P192" s="2541"/>
      <c r="Q192" s="2541"/>
      <c r="R192" s="2541"/>
      <c r="S192" s="2541"/>
      <c r="T192" s="2541"/>
      <c r="U192" s="2541"/>
      <c r="V192" s="2541"/>
      <c r="W192" s="2541"/>
      <c r="X192" s="2541"/>
      <c r="Y192" s="2541"/>
      <c r="Z192" s="2541"/>
      <c r="AA192" s="2541"/>
      <c r="AB192" s="2541"/>
      <c r="AC192" s="2541"/>
      <c r="AD192" s="2541"/>
      <c r="AE192" s="2541"/>
      <c r="AF192" s="2541"/>
      <c r="AG192" s="2541"/>
      <c r="AH192" s="2541"/>
      <c r="AI192" s="2541"/>
      <c r="AJ192" s="2541"/>
      <c r="AK192" s="2641"/>
      <c r="AL192" s="1453">
        <f>IF(SUM($AL$184:$AL$191)&gt;0,1,0)</f>
        <v>0</v>
      </c>
      <c r="AM192" s="1456"/>
      <c r="AN192" s="337" t="s">
        <v>2791</v>
      </c>
    </row>
    <row r="193" spans="2:40" s="311" customFormat="1" x14ac:dyDescent="0.4">
      <c r="C193" s="1370" t="s">
        <v>1205</v>
      </c>
      <c r="D193" s="1364"/>
      <c r="E193" s="1365"/>
      <c r="F193" s="1365"/>
      <c r="G193" s="1377"/>
      <c r="H193" s="1377"/>
      <c r="I193" s="1377"/>
      <c r="J193" s="1377"/>
      <c r="K193" s="1377"/>
      <c r="L193" s="1377"/>
      <c r="M193" s="1377"/>
      <c r="N193" s="1377"/>
      <c r="O193" s="1377"/>
      <c r="P193" s="1377"/>
      <c r="Q193" s="1377"/>
      <c r="R193" s="1377"/>
      <c r="S193" s="1377"/>
      <c r="T193" s="1377"/>
      <c r="U193" s="1377"/>
      <c r="V193" s="1377"/>
      <c r="W193" s="1377"/>
      <c r="X193" s="1377"/>
      <c r="Y193" s="1377"/>
      <c r="Z193" s="1377"/>
      <c r="AA193" s="1377"/>
      <c r="AB193" s="1377"/>
      <c r="AC193" s="1377"/>
      <c r="AD193" s="1377"/>
      <c r="AE193" s="1377"/>
      <c r="AF193" s="1377"/>
      <c r="AG193" s="1377"/>
      <c r="AH193" s="1377"/>
      <c r="AI193" s="1377"/>
      <c r="AJ193" s="1377"/>
      <c r="AK193" s="1379"/>
      <c r="AL193" s="1453">
        <f>IF(SUM($AL$184:$AL$191)&gt;0,1,0)</f>
        <v>0</v>
      </c>
      <c r="AM193" s="1456"/>
      <c r="AN193" s="337" t="s">
        <v>2791</v>
      </c>
    </row>
    <row r="194" spans="2:40" s="311" customFormat="1" x14ac:dyDescent="0.4">
      <c r="C194" s="1372" t="s">
        <v>1206</v>
      </c>
      <c r="D194" s="1373"/>
      <c r="E194" s="1374"/>
      <c r="F194" s="1374"/>
      <c r="G194" s="1380"/>
      <c r="H194" s="1380"/>
      <c r="I194" s="1380"/>
      <c r="J194" s="1380"/>
      <c r="K194" s="1380"/>
      <c r="L194" s="1380"/>
      <c r="M194" s="1380"/>
      <c r="N194" s="1380"/>
      <c r="O194" s="1380"/>
      <c r="P194" s="1380"/>
      <c r="Q194" s="1380"/>
      <c r="R194" s="1380"/>
      <c r="S194" s="1380"/>
      <c r="T194" s="1380"/>
      <c r="U194" s="1380"/>
      <c r="V194" s="1380"/>
      <c r="W194" s="1380"/>
      <c r="X194" s="1380"/>
      <c r="Y194" s="1380"/>
      <c r="Z194" s="1380"/>
      <c r="AA194" s="1380"/>
      <c r="AB194" s="1380"/>
      <c r="AC194" s="1380"/>
      <c r="AD194" s="1380"/>
      <c r="AE194" s="1380"/>
      <c r="AF194" s="1380"/>
      <c r="AG194" s="1380"/>
      <c r="AH194" s="1380"/>
      <c r="AI194" s="1380"/>
      <c r="AJ194" s="1380"/>
      <c r="AK194" s="1382"/>
      <c r="AL194" s="1453">
        <f>IF(SUM($AL$184:$AL$191)&gt;0,1,0)</f>
        <v>0</v>
      </c>
      <c r="AM194" s="1456"/>
      <c r="AN194" s="337" t="s">
        <v>2791</v>
      </c>
    </row>
    <row r="195" spans="2:40" s="311" customFormat="1" ht="14" x14ac:dyDescent="0.4">
      <c r="C195" s="313"/>
      <c r="E195" s="314"/>
      <c r="F195" s="314"/>
      <c r="G195" s="315"/>
      <c r="H195" s="315"/>
      <c r="I195" s="315"/>
      <c r="J195" s="315"/>
      <c r="K195" s="315"/>
      <c r="L195" s="315"/>
      <c r="M195" s="315"/>
      <c r="N195" s="315"/>
      <c r="O195" s="315"/>
      <c r="P195" s="315"/>
      <c r="Q195" s="315"/>
      <c r="R195" s="315"/>
      <c r="S195" s="315"/>
      <c r="T195" s="315"/>
      <c r="U195" s="315"/>
      <c r="V195" s="315"/>
      <c r="W195" s="315"/>
      <c r="X195" s="315"/>
      <c r="Y195" s="315"/>
      <c r="Z195" s="315"/>
      <c r="AA195" s="315"/>
      <c r="AB195" s="315"/>
      <c r="AC195" s="315"/>
      <c r="AD195" s="315"/>
      <c r="AE195" s="315"/>
      <c r="AF195" s="315"/>
      <c r="AG195" s="315"/>
      <c r="AH195" s="315"/>
      <c r="AI195" s="315"/>
      <c r="AJ195" s="315"/>
      <c r="AK195" s="315"/>
      <c r="AL195" s="1453">
        <v>1</v>
      </c>
      <c r="AM195" s="1456"/>
      <c r="AN195" s="337"/>
    </row>
    <row r="196" spans="2:40" s="311" customFormat="1" ht="14" x14ac:dyDescent="0.4">
      <c r="B196" s="327" t="s">
        <v>2700</v>
      </c>
      <c r="C196" s="322" t="s">
        <v>2822</v>
      </c>
      <c r="E196" s="314"/>
      <c r="F196" s="314"/>
      <c r="G196" s="315"/>
      <c r="H196" s="315"/>
      <c r="I196" s="315"/>
      <c r="J196" s="315"/>
      <c r="K196" s="315"/>
      <c r="L196" s="315"/>
      <c r="M196" s="315"/>
      <c r="N196" s="315"/>
      <c r="O196" s="315"/>
      <c r="P196" s="315"/>
      <c r="Q196" s="315"/>
      <c r="R196" s="315"/>
      <c r="S196" s="315"/>
      <c r="T196" s="315"/>
      <c r="U196" s="315"/>
      <c r="V196" s="315"/>
      <c r="W196" s="315"/>
      <c r="X196" s="315"/>
      <c r="Y196" s="315"/>
      <c r="Z196" s="315"/>
      <c r="AA196" s="315"/>
      <c r="AB196" s="315"/>
      <c r="AC196" s="315"/>
      <c r="AD196" s="315"/>
      <c r="AE196" s="315"/>
      <c r="AF196" s="315"/>
      <c r="AG196" s="315"/>
      <c r="AH196" s="315"/>
      <c r="AI196" s="315"/>
      <c r="AJ196" s="315"/>
      <c r="AK196" s="315"/>
      <c r="AL196" s="1453">
        <v>1</v>
      </c>
      <c r="AM196" s="1456"/>
      <c r="AN196" s="317"/>
    </row>
    <row r="197" spans="2:40" s="323" customFormat="1" x14ac:dyDescent="0.4">
      <c r="C197" s="1520"/>
      <c r="D197" s="1521"/>
      <c r="E197" s="1522"/>
      <c r="F197" s="1522"/>
      <c r="G197" s="1523"/>
      <c r="H197" s="1523"/>
      <c r="I197" s="1523"/>
      <c r="J197" s="1523"/>
      <c r="K197" s="1523"/>
      <c r="L197" s="1523"/>
      <c r="M197" s="1536"/>
      <c r="N197" s="1536"/>
      <c r="O197" s="1536"/>
      <c r="P197" s="1536"/>
      <c r="Q197" s="1524"/>
      <c r="R197" s="2585" t="s">
        <v>329</v>
      </c>
      <c r="S197" s="2585"/>
      <c r="T197" s="2585"/>
      <c r="U197" s="2585"/>
      <c r="V197" s="2585"/>
      <c r="W197" s="2585"/>
      <c r="X197" s="2585"/>
      <c r="Y197" s="2585"/>
      <c r="Z197" s="2585"/>
      <c r="AA197" s="2585"/>
      <c r="AB197" s="2585" t="s">
        <v>330</v>
      </c>
      <c r="AC197" s="2585"/>
      <c r="AD197" s="2585"/>
      <c r="AE197" s="2585"/>
      <c r="AF197" s="2585"/>
      <c r="AG197" s="2585"/>
      <c r="AH197" s="2585"/>
      <c r="AI197" s="2585"/>
      <c r="AJ197" s="2585"/>
      <c r="AK197" s="2586"/>
      <c r="AL197" s="1453">
        <f>IF(($AL$201+$AL$208)&gt;0,1,0)</f>
        <v>0</v>
      </c>
      <c r="AM197" s="1456"/>
      <c r="AN197" s="326"/>
    </row>
    <row r="198" spans="2:40" s="323" customFormat="1" x14ac:dyDescent="0.4">
      <c r="C198" s="1525"/>
      <c r="D198" s="1526"/>
      <c r="E198" s="1527"/>
      <c r="F198" s="1527"/>
      <c r="G198" s="1528"/>
      <c r="H198" s="1528"/>
      <c r="I198" s="1528"/>
      <c r="J198" s="1528"/>
      <c r="K198" s="1528"/>
      <c r="L198" s="1528"/>
      <c r="M198" s="1538"/>
      <c r="N198" s="1538"/>
      <c r="O198" s="1538"/>
      <c r="P198" s="1538"/>
      <c r="Q198" s="1529"/>
      <c r="R198" s="2577" t="s">
        <v>1168</v>
      </c>
      <c r="S198" s="2577"/>
      <c r="T198" s="2577"/>
      <c r="U198" s="2577"/>
      <c r="V198" s="2577"/>
      <c r="W198" s="2577" t="s">
        <v>2815</v>
      </c>
      <c r="X198" s="2577"/>
      <c r="Y198" s="2577"/>
      <c r="Z198" s="2577"/>
      <c r="AA198" s="2577"/>
      <c r="AB198" s="2577" t="s">
        <v>1168</v>
      </c>
      <c r="AC198" s="2577"/>
      <c r="AD198" s="2577"/>
      <c r="AE198" s="2577"/>
      <c r="AF198" s="2577"/>
      <c r="AG198" s="2577" t="s">
        <v>2815</v>
      </c>
      <c r="AH198" s="2577"/>
      <c r="AI198" s="2577"/>
      <c r="AJ198" s="2577"/>
      <c r="AK198" s="2578"/>
      <c r="AL198" s="1453">
        <f>IF(($AL$201+$AL$208)&gt;0,1,0)</f>
        <v>0</v>
      </c>
      <c r="AM198" s="1456"/>
      <c r="AN198" s="326"/>
    </row>
    <row r="199" spans="2:40" s="311" customFormat="1" x14ac:dyDescent="0.4">
      <c r="C199" s="1369" t="s">
        <v>1208</v>
      </c>
      <c r="D199" s="1361"/>
      <c r="E199" s="1362"/>
      <c r="F199" s="1362"/>
      <c r="G199" s="1375"/>
      <c r="H199" s="1375"/>
      <c r="I199" s="1375"/>
      <c r="J199" s="1375"/>
      <c r="K199" s="1375"/>
      <c r="L199" s="1375"/>
      <c r="M199" s="1375"/>
      <c r="N199" s="1375"/>
      <c r="O199" s="1375"/>
      <c r="P199" s="1375"/>
      <c r="Q199" s="1375"/>
      <c r="R199" s="2624"/>
      <c r="S199" s="2624"/>
      <c r="T199" s="2624"/>
      <c r="U199" s="2624"/>
      <c r="V199" s="2624"/>
      <c r="W199" s="2624"/>
      <c r="X199" s="2624"/>
      <c r="Y199" s="2624"/>
      <c r="Z199" s="2624"/>
      <c r="AA199" s="2624"/>
      <c r="AB199" s="2624"/>
      <c r="AC199" s="2624"/>
      <c r="AD199" s="2624"/>
      <c r="AE199" s="2624"/>
      <c r="AF199" s="2624"/>
      <c r="AG199" s="2624"/>
      <c r="AH199" s="2624"/>
      <c r="AI199" s="2624"/>
      <c r="AJ199" s="2624"/>
      <c r="AK199" s="2625"/>
      <c r="AL199" s="1453">
        <f>IF(AL201&gt;0,1,0)</f>
        <v>0</v>
      </c>
      <c r="AM199" s="1456"/>
      <c r="AN199" s="317"/>
    </row>
    <row r="200" spans="2:40" s="311" customFormat="1" ht="28.5" customHeight="1" x14ac:dyDescent="0.4">
      <c r="C200" s="2539" t="s">
        <v>1209</v>
      </c>
      <c r="D200" s="2540"/>
      <c r="E200" s="2540"/>
      <c r="F200" s="2540"/>
      <c r="G200" s="2541"/>
      <c r="H200" s="2541"/>
      <c r="I200" s="2541"/>
      <c r="J200" s="2541"/>
      <c r="K200" s="2541"/>
      <c r="L200" s="2541"/>
      <c r="M200" s="2541"/>
      <c r="N200" s="2541"/>
      <c r="O200" s="2541"/>
      <c r="P200" s="2541"/>
      <c r="Q200" s="1377"/>
      <c r="R200" s="2617"/>
      <c r="S200" s="2617"/>
      <c r="T200" s="2617"/>
      <c r="U200" s="2617"/>
      <c r="V200" s="2617"/>
      <c r="W200" s="2617"/>
      <c r="X200" s="2617"/>
      <c r="Y200" s="2617"/>
      <c r="Z200" s="2617"/>
      <c r="AA200" s="2617"/>
      <c r="AB200" s="2617"/>
      <c r="AC200" s="2617"/>
      <c r="AD200" s="2617"/>
      <c r="AE200" s="2617"/>
      <c r="AF200" s="2617"/>
      <c r="AG200" s="2617"/>
      <c r="AH200" s="2617"/>
      <c r="AI200" s="2617"/>
      <c r="AJ200" s="2617"/>
      <c r="AK200" s="2618"/>
      <c r="AL200" s="1453">
        <f t="shared" ref="AL200:AL207" si="6">IF(SUM(R200:AK200)&gt;1,1,0)</f>
        <v>0</v>
      </c>
      <c r="AM200" s="1456"/>
      <c r="AN200" s="317"/>
    </row>
    <row r="201" spans="2:40" s="323" customFormat="1" x14ac:dyDescent="0.4">
      <c r="C201" s="1370"/>
      <c r="D201" s="1364"/>
      <c r="E201" s="1365"/>
      <c r="F201" s="1365"/>
      <c r="G201" s="1377"/>
      <c r="H201" s="1377"/>
      <c r="I201" s="1377"/>
      <c r="J201" s="1377"/>
      <c r="K201" s="1377"/>
      <c r="L201" s="1377" t="s">
        <v>331</v>
      </c>
      <c r="M201" s="1377"/>
      <c r="N201" s="1377"/>
      <c r="O201" s="1377"/>
      <c r="P201" s="1377"/>
      <c r="Q201" s="1377"/>
      <c r="R201" s="2617">
        <f>SUM(R199)</f>
        <v>0</v>
      </c>
      <c r="S201" s="2617"/>
      <c r="T201" s="2617"/>
      <c r="U201" s="2617"/>
      <c r="V201" s="2617"/>
      <c r="W201" s="2617">
        <f>SUM(W200)</f>
        <v>0</v>
      </c>
      <c r="X201" s="2617"/>
      <c r="Y201" s="2617"/>
      <c r="Z201" s="2617"/>
      <c r="AA201" s="2617"/>
      <c r="AB201" s="2617">
        <f>SUM(AB200)</f>
        <v>0</v>
      </c>
      <c r="AC201" s="2617"/>
      <c r="AD201" s="2617"/>
      <c r="AE201" s="2617"/>
      <c r="AF201" s="2617"/>
      <c r="AG201" s="2617">
        <f>SUM(AG200)</f>
        <v>0</v>
      </c>
      <c r="AH201" s="2617"/>
      <c r="AI201" s="2617"/>
      <c r="AJ201" s="2617"/>
      <c r="AK201" s="2618"/>
      <c r="AL201" s="1453">
        <f t="shared" si="6"/>
        <v>0</v>
      </c>
      <c r="AM201" s="1456"/>
      <c r="AN201" s="326"/>
    </row>
    <row r="202" spans="2:40" s="311" customFormat="1" x14ac:dyDescent="0.4">
      <c r="C202" s="1370" t="s">
        <v>2823</v>
      </c>
      <c r="D202" s="1364"/>
      <c r="E202" s="1365"/>
      <c r="F202" s="1365"/>
      <c r="G202" s="1377"/>
      <c r="H202" s="1377"/>
      <c r="I202" s="1377"/>
      <c r="J202" s="1377"/>
      <c r="K202" s="1377"/>
      <c r="L202" s="1377"/>
      <c r="M202" s="1377"/>
      <c r="N202" s="1377"/>
      <c r="O202" s="1377"/>
      <c r="P202" s="1377"/>
      <c r="Q202" s="1377"/>
      <c r="R202" s="2617"/>
      <c r="S202" s="2617"/>
      <c r="T202" s="2617"/>
      <c r="U202" s="2617"/>
      <c r="V202" s="2617"/>
      <c r="W202" s="2617"/>
      <c r="X202" s="2617"/>
      <c r="Y202" s="2617"/>
      <c r="Z202" s="2617"/>
      <c r="AA202" s="2617"/>
      <c r="AB202" s="2617"/>
      <c r="AC202" s="2617"/>
      <c r="AD202" s="2617"/>
      <c r="AE202" s="2617"/>
      <c r="AF202" s="2617"/>
      <c r="AG202" s="2617"/>
      <c r="AH202" s="2617"/>
      <c r="AI202" s="2617"/>
      <c r="AJ202" s="2617"/>
      <c r="AK202" s="2618"/>
      <c r="AL202" s="1453">
        <f>IF(AL208&gt;0,1,0)</f>
        <v>0</v>
      </c>
      <c r="AM202" s="1456"/>
      <c r="AN202" s="317"/>
    </row>
    <row r="203" spans="2:40" s="311" customFormat="1" x14ac:dyDescent="0.4">
      <c r="C203" s="1370" t="s">
        <v>2824</v>
      </c>
      <c r="D203" s="1363"/>
      <c r="E203" s="1363"/>
      <c r="F203" s="1363"/>
      <c r="G203" s="1377"/>
      <c r="H203" s="1377"/>
      <c r="I203" s="1377"/>
      <c r="J203" s="1377"/>
      <c r="K203" s="1377"/>
      <c r="L203" s="1377"/>
      <c r="M203" s="1377"/>
      <c r="N203" s="1377"/>
      <c r="O203" s="1377"/>
      <c r="P203" s="1377"/>
      <c r="Q203" s="1377"/>
      <c r="R203" s="2617"/>
      <c r="S203" s="2617"/>
      <c r="T203" s="2617"/>
      <c r="U203" s="2617"/>
      <c r="V203" s="2617"/>
      <c r="W203" s="2617"/>
      <c r="X203" s="2617"/>
      <c r="Y203" s="2617"/>
      <c r="Z203" s="2617"/>
      <c r="AA203" s="2617"/>
      <c r="AB203" s="2617"/>
      <c r="AC203" s="2617"/>
      <c r="AD203" s="2617"/>
      <c r="AE203" s="2617"/>
      <c r="AF203" s="2617"/>
      <c r="AG203" s="2617"/>
      <c r="AH203" s="2617"/>
      <c r="AI203" s="2617"/>
      <c r="AJ203" s="2617"/>
      <c r="AK203" s="2618"/>
      <c r="AL203" s="1453">
        <f t="shared" si="6"/>
        <v>0</v>
      </c>
      <c r="AM203" s="1456"/>
      <c r="AN203" s="317"/>
    </row>
    <row r="204" spans="2:40" s="311" customFormat="1" x14ac:dyDescent="0.4">
      <c r="C204" s="1388"/>
      <c r="D204" s="1364"/>
      <c r="E204" s="1363" t="s">
        <v>1210</v>
      </c>
      <c r="F204" s="1365"/>
      <c r="G204" s="1377"/>
      <c r="H204" s="1377"/>
      <c r="I204" s="1377"/>
      <c r="J204" s="1377"/>
      <c r="K204" s="1377"/>
      <c r="L204" s="1377"/>
      <c r="M204" s="1377"/>
      <c r="N204" s="1377"/>
      <c r="O204" s="1377"/>
      <c r="P204" s="1377"/>
      <c r="Q204" s="1377"/>
      <c r="R204" s="2617">
        <f>+SUMIF(CDSPS_TK,AM204,CDSPS_CKN)</f>
        <v>0</v>
      </c>
      <c r="S204" s="2617"/>
      <c r="T204" s="2617"/>
      <c r="U204" s="2617"/>
      <c r="V204" s="2617"/>
      <c r="W204" s="2617"/>
      <c r="X204" s="2617"/>
      <c r="Y204" s="2617"/>
      <c r="Z204" s="2617"/>
      <c r="AA204" s="2617"/>
      <c r="AB204" s="2617">
        <f>+SUMIF(CDSPS_TK,AM204,CDSPS_DKN)</f>
        <v>0</v>
      </c>
      <c r="AC204" s="2617"/>
      <c r="AD204" s="2617"/>
      <c r="AE204" s="2617"/>
      <c r="AF204" s="2617"/>
      <c r="AG204" s="2617"/>
      <c r="AH204" s="2617"/>
      <c r="AI204" s="2617"/>
      <c r="AJ204" s="2617"/>
      <c r="AK204" s="2618"/>
      <c r="AL204" s="1453">
        <f t="shared" si="6"/>
        <v>0</v>
      </c>
      <c r="AM204" s="1459">
        <v>2411</v>
      </c>
      <c r="AN204" s="317"/>
    </row>
    <row r="205" spans="2:40" s="311" customFormat="1" x14ac:dyDescent="0.4">
      <c r="C205" s="1388"/>
      <c r="D205" s="1364"/>
      <c r="E205" s="1363" t="s">
        <v>2825</v>
      </c>
      <c r="F205" s="1365"/>
      <c r="G205" s="1377"/>
      <c r="H205" s="1377"/>
      <c r="I205" s="1377"/>
      <c r="J205" s="1377"/>
      <c r="K205" s="1377"/>
      <c r="L205" s="1377"/>
      <c r="M205" s="1377"/>
      <c r="N205" s="1377"/>
      <c r="O205" s="1377"/>
      <c r="P205" s="1377"/>
      <c r="Q205" s="1377"/>
      <c r="R205" s="2617">
        <f>+SUMIF(CDSPS_TK,AM205,CDSPS_CKN)</f>
        <v>0</v>
      </c>
      <c r="S205" s="2617"/>
      <c r="T205" s="2617"/>
      <c r="U205" s="2617"/>
      <c r="V205" s="2617"/>
      <c r="W205" s="2617"/>
      <c r="X205" s="2617"/>
      <c r="Y205" s="2617"/>
      <c r="Z205" s="2617"/>
      <c r="AA205" s="2617"/>
      <c r="AB205" s="2617">
        <f>+SUMIF(CDSPS_TK,AM205,CDSPS_DKN)</f>
        <v>0</v>
      </c>
      <c r="AC205" s="2617"/>
      <c r="AD205" s="2617"/>
      <c r="AE205" s="2617"/>
      <c r="AF205" s="2617"/>
      <c r="AG205" s="2617"/>
      <c r="AH205" s="2617"/>
      <c r="AI205" s="2617"/>
      <c r="AJ205" s="2617"/>
      <c r="AK205" s="2618"/>
      <c r="AL205" s="1453">
        <f t="shared" si="6"/>
        <v>0</v>
      </c>
      <c r="AM205" s="1459">
        <v>2412</v>
      </c>
      <c r="AN205" s="317"/>
    </row>
    <row r="206" spans="2:40" s="311" customFormat="1" x14ac:dyDescent="0.4">
      <c r="C206" s="1388"/>
      <c r="D206" s="1364"/>
      <c r="E206" s="1363" t="s">
        <v>2826</v>
      </c>
      <c r="F206" s="1365"/>
      <c r="G206" s="1377"/>
      <c r="H206" s="1377"/>
      <c r="I206" s="1377"/>
      <c r="J206" s="1377"/>
      <c r="K206" s="1377"/>
      <c r="L206" s="1377"/>
      <c r="M206" s="1377"/>
      <c r="N206" s="1377"/>
      <c r="O206" s="1377"/>
      <c r="P206" s="1377"/>
      <c r="Q206" s="1377"/>
      <c r="R206" s="2617">
        <f>+SUMIF(CDSPS_TK,AM206,CDSPS_CKN)</f>
        <v>0</v>
      </c>
      <c r="S206" s="2617"/>
      <c r="T206" s="2617"/>
      <c r="U206" s="2617"/>
      <c r="V206" s="2617"/>
      <c r="W206" s="2617"/>
      <c r="X206" s="2617"/>
      <c r="Y206" s="2617"/>
      <c r="Z206" s="2617"/>
      <c r="AA206" s="2617"/>
      <c r="AB206" s="2617">
        <f>+SUMIF(CDSPS_TK,AM206,CDSPS_DKN)</f>
        <v>0</v>
      </c>
      <c r="AC206" s="2617"/>
      <c r="AD206" s="2617"/>
      <c r="AE206" s="2617"/>
      <c r="AF206" s="2617"/>
      <c r="AG206" s="2617"/>
      <c r="AH206" s="2617"/>
      <c r="AI206" s="2617"/>
      <c r="AJ206" s="2617"/>
      <c r="AK206" s="2618"/>
      <c r="AL206" s="1453">
        <f t="shared" ref="AL206" si="7">IF(SUM(R206:AK206)&gt;1,1,0)</f>
        <v>0</v>
      </c>
      <c r="AM206" s="1459">
        <v>2413</v>
      </c>
      <c r="AN206" s="317"/>
    </row>
    <row r="207" spans="2:40" s="311" customFormat="1" x14ac:dyDescent="0.4">
      <c r="C207" s="1388"/>
      <c r="D207" s="1364"/>
      <c r="E207" s="1363" t="s">
        <v>2827</v>
      </c>
      <c r="F207" s="1365"/>
      <c r="G207" s="1377"/>
      <c r="H207" s="1377"/>
      <c r="I207" s="1377"/>
      <c r="J207" s="1377"/>
      <c r="K207" s="1377"/>
      <c r="L207" s="1377"/>
      <c r="M207" s="1377"/>
      <c r="N207" s="1377"/>
      <c r="O207" s="1377"/>
      <c r="P207" s="1377"/>
      <c r="Q207" s="1377"/>
      <c r="R207" s="2617">
        <f>+SUMIF(CDSPS_TK,AM207,CDSPS_CKN)</f>
        <v>0</v>
      </c>
      <c r="S207" s="2617"/>
      <c r="T207" s="2617"/>
      <c r="U207" s="2617"/>
      <c r="V207" s="2617"/>
      <c r="W207" s="2617"/>
      <c r="X207" s="2617"/>
      <c r="Y207" s="2617"/>
      <c r="Z207" s="2617"/>
      <c r="AA207" s="2617"/>
      <c r="AB207" s="2617">
        <f>+SUMIF(CDSPS_TK,AM207,CDSPS_DKN)</f>
        <v>0</v>
      </c>
      <c r="AC207" s="2617"/>
      <c r="AD207" s="2617"/>
      <c r="AE207" s="2617"/>
      <c r="AF207" s="2617"/>
      <c r="AG207" s="2617"/>
      <c r="AH207" s="2617"/>
      <c r="AI207" s="2617"/>
      <c r="AJ207" s="2617"/>
      <c r="AK207" s="2618"/>
      <c r="AL207" s="1453">
        <f t="shared" si="6"/>
        <v>0</v>
      </c>
      <c r="AM207" s="1459">
        <v>2414</v>
      </c>
      <c r="AN207" s="317"/>
    </row>
    <row r="208" spans="2:40" s="323" customFormat="1" x14ac:dyDescent="0.4">
      <c r="C208" s="1372"/>
      <c r="D208" s="1373"/>
      <c r="E208" s="1374"/>
      <c r="F208" s="1374"/>
      <c r="G208" s="1380"/>
      <c r="H208" s="1380"/>
      <c r="I208" s="1380"/>
      <c r="J208" s="1380"/>
      <c r="K208" s="1380"/>
      <c r="L208" s="1380" t="s">
        <v>331</v>
      </c>
      <c r="M208" s="1380"/>
      <c r="N208" s="1380"/>
      <c r="O208" s="1380"/>
      <c r="P208" s="1380"/>
      <c r="Q208" s="1380"/>
      <c r="R208" s="2637">
        <f>SUM(R204:V207)</f>
        <v>0</v>
      </c>
      <c r="S208" s="2637"/>
      <c r="T208" s="2637"/>
      <c r="U208" s="2637"/>
      <c r="V208" s="2637"/>
      <c r="W208" s="2637">
        <f>SUM(W204:AA207)</f>
        <v>0</v>
      </c>
      <c r="X208" s="2637"/>
      <c r="Y208" s="2637"/>
      <c r="Z208" s="2637"/>
      <c r="AA208" s="2637"/>
      <c r="AB208" s="2637">
        <f>SUM(AB204:AF207)</f>
        <v>0</v>
      </c>
      <c r="AC208" s="2637"/>
      <c r="AD208" s="2637"/>
      <c r="AE208" s="2637"/>
      <c r="AF208" s="2637"/>
      <c r="AG208" s="2637">
        <f>SUM(AG204:AK207)</f>
        <v>0</v>
      </c>
      <c r="AH208" s="2637"/>
      <c r="AI208" s="2637"/>
      <c r="AJ208" s="2637"/>
      <c r="AK208" s="2638"/>
      <c r="AL208" s="1453">
        <f>IF(SUM(R208:AK208)&gt;1,1,0)</f>
        <v>0</v>
      </c>
      <c r="AM208" s="1456"/>
      <c r="AN208" s="326"/>
    </row>
    <row r="209" spans="2:40" s="323" customFormat="1" ht="14" x14ac:dyDescent="0.4">
      <c r="C209" s="322"/>
      <c r="E209" s="324"/>
      <c r="F209" s="324"/>
      <c r="G209" s="325"/>
      <c r="H209" s="325"/>
      <c r="I209" s="325"/>
      <c r="J209" s="325"/>
      <c r="K209" s="325"/>
      <c r="L209" s="325"/>
      <c r="M209" s="325"/>
      <c r="N209" s="325"/>
      <c r="O209" s="325"/>
      <c r="P209" s="325"/>
      <c r="Q209" s="325"/>
      <c r="R209" s="338"/>
      <c r="S209" s="338"/>
      <c r="T209" s="338"/>
      <c r="U209" s="338"/>
      <c r="V209" s="338"/>
      <c r="W209" s="325"/>
      <c r="X209" s="325"/>
      <c r="Y209" s="325"/>
      <c r="Z209" s="325"/>
      <c r="AA209" s="325"/>
      <c r="AB209" s="338"/>
      <c r="AC209" s="338"/>
      <c r="AD209" s="338"/>
      <c r="AE209" s="338"/>
      <c r="AF209" s="338"/>
      <c r="AG209" s="325"/>
      <c r="AH209" s="325"/>
      <c r="AI209" s="325"/>
      <c r="AJ209" s="325"/>
      <c r="AK209" s="325"/>
      <c r="AL209" s="1453">
        <v>1</v>
      </c>
      <c r="AM209" s="1456"/>
      <c r="AN209" s="326"/>
    </row>
    <row r="210" spans="2:40" s="323" customFormat="1" ht="14.25" customHeight="1" x14ac:dyDescent="0.4">
      <c r="B210" s="327" t="s">
        <v>2702</v>
      </c>
      <c r="C210" s="322" t="s">
        <v>2828</v>
      </c>
      <c r="E210" s="324"/>
      <c r="F210" s="324"/>
      <c r="G210" s="325"/>
      <c r="H210" s="325"/>
      <c r="I210" s="325"/>
      <c r="J210" s="325"/>
      <c r="K210" s="325"/>
      <c r="L210" s="325"/>
      <c r="M210" s="341">
        <v>2111</v>
      </c>
      <c r="N210" s="341"/>
      <c r="O210" s="341"/>
      <c r="P210" s="341"/>
      <c r="Q210" s="341">
        <v>2112</v>
      </c>
      <c r="R210" s="341"/>
      <c r="S210" s="341"/>
      <c r="T210" s="341"/>
      <c r="U210" s="341">
        <v>2113</v>
      </c>
      <c r="V210" s="341"/>
      <c r="W210" s="341"/>
      <c r="X210" s="341"/>
      <c r="Y210" s="341">
        <v>2114</v>
      </c>
      <c r="Z210" s="341"/>
      <c r="AA210" s="341"/>
      <c r="AB210" s="341"/>
      <c r="AC210" s="341">
        <v>2118</v>
      </c>
      <c r="AD210" s="341"/>
      <c r="AE210" s="341"/>
      <c r="AF210" s="341"/>
      <c r="AG210" s="341"/>
      <c r="AH210" s="341"/>
      <c r="AI210" s="341">
        <v>211</v>
      </c>
      <c r="AJ210" s="341"/>
      <c r="AK210" s="341"/>
      <c r="AL210" s="1453">
        <v>1</v>
      </c>
      <c r="AM210" s="1456"/>
      <c r="AN210" s="337"/>
    </row>
    <row r="211" spans="2:40" s="311" customFormat="1" ht="35.25" customHeight="1" x14ac:dyDescent="0.4">
      <c r="C211" s="2622" t="s">
        <v>332</v>
      </c>
      <c r="D211" s="2623"/>
      <c r="E211" s="2623"/>
      <c r="F211" s="2623"/>
      <c r="G211" s="2623"/>
      <c r="H211" s="2623"/>
      <c r="I211" s="2623"/>
      <c r="J211" s="2623"/>
      <c r="K211" s="2623"/>
      <c r="L211" s="2623"/>
      <c r="M211" s="2587" t="s">
        <v>146</v>
      </c>
      <c r="N211" s="2587"/>
      <c r="O211" s="2587"/>
      <c r="P211" s="2587"/>
      <c r="Q211" s="2587" t="s">
        <v>147</v>
      </c>
      <c r="R211" s="2587"/>
      <c r="S211" s="2587"/>
      <c r="T211" s="2587"/>
      <c r="U211" s="2587" t="s">
        <v>148</v>
      </c>
      <c r="V211" s="2587"/>
      <c r="W211" s="2587"/>
      <c r="X211" s="2587"/>
      <c r="Y211" s="2587" t="s">
        <v>149</v>
      </c>
      <c r="Z211" s="2587"/>
      <c r="AA211" s="2587"/>
      <c r="AB211" s="2587"/>
      <c r="AC211" s="2587" t="s">
        <v>1213</v>
      </c>
      <c r="AD211" s="2587"/>
      <c r="AE211" s="2587"/>
      <c r="AF211" s="2587"/>
      <c r="AG211" s="2587" t="s">
        <v>82</v>
      </c>
      <c r="AH211" s="2587"/>
      <c r="AI211" s="2587"/>
      <c r="AJ211" s="2587"/>
      <c r="AK211" s="2636"/>
      <c r="AL211" s="1454">
        <f>IF($AL$220&gt;0,1,0)</f>
        <v>0</v>
      </c>
      <c r="AM211" s="1456"/>
      <c r="AN211" s="317"/>
    </row>
    <row r="212" spans="2:40" s="323" customFormat="1" ht="14.25" customHeight="1" x14ac:dyDescent="0.4">
      <c r="C212" s="2579" t="s">
        <v>1211</v>
      </c>
      <c r="D212" s="2580"/>
      <c r="E212" s="2580"/>
      <c r="F212" s="2580"/>
      <c r="G212" s="2536"/>
      <c r="H212" s="2536"/>
      <c r="I212" s="2536"/>
      <c r="J212" s="2536"/>
      <c r="K212" s="2536"/>
      <c r="L212" s="2536"/>
      <c r="M212" s="2528"/>
      <c r="N212" s="2528"/>
      <c r="O212" s="2528"/>
      <c r="P212" s="2528"/>
      <c r="Q212" s="2528"/>
      <c r="R212" s="2528"/>
      <c r="S212" s="2528"/>
      <c r="T212" s="2528"/>
      <c r="U212" s="2528"/>
      <c r="V212" s="2528"/>
      <c r="W212" s="2528"/>
      <c r="X212" s="2528"/>
      <c r="Y212" s="2528"/>
      <c r="Z212" s="2528"/>
      <c r="AA212" s="2528"/>
      <c r="AB212" s="2528"/>
      <c r="AC212" s="2528"/>
      <c r="AD212" s="2528"/>
      <c r="AE212" s="2528"/>
      <c r="AF212" s="2528"/>
      <c r="AG212" s="2528"/>
      <c r="AH212" s="2528"/>
      <c r="AI212" s="2528"/>
      <c r="AJ212" s="2528"/>
      <c r="AK212" s="2616"/>
      <c r="AL212" s="1453">
        <f>IF($AL$220&gt;0,1,0)</f>
        <v>0</v>
      </c>
      <c r="AM212" s="1456"/>
      <c r="AN212" s="326"/>
    </row>
    <row r="213" spans="2:40" s="311" customFormat="1" x14ac:dyDescent="0.4">
      <c r="C213" s="2573" t="s">
        <v>333</v>
      </c>
      <c r="D213" s="2574"/>
      <c r="E213" s="2574"/>
      <c r="F213" s="2574"/>
      <c r="G213" s="2521"/>
      <c r="H213" s="2521"/>
      <c r="I213" s="2521"/>
      <c r="J213" s="2521"/>
      <c r="K213" s="2521"/>
      <c r="L213" s="2521"/>
      <c r="M213" s="2529">
        <f>+SUMIF(CDSPS_TK,M210,CDSPS_DKN)</f>
        <v>0</v>
      </c>
      <c r="N213" s="2529"/>
      <c r="O213" s="2529"/>
      <c r="P213" s="2529"/>
      <c r="Q213" s="2529">
        <f>+SUMIF(CDSPS_TK,Q210,CDSPS_DKN)</f>
        <v>0</v>
      </c>
      <c r="R213" s="2529"/>
      <c r="S213" s="2529"/>
      <c r="T213" s="2529"/>
      <c r="U213" s="2529">
        <f>+SUMIF(CDSPS_TK,U210,CDSPS_DKN)</f>
        <v>0</v>
      </c>
      <c r="V213" s="2529"/>
      <c r="W213" s="2529"/>
      <c r="X213" s="2529"/>
      <c r="Y213" s="2529">
        <f>+SUMIF(CDSPS_TK,Y210,CDSPS_DKN)</f>
        <v>0</v>
      </c>
      <c r="Z213" s="2529"/>
      <c r="AA213" s="2529"/>
      <c r="AB213" s="2529"/>
      <c r="AC213" s="2529">
        <f>+SUMIF(CDSPS_TK,AC210,CDSPS_DKN)</f>
        <v>0</v>
      </c>
      <c r="AD213" s="2529"/>
      <c r="AE213" s="2529"/>
      <c r="AF213" s="2529"/>
      <c r="AG213" s="2529">
        <f t="shared" ref="AG213:AG220" si="8">+SUM(M213:AF213)</f>
        <v>0</v>
      </c>
      <c r="AH213" s="2529"/>
      <c r="AI213" s="2529"/>
      <c r="AJ213" s="2529"/>
      <c r="AK213" s="2605"/>
      <c r="AL213" s="1453">
        <f>IF($AL$220&gt;0,1,0)</f>
        <v>0</v>
      </c>
      <c r="AM213" s="1456"/>
      <c r="AN213" s="317"/>
    </row>
    <row r="214" spans="2:40" s="311" customFormat="1" x14ac:dyDescent="0.4">
      <c r="C214" s="2573" t="s">
        <v>2829</v>
      </c>
      <c r="D214" s="2574"/>
      <c r="E214" s="2574"/>
      <c r="F214" s="2574"/>
      <c r="G214" s="2521"/>
      <c r="H214" s="2521"/>
      <c r="I214" s="2521"/>
      <c r="J214" s="2521"/>
      <c r="K214" s="2521"/>
      <c r="L214" s="2521"/>
      <c r="M214" s="2529">
        <f>+VLOOKUP(M210,Bang_CDSPS,5,0)</f>
        <v>0</v>
      </c>
      <c r="N214" s="2529"/>
      <c r="O214" s="2529"/>
      <c r="P214" s="2529"/>
      <c r="Q214" s="2529">
        <f>+VLOOKUP(Q210,Bang_CDSPS,5,0)</f>
        <v>0</v>
      </c>
      <c r="R214" s="2529"/>
      <c r="S214" s="2529"/>
      <c r="T214" s="2529"/>
      <c r="U214" s="2529">
        <f>+VLOOKUP(U210,Bang_CDSPS,5,0)</f>
        <v>0</v>
      </c>
      <c r="V214" s="2529"/>
      <c r="W214" s="2529"/>
      <c r="X214" s="2529"/>
      <c r="Y214" s="2529">
        <f>+VLOOKUP(Y210,Bang_CDSPS,5,0)</f>
        <v>0</v>
      </c>
      <c r="Z214" s="2529"/>
      <c r="AA214" s="2529"/>
      <c r="AB214" s="2529"/>
      <c r="AC214" s="2529">
        <f>+VLOOKUP(AC210,Bang_CDSPS,5,0)</f>
        <v>0</v>
      </c>
      <c r="AD214" s="2529"/>
      <c r="AE214" s="2529"/>
      <c r="AF214" s="2529"/>
      <c r="AG214" s="2529">
        <f t="shared" si="8"/>
        <v>0</v>
      </c>
      <c r="AH214" s="2529"/>
      <c r="AI214" s="2529"/>
      <c r="AJ214" s="2529"/>
      <c r="AK214" s="2605"/>
      <c r="AL214" s="1453">
        <f t="shared" ref="AL214:AL228" si="9">IF(AG214&gt;0,1,0)</f>
        <v>0</v>
      </c>
      <c r="AM214" s="1456"/>
      <c r="AN214" s="317"/>
    </row>
    <row r="215" spans="2:40" s="311" customFormat="1" x14ac:dyDescent="0.4">
      <c r="C215" s="2573" t="s">
        <v>2830</v>
      </c>
      <c r="D215" s="2574"/>
      <c r="E215" s="2574"/>
      <c r="F215" s="2574"/>
      <c r="G215" s="2521"/>
      <c r="H215" s="2521"/>
      <c r="I215" s="2521"/>
      <c r="J215" s="2521"/>
      <c r="K215" s="2521"/>
      <c r="L215" s="2521"/>
      <c r="M215" s="2529"/>
      <c r="N215" s="2529"/>
      <c r="O215" s="2529"/>
      <c r="P215" s="2529"/>
      <c r="Q215" s="2529"/>
      <c r="R215" s="2529"/>
      <c r="S215" s="2529"/>
      <c r="T215" s="2529"/>
      <c r="U215" s="2529"/>
      <c r="V215" s="2529"/>
      <c r="W215" s="2529"/>
      <c r="X215" s="2529"/>
      <c r="Y215" s="2529"/>
      <c r="Z215" s="2529"/>
      <c r="AA215" s="2529"/>
      <c r="AB215" s="2529"/>
      <c r="AC215" s="2529"/>
      <c r="AD215" s="2529"/>
      <c r="AE215" s="2529"/>
      <c r="AF215" s="2529"/>
      <c r="AG215" s="2529">
        <f t="shared" si="8"/>
        <v>0</v>
      </c>
      <c r="AH215" s="2529"/>
      <c r="AI215" s="2529"/>
      <c r="AJ215" s="2529"/>
      <c r="AK215" s="2605"/>
      <c r="AL215" s="1453">
        <f t="shared" si="9"/>
        <v>0</v>
      </c>
      <c r="AM215" s="1456"/>
      <c r="AN215" s="317"/>
    </row>
    <row r="216" spans="2:40" s="311" customFormat="1" x14ac:dyDescent="0.4">
      <c r="C216" s="2573" t="s">
        <v>2831</v>
      </c>
      <c r="D216" s="2574"/>
      <c r="E216" s="2574"/>
      <c r="F216" s="2574"/>
      <c r="G216" s="2521"/>
      <c r="H216" s="2521"/>
      <c r="I216" s="2521"/>
      <c r="J216" s="2521"/>
      <c r="K216" s="2521"/>
      <c r="L216" s="2521"/>
      <c r="M216" s="2529"/>
      <c r="N216" s="2529"/>
      <c r="O216" s="2529"/>
      <c r="P216" s="2529"/>
      <c r="Q216" s="2529"/>
      <c r="R216" s="2529"/>
      <c r="S216" s="2529"/>
      <c r="T216" s="2529"/>
      <c r="U216" s="2529"/>
      <c r="V216" s="2529"/>
      <c r="W216" s="2529"/>
      <c r="X216" s="2529"/>
      <c r="Y216" s="2529"/>
      <c r="Z216" s="2529"/>
      <c r="AA216" s="2529"/>
      <c r="AB216" s="2529"/>
      <c r="AC216" s="2529"/>
      <c r="AD216" s="2529"/>
      <c r="AE216" s="2529"/>
      <c r="AF216" s="2529"/>
      <c r="AG216" s="2529">
        <f t="shared" si="8"/>
        <v>0</v>
      </c>
      <c r="AH216" s="2529"/>
      <c r="AI216" s="2529"/>
      <c r="AJ216" s="2529"/>
      <c r="AK216" s="2605"/>
      <c r="AL216" s="1453">
        <f t="shared" si="9"/>
        <v>0</v>
      </c>
      <c r="AM216" s="1456"/>
      <c r="AN216" s="317"/>
    </row>
    <row r="217" spans="2:40" s="311" customFormat="1" x14ac:dyDescent="0.4">
      <c r="C217" s="2573" t="s">
        <v>2832</v>
      </c>
      <c r="D217" s="2574"/>
      <c r="E217" s="2574"/>
      <c r="F217" s="2574"/>
      <c r="G217" s="2521"/>
      <c r="H217" s="2521"/>
      <c r="I217" s="2521"/>
      <c r="J217" s="2521"/>
      <c r="K217" s="2521"/>
      <c r="L217" s="2521"/>
      <c r="M217" s="2529"/>
      <c r="N217" s="2529"/>
      <c r="O217" s="2529"/>
      <c r="P217" s="2529"/>
      <c r="Q217" s="2529"/>
      <c r="R217" s="2529"/>
      <c r="S217" s="2529"/>
      <c r="T217" s="2529"/>
      <c r="U217" s="2529"/>
      <c r="V217" s="2529"/>
      <c r="W217" s="2529"/>
      <c r="X217" s="2529"/>
      <c r="Y217" s="2529"/>
      <c r="Z217" s="2529"/>
      <c r="AA217" s="2529"/>
      <c r="AB217" s="2529"/>
      <c r="AC217" s="2529"/>
      <c r="AD217" s="2529"/>
      <c r="AE217" s="2529"/>
      <c r="AF217" s="2529"/>
      <c r="AG217" s="2529">
        <f t="shared" si="8"/>
        <v>0</v>
      </c>
      <c r="AH217" s="2529"/>
      <c r="AI217" s="2529"/>
      <c r="AJ217" s="2529"/>
      <c r="AK217" s="2605"/>
      <c r="AL217" s="1453">
        <f t="shared" si="9"/>
        <v>0</v>
      </c>
      <c r="AM217" s="1456"/>
      <c r="AN217" s="317"/>
    </row>
    <row r="218" spans="2:40" s="311" customFormat="1" x14ac:dyDescent="0.4">
      <c r="C218" s="2573" t="s">
        <v>2833</v>
      </c>
      <c r="D218" s="2574"/>
      <c r="E218" s="2574"/>
      <c r="F218" s="2574"/>
      <c r="G218" s="2521"/>
      <c r="H218" s="2521"/>
      <c r="I218" s="2521"/>
      <c r="J218" s="2521"/>
      <c r="K218" s="2521"/>
      <c r="L218" s="2521"/>
      <c r="M218" s="2529">
        <f>+SUMIF(CDSPS_TK,M210,CDSPS_PSC)</f>
        <v>0</v>
      </c>
      <c r="N218" s="2529"/>
      <c r="O218" s="2529"/>
      <c r="P218" s="2529"/>
      <c r="Q218" s="2529">
        <f>+SUMIF(CDSPS_TK,Q210,CDSPS_PSC)</f>
        <v>0</v>
      </c>
      <c r="R218" s="2529"/>
      <c r="S218" s="2529"/>
      <c r="T218" s="2529"/>
      <c r="U218" s="2529">
        <f>+SUMIF(CDSPS_TK,U210,CDSPS_PSC)</f>
        <v>0</v>
      </c>
      <c r="V218" s="2529"/>
      <c r="W218" s="2529"/>
      <c r="X218" s="2529"/>
      <c r="Y218" s="2529">
        <f>+SUMIF(CDSPS_TK,Y210,CDSPS_PSC)</f>
        <v>0</v>
      </c>
      <c r="Z218" s="2529"/>
      <c r="AA218" s="2529"/>
      <c r="AB218" s="2529"/>
      <c r="AC218" s="2529">
        <f>+SUMIF(CDSPS_TK,AC210,CDSPS_PSC)</f>
        <v>0</v>
      </c>
      <c r="AD218" s="2529"/>
      <c r="AE218" s="2529"/>
      <c r="AF218" s="2529"/>
      <c r="AG218" s="2529">
        <f t="shared" si="8"/>
        <v>0</v>
      </c>
      <c r="AH218" s="2529"/>
      <c r="AI218" s="2529"/>
      <c r="AJ218" s="2529"/>
      <c r="AK218" s="2605"/>
      <c r="AL218" s="1453">
        <f t="shared" si="9"/>
        <v>0</v>
      </c>
      <c r="AM218" s="1456"/>
      <c r="AN218" s="317"/>
    </row>
    <row r="219" spans="2:40" s="311" customFormat="1" x14ac:dyDescent="0.4">
      <c r="C219" s="2571" t="s">
        <v>2834</v>
      </c>
      <c r="D219" s="2572"/>
      <c r="E219" s="2572"/>
      <c r="F219" s="2572"/>
      <c r="G219" s="2560"/>
      <c r="H219" s="2560"/>
      <c r="I219" s="2560"/>
      <c r="J219" s="2560"/>
      <c r="K219" s="2560"/>
      <c r="L219" s="2560"/>
      <c r="M219" s="2561"/>
      <c r="N219" s="2561"/>
      <c r="O219" s="2561"/>
      <c r="P219" s="2561"/>
      <c r="Q219" s="2561"/>
      <c r="R219" s="2561"/>
      <c r="S219" s="2561"/>
      <c r="T219" s="2561"/>
      <c r="U219" s="2561"/>
      <c r="V219" s="2561"/>
      <c r="W219" s="2561"/>
      <c r="X219" s="2561"/>
      <c r="Y219" s="2561"/>
      <c r="Z219" s="2561"/>
      <c r="AA219" s="2561"/>
      <c r="AB219" s="2561"/>
      <c r="AC219" s="2561"/>
      <c r="AD219" s="2561"/>
      <c r="AE219" s="2561"/>
      <c r="AF219" s="2561"/>
      <c r="AG219" s="2561">
        <f t="shared" si="8"/>
        <v>0</v>
      </c>
      <c r="AH219" s="2561"/>
      <c r="AI219" s="2561"/>
      <c r="AJ219" s="2561"/>
      <c r="AK219" s="2613"/>
      <c r="AL219" s="1453">
        <f t="shared" si="9"/>
        <v>0</v>
      </c>
      <c r="AM219" s="1456"/>
      <c r="AN219" s="317"/>
    </row>
    <row r="220" spans="2:40" s="311" customFormat="1" ht="16.5" x14ac:dyDescent="0.4">
      <c r="C220" s="2588" t="s">
        <v>334</v>
      </c>
      <c r="D220" s="2589"/>
      <c r="E220" s="2589"/>
      <c r="F220" s="2589"/>
      <c r="G220" s="2551"/>
      <c r="H220" s="2551"/>
      <c r="I220" s="2551"/>
      <c r="J220" s="2551"/>
      <c r="K220" s="2551"/>
      <c r="L220" s="2551"/>
      <c r="M220" s="2614">
        <f>+SUM(M213:P216)-SUM(M217:P219)</f>
        <v>0</v>
      </c>
      <c r="N220" s="2614"/>
      <c r="O220" s="2614"/>
      <c r="P220" s="2614"/>
      <c r="Q220" s="2614">
        <f>+SUM(Q213:T216)-SUM(Q217:T219)</f>
        <v>0</v>
      </c>
      <c r="R220" s="2614"/>
      <c r="S220" s="2614"/>
      <c r="T220" s="2614"/>
      <c r="U220" s="2614">
        <f>+SUM(U213:X216)-SUM(U217:X219)</f>
        <v>0</v>
      </c>
      <c r="V220" s="2614"/>
      <c r="W220" s="2614"/>
      <c r="X220" s="2614"/>
      <c r="Y220" s="2614">
        <f>+SUM(Y213:AB216)-SUM(Y217:AB219)</f>
        <v>0</v>
      </c>
      <c r="Z220" s="2614"/>
      <c r="AA220" s="2614"/>
      <c r="AB220" s="2614"/>
      <c r="AC220" s="2614">
        <f>+SUM(AC213:AF216)-SUM(AC217:AF219)</f>
        <v>0</v>
      </c>
      <c r="AD220" s="2614"/>
      <c r="AE220" s="2614"/>
      <c r="AF220" s="2614"/>
      <c r="AG220" s="2614">
        <f t="shared" si="8"/>
        <v>0</v>
      </c>
      <c r="AH220" s="2614"/>
      <c r="AI220" s="2614"/>
      <c r="AJ220" s="2614"/>
      <c r="AK220" s="2615"/>
      <c r="AL220" s="1453">
        <f t="shared" si="9"/>
        <v>0</v>
      </c>
      <c r="AM220" s="1460">
        <f>+VLOOKUP(211,Bang_CDSPS,7,0)-AG220</f>
        <v>0</v>
      </c>
      <c r="AN220" s="317"/>
    </row>
    <row r="221" spans="2:40" s="323" customFormat="1" x14ac:dyDescent="0.4">
      <c r="C221" s="2610" t="s">
        <v>335</v>
      </c>
      <c r="D221" s="2611"/>
      <c r="E221" s="2611"/>
      <c r="F221" s="2611"/>
      <c r="G221" s="2612"/>
      <c r="H221" s="2612"/>
      <c r="I221" s="2612"/>
      <c r="J221" s="2612"/>
      <c r="K221" s="2612"/>
      <c r="L221" s="2612"/>
      <c r="M221" s="2547"/>
      <c r="N221" s="2547"/>
      <c r="O221" s="2547"/>
      <c r="P221" s="2547"/>
      <c r="Q221" s="2547"/>
      <c r="R221" s="2547"/>
      <c r="S221" s="2547"/>
      <c r="T221" s="2547"/>
      <c r="U221" s="2547"/>
      <c r="V221" s="2547"/>
      <c r="W221" s="2547"/>
      <c r="X221" s="2547"/>
      <c r="Y221" s="2547"/>
      <c r="Z221" s="2547"/>
      <c r="AA221" s="2547"/>
      <c r="AB221" s="2547"/>
      <c r="AC221" s="2547"/>
      <c r="AD221" s="2547"/>
      <c r="AE221" s="2547"/>
      <c r="AF221" s="2547"/>
      <c r="AG221" s="2547"/>
      <c r="AH221" s="2547"/>
      <c r="AI221" s="2547"/>
      <c r="AJ221" s="2547"/>
      <c r="AK221" s="2609"/>
      <c r="AL221" s="1453">
        <f>IF($AL$220&gt;0,1,0)</f>
        <v>0</v>
      </c>
      <c r="AM221" s="1456"/>
      <c r="AN221" s="342" t="s">
        <v>2835</v>
      </c>
    </row>
    <row r="222" spans="2:40" s="311" customFormat="1" x14ac:dyDescent="0.4">
      <c r="C222" s="2573" t="s">
        <v>333</v>
      </c>
      <c r="D222" s="2574"/>
      <c r="E222" s="2574"/>
      <c r="F222" s="2574"/>
      <c r="G222" s="2521"/>
      <c r="H222" s="2521"/>
      <c r="I222" s="2521"/>
      <c r="J222" s="2521"/>
      <c r="K222" s="2521"/>
      <c r="L222" s="2521"/>
      <c r="M222" s="2529">
        <f>+SUMIF(Bang_TSCD!$B$16:$B$5000,M210,Bang_TSCD!$R$16:$R$5000)</f>
        <v>0</v>
      </c>
      <c r="N222" s="2529"/>
      <c r="O222" s="2529"/>
      <c r="P222" s="2529"/>
      <c r="Q222" s="2529">
        <f>+SUMIF(Bang_TSCD!$B$16:$B$5000,Q210,Bang_TSCD!$R$16:$R$5000)</f>
        <v>0</v>
      </c>
      <c r="R222" s="2529"/>
      <c r="S222" s="2529"/>
      <c r="T222" s="2529"/>
      <c r="U222" s="2529">
        <f>+SUMIF(Bang_TSCD!$B$16:$B$5000,U210,Bang_TSCD!$R$16:$R$5000)</f>
        <v>0</v>
      </c>
      <c r="V222" s="2529"/>
      <c r="W222" s="2529"/>
      <c r="X222" s="2529"/>
      <c r="Y222" s="2529">
        <f>+SUMIF(Bang_TSCD!$B$16:$B$5000,Y210,Bang_TSCD!$R$16:$R$5000)</f>
        <v>0</v>
      </c>
      <c r="Z222" s="2529"/>
      <c r="AA222" s="2529"/>
      <c r="AB222" s="2529"/>
      <c r="AC222" s="2529">
        <f>+SUMIF(Bang_TSCD!$B$16:$B$5000,AC210,Bang_TSCD!$R$16:$R$5000)</f>
        <v>0</v>
      </c>
      <c r="AD222" s="2529"/>
      <c r="AE222" s="2529"/>
      <c r="AF222" s="2529"/>
      <c r="AG222" s="2529">
        <f>+SUM(M222:AF222)</f>
        <v>0</v>
      </c>
      <c r="AH222" s="2529"/>
      <c r="AI222" s="2529"/>
      <c r="AJ222" s="2529"/>
      <c r="AK222" s="2605"/>
      <c r="AL222" s="1453">
        <f t="shared" si="9"/>
        <v>0</v>
      </c>
      <c r="AM222" s="1456"/>
      <c r="AN222" s="317"/>
    </row>
    <row r="223" spans="2:40" s="311" customFormat="1" x14ac:dyDescent="0.4">
      <c r="C223" s="2573" t="s">
        <v>2836</v>
      </c>
      <c r="D223" s="2574"/>
      <c r="E223" s="2574"/>
      <c r="F223" s="2574"/>
      <c r="G223" s="2521"/>
      <c r="H223" s="2521"/>
      <c r="I223" s="2521"/>
      <c r="J223" s="2521"/>
      <c r="K223" s="2521"/>
      <c r="L223" s="2521"/>
      <c r="M223" s="2529">
        <f>+SUMIF(Bang_TSCD!$B$16:$B$5000,M210,Bang_TSCD!$S$16:$S$5000)</f>
        <v>0</v>
      </c>
      <c r="N223" s="2529"/>
      <c r="O223" s="2529"/>
      <c r="P223" s="2529"/>
      <c r="Q223" s="2529">
        <f>+SUMIF(Bang_TSCD!$B$16:$B$5000,Q210,Bang_TSCD!$S$16:$S$5000)</f>
        <v>0</v>
      </c>
      <c r="R223" s="2529"/>
      <c r="S223" s="2529"/>
      <c r="T223" s="2529"/>
      <c r="U223" s="2529">
        <f>+SUMIF(Bang_TSCD!$B$16:$B$5000,U210,Bang_TSCD!$S$16:$S$5000)</f>
        <v>0</v>
      </c>
      <c r="V223" s="2529"/>
      <c r="W223" s="2529"/>
      <c r="X223" s="2529"/>
      <c r="Y223" s="2529">
        <f>+SUMIF(Bang_TSCD!$B$16:$B$5000,Y210,Bang_TSCD!$S$16:$S$5000)</f>
        <v>0</v>
      </c>
      <c r="Z223" s="2529"/>
      <c r="AA223" s="2529"/>
      <c r="AB223" s="2529"/>
      <c r="AC223" s="2529">
        <f>+SUMIF(Bang_TSCD!$B$16:$B$5000,AC210,Bang_TSCD!$S$16:$S$5000)</f>
        <v>0</v>
      </c>
      <c r="AD223" s="2529"/>
      <c r="AE223" s="2529"/>
      <c r="AF223" s="2529"/>
      <c r="AG223" s="2529">
        <f>+SUM(M223:AF223)</f>
        <v>0</v>
      </c>
      <c r="AH223" s="2529"/>
      <c r="AI223" s="2529"/>
      <c r="AJ223" s="2529"/>
      <c r="AK223" s="2605"/>
      <c r="AL223" s="1453">
        <f t="shared" si="9"/>
        <v>0</v>
      </c>
      <c r="AM223" s="1456"/>
      <c r="AN223" s="317"/>
    </row>
    <row r="224" spans="2:40" s="311" customFormat="1" x14ac:dyDescent="0.4">
      <c r="C224" s="2573" t="s">
        <v>2831</v>
      </c>
      <c r="D224" s="2574"/>
      <c r="E224" s="2574"/>
      <c r="F224" s="2574"/>
      <c r="G224" s="2521"/>
      <c r="H224" s="2521"/>
      <c r="I224" s="2521"/>
      <c r="J224" s="2521"/>
      <c r="K224" s="2521"/>
      <c r="L224" s="2521"/>
      <c r="M224" s="2529"/>
      <c r="N224" s="2529"/>
      <c r="O224" s="2529"/>
      <c r="P224" s="2529"/>
      <c r="Q224" s="2529"/>
      <c r="R224" s="2529"/>
      <c r="S224" s="2529"/>
      <c r="T224" s="2529"/>
      <c r="U224" s="2529"/>
      <c r="V224" s="2529"/>
      <c r="W224" s="2529"/>
      <c r="X224" s="2529"/>
      <c r="Y224" s="2529"/>
      <c r="Z224" s="2529"/>
      <c r="AA224" s="2529"/>
      <c r="AB224" s="2529"/>
      <c r="AC224" s="2529"/>
      <c r="AD224" s="2529"/>
      <c r="AE224" s="2529"/>
      <c r="AF224" s="2529"/>
      <c r="AG224" s="2529">
        <f>+SUM(M224:AF224)</f>
        <v>0</v>
      </c>
      <c r="AH224" s="2529"/>
      <c r="AI224" s="2529"/>
      <c r="AJ224" s="2529"/>
      <c r="AK224" s="2605"/>
      <c r="AL224" s="1453">
        <f t="shared" si="9"/>
        <v>0</v>
      </c>
      <c r="AM224" s="1456"/>
      <c r="AN224" s="317"/>
    </row>
    <row r="225" spans="2:40" s="311" customFormat="1" x14ac:dyDescent="0.4">
      <c r="C225" s="2573" t="s">
        <v>2832</v>
      </c>
      <c r="D225" s="2574"/>
      <c r="E225" s="2574"/>
      <c r="F225" s="2574"/>
      <c r="G225" s="2521"/>
      <c r="H225" s="2521"/>
      <c r="I225" s="2521"/>
      <c r="J225" s="2521"/>
      <c r="K225" s="2521"/>
      <c r="L225" s="2521"/>
      <c r="M225" s="2529"/>
      <c r="N225" s="2529"/>
      <c r="O225" s="2529"/>
      <c r="P225" s="2529"/>
      <c r="Q225" s="2529"/>
      <c r="R225" s="2529"/>
      <c r="S225" s="2529"/>
      <c r="T225" s="2529"/>
      <c r="U225" s="2529"/>
      <c r="V225" s="2529"/>
      <c r="W225" s="2529"/>
      <c r="X225" s="2529"/>
      <c r="Y225" s="2529"/>
      <c r="Z225" s="2529"/>
      <c r="AA225" s="2529"/>
      <c r="AB225" s="2529"/>
      <c r="AC225" s="2529"/>
      <c r="AD225" s="2529"/>
      <c r="AE225" s="2529"/>
      <c r="AF225" s="2529"/>
      <c r="AG225" s="2529">
        <f>+SUM(M225:AF225)</f>
        <v>0</v>
      </c>
      <c r="AH225" s="2529"/>
      <c r="AI225" s="2529"/>
      <c r="AJ225" s="2529"/>
      <c r="AK225" s="2605"/>
      <c r="AL225" s="1453">
        <f t="shared" si="9"/>
        <v>0</v>
      </c>
      <c r="AM225" s="1456"/>
      <c r="AN225" s="317"/>
    </row>
    <row r="226" spans="2:40" s="311" customFormat="1" x14ac:dyDescent="0.4">
      <c r="C226" s="2573" t="s">
        <v>2833</v>
      </c>
      <c r="D226" s="2574"/>
      <c r="E226" s="2574"/>
      <c r="F226" s="2574"/>
      <c r="G226" s="2521"/>
      <c r="H226" s="2521"/>
      <c r="I226" s="2521"/>
      <c r="J226" s="2521"/>
      <c r="K226" s="2521"/>
      <c r="L226" s="2521"/>
      <c r="M226" s="2529"/>
      <c r="N226" s="2529"/>
      <c r="O226" s="2529"/>
      <c r="P226" s="2529"/>
      <c r="Q226" s="2529"/>
      <c r="R226" s="2529"/>
      <c r="S226" s="2529"/>
      <c r="T226" s="2529"/>
      <c r="U226" s="2529"/>
      <c r="V226" s="2529"/>
      <c r="W226" s="2529"/>
      <c r="X226" s="2529"/>
      <c r="Y226" s="2529"/>
      <c r="Z226" s="2529"/>
      <c r="AA226" s="2529"/>
      <c r="AB226" s="2529"/>
      <c r="AC226" s="2529"/>
      <c r="AD226" s="2529"/>
      <c r="AE226" s="2529"/>
      <c r="AF226" s="2529"/>
      <c r="AG226" s="2529">
        <f>+SUM(M226:AF226)</f>
        <v>0</v>
      </c>
      <c r="AH226" s="2529"/>
      <c r="AI226" s="2529"/>
      <c r="AJ226" s="2529"/>
      <c r="AK226" s="2605"/>
      <c r="AL226" s="1453">
        <f t="shared" si="9"/>
        <v>0</v>
      </c>
      <c r="AM226" s="1456"/>
      <c r="AN226" s="337" t="s">
        <v>2791</v>
      </c>
    </row>
    <row r="227" spans="2:40" s="311" customFormat="1" x14ac:dyDescent="0.4">
      <c r="C227" s="2571" t="s">
        <v>2834</v>
      </c>
      <c r="D227" s="2572"/>
      <c r="E227" s="2572"/>
      <c r="F227" s="2572"/>
      <c r="G227" s="2560"/>
      <c r="H227" s="2560"/>
      <c r="I227" s="2560"/>
      <c r="J227" s="2560"/>
      <c r="K227" s="2560"/>
      <c r="L227" s="2560"/>
      <c r="M227" s="2561"/>
      <c r="N227" s="2561"/>
      <c r="O227" s="2561"/>
      <c r="P227" s="2561"/>
      <c r="Q227" s="2561"/>
      <c r="R227" s="2561"/>
      <c r="S227" s="2561"/>
      <c r="T227" s="2561"/>
      <c r="U227" s="2561"/>
      <c r="V227" s="2561"/>
      <c r="W227" s="2561"/>
      <c r="X227" s="2561"/>
      <c r="Y227" s="2561"/>
      <c r="Z227" s="2561"/>
      <c r="AA227" s="2561"/>
      <c r="AB227" s="2561"/>
      <c r="AC227" s="2561"/>
      <c r="AD227" s="2561"/>
      <c r="AE227" s="2561"/>
      <c r="AF227" s="2561"/>
      <c r="AG227" s="2561">
        <f>SUM(M227:AF227)</f>
        <v>0</v>
      </c>
      <c r="AH227" s="2561"/>
      <c r="AI227" s="2561"/>
      <c r="AJ227" s="2561"/>
      <c r="AK227" s="2613"/>
      <c r="AL227" s="1453">
        <f t="shared" si="9"/>
        <v>0</v>
      </c>
      <c r="AM227" s="1456"/>
      <c r="AN227" s="317"/>
    </row>
    <row r="228" spans="2:40" s="311" customFormat="1" ht="16.5" x14ac:dyDescent="0.4">
      <c r="C228" s="2588" t="s">
        <v>334</v>
      </c>
      <c r="D228" s="2589"/>
      <c r="E228" s="2589"/>
      <c r="F228" s="2589"/>
      <c r="G228" s="2551"/>
      <c r="H228" s="2551"/>
      <c r="I228" s="2551"/>
      <c r="J228" s="2551"/>
      <c r="K228" s="2551"/>
      <c r="L228" s="2551"/>
      <c r="M228" s="2614">
        <f>+SUM(M222:P224)-SUM(M225:P227)</f>
        <v>0</v>
      </c>
      <c r="N228" s="2614"/>
      <c r="O228" s="2614"/>
      <c r="P228" s="2614"/>
      <c r="Q228" s="2614">
        <f>+SUM(Q222:T224)-SUM(Q225:T227)</f>
        <v>0</v>
      </c>
      <c r="R228" s="2614"/>
      <c r="S228" s="2614"/>
      <c r="T228" s="2614"/>
      <c r="U228" s="2614">
        <f>+SUM(U222:X224)-SUM(U225:X227)</f>
        <v>0</v>
      </c>
      <c r="V228" s="2614"/>
      <c r="W228" s="2614"/>
      <c r="X228" s="2614"/>
      <c r="Y228" s="2614">
        <f>+SUM(Y222:AB224)-SUM(Y225:AB227)</f>
        <v>0</v>
      </c>
      <c r="Z228" s="2614"/>
      <c r="AA228" s="2614"/>
      <c r="AB228" s="2614"/>
      <c r="AC228" s="2614">
        <f>+SUM(AC222:AF224)-SUM(AC225:AF227)</f>
        <v>0</v>
      </c>
      <c r="AD228" s="2614"/>
      <c r="AE228" s="2614"/>
      <c r="AF228" s="2614"/>
      <c r="AG228" s="2614">
        <f>SUM(M228:AF228)</f>
        <v>0</v>
      </c>
      <c r="AH228" s="2614"/>
      <c r="AI228" s="2614"/>
      <c r="AJ228" s="2614"/>
      <c r="AK228" s="2615"/>
      <c r="AL228" s="1453">
        <f t="shared" si="9"/>
        <v>0</v>
      </c>
      <c r="AM228" s="1460">
        <f>+VLOOKUP(2141,Bang_CDSPS,8,0)-AG228</f>
        <v>0</v>
      </c>
      <c r="AN228" s="317"/>
    </row>
    <row r="229" spans="2:40" s="323" customFormat="1" x14ac:dyDescent="0.4">
      <c r="C229" s="2610" t="s">
        <v>1212</v>
      </c>
      <c r="D229" s="2611"/>
      <c r="E229" s="2611"/>
      <c r="F229" s="2611"/>
      <c r="G229" s="2612"/>
      <c r="H229" s="2612"/>
      <c r="I229" s="2612"/>
      <c r="J229" s="2612"/>
      <c r="K229" s="2612"/>
      <c r="L229" s="2612"/>
      <c r="M229" s="2547"/>
      <c r="N229" s="2547"/>
      <c r="O229" s="2547"/>
      <c r="P229" s="2547"/>
      <c r="Q229" s="2547"/>
      <c r="R229" s="2547"/>
      <c r="S229" s="2547"/>
      <c r="T229" s="2547"/>
      <c r="U229" s="2547"/>
      <c r="V229" s="2547"/>
      <c r="W229" s="2547"/>
      <c r="X229" s="2547"/>
      <c r="Y229" s="2547"/>
      <c r="Z229" s="2547"/>
      <c r="AA229" s="2547"/>
      <c r="AB229" s="2547"/>
      <c r="AC229" s="2547"/>
      <c r="AD229" s="2547"/>
      <c r="AE229" s="2547"/>
      <c r="AF229" s="2547"/>
      <c r="AG229" s="2547"/>
      <c r="AH229" s="2547"/>
      <c r="AI229" s="2547"/>
      <c r="AJ229" s="2547"/>
      <c r="AK229" s="2609"/>
      <c r="AL229" s="1453">
        <f t="shared" ref="AL229:AL236" si="10">IF($AL$220&gt;0,1,0)</f>
        <v>0</v>
      </c>
      <c r="AM229" s="1456"/>
      <c r="AN229" s="326"/>
    </row>
    <row r="230" spans="2:40" s="311" customFormat="1" x14ac:dyDescent="0.4">
      <c r="C230" s="2573" t="s">
        <v>2837</v>
      </c>
      <c r="D230" s="2574"/>
      <c r="E230" s="2574"/>
      <c r="F230" s="2574"/>
      <c r="G230" s="2521"/>
      <c r="H230" s="2521"/>
      <c r="I230" s="2521"/>
      <c r="J230" s="2521"/>
      <c r="K230" s="2521"/>
      <c r="L230" s="2521"/>
      <c r="M230" s="2529">
        <f>+M213-M222</f>
        <v>0</v>
      </c>
      <c r="N230" s="2529"/>
      <c r="O230" s="2529"/>
      <c r="P230" s="2529"/>
      <c r="Q230" s="2529">
        <f>+Q213-Q222</f>
        <v>0</v>
      </c>
      <c r="R230" s="2529"/>
      <c r="S230" s="2529"/>
      <c r="T230" s="2529"/>
      <c r="U230" s="2529">
        <f>+U213-U222</f>
        <v>0</v>
      </c>
      <c r="V230" s="2529"/>
      <c r="W230" s="2529"/>
      <c r="X230" s="2529"/>
      <c r="Y230" s="2529">
        <f>+Y213-Y222</f>
        <v>0</v>
      </c>
      <c r="Z230" s="2529"/>
      <c r="AA230" s="2529"/>
      <c r="AB230" s="2529"/>
      <c r="AC230" s="2529">
        <f>+AC213-AC222</f>
        <v>0</v>
      </c>
      <c r="AD230" s="2529"/>
      <c r="AE230" s="2529"/>
      <c r="AF230" s="2529"/>
      <c r="AG230" s="2529">
        <f>+AG213-AG222</f>
        <v>0</v>
      </c>
      <c r="AH230" s="2529"/>
      <c r="AI230" s="2529"/>
      <c r="AJ230" s="2529"/>
      <c r="AK230" s="2605"/>
      <c r="AL230" s="1453">
        <f t="shared" si="10"/>
        <v>0</v>
      </c>
      <c r="AM230" s="1456"/>
      <c r="AN230" s="317"/>
    </row>
    <row r="231" spans="2:40" s="311" customFormat="1" x14ac:dyDescent="0.4">
      <c r="C231" s="2573" t="s">
        <v>2838</v>
      </c>
      <c r="D231" s="2574"/>
      <c r="E231" s="2574"/>
      <c r="F231" s="2574"/>
      <c r="G231" s="2521"/>
      <c r="H231" s="2521"/>
      <c r="I231" s="2521"/>
      <c r="J231" s="2521"/>
      <c r="K231" s="2521"/>
      <c r="L231" s="2521"/>
      <c r="M231" s="2529">
        <f>+M220-M228</f>
        <v>0</v>
      </c>
      <c r="N231" s="2529"/>
      <c r="O231" s="2529"/>
      <c r="P231" s="2529"/>
      <c r="Q231" s="2529">
        <f>+Q220-Q228</f>
        <v>0</v>
      </c>
      <c r="R231" s="2529"/>
      <c r="S231" s="2529"/>
      <c r="T231" s="2529"/>
      <c r="U231" s="2529">
        <f>+U220-U228</f>
        <v>0</v>
      </c>
      <c r="V231" s="2529"/>
      <c r="W231" s="2529"/>
      <c r="X231" s="2529"/>
      <c r="Y231" s="2529">
        <f>+Y220-Y228</f>
        <v>0</v>
      </c>
      <c r="Z231" s="2529"/>
      <c r="AA231" s="2529"/>
      <c r="AB231" s="2529"/>
      <c r="AC231" s="2529">
        <f>+AC220-AC228</f>
        <v>0</v>
      </c>
      <c r="AD231" s="2529"/>
      <c r="AE231" s="2529"/>
      <c r="AF231" s="2529"/>
      <c r="AG231" s="2529">
        <f>+AG220-AG228</f>
        <v>0</v>
      </c>
      <c r="AH231" s="2529"/>
      <c r="AI231" s="2529"/>
      <c r="AJ231" s="2529"/>
      <c r="AK231" s="2605"/>
      <c r="AL231" s="1453">
        <f t="shared" si="10"/>
        <v>0</v>
      </c>
      <c r="AM231" s="1456"/>
      <c r="AN231" s="317"/>
    </row>
    <row r="232" spans="2:40" s="311" customFormat="1" x14ac:dyDescent="0.4">
      <c r="C232" s="1370" t="s">
        <v>2839</v>
      </c>
      <c r="D232" s="1364"/>
      <c r="E232" s="1365"/>
      <c r="F232" s="1365"/>
      <c r="G232" s="1377"/>
      <c r="H232" s="1377"/>
      <c r="I232" s="1377"/>
      <c r="J232" s="1377"/>
      <c r="K232" s="1377"/>
      <c r="L232" s="1377"/>
      <c r="M232" s="1377"/>
      <c r="N232" s="1377"/>
      <c r="O232" s="1377"/>
      <c r="P232" s="1377"/>
      <c r="Q232" s="1377"/>
      <c r="R232" s="1377"/>
      <c r="S232" s="1377"/>
      <c r="T232" s="1377"/>
      <c r="U232" s="1377"/>
      <c r="V232" s="1377"/>
      <c r="W232" s="1377"/>
      <c r="X232" s="1377"/>
      <c r="Y232" s="1377"/>
      <c r="Z232" s="1377"/>
      <c r="AA232" s="1377"/>
      <c r="AB232" s="1377"/>
      <c r="AC232" s="1377"/>
      <c r="AD232" s="1377"/>
      <c r="AE232" s="1377"/>
      <c r="AF232" s="1377"/>
      <c r="AG232" s="1377"/>
      <c r="AH232" s="1377"/>
      <c r="AI232" s="1377"/>
      <c r="AJ232" s="1377"/>
      <c r="AK232" s="1379"/>
      <c r="AL232" s="1453">
        <f t="shared" si="10"/>
        <v>0</v>
      </c>
      <c r="AM232" s="1456"/>
      <c r="AN232" s="317"/>
    </row>
    <row r="233" spans="2:40" s="311" customFormat="1" x14ac:dyDescent="0.4">
      <c r="C233" s="1370" t="s">
        <v>2840</v>
      </c>
      <c r="D233" s="1364"/>
      <c r="E233" s="1365"/>
      <c r="F233" s="1365"/>
      <c r="G233" s="1377"/>
      <c r="H233" s="1377"/>
      <c r="I233" s="1377"/>
      <c r="J233" s="1377"/>
      <c r="K233" s="1377"/>
      <c r="L233" s="1377"/>
      <c r="M233" s="1377"/>
      <c r="N233" s="1377"/>
      <c r="O233" s="1377"/>
      <c r="P233" s="1377"/>
      <c r="Q233" s="1377"/>
      <c r="R233" s="1377"/>
      <c r="S233" s="1377"/>
      <c r="T233" s="1377"/>
      <c r="U233" s="1377"/>
      <c r="V233" s="1377"/>
      <c r="W233" s="1377"/>
      <c r="X233" s="1377"/>
      <c r="Y233" s="1377"/>
      <c r="Z233" s="1377"/>
      <c r="AA233" s="1377"/>
      <c r="AB233" s="1377"/>
      <c r="AC233" s="1377"/>
      <c r="AD233" s="1377"/>
      <c r="AE233" s="1377"/>
      <c r="AF233" s="1377"/>
      <c r="AG233" s="1377"/>
      <c r="AH233" s="1377"/>
      <c r="AI233" s="1377"/>
      <c r="AJ233" s="1377"/>
      <c r="AK233" s="1379"/>
      <c r="AL233" s="1453">
        <f t="shared" si="10"/>
        <v>0</v>
      </c>
      <c r="AM233" s="1456"/>
      <c r="AN233" s="317"/>
    </row>
    <row r="234" spans="2:40" s="311" customFormat="1" x14ac:dyDescent="0.4">
      <c r="C234" s="1370" t="s">
        <v>2841</v>
      </c>
      <c r="D234" s="1364"/>
      <c r="E234" s="1365"/>
      <c r="F234" s="1365"/>
      <c r="G234" s="1377"/>
      <c r="H234" s="1377"/>
      <c r="I234" s="1377"/>
      <c r="J234" s="1377"/>
      <c r="K234" s="1377"/>
      <c r="L234" s="1377"/>
      <c r="M234" s="1377"/>
      <c r="N234" s="1377"/>
      <c r="O234" s="1377"/>
      <c r="P234" s="1377"/>
      <c r="Q234" s="1377"/>
      <c r="R234" s="1377"/>
      <c r="S234" s="1377"/>
      <c r="T234" s="1377"/>
      <c r="U234" s="1377"/>
      <c r="V234" s="1377"/>
      <c r="W234" s="1377"/>
      <c r="X234" s="1377"/>
      <c r="Y234" s="1377"/>
      <c r="Z234" s="1377"/>
      <c r="AA234" s="1377"/>
      <c r="AB234" s="1377"/>
      <c r="AC234" s="1377"/>
      <c r="AD234" s="1377"/>
      <c r="AE234" s="1377"/>
      <c r="AF234" s="1377"/>
      <c r="AG234" s="1377"/>
      <c r="AH234" s="1377"/>
      <c r="AI234" s="1377"/>
      <c r="AJ234" s="1377"/>
      <c r="AK234" s="1379"/>
      <c r="AL234" s="1453">
        <f t="shared" si="10"/>
        <v>0</v>
      </c>
      <c r="AM234" s="1456"/>
      <c r="AN234" s="317"/>
    </row>
    <row r="235" spans="2:40" s="311" customFormat="1" x14ac:dyDescent="0.4">
      <c r="C235" s="1370" t="s">
        <v>2842</v>
      </c>
      <c r="D235" s="1364"/>
      <c r="E235" s="1365"/>
      <c r="F235" s="1365"/>
      <c r="G235" s="1377"/>
      <c r="H235" s="1377"/>
      <c r="I235" s="1377"/>
      <c r="J235" s="1377"/>
      <c r="K235" s="1377"/>
      <c r="L235" s="1377"/>
      <c r="M235" s="1377"/>
      <c r="N235" s="1377"/>
      <c r="O235" s="1377"/>
      <c r="P235" s="1377"/>
      <c r="Q235" s="1377"/>
      <c r="R235" s="1377"/>
      <c r="S235" s="1377"/>
      <c r="T235" s="1377"/>
      <c r="U235" s="1377"/>
      <c r="V235" s="1377"/>
      <c r="W235" s="1377"/>
      <c r="X235" s="1377"/>
      <c r="Y235" s="1377"/>
      <c r="Z235" s="1377"/>
      <c r="AA235" s="1377"/>
      <c r="AB235" s="1377"/>
      <c r="AC235" s="1377"/>
      <c r="AD235" s="1377"/>
      <c r="AE235" s="1377"/>
      <c r="AF235" s="1377"/>
      <c r="AG235" s="1377"/>
      <c r="AH235" s="1377"/>
      <c r="AI235" s="1377"/>
      <c r="AJ235" s="1377"/>
      <c r="AK235" s="1379"/>
      <c r="AL235" s="1453">
        <f t="shared" si="10"/>
        <v>0</v>
      </c>
      <c r="AM235" s="1456"/>
      <c r="AN235" s="317"/>
    </row>
    <row r="236" spans="2:40" s="311" customFormat="1" x14ac:dyDescent="0.4">
      <c r="C236" s="1372" t="s">
        <v>2843</v>
      </c>
      <c r="D236" s="1373"/>
      <c r="E236" s="1374"/>
      <c r="F236" s="1374"/>
      <c r="G236" s="1380"/>
      <c r="H236" s="1380"/>
      <c r="I236" s="1380"/>
      <c r="J236" s="1380"/>
      <c r="K236" s="1380"/>
      <c r="L236" s="1380"/>
      <c r="M236" s="1380"/>
      <c r="N236" s="1380"/>
      <c r="O236" s="1380"/>
      <c r="P236" s="1380"/>
      <c r="Q236" s="1380"/>
      <c r="R236" s="1380"/>
      <c r="S236" s="1380"/>
      <c r="T236" s="1380"/>
      <c r="U236" s="1380"/>
      <c r="V236" s="1380"/>
      <c r="W236" s="1380"/>
      <c r="X236" s="1380"/>
      <c r="Y236" s="1380"/>
      <c r="Z236" s="1380"/>
      <c r="AA236" s="1380"/>
      <c r="AB236" s="1380"/>
      <c r="AC236" s="1380"/>
      <c r="AD236" s="1380"/>
      <c r="AE236" s="1380"/>
      <c r="AF236" s="1380"/>
      <c r="AG236" s="1380"/>
      <c r="AH236" s="1380"/>
      <c r="AI236" s="1380"/>
      <c r="AJ236" s="1380"/>
      <c r="AK236" s="1382"/>
      <c r="AL236" s="1453">
        <f t="shared" si="10"/>
        <v>0</v>
      </c>
      <c r="AM236" s="1456"/>
      <c r="AN236" s="317"/>
    </row>
    <row r="237" spans="2:40" s="311" customFormat="1" ht="14" x14ac:dyDescent="0.4">
      <c r="C237" s="313"/>
      <c r="E237" s="314"/>
      <c r="F237" s="314"/>
      <c r="G237" s="315"/>
      <c r="H237" s="315"/>
      <c r="I237" s="315"/>
      <c r="J237" s="315"/>
      <c r="K237" s="315"/>
      <c r="L237" s="315"/>
      <c r="M237" s="315"/>
      <c r="N237" s="315"/>
      <c r="O237" s="315"/>
      <c r="P237" s="315"/>
      <c r="Q237" s="315"/>
      <c r="R237" s="315"/>
      <c r="S237" s="315"/>
      <c r="T237" s="315"/>
      <c r="U237" s="315"/>
      <c r="V237" s="315"/>
      <c r="W237" s="315"/>
      <c r="X237" s="315"/>
      <c r="Y237" s="315"/>
      <c r="Z237" s="315"/>
      <c r="AA237" s="315"/>
      <c r="AB237" s="315"/>
      <c r="AC237" s="315"/>
      <c r="AD237" s="315"/>
      <c r="AE237" s="315"/>
      <c r="AF237" s="315"/>
      <c r="AG237" s="315"/>
      <c r="AH237" s="315"/>
      <c r="AI237" s="315"/>
      <c r="AJ237" s="315"/>
      <c r="AK237" s="315"/>
      <c r="AL237" s="1453">
        <v>1</v>
      </c>
      <c r="AM237" s="1456"/>
      <c r="AN237" s="317"/>
    </row>
    <row r="238" spans="2:40" s="323" customFormat="1" ht="14" x14ac:dyDescent="0.4">
      <c r="B238" s="327" t="s">
        <v>2730</v>
      </c>
      <c r="C238" s="322" t="s">
        <v>2844</v>
      </c>
      <c r="E238" s="324"/>
      <c r="F238" s="324"/>
      <c r="G238" s="325"/>
      <c r="H238" s="325"/>
      <c r="I238" s="325"/>
      <c r="J238" s="325"/>
      <c r="K238" s="325"/>
      <c r="L238" s="325"/>
      <c r="M238" s="341">
        <v>2131</v>
      </c>
      <c r="N238" s="341"/>
      <c r="O238" s="341"/>
      <c r="P238" s="341"/>
      <c r="Q238" s="341"/>
      <c r="R238" s="341">
        <v>2132</v>
      </c>
      <c r="S238" s="341"/>
      <c r="T238" s="341"/>
      <c r="U238" s="341"/>
      <c r="V238" s="341"/>
      <c r="W238" s="341">
        <v>2135</v>
      </c>
      <c r="X238" s="341"/>
      <c r="Y238" s="341"/>
      <c r="Z238" s="341"/>
      <c r="AA238" s="341"/>
      <c r="AB238" s="341">
        <v>2138</v>
      </c>
      <c r="AC238" s="341"/>
      <c r="AD238" s="341"/>
      <c r="AE238" s="341"/>
      <c r="AF238" s="341"/>
      <c r="AG238" s="341"/>
      <c r="AH238" s="341"/>
      <c r="AI238" s="341">
        <v>213</v>
      </c>
      <c r="AJ238" s="341"/>
      <c r="AK238" s="341"/>
      <c r="AL238" s="1453">
        <v>1</v>
      </c>
      <c r="AM238" s="1456"/>
      <c r="AN238" s="337"/>
    </row>
    <row r="239" spans="2:40" s="311" customFormat="1" ht="29.25" customHeight="1" x14ac:dyDescent="0.4">
      <c r="C239" s="2622" t="s">
        <v>332</v>
      </c>
      <c r="D239" s="2623"/>
      <c r="E239" s="2623"/>
      <c r="F239" s="2623"/>
      <c r="G239" s="2623"/>
      <c r="H239" s="2623"/>
      <c r="I239" s="2623"/>
      <c r="J239" s="2623"/>
      <c r="K239" s="2623"/>
      <c r="L239" s="2623"/>
      <c r="M239" s="2526" t="s">
        <v>151</v>
      </c>
      <c r="N239" s="2526"/>
      <c r="O239" s="2526"/>
      <c r="P239" s="2526"/>
      <c r="Q239" s="2526"/>
      <c r="R239" s="2526" t="s">
        <v>2845</v>
      </c>
      <c r="S239" s="2526"/>
      <c r="T239" s="2526"/>
      <c r="U239" s="2526"/>
      <c r="V239" s="2526"/>
      <c r="W239" s="2526" t="s">
        <v>155</v>
      </c>
      <c r="X239" s="2526"/>
      <c r="Y239" s="2526"/>
      <c r="Z239" s="2526"/>
      <c r="AA239" s="2526"/>
      <c r="AB239" s="2526" t="s">
        <v>157</v>
      </c>
      <c r="AC239" s="2526"/>
      <c r="AD239" s="2526"/>
      <c r="AE239" s="2526"/>
      <c r="AF239" s="2526"/>
      <c r="AG239" s="2526" t="s">
        <v>82</v>
      </c>
      <c r="AH239" s="2526"/>
      <c r="AI239" s="2526"/>
      <c r="AJ239" s="2526"/>
      <c r="AK239" s="2608"/>
      <c r="AL239" s="1454">
        <f>IF($AL$248&gt;0,1,0)</f>
        <v>0</v>
      </c>
      <c r="AM239" s="1456"/>
      <c r="AN239" s="317"/>
    </row>
    <row r="240" spans="2:40" s="311" customFormat="1" x14ac:dyDescent="0.4">
      <c r="C240" s="2579" t="s">
        <v>1211</v>
      </c>
      <c r="D240" s="2580"/>
      <c r="E240" s="2580"/>
      <c r="F240" s="2580"/>
      <c r="G240" s="2536"/>
      <c r="H240" s="2536"/>
      <c r="I240" s="2536"/>
      <c r="J240" s="2536"/>
      <c r="K240" s="2536"/>
      <c r="L240" s="2536"/>
      <c r="M240" s="2528"/>
      <c r="N240" s="2528"/>
      <c r="O240" s="2528"/>
      <c r="P240" s="2528"/>
      <c r="Q240" s="2528"/>
      <c r="R240" s="2528"/>
      <c r="S240" s="2528"/>
      <c r="T240" s="2528"/>
      <c r="U240" s="2528"/>
      <c r="V240" s="2528"/>
      <c r="W240" s="2528"/>
      <c r="X240" s="2528"/>
      <c r="Y240" s="2528"/>
      <c r="Z240" s="2528"/>
      <c r="AA240" s="2528"/>
      <c r="AB240" s="2528"/>
      <c r="AC240" s="2528"/>
      <c r="AD240" s="2528"/>
      <c r="AE240" s="2528"/>
      <c r="AF240" s="2528"/>
      <c r="AG240" s="2528"/>
      <c r="AH240" s="2528"/>
      <c r="AI240" s="2528"/>
      <c r="AJ240" s="2528"/>
      <c r="AK240" s="2616"/>
      <c r="AL240" s="1453">
        <f>IF($AL$248&gt;0,1,0)</f>
        <v>0</v>
      </c>
      <c r="AM240" s="1456"/>
      <c r="AN240" s="317"/>
    </row>
    <row r="241" spans="3:40" s="311" customFormat="1" x14ac:dyDescent="0.4">
      <c r="C241" s="2573" t="s">
        <v>333</v>
      </c>
      <c r="D241" s="2574"/>
      <c r="E241" s="2574"/>
      <c r="F241" s="2574"/>
      <c r="G241" s="2521"/>
      <c r="H241" s="2521"/>
      <c r="I241" s="2521"/>
      <c r="J241" s="2521"/>
      <c r="K241" s="2521"/>
      <c r="L241" s="2521"/>
      <c r="M241" s="2529">
        <f>+SUMIF(CDSPS_TK,M238,CDSPS_DKN)</f>
        <v>0</v>
      </c>
      <c r="N241" s="2529"/>
      <c r="O241" s="2529"/>
      <c r="P241" s="2529"/>
      <c r="Q241" s="2529"/>
      <c r="R241" s="2529">
        <f>+SUMIF(CDSPS_TK,R238,CDSPS_DKN)</f>
        <v>0</v>
      </c>
      <c r="S241" s="2529"/>
      <c r="T241" s="2529"/>
      <c r="U241" s="2529"/>
      <c r="V241" s="2529"/>
      <c r="W241" s="2529">
        <f>+SUMIF(CDSPS_TK,W238,CDSPS_DKN)</f>
        <v>0</v>
      </c>
      <c r="X241" s="2529"/>
      <c r="Y241" s="2529"/>
      <c r="Z241" s="2529"/>
      <c r="AA241" s="2529"/>
      <c r="AB241" s="2529">
        <f>+SUMIF(CDSPS_TK,AB238,CDSPS_DKN)</f>
        <v>0</v>
      </c>
      <c r="AC241" s="2529"/>
      <c r="AD241" s="2529"/>
      <c r="AE241" s="2529"/>
      <c r="AF241" s="2529"/>
      <c r="AG241" s="2529">
        <f t="shared" ref="AG241:AG247" si="11">+SUM(M241:AF241)</f>
        <v>0</v>
      </c>
      <c r="AH241" s="2529"/>
      <c r="AI241" s="2529"/>
      <c r="AJ241" s="2529"/>
      <c r="AK241" s="2605"/>
      <c r="AL241" s="1453">
        <f>IF($AL$248&gt;0,1,0)</f>
        <v>0</v>
      </c>
      <c r="AM241" s="1456"/>
      <c r="AN241" s="317"/>
    </row>
    <row r="242" spans="3:40" s="311" customFormat="1" x14ac:dyDescent="0.4">
      <c r="C242" s="2573" t="s">
        <v>2829</v>
      </c>
      <c r="D242" s="2574"/>
      <c r="E242" s="2574"/>
      <c r="F242" s="2574"/>
      <c r="G242" s="2521"/>
      <c r="H242" s="2521"/>
      <c r="I242" s="2521"/>
      <c r="J242" s="2521"/>
      <c r="K242" s="2521"/>
      <c r="L242" s="2521"/>
      <c r="M242" s="2529">
        <v>0</v>
      </c>
      <c r="N242" s="2529"/>
      <c r="O242" s="2529"/>
      <c r="P242" s="2529"/>
      <c r="Q242" s="2529"/>
      <c r="R242" s="2529">
        <v>0</v>
      </c>
      <c r="S242" s="2529"/>
      <c r="T242" s="2529"/>
      <c r="U242" s="2529"/>
      <c r="V242" s="2529"/>
      <c r="W242" s="2529">
        <v>0</v>
      </c>
      <c r="X242" s="2529"/>
      <c r="Y242" s="2529"/>
      <c r="Z242" s="2529"/>
      <c r="AA242" s="2529"/>
      <c r="AB242" s="2529">
        <v>0</v>
      </c>
      <c r="AC242" s="2529"/>
      <c r="AD242" s="2529"/>
      <c r="AE242" s="2529"/>
      <c r="AF242" s="2529"/>
      <c r="AG242" s="2529">
        <f t="shared" si="11"/>
        <v>0</v>
      </c>
      <c r="AH242" s="2529"/>
      <c r="AI242" s="2529"/>
      <c r="AJ242" s="2529"/>
      <c r="AK242" s="2605"/>
      <c r="AL242" s="1453">
        <f t="shared" ref="AL242:AL248" si="12">IF(AG242&gt;0,1,0)</f>
        <v>0</v>
      </c>
      <c r="AM242" s="1456"/>
      <c r="AN242" s="317"/>
    </row>
    <row r="243" spans="3:40" s="311" customFormat="1" x14ac:dyDescent="0.4">
      <c r="C243" s="2573" t="s">
        <v>2846</v>
      </c>
      <c r="D243" s="2574"/>
      <c r="E243" s="2574"/>
      <c r="F243" s="2574"/>
      <c r="G243" s="2521"/>
      <c r="H243" s="2521"/>
      <c r="I243" s="2521"/>
      <c r="J243" s="2521"/>
      <c r="K243" s="2521"/>
      <c r="L243" s="2521"/>
      <c r="M243" s="2529"/>
      <c r="N243" s="2529"/>
      <c r="O243" s="2529"/>
      <c r="P243" s="2529"/>
      <c r="Q243" s="2529"/>
      <c r="R243" s="2529"/>
      <c r="S243" s="2529"/>
      <c r="T243" s="2529"/>
      <c r="U243" s="2529"/>
      <c r="V243" s="2529"/>
      <c r="W243" s="2529"/>
      <c r="X243" s="2529"/>
      <c r="Y243" s="2529"/>
      <c r="Z243" s="2529"/>
      <c r="AA243" s="2529"/>
      <c r="AB243" s="2529"/>
      <c r="AC243" s="2529"/>
      <c r="AD243" s="2529"/>
      <c r="AE243" s="2529"/>
      <c r="AF243" s="2529"/>
      <c r="AG243" s="2529">
        <f t="shared" si="11"/>
        <v>0</v>
      </c>
      <c r="AH243" s="2529"/>
      <c r="AI243" s="2529"/>
      <c r="AJ243" s="2529"/>
      <c r="AK243" s="2605"/>
      <c r="AL243" s="1453">
        <f t="shared" si="12"/>
        <v>0</v>
      </c>
      <c r="AM243" s="1456"/>
      <c r="AN243" s="317"/>
    </row>
    <row r="244" spans="3:40" s="311" customFormat="1" x14ac:dyDescent="0.4">
      <c r="C244" s="2573" t="s">
        <v>2847</v>
      </c>
      <c r="D244" s="2574"/>
      <c r="E244" s="2574"/>
      <c r="F244" s="2574"/>
      <c r="G244" s="2521"/>
      <c r="H244" s="2521"/>
      <c r="I244" s="2521"/>
      <c r="J244" s="2521"/>
      <c r="K244" s="2521"/>
      <c r="L244" s="2521"/>
      <c r="M244" s="2529"/>
      <c r="N244" s="2529"/>
      <c r="O244" s="2529"/>
      <c r="P244" s="2529"/>
      <c r="Q244" s="2529"/>
      <c r="R244" s="2529"/>
      <c r="S244" s="2529"/>
      <c r="T244" s="2529"/>
      <c r="U244" s="2529"/>
      <c r="V244" s="2529"/>
      <c r="W244" s="2529"/>
      <c r="X244" s="2529"/>
      <c r="Y244" s="2529"/>
      <c r="Z244" s="2529"/>
      <c r="AA244" s="2529"/>
      <c r="AB244" s="2529"/>
      <c r="AC244" s="2529"/>
      <c r="AD244" s="2529"/>
      <c r="AE244" s="2529"/>
      <c r="AF244" s="2529"/>
      <c r="AG244" s="2529">
        <f t="shared" si="11"/>
        <v>0</v>
      </c>
      <c r="AH244" s="2529"/>
      <c r="AI244" s="2529"/>
      <c r="AJ244" s="2529"/>
      <c r="AK244" s="2605"/>
      <c r="AL244" s="1453">
        <f t="shared" si="12"/>
        <v>0</v>
      </c>
      <c r="AM244" s="1456"/>
      <c r="AN244" s="317"/>
    </row>
    <row r="245" spans="3:40" s="311" customFormat="1" x14ac:dyDescent="0.4">
      <c r="C245" s="2573" t="s">
        <v>2831</v>
      </c>
      <c r="D245" s="2574"/>
      <c r="E245" s="2574"/>
      <c r="F245" s="2574"/>
      <c r="G245" s="2521"/>
      <c r="H245" s="2521"/>
      <c r="I245" s="2521"/>
      <c r="J245" s="2521"/>
      <c r="K245" s="2521"/>
      <c r="L245" s="2521"/>
      <c r="M245" s="2529"/>
      <c r="N245" s="2529"/>
      <c r="O245" s="2529"/>
      <c r="P245" s="2529"/>
      <c r="Q245" s="2529"/>
      <c r="R245" s="2529"/>
      <c r="S245" s="2529"/>
      <c r="T245" s="2529"/>
      <c r="U245" s="2529"/>
      <c r="V245" s="2529"/>
      <c r="W245" s="2529"/>
      <c r="X245" s="2529"/>
      <c r="Y245" s="2529"/>
      <c r="Z245" s="2529"/>
      <c r="AA245" s="2529"/>
      <c r="AB245" s="2529"/>
      <c r="AC245" s="2529"/>
      <c r="AD245" s="2529"/>
      <c r="AE245" s="2529"/>
      <c r="AF245" s="2529"/>
      <c r="AG245" s="2529">
        <f t="shared" si="11"/>
        <v>0</v>
      </c>
      <c r="AH245" s="2529"/>
      <c r="AI245" s="2529"/>
      <c r="AJ245" s="2529"/>
      <c r="AK245" s="2605"/>
      <c r="AL245" s="1453">
        <f t="shared" si="12"/>
        <v>0</v>
      </c>
      <c r="AM245" s="1456"/>
      <c r="AN245" s="317"/>
    </row>
    <row r="246" spans="3:40" s="311" customFormat="1" x14ac:dyDescent="0.4">
      <c r="C246" s="2573" t="s">
        <v>2833</v>
      </c>
      <c r="D246" s="2574"/>
      <c r="E246" s="2574"/>
      <c r="F246" s="2574"/>
      <c r="G246" s="2521"/>
      <c r="H246" s="2521"/>
      <c r="I246" s="2521"/>
      <c r="J246" s="2521"/>
      <c r="K246" s="2521"/>
      <c r="L246" s="2521"/>
      <c r="M246" s="2529">
        <f>+SUMIF(CDSPS_TK,M238,CDSPS_PSC)</f>
        <v>0</v>
      </c>
      <c r="N246" s="2529"/>
      <c r="O246" s="2529"/>
      <c r="P246" s="2529"/>
      <c r="Q246" s="2529"/>
      <c r="R246" s="2529">
        <f>+SUMIF(CDSPS_TK,R238,CDSPS_PSC)</f>
        <v>0</v>
      </c>
      <c r="S246" s="2529"/>
      <c r="T246" s="2529"/>
      <c r="U246" s="2529"/>
      <c r="V246" s="2529"/>
      <c r="W246" s="2529">
        <f>+SUMIF(CDSPS_TK,W238,CDSPS_PSC)</f>
        <v>0</v>
      </c>
      <c r="X246" s="2529"/>
      <c r="Y246" s="2529"/>
      <c r="Z246" s="2529"/>
      <c r="AA246" s="2529"/>
      <c r="AB246" s="2529">
        <f>+SUMIF(CDSPS_TK,AB238,CDSPS_PSC)</f>
        <v>0</v>
      </c>
      <c r="AC246" s="2529"/>
      <c r="AD246" s="2529"/>
      <c r="AE246" s="2529"/>
      <c r="AF246" s="2529"/>
      <c r="AG246" s="2529">
        <f t="shared" si="11"/>
        <v>0</v>
      </c>
      <c r="AH246" s="2529"/>
      <c r="AI246" s="2529"/>
      <c r="AJ246" s="2529"/>
      <c r="AK246" s="2605"/>
      <c r="AL246" s="1453">
        <f t="shared" si="12"/>
        <v>0</v>
      </c>
      <c r="AM246" s="1456"/>
      <c r="AN246" s="317"/>
    </row>
    <row r="247" spans="3:40" s="311" customFormat="1" x14ac:dyDescent="0.4">
      <c r="C247" s="2571" t="s">
        <v>2834</v>
      </c>
      <c r="D247" s="2572"/>
      <c r="E247" s="2572"/>
      <c r="F247" s="2572"/>
      <c r="G247" s="2560"/>
      <c r="H247" s="2560"/>
      <c r="I247" s="2560"/>
      <c r="J247" s="2560"/>
      <c r="K247" s="2560"/>
      <c r="L247" s="2560"/>
      <c r="M247" s="2561"/>
      <c r="N247" s="2561"/>
      <c r="O247" s="2561"/>
      <c r="P247" s="2561"/>
      <c r="Q247" s="2561"/>
      <c r="R247" s="2561"/>
      <c r="S247" s="2561"/>
      <c r="T247" s="2561"/>
      <c r="U247" s="2561"/>
      <c r="V247" s="2561"/>
      <c r="W247" s="2561"/>
      <c r="X247" s="2561"/>
      <c r="Y247" s="2561"/>
      <c r="Z247" s="2561"/>
      <c r="AA247" s="2561"/>
      <c r="AB247" s="2561"/>
      <c r="AC247" s="2561"/>
      <c r="AD247" s="2561"/>
      <c r="AE247" s="2561"/>
      <c r="AF247" s="2561"/>
      <c r="AG247" s="2561">
        <f t="shared" si="11"/>
        <v>0</v>
      </c>
      <c r="AH247" s="2561"/>
      <c r="AI247" s="2561"/>
      <c r="AJ247" s="2561"/>
      <c r="AK247" s="2613"/>
      <c r="AL247" s="1453">
        <f t="shared" si="12"/>
        <v>0</v>
      </c>
      <c r="AM247" s="1456"/>
      <c r="AN247" s="317"/>
    </row>
    <row r="248" spans="3:40" s="311" customFormat="1" ht="16.5" x14ac:dyDescent="0.4">
      <c r="C248" s="2588" t="s">
        <v>334</v>
      </c>
      <c r="D248" s="2589"/>
      <c r="E248" s="2589"/>
      <c r="F248" s="2589"/>
      <c r="G248" s="2551"/>
      <c r="H248" s="2551"/>
      <c r="I248" s="2551"/>
      <c r="J248" s="2551"/>
      <c r="K248" s="2551"/>
      <c r="L248" s="2551"/>
      <c r="M248" s="2614">
        <f>+SUM(M241:Q245)-M246-M247</f>
        <v>0</v>
      </c>
      <c r="N248" s="2614"/>
      <c r="O248" s="2614"/>
      <c r="P248" s="2614"/>
      <c r="Q248" s="2614"/>
      <c r="R248" s="2614">
        <f>+SUM(R241:V245)-R246-R247</f>
        <v>0</v>
      </c>
      <c r="S248" s="2614"/>
      <c r="T248" s="2614"/>
      <c r="U248" s="2614"/>
      <c r="V248" s="2614"/>
      <c r="W248" s="2614">
        <f>+SUM(W241:AA245)-W246-W247</f>
        <v>0</v>
      </c>
      <c r="X248" s="2614"/>
      <c r="Y248" s="2614"/>
      <c r="Z248" s="2614"/>
      <c r="AA248" s="2614"/>
      <c r="AB248" s="2614">
        <f>+SUM(AB241:AF245)-AB246-AB247</f>
        <v>0</v>
      </c>
      <c r="AC248" s="2614"/>
      <c r="AD248" s="2614"/>
      <c r="AE248" s="2614"/>
      <c r="AF248" s="2614"/>
      <c r="AG248" s="2614">
        <f>+AG241+AG242+AG243+AG244+AG245-AG246-AG247</f>
        <v>0</v>
      </c>
      <c r="AH248" s="2614"/>
      <c r="AI248" s="2614"/>
      <c r="AJ248" s="2614"/>
      <c r="AK248" s="2615"/>
      <c r="AL248" s="1453">
        <f t="shared" si="12"/>
        <v>0</v>
      </c>
      <c r="AM248" s="1460">
        <f>+VLOOKUP(213,Bang_CDSPS,7,0)-AG248</f>
        <v>0</v>
      </c>
      <c r="AN248" s="317"/>
    </row>
    <row r="249" spans="3:40" s="311" customFormat="1" x14ac:dyDescent="0.4">
      <c r="C249" s="2610" t="s">
        <v>335</v>
      </c>
      <c r="D249" s="2611"/>
      <c r="E249" s="2611"/>
      <c r="F249" s="2611"/>
      <c r="G249" s="2612"/>
      <c r="H249" s="2612"/>
      <c r="I249" s="2612"/>
      <c r="J249" s="2612"/>
      <c r="K249" s="2612"/>
      <c r="L249" s="2612"/>
      <c r="M249" s="2547"/>
      <c r="N249" s="2547"/>
      <c r="O249" s="2547"/>
      <c r="P249" s="2547"/>
      <c r="Q249" s="2547"/>
      <c r="R249" s="2547"/>
      <c r="S249" s="2547"/>
      <c r="T249" s="2547"/>
      <c r="U249" s="2547"/>
      <c r="V249" s="2547"/>
      <c r="W249" s="2547"/>
      <c r="X249" s="2547"/>
      <c r="Y249" s="2547"/>
      <c r="Z249" s="2547"/>
      <c r="AA249" s="2547"/>
      <c r="AB249" s="2547"/>
      <c r="AC249" s="2547"/>
      <c r="AD249" s="2547"/>
      <c r="AE249" s="2547"/>
      <c r="AF249" s="2547"/>
      <c r="AG249" s="2547"/>
      <c r="AH249" s="2547"/>
      <c r="AI249" s="2547"/>
      <c r="AJ249" s="2547"/>
      <c r="AK249" s="2609"/>
      <c r="AL249" s="1453">
        <f t="shared" ref="AL249:AL261" si="13">IF($AL$248&gt;0,1,0)</f>
        <v>0</v>
      </c>
      <c r="AM249" s="1456"/>
      <c r="AN249" s="342" t="s">
        <v>2835</v>
      </c>
    </row>
    <row r="250" spans="3:40" s="311" customFormat="1" x14ac:dyDescent="0.4">
      <c r="C250" s="2573" t="s">
        <v>333</v>
      </c>
      <c r="D250" s="2574"/>
      <c r="E250" s="2574"/>
      <c r="F250" s="2574"/>
      <c r="G250" s="2521"/>
      <c r="H250" s="2521"/>
      <c r="I250" s="2521"/>
      <c r="J250" s="2521"/>
      <c r="K250" s="2521"/>
      <c r="L250" s="2521"/>
      <c r="M250" s="2529">
        <v>0</v>
      </c>
      <c r="N250" s="2529"/>
      <c r="O250" s="2529"/>
      <c r="P250" s="2529"/>
      <c r="Q250" s="2529"/>
      <c r="R250" s="2529">
        <v>0</v>
      </c>
      <c r="S250" s="2529"/>
      <c r="T250" s="2529"/>
      <c r="U250" s="2529"/>
      <c r="V250" s="2529"/>
      <c r="W250" s="2529">
        <v>0</v>
      </c>
      <c r="X250" s="2529"/>
      <c r="Y250" s="2529"/>
      <c r="Z250" s="2529"/>
      <c r="AA250" s="2529"/>
      <c r="AB250" s="2529">
        <v>0</v>
      </c>
      <c r="AC250" s="2529"/>
      <c r="AD250" s="2529"/>
      <c r="AE250" s="2529"/>
      <c r="AF250" s="2529"/>
      <c r="AG250" s="2529">
        <f t="shared" ref="AG250:AG255" si="14">+SUM(M250:AF250)</f>
        <v>0</v>
      </c>
      <c r="AH250" s="2529"/>
      <c r="AI250" s="2529"/>
      <c r="AJ250" s="2529"/>
      <c r="AK250" s="2605"/>
      <c r="AL250" s="1453">
        <f t="shared" ref="AL250:AL255" si="15">IF(AG250&gt;0,1,0)</f>
        <v>0</v>
      </c>
      <c r="AM250" s="1456"/>
      <c r="AN250" s="317"/>
    </row>
    <row r="251" spans="3:40" s="311" customFormat="1" x14ac:dyDescent="0.4">
      <c r="C251" s="2573" t="s">
        <v>2836</v>
      </c>
      <c r="D251" s="2574"/>
      <c r="E251" s="2574"/>
      <c r="F251" s="2574"/>
      <c r="G251" s="2521"/>
      <c r="H251" s="2521"/>
      <c r="I251" s="2521"/>
      <c r="J251" s="2521"/>
      <c r="K251" s="2521"/>
      <c r="L251" s="2521"/>
      <c r="M251" s="2529">
        <v>0</v>
      </c>
      <c r="N251" s="2529"/>
      <c r="O251" s="2529"/>
      <c r="P251" s="2529"/>
      <c r="Q251" s="2529"/>
      <c r="R251" s="2529">
        <v>0</v>
      </c>
      <c r="S251" s="2529"/>
      <c r="T251" s="2529"/>
      <c r="U251" s="2529"/>
      <c r="V251" s="2529"/>
      <c r="W251" s="2529">
        <v>0</v>
      </c>
      <c r="X251" s="2529"/>
      <c r="Y251" s="2529"/>
      <c r="Z251" s="2529"/>
      <c r="AA251" s="2529"/>
      <c r="AB251" s="2529">
        <v>0</v>
      </c>
      <c r="AC251" s="2529"/>
      <c r="AD251" s="2529"/>
      <c r="AE251" s="2529"/>
      <c r="AF251" s="2529"/>
      <c r="AG251" s="2529">
        <f t="shared" si="14"/>
        <v>0</v>
      </c>
      <c r="AH251" s="2529"/>
      <c r="AI251" s="2529"/>
      <c r="AJ251" s="2529"/>
      <c r="AK251" s="2605"/>
      <c r="AL251" s="1453">
        <f t="shared" si="15"/>
        <v>0</v>
      </c>
      <c r="AM251" s="1456"/>
      <c r="AN251" s="317"/>
    </row>
    <row r="252" spans="3:40" s="311" customFormat="1" x14ac:dyDescent="0.4">
      <c r="C252" s="2573" t="s">
        <v>2831</v>
      </c>
      <c r="D252" s="2574"/>
      <c r="E252" s="2574"/>
      <c r="F252" s="2574"/>
      <c r="G252" s="2521"/>
      <c r="H252" s="2521"/>
      <c r="I252" s="2521"/>
      <c r="J252" s="2521"/>
      <c r="K252" s="2521"/>
      <c r="L252" s="2521"/>
      <c r="M252" s="2529"/>
      <c r="N252" s="2529"/>
      <c r="O252" s="2529"/>
      <c r="P252" s="2529"/>
      <c r="Q252" s="2529"/>
      <c r="R252" s="2529"/>
      <c r="S252" s="2529"/>
      <c r="T252" s="2529"/>
      <c r="U252" s="2529"/>
      <c r="V252" s="2529"/>
      <c r="W252" s="2529"/>
      <c r="X252" s="2529"/>
      <c r="Y252" s="2529"/>
      <c r="Z252" s="2529"/>
      <c r="AA252" s="2529"/>
      <c r="AB252" s="2529"/>
      <c r="AC252" s="2529"/>
      <c r="AD252" s="2529"/>
      <c r="AE252" s="2529"/>
      <c r="AF252" s="2529"/>
      <c r="AG252" s="2529">
        <f t="shared" si="14"/>
        <v>0</v>
      </c>
      <c r="AH252" s="2529"/>
      <c r="AI252" s="2529"/>
      <c r="AJ252" s="2529"/>
      <c r="AK252" s="2605"/>
      <c r="AL252" s="1453">
        <f t="shared" si="15"/>
        <v>0</v>
      </c>
      <c r="AM252" s="1456"/>
      <c r="AN252" s="317"/>
    </row>
    <row r="253" spans="3:40" s="311" customFormat="1" x14ac:dyDescent="0.4">
      <c r="C253" s="2573" t="s">
        <v>2833</v>
      </c>
      <c r="D253" s="2574"/>
      <c r="E253" s="2574"/>
      <c r="F253" s="2574"/>
      <c r="G253" s="2521"/>
      <c r="H253" s="2521"/>
      <c r="I253" s="2521"/>
      <c r="J253" s="2521"/>
      <c r="K253" s="2521"/>
      <c r="L253" s="2521"/>
      <c r="M253" s="2529"/>
      <c r="N253" s="2529"/>
      <c r="O253" s="2529"/>
      <c r="P253" s="2529"/>
      <c r="Q253" s="2529"/>
      <c r="R253" s="2529"/>
      <c r="S253" s="2529"/>
      <c r="T253" s="2529"/>
      <c r="U253" s="2529"/>
      <c r="V253" s="2529"/>
      <c r="W253" s="2529"/>
      <c r="X253" s="2529"/>
      <c r="Y253" s="2529"/>
      <c r="Z253" s="2529"/>
      <c r="AA253" s="2529"/>
      <c r="AB253" s="2529"/>
      <c r="AC253" s="2529"/>
      <c r="AD253" s="2529"/>
      <c r="AE253" s="2529"/>
      <c r="AF253" s="2529"/>
      <c r="AG253" s="2529">
        <f t="shared" si="14"/>
        <v>0</v>
      </c>
      <c r="AH253" s="2529"/>
      <c r="AI253" s="2529"/>
      <c r="AJ253" s="2529"/>
      <c r="AK253" s="2605"/>
      <c r="AL253" s="1453">
        <f t="shared" si="15"/>
        <v>0</v>
      </c>
      <c r="AM253" s="1456"/>
      <c r="AN253" s="317"/>
    </row>
    <row r="254" spans="3:40" s="311" customFormat="1" x14ac:dyDescent="0.4">
      <c r="C254" s="2571" t="s">
        <v>2834</v>
      </c>
      <c r="D254" s="2572"/>
      <c r="E254" s="2572"/>
      <c r="F254" s="2572"/>
      <c r="G254" s="2560"/>
      <c r="H254" s="2560"/>
      <c r="I254" s="2560"/>
      <c r="J254" s="2560"/>
      <c r="K254" s="2560"/>
      <c r="L254" s="2560"/>
      <c r="M254" s="2561"/>
      <c r="N254" s="2561"/>
      <c r="O254" s="2561"/>
      <c r="P254" s="2561"/>
      <c r="Q254" s="2561"/>
      <c r="R254" s="2561"/>
      <c r="S254" s="2561"/>
      <c r="T254" s="2561"/>
      <c r="U254" s="2561"/>
      <c r="V254" s="2561"/>
      <c r="W254" s="2561"/>
      <c r="X254" s="2561"/>
      <c r="Y254" s="2561"/>
      <c r="Z254" s="2561"/>
      <c r="AA254" s="2561"/>
      <c r="AB254" s="2561"/>
      <c r="AC254" s="2561"/>
      <c r="AD254" s="2561"/>
      <c r="AE254" s="2561"/>
      <c r="AF254" s="2561"/>
      <c r="AG254" s="2561">
        <f t="shared" si="14"/>
        <v>0</v>
      </c>
      <c r="AH254" s="2561"/>
      <c r="AI254" s="2561"/>
      <c r="AJ254" s="2561"/>
      <c r="AK254" s="2613"/>
      <c r="AL254" s="1453">
        <f t="shared" si="15"/>
        <v>0</v>
      </c>
      <c r="AM254" s="1456"/>
      <c r="AN254" s="317"/>
    </row>
    <row r="255" spans="3:40" s="311" customFormat="1" ht="16.5" x14ac:dyDescent="0.4">
      <c r="C255" s="2588" t="s">
        <v>334</v>
      </c>
      <c r="D255" s="2589"/>
      <c r="E255" s="2589"/>
      <c r="F255" s="2589"/>
      <c r="G255" s="2551"/>
      <c r="H255" s="2551"/>
      <c r="I255" s="2551"/>
      <c r="J255" s="2551"/>
      <c r="K255" s="2551"/>
      <c r="L255" s="2551"/>
      <c r="M255" s="2614">
        <f>M250+M251+M252-M253-M254</f>
        <v>0</v>
      </c>
      <c r="N255" s="2614"/>
      <c r="O255" s="2614"/>
      <c r="P255" s="2614"/>
      <c r="Q255" s="2614"/>
      <c r="R255" s="2614">
        <f>R250+R251+R252-R253-R254</f>
        <v>0</v>
      </c>
      <c r="S255" s="2614"/>
      <c r="T255" s="2614"/>
      <c r="U255" s="2614"/>
      <c r="V255" s="2614"/>
      <c r="W255" s="2614">
        <f>W250+W251+W252-W253-W254</f>
        <v>0</v>
      </c>
      <c r="X255" s="2614"/>
      <c r="Y255" s="2614"/>
      <c r="Z255" s="2614"/>
      <c r="AA255" s="2614"/>
      <c r="AB255" s="2614">
        <f>AB250+AB251+AB252-AB253-AB254</f>
        <v>0</v>
      </c>
      <c r="AC255" s="2614"/>
      <c r="AD255" s="2614"/>
      <c r="AE255" s="2614"/>
      <c r="AF255" s="2614"/>
      <c r="AG255" s="2614">
        <f t="shared" si="14"/>
        <v>0</v>
      </c>
      <c r="AH255" s="2614"/>
      <c r="AI255" s="2614"/>
      <c r="AJ255" s="2614"/>
      <c r="AK255" s="2615"/>
      <c r="AL255" s="1453">
        <f t="shared" si="15"/>
        <v>0</v>
      </c>
      <c r="AM255" s="1460">
        <f>+VLOOKUP(2143,Bang_CDSPS,8,0)-AG255</f>
        <v>0</v>
      </c>
      <c r="AN255" s="317"/>
    </row>
    <row r="256" spans="3:40" s="311" customFormat="1" x14ac:dyDescent="0.4">
      <c r="C256" s="2610" t="s">
        <v>1212</v>
      </c>
      <c r="D256" s="2611"/>
      <c r="E256" s="2611"/>
      <c r="F256" s="2611"/>
      <c r="G256" s="2612"/>
      <c r="H256" s="2612"/>
      <c r="I256" s="2612"/>
      <c r="J256" s="2612"/>
      <c r="K256" s="2612"/>
      <c r="L256" s="2612"/>
      <c r="M256" s="2547"/>
      <c r="N256" s="2547"/>
      <c r="O256" s="2547"/>
      <c r="P256" s="2547"/>
      <c r="Q256" s="2547"/>
      <c r="R256" s="2547"/>
      <c r="S256" s="2547"/>
      <c r="T256" s="2547"/>
      <c r="U256" s="2547"/>
      <c r="V256" s="2547"/>
      <c r="W256" s="2547"/>
      <c r="X256" s="2547"/>
      <c r="Y256" s="2547"/>
      <c r="Z256" s="2547"/>
      <c r="AA256" s="2547"/>
      <c r="AB256" s="2547"/>
      <c r="AC256" s="2547"/>
      <c r="AD256" s="2547"/>
      <c r="AE256" s="2547"/>
      <c r="AF256" s="2547"/>
      <c r="AG256" s="2547"/>
      <c r="AH256" s="2547"/>
      <c r="AI256" s="2547"/>
      <c r="AJ256" s="2547"/>
      <c r="AK256" s="2609"/>
      <c r="AL256" s="1453">
        <f t="shared" si="13"/>
        <v>0</v>
      </c>
      <c r="AM256" s="1456"/>
      <c r="AN256" s="317"/>
    </row>
    <row r="257" spans="2:40" s="311" customFormat="1" x14ac:dyDescent="0.4">
      <c r="C257" s="2573" t="s">
        <v>2837</v>
      </c>
      <c r="D257" s="2574"/>
      <c r="E257" s="2574"/>
      <c r="F257" s="2574"/>
      <c r="G257" s="2521"/>
      <c r="H257" s="2521"/>
      <c r="I257" s="2521"/>
      <c r="J257" s="2521"/>
      <c r="K257" s="2521"/>
      <c r="L257" s="2521"/>
      <c r="M257" s="2529">
        <f>+M241-M250</f>
        <v>0</v>
      </c>
      <c r="N257" s="2529"/>
      <c r="O257" s="2529"/>
      <c r="P257" s="2529"/>
      <c r="Q257" s="2529"/>
      <c r="R257" s="2529">
        <f>+R241-R250</f>
        <v>0</v>
      </c>
      <c r="S257" s="2529"/>
      <c r="T257" s="2529"/>
      <c r="U257" s="2529"/>
      <c r="V257" s="2529"/>
      <c r="W257" s="2529">
        <f>+W241-W250</f>
        <v>0</v>
      </c>
      <c r="X257" s="2529"/>
      <c r="Y257" s="2529"/>
      <c r="Z257" s="2529"/>
      <c r="AA257" s="2529"/>
      <c r="AB257" s="2529">
        <f>+AB241-AB250</f>
        <v>0</v>
      </c>
      <c r="AC257" s="2529"/>
      <c r="AD257" s="2529"/>
      <c r="AE257" s="2529"/>
      <c r="AF257" s="2529"/>
      <c r="AG257" s="2529">
        <f>+AG241-AG250</f>
        <v>0</v>
      </c>
      <c r="AH257" s="2529"/>
      <c r="AI257" s="2529"/>
      <c r="AJ257" s="2529"/>
      <c r="AK257" s="2605"/>
      <c r="AL257" s="1453">
        <f t="shared" si="13"/>
        <v>0</v>
      </c>
      <c r="AM257" s="1456"/>
      <c r="AN257" s="317"/>
    </row>
    <row r="258" spans="2:40" s="311" customFormat="1" x14ac:dyDescent="0.4">
      <c r="C258" s="2573" t="s">
        <v>2838</v>
      </c>
      <c r="D258" s="2574"/>
      <c r="E258" s="2574"/>
      <c r="F258" s="2574"/>
      <c r="G258" s="2521"/>
      <c r="H258" s="2521"/>
      <c r="I258" s="2521"/>
      <c r="J258" s="2521"/>
      <c r="K258" s="2521"/>
      <c r="L258" s="2521"/>
      <c r="M258" s="2529">
        <f>+M248-M255</f>
        <v>0</v>
      </c>
      <c r="N258" s="2529"/>
      <c r="O258" s="2529"/>
      <c r="P258" s="2529"/>
      <c r="Q258" s="2529"/>
      <c r="R258" s="2529">
        <f>+R248-R255</f>
        <v>0</v>
      </c>
      <c r="S258" s="2529"/>
      <c r="T258" s="2529"/>
      <c r="U258" s="2529"/>
      <c r="V258" s="2529"/>
      <c r="W258" s="2529">
        <f>+W248-W255</f>
        <v>0</v>
      </c>
      <c r="X258" s="2529"/>
      <c r="Y258" s="2529"/>
      <c r="Z258" s="2529"/>
      <c r="AA258" s="2529"/>
      <c r="AB258" s="2529">
        <f>+AB248-AB255</f>
        <v>0</v>
      </c>
      <c r="AC258" s="2529"/>
      <c r="AD258" s="2529"/>
      <c r="AE258" s="2529"/>
      <c r="AF258" s="2529"/>
      <c r="AG258" s="2529">
        <f>+AG248-AG255</f>
        <v>0</v>
      </c>
      <c r="AH258" s="2529"/>
      <c r="AI258" s="2529"/>
      <c r="AJ258" s="2529"/>
      <c r="AK258" s="2605"/>
      <c r="AL258" s="1453">
        <f t="shared" si="13"/>
        <v>0</v>
      </c>
      <c r="AM258" s="1456"/>
      <c r="AN258" s="317"/>
    </row>
    <row r="259" spans="2:40" s="311" customFormat="1" x14ac:dyDescent="0.4">
      <c r="C259" s="1370" t="s">
        <v>2848</v>
      </c>
      <c r="D259" s="1364"/>
      <c r="E259" s="1365"/>
      <c r="F259" s="1365"/>
      <c r="G259" s="1377"/>
      <c r="H259" s="1377"/>
      <c r="I259" s="1377"/>
      <c r="J259" s="1377"/>
      <c r="K259" s="1377"/>
      <c r="L259" s="1377"/>
      <c r="M259" s="1377"/>
      <c r="N259" s="1377"/>
      <c r="O259" s="1377"/>
      <c r="P259" s="1377"/>
      <c r="Q259" s="1377"/>
      <c r="R259" s="1377"/>
      <c r="S259" s="1377"/>
      <c r="T259" s="1377"/>
      <c r="U259" s="1377"/>
      <c r="V259" s="1377"/>
      <c r="W259" s="1377"/>
      <c r="X259" s="1377"/>
      <c r="Y259" s="1377"/>
      <c r="Z259" s="1377"/>
      <c r="AA259" s="1377"/>
      <c r="AB259" s="1377"/>
      <c r="AC259" s="1377"/>
      <c r="AD259" s="1377"/>
      <c r="AE259" s="1377"/>
      <c r="AF259" s="1377"/>
      <c r="AG259" s="1377"/>
      <c r="AH259" s="1377"/>
      <c r="AI259" s="1377"/>
      <c r="AJ259" s="1377"/>
      <c r="AK259" s="1379"/>
      <c r="AL259" s="1453">
        <f t="shared" si="13"/>
        <v>0</v>
      </c>
      <c r="AM259" s="1456"/>
      <c r="AN259" s="317"/>
    </row>
    <row r="260" spans="2:40" s="311" customFormat="1" x14ac:dyDescent="0.4">
      <c r="C260" s="1370" t="s">
        <v>2849</v>
      </c>
      <c r="D260" s="1364"/>
      <c r="E260" s="1365"/>
      <c r="F260" s="1365"/>
      <c r="G260" s="1377"/>
      <c r="H260" s="1377"/>
      <c r="I260" s="1377"/>
      <c r="J260" s="1377"/>
      <c r="K260" s="1377"/>
      <c r="L260" s="1377"/>
      <c r="M260" s="1377"/>
      <c r="N260" s="1377"/>
      <c r="O260" s="1377"/>
      <c r="P260" s="1377"/>
      <c r="Q260" s="1377"/>
      <c r="R260" s="1377"/>
      <c r="S260" s="1377"/>
      <c r="T260" s="1377"/>
      <c r="U260" s="1377"/>
      <c r="V260" s="1377"/>
      <c r="W260" s="1377"/>
      <c r="X260" s="1377"/>
      <c r="Y260" s="1377"/>
      <c r="Z260" s="1377"/>
      <c r="AA260" s="1377"/>
      <c r="AB260" s="1377"/>
      <c r="AC260" s="1377"/>
      <c r="AD260" s="1377"/>
      <c r="AE260" s="1377"/>
      <c r="AF260" s="1377"/>
      <c r="AG260" s="1377"/>
      <c r="AH260" s="1377"/>
      <c r="AI260" s="1377"/>
      <c r="AJ260" s="1377"/>
      <c r="AK260" s="1379"/>
      <c r="AL260" s="1453">
        <f t="shared" si="13"/>
        <v>0</v>
      </c>
      <c r="AM260" s="1456"/>
      <c r="AN260" s="317"/>
    </row>
    <row r="261" spans="2:40" s="311" customFormat="1" x14ac:dyDescent="0.4">
      <c r="C261" s="1372" t="s">
        <v>2850</v>
      </c>
      <c r="D261" s="1373"/>
      <c r="E261" s="1374"/>
      <c r="F261" s="1374"/>
      <c r="G261" s="1380"/>
      <c r="H261" s="1380"/>
      <c r="I261" s="1380"/>
      <c r="J261" s="1380"/>
      <c r="K261" s="1380"/>
      <c r="L261" s="1380"/>
      <c r="M261" s="1380"/>
      <c r="N261" s="1380"/>
      <c r="O261" s="1380"/>
      <c r="P261" s="1380"/>
      <c r="Q261" s="1380"/>
      <c r="R261" s="1380"/>
      <c r="S261" s="1380"/>
      <c r="T261" s="1380"/>
      <c r="U261" s="1380"/>
      <c r="V261" s="1380"/>
      <c r="W261" s="1380"/>
      <c r="X261" s="1380"/>
      <c r="Y261" s="1380"/>
      <c r="Z261" s="1380"/>
      <c r="AA261" s="1380"/>
      <c r="AB261" s="1380"/>
      <c r="AC261" s="1380"/>
      <c r="AD261" s="1380"/>
      <c r="AE261" s="1380"/>
      <c r="AF261" s="1380"/>
      <c r="AG261" s="1380"/>
      <c r="AH261" s="1380"/>
      <c r="AI261" s="1380"/>
      <c r="AJ261" s="1380"/>
      <c r="AK261" s="1382"/>
      <c r="AL261" s="1453">
        <f t="shared" si="13"/>
        <v>0</v>
      </c>
      <c r="AM261" s="1456"/>
      <c r="AN261" s="317"/>
    </row>
    <row r="262" spans="2:40" s="311" customFormat="1" ht="14" x14ac:dyDescent="0.4">
      <c r="C262" s="313"/>
      <c r="E262" s="314"/>
      <c r="F262" s="314"/>
      <c r="G262" s="315"/>
      <c r="H262" s="315"/>
      <c r="I262" s="315"/>
      <c r="J262" s="315"/>
      <c r="K262" s="315"/>
      <c r="L262" s="315"/>
      <c r="M262" s="315"/>
      <c r="N262" s="315"/>
      <c r="O262" s="315"/>
      <c r="P262" s="315"/>
      <c r="Q262" s="315"/>
      <c r="R262" s="315"/>
      <c r="S262" s="315"/>
      <c r="T262" s="315"/>
      <c r="U262" s="315"/>
      <c r="V262" s="315"/>
      <c r="W262" s="315"/>
      <c r="X262" s="315"/>
      <c r="Y262" s="315"/>
      <c r="Z262" s="315"/>
      <c r="AA262" s="315"/>
      <c r="AB262" s="315"/>
      <c r="AC262" s="315"/>
      <c r="AD262" s="315"/>
      <c r="AE262" s="315"/>
      <c r="AF262" s="315"/>
      <c r="AG262" s="315"/>
      <c r="AH262" s="315"/>
      <c r="AI262" s="315"/>
      <c r="AJ262" s="315"/>
      <c r="AK262" s="315"/>
      <c r="AL262" s="1453">
        <v>1</v>
      </c>
      <c r="AM262" s="1456"/>
      <c r="AN262" s="317"/>
    </row>
    <row r="263" spans="2:40" s="323" customFormat="1" ht="14" x14ac:dyDescent="0.4">
      <c r="B263" s="327" t="s">
        <v>2732</v>
      </c>
      <c r="C263" s="322" t="s">
        <v>2851</v>
      </c>
      <c r="E263" s="324"/>
      <c r="F263" s="324"/>
      <c r="G263" s="325"/>
      <c r="H263" s="325"/>
      <c r="I263" s="325"/>
      <c r="J263" s="325"/>
      <c r="K263" s="325"/>
      <c r="L263" s="325"/>
      <c r="M263" s="325"/>
      <c r="N263" s="325"/>
      <c r="O263" s="325"/>
      <c r="P263" s="325"/>
      <c r="Q263" s="325"/>
      <c r="R263" s="325"/>
      <c r="S263" s="325"/>
      <c r="T263" s="325"/>
      <c r="U263" s="325"/>
      <c r="V263" s="325"/>
      <c r="W263" s="341">
        <v>2121</v>
      </c>
      <c r="X263" s="341"/>
      <c r="Y263" s="341"/>
      <c r="Z263" s="341"/>
      <c r="AA263" s="341"/>
      <c r="AB263" s="341">
        <v>2122</v>
      </c>
      <c r="AC263" s="341"/>
      <c r="AD263" s="341"/>
      <c r="AE263" s="341"/>
      <c r="AF263" s="341"/>
      <c r="AG263" s="325"/>
      <c r="AH263" s="325"/>
      <c r="AI263" s="325"/>
      <c r="AJ263" s="325"/>
      <c r="AK263" s="325"/>
      <c r="AL263" s="1453">
        <v>1</v>
      </c>
      <c r="AM263" s="1456"/>
      <c r="AN263" s="326"/>
    </row>
    <row r="264" spans="2:40" s="311" customFormat="1" x14ac:dyDescent="0.4">
      <c r="C264" s="2606" t="s">
        <v>332</v>
      </c>
      <c r="D264" s="2607"/>
      <c r="E264" s="2607"/>
      <c r="F264" s="2607"/>
      <c r="G264" s="2607"/>
      <c r="H264" s="2607"/>
      <c r="I264" s="2607"/>
      <c r="J264" s="2607"/>
      <c r="K264" s="2607"/>
      <c r="L264" s="2607"/>
      <c r="M264" s="2607"/>
      <c r="N264" s="2607"/>
      <c r="O264" s="2607"/>
      <c r="P264" s="2607"/>
      <c r="Q264" s="2607"/>
      <c r="R264" s="2607"/>
      <c r="S264" s="2607"/>
      <c r="T264" s="2607"/>
      <c r="U264" s="2607"/>
      <c r="V264" s="2607"/>
      <c r="W264" s="2526" t="s">
        <v>2852</v>
      </c>
      <c r="X264" s="2526"/>
      <c r="Y264" s="2526"/>
      <c r="Z264" s="2526"/>
      <c r="AA264" s="2526"/>
      <c r="AB264" s="2526" t="s">
        <v>1214</v>
      </c>
      <c r="AC264" s="2526"/>
      <c r="AD264" s="2526"/>
      <c r="AE264" s="2526"/>
      <c r="AF264" s="2526"/>
      <c r="AG264" s="2526" t="s">
        <v>82</v>
      </c>
      <c r="AH264" s="2526"/>
      <c r="AI264" s="2526"/>
      <c r="AJ264" s="2526"/>
      <c r="AK264" s="2608"/>
      <c r="AL264" s="1453">
        <f>IF($AL$272&gt;0,1,0)</f>
        <v>0</v>
      </c>
      <c r="AM264" s="1456"/>
      <c r="AN264" s="317"/>
    </row>
    <row r="265" spans="2:40" s="311" customFormat="1" x14ac:dyDescent="0.4">
      <c r="C265" s="2634" t="s">
        <v>1211</v>
      </c>
      <c r="D265" s="2635"/>
      <c r="E265" s="2635"/>
      <c r="F265" s="2635"/>
      <c r="G265" s="2536"/>
      <c r="H265" s="2536"/>
      <c r="I265" s="2536"/>
      <c r="J265" s="2536"/>
      <c r="K265" s="2536"/>
      <c r="L265" s="2536"/>
      <c r="M265" s="2536"/>
      <c r="N265" s="2536"/>
      <c r="O265" s="2536"/>
      <c r="P265" s="2536"/>
      <c r="Q265" s="2536"/>
      <c r="R265" s="2536"/>
      <c r="S265" s="2536"/>
      <c r="T265" s="2536"/>
      <c r="U265" s="2536"/>
      <c r="V265" s="2536"/>
      <c r="W265" s="2536"/>
      <c r="X265" s="2536"/>
      <c r="Y265" s="2536"/>
      <c r="Z265" s="2536"/>
      <c r="AA265" s="2536"/>
      <c r="AB265" s="2536"/>
      <c r="AC265" s="2536"/>
      <c r="AD265" s="2536"/>
      <c r="AE265" s="2536"/>
      <c r="AF265" s="2536"/>
      <c r="AG265" s="2536">
        <f>SUM(M265:AF265)</f>
        <v>0</v>
      </c>
      <c r="AH265" s="2536"/>
      <c r="AI265" s="2536"/>
      <c r="AJ265" s="2536"/>
      <c r="AK265" s="2604"/>
      <c r="AL265" s="1453">
        <f>IF($AL$272&gt;0,1,0)</f>
        <v>0</v>
      </c>
      <c r="AM265" s="1456"/>
      <c r="AN265" s="317"/>
    </row>
    <row r="266" spans="2:40" s="311" customFormat="1" ht="14.25" customHeight="1" x14ac:dyDescent="0.4">
      <c r="C266" s="2626" t="s">
        <v>333</v>
      </c>
      <c r="D266" s="2627"/>
      <c r="E266" s="2627"/>
      <c r="F266" s="2627"/>
      <c r="G266" s="2521"/>
      <c r="H266" s="2521"/>
      <c r="I266" s="2521"/>
      <c r="J266" s="2521"/>
      <c r="K266" s="2521"/>
      <c r="L266" s="2521"/>
      <c r="M266" s="2521"/>
      <c r="N266" s="2521"/>
      <c r="O266" s="2521"/>
      <c r="P266" s="2521"/>
      <c r="Q266" s="2521"/>
      <c r="R266" s="2521"/>
      <c r="S266" s="2521"/>
      <c r="T266" s="2521"/>
      <c r="U266" s="2521"/>
      <c r="V266" s="2521"/>
      <c r="W266" s="2529">
        <f>+SUMIF(CDSPS_TK,W263,CDSPS_DKN)</f>
        <v>0</v>
      </c>
      <c r="X266" s="2529"/>
      <c r="Y266" s="2529"/>
      <c r="Z266" s="2529"/>
      <c r="AA266" s="2529"/>
      <c r="AB266" s="2529">
        <f>+SUMIF(CDSPS_TK,AB263,CDSPS_DKN)</f>
        <v>0</v>
      </c>
      <c r="AC266" s="2529"/>
      <c r="AD266" s="2529"/>
      <c r="AE266" s="2529"/>
      <c r="AF266" s="2529"/>
      <c r="AG266" s="2529">
        <f>SUM(W266:AF266)</f>
        <v>0</v>
      </c>
      <c r="AH266" s="2529"/>
      <c r="AI266" s="2529"/>
      <c r="AJ266" s="2529"/>
      <c r="AK266" s="2605"/>
      <c r="AL266" s="1453">
        <f>IF($AL$272&gt;0,1,0)</f>
        <v>0</v>
      </c>
      <c r="AM266" s="1456"/>
      <c r="AN266" s="317"/>
    </row>
    <row r="267" spans="2:40" s="311" customFormat="1" x14ac:dyDescent="0.4">
      <c r="C267" s="2626" t="s">
        <v>2853</v>
      </c>
      <c r="D267" s="2627"/>
      <c r="E267" s="2627"/>
      <c r="F267" s="2627"/>
      <c r="G267" s="2521"/>
      <c r="H267" s="2521"/>
      <c r="I267" s="2521"/>
      <c r="J267" s="2521"/>
      <c r="K267" s="2521"/>
      <c r="L267" s="2521"/>
      <c r="M267" s="2521"/>
      <c r="N267" s="2521"/>
      <c r="O267" s="2521"/>
      <c r="P267" s="2521"/>
      <c r="Q267" s="2521"/>
      <c r="R267" s="2521"/>
      <c r="S267" s="2521"/>
      <c r="T267" s="2521"/>
      <c r="U267" s="2521"/>
      <c r="V267" s="2521"/>
      <c r="W267" s="2529">
        <v>0</v>
      </c>
      <c r="X267" s="2529"/>
      <c r="Y267" s="2529"/>
      <c r="Z267" s="2529"/>
      <c r="AA267" s="2529"/>
      <c r="AB267" s="2529">
        <v>0</v>
      </c>
      <c r="AC267" s="2529"/>
      <c r="AD267" s="2529"/>
      <c r="AE267" s="2529"/>
      <c r="AF267" s="2529"/>
      <c r="AG267" s="2529">
        <f t="shared" ref="AG267:AG283" si="16">SUM(W267:AF267)</f>
        <v>0</v>
      </c>
      <c r="AH267" s="2529"/>
      <c r="AI267" s="2529"/>
      <c r="AJ267" s="2529"/>
      <c r="AK267" s="2605"/>
      <c r="AL267" s="1453">
        <f>IF(AG267&gt;0,1,0)</f>
        <v>0</v>
      </c>
      <c r="AM267" s="1456"/>
      <c r="AN267" s="317"/>
    </row>
    <row r="268" spans="2:40" s="311" customFormat="1" x14ac:dyDescent="0.4">
      <c r="C268" s="2626" t="s">
        <v>2854</v>
      </c>
      <c r="D268" s="2627"/>
      <c r="E268" s="2627"/>
      <c r="F268" s="2627"/>
      <c r="G268" s="2521"/>
      <c r="H268" s="2521"/>
      <c r="I268" s="2521"/>
      <c r="J268" s="2521"/>
      <c r="K268" s="2521"/>
      <c r="L268" s="2521"/>
      <c r="M268" s="2521"/>
      <c r="N268" s="2521"/>
      <c r="O268" s="2521"/>
      <c r="P268" s="2521"/>
      <c r="Q268" s="2521"/>
      <c r="R268" s="2521"/>
      <c r="S268" s="2521"/>
      <c r="T268" s="2521"/>
      <c r="U268" s="2521"/>
      <c r="V268" s="2521"/>
      <c r="W268" s="2529"/>
      <c r="X268" s="2529"/>
      <c r="Y268" s="2529"/>
      <c r="Z268" s="2529"/>
      <c r="AA268" s="2529"/>
      <c r="AB268" s="2529"/>
      <c r="AC268" s="2529"/>
      <c r="AD268" s="2529"/>
      <c r="AE268" s="2529"/>
      <c r="AF268" s="2529"/>
      <c r="AG268" s="2529">
        <f t="shared" si="16"/>
        <v>0</v>
      </c>
      <c r="AH268" s="2529"/>
      <c r="AI268" s="2529"/>
      <c r="AJ268" s="2529"/>
      <c r="AK268" s="2605"/>
      <c r="AL268" s="1453">
        <f>IF(AG268&gt;0,1,0)</f>
        <v>0</v>
      </c>
      <c r="AM268" s="1456"/>
      <c r="AN268" s="317"/>
    </row>
    <row r="269" spans="2:40" s="311" customFormat="1" x14ac:dyDescent="0.4">
      <c r="C269" s="2626" t="s">
        <v>2831</v>
      </c>
      <c r="D269" s="2627"/>
      <c r="E269" s="2627"/>
      <c r="F269" s="2627"/>
      <c r="G269" s="2521"/>
      <c r="H269" s="2521"/>
      <c r="I269" s="2521"/>
      <c r="J269" s="2521"/>
      <c r="K269" s="2521"/>
      <c r="L269" s="2521"/>
      <c r="M269" s="2521"/>
      <c r="N269" s="2521"/>
      <c r="O269" s="2521"/>
      <c r="P269" s="2521"/>
      <c r="Q269" s="2521"/>
      <c r="R269" s="2521"/>
      <c r="S269" s="2521"/>
      <c r="T269" s="2521"/>
      <c r="U269" s="2521"/>
      <c r="V269" s="2521"/>
      <c r="W269" s="2529"/>
      <c r="X269" s="2529"/>
      <c r="Y269" s="2529"/>
      <c r="Z269" s="2529"/>
      <c r="AA269" s="2529"/>
      <c r="AB269" s="2529"/>
      <c r="AC269" s="2529"/>
      <c r="AD269" s="2529"/>
      <c r="AE269" s="2529"/>
      <c r="AF269" s="2529"/>
      <c r="AG269" s="2529">
        <f t="shared" si="16"/>
        <v>0</v>
      </c>
      <c r="AH269" s="2529"/>
      <c r="AI269" s="2529"/>
      <c r="AJ269" s="2529"/>
      <c r="AK269" s="2605"/>
      <c r="AL269" s="1453">
        <f>IF(AG269&gt;0,1,0)</f>
        <v>0</v>
      </c>
      <c r="AM269" s="1456"/>
      <c r="AN269" s="317"/>
    </row>
    <row r="270" spans="2:40" s="311" customFormat="1" x14ac:dyDescent="0.4">
      <c r="C270" s="2626" t="s">
        <v>2855</v>
      </c>
      <c r="D270" s="2627"/>
      <c r="E270" s="2627"/>
      <c r="F270" s="2627"/>
      <c r="G270" s="2521"/>
      <c r="H270" s="2521"/>
      <c r="I270" s="2521"/>
      <c r="J270" s="2521"/>
      <c r="K270" s="2521"/>
      <c r="L270" s="2521"/>
      <c r="M270" s="2521"/>
      <c r="N270" s="2521"/>
      <c r="O270" s="2521"/>
      <c r="P270" s="2521"/>
      <c r="Q270" s="2521"/>
      <c r="R270" s="2521"/>
      <c r="S270" s="2521"/>
      <c r="T270" s="2521"/>
      <c r="U270" s="2521"/>
      <c r="V270" s="2521"/>
      <c r="W270" s="2529">
        <f>+SUMIF(CDSPS_TK,W263,CDSPS_PSC)</f>
        <v>0</v>
      </c>
      <c r="X270" s="2529"/>
      <c r="Y270" s="2529"/>
      <c r="Z270" s="2529"/>
      <c r="AA270" s="2529"/>
      <c r="AB270" s="2529">
        <f>+SUMIF(CDSPS_TK,AB263,CDSPS_PSC)</f>
        <v>0</v>
      </c>
      <c r="AC270" s="2529"/>
      <c r="AD270" s="2529"/>
      <c r="AE270" s="2529"/>
      <c r="AF270" s="2529"/>
      <c r="AG270" s="2529">
        <f t="shared" si="16"/>
        <v>0</v>
      </c>
      <c r="AH270" s="2529"/>
      <c r="AI270" s="2529"/>
      <c r="AJ270" s="2529"/>
      <c r="AK270" s="2605"/>
      <c r="AL270" s="1453">
        <f>IF(AG270&gt;0,1,0)</f>
        <v>0</v>
      </c>
      <c r="AM270" s="1456"/>
      <c r="AN270" s="317"/>
    </row>
    <row r="271" spans="2:40" s="311" customFormat="1" x14ac:dyDescent="0.4">
      <c r="C271" s="2632" t="s">
        <v>2834</v>
      </c>
      <c r="D271" s="2633"/>
      <c r="E271" s="2633"/>
      <c r="F271" s="2633"/>
      <c r="G271" s="2560"/>
      <c r="H271" s="2560"/>
      <c r="I271" s="2560"/>
      <c r="J271" s="2560"/>
      <c r="K271" s="2560"/>
      <c r="L271" s="2560"/>
      <c r="M271" s="2560"/>
      <c r="N271" s="2560"/>
      <c r="O271" s="2560"/>
      <c r="P271" s="2560"/>
      <c r="Q271" s="2560"/>
      <c r="R271" s="2560"/>
      <c r="S271" s="2560"/>
      <c r="T271" s="2560"/>
      <c r="U271" s="2560"/>
      <c r="V271" s="2560"/>
      <c r="W271" s="2561"/>
      <c r="X271" s="2561"/>
      <c r="Y271" s="2561"/>
      <c r="Z271" s="2561"/>
      <c r="AA271" s="2561"/>
      <c r="AB271" s="2561"/>
      <c r="AC271" s="2561"/>
      <c r="AD271" s="2561"/>
      <c r="AE271" s="2561"/>
      <c r="AF271" s="2561"/>
      <c r="AG271" s="2561">
        <f t="shared" si="16"/>
        <v>0</v>
      </c>
      <c r="AH271" s="2561"/>
      <c r="AI271" s="2561"/>
      <c r="AJ271" s="2561"/>
      <c r="AK271" s="2613"/>
      <c r="AL271" s="1453">
        <f>IF(AG271&gt;0,1,0)</f>
        <v>0</v>
      </c>
      <c r="AM271" s="1456"/>
      <c r="AN271" s="317"/>
    </row>
    <row r="272" spans="2:40" s="311" customFormat="1" ht="16.5" x14ac:dyDescent="0.4">
      <c r="C272" s="2628" t="s">
        <v>334</v>
      </c>
      <c r="D272" s="2629"/>
      <c r="E272" s="2629"/>
      <c r="F272" s="2629"/>
      <c r="G272" s="2551"/>
      <c r="H272" s="2551"/>
      <c r="I272" s="2551"/>
      <c r="J272" s="2551"/>
      <c r="K272" s="2551"/>
      <c r="L272" s="2551"/>
      <c r="M272" s="2551">
        <f>M266+M267+M268+M269-M270-M271</f>
        <v>0</v>
      </c>
      <c r="N272" s="2551"/>
      <c r="O272" s="2551"/>
      <c r="P272" s="2551"/>
      <c r="Q272" s="2551"/>
      <c r="R272" s="2551">
        <f>R266+R267+R268+R269-R270-R271</f>
        <v>0</v>
      </c>
      <c r="S272" s="2551"/>
      <c r="T272" s="2551"/>
      <c r="U272" s="2551"/>
      <c r="V272" s="2551"/>
      <c r="W272" s="2614">
        <f>+SUM(W266:AA269)-W270-W271</f>
        <v>0</v>
      </c>
      <c r="X272" s="2614"/>
      <c r="Y272" s="2614"/>
      <c r="Z272" s="2614"/>
      <c r="AA272" s="2614"/>
      <c r="AB272" s="2614">
        <f>AB266+AB267+AB268+AB269-AB270-AB271</f>
        <v>0</v>
      </c>
      <c r="AC272" s="2614"/>
      <c r="AD272" s="2614"/>
      <c r="AE272" s="2614"/>
      <c r="AF272" s="2614"/>
      <c r="AG272" s="2614">
        <f t="shared" si="16"/>
        <v>0</v>
      </c>
      <c r="AH272" s="2614"/>
      <c r="AI272" s="2614"/>
      <c r="AJ272" s="2614"/>
      <c r="AK272" s="2615"/>
      <c r="AL272" s="1453">
        <f>IF(SUM(M272:AK272)&gt;1,1,0)</f>
        <v>0</v>
      </c>
      <c r="AM272" s="1460">
        <f>+VLOOKUP(212,Bang_CDSPS,7,0)-AG272</f>
        <v>0</v>
      </c>
      <c r="AN272" s="317"/>
    </row>
    <row r="273" spans="2:40" s="311" customFormat="1" x14ac:dyDescent="0.4">
      <c r="C273" s="2630" t="s">
        <v>335</v>
      </c>
      <c r="D273" s="2631"/>
      <c r="E273" s="2631"/>
      <c r="F273" s="2631"/>
      <c r="G273" s="2612"/>
      <c r="H273" s="2612"/>
      <c r="I273" s="2612"/>
      <c r="J273" s="2612"/>
      <c r="K273" s="2612"/>
      <c r="L273" s="2612"/>
      <c r="M273" s="2612"/>
      <c r="N273" s="2612"/>
      <c r="O273" s="2612"/>
      <c r="P273" s="2612"/>
      <c r="Q273" s="2612"/>
      <c r="R273" s="2612"/>
      <c r="S273" s="2612"/>
      <c r="T273" s="2612"/>
      <c r="U273" s="2612"/>
      <c r="V273" s="2612"/>
      <c r="W273" s="2547"/>
      <c r="X273" s="2547"/>
      <c r="Y273" s="2547"/>
      <c r="Z273" s="2547"/>
      <c r="AA273" s="2547"/>
      <c r="AB273" s="2547"/>
      <c r="AC273" s="2547"/>
      <c r="AD273" s="2547"/>
      <c r="AE273" s="2547"/>
      <c r="AF273" s="2547"/>
      <c r="AG273" s="2547"/>
      <c r="AH273" s="2547"/>
      <c r="AI273" s="2547"/>
      <c r="AJ273" s="2547"/>
      <c r="AK273" s="2609"/>
      <c r="AL273" s="1453">
        <f t="shared" ref="AL273:AL286" si="17">IF($AL$272&gt;0,1,0)</f>
        <v>0</v>
      </c>
      <c r="AM273" s="1456"/>
      <c r="AN273" s="342" t="s">
        <v>2835</v>
      </c>
    </row>
    <row r="274" spans="2:40" s="311" customFormat="1" x14ac:dyDescent="0.4">
      <c r="C274" s="2626" t="s">
        <v>333</v>
      </c>
      <c r="D274" s="2627"/>
      <c r="E274" s="2627"/>
      <c r="F274" s="2627"/>
      <c r="G274" s="2521"/>
      <c r="H274" s="2521"/>
      <c r="I274" s="2521"/>
      <c r="J274" s="2521"/>
      <c r="K274" s="2521"/>
      <c r="L274" s="2521"/>
      <c r="M274" s="2521"/>
      <c r="N274" s="2521"/>
      <c r="O274" s="2521"/>
      <c r="P274" s="2521"/>
      <c r="Q274" s="2521"/>
      <c r="R274" s="2521"/>
      <c r="S274" s="2521"/>
      <c r="T274" s="2521"/>
      <c r="U274" s="2521"/>
      <c r="V274" s="2521"/>
      <c r="W274" s="2529">
        <v>0</v>
      </c>
      <c r="X274" s="2529"/>
      <c r="Y274" s="2529"/>
      <c r="Z274" s="2529"/>
      <c r="AA274" s="2529"/>
      <c r="AB274" s="2529">
        <v>0</v>
      </c>
      <c r="AC274" s="2529"/>
      <c r="AD274" s="2529"/>
      <c r="AE274" s="2529"/>
      <c r="AF274" s="2529"/>
      <c r="AG274" s="2529">
        <f t="shared" si="16"/>
        <v>0</v>
      </c>
      <c r="AH274" s="2529"/>
      <c r="AI274" s="2529"/>
      <c r="AJ274" s="2529"/>
      <c r="AK274" s="2605"/>
      <c r="AL274" s="1453">
        <f t="shared" si="17"/>
        <v>0</v>
      </c>
      <c r="AM274" s="1456"/>
      <c r="AN274" s="317"/>
    </row>
    <row r="275" spans="2:40" s="311" customFormat="1" x14ac:dyDescent="0.4">
      <c r="C275" s="2626" t="s">
        <v>2836</v>
      </c>
      <c r="D275" s="2627"/>
      <c r="E275" s="2627"/>
      <c r="F275" s="2627"/>
      <c r="G275" s="2521"/>
      <c r="H275" s="2521"/>
      <c r="I275" s="2521"/>
      <c r="J275" s="2521"/>
      <c r="K275" s="2521"/>
      <c r="L275" s="2521"/>
      <c r="M275" s="2521"/>
      <c r="N275" s="2521"/>
      <c r="O275" s="2521"/>
      <c r="P275" s="2521"/>
      <c r="Q275" s="2521"/>
      <c r="R275" s="2521"/>
      <c r="S275" s="2521"/>
      <c r="T275" s="2521"/>
      <c r="U275" s="2521"/>
      <c r="V275" s="2521"/>
      <c r="W275" s="2529">
        <v>0</v>
      </c>
      <c r="X275" s="2529"/>
      <c r="Y275" s="2529"/>
      <c r="Z275" s="2529"/>
      <c r="AA275" s="2529"/>
      <c r="AB275" s="2529">
        <v>0</v>
      </c>
      <c r="AC275" s="2529"/>
      <c r="AD275" s="2529"/>
      <c r="AE275" s="2529"/>
      <c r="AF275" s="2529"/>
      <c r="AG275" s="2529">
        <f t="shared" si="16"/>
        <v>0</v>
      </c>
      <c r="AH275" s="2529"/>
      <c r="AI275" s="2529"/>
      <c r="AJ275" s="2529"/>
      <c r="AK275" s="2605"/>
      <c r="AL275" s="1453">
        <f>IF(AG275&gt;0,1,0)</f>
        <v>0</v>
      </c>
      <c r="AM275" s="1456"/>
      <c r="AN275" s="317"/>
    </row>
    <row r="276" spans="2:40" s="311" customFormat="1" x14ac:dyDescent="0.4">
      <c r="C276" s="2626" t="s">
        <v>2856</v>
      </c>
      <c r="D276" s="2627"/>
      <c r="E276" s="2627"/>
      <c r="F276" s="2627"/>
      <c r="G276" s="2521"/>
      <c r="H276" s="2521"/>
      <c r="I276" s="2521"/>
      <c r="J276" s="2521"/>
      <c r="K276" s="2521"/>
      <c r="L276" s="2521"/>
      <c r="M276" s="2521"/>
      <c r="N276" s="2521"/>
      <c r="O276" s="2521"/>
      <c r="P276" s="2521"/>
      <c r="Q276" s="2521"/>
      <c r="R276" s="2521"/>
      <c r="S276" s="2521"/>
      <c r="T276" s="2521"/>
      <c r="U276" s="2521"/>
      <c r="V276" s="2521"/>
      <c r="W276" s="2529"/>
      <c r="X276" s="2529"/>
      <c r="Y276" s="2529"/>
      <c r="Z276" s="2529"/>
      <c r="AA276" s="2529"/>
      <c r="AB276" s="2529"/>
      <c r="AC276" s="2529"/>
      <c r="AD276" s="2529"/>
      <c r="AE276" s="2529"/>
      <c r="AF276" s="2529"/>
      <c r="AG276" s="2529">
        <f t="shared" si="16"/>
        <v>0</v>
      </c>
      <c r="AH276" s="2529"/>
      <c r="AI276" s="2529"/>
      <c r="AJ276" s="2529"/>
      <c r="AK276" s="2605"/>
      <c r="AL276" s="1453">
        <f>IF(AG276&gt;0,1,0)</f>
        <v>0</v>
      </c>
      <c r="AM276" s="1456"/>
      <c r="AN276" s="317"/>
    </row>
    <row r="277" spans="2:40" s="311" customFormat="1" x14ac:dyDescent="0.4">
      <c r="C277" s="2626" t="s">
        <v>2831</v>
      </c>
      <c r="D277" s="2627"/>
      <c r="E277" s="2627"/>
      <c r="F277" s="2627"/>
      <c r="G277" s="2521"/>
      <c r="H277" s="2521"/>
      <c r="I277" s="2521"/>
      <c r="J277" s="2521"/>
      <c r="K277" s="2521"/>
      <c r="L277" s="2521"/>
      <c r="M277" s="2521"/>
      <c r="N277" s="2521"/>
      <c r="O277" s="2521"/>
      <c r="P277" s="2521"/>
      <c r="Q277" s="2521"/>
      <c r="R277" s="2521"/>
      <c r="S277" s="2521"/>
      <c r="T277" s="2521"/>
      <c r="U277" s="2521"/>
      <c r="V277" s="2521"/>
      <c r="W277" s="2529"/>
      <c r="X277" s="2529"/>
      <c r="Y277" s="2529"/>
      <c r="Z277" s="2529"/>
      <c r="AA277" s="2529"/>
      <c r="AB277" s="2529"/>
      <c r="AC277" s="2529"/>
      <c r="AD277" s="2529"/>
      <c r="AE277" s="2529"/>
      <c r="AF277" s="2529"/>
      <c r="AG277" s="2529">
        <f t="shared" si="16"/>
        <v>0</v>
      </c>
      <c r="AH277" s="2529"/>
      <c r="AI277" s="2529"/>
      <c r="AJ277" s="2529"/>
      <c r="AK277" s="2605"/>
      <c r="AL277" s="1453">
        <f>IF(AG277&gt;0,1,0)</f>
        <v>0</v>
      </c>
      <c r="AM277" s="1456"/>
      <c r="AN277" s="317"/>
    </row>
    <row r="278" spans="2:40" s="311" customFormat="1" x14ac:dyDescent="0.4">
      <c r="C278" s="2626" t="s">
        <v>2855</v>
      </c>
      <c r="D278" s="2627"/>
      <c r="E278" s="2627"/>
      <c r="F278" s="2627"/>
      <c r="G278" s="2521"/>
      <c r="H278" s="2521"/>
      <c r="I278" s="2521"/>
      <c r="J278" s="2521"/>
      <c r="K278" s="2521"/>
      <c r="L278" s="2521"/>
      <c r="M278" s="2521"/>
      <c r="N278" s="2521"/>
      <c r="O278" s="2521"/>
      <c r="P278" s="2521"/>
      <c r="Q278" s="2521"/>
      <c r="R278" s="2521"/>
      <c r="S278" s="2521"/>
      <c r="T278" s="2521"/>
      <c r="U278" s="2521"/>
      <c r="V278" s="2521"/>
      <c r="W278" s="2529"/>
      <c r="X278" s="2529"/>
      <c r="Y278" s="2529"/>
      <c r="Z278" s="2529"/>
      <c r="AA278" s="2529"/>
      <c r="AB278" s="2529"/>
      <c r="AC278" s="2529"/>
      <c r="AD278" s="2529"/>
      <c r="AE278" s="2529"/>
      <c r="AF278" s="2529"/>
      <c r="AG278" s="2529">
        <f t="shared" si="16"/>
        <v>0</v>
      </c>
      <c r="AH278" s="2529"/>
      <c r="AI278" s="2529"/>
      <c r="AJ278" s="2529"/>
      <c r="AK278" s="2605"/>
      <c r="AL278" s="1453">
        <f>IF(AG278&gt;0,1,0)</f>
        <v>0</v>
      </c>
      <c r="AM278" s="1456"/>
      <c r="AN278" s="317"/>
    </row>
    <row r="279" spans="2:40" s="311" customFormat="1" x14ac:dyDescent="0.4">
      <c r="C279" s="2632" t="s">
        <v>2834</v>
      </c>
      <c r="D279" s="2633"/>
      <c r="E279" s="2633"/>
      <c r="F279" s="2633"/>
      <c r="G279" s="2560"/>
      <c r="H279" s="2560"/>
      <c r="I279" s="2560"/>
      <c r="J279" s="2560"/>
      <c r="K279" s="2560"/>
      <c r="L279" s="2560"/>
      <c r="M279" s="2560"/>
      <c r="N279" s="2560"/>
      <c r="O279" s="2560"/>
      <c r="P279" s="2560"/>
      <c r="Q279" s="2560"/>
      <c r="R279" s="2560"/>
      <c r="S279" s="2560"/>
      <c r="T279" s="2560"/>
      <c r="U279" s="2560"/>
      <c r="V279" s="2560"/>
      <c r="W279" s="2561"/>
      <c r="X279" s="2561"/>
      <c r="Y279" s="2561"/>
      <c r="Z279" s="2561"/>
      <c r="AA279" s="2561"/>
      <c r="AB279" s="2561"/>
      <c r="AC279" s="2561"/>
      <c r="AD279" s="2561"/>
      <c r="AE279" s="2561"/>
      <c r="AF279" s="2561"/>
      <c r="AG279" s="2561">
        <f t="shared" si="16"/>
        <v>0</v>
      </c>
      <c r="AH279" s="2561"/>
      <c r="AI279" s="2561"/>
      <c r="AJ279" s="2561"/>
      <c r="AK279" s="2613"/>
      <c r="AL279" s="1453">
        <f>IF(AG279&gt;0,1,0)</f>
        <v>0</v>
      </c>
      <c r="AM279" s="1456"/>
      <c r="AN279" s="317"/>
    </row>
    <row r="280" spans="2:40" s="311" customFormat="1" ht="16.5" x14ac:dyDescent="0.4">
      <c r="C280" s="2628" t="s">
        <v>334</v>
      </c>
      <c r="D280" s="2629"/>
      <c r="E280" s="2629"/>
      <c r="F280" s="2629"/>
      <c r="G280" s="2551"/>
      <c r="H280" s="2551"/>
      <c r="I280" s="2551"/>
      <c r="J280" s="2551"/>
      <c r="K280" s="2551"/>
      <c r="L280" s="2551"/>
      <c r="M280" s="2551">
        <f>M274+M275+M276+M277-M278-M279</f>
        <v>0</v>
      </c>
      <c r="N280" s="2551"/>
      <c r="O280" s="2551"/>
      <c r="P280" s="2551"/>
      <c r="Q280" s="2551"/>
      <c r="R280" s="2551">
        <f>R274+R275+R276+R277-R278-R279</f>
        <v>0</v>
      </c>
      <c r="S280" s="2551"/>
      <c r="T280" s="2551"/>
      <c r="U280" s="2551"/>
      <c r="V280" s="2551"/>
      <c r="W280" s="2614">
        <f>+SUM(W274:AA277)-W278-W279</f>
        <v>0</v>
      </c>
      <c r="X280" s="2614"/>
      <c r="Y280" s="2614"/>
      <c r="Z280" s="2614"/>
      <c r="AA280" s="2614"/>
      <c r="AB280" s="2614">
        <f>AB274+AB275+AB276+AB277-AB278-AB279</f>
        <v>0</v>
      </c>
      <c r="AC280" s="2614"/>
      <c r="AD280" s="2614"/>
      <c r="AE280" s="2614"/>
      <c r="AF280" s="2614"/>
      <c r="AG280" s="2614">
        <f t="shared" si="16"/>
        <v>0</v>
      </c>
      <c r="AH280" s="2614"/>
      <c r="AI280" s="2614"/>
      <c r="AJ280" s="2614"/>
      <c r="AK280" s="2615"/>
      <c r="AL280" s="1453">
        <f t="shared" si="17"/>
        <v>0</v>
      </c>
      <c r="AM280" s="1460">
        <f>+VLOOKUP(2142,Bang_CDSPS,8,0)-AG280</f>
        <v>0</v>
      </c>
      <c r="AN280" s="317"/>
    </row>
    <row r="281" spans="2:40" s="311" customFormat="1" ht="14.25" customHeight="1" x14ac:dyDescent="0.4">
      <c r="C281" s="2630" t="s">
        <v>1212</v>
      </c>
      <c r="D281" s="2631"/>
      <c r="E281" s="2631"/>
      <c r="F281" s="2631"/>
      <c r="G281" s="2612"/>
      <c r="H281" s="2612"/>
      <c r="I281" s="2612"/>
      <c r="J281" s="2612"/>
      <c r="K281" s="2612"/>
      <c r="L281" s="2612"/>
      <c r="M281" s="2612"/>
      <c r="N281" s="2612"/>
      <c r="O281" s="2612"/>
      <c r="P281" s="2612"/>
      <c r="Q281" s="2612"/>
      <c r="R281" s="2612"/>
      <c r="S281" s="2612"/>
      <c r="T281" s="2612"/>
      <c r="U281" s="2612"/>
      <c r="V281" s="2612"/>
      <c r="W281" s="2547"/>
      <c r="X281" s="2547"/>
      <c r="Y281" s="2547"/>
      <c r="Z281" s="2547"/>
      <c r="AA281" s="2547"/>
      <c r="AB281" s="2547"/>
      <c r="AC281" s="2547"/>
      <c r="AD281" s="2547"/>
      <c r="AE281" s="2547"/>
      <c r="AF281" s="2547"/>
      <c r="AG281" s="2547"/>
      <c r="AH281" s="2547"/>
      <c r="AI281" s="2547"/>
      <c r="AJ281" s="2547"/>
      <c r="AK281" s="2609"/>
      <c r="AL281" s="1453">
        <f t="shared" si="17"/>
        <v>0</v>
      </c>
      <c r="AM281" s="1456"/>
      <c r="AN281" s="317"/>
    </row>
    <row r="282" spans="2:40" s="311" customFormat="1" x14ac:dyDescent="0.4">
      <c r="C282" s="2626" t="s">
        <v>2837</v>
      </c>
      <c r="D282" s="2627"/>
      <c r="E282" s="2627"/>
      <c r="F282" s="2627"/>
      <c r="G282" s="2521"/>
      <c r="H282" s="2521"/>
      <c r="I282" s="2521"/>
      <c r="J282" s="2521"/>
      <c r="K282" s="2521"/>
      <c r="L282" s="2521"/>
      <c r="M282" s="2521">
        <f>M266-M274</f>
        <v>0</v>
      </c>
      <c r="N282" s="2521"/>
      <c r="O282" s="2521"/>
      <c r="P282" s="2521"/>
      <c r="Q282" s="2521"/>
      <c r="R282" s="2521">
        <f>R266-R274</f>
        <v>0</v>
      </c>
      <c r="S282" s="2521"/>
      <c r="T282" s="2521"/>
      <c r="U282" s="2521"/>
      <c r="V282" s="2521"/>
      <c r="W282" s="2529">
        <f>W266-W274</f>
        <v>0</v>
      </c>
      <c r="X282" s="2529"/>
      <c r="Y282" s="2529"/>
      <c r="Z282" s="2529"/>
      <c r="AA282" s="2529"/>
      <c r="AB282" s="2529">
        <f>AB266-AB274</f>
        <v>0</v>
      </c>
      <c r="AC282" s="2529"/>
      <c r="AD282" s="2529"/>
      <c r="AE282" s="2529"/>
      <c r="AF282" s="2529"/>
      <c r="AG282" s="2529">
        <f t="shared" si="16"/>
        <v>0</v>
      </c>
      <c r="AH282" s="2529"/>
      <c r="AI282" s="2529"/>
      <c r="AJ282" s="2529"/>
      <c r="AK282" s="2605"/>
      <c r="AL282" s="1453">
        <f t="shared" si="17"/>
        <v>0</v>
      </c>
      <c r="AM282" s="1456"/>
      <c r="AN282" s="317"/>
    </row>
    <row r="283" spans="2:40" s="311" customFormat="1" x14ac:dyDescent="0.4">
      <c r="C283" s="2626" t="s">
        <v>2838</v>
      </c>
      <c r="D283" s="2627"/>
      <c r="E283" s="2627"/>
      <c r="F283" s="2627"/>
      <c r="G283" s="2521"/>
      <c r="H283" s="2521"/>
      <c r="I283" s="2521"/>
      <c r="J283" s="2521"/>
      <c r="K283" s="2521"/>
      <c r="L283" s="2521"/>
      <c r="M283" s="2521">
        <f>M272-M280</f>
        <v>0</v>
      </c>
      <c r="N283" s="2521"/>
      <c r="O283" s="2521"/>
      <c r="P283" s="2521"/>
      <c r="Q283" s="2521"/>
      <c r="R283" s="2521">
        <f>R272-R280</f>
        <v>0</v>
      </c>
      <c r="S283" s="2521"/>
      <c r="T283" s="2521"/>
      <c r="U283" s="2521"/>
      <c r="V283" s="2521"/>
      <c r="W283" s="2529">
        <f>W272-W280</f>
        <v>0</v>
      </c>
      <c r="X283" s="2529"/>
      <c r="Y283" s="2529"/>
      <c r="Z283" s="2529"/>
      <c r="AA283" s="2529"/>
      <c r="AB283" s="2529">
        <f>AB272-AB280</f>
        <v>0</v>
      </c>
      <c r="AC283" s="2529"/>
      <c r="AD283" s="2529"/>
      <c r="AE283" s="2529"/>
      <c r="AF283" s="2529"/>
      <c r="AG283" s="2529">
        <f t="shared" si="16"/>
        <v>0</v>
      </c>
      <c r="AH283" s="2529"/>
      <c r="AI283" s="2529"/>
      <c r="AJ283" s="2529"/>
      <c r="AK283" s="2605"/>
      <c r="AL283" s="1453">
        <f t="shared" si="17"/>
        <v>0</v>
      </c>
      <c r="AM283" s="1456"/>
      <c r="AN283" s="317"/>
    </row>
    <row r="284" spans="2:40" s="311" customFormat="1" x14ac:dyDescent="0.4">
      <c r="C284" s="1370" t="s">
        <v>2857</v>
      </c>
      <c r="D284" s="1364"/>
      <c r="E284" s="1365"/>
      <c r="F284" s="1365"/>
      <c r="G284" s="1377"/>
      <c r="H284" s="1377"/>
      <c r="I284" s="1377"/>
      <c r="J284" s="1377"/>
      <c r="K284" s="1377"/>
      <c r="L284" s="1377"/>
      <c r="M284" s="1377"/>
      <c r="N284" s="1377"/>
      <c r="O284" s="1377"/>
      <c r="P284" s="1377"/>
      <c r="Q284" s="1377"/>
      <c r="R284" s="1377"/>
      <c r="S284" s="1377"/>
      <c r="T284" s="1377"/>
      <c r="U284" s="1377"/>
      <c r="V284" s="1377"/>
      <c r="W284" s="1377"/>
      <c r="X284" s="1377"/>
      <c r="Y284" s="1377"/>
      <c r="Z284" s="1377"/>
      <c r="AA284" s="1377"/>
      <c r="AB284" s="1377"/>
      <c r="AC284" s="1377"/>
      <c r="AD284" s="1377"/>
      <c r="AE284" s="1377"/>
      <c r="AF284" s="1377"/>
      <c r="AG284" s="1377"/>
      <c r="AH284" s="1377"/>
      <c r="AI284" s="1377"/>
      <c r="AJ284" s="1377"/>
      <c r="AK284" s="1379"/>
      <c r="AL284" s="1453">
        <f t="shared" si="17"/>
        <v>0</v>
      </c>
      <c r="AM284" s="1456"/>
      <c r="AN284" s="317"/>
    </row>
    <row r="285" spans="2:40" s="311" customFormat="1" x14ac:dyDescent="0.4">
      <c r="C285" s="1370" t="s">
        <v>2858</v>
      </c>
      <c r="D285" s="1364"/>
      <c r="E285" s="1365"/>
      <c r="F285" s="1365"/>
      <c r="G285" s="1377"/>
      <c r="H285" s="1377"/>
      <c r="I285" s="1377"/>
      <c r="J285" s="1377"/>
      <c r="K285" s="1377"/>
      <c r="L285" s="1377"/>
      <c r="M285" s="1377"/>
      <c r="N285" s="1377"/>
      <c r="O285" s="1377"/>
      <c r="P285" s="1377"/>
      <c r="Q285" s="1377"/>
      <c r="R285" s="1377"/>
      <c r="S285" s="1377"/>
      <c r="T285" s="1377"/>
      <c r="U285" s="1377"/>
      <c r="V285" s="1377"/>
      <c r="W285" s="1377"/>
      <c r="X285" s="1377"/>
      <c r="Y285" s="1377"/>
      <c r="Z285" s="1377"/>
      <c r="AA285" s="1377"/>
      <c r="AB285" s="1377"/>
      <c r="AC285" s="1377"/>
      <c r="AD285" s="1377"/>
      <c r="AE285" s="1377"/>
      <c r="AF285" s="1377"/>
      <c r="AG285" s="1377"/>
      <c r="AH285" s="1377"/>
      <c r="AI285" s="1377"/>
      <c r="AJ285" s="1377"/>
      <c r="AK285" s="1379"/>
      <c r="AL285" s="1453">
        <f t="shared" si="17"/>
        <v>0</v>
      </c>
      <c r="AM285" s="1456"/>
      <c r="AN285" s="317"/>
    </row>
    <row r="286" spans="2:40" s="311" customFormat="1" x14ac:dyDescent="0.4">
      <c r="C286" s="1372" t="s">
        <v>2859</v>
      </c>
      <c r="D286" s="1373"/>
      <c r="E286" s="1374"/>
      <c r="F286" s="1374"/>
      <c r="G286" s="1380"/>
      <c r="H286" s="1380"/>
      <c r="I286" s="1380"/>
      <c r="J286" s="1380"/>
      <c r="K286" s="1380"/>
      <c r="L286" s="1380"/>
      <c r="M286" s="1380"/>
      <c r="N286" s="1380"/>
      <c r="O286" s="1380"/>
      <c r="P286" s="1380"/>
      <c r="Q286" s="1380"/>
      <c r="R286" s="1380"/>
      <c r="S286" s="1380"/>
      <c r="T286" s="1380"/>
      <c r="U286" s="1380"/>
      <c r="V286" s="1380"/>
      <c r="W286" s="1380"/>
      <c r="X286" s="1380"/>
      <c r="Y286" s="1380"/>
      <c r="Z286" s="1380"/>
      <c r="AA286" s="1380"/>
      <c r="AB286" s="1380"/>
      <c r="AC286" s="1380"/>
      <c r="AD286" s="1380"/>
      <c r="AE286" s="1380"/>
      <c r="AF286" s="1380"/>
      <c r="AG286" s="1380"/>
      <c r="AH286" s="1380"/>
      <c r="AI286" s="1380"/>
      <c r="AJ286" s="1380"/>
      <c r="AK286" s="1382"/>
      <c r="AL286" s="1453">
        <f t="shared" si="17"/>
        <v>0</v>
      </c>
      <c r="AM286" s="1456"/>
      <c r="AN286" s="317"/>
    </row>
    <row r="287" spans="2:40" s="311" customFormat="1" ht="14" x14ac:dyDescent="0.4">
      <c r="C287" s="313"/>
      <c r="E287" s="314"/>
      <c r="F287" s="314"/>
      <c r="G287" s="315"/>
      <c r="H287" s="315"/>
      <c r="I287" s="315"/>
      <c r="J287" s="315"/>
      <c r="K287" s="315"/>
      <c r="L287" s="315"/>
      <c r="M287" s="315"/>
      <c r="N287" s="315"/>
      <c r="O287" s="315"/>
      <c r="P287" s="315"/>
      <c r="Q287" s="315"/>
      <c r="R287" s="315"/>
      <c r="S287" s="315"/>
      <c r="T287" s="315"/>
      <c r="U287" s="315"/>
      <c r="V287" s="315"/>
      <c r="W287" s="315"/>
      <c r="X287" s="315"/>
      <c r="Y287" s="315"/>
      <c r="Z287" s="315"/>
      <c r="AA287" s="315"/>
      <c r="AB287" s="315"/>
      <c r="AC287" s="315"/>
      <c r="AD287" s="315"/>
      <c r="AE287" s="315"/>
      <c r="AF287" s="315"/>
      <c r="AG287" s="315"/>
      <c r="AH287" s="315"/>
      <c r="AI287" s="315"/>
      <c r="AJ287" s="315"/>
      <c r="AK287" s="315"/>
      <c r="AL287" s="1453">
        <v>1</v>
      </c>
      <c r="AM287" s="1456"/>
      <c r="AN287" s="317"/>
    </row>
    <row r="288" spans="2:40" s="311" customFormat="1" ht="14" x14ac:dyDescent="0.4">
      <c r="B288" s="323" t="s">
        <v>2735</v>
      </c>
      <c r="C288" s="322" t="s">
        <v>2860</v>
      </c>
      <c r="E288" s="314"/>
      <c r="F288" s="314"/>
      <c r="G288" s="315"/>
      <c r="H288" s="315"/>
      <c r="I288" s="315"/>
      <c r="J288" s="315"/>
      <c r="K288" s="315"/>
      <c r="L288" s="315"/>
      <c r="M288" s="315"/>
      <c r="N288" s="315"/>
      <c r="O288" s="315"/>
      <c r="P288" s="315"/>
      <c r="Q288" s="315"/>
      <c r="R288" s="315"/>
      <c r="S288" s="315"/>
      <c r="T288" s="315"/>
      <c r="U288" s="315"/>
      <c r="V288" s="315"/>
      <c r="W288" s="315"/>
      <c r="X288" s="315"/>
      <c r="Y288" s="315"/>
      <c r="Z288" s="315"/>
      <c r="AA288" s="315"/>
      <c r="AB288" s="315"/>
      <c r="AC288" s="315"/>
      <c r="AD288" s="315"/>
      <c r="AE288" s="315"/>
      <c r="AF288" s="315"/>
      <c r="AG288" s="315"/>
      <c r="AH288" s="315"/>
      <c r="AI288" s="315"/>
      <c r="AJ288" s="315"/>
      <c r="AK288" s="315"/>
      <c r="AL288" s="1453">
        <v>1</v>
      </c>
      <c r="AM288" s="1456"/>
      <c r="AN288" s="317"/>
    </row>
    <row r="289" spans="3:40" s="311" customFormat="1" ht="14" x14ac:dyDescent="0.4">
      <c r="C289" s="322" t="s">
        <v>2861</v>
      </c>
      <c r="E289" s="314"/>
      <c r="F289" s="314"/>
      <c r="G289" s="315"/>
      <c r="H289" s="315"/>
      <c r="I289" s="315"/>
      <c r="J289" s="315"/>
      <c r="K289" s="315"/>
      <c r="L289" s="315"/>
      <c r="M289" s="315"/>
      <c r="N289" s="315"/>
      <c r="O289" s="315"/>
      <c r="P289" s="315"/>
      <c r="Q289" s="315"/>
      <c r="R289" s="315"/>
      <c r="S289" s="315"/>
      <c r="T289" s="315"/>
      <c r="U289" s="315"/>
      <c r="V289" s="315"/>
      <c r="W289" s="315"/>
      <c r="X289" s="315"/>
      <c r="Y289" s="315"/>
      <c r="Z289" s="315"/>
      <c r="AA289" s="315"/>
      <c r="AB289" s="315"/>
      <c r="AC289" s="315"/>
      <c r="AD289" s="315"/>
      <c r="AE289" s="315"/>
      <c r="AF289" s="315"/>
      <c r="AG289" s="315"/>
      <c r="AH289" s="315"/>
      <c r="AI289" s="315"/>
      <c r="AJ289" s="315"/>
      <c r="AK289" s="315"/>
      <c r="AL289" s="1453">
        <f>+IF(SUM(AL292:AL298)&lt;&gt;0,1,0)</f>
        <v>0</v>
      </c>
      <c r="AM289" s="1456"/>
      <c r="AN289" s="317"/>
    </row>
    <row r="290" spans="3:40" s="311" customFormat="1" x14ac:dyDescent="0.4">
      <c r="C290" s="1535"/>
      <c r="D290" s="1521"/>
      <c r="E290" s="1522"/>
      <c r="F290" s="1522"/>
      <c r="G290" s="1523"/>
      <c r="H290" s="1523"/>
      <c r="I290" s="1523"/>
      <c r="J290" s="1523"/>
      <c r="K290" s="1523"/>
      <c r="L290" s="1523"/>
      <c r="M290" s="1536"/>
      <c r="N290" s="1536"/>
      <c r="O290" s="1536"/>
      <c r="P290" s="1536"/>
      <c r="Q290" s="1524"/>
      <c r="R290" s="2585" t="s">
        <v>329</v>
      </c>
      <c r="S290" s="2585"/>
      <c r="T290" s="2585"/>
      <c r="U290" s="2585"/>
      <c r="V290" s="2585"/>
      <c r="W290" s="2585"/>
      <c r="X290" s="2585"/>
      <c r="Y290" s="2585"/>
      <c r="Z290" s="2585"/>
      <c r="AA290" s="2585"/>
      <c r="AB290" s="2585" t="s">
        <v>330</v>
      </c>
      <c r="AC290" s="2585"/>
      <c r="AD290" s="2585"/>
      <c r="AE290" s="2585"/>
      <c r="AF290" s="2585"/>
      <c r="AG290" s="2585"/>
      <c r="AH290" s="2585"/>
      <c r="AI290" s="2585"/>
      <c r="AJ290" s="2585"/>
      <c r="AK290" s="2586"/>
      <c r="AL290" s="1453">
        <f>+AL289</f>
        <v>0</v>
      </c>
      <c r="AM290" s="1456"/>
      <c r="AN290" s="317"/>
    </row>
    <row r="291" spans="3:40" s="311" customFormat="1" x14ac:dyDescent="0.4">
      <c r="C291" s="1525"/>
      <c r="D291" s="1526"/>
      <c r="E291" s="1527"/>
      <c r="F291" s="1527"/>
      <c r="G291" s="1528"/>
      <c r="H291" s="1528"/>
      <c r="I291" s="1528"/>
      <c r="J291" s="1528"/>
      <c r="K291" s="1528"/>
      <c r="L291" s="1528"/>
      <c r="M291" s="1538"/>
      <c r="N291" s="1538"/>
      <c r="O291" s="1538"/>
      <c r="P291" s="1538"/>
      <c r="Q291" s="1529"/>
      <c r="R291" s="2577" t="s">
        <v>1168</v>
      </c>
      <c r="S291" s="2577"/>
      <c r="T291" s="2577"/>
      <c r="U291" s="2577"/>
      <c r="V291" s="2577"/>
      <c r="W291" s="2577" t="s">
        <v>2815</v>
      </c>
      <c r="X291" s="2577"/>
      <c r="Y291" s="2577"/>
      <c r="Z291" s="2577"/>
      <c r="AA291" s="2577"/>
      <c r="AB291" s="2577" t="s">
        <v>1168</v>
      </c>
      <c r="AC291" s="2577"/>
      <c r="AD291" s="2577"/>
      <c r="AE291" s="2577"/>
      <c r="AF291" s="2577"/>
      <c r="AG291" s="2577" t="s">
        <v>2815</v>
      </c>
      <c r="AH291" s="2577"/>
      <c r="AI291" s="2577"/>
      <c r="AJ291" s="2577"/>
      <c r="AK291" s="2578"/>
      <c r="AL291" s="1453">
        <f>+AL289</f>
        <v>0</v>
      </c>
      <c r="AM291" s="1456"/>
      <c r="AN291" s="317"/>
    </row>
    <row r="292" spans="3:40" s="311" customFormat="1" x14ac:dyDescent="0.4">
      <c r="C292" s="1369" t="s">
        <v>2862</v>
      </c>
      <c r="D292" s="1361"/>
      <c r="E292" s="1362"/>
      <c r="F292" s="1362"/>
      <c r="G292" s="1375"/>
      <c r="H292" s="1375"/>
      <c r="I292" s="1375"/>
      <c r="J292" s="1375"/>
      <c r="K292" s="1375"/>
      <c r="L292" s="1375"/>
      <c r="M292" s="1375"/>
      <c r="N292" s="1375"/>
      <c r="O292" s="1375"/>
      <c r="P292" s="1375"/>
      <c r="Q292" s="1375"/>
      <c r="R292" s="2624">
        <f>+R293+R294</f>
        <v>0</v>
      </c>
      <c r="S292" s="2624"/>
      <c r="T292" s="2624"/>
      <c r="U292" s="2624"/>
      <c r="V292" s="2624"/>
      <c r="W292" s="2624">
        <f>+W293+W294</f>
        <v>0</v>
      </c>
      <c r="X292" s="2624"/>
      <c r="Y292" s="2624"/>
      <c r="Z292" s="2624"/>
      <c r="AA292" s="2624"/>
      <c r="AB292" s="2624">
        <f>+AB293+AB294</f>
        <v>0</v>
      </c>
      <c r="AC292" s="2624"/>
      <c r="AD292" s="2624"/>
      <c r="AE292" s="2624"/>
      <c r="AF292" s="2624"/>
      <c r="AG292" s="2624">
        <f>+AG293+AG294</f>
        <v>0</v>
      </c>
      <c r="AH292" s="2624"/>
      <c r="AI292" s="2624"/>
      <c r="AJ292" s="2624"/>
      <c r="AK292" s="2625"/>
      <c r="AL292" s="1453">
        <f t="shared" ref="AL292" si="18">IF(SUM(R292:AK292)&gt;1,1,0)</f>
        <v>0</v>
      </c>
      <c r="AM292" s="1456"/>
      <c r="AN292" s="317"/>
    </row>
    <row r="293" spans="3:40" s="311" customFormat="1" x14ac:dyDescent="0.4">
      <c r="C293" s="1370" t="s">
        <v>2863</v>
      </c>
      <c r="D293" s="1364"/>
      <c r="E293" s="1365"/>
      <c r="F293" s="1365"/>
      <c r="G293" s="1377"/>
      <c r="H293" s="1377"/>
      <c r="I293" s="1377"/>
      <c r="J293" s="1377"/>
      <c r="K293" s="1377"/>
      <c r="L293" s="1377"/>
      <c r="M293" s="1377"/>
      <c r="N293" s="1377"/>
      <c r="O293" s="1377"/>
      <c r="P293" s="1377"/>
      <c r="Q293" s="1377"/>
      <c r="R293" s="2617">
        <f>+SUMIF(CDSPS_TK,AM293,CDSPS_CKN)</f>
        <v>0</v>
      </c>
      <c r="S293" s="2617"/>
      <c r="T293" s="2617"/>
      <c r="U293" s="2617"/>
      <c r="V293" s="2617"/>
      <c r="W293" s="2617"/>
      <c r="X293" s="2617"/>
      <c r="Y293" s="2617"/>
      <c r="Z293" s="2617"/>
      <c r="AA293" s="2617"/>
      <c r="AB293" s="2617">
        <f>+SUMIF(CDSPS_TK,AM293,CDSPS_DKN)</f>
        <v>0</v>
      </c>
      <c r="AC293" s="2617"/>
      <c r="AD293" s="2617"/>
      <c r="AE293" s="2617"/>
      <c r="AF293" s="2617"/>
      <c r="AG293" s="2617"/>
      <c r="AH293" s="2617"/>
      <c r="AI293" s="2617"/>
      <c r="AJ293" s="2617"/>
      <c r="AK293" s="2618"/>
      <c r="AL293" s="1453">
        <f t="shared" ref="AL293:AL298" si="19">IF(SUM(R293:AK293)&gt;1,1,0)</f>
        <v>0</v>
      </c>
      <c r="AM293" s="1459">
        <v>21521</v>
      </c>
      <c r="AN293" s="317"/>
    </row>
    <row r="294" spans="3:40" s="311" customFormat="1" x14ac:dyDescent="0.4">
      <c r="C294" s="1370" t="s">
        <v>2864</v>
      </c>
      <c r="D294" s="1364"/>
      <c r="E294" s="1365"/>
      <c r="F294" s="1365"/>
      <c r="G294" s="1377"/>
      <c r="H294" s="1377"/>
      <c r="I294" s="1377"/>
      <c r="J294" s="1377"/>
      <c r="K294" s="1377"/>
      <c r="L294" s="1377"/>
      <c r="M294" s="1377"/>
      <c r="N294" s="1377"/>
      <c r="O294" s="1377"/>
      <c r="P294" s="1377"/>
      <c r="Q294" s="1377"/>
      <c r="R294" s="2617">
        <f>+SUMIF(CDSPS_TK,AM294,CDSPS_CKN)</f>
        <v>0</v>
      </c>
      <c r="S294" s="2617"/>
      <c r="T294" s="2617"/>
      <c r="U294" s="2617"/>
      <c r="V294" s="2617"/>
      <c r="W294" s="2617"/>
      <c r="X294" s="2617"/>
      <c r="Y294" s="2617"/>
      <c r="Z294" s="2617"/>
      <c r="AA294" s="2617"/>
      <c r="AB294" s="2617">
        <f>+SUMIF(CDSPS_TK,AM294,CDSPS_DKN)</f>
        <v>0</v>
      </c>
      <c r="AC294" s="2617"/>
      <c r="AD294" s="2617"/>
      <c r="AE294" s="2617"/>
      <c r="AF294" s="2617"/>
      <c r="AG294" s="2617"/>
      <c r="AH294" s="2617"/>
      <c r="AI294" s="2617"/>
      <c r="AJ294" s="2617"/>
      <c r="AK294" s="2618"/>
      <c r="AL294" s="1453">
        <f t="shared" si="19"/>
        <v>0</v>
      </c>
      <c r="AM294" s="1459">
        <v>21522</v>
      </c>
      <c r="AN294" s="317"/>
    </row>
    <row r="295" spans="3:40" s="311" customFormat="1" x14ac:dyDescent="0.4">
      <c r="C295" s="1370" t="s">
        <v>2865</v>
      </c>
      <c r="D295" s="1364"/>
      <c r="E295" s="1365"/>
      <c r="F295" s="1365"/>
      <c r="G295" s="1377"/>
      <c r="H295" s="1377"/>
      <c r="I295" s="1377"/>
      <c r="J295" s="1377"/>
      <c r="K295" s="1377"/>
      <c r="L295" s="1377"/>
      <c r="M295" s="1377"/>
      <c r="N295" s="1377"/>
      <c r="O295" s="1377"/>
      <c r="P295" s="1377"/>
      <c r="Q295" s="1377"/>
      <c r="R295" s="2617">
        <f>+R296+R297</f>
        <v>0</v>
      </c>
      <c r="S295" s="2617"/>
      <c r="T295" s="2617"/>
      <c r="U295" s="2617"/>
      <c r="V295" s="2617"/>
      <c r="W295" s="2617">
        <f>+W296+W297</f>
        <v>0</v>
      </c>
      <c r="X295" s="2617"/>
      <c r="Y295" s="2617"/>
      <c r="Z295" s="2617"/>
      <c r="AA295" s="2617"/>
      <c r="AB295" s="2617">
        <f>+AB296+AB297</f>
        <v>0</v>
      </c>
      <c r="AC295" s="2617"/>
      <c r="AD295" s="2617"/>
      <c r="AE295" s="2617"/>
      <c r="AF295" s="2617"/>
      <c r="AG295" s="2617">
        <f>+AG296+AG297</f>
        <v>0</v>
      </c>
      <c r="AH295" s="2617"/>
      <c r="AI295" s="2617"/>
      <c r="AJ295" s="2617"/>
      <c r="AK295" s="2618"/>
      <c r="AL295" s="1453">
        <f t="shared" si="19"/>
        <v>0</v>
      </c>
      <c r="AM295" s="1459"/>
      <c r="AN295" s="317"/>
    </row>
    <row r="296" spans="3:40" s="311" customFormat="1" x14ac:dyDescent="0.4">
      <c r="C296" s="1370" t="s">
        <v>2866</v>
      </c>
      <c r="D296" s="1364"/>
      <c r="E296" s="1365"/>
      <c r="F296" s="1365"/>
      <c r="G296" s="1377"/>
      <c r="H296" s="1377"/>
      <c r="I296" s="1377"/>
      <c r="J296" s="1377"/>
      <c r="K296" s="1377"/>
      <c r="L296" s="1377"/>
      <c r="M296" s="1377"/>
      <c r="N296" s="1377"/>
      <c r="O296" s="1377"/>
      <c r="P296" s="1377"/>
      <c r="Q296" s="1377"/>
      <c r="R296" s="2617">
        <f>+SUMIF(CDSPS_TK,AM296,CDSPS_CKN)</f>
        <v>0</v>
      </c>
      <c r="S296" s="2617"/>
      <c r="T296" s="2617"/>
      <c r="U296" s="2617"/>
      <c r="V296" s="2617"/>
      <c r="W296" s="2617"/>
      <c r="X296" s="2617"/>
      <c r="Y296" s="2617"/>
      <c r="Z296" s="2617"/>
      <c r="AA296" s="2617"/>
      <c r="AB296" s="2617">
        <f>+SUMIF(CDSPS_TK,AM296,CDSPS_DKN)</f>
        <v>0</v>
      </c>
      <c r="AC296" s="2617"/>
      <c r="AD296" s="2617"/>
      <c r="AE296" s="2617"/>
      <c r="AF296" s="2617"/>
      <c r="AG296" s="2617"/>
      <c r="AH296" s="2617"/>
      <c r="AI296" s="2617"/>
      <c r="AJ296" s="2617"/>
      <c r="AK296" s="2618"/>
      <c r="AL296" s="1453">
        <f t="shared" si="19"/>
        <v>0</v>
      </c>
      <c r="AM296" s="1459">
        <v>21531</v>
      </c>
      <c r="AN296" s="317"/>
    </row>
    <row r="297" spans="3:40" s="311" customFormat="1" x14ac:dyDescent="0.4">
      <c r="C297" s="1370" t="s">
        <v>2867</v>
      </c>
      <c r="D297" s="1364"/>
      <c r="E297" s="1365"/>
      <c r="F297" s="1365"/>
      <c r="G297" s="1377"/>
      <c r="H297" s="1377"/>
      <c r="I297" s="1377"/>
      <c r="J297" s="1377"/>
      <c r="K297" s="1377"/>
      <c r="L297" s="1377"/>
      <c r="M297" s="1377"/>
      <c r="N297" s="1377"/>
      <c r="O297" s="1377"/>
      <c r="P297" s="1377"/>
      <c r="Q297" s="1377"/>
      <c r="R297" s="2617">
        <f>+SUMIF(CDSPS_TK,AM297,CDSPS_CKN)</f>
        <v>0</v>
      </c>
      <c r="S297" s="2617"/>
      <c r="T297" s="2617"/>
      <c r="U297" s="2617"/>
      <c r="V297" s="2617"/>
      <c r="W297" s="2617"/>
      <c r="X297" s="2617"/>
      <c r="Y297" s="2617"/>
      <c r="Z297" s="2617"/>
      <c r="AA297" s="2617"/>
      <c r="AB297" s="2617">
        <f>+SUMIF(CDSPS_TK,AM297,CDSPS_DKN)</f>
        <v>0</v>
      </c>
      <c r="AC297" s="2617"/>
      <c r="AD297" s="2617"/>
      <c r="AE297" s="2617"/>
      <c r="AF297" s="2617"/>
      <c r="AG297" s="2617"/>
      <c r="AH297" s="2617"/>
      <c r="AI297" s="2617"/>
      <c r="AJ297" s="2617"/>
      <c r="AK297" s="2618"/>
      <c r="AL297" s="1453">
        <f t="shared" si="19"/>
        <v>0</v>
      </c>
      <c r="AM297" s="1459">
        <v>21532</v>
      </c>
      <c r="AN297" s="317"/>
    </row>
    <row r="298" spans="3:40" s="311" customFormat="1" x14ac:dyDescent="0.4">
      <c r="C298" s="1370" t="s">
        <v>2868</v>
      </c>
      <c r="D298" s="1364"/>
      <c r="E298" s="1365"/>
      <c r="F298" s="1365"/>
      <c r="G298" s="1377"/>
      <c r="H298" s="1377"/>
      <c r="I298" s="1377"/>
      <c r="J298" s="1377"/>
      <c r="K298" s="1377"/>
      <c r="L298" s="1377"/>
      <c r="M298" s="1377"/>
      <c r="N298" s="1377"/>
      <c r="O298" s="1377"/>
      <c r="P298" s="1377"/>
      <c r="Q298" s="1377"/>
      <c r="R298" s="2617">
        <f>+SUMIF(CDSPS_TK,AM298,CDSPS_CKN)</f>
        <v>0</v>
      </c>
      <c r="S298" s="2617"/>
      <c r="T298" s="2617"/>
      <c r="U298" s="2617"/>
      <c r="V298" s="2617"/>
      <c r="W298" s="2617"/>
      <c r="X298" s="2617"/>
      <c r="Y298" s="2617"/>
      <c r="Z298" s="2617"/>
      <c r="AA298" s="2617"/>
      <c r="AB298" s="2617">
        <f>+SUMIF(CDSPS_TK,AM298,CDSPS_DKN)</f>
        <v>0</v>
      </c>
      <c r="AC298" s="2617"/>
      <c r="AD298" s="2617"/>
      <c r="AE298" s="2617"/>
      <c r="AF298" s="2617"/>
      <c r="AG298" s="2617"/>
      <c r="AH298" s="2617"/>
      <c r="AI298" s="2617"/>
      <c r="AJ298" s="2617"/>
      <c r="AK298" s="2618"/>
      <c r="AL298" s="1453">
        <f t="shared" si="19"/>
        <v>0</v>
      </c>
      <c r="AM298" s="1459">
        <v>21511</v>
      </c>
      <c r="AN298" s="317"/>
    </row>
    <row r="299" spans="3:40" s="311" customFormat="1" x14ac:dyDescent="0.4">
      <c r="C299" s="1372"/>
      <c r="D299" s="2619" t="s">
        <v>2869</v>
      </c>
      <c r="E299" s="2619"/>
      <c r="F299" s="2619"/>
      <c r="G299" s="2545"/>
      <c r="H299" s="2545"/>
      <c r="I299" s="2545"/>
      <c r="J299" s="2545"/>
      <c r="K299" s="2545"/>
      <c r="L299" s="2545"/>
      <c r="M299" s="2545"/>
      <c r="N299" s="2545"/>
      <c r="O299" s="2545"/>
      <c r="P299" s="2545"/>
      <c r="Q299" s="2545"/>
      <c r="R299" s="2545"/>
      <c r="S299" s="2545"/>
      <c r="T299" s="2545"/>
      <c r="U299" s="2545"/>
      <c r="V299" s="2545"/>
      <c r="W299" s="2545"/>
      <c r="X299" s="2545"/>
      <c r="Y299" s="2545"/>
      <c r="Z299" s="2545"/>
      <c r="AA299" s="2545"/>
      <c r="AB299" s="2545"/>
      <c r="AC299" s="2545"/>
      <c r="AD299" s="2545"/>
      <c r="AE299" s="2545"/>
      <c r="AF299" s="2545"/>
      <c r="AG299" s="2545"/>
      <c r="AH299" s="2545"/>
      <c r="AI299" s="2545"/>
      <c r="AJ299" s="2545"/>
      <c r="AK299" s="2620"/>
      <c r="AL299" s="1453">
        <v>0</v>
      </c>
      <c r="AM299" s="1456"/>
      <c r="AN299" s="317"/>
    </row>
    <row r="300" spans="3:40" s="311" customFormat="1" ht="14" x14ac:dyDescent="0.4">
      <c r="C300" s="313"/>
      <c r="D300" s="2621"/>
      <c r="E300" s="2621"/>
      <c r="F300" s="2621"/>
      <c r="G300" s="2621"/>
      <c r="H300" s="2621"/>
      <c r="I300" s="2621"/>
      <c r="J300" s="2621"/>
      <c r="K300" s="2621"/>
      <c r="L300" s="2621"/>
      <c r="M300" s="2621"/>
      <c r="N300" s="2621"/>
      <c r="O300" s="2621"/>
      <c r="P300" s="2621"/>
      <c r="Q300" s="2621"/>
      <c r="R300" s="2621"/>
      <c r="S300" s="2621"/>
      <c r="T300" s="2621"/>
      <c r="U300" s="2621"/>
      <c r="V300" s="2621"/>
      <c r="W300" s="2621"/>
      <c r="X300" s="2621"/>
      <c r="Y300" s="2621"/>
      <c r="Z300" s="2621"/>
      <c r="AA300" s="2621"/>
      <c r="AB300" s="2621"/>
      <c r="AC300" s="2621"/>
      <c r="AD300" s="2621"/>
      <c r="AE300" s="2621"/>
      <c r="AF300" s="2621"/>
      <c r="AG300" s="2621"/>
      <c r="AH300" s="2621"/>
      <c r="AI300" s="2621"/>
      <c r="AJ300" s="2621"/>
      <c r="AK300" s="2621"/>
      <c r="AL300" s="1453">
        <v>0</v>
      </c>
      <c r="AM300" s="1456"/>
      <c r="AN300" s="317"/>
    </row>
    <row r="301" spans="3:40" s="311" customFormat="1" ht="14" x14ac:dyDescent="0.4">
      <c r="C301" s="313"/>
      <c r="D301" s="311" t="s">
        <v>2870</v>
      </c>
      <c r="E301" s="314"/>
      <c r="F301" s="314"/>
      <c r="G301" s="315"/>
      <c r="H301" s="315"/>
      <c r="I301" s="315"/>
      <c r="J301" s="315"/>
      <c r="K301" s="315"/>
      <c r="L301" s="315"/>
      <c r="M301" s="315"/>
      <c r="N301" s="315"/>
      <c r="O301" s="315"/>
      <c r="P301" s="315"/>
      <c r="Q301" s="315"/>
      <c r="R301" s="315"/>
      <c r="S301" s="315"/>
      <c r="T301" s="315"/>
      <c r="U301" s="315"/>
      <c r="V301" s="315"/>
      <c r="W301" s="315"/>
      <c r="X301" s="315"/>
      <c r="Y301" s="315"/>
      <c r="Z301" s="315"/>
      <c r="AA301" s="315"/>
      <c r="AB301" s="315"/>
      <c r="AC301" s="315"/>
      <c r="AD301" s="315"/>
      <c r="AE301" s="315"/>
      <c r="AF301" s="315"/>
      <c r="AG301" s="315"/>
      <c r="AH301" s="315"/>
      <c r="AI301" s="315"/>
      <c r="AJ301" s="315"/>
      <c r="AK301" s="315"/>
      <c r="AL301" s="1453">
        <v>0</v>
      </c>
      <c r="AM301" s="1456"/>
      <c r="AN301" s="317"/>
    </row>
    <row r="302" spans="3:40" s="311" customFormat="1" ht="14" x14ac:dyDescent="0.4">
      <c r="C302" s="313"/>
      <c r="D302" s="311" t="s">
        <v>2871</v>
      </c>
      <c r="E302" s="314"/>
      <c r="F302" s="314"/>
      <c r="G302" s="315"/>
      <c r="H302" s="315"/>
      <c r="I302" s="315"/>
      <c r="J302" s="315"/>
      <c r="K302" s="315"/>
      <c r="L302" s="315"/>
      <c r="M302" s="315"/>
      <c r="N302" s="315"/>
      <c r="O302" s="315"/>
      <c r="P302" s="315"/>
      <c r="Q302" s="315"/>
      <c r="R302" s="315"/>
      <c r="S302" s="315"/>
      <c r="T302" s="315"/>
      <c r="U302" s="315"/>
      <c r="V302" s="315"/>
      <c r="W302" s="315"/>
      <c r="X302" s="315"/>
      <c r="Y302" s="315"/>
      <c r="Z302" s="315"/>
      <c r="AA302" s="315"/>
      <c r="AB302" s="315"/>
      <c r="AC302" s="315"/>
      <c r="AD302" s="315"/>
      <c r="AE302" s="315"/>
      <c r="AF302" s="315"/>
      <c r="AG302" s="315"/>
      <c r="AH302" s="315"/>
      <c r="AI302" s="315"/>
      <c r="AJ302" s="315"/>
      <c r="AK302" s="315"/>
      <c r="AL302" s="1453">
        <v>0</v>
      </c>
      <c r="AM302" s="1456"/>
      <c r="AN302" s="317"/>
    </row>
    <row r="303" spans="3:40" s="311" customFormat="1" ht="14" x14ac:dyDescent="0.4">
      <c r="C303" s="313"/>
      <c r="D303" s="311" t="s">
        <v>2872</v>
      </c>
      <c r="E303" s="314"/>
      <c r="F303" s="314"/>
      <c r="G303" s="315"/>
      <c r="H303" s="315"/>
      <c r="I303" s="315"/>
      <c r="J303" s="315"/>
      <c r="K303" s="315"/>
      <c r="L303" s="315"/>
      <c r="M303" s="315"/>
      <c r="N303" s="315"/>
      <c r="O303" s="315"/>
      <c r="P303" s="315"/>
      <c r="Q303" s="315"/>
      <c r="R303" s="315"/>
      <c r="S303" s="315"/>
      <c r="T303" s="315"/>
      <c r="U303" s="315"/>
      <c r="V303" s="315"/>
      <c r="W303" s="315"/>
      <c r="X303" s="315"/>
      <c r="Y303" s="315"/>
      <c r="Z303" s="315"/>
      <c r="AA303" s="315"/>
      <c r="AB303" s="315"/>
      <c r="AC303" s="315"/>
      <c r="AD303" s="315"/>
      <c r="AE303" s="315"/>
      <c r="AF303" s="315"/>
      <c r="AG303" s="315"/>
      <c r="AH303" s="315"/>
      <c r="AI303" s="315"/>
      <c r="AJ303" s="315"/>
      <c r="AK303" s="315"/>
      <c r="AL303" s="1453">
        <v>0</v>
      </c>
      <c r="AM303" s="1456"/>
      <c r="AN303" s="317"/>
    </row>
    <row r="304" spans="3:40" s="311" customFormat="1" ht="14" x14ac:dyDescent="0.4">
      <c r="C304" s="313"/>
      <c r="D304" s="311" t="s">
        <v>2873</v>
      </c>
      <c r="E304" s="314"/>
      <c r="F304" s="314"/>
      <c r="G304" s="315"/>
      <c r="H304" s="315"/>
      <c r="I304" s="315"/>
      <c r="J304" s="315"/>
      <c r="K304" s="315"/>
      <c r="L304" s="315"/>
      <c r="M304" s="315"/>
      <c r="N304" s="315"/>
      <c r="O304" s="315"/>
      <c r="P304" s="315"/>
      <c r="Q304" s="315"/>
      <c r="R304" s="315"/>
      <c r="S304" s="315"/>
      <c r="T304" s="315"/>
      <c r="U304" s="315"/>
      <c r="V304" s="315"/>
      <c r="W304" s="315"/>
      <c r="X304" s="315"/>
      <c r="Y304" s="315"/>
      <c r="Z304" s="315"/>
      <c r="AA304" s="315"/>
      <c r="AB304" s="315"/>
      <c r="AC304" s="315"/>
      <c r="AD304" s="315"/>
      <c r="AE304" s="315"/>
      <c r="AF304" s="315"/>
      <c r="AG304" s="315"/>
      <c r="AH304" s="315"/>
      <c r="AI304" s="315"/>
      <c r="AJ304" s="315"/>
      <c r="AK304" s="315"/>
      <c r="AL304" s="1453">
        <v>0</v>
      </c>
      <c r="AM304" s="1456"/>
      <c r="AN304" s="317"/>
    </row>
    <row r="305" spans="3:40" s="311" customFormat="1" ht="14" x14ac:dyDescent="0.4">
      <c r="C305" s="313"/>
      <c r="D305" s="311" t="s">
        <v>2874</v>
      </c>
      <c r="E305" s="314"/>
      <c r="F305" s="314"/>
      <c r="G305" s="315"/>
      <c r="H305" s="315"/>
      <c r="I305" s="315"/>
      <c r="J305" s="315"/>
      <c r="K305" s="315"/>
      <c r="L305" s="315"/>
      <c r="M305" s="315"/>
      <c r="N305" s="315"/>
      <c r="O305" s="315"/>
      <c r="P305" s="315"/>
      <c r="Q305" s="315"/>
      <c r="R305" s="315"/>
      <c r="S305" s="315"/>
      <c r="T305" s="315"/>
      <c r="U305" s="315"/>
      <c r="V305" s="315"/>
      <c r="W305" s="315"/>
      <c r="X305" s="315"/>
      <c r="Y305" s="315"/>
      <c r="Z305" s="315"/>
      <c r="AA305" s="315"/>
      <c r="AB305" s="315"/>
      <c r="AC305" s="315"/>
      <c r="AD305" s="315"/>
      <c r="AE305" s="315"/>
      <c r="AF305" s="315"/>
      <c r="AG305" s="315"/>
      <c r="AH305" s="315"/>
      <c r="AI305" s="315"/>
      <c r="AJ305" s="315"/>
      <c r="AK305" s="315"/>
      <c r="AL305" s="1453">
        <v>0</v>
      </c>
      <c r="AM305" s="1456"/>
      <c r="AN305" s="317"/>
    </row>
    <row r="306" spans="3:40" s="311" customFormat="1" ht="14" x14ac:dyDescent="0.4">
      <c r="C306" s="313"/>
      <c r="D306" s="311" t="s">
        <v>2875</v>
      </c>
      <c r="E306" s="314"/>
      <c r="F306" s="314"/>
      <c r="G306" s="315"/>
      <c r="H306" s="315"/>
      <c r="I306" s="315"/>
      <c r="J306" s="315"/>
      <c r="K306" s="315"/>
      <c r="L306" s="315"/>
      <c r="M306" s="315"/>
      <c r="N306" s="315"/>
      <c r="O306" s="315"/>
      <c r="P306" s="315"/>
      <c r="Q306" s="315"/>
      <c r="R306" s="315"/>
      <c r="S306" s="315"/>
      <c r="T306" s="315"/>
      <c r="U306" s="315"/>
      <c r="V306" s="315"/>
      <c r="W306" s="315"/>
      <c r="X306" s="315"/>
      <c r="Y306" s="315"/>
      <c r="Z306" s="315"/>
      <c r="AA306" s="315"/>
      <c r="AB306" s="315"/>
      <c r="AC306" s="315"/>
      <c r="AD306" s="315"/>
      <c r="AE306" s="315"/>
      <c r="AF306" s="315"/>
      <c r="AG306" s="315"/>
      <c r="AH306" s="315"/>
      <c r="AI306" s="315"/>
      <c r="AJ306" s="315"/>
      <c r="AK306" s="315"/>
      <c r="AL306" s="1453">
        <v>0</v>
      </c>
      <c r="AM306" s="1456"/>
      <c r="AN306" s="317"/>
    </row>
    <row r="307" spans="3:40" s="311" customFormat="1" ht="14" x14ac:dyDescent="0.4">
      <c r="C307" s="313"/>
      <c r="D307" s="311" t="s">
        <v>2876</v>
      </c>
      <c r="E307" s="314"/>
      <c r="F307" s="314"/>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315"/>
      <c r="AD307" s="315"/>
      <c r="AE307" s="315"/>
      <c r="AF307" s="315"/>
      <c r="AG307" s="315"/>
      <c r="AH307" s="315"/>
      <c r="AI307" s="315"/>
      <c r="AJ307" s="315"/>
      <c r="AK307" s="315"/>
      <c r="AL307" s="1453">
        <v>0</v>
      </c>
      <c r="AM307" s="1456"/>
      <c r="AN307" s="317"/>
    </row>
    <row r="308" spans="3:40" s="311" customFormat="1" ht="14" x14ac:dyDescent="0.4">
      <c r="C308" s="313"/>
      <c r="D308" s="311" t="s">
        <v>2877</v>
      </c>
      <c r="E308" s="314"/>
      <c r="F308" s="314"/>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315"/>
      <c r="AD308" s="315"/>
      <c r="AE308" s="315"/>
      <c r="AF308" s="315"/>
      <c r="AG308" s="315"/>
      <c r="AH308" s="315"/>
      <c r="AI308" s="315"/>
      <c r="AJ308" s="315"/>
      <c r="AK308" s="315"/>
      <c r="AL308" s="1453">
        <v>0</v>
      </c>
      <c r="AM308" s="1456"/>
      <c r="AN308" s="317"/>
    </row>
    <row r="309" spans="3:40" s="311" customFormat="1" ht="14" x14ac:dyDescent="0.4">
      <c r="C309" s="313"/>
      <c r="D309" s="311" t="s">
        <v>2878</v>
      </c>
      <c r="E309" s="314"/>
      <c r="F309" s="314"/>
      <c r="G309" s="315"/>
      <c r="H309" s="315"/>
      <c r="I309" s="315"/>
      <c r="J309" s="315"/>
      <c r="K309" s="315"/>
      <c r="L309" s="315"/>
      <c r="M309" s="315"/>
      <c r="N309" s="315"/>
      <c r="O309" s="315"/>
      <c r="P309" s="315"/>
      <c r="Q309" s="315"/>
      <c r="R309" s="315"/>
      <c r="S309" s="315"/>
      <c r="T309" s="315"/>
      <c r="U309" s="315"/>
      <c r="V309" s="315"/>
      <c r="W309" s="315"/>
      <c r="X309" s="315"/>
      <c r="Y309" s="315"/>
      <c r="Z309" s="315"/>
      <c r="AA309" s="315"/>
      <c r="AB309" s="315"/>
      <c r="AC309" s="315"/>
      <c r="AD309" s="315"/>
      <c r="AE309" s="315"/>
      <c r="AF309" s="315"/>
      <c r="AG309" s="315"/>
      <c r="AH309" s="315"/>
      <c r="AI309" s="315"/>
      <c r="AJ309" s="315"/>
      <c r="AK309" s="315"/>
      <c r="AL309" s="1453">
        <v>0</v>
      </c>
      <c r="AM309" s="1456"/>
      <c r="AN309" s="317"/>
    </row>
    <row r="310" spans="3:40" s="311" customFormat="1" ht="14" x14ac:dyDescent="0.4">
      <c r="C310" s="322" t="s">
        <v>2879</v>
      </c>
      <c r="E310" s="314"/>
      <c r="F310" s="314"/>
      <c r="G310" s="315"/>
      <c r="H310" s="315"/>
      <c r="I310" s="315"/>
      <c r="J310" s="315"/>
      <c r="K310" s="315"/>
      <c r="L310" s="315"/>
      <c r="M310" s="315"/>
      <c r="N310" s="315"/>
      <c r="O310" s="315"/>
      <c r="P310" s="315"/>
      <c r="Q310" s="315"/>
      <c r="R310" s="315"/>
      <c r="S310" s="315"/>
      <c r="T310" s="315"/>
      <c r="U310" s="315"/>
      <c r="V310" s="315"/>
      <c r="W310" s="315"/>
      <c r="X310" s="315"/>
      <c r="Y310" s="315"/>
      <c r="Z310" s="315"/>
      <c r="AA310" s="315"/>
      <c r="AB310" s="315"/>
      <c r="AC310" s="315"/>
      <c r="AD310" s="315"/>
      <c r="AE310" s="315"/>
      <c r="AF310" s="315"/>
      <c r="AG310" s="315"/>
      <c r="AH310" s="315"/>
      <c r="AI310" s="315"/>
      <c r="AJ310" s="315"/>
      <c r="AK310" s="315"/>
      <c r="AL310" s="1453">
        <f>+AL311</f>
        <v>0</v>
      </c>
      <c r="AM310" s="1456"/>
      <c r="AN310" s="317"/>
    </row>
    <row r="311" spans="3:40" s="311" customFormat="1" x14ac:dyDescent="0.4">
      <c r="C311" s="2622" t="s">
        <v>332</v>
      </c>
      <c r="D311" s="2623"/>
      <c r="E311" s="2623"/>
      <c r="F311" s="2623"/>
      <c r="G311" s="2623"/>
      <c r="H311" s="2623"/>
      <c r="I311" s="2623"/>
      <c r="J311" s="2623"/>
      <c r="K311" s="2623"/>
      <c r="L311" s="2623"/>
      <c r="M311" s="2526" t="s">
        <v>2880</v>
      </c>
      <c r="N311" s="2526"/>
      <c r="O311" s="2526"/>
      <c r="P311" s="2526"/>
      <c r="Q311" s="2526" t="s">
        <v>2881</v>
      </c>
      <c r="R311" s="2526"/>
      <c r="S311" s="2526"/>
      <c r="T311" s="2526"/>
      <c r="U311" s="2526" t="s">
        <v>2882</v>
      </c>
      <c r="V311" s="2526"/>
      <c r="W311" s="2526"/>
      <c r="X311" s="2526"/>
      <c r="Y311" s="2526" t="s">
        <v>2883</v>
      </c>
      <c r="Z311" s="2526"/>
      <c r="AA311" s="2526"/>
      <c r="AB311" s="2526"/>
      <c r="AC311" s="2526" t="s">
        <v>2883</v>
      </c>
      <c r="AD311" s="2526"/>
      <c r="AE311" s="2526"/>
      <c r="AF311" s="2526"/>
      <c r="AG311" s="2526" t="s">
        <v>82</v>
      </c>
      <c r="AH311" s="2526"/>
      <c r="AI311" s="2526"/>
      <c r="AJ311" s="2526"/>
      <c r="AK311" s="2608"/>
      <c r="AL311" s="1453">
        <f>+AL312</f>
        <v>0</v>
      </c>
      <c r="AM311" s="1456"/>
      <c r="AN311" s="317"/>
    </row>
    <row r="312" spans="3:40" s="311" customFormat="1" x14ac:dyDescent="0.4">
      <c r="C312" s="2579" t="s">
        <v>1211</v>
      </c>
      <c r="D312" s="2580"/>
      <c r="E312" s="2580"/>
      <c r="F312" s="2580"/>
      <c r="G312" s="2536"/>
      <c r="H312" s="2536"/>
      <c r="I312" s="2536"/>
      <c r="J312" s="2536"/>
      <c r="K312" s="2536"/>
      <c r="L312" s="2536"/>
      <c r="M312" s="2528"/>
      <c r="N312" s="2528"/>
      <c r="O312" s="2528"/>
      <c r="P312" s="2528"/>
      <c r="Q312" s="2528"/>
      <c r="R312" s="2528"/>
      <c r="S312" s="2528"/>
      <c r="T312" s="2528"/>
      <c r="U312" s="2528"/>
      <c r="V312" s="2528"/>
      <c r="W312" s="2528"/>
      <c r="X312" s="2528"/>
      <c r="Y312" s="2528"/>
      <c r="Z312" s="2528"/>
      <c r="AA312" s="2528"/>
      <c r="AB312" s="2528"/>
      <c r="AC312" s="2528"/>
      <c r="AD312" s="2528"/>
      <c r="AE312" s="2528"/>
      <c r="AF312" s="2528"/>
      <c r="AG312" s="2528"/>
      <c r="AH312" s="2528"/>
      <c r="AI312" s="2528"/>
      <c r="AJ312" s="2528"/>
      <c r="AK312" s="2616"/>
      <c r="AL312" s="1453">
        <f>+AL313</f>
        <v>0</v>
      </c>
      <c r="AM312" s="1456"/>
      <c r="AN312" s="317"/>
    </row>
    <row r="313" spans="3:40" s="311" customFormat="1" x14ac:dyDescent="0.4">
      <c r="C313" s="2573" t="s">
        <v>333</v>
      </c>
      <c r="D313" s="2574"/>
      <c r="E313" s="2574"/>
      <c r="F313" s="2574"/>
      <c r="G313" s="2521"/>
      <c r="H313" s="2521"/>
      <c r="I313" s="2521"/>
      <c r="J313" s="2521"/>
      <c r="K313" s="2521"/>
      <c r="L313" s="2521"/>
      <c r="M313" s="2529">
        <f>+VLOOKUP(AM313,Bang_CDSPS,3,0)</f>
        <v>0</v>
      </c>
      <c r="N313" s="2529"/>
      <c r="O313" s="2529"/>
      <c r="P313" s="2529"/>
      <c r="Q313" s="2529"/>
      <c r="R313" s="2529"/>
      <c r="S313" s="2529"/>
      <c r="T313" s="2529"/>
      <c r="U313" s="2529"/>
      <c r="V313" s="2529"/>
      <c r="W313" s="2529"/>
      <c r="X313" s="2529"/>
      <c r="Y313" s="2529"/>
      <c r="Z313" s="2529"/>
      <c r="AA313" s="2529"/>
      <c r="AB313" s="2529"/>
      <c r="AC313" s="2529"/>
      <c r="AD313" s="2529"/>
      <c r="AE313" s="2529"/>
      <c r="AF313" s="2529"/>
      <c r="AG313" s="2529">
        <f t="shared" ref="AG313:AG317" si="20">+SUM(M313:AF313)</f>
        <v>0</v>
      </c>
      <c r="AH313" s="2529"/>
      <c r="AI313" s="2529"/>
      <c r="AJ313" s="2529"/>
      <c r="AK313" s="2605"/>
      <c r="AL313" s="1453">
        <f t="shared" ref="AL313:AL327" si="21">IF(AG313&gt;0,1,0)</f>
        <v>0</v>
      </c>
      <c r="AM313" s="1459">
        <v>215121</v>
      </c>
      <c r="AN313" s="317"/>
    </row>
    <row r="314" spans="3:40" s="311" customFormat="1" x14ac:dyDescent="0.4">
      <c r="C314" s="2573" t="s">
        <v>2829</v>
      </c>
      <c r="D314" s="2574"/>
      <c r="E314" s="2574"/>
      <c r="F314" s="2574"/>
      <c r="G314" s="2521"/>
      <c r="H314" s="2521"/>
      <c r="I314" s="2521"/>
      <c r="J314" s="2521"/>
      <c r="K314" s="2521"/>
      <c r="L314" s="2521"/>
      <c r="M314" s="2529">
        <f>+VLOOKUP(AM313,Bang_CDSPS,5,0)</f>
        <v>0</v>
      </c>
      <c r="N314" s="2529"/>
      <c r="O314" s="2529"/>
      <c r="P314" s="2529"/>
      <c r="Q314" s="2529"/>
      <c r="R314" s="2529"/>
      <c r="S314" s="2529"/>
      <c r="T314" s="2529"/>
      <c r="U314" s="2529"/>
      <c r="V314" s="2529"/>
      <c r="W314" s="2529"/>
      <c r="X314" s="2529"/>
      <c r="Y314" s="2529"/>
      <c r="Z314" s="2529"/>
      <c r="AA314" s="2529"/>
      <c r="AB314" s="2529"/>
      <c r="AC314" s="2529"/>
      <c r="AD314" s="2529"/>
      <c r="AE314" s="2529"/>
      <c r="AF314" s="2529"/>
      <c r="AG314" s="2529">
        <f t="shared" si="20"/>
        <v>0</v>
      </c>
      <c r="AH314" s="2529"/>
      <c r="AI314" s="2529"/>
      <c r="AJ314" s="2529"/>
      <c r="AK314" s="2605"/>
      <c r="AL314" s="1453">
        <f t="shared" si="21"/>
        <v>0</v>
      </c>
      <c r="AM314" s="1456"/>
      <c r="AN314" s="317"/>
    </row>
    <row r="315" spans="3:40" s="311" customFormat="1" x14ac:dyDescent="0.4">
      <c r="C315" s="2573" t="s">
        <v>2833</v>
      </c>
      <c r="D315" s="2574"/>
      <c r="E315" s="2574"/>
      <c r="F315" s="2574"/>
      <c r="G315" s="2521"/>
      <c r="H315" s="2521"/>
      <c r="I315" s="2521"/>
      <c r="J315" s="2521"/>
      <c r="K315" s="2521"/>
      <c r="L315" s="2521"/>
      <c r="M315" s="2529">
        <f>+VLOOKUP(AM313,Bang_CDSPS,6,0)</f>
        <v>0</v>
      </c>
      <c r="N315" s="2529"/>
      <c r="O315" s="2529"/>
      <c r="P315" s="2529"/>
      <c r="Q315" s="2529"/>
      <c r="R315" s="2529"/>
      <c r="S315" s="2529"/>
      <c r="T315" s="2529"/>
      <c r="U315" s="2529"/>
      <c r="V315" s="2529"/>
      <c r="W315" s="2529"/>
      <c r="X315" s="2529"/>
      <c r="Y315" s="2529"/>
      <c r="Z315" s="2529"/>
      <c r="AA315" s="2529"/>
      <c r="AB315" s="2529"/>
      <c r="AC315" s="2529"/>
      <c r="AD315" s="2529"/>
      <c r="AE315" s="2529"/>
      <c r="AF315" s="2529"/>
      <c r="AG315" s="2529">
        <f t="shared" si="20"/>
        <v>0</v>
      </c>
      <c r="AH315" s="2529"/>
      <c r="AI315" s="2529"/>
      <c r="AJ315" s="2529"/>
      <c r="AK315" s="2605"/>
      <c r="AL315" s="1453">
        <f t="shared" si="21"/>
        <v>0</v>
      </c>
      <c r="AM315" s="1456"/>
      <c r="AN315" s="317"/>
    </row>
    <row r="316" spans="3:40" s="311" customFormat="1" x14ac:dyDescent="0.4">
      <c r="C316" s="2571" t="s">
        <v>2834</v>
      </c>
      <c r="D316" s="2572"/>
      <c r="E316" s="2572"/>
      <c r="F316" s="2572"/>
      <c r="G316" s="2560"/>
      <c r="H316" s="2560"/>
      <c r="I316" s="2560"/>
      <c r="J316" s="2560"/>
      <c r="K316" s="2560"/>
      <c r="L316" s="2560"/>
      <c r="M316" s="2561"/>
      <c r="N316" s="2561"/>
      <c r="O316" s="2561"/>
      <c r="P316" s="2561"/>
      <c r="Q316" s="2561"/>
      <c r="R316" s="2561"/>
      <c r="S316" s="2561"/>
      <c r="T316" s="2561"/>
      <c r="U316" s="2561"/>
      <c r="V316" s="2561"/>
      <c r="W316" s="2561"/>
      <c r="X316" s="2561"/>
      <c r="Y316" s="2561"/>
      <c r="Z316" s="2561"/>
      <c r="AA316" s="2561"/>
      <c r="AB316" s="2561"/>
      <c r="AC316" s="2561"/>
      <c r="AD316" s="2561"/>
      <c r="AE316" s="2561"/>
      <c r="AF316" s="2561"/>
      <c r="AG316" s="2561">
        <f t="shared" si="20"/>
        <v>0</v>
      </c>
      <c r="AH316" s="2561"/>
      <c r="AI316" s="2561"/>
      <c r="AJ316" s="2561"/>
      <c r="AK316" s="2613"/>
      <c r="AL316" s="1453">
        <f t="shared" si="21"/>
        <v>0</v>
      </c>
      <c r="AM316" s="1456"/>
      <c r="AN316" s="317"/>
    </row>
    <row r="317" spans="3:40" s="311" customFormat="1" ht="16.5" x14ac:dyDescent="0.4">
      <c r="C317" s="2588" t="s">
        <v>334</v>
      </c>
      <c r="D317" s="2589"/>
      <c r="E317" s="2589"/>
      <c r="F317" s="2589"/>
      <c r="G317" s="2551"/>
      <c r="H317" s="2551"/>
      <c r="I317" s="2551"/>
      <c r="J317" s="2551"/>
      <c r="K317" s="2551"/>
      <c r="L317" s="2551"/>
      <c r="M317" s="2614">
        <f>+SUM(M313:P314)-SUM(M315:P316)</f>
        <v>0</v>
      </c>
      <c r="N317" s="2614"/>
      <c r="O317" s="2614"/>
      <c r="P317" s="2614"/>
      <c r="Q317" s="2614">
        <f>+SUM(Q313:T314)-SUM(Q315:T316)</f>
        <v>0</v>
      </c>
      <c r="R317" s="2614"/>
      <c r="S317" s="2614"/>
      <c r="T317" s="2614"/>
      <c r="U317" s="2614">
        <f>+SUM(U313:X314)-SUM(U315:X316)</f>
        <v>0</v>
      </c>
      <c r="V317" s="2614"/>
      <c r="W317" s="2614"/>
      <c r="X317" s="2614"/>
      <c r="Y317" s="2614">
        <f>+SUM(Y313:AB314)-SUM(Y315:AB316)</f>
        <v>0</v>
      </c>
      <c r="Z317" s="2614"/>
      <c r="AA317" s="2614"/>
      <c r="AB317" s="2614"/>
      <c r="AC317" s="2614">
        <f>+SUM(AC313:AF314)-SUM(AC315:AF316)</f>
        <v>0</v>
      </c>
      <c r="AD317" s="2614"/>
      <c r="AE317" s="2614"/>
      <c r="AF317" s="2614"/>
      <c r="AG317" s="2614">
        <f t="shared" si="20"/>
        <v>0</v>
      </c>
      <c r="AH317" s="2614"/>
      <c r="AI317" s="2614"/>
      <c r="AJ317" s="2614"/>
      <c r="AK317" s="2615"/>
      <c r="AL317" s="1453">
        <f t="shared" si="21"/>
        <v>0</v>
      </c>
      <c r="AM317" s="1456"/>
      <c r="AN317" s="317"/>
    </row>
    <row r="318" spans="3:40" s="311" customFormat="1" x14ac:dyDescent="0.4">
      <c r="C318" s="2610" t="s">
        <v>335</v>
      </c>
      <c r="D318" s="2611"/>
      <c r="E318" s="2611"/>
      <c r="F318" s="2611"/>
      <c r="G318" s="2612"/>
      <c r="H318" s="2612"/>
      <c r="I318" s="2612"/>
      <c r="J318" s="2612"/>
      <c r="K318" s="2612"/>
      <c r="L318" s="2612"/>
      <c r="M318" s="2547"/>
      <c r="N318" s="2547"/>
      <c r="O318" s="2547"/>
      <c r="P318" s="2547"/>
      <c r="Q318" s="2547"/>
      <c r="R318" s="2547"/>
      <c r="S318" s="2547"/>
      <c r="T318" s="2547"/>
      <c r="U318" s="2547"/>
      <c r="V318" s="2547"/>
      <c r="W318" s="2547"/>
      <c r="X318" s="2547"/>
      <c r="Y318" s="2547"/>
      <c r="Z318" s="2547"/>
      <c r="AA318" s="2547"/>
      <c r="AB318" s="2547"/>
      <c r="AC318" s="2547"/>
      <c r="AD318" s="2547"/>
      <c r="AE318" s="2547"/>
      <c r="AF318" s="2547"/>
      <c r="AG318" s="2547"/>
      <c r="AH318" s="2547"/>
      <c r="AI318" s="2547"/>
      <c r="AJ318" s="2547"/>
      <c r="AK318" s="2609"/>
      <c r="AL318" s="1453">
        <f>+AL319</f>
        <v>0</v>
      </c>
      <c r="AM318" s="1456"/>
      <c r="AN318" s="317"/>
    </row>
    <row r="319" spans="3:40" s="311" customFormat="1" x14ac:dyDescent="0.4">
      <c r="C319" s="2573" t="s">
        <v>333</v>
      </c>
      <c r="D319" s="2574"/>
      <c r="E319" s="2574"/>
      <c r="F319" s="2574"/>
      <c r="G319" s="2521"/>
      <c r="H319" s="2521"/>
      <c r="I319" s="2521"/>
      <c r="J319" s="2521"/>
      <c r="K319" s="2521"/>
      <c r="L319" s="2521"/>
      <c r="M319" s="2529">
        <f>+VLOOKUP(AM319,Bang_CDSPS,4,0)</f>
        <v>0</v>
      </c>
      <c r="N319" s="2529"/>
      <c r="O319" s="2529"/>
      <c r="P319" s="2529"/>
      <c r="Q319" s="2529"/>
      <c r="R319" s="2529"/>
      <c r="S319" s="2529"/>
      <c r="T319" s="2529"/>
      <c r="U319" s="2529"/>
      <c r="V319" s="2529"/>
      <c r="W319" s="2529"/>
      <c r="X319" s="2529"/>
      <c r="Y319" s="2529"/>
      <c r="Z319" s="2529"/>
      <c r="AA319" s="2529"/>
      <c r="AB319" s="2529"/>
      <c r="AC319" s="2529"/>
      <c r="AD319" s="2529"/>
      <c r="AE319" s="2529"/>
      <c r="AF319" s="2529"/>
      <c r="AG319" s="2529">
        <f>+SUM(M319:AF319)</f>
        <v>0</v>
      </c>
      <c r="AH319" s="2529"/>
      <c r="AI319" s="2529"/>
      <c r="AJ319" s="2529"/>
      <c r="AK319" s="2605"/>
      <c r="AL319" s="1453">
        <f t="shared" si="21"/>
        <v>0</v>
      </c>
      <c r="AM319" s="1459">
        <v>215122</v>
      </c>
      <c r="AN319" s="317"/>
    </row>
    <row r="320" spans="3:40" s="311" customFormat="1" x14ac:dyDescent="0.4">
      <c r="C320" s="2573" t="s">
        <v>2836</v>
      </c>
      <c r="D320" s="2574"/>
      <c r="E320" s="2574"/>
      <c r="F320" s="2574"/>
      <c r="G320" s="2521"/>
      <c r="H320" s="2521"/>
      <c r="I320" s="2521"/>
      <c r="J320" s="2521"/>
      <c r="K320" s="2521"/>
      <c r="L320" s="2521"/>
      <c r="M320" s="2529">
        <f>+VLOOKUP(AM319,Bang_CDSPS,6,0)</f>
        <v>0</v>
      </c>
      <c r="N320" s="2529"/>
      <c r="O320" s="2529"/>
      <c r="P320" s="2529"/>
      <c r="Q320" s="2529"/>
      <c r="R320" s="2529"/>
      <c r="S320" s="2529"/>
      <c r="T320" s="2529"/>
      <c r="U320" s="2529"/>
      <c r="V320" s="2529"/>
      <c r="W320" s="2529"/>
      <c r="X320" s="2529"/>
      <c r="Y320" s="2529"/>
      <c r="Z320" s="2529"/>
      <c r="AA320" s="2529"/>
      <c r="AB320" s="2529"/>
      <c r="AC320" s="2529"/>
      <c r="AD320" s="2529"/>
      <c r="AE320" s="2529"/>
      <c r="AF320" s="2529"/>
      <c r="AG320" s="2529">
        <f>+SUM(M320:AF320)</f>
        <v>0</v>
      </c>
      <c r="AH320" s="2529"/>
      <c r="AI320" s="2529"/>
      <c r="AJ320" s="2529"/>
      <c r="AK320" s="2605"/>
      <c r="AL320" s="1453">
        <f t="shared" si="21"/>
        <v>0</v>
      </c>
      <c r="AM320" s="1456"/>
      <c r="AN320" s="317"/>
    </row>
    <row r="321" spans="2:40" s="311" customFormat="1" x14ac:dyDescent="0.4">
      <c r="C321" s="2573" t="s">
        <v>2831</v>
      </c>
      <c r="D321" s="2574"/>
      <c r="E321" s="2574"/>
      <c r="F321" s="2574"/>
      <c r="G321" s="2521"/>
      <c r="H321" s="2521"/>
      <c r="I321" s="2521"/>
      <c r="J321" s="2521"/>
      <c r="K321" s="2521"/>
      <c r="L321" s="2521"/>
      <c r="M321" s="2529"/>
      <c r="N321" s="2529"/>
      <c r="O321" s="2529"/>
      <c r="P321" s="2529"/>
      <c r="Q321" s="2529"/>
      <c r="R321" s="2529"/>
      <c r="S321" s="2529"/>
      <c r="T321" s="2529"/>
      <c r="U321" s="2529"/>
      <c r="V321" s="2529"/>
      <c r="W321" s="2529"/>
      <c r="X321" s="2529"/>
      <c r="Y321" s="2529"/>
      <c r="Z321" s="2529"/>
      <c r="AA321" s="2529"/>
      <c r="AB321" s="2529"/>
      <c r="AC321" s="2529"/>
      <c r="AD321" s="2529"/>
      <c r="AE321" s="2529"/>
      <c r="AF321" s="2529"/>
      <c r="AG321" s="2529">
        <f>+SUM(M321:AF321)</f>
        <v>0</v>
      </c>
      <c r="AH321" s="2529"/>
      <c r="AI321" s="2529"/>
      <c r="AJ321" s="2529"/>
      <c r="AK321" s="2605"/>
      <c r="AL321" s="1453">
        <f t="shared" si="21"/>
        <v>0</v>
      </c>
      <c r="AM321" s="1456"/>
      <c r="AN321" s="317"/>
    </row>
    <row r="322" spans="2:40" s="311" customFormat="1" x14ac:dyDescent="0.4">
      <c r="C322" s="2573" t="s">
        <v>2833</v>
      </c>
      <c r="D322" s="2574"/>
      <c r="E322" s="2574"/>
      <c r="F322" s="2574"/>
      <c r="G322" s="2521"/>
      <c r="H322" s="2521"/>
      <c r="I322" s="2521"/>
      <c r="J322" s="2521"/>
      <c r="K322" s="2521"/>
      <c r="L322" s="2521"/>
      <c r="M322" s="2529"/>
      <c r="N322" s="2529"/>
      <c r="O322" s="2529"/>
      <c r="P322" s="2529"/>
      <c r="Q322" s="2529"/>
      <c r="R322" s="2529"/>
      <c r="S322" s="2529"/>
      <c r="T322" s="2529"/>
      <c r="U322" s="2529"/>
      <c r="V322" s="2529"/>
      <c r="W322" s="2529"/>
      <c r="X322" s="2529"/>
      <c r="Y322" s="2529"/>
      <c r="Z322" s="2529"/>
      <c r="AA322" s="2529"/>
      <c r="AB322" s="2529"/>
      <c r="AC322" s="2529"/>
      <c r="AD322" s="2529"/>
      <c r="AE322" s="2529"/>
      <c r="AF322" s="2529"/>
      <c r="AG322" s="2529">
        <f>+SUM(M322:AF322)</f>
        <v>0</v>
      </c>
      <c r="AH322" s="2529"/>
      <c r="AI322" s="2529"/>
      <c r="AJ322" s="2529"/>
      <c r="AK322" s="2605"/>
      <c r="AL322" s="1453">
        <f t="shared" si="21"/>
        <v>0</v>
      </c>
      <c r="AM322" s="1456"/>
      <c r="AN322" s="317"/>
    </row>
    <row r="323" spans="2:40" s="311" customFormat="1" x14ac:dyDescent="0.4">
      <c r="C323" s="2571" t="s">
        <v>2834</v>
      </c>
      <c r="D323" s="2572"/>
      <c r="E323" s="2572"/>
      <c r="F323" s="2572"/>
      <c r="G323" s="2560"/>
      <c r="H323" s="2560"/>
      <c r="I323" s="2560"/>
      <c r="J323" s="2560"/>
      <c r="K323" s="2560"/>
      <c r="L323" s="2560"/>
      <c r="M323" s="2561"/>
      <c r="N323" s="2561"/>
      <c r="O323" s="2561"/>
      <c r="P323" s="2561"/>
      <c r="Q323" s="2561"/>
      <c r="R323" s="2561"/>
      <c r="S323" s="2561"/>
      <c r="T323" s="2561"/>
      <c r="U323" s="2561"/>
      <c r="V323" s="2561"/>
      <c r="W323" s="2561"/>
      <c r="X323" s="2561"/>
      <c r="Y323" s="2561"/>
      <c r="Z323" s="2561"/>
      <c r="AA323" s="2561"/>
      <c r="AB323" s="2561"/>
      <c r="AC323" s="2561"/>
      <c r="AD323" s="2561"/>
      <c r="AE323" s="2561"/>
      <c r="AF323" s="2561"/>
      <c r="AG323" s="2561">
        <f>SUM(M323:AF323)</f>
        <v>0</v>
      </c>
      <c r="AH323" s="2561"/>
      <c r="AI323" s="2561"/>
      <c r="AJ323" s="2561"/>
      <c r="AK323" s="2613"/>
      <c r="AL323" s="1453">
        <f t="shared" si="21"/>
        <v>0</v>
      </c>
      <c r="AM323" s="1456"/>
      <c r="AN323" s="317"/>
    </row>
    <row r="324" spans="2:40" s="311" customFormat="1" ht="16.5" x14ac:dyDescent="0.4">
      <c r="C324" s="2588" t="s">
        <v>334</v>
      </c>
      <c r="D324" s="2589"/>
      <c r="E324" s="2589"/>
      <c r="F324" s="2589"/>
      <c r="G324" s="2551"/>
      <c r="H324" s="2551"/>
      <c r="I324" s="2551"/>
      <c r="J324" s="2551"/>
      <c r="K324" s="2551"/>
      <c r="L324" s="2551"/>
      <c r="M324" s="2614">
        <f>+SUM(M319:P321)-SUM(M322:P323)</f>
        <v>0</v>
      </c>
      <c r="N324" s="2614"/>
      <c r="O324" s="2614"/>
      <c r="P324" s="2614"/>
      <c r="Q324" s="2614">
        <f>+SUM(Q319:T321)-SUM(Q322:T323)</f>
        <v>0</v>
      </c>
      <c r="R324" s="2614"/>
      <c r="S324" s="2614"/>
      <c r="T324" s="2614"/>
      <c r="U324" s="2614">
        <f>+SUM(U319:X321)-SUM(U322:X323)</f>
        <v>0</v>
      </c>
      <c r="V324" s="2614"/>
      <c r="W324" s="2614"/>
      <c r="X324" s="2614"/>
      <c r="Y324" s="2614">
        <f>+SUM(Y319:AB321)-SUM(Y322:AB323)</f>
        <v>0</v>
      </c>
      <c r="Z324" s="2614"/>
      <c r="AA324" s="2614"/>
      <c r="AB324" s="2614"/>
      <c r="AC324" s="2614">
        <f>+SUM(AC319:AF321)-SUM(AC322:AF323)</f>
        <v>0</v>
      </c>
      <c r="AD324" s="2614"/>
      <c r="AE324" s="2614"/>
      <c r="AF324" s="2614"/>
      <c r="AG324" s="2614">
        <f>SUM(M324:AF324)</f>
        <v>0</v>
      </c>
      <c r="AH324" s="2614"/>
      <c r="AI324" s="2614"/>
      <c r="AJ324" s="2614"/>
      <c r="AK324" s="2615"/>
      <c r="AL324" s="1453">
        <f t="shared" si="21"/>
        <v>0</v>
      </c>
      <c r="AM324" s="1456"/>
      <c r="AN324" s="317"/>
    </row>
    <row r="325" spans="2:40" s="311" customFormat="1" x14ac:dyDescent="0.4">
      <c r="C325" s="2610" t="s">
        <v>1212</v>
      </c>
      <c r="D325" s="2611"/>
      <c r="E325" s="2611"/>
      <c r="F325" s="2611"/>
      <c r="G325" s="2612"/>
      <c r="H325" s="2612"/>
      <c r="I325" s="2612"/>
      <c r="J325" s="2612"/>
      <c r="K325" s="2612"/>
      <c r="L325" s="2612"/>
      <c r="M325" s="2547"/>
      <c r="N325" s="2547"/>
      <c r="O325" s="2547"/>
      <c r="P325" s="2547"/>
      <c r="Q325" s="2547"/>
      <c r="R325" s="2547"/>
      <c r="S325" s="2547"/>
      <c r="T325" s="2547"/>
      <c r="U325" s="2547"/>
      <c r="V325" s="2547"/>
      <c r="W325" s="2547"/>
      <c r="X325" s="2547"/>
      <c r="Y325" s="2547"/>
      <c r="Z325" s="2547"/>
      <c r="AA325" s="2547"/>
      <c r="AB325" s="2547"/>
      <c r="AC325" s="2547"/>
      <c r="AD325" s="2547"/>
      <c r="AE325" s="2547"/>
      <c r="AF325" s="2547"/>
      <c r="AG325" s="2547"/>
      <c r="AH325" s="2547"/>
      <c r="AI325" s="2547"/>
      <c r="AJ325" s="2547"/>
      <c r="AK325" s="2609"/>
      <c r="AL325" s="1453">
        <f>+AL326</f>
        <v>0</v>
      </c>
      <c r="AM325" s="1456"/>
      <c r="AN325" s="317"/>
    </row>
    <row r="326" spans="2:40" s="311" customFormat="1" x14ac:dyDescent="0.4">
      <c r="C326" s="2573" t="s">
        <v>2837</v>
      </c>
      <c r="D326" s="2574"/>
      <c r="E326" s="2574"/>
      <c r="F326" s="2574"/>
      <c r="G326" s="2521"/>
      <c r="H326" s="2521"/>
      <c r="I326" s="2521"/>
      <c r="J326" s="2521"/>
      <c r="K326" s="2521"/>
      <c r="L326" s="2521"/>
      <c r="M326" s="2529">
        <f>+M313-M319</f>
        <v>0</v>
      </c>
      <c r="N326" s="2529"/>
      <c r="O326" s="2529"/>
      <c r="P326" s="2529"/>
      <c r="Q326" s="2529">
        <f>+Q313-Q319</f>
        <v>0</v>
      </c>
      <c r="R326" s="2529"/>
      <c r="S326" s="2529"/>
      <c r="T326" s="2529"/>
      <c r="U326" s="2529">
        <f>+U313-U319</f>
        <v>0</v>
      </c>
      <c r="V326" s="2529"/>
      <c r="W326" s="2529"/>
      <c r="X326" s="2529"/>
      <c r="Y326" s="2529">
        <f>+Y313-Y319</f>
        <v>0</v>
      </c>
      <c r="Z326" s="2529"/>
      <c r="AA326" s="2529"/>
      <c r="AB326" s="2529"/>
      <c r="AC326" s="2529">
        <f>+AC313-AC319</f>
        <v>0</v>
      </c>
      <c r="AD326" s="2529"/>
      <c r="AE326" s="2529"/>
      <c r="AF326" s="2529"/>
      <c r="AG326" s="2529">
        <f>+AG313-AG319</f>
        <v>0</v>
      </c>
      <c r="AH326" s="2529"/>
      <c r="AI326" s="2529"/>
      <c r="AJ326" s="2529"/>
      <c r="AK326" s="2605"/>
      <c r="AL326" s="1453">
        <f t="shared" si="21"/>
        <v>0</v>
      </c>
      <c r="AM326" s="1456"/>
      <c r="AN326" s="317"/>
    </row>
    <row r="327" spans="2:40" s="311" customFormat="1" x14ac:dyDescent="0.4">
      <c r="C327" s="2573" t="s">
        <v>2838</v>
      </c>
      <c r="D327" s="2574"/>
      <c r="E327" s="2574"/>
      <c r="F327" s="2574"/>
      <c r="G327" s="2521"/>
      <c r="H327" s="2521"/>
      <c r="I327" s="2521"/>
      <c r="J327" s="2521"/>
      <c r="K327" s="2521"/>
      <c r="L327" s="2521"/>
      <c r="M327" s="2529">
        <f>+M317-M324</f>
        <v>0</v>
      </c>
      <c r="N327" s="2529"/>
      <c r="O327" s="2529"/>
      <c r="P327" s="2529"/>
      <c r="Q327" s="2529">
        <f>+Q317-Q324</f>
        <v>0</v>
      </c>
      <c r="R327" s="2529"/>
      <c r="S327" s="2529"/>
      <c r="T327" s="2529"/>
      <c r="U327" s="2529">
        <f>+U317-U324</f>
        <v>0</v>
      </c>
      <c r="V327" s="2529"/>
      <c r="W327" s="2529"/>
      <c r="X327" s="2529"/>
      <c r="Y327" s="2529">
        <f>+Y317-Y324</f>
        <v>0</v>
      </c>
      <c r="Z327" s="2529"/>
      <c r="AA327" s="2529"/>
      <c r="AB327" s="2529"/>
      <c r="AC327" s="2529">
        <f>+AC317-AC324</f>
        <v>0</v>
      </c>
      <c r="AD327" s="2529"/>
      <c r="AE327" s="2529"/>
      <c r="AF327" s="2529"/>
      <c r="AG327" s="2529">
        <f>+AG317-AG324</f>
        <v>0</v>
      </c>
      <c r="AH327" s="2529"/>
      <c r="AI327" s="2529"/>
      <c r="AJ327" s="2529"/>
      <c r="AK327" s="2605"/>
      <c r="AL327" s="1453">
        <f t="shared" si="21"/>
        <v>0</v>
      </c>
      <c r="AM327" s="1456"/>
      <c r="AN327" s="317"/>
    </row>
    <row r="328" spans="2:40" s="311" customFormat="1" x14ac:dyDescent="0.4">
      <c r="C328" s="1372" t="s">
        <v>2884</v>
      </c>
      <c r="D328" s="1373"/>
      <c r="E328" s="1374"/>
      <c r="F328" s="1374"/>
      <c r="G328" s="1380"/>
      <c r="H328" s="1380"/>
      <c r="I328" s="1380"/>
      <c r="J328" s="1380"/>
      <c r="K328" s="1380"/>
      <c r="L328" s="1380"/>
      <c r="M328" s="1380"/>
      <c r="N328" s="1380"/>
      <c r="O328" s="1380"/>
      <c r="P328" s="1380"/>
      <c r="Q328" s="1380"/>
      <c r="R328" s="1380"/>
      <c r="S328" s="1380"/>
      <c r="T328" s="1380"/>
      <c r="U328" s="1380"/>
      <c r="V328" s="1380"/>
      <c r="W328" s="1380"/>
      <c r="X328" s="1380"/>
      <c r="Y328" s="1380"/>
      <c r="Z328" s="1380"/>
      <c r="AA328" s="1380"/>
      <c r="AB328" s="1380"/>
      <c r="AC328" s="1380"/>
      <c r="AD328" s="1380"/>
      <c r="AE328" s="1380"/>
      <c r="AF328" s="1380"/>
      <c r="AG328" s="1380"/>
      <c r="AH328" s="1380"/>
      <c r="AI328" s="1380"/>
      <c r="AJ328" s="1380"/>
      <c r="AK328" s="1382"/>
      <c r="AL328" s="1453">
        <v>0</v>
      </c>
      <c r="AM328" s="1456"/>
      <c r="AN328" s="317"/>
    </row>
    <row r="329" spans="2:40" s="311" customFormat="1" ht="14" x14ac:dyDescent="0.4">
      <c r="C329" s="313"/>
      <c r="E329" s="314"/>
      <c r="F329" s="314"/>
      <c r="G329" s="315"/>
      <c r="H329" s="315"/>
      <c r="I329" s="315"/>
      <c r="J329" s="315"/>
      <c r="K329" s="315"/>
      <c r="L329" s="315"/>
      <c r="M329" s="315"/>
      <c r="N329" s="315"/>
      <c r="O329" s="315"/>
      <c r="P329" s="315"/>
      <c r="Q329" s="315"/>
      <c r="R329" s="315"/>
      <c r="S329" s="315"/>
      <c r="T329" s="315"/>
      <c r="U329" s="315"/>
      <c r="V329" s="315"/>
      <c r="W329" s="315"/>
      <c r="X329" s="315"/>
      <c r="Y329" s="315"/>
      <c r="Z329" s="315"/>
      <c r="AA329" s="315"/>
      <c r="AB329" s="315"/>
      <c r="AC329" s="315"/>
      <c r="AD329" s="315"/>
      <c r="AE329" s="315"/>
      <c r="AF329" s="315"/>
      <c r="AG329" s="315"/>
      <c r="AH329" s="315"/>
      <c r="AI329" s="315"/>
      <c r="AJ329" s="315"/>
      <c r="AK329" s="315"/>
      <c r="AL329" s="1453">
        <v>1</v>
      </c>
      <c r="AM329" s="1456"/>
      <c r="AN329" s="317"/>
    </row>
    <row r="330" spans="2:40" s="323" customFormat="1" ht="14" x14ac:dyDescent="0.4">
      <c r="B330" s="327" t="s">
        <v>2737</v>
      </c>
      <c r="C330" s="322" t="s">
        <v>2885</v>
      </c>
      <c r="E330" s="324"/>
      <c r="F330" s="324"/>
      <c r="G330" s="325"/>
      <c r="H330" s="325"/>
      <c r="I330" s="325"/>
      <c r="J330" s="325"/>
      <c r="K330" s="325"/>
      <c r="L330" s="325"/>
      <c r="M330" s="325"/>
      <c r="N330" s="325"/>
      <c r="O330" s="325"/>
      <c r="P330" s="325"/>
      <c r="Q330" s="325"/>
      <c r="R330" s="325"/>
      <c r="S330" s="325"/>
      <c r="T330" s="325"/>
      <c r="U330" s="325"/>
      <c r="V330" s="325"/>
      <c r="W330" s="325"/>
      <c r="X330" s="325"/>
      <c r="Y330" s="325"/>
      <c r="Z330" s="325"/>
      <c r="AA330" s="325"/>
      <c r="AB330" s="325"/>
      <c r="AC330" s="325"/>
      <c r="AD330" s="325"/>
      <c r="AE330" s="325"/>
      <c r="AF330" s="325"/>
      <c r="AG330" s="325"/>
      <c r="AH330" s="325"/>
      <c r="AI330" s="325"/>
      <c r="AJ330" s="325"/>
      <c r="AK330" s="325"/>
      <c r="AL330" s="1453">
        <v>1</v>
      </c>
      <c r="AM330" s="1461"/>
      <c r="AN330" s="337" t="s">
        <v>2791</v>
      </c>
    </row>
    <row r="331" spans="2:40" s="311" customFormat="1" x14ac:dyDescent="0.4">
      <c r="C331" s="2606" t="s">
        <v>332</v>
      </c>
      <c r="D331" s="2607"/>
      <c r="E331" s="2607"/>
      <c r="F331" s="2607"/>
      <c r="G331" s="2607"/>
      <c r="H331" s="2607"/>
      <c r="I331" s="2607"/>
      <c r="J331" s="2607"/>
      <c r="K331" s="2607"/>
      <c r="L331" s="2607"/>
      <c r="M331" s="2607"/>
      <c r="N331" s="2526" t="s">
        <v>271</v>
      </c>
      <c r="O331" s="2526"/>
      <c r="P331" s="2526"/>
      <c r="Q331" s="2526"/>
      <c r="R331" s="2526"/>
      <c r="S331" s="2526"/>
      <c r="T331" s="2526" t="s">
        <v>2886</v>
      </c>
      <c r="U331" s="2526"/>
      <c r="V331" s="2526"/>
      <c r="W331" s="2526"/>
      <c r="X331" s="2526"/>
      <c r="Y331" s="2526"/>
      <c r="Z331" s="2526" t="s">
        <v>2887</v>
      </c>
      <c r="AA331" s="2526"/>
      <c r="AB331" s="2526"/>
      <c r="AC331" s="2526"/>
      <c r="AD331" s="2526"/>
      <c r="AE331" s="2526"/>
      <c r="AF331" s="2526" t="s">
        <v>270</v>
      </c>
      <c r="AG331" s="2526"/>
      <c r="AH331" s="2526"/>
      <c r="AI331" s="2526"/>
      <c r="AJ331" s="2526"/>
      <c r="AK331" s="2608"/>
      <c r="AL331" s="1453">
        <v>0</v>
      </c>
      <c r="AM331" s="1456"/>
      <c r="AN331" s="317"/>
    </row>
    <row r="332" spans="2:40" s="323" customFormat="1" x14ac:dyDescent="0.4">
      <c r="C332" s="2579" t="s">
        <v>1215</v>
      </c>
      <c r="D332" s="2580"/>
      <c r="E332" s="2580"/>
      <c r="F332" s="2580"/>
      <c r="G332" s="2536"/>
      <c r="H332" s="2536"/>
      <c r="I332" s="2536"/>
      <c r="J332" s="2536"/>
      <c r="K332" s="2536"/>
      <c r="L332" s="2536"/>
      <c r="M332" s="2536"/>
      <c r="N332" s="2536"/>
      <c r="O332" s="2536"/>
      <c r="P332" s="2536"/>
      <c r="Q332" s="2536"/>
      <c r="R332" s="2536"/>
      <c r="S332" s="2536"/>
      <c r="T332" s="2536"/>
      <c r="U332" s="2536"/>
      <c r="V332" s="2536"/>
      <c r="W332" s="2536"/>
      <c r="X332" s="2536"/>
      <c r="Y332" s="2536"/>
      <c r="Z332" s="2536"/>
      <c r="AA332" s="2536"/>
      <c r="AB332" s="2536"/>
      <c r="AC332" s="2536"/>
      <c r="AD332" s="2536"/>
      <c r="AE332" s="2536"/>
      <c r="AF332" s="2536"/>
      <c r="AG332" s="2536"/>
      <c r="AH332" s="2536"/>
      <c r="AI332" s="2536"/>
      <c r="AJ332" s="2536"/>
      <c r="AK332" s="2604"/>
      <c r="AL332" s="1453">
        <v>0</v>
      </c>
      <c r="AM332" s="1456"/>
      <c r="AN332" s="326"/>
    </row>
    <row r="333" spans="2:40" s="323" customFormat="1" x14ac:dyDescent="0.4">
      <c r="C333" s="2573" t="s">
        <v>1211</v>
      </c>
      <c r="D333" s="2574"/>
      <c r="E333" s="2574"/>
      <c r="F333" s="2574"/>
      <c r="G333" s="2521"/>
      <c r="H333" s="2521"/>
      <c r="I333" s="2521"/>
      <c r="J333" s="2521"/>
      <c r="K333" s="2521"/>
      <c r="L333" s="2521"/>
      <c r="M333" s="2521"/>
      <c r="N333" s="2521"/>
      <c r="O333" s="2521"/>
      <c r="P333" s="2521"/>
      <c r="Q333" s="2521"/>
      <c r="R333" s="2521"/>
      <c r="S333" s="2521"/>
      <c r="T333" s="2521"/>
      <c r="U333" s="2521"/>
      <c r="V333" s="2521"/>
      <c r="W333" s="2521"/>
      <c r="X333" s="2521"/>
      <c r="Y333" s="2521"/>
      <c r="Z333" s="2521"/>
      <c r="AA333" s="2521"/>
      <c r="AB333" s="2521"/>
      <c r="AC333" s="2521"/>
      <c r="AD333" s="2521"/>
      <c r="AE333" s="2521"/>
      <c r="AF333" s="2521"/>
      <c r="AG333" s="2521"/>
      <c r="AH333" s="2521"/>
      <c r="AI333" s="2521"/>
      <c r="AJ333" s="2521"/>
      <c r="AK333" s="2603"/>
      <c r="AL333" s="1453">
        <v>0</v>
      </c>
      <c r="AM333" s="1456"/>
      <c r="AN333" s="326"/>
    </row>
    <row r="334" spans="2:40" s="311" customFormat="1" x14ac:dyDescent="0.4">
      <c r="C334" s="2573" t="s">
        <v>2888</v>
      </c>
      <c r="D334" s="2574"/>
      <c r="E334" s="2574"/>
      <c r="F334" s="2574"/>
      <c r="G334" s="2521"/>
      <c r="H334" s="2521"/>
      <c r="I334" s="2521"/>
      <c r="J334" s="2521"/>
      <c r="K334" s="2521"/>
      <c r="L334" s="2521"/>
      <c r="M334" s="2521"/>
      <c r="N334" s="2521"/>
      <c r="O334" s="2521"/>
      <c r="P334" s="2521"/>
      <c r="Q334" s="2521"/>
      <c r="R334" s="2521"/>
      <c r="S334" s="2521"/>
      <c r="T334" s="2521"/>
      <c r="U334" s="2521"/>
      <c r="V334" s="2521"/>
      <c r="W334" s="2521"/>
      <c r="X334" s="2521"/>
      <c r="Y334" s="2521"/>
      <c r="Z334" s="2521"/>
      <c r="AA334" s="2521"/>
      <c r="AB334" s="2521"/>
      <c r="AC334" s="2521"/>
      <c r="AD334" s="2521"/>
      <c r="AE334" s="2521"/>
      <c r="AF334" s="2521"/>
      <c r="AG334" s="2521"/>
      <c r="AH334" s="2521"/>
      <c r="AI334" s="2521"/>
      <c r="AJ334" s="2521"/>
      <c r="AK334" s="2603"/>
      <c r="AL334" s="1453">
        <v>0</v>
      </c>
      <c r="AM334" s="1456"/>
      <c r="AN334" s="317"/>
    </row>
    <row r="335" spans="2:40" s="311" customFormat="1" x14ac:dyDescent="0.4">
      <c r="C335" s="2573" t="s">
        <v>2889</v>
      </c>
      <c r="D335" s="2574"/>
      <c r="E335" s="2574"/>
      <c r="F335" s="2574"/>
      <c r="G335" s="2521"/>
      <c r="H335" s="2521"/>
      <c r="I335" s="2521"/>
      <c r="J335" s="2521"/>
      <c r="K335" s="2521"/>
      <c r="L335" s="2521"/>
      <c r="M335" s="2521"/>
      <c r="N335" s="2521"/>
      <c r="O335" s="2521"/>
      <c r="P335" s="2521"/>
      <c r="Q335" s="2521"/>
      <c r="R335" s="2521"/>
      <c r="S335" s="2521"/>
      <c r="T335" s="2521"/>
      <c r="U335" s="2521"/>
      <c r="V335" s="2521"/>
      <c r="W335" s="2521"/>
      <c r="X335" s="2521"/>
      <c r="Y335" s="2521"/>
      <c r="Z335" s="2521"/>
      <c r="AA335" s="2521"/>
      <c r="AB335" s="2521"/>
      <c r="AC335" s="2521"/>
      <c r="AD335" s="2521"/>
      <c r="AE335" s="2521"/>
      <c r="AF335" s="2521"/>
      <c r="AG335" s="2521"/>
      <c r="AH335" s="2521"/>
      <c r="AI335" s="2521"/>
      <c r="AJ335" s="2521"/>
      <c r="AK335" s="2603"/>
      <c r="AL335" s="1453">
        <v>0</v>
      </c>
      <c r="AM335" s="1456"/>
      <c r="AN335" s="317"/>
    </row>
    <row r="336" spans="2:40" s="311" customFormat="1" x14ac:dyDescent="0.4">
      <c r="C336" s="2573" t="s">
        <v>2890</v>
      </c>
      <c r="D336" s="2574"/>
      <c r="E336" s="2574"/>
      <c r="F336" s="2574"/>
      <c r="G336" s="2521"/>
      <c r="H336" s="2521"/>
      <c r="I336" s="2521"/>
      <c r="J336" s="2521"/>
      <c r="K336" s="2521"/>
      <c r="L336" s="2521"/>
      <c r="M336" s="2521"/>
      <c r="N336" s="2521"/>
      <c r="O336" s="2521"/>
      <c r="P336" s="2521"/>
      <c r="Q336" s="2521"/>
      <c r="R336" s="2521"/>
      <c r="S336" s="2521"/>
      <c r="T336" s="2521"/>
      <c r="U336" s="2521"/>
      <c r="V336" s="2521"/>
      <c r="W336" s="2521"/>
      <c r="X336" s="2521"/>
      <c r="Y336" s="2521"/>
      <c r="Z336" s="2521"/>
      <c r="AA336" s="2521"/>
      <c r="AB336" s="2521"/>
      <c r="AC336" s="2521"/>
      <c r="AD336" s="2521"/>
      <c r="AE336" s="2521"/>
      <c r="AF336" s="2521"/>
      <c r="AG336" s="2521"/>
      <c r="AH336" s="2521"/>
      <c r="AI336" s="2521"/>
      <c r="AJ336" s="2521"/>
      <c r="AK336" s="2603"/>
      <c r="AL336" s="1453">
        <v>0</v>
      </c>
      <c r="AM336" s="1456"/>
      <c r="AN336" s="317"/>
    </row>
    <row r="337" spans="3:40" s="311" customFormat="1" x14ac:dyDescent="0.4">
      <c r="C337" s="2573" t="s">
        <v>2891</v>
      </c>
      <c r="D337" s="2574"/>
      <c r="E337" s="2574"/>
      <c r="F337" s="2574"/>
      <c r="G337" s="2521"/>
      <c r="H337" s="2521"/>
      <c r="I337" s="2521"/>
      <c r="J337" s="2521"/>
      <c r="K337" s="2521"/>
      <c r="L337" s="2521"/>
      <c r="M337" s="2521"/>
      <c r="N337" s="2521"/>
      <c r="O337" s="2521"/>
      <c r="P337" s="2521"/>
      <c r="Q337" s="2521"/>
      <c r="R337" s="2521"/>
      <c r="S337" s="2521"/>
      <c r="T337" s="2521"/>
      <c r="U337" s="2521"/>
      <c r="V337" s="2521"/>
      <c r="W337" s="2521"/>
      <c r="X337" s="2521"/>
      <c r="Y337" s="2521"/>
      <c r="Z337" s="2521"/>
      <c r="AA337" s="2521"/>
      <c r="AB337" s="2521"/>
      <c r="AC337" s="2521"/>
      <c r="AD337" s="2521"/>
      <c r="AE337" s="2521"/>
      <c r="AF337" s="2521"/>
      <c r="AG337" s="2521"/>
      <c r="AH337" s="2521"/>
      <c r="AI337" s="2521"/>
      <c r="AJ337" s="2521"/>
      <c r="AK337" s="2603"/>
      <c r="AL337" s="1453">
        <v>0</v>
      </c>
      <c r="AM337" s="1456"/>
      <c r="AN337" s="317"/>
    </row>
    <row r="338" spans="3:40" s="323" customFormat="1" x14ac:dyDescent="0.4">
      <c r="C338" s="2573" t="s">
        <v>335</v>
      </c>
      <c r="D338" s="2574"/>
      <c r="E338" s="2574"/>
      <c r="F338" s="2574"/>
      <c r="G338" s="2521"/>
      <c r="H338" s="2521"/>
      <c r="I338" s="2521"/>
      <c r="J338" s="2521"/>
      <c r="K338" s="2521"/>
      <c r="L338" s="2521"/>
      <c r="M338" s="2521"/>
      <c r="N338" s="2521"/>
      <c r="O338" s="2521"/>
      <c r="P338" s="2521"/>
      <c r="Q338" s="2521"/>
      <c r="R338" s="2521"/>
      <c r="S338" s="2521"/>
      <c r="T338" s="2521"/>
      <c r="U338" s="2521"/>
      <c r="V338" s="2521"/>
      <c r="W338" s="2521"/>
      <c r="X338" s="2521"/>
      <c r="Y338" s="2521"/>
      <c r="Z338" s="2521"/>
      <c r="AA338" s="2521"/>
      <c r="AB338" s="2521"/>
      <c r="AC338" s="2521"/>
      <c r="AD338" s="2521"/>
      <c r="AE338" s="2521"/>
      <c r="AF338" s="2521"/>
      <c r="AG338" s="2521"/>
      <c r="AH338" s="2521"/>
      <c r="AI338" s="2521"/>
      <c r="AJ338" s="2521"/>
      <c r="AK338" s="2603"/>
      <c r="AL338" s="1453">
        <v>0</v>
      </c>
      <c r="AM338" s="1456"/>
      <c r="AN338" s="326"/>
    </row>
    <row r="339" spans="3:40" s="311" customFormat="1" x14ac:dyDescent="0.4">
      <c r="C339" s="2573" t="s">
        <v>2888</v>
      </c>
      <c r="D339" s="2574"/>
      <c r="E339" s="2574"/>
      <c r="F339" s="2574"/>
      <c r="G339" s="2521"/>
      <c r="H339" s="2521"/>
      <c r="I339" s="2521"/>
      <c r="J339" s="2521"/>
      <c r="K339" s="2521"/>
      <c r="L339" s="2521"/>
      <c r="M339" s="2521"/>
      <c r="N339" s="2521"/>
      <c r="O339" s="2521"/>
      <c r="P339" s="2521"/>
      <c r="Q339" s="2521"/>
      <c r="R339" s="2521"/>
      <c r="S339" s="2521"/>
      <c r="T339" s="2521"/>
      <c r="U339" s="2521"/>
      <c r="V339" s="2521"/>
      <c r="W339" s="2521"/>
      <c r="X339" s="2521"/>
      <c r="Y339" s="2521"/>
      <c r="Z339" s="2521"/>
      <c r="AA339" s="2521"/>
      <c r="AB339" s="2521"/>
      <c r="AC339" s="2521"/>
      <c r="AD339" s="2521"/>
      <c r="AE339" s="2521"/>
      <c r="AF339" s="2521"/>
      <c r="AG339" s="2521"/>
      <c r="AH339" s="2521"/>
      <c r="AI339" s="2521"/>
      <c r="AJ339" s="2521"/>
      <c r="AK339" s="2603"/>
      <c r="AL339" s="1453">
        <v>0</v>
      </c>
      <c r="AM339" s="1456"/>
      <c r="AN339" s="317"/>
    </row>
    <row r="340" spans="3:40" s="311" customFormat="1" x14ac:dyDescent="0.4">
      <c r="C340" s="2573" t="s">
        <v>2889</v>
      </c>
      <c r="D340" s="2574"/>
      <c r="E340" s="2574"/>
      <c r="F340" s="2574"/>
      <c r="G340" s="2521"/>
      <c r="H340" s="2521"/>
      <c r="I340" s="2521"/>
      <c r="J340" s="2521"/>
      <c r="K340" s="2521"/>
      <c r="L340" s="2521"/>
      <c r="M340" s="2521"/>
      <c r="N340" s="2521"/>
      <c r="O340" s="2521"/>
      <c r="P340" s="2521"/>
      <c r="Q340" s="2521"/>
      <c r="R340" s="2521"/>
      <c r="S340" s="2521"/>
      <c r="T340" s="2521"/>
      <c r="U340" s="2521"/>
      <c r="V340" s="2521"/>
      <c r="W340" s="2521"/>
      <c r="X340" s="2521"/>
      <c r="Y340" s="2521"/>
      <c r="Z340" s="2521"/>
      <c r="AA340" s="2521"/>
      <c r="AB340" s="2521"/>
      <c r="AC340" s="2521"/>
      <c r="AD340" s="2521"/>
      <c r="AE340" s="2521"/>
      <c r="AF340" s="2521"/>
      <c r="AG340" s="2521"/>
      <c r="AH340" s="2521"/>
      <c r="AI340" s="2521"/>
      <c r="AJ340" s="2521"/>
      <c r="AK340" s="2603"/>
      <c r="AL340" s="1453">
        <v>0</v>
      </c>
      <c r="AM340" s="1456"/>
      <c r="AN340" s="317"/>
    </row>
    <row r="341" spans="3:40" s="311" customFormat="1" x14ac:dyDescent="0.4">
      <c r="C341" s="2573" t="s">
        <v>2890</v>
      </c>
      <c r="D341" s="2574"/>
      <c r="E341" s="2574"/>
      <c r="F341" s="2574"/>
      <c r="G341" s="2521"/>
      <c r="H341" s="2521"/>
      <c r="I341" s="2521"/>
      <c r="J341" s="2521"/>
      <c r="K341" s="2521"/>
      <c r="L341" s="2521"/>
      <c r="M341" s="2521"/>
      <c r="N341" s="2521"/>
      <c r="O341" s="2521"/>
      <c r="P341" s="2521"/>
      <c r="Q341" s="2521"/>
      <c r="R341" s="2521"/>
      <c r="S341" s="2521"/>
      <c r="T341" s="2521"/>
      <c r="U341" s="2521"/>
      <c r="V341" s="2521"/>
      <c r="W341" s="2521"/>
      <c r="X341" s="2521"/>
      <c r="Y341" s="2521"/>
      <c r="Z341" s="2521"/>
      <c r="AA341" s="2521"/>
      <c r="AB341" s="2521"/>
      <c r="AC341" s="2521"/>
      <c r="AD341" s="2521"/>
      <c r="AE341" s="2521"/>
      <c r="AF341" s="2521"/>
      <c r="AG341" s="2521"/>
      <c r="AH341" s="2521"/>
      <c r="AI341" s="2521"/>
      <c r="AJ341" s="2521"/>
      <c r="AK341" s="2603"/>
      <c r="AL341" s="1453">
        <v>0</v>
      </c>
      <c r="AM341" s="1456"/>
      <c r="AN341" s="317"/>
    </row>
    <row r="342" spans="3:40" s="311" customFormat="1" x14ac:dyDescent="0.4">
      <c r="C342" s="2573" t="s">
        <v>2891</v>
      </c>
      <c r="D342" s="2574"/>
      <c r="E342" s="2574"/>
      <c r="F342" s="2574"/>
      <c r="G342" s="2521"/>
      <c r="H342" s="2521"/>
      <c r="I342" s="2521"/>
      <c r="J342" s="2521"/>
      <c r="K342" s="2521"/>
      <c r="L342" s="2521"/>
      <c r="M342" s="2521"/>
      <c r="N342" s="2521"/>
      <c r="O342" s="2521"/>
      <c r="P342" s="2521"/>
      <c r="Q342" s="2521"/>
      <c r="R342" s="2521"/>
      <c r="S342" s="2521"/>
      <c r="T342" s="2521"/>
      <c r="U342" s="2521"/>
      <c r="V342" s="2521"/>
      <c r="W342" s="2521"/>
      <c r="X342" s="2521"/>
      <c r="Y342" s="2521"/>
      <c r="Z342" s="2521"/>
      <c r="AA342" s="2521"/>
      <c r="AB342" s="2521"/>
      <c r="AC342" s="2521"/>
      <c r="AD342" s="2521"/>
      <c r="AE342" s="2521"/>
      <c r="AF342" s="2521"/>
      <c r="AG342" s="2521"/>
      <c r="AH342" s="2521"/>
      <c r="AI342" s="2521"/>
      <c r="AJ342" s="2521"/>
      <c r="AK342" s="2603"/>
      <c r="AL342" s="1453">
        <v>0</v>
      </c>
      <c r="AM342" s="1456"/>
      <c r="AN342" s="317"/>
    </row>
    <row r="343" spans="3:40" s="323" customFormat="1" x14ac:dyDescent="0.4">
      <c r="C343" s="2573" t="s">
        <v>1212</v>
      </c>
      <c r="D343" s="2574"/>
      <c r="E343" s="2574"/>
      <c r="F343" s="2574"/>
      <c r="G343" s="2521"/>
      <c r="H343" s="2521"/>
      <c r="I343" s="2521"/>
      <c r="J343" s="2521"/>
      <c r="K343" s="2521"/>
      <c r="L343" s="2521"/>
      <c r="M343" s="2521"/>
      <c r="N343" s="2521"/>
      <c r="O343" s="2521"/>
      <c r="P343" s="2521"/>
      <c r="Q343" s="2521"/>
      <c r="R343" s="2521"/>
      <c r="S343" s="2521"/>
      <c r="T343" s="2521"/>
      <c r="U343" s="2521"/>
      <c r="V343" s="2521"/>
      <c r="W343" s="2521"/>
      <c r="X343" s="2521"/>
      <c r="Y343" s="2521"/>
      <c r="Z343" s="2521"/>
      <c r="AA343" s="2521"/>
      <c r="AB343" s="2521"/>
      <c r="AC343" s="2521"/>
      <c r="AD343" s="2521"/>
      <c r="AE343" s="2521"/>
      <c r="AF343" s="2521"/>
      <c r="AG343" s="2521"/>
      <c r="AH343" s="2521"/>
      <c r="AI343" s="2521"/>
      <c r="AJ343" s="2521"/>
      <c r="AK343" s="2603"/>
      <c r="AL343" s="1453">
        <v>0</v>
      </c>
      <c r="AM343" s="1456"/>
      <c r="AN343" s="326"/>
    </row>
    <row r="344" spans="3:40" s="311" customFormat="1" x14ac:dyDescent="0.4">
      <c r="C344" s="2573" t="s">
        <v>2888</v>
      </c>
      <c r="D344" s="2574"/>
      <c r="E344" s="2574"/>
      <c r="F344" s="2574"/>
      <c r="G344" s="2521"/>
      <c r="H344" s="2521"/>
      <c r="I344" s="2521"/>
      <c r="J344" s="2521"/>
      <c r="K344" s="2521"/>
      <c r="L344" s="2521"/>
      <c r="M344" s="2521"/>
      <c r="N344" s="2521"/>
      <c r="O344" s="2521"/>
      <c r="P344" s="2521"/>
      <c r="Q344" s="2521"/>
      <c r="R344" s="2521"/>
      <c r="S344" s="2521"/>
      <c r="T344" s="2521"/>
      <c r="U344" s="2521"/>
      <c r="V344" s="2521"/>
      <c r="W344" s="2521"/>
      <c r="X344" s="2521"/>
      <c r="Y344" s="2521"/>
      <c r="Z344" s="2521"/>
      <c r="AA344" s="2521"/>
      <c r="AB344" s="2521"/>
      <c r="AC344" s="2521"/>
      <c r="AD344" s="2521"/>
      <c r="AE344" s="2521"/>
      <c r="AF344" s="2521"/>
      <c r="AG344" s="2521"/>
      <c r="AH344" s="2521"/>
      <c r="AI344" s="2521"/>
      <c r="AJ344" s="2521"/>
      <c r="AK344" s="2603"/>
      <c r="AL344" s="1453">
        <v>0</v>
      </c>
      <c r="AM344" s="1456"/>
      <c r="AN344" s="317"/>
    </row>
    <row r="345" spans="3:40" s="311" customFormat="1" x14ac:dyDescent="0.4">
      <c r="C345" s="2573" t="s">
        <v>2889</v>
      </c>
      <c r="D345" s="2574"/>
      <c r="E345" s="2574"/>
      <c r="F345" s="2574"/>
      <c r="G345" s="2521"/>
      <c r="H345" s="2521"/>
      <c r="I345" s="2521"/>
      <c r="J345" s="2521"/>
      <c r="K345" s="2521"/>
      <c r="L345" s="2521"/>
      <c r="M345" s="2521"/>
      <c r="N345" s="2521"/>
      <c r="O345" s="2521"/>
      <c r="P345" s="2521"/>
      <c r="Q345" s="2521"/>
      <c r="R345" s="2521"/>
      <c r="S345" s="2521"/>
      <c r="T345" s="2521"/>
      <c r="U345" s="2521"/>
      <c r="V345" s="2521"/>
      <c r="W345" s="2521"/>
      <c r="X345" s="2521"/>
      <c r="Y345" s="2521"/>
      <c r="Z345" s="2521"/>
      <c r="AA345" s="2521"/>
      <c r="AB345" s="2521"/>
      <c r="AC345" s="2521"/>
      <c r="AD345" s="2521"/>
      <c r="AE345" s="2521"/>
      <c r="AF345" s="2521"/>
      <c r="AG345" s="2521"/>
      <c r="AH345" s="2521"/>
      <c r="AI345" s="2521"/>
      <c r="AJ345" s="2521"/>
      <c r="AK345" s="2603"/>
      <c r="AL345" s="1453">
        <v>0</v>
      </c>
      <c r="AM345" s="1456"/>
      <c r="AN345" s="317"/>
    </row>
    <row r="346" spans="3:40" s="311" customFormat="1" x14ac:dyDescent="0.4">
      <c r="C346" s="2573" t="s">
        <v>2890</v>
      </c>
      <c r="D346" s="2574"/>
      <c r="E346" s="2574"/>
      <c r="F346" s="2574"/>
      <c r="G346" s="2521"/>
      <c r="H346" s="2521"/>
      <c r="I346" s="2521"/>
      <c r="J346" s="2521"/>
      <c r="K346" s="2521"/>
      <c r="L346" s="2521"/>
      <c r="M346" s="2521"/>
      <c r="N346" s="2521"/>
      <c r="O346" s="2521"/>
      <c r="P346" s="2521"/>
      <c r="Q346" s="2521"/>
      <c r="R346" s="2521"/>
      <c r="S346" s="2521"/>
      <c r="T346" s="2521"/>
      <c r="U346" s="2521"/>
      <c r="V346" s="2521"/>
      <c r="W346" s="2521"/>
      <c r="X346" s="2521"/>
      <c r="Y346" s="2521"/>
      <c r="Z346" s="2521"/>
      <c r="AA346" s="2521"/>
      <c r="AB346" s="2521"/>
      <c r="AC346" s="2521"/>
      <c r="AD346" s="2521"/>
      <c r="AE346" s="2521"/>
      <c r="AF346" s="2521"/>
      <c r="AG346" s="2521"/>
      <c r="AH346" s="2521"/>
      <c r="AI346" s="2521"/>
      <c r="AJ346" s="2521"/>
      <c r="AK346" s="2603"/>
      <c r="AL346" s="1453">
        <v>0</v>
      </c>
      <c r="AM346" s="1456"/>
      <c r="AN346" s="317"/>
    </row>
    <row r="347" spans="3:40" s="311" customFormat="1" x14ac:dyDescent="0.4">
      <c r="C347" s="2573" t="s">
        <v>2891</v>
      </c>
      <c r="D347" s="2574"/>
      <c r="E347" s="2574"/>
      <c r="F347" s="2574"/>
      <c r="G347" s="2521"/>
      <c r="H347" s="2521"/>
      <c r="I347" s="2521"/>
      <c r="J347" s="2521"/>
      <c r="K347" s="2521"/>
      <c r="L347" s="2521"/>
      <c r="M347" s="2521"/>
      <c r="N347" s="2521"/>
      <c r="O347" s="2521"/>
      <c r="P347" s="2521"/>
      <c r="Q347" s="2521"/>
      <c r="R347" s="2521"/>
      <c r="S347" s="2521"/>
      <c r="T347" s="2521"/>
      <c r="U347" s="2521"/>
      <c r="V347" s="2521"/>
      <c r="W347" s="2521"/>
      <c r="X347" s="2521"/>
      <c r="Y347" s="2521"/>
      <c r="Z347" s="2521"/>
      <c r="AA347" s="2521"/>
      <c r="AB347" s="2521"/>
      <c r="AC347" s="2521"/>
      <c r="AD347" s="2521"/>
      <c r="AE347" s="2521"/>
      <c r="AF347" s="2521"/>
      <c r="AG347" s="2521"/>
      <c r="AH347" s="2521"/>
      <c r="AI347" s="2521"/>
      <c r="AJ347" s="2521"/>
      <c r="AK347" s="2603"/>
      <c r="AL347" s="1453">
        <v>0</v>
      </c>
      <c r="AM347" s="1456"/>
      <c r="AN347" s="317"/>
    </row>
    <row r="348" spans="3:40" s="311" customFormat="1" x14ac:dyDescent="0.4">
      <c r="C348" s="2573" t="s">
        <v>2892</v>
      </c>
      <c r="D348" s="2574"/>
      <c r="E348" s="2574"/>
      <c r="F348" s="2574"/>
      <c r="G348" s="2521"/>
      <c r="H348" s="2521"/>
      <c r="I348" s="2521"/>
      <c r="J348" s="2521"/>
      <c r="K348" s="2521"/>
      <c r="L348" s="2521"/>
      <c r="M348" s="2521"/>
      <c r="N348" s="2521"/>
      <c r="O348" s="2521"/>
      <c r="P348" s="2521"/>
      <c r="Q348" s="2521"/>
      <c r="R348" s="2521"/>
      <c r="S348" s="2521"/>
      <c r="T348" s="2521"/>
      <c r="U348" s="2521"/>
      <c r="V348" s="2521"/>
      <c r="W348" s="2521"/>
      <c r="X348" s="2521"/>
      <c r="Y348" s="2521"/>
      <c r="Z348" s="2521"/>
      <c r="AA348" s="2521"/>
      <c r="AB348" s="2521"/>
      <c r="AC348" s="2521"/>
      <c r="AD348" s="2521"/>
      <c r="AE348" s="2521"/>
      <c r="AF348" s="2521"/>
      <c r="AG348" s="2521"/>
      <c r="AH348" s="2521"/>
      <c r="AI348" s="2521"/>
      <c r="AJ348" s="2521"/>
      <c r="AK348" s="2603"/>
      <c r="AL348" s="1453">
        <v>0</v>
      </c>
      <c r="AM348" s="1456"/>
      <c r="AN348" s="317"/>
    </row>
    <row r="349" spans="3:40" s="323" customFormat="1" x14ac:dyDescent="0.4">
      <c r="C349" s="2573" t="s">
        <v>1211</v>
      </c>
      <c r="D349" s="2574"/>
      <c r="E349" s="2574"/>
      <c r="F349" s="2574"/>
      <c r="G349" s="2521"/>
      <c r="H349" s="2521"/>
      <c r="I349" s="2521"/>
      <c r="J349" s="2521"/>
      <c r="K349" s="2521"/>
      <c r="L349" s="2521"/>
      <c r="M349" s="2521"/>
      <c r="N349" s="2521"/>
      <c r="O349" s="2521"/>
      <c r="P349" s="2521"/>
      <c r="Q349" s="2521"/>
      <c r="R349" s="2521"/>
      <c r="S349" s="2521"/>
      <c r="T349" s="2521"/>
      <c r="U349" s="2521"/>
      <c r="V349" s="2521"/>
      <c r="W349" s="2521"/>
      <c r="X349" s="2521"/>
      <c r="Y349" s="2521"/>
      <c r="Z349" s="2521"/>
      <c r="AA349" s="2521"/>
      <c r="AB349" s="2521"/>
      <c r="AC349" s="2521"/>
      <c r="AD349" s="2521"/>
      <c r="AE349" s="2521"/>
      <c r="AF349" s="2521"/>
      <c r="AG349" s="2521"/>
      <c r="AH349" s="2521"/>
      <c r="AI349" s="2521"/>
      <c r="AJ349" s="2521"/>
      <c r="AK349" s="2603"/>
      <c r="AL349" s="1453">
        <v>0</v>
      </c>
      <c r="AM349" s="1456"/>
      <c r="AN349" s="326"/>
    </row>
    <row r="350" spans="3:40" s="311" customFormat="1" x14ac:dyDescent="0.4">
      <c r="C350" s="2573" t="s">
        <v>2888</v>
      </c>
      <c r="D350" s="2574"/>
      <c r="E350" s="2574"/>
      <c r="F350" s="2574"/>
      <c r="G350" s="2521"/>
      <c r="H350" s="2521"/>
      <c r="I350" s="2521"/>
      <c r="J350" s="2521"/>
      <c r="K350" s="2521"/>
      <c r="L350" s="2521"/>
      <c r="M350" s="2521"/>
      <c r="N350" s="2521"/>
      <c r="O350" s="2521"/>
      <c r="P350" s="2521"/>
      <c r="Q350" s="2521"/>
      <c r="R350" s="2521"/>
      <c r="S350" s="2521"/>
      <c r="T350" s="2521"/>
      <c r="U350" s="2521"/>
      <c r="V350" s="2521"/>
      <c r="W350" s="2521"/>
      <c r="X350" s="2521"/>
      <c r="Y350" s="2521"/>
      <c r="Z350" s="2521"/>
      <c r="AA350" s="2521"/>
      <c r="AB350" s="2521"/>
      <c r="AC350" s="2521"/>
      <c r="AD350" s="2521"/>
      <c r="AE350" s="2521"/>
      <c r="AF350" s="2521"/>
      <c r="AG350" s="2521"/>
      <c r="AH350" s="2521"/>
      <c r="AI350" s="2521"/>
      <c r="AJ350" s="2521"/>
      <c r="AK350" s="2603"/>
      <c r="AL350" s="1453">
        <v>0</v>
      </c>
      <c r="AM350" s="1456"/>
      <c r="AN350" s="317"/>
    </row>
    <row r="351" spans="3:40" s="311" customFormat="1" x14ac:dyDescent="0.4">
      <c r="C351" s="2573" t="s">
        <v>2889</v>
      </c>
      <c r="D351" s="2574"/>
      <c r="E351" s="2574"/>
      <c r="F351" s="2574"/>
      <c r="G351" s="2521"/>
      <c r="H351" s="2521"/>
      <c r="I351" s="2521"/>
      <c r="J351" s="2521"/>
      <c r="K351" s="2521"/>
      <c r="L351" s="2521"/>
      <c r="M351" s="2521"/>
      <c r="N351" s="2521"/>
      <c r="O351" s="2521"/>
      <c r="P351" s="2521"/>
      <c r="Q351" s="2521"/>
      <c r="R351" s="2521"/>
      <c r="S351" s="2521"/>
      <c r="T351" s="2521"/>
      <c r="U351" s="2521"/>
      <c r="V351" s="2521"/>
      <c r="W351" s="2521"/>
      <c r="X351" s="2521"/>
      <c r="Y351" s="2521"/>
      <c r="Z351" s="2521"/>
      <c r="AA351" s="2521"/>
      <c r="AB351" s="2521"/>
      <c r="AC351" s="2521"/>
      <c r="AD351" s="2521"/>
      <c r="AE351" s="2521"/>
      <c r="AF351" s="2521"/>
      <c r="AG351" s="2521"/>
      <c r="AH351" s="2521"/>
      <c r="AI351" s="2521"/>
      <c r="AJ351" s="2521"/>
      <c r="AK351" s="2603"/>
      <c r="AL351" s="1453">
        <v>0</v>
      </c>
      <c r="AM351" s="1456"/>
      <c r="AN351" s="317"/>
    </row>
    <row r="352" spans="3:40" s="311" customFormat="1" x14ac:dyDescent="0.4">
      <c r="C352" s="2573" t="s">
        <v>2890</v>
      </c>
      <c r="D352" s="2574"/>
      <c r="E352" s="2574"/>
      <c r="F352" s="2574"/>
      <c r="G352" s="2521"/>
      <c r="H352" s="2521"/>
      <c r="I352" s="2521"/>
      <c r="J352" s="2521"/>
      <c r="K352" s="2521"/>
      <c r="L352" s="2521"/>
      <c r="M352" s="2521"/>
      <c r="N352" s="2521"/>
      <c r="O352" s="2521"/>
      <c r="P352" s="2521"/>
      <c r="Q352" s="2521"/>
      <c r="R352" s="2521"/>
      <c r="S352" s="2521"/>
      <c r="T352" s="2521"/>
      <c r="U352" s="2521"/>
      <c r="V352" s="2521"/>
      <c r="W352" s="2521"/>
      <c r="X352" s="2521"/>
      <c r="Y352" s="2521"/>
      <c r="Z352" s="2521"/>
      <c r="AA352" s="2521"/>
      <c r="AB352" s="2521"/>
      <c r="AC352" s="2521"/>
      <c r="AD352" s="2521"/>
      <c r="AE352" s="2521"/>
      <c r="AF352" s="2521"/>
      <c r="AG352" s="2521"/>
      <c r="AH352" s="2521"/>
      <c r="AI352" s="2521"/>
      <c r="AJ352" s="2521"/>
      <c r="AK352" s="2603"/>
      <c r="AL352" s="1453">
        <v>0</v>
      </c>
      <c r="AM352" s="1456"/>
      <c r="AN352" s="317"/>
    </row>
    <row r="353" spans="2:40" s="311" customFormat="1" x14ac:dyDescent="0.4">
      <c r="C353" s="2573" t="s">
        <v>2891</v>
      </c>
      <c r="D353" s="2574"/>
      <c r="E353" s="2574"/>
      <c r="F353" s="2574"/>
      <c r="G353" s="2521"/>
      <c r="H353" s="2521"/>
      <c r="I353" s="2521"/>
      <c r="J353" s="2521"/>
      <c r="K353" s="2521"/>
      <c r="L353" s="2521"/>
      <c r="M353" s="2521"/>
      <c r="N353" s="2521"/>
      <c r="O353" s="2521"/>
      <c r="P353" s="2521"/>
      <c r="Q353" s="2521"/>
      <c r="R353" s="2521"/>
      <c r="S353" s="2521"/>
      <c r="T353" s="2521"/>
      <c r="U353" s="2521"/>
      <c r="V353" s="2521"/>
      <c r="W353" s="2521"/>
      <c r="X353" s="2521"/>
      <c r="Y353" s="2521"/>
      <c r="Z353" s="2521"/>
      <c r="AA353" s="2521"/>
      <c r="AB353" s="2521"/>
      <c r="AC353" s="2521"/>
      <c r="AD353" s="2521"/>
      <c r="AE353" s="2521"/>
      <c r="AF353" s="2521"/>
      <c r="AG353" s="2521"/>
      <c r="AH353" s="2521"/>
      <c r="AI353" s="2521"/>
      <c r="AJ353" s="2521"/>
      <c r="AK353" s="2603"/>
      <c r="AL353" s="1453">
        <v>0</v>
      </c>
      <c r="AM353" s="1456"/>
      <c r="AN353" s="317"/>
    </row>
    <row r="354" spans="2:40" s="323" customFormat="1" x14ac:dyDescent="0.4">
      <c r="C354" s="2573" t="s">
        <v>1216</v>
      </c>
      <c r="D354" s="2574"/>
      <c r="E354" s="2574"/>
      <c r="F354" s="2574"/>
      <c r="G354" s="2521"/>
      <c r="H354" s="2521"/>
      <c r="I354" s="2521"/>
      <c r="J354" s="2521"/>
      <c r="K354" s="2521"/>
      <c r="L354" s="2521"/>
      <c r="M354" s="2521"/>
      <c r="N354" s="2521"/>
      <c r="O354" s="2521"/>
      <c r="P354" s="2521"/>
      <c r="Q354" s="2521"/>
      <c r="R354" s="2521"/>
      <c r="S354" s="2521"/>
      <c r="T354" s="2521"/>
      <c r="U354" s="2521"/>
      <c r="V354" s="2521"/>
      <c r="W354" s="2521"/>
      <c r="X354" s="2521"/>
      <c r="Y354" s="2521"/>
      <c r="Z354" s="2521"/>
      <c r="AA354" s="2521"/>
      <c r="AB354" s="2521"/>
      <c r="AC354" s="2521"/>
      <c r="AD354" s="2521"/>
      <c r="AE354" s="2521"/>
      <c r="AF354" s="2521"/>
      <c r="AG354" s="2521"/>
      <c r="AH354" s="2521"/>
      <c r="AI354" s="2521"/>
      <c r="AJ354" s="2521"/>
      <c r="AK354" s="2603"/>
      <c r="AL354" s="1453">
        <v>0</v>
      </c>
      <c r="AM354" s="1456"/>
      <c r="AN354" s="326"/>
    </row>
    <row r="355" spans="2:40" s="311" customFormat="1" x14ac:dyDescent="0.4">
      <c r="C355" s="2573" t="s">
        <v>2888</v>
      </c>
      <c r="D355" s="2574"/>
      <c r="E355" s="2574"/>
      <c r="F355" s="2574"/>
      <c r="G355" s="2521"/>
      <c r="H355" s="2521"/>
      <c r="I355" s="2521"/>
      <c r="J355" s="2521"/>
      <c r="K355" s="2521"/>
      <c r="L355" s="2521"/>
      <c r="M355" s="2521"/>
      <c r="N355" s="2521"/>
      <c r="O355" s="2521"/>
      <c r="P355" s="2521"/>
      <c r="Q355" s="2521"/>
      <c r="R355" s="2521"/>
      <c r="S355" s="2521"/>
      <c r="T355" s="2521"/>
      <c r="U355" s="2521"/>
      <c r="V355" s="2521"/>
      <c r="W355" s="2521"/>
      <c r="X355" s="2521"/>
      <c r="Y355" s="2521"/>
      <c r="Z355" s="2521"/>
      <c r="AA355" s="2521"/>
      <c r="AB355" s="2521"/>
      <c r="AC355" s="2521"/>
      <c r="AD355" s="2521"/>
      <c r="AE355" s="2521"/>
      <c r="AF355" s="2521"/>
      <c r="AG355" s="2521"/>
      <c r="AH355" s="2521"/>
      <c r="AI355" s="2521"/>
      <c r="AJ355" s="2521"/>
      <c r="AK355" s="2603"/>
      <c r="AL355" s="1453">
        <v>0</v>
      </c>
      <c r="AM355" s="1456"/>
      <c r="AN355" s="317"/>
    </row>
    <row r="356" spans="2:40" s="311" customFormat="1" x14ac:dyDescent="0.4">
      <c r="C356" s="2573" t="s">
        <v>2889</v>
      </c>
      <c r="D356" s="2574"/>
      <c r="E356" s="2574"/>
      <c r="F356" s="2574"/>
      <c r="G356" s="2521"/>
      <c r="H356" s="2521"/>
      <c r="I356" s="2521"/>
      <c r="J356" s="2521"/>
      <c r="K356" s="2521"/>
      <c r="L356" s="2521"/>
      <c r="M356" s="2521"/>
      <c r="N356" s="2521"/>
      <c r="O356" s="2521"/>
      <c r="P356" s="2521"/>
      <c r="Q356" s="2521"/>
      <c r="R356" s="2521"/>
      <c r="S356" s="2521"/>
      <c r="T356" s="2521"/>
      <c r="U356" s="2521"/>
      <c r="V356" s="2521"/>
      <c r="W356" s="2521"/>
      <c r="X356" s="2521"/>
      <c r="Y356" s="2521"/>
      <c r="Z356" s="2521"/>
      <c r="AA356" s="2521"/>
      <c r="AB356" s="2521"/>
      <c r="AC356" s="2521"/>
      <c r="AD356" s="2521"/>
      <c r="AE356" s="2521"/>
      <c r="AF356" s="2521"/>
      <c r="AG356" s="2521"/>
      <c r="AH356" s="2521"/>
      <c r="AI356" s="2521"/>
      <c r="AJ356" s="2521"/>
      <c r="AK356" s="2603"/>
      <c r="AL356" s="1453">
        <v>0</v>
      </c>
      <c r="AM356" s="1456"/>
      <c r="AN356" s="317"/>
    </row>
    <row r="357" spans="2:40" s="311" customFormat="1" x14ac:dyDescent="0.4">
      <c r="C357" s="2573" t="s">
        <v>2890</v>
      </c>
      <c r="D357" s="2574"/>
      <c r="E357" s="2574"/>
      <c r="F357" s="2574"/>
      <c r="G357" s="2521"/>
      <c r="H357" s="2521"/>
      <c r="I357" s="2521"/>
      <c r="J357" s="2521"/>
      <c r="K357" s="2521"/>
      <c r="L357" s="2521"/>
      <c r="M357" s="2521"/>
      <c r="N357" s="2521"/>
      <c r="O357" s="2521"/>
      <c r="P357" s="2521"/>
      <c r="Q357" s="2521"/>
      <c r="R357" s="2521"/>
      <c r="S357" s="2521"/>
      <c r="T357" s="2521"/>
      <c r="U357" s="2521"/>
      <c r="V357" s="2521"/>
      <c r="W357" s="2521"/>
      <c r="X357" s="2521"/>
      <c r="Y357" s="2521"/>
      <c r="Z357" s="2521"/>
      <c r="AA357" s="2521"/>
      <c r="AB357" s="2521"/>
      <c r="AC357" s="2521"/>
      <c r="AD357" s="2521"/>
      <c r="AE357" s="2521"/>
      <c r="AF357" s="2521"/>
      <c r="AG357" s="2521"/>
      <c r="AH357" s="2521"/>
      <c r="AI357" s="2521"/>
      <c r="AJ357" s="2521"/>
      <c r="AK357" s="2603"/>
      <c r="AL357" s="1453">
        <v>0</v>
      </c>
      <c r="AM357" s="1456"/>
      <c r="AN357" s="317"/>
    </row>
    <row r="358" spans="2:40" s="311" customFormat="1" x14ac:dyDescent="0.4">
      <c r="C358" s="2573" t="s">
        <v>2891</v>
      </c>
      <c r="D358" s="2574"/>
      <c r="E358" s="2574"/>
      <c r="F358" s="2574"/>
      <c r="G358" s="2521"/>
      <c r="H358" s="2521"/>
      <c r="I358" s="2521"/>
      <c r="J358" s="2521"/>
      <c r="K358" s="2521"/>
      <c r="L358" s="2521"/>
      <c r="M358" s="2521"/>
      <c r="N358" s="2521"/>
      <c r="O358" s="2521"/>
      <c r="P358" s="2521"/>
      <c r="Q358" s="2521"/>
      <c r="R358" s="2521"/>
      <c r="S358" s="2521"/>
      <c r="T358" s="2521"/>
      <c r="U358" s="2521"/>
      <c r="V358" s="2521"/>
      <c r="W358" s="2521"/>
      <c r="X358" s="2521"/>
      <c r="Y358" s="2521"/>
      <c r="Z358" s="2521"/>
      <c r="AA358" s="2521"/>
      <c r="AB358" s="2521"/>
      <c r="AC358" s="2521"/>
      <c r="AD358" s="2521"/>
      <c r="AE358" s="2521"/>
      <c r="AF358" s="2521"/>
      <c r="AG358" s="2521"/>
      <c r="AH358" s="2521"/>
      <c r="AI358" s="2521"/>
      <c r="AJ358" s="2521"/>
      <c r="AK358" s="2603"/>
      <c r="AL358" s="1453">
        <v>0</v>
      </c>
      <c r="AM358" s="1456"/>
      <c r="AN358" s="317"/>
    </row>
    <row r="359" spans="2:40" s="323" customFormat="1" x14ac:dyDescent="0.4">
      <c r="C359" s="2573" t="s">
        <v>1212</v>
      </c>
      <c r="D359" s="2574"/>
      <c r="E359" s="2574"/>
      <c r="F359" s="2574"/>
      <c r="G359" s="2521"/>
      <c r="H359" s="2521"/>
      <c r="I359" s="2521"/>
      <c r="J359" s="2521"/>
      <c r="K359" s="2521"/>
      <c r="L359" s="2521"/>
      <c r="M359" s="2521"/>
      <c r="N359" s="2521"/>
      <c r="O359" s="2521"/>
      <c r="P359" s="2521"/>
      <c r="Q359" s="2521"/>
      <c r="R359" s="2521"/>
      <c r="S359" s="2521"/>
      <c r="T359" s="2521"/>
      <c r="U359" s="2521"/>
      <c r="V359" s="2521"/>
      <c r="W359" s="2521"/>
      <c r="X359" s="2521"/>
      <c r="Y359" s="2521"/>
      <c r="Z359" s="2521"/>
      <c r="AA359" s="2521"/>
      <c r="AB359" s="2521"/>
      <c r="AC359" s="2521"/>
      <c r="AD359" s="2521"/>
      <c r="AE359" s="2521"/>
      <c r="AF359" s="2521"/>
      <c r="AG359" s="2521"/>
      <c r="AH359" s="2521"/>
      <c r="AI359" s="2521"/>
      <c r="AJ359" s="2521"/>
      <c r="AK359" s="2603"/>
      <c r="AL359" s="1453">
        <v>0</v>
      </c>
      <c r="AM359" s="1456"/>
      <c r="AN359" s="326"/>
    </row>
    <row r="360" spans="2:40" s="311" customFormat="1" x14ac:dyDescent="0.4">
      <c r="C360" s="2573" t="s">
        <v>2888</v>
      </c>
      <c r="D360" s="2574"/>
      <c r="E360" s="2574"/>
      <c r="F360" s="2574"/>
      <c r="G360" s="2521"/>
      <c r="H360" s="2521"/>
      <c r="I360" s="2521"/>
      <c r="J360" s="2521"/>
      <c r="K360" s="2521"/>
      <c r="L360" s="2521"/>
      <c r="M360" s="2521"/>
      <c r="N360" s="2521"/>
      <c r="O360" s="2521"/>
      <c r="P360" s="2521"/>
      <c r="Q360" s="2521"/>
      <c r="R360" s="2521"/>
      <c r="S360" s="2521"/>
      <c r="T360" s="2521"/>
      <c r="U360" s="2521"/>
      <c r="V360" s="2521"/>
      <c r="W360" s="2521"/>
      <c r="X360" s="2521"/>
      <c r="Y360" s="2521"/>
      <c r="Z360" s="2521"/>
      <c r="AA360" s="2521"/>
      <c r="AB360" s="2521"/>
      <c r="AC360" s="2521"/>
      <c r="AD360" s="2521"/>
      <c r="AE360" s="2521"/>
      <c r="AF360" s="2521"/>
      <c r="AG360" s="2521"/>
      <c r="AH360" s="2521"/>
      <c r="AI360" s="2521"/>
      <c r="AJ360" s="2521"/>
      <c r="AK360" s="2603"/>
      <c r="AL360" s="1453">
        <v>0</v>
      </c>
      <c r="AM360" s="1456"/>
      <c r="AN360" s="317"/>
    </row>
    <row r="361" spans="2:40" s="311" customFormat="1" x14ac:dyDescent="0.4">
      <c r="C361" s="2573" t="s">
        <v>2889</v>
      </c>
      <c r="D361" s="2574"/>
      <c r="E361" s="2574"/>
      <c r="F361" s="2574"/>
      <c r="G361" s="2521"/>
      <c r="H361" s="2521"/>
      <c r="I361" s="2521"/>
      <c r="J361" s="2521"/>
      <c r="K361" s="2521"/>
      <c r="L361" s="2521"/>
      <c r="M361" s="2521"/>
      <c r="N361" s="2521"/>
      <c r="O361" s="2521"/>
      <c r="P361" s="2521"/>
      <c r="Q361" s="2521"/>
      <c r="R361" s="2521"/>
      <c r="S361" s="2521"/>
      <c r="T361" s="2521"/>
      <c r="U361" s="2521"/>
      <c r="V361" s="2521"/>
      <c r="W361" s="2521"/>
      <c r="X361" s="2521"/>
      <c r="Y361" s="2521"/>
      <c r="Z361" s="2521"/>
      <c r="AA361" s="2521"/>
      <c r="AB361" s="2521"/>
      <c r="AC361" s="2521"/>
      <c r="AD361" s="2521"/>
      <c r="AE361" s="2521"/>
      <c r="AF361" s="2521"/>
      <c r="AG361" s="2521"/>
      <c r="AH361" s="2521"/>
      <c r="AI361" s="2521"/>
      <c r="AJ361" s="2521"/>
      <c r="AK361" s="2603"/>
      <c r="AL361" s="1453">
        <v>0</v>
      </c>
      <c r="AM361" s="1456"/>
      <c r="AN361" s="317"/>
    </row>
    <row r="362" spans="2:40" s="311" customFormat="1" x14ac:dyDescent="0.4">
      <c r="C362" s="2573" t="s">
        <v>2890</v>
      </c>
      <c r="D362" s="2574"/>
      <c r="E362" s="2574"/>
      <c r="F362" s="2574"/>
      <c r="G362" s="2521"/>
      <c r="H362" s="2521"/>
      <c r="I362" s="2521"/>
      <c r="J362" s="2521"/>
      <c r="K362" s="2521"/>
      <c r="L362" s="2521"/>
      <c r="M362" s="2521"/>
      <c r="N362" s="2521"/>
      <c r="O362" s="2521"/>
      <c r="P362" s="2521"/>
      <c r="Q362" s="2521"/>
      <c r="R362" s="2521"/>
      <c r="S362" s="2521"/>
      <c r="T362" s="2521"/>
      <c r="U362" s="2521"/>
      <c r="V362" s="2521"/>
      <c r="W362" s="2521"/>
      <c r="X362" s="2521"/>
      <c r="Y362" s="2521"/>
      <c r="Z362" s="2521"/>
      <c r="AA362" s="2521"/>
      <c r="AB362" s="2521"/>
      <c r="AC362" s="2521"/>
      <c r="AD362" s="2521"/>
      <c r="AE362" s="2521"/>
      <c r="AF362" s="2521"/>
      <c r="AG362" s="2521"/>
      <c r="AH362" s="2521"/>
      <c r="AI362" s="2521"/>
      <c r="AJ362" s="2521"/>
      <c r="AK362" s="2603"/>
      <c r="AL362" s="1453">
        <v>0</v>
      </c>
      <c r="AM362" s="1456"/>
      <c r="AN362" s="317"/>
    </row>
    <row r="363" spans="2:40" s="311" customFormat="1" x14ac:dyDescent="0.4">
      <c r="C363" s="2573" t="s">
        <v>2891</v>
      </c>
      <c r="D363" s="2574"/>
      <c r="E363" s="2574"/>
      <c r="F363" s="2574"/>
      <c r="G363" s="2521"/>
      <c r="H363" s="2521"/>
      <c r="I363" s="2521"/>
      <c r="J363" s="2521"/>
      <c r="K363" s="2521"/>
      <c r="L363" s="2521"/>
      <c r="M363" s="2521"/>
      <c r="N363" s="2521"/>
      <c r="O363" s="2521"/>
      <c r="P363" s="2521"/>
      <c r="Q363" s="2521"/>
      <c r="R363" s="2521"/>
      <c r="S363" s="2521"/>
      <c r="T363" s="2521"/>
      <c r="U363" s="2521"/>
      <c r="V363" s="2521"/>
      <c r="W363" s="2521"/>
      <c r="X363" s="2521"/>
      <c r="Y363" s="2521"/>
      <c r="Z363" s="2521"/>
      <c r="AA363" s="2521"/>
      <c r="AB363" s="2521"/>
      <c r="AC363" s="2521"/>
      <c r="AD363" s="2521"/>
      <c r="AE363" s="2521"/>
      <c r="AF363" s="2521"/>
      <c r="AG363" s="2521"/>
      <c r="AH363" s="2521"/>
      <c r="AI363" s="2521"/>
      <c r="AJ363" s="2521"/>
      <c r="AK363" s="2603"/>
      <c r="AL363" s="1453">
        <v>0</v>
      </c>
      <c r="AM363" s="1456"/>
      <c r="AN363" s="317"/>
    </row>
    <row r="364" spans="2:40" s="311" customFormat="1" x14ac:dyDescent="0.4">
      <c r="C364" s="1370" t="s">
        <v>2893</v>
      </c>
      <c r="D364" s="1363"/>
      <c r="E364" s="1365"/>
      <c r="F364" s="1365"/>
      <c r="G364" s="1377"/>
      <c r="H364" s="1377"/>
      <c r="I364" s="1377"/>
      <c r="J364" s="1377"/>
      <c r="K364" s="1377"/>
      <c r="L364" s="1377"/>
      <c r="M364" s="1377"/>
      <c r="N364" s="1377"/>
      <c r="O364" s="1377"/>
      <c r="P364" s="1377"/>
      <c r="Q364" s="1377"/>
      <c r="R364" s="1377"/>
      <c r="S364" s="1377"/>
      <c r="T364" s="1377"/>
      <c r="U364" s="1377"/>
      <c r="V364" s="1377"/>
      <c r="W364" s="1377"/>
      <c r="X364" s="1377"/>
      <c r="Y364" s="1377"/>
      <c r="Z364" s="1377"/>
      <c r="AA364" s="1377"/>
      <c r="AB364" s="1377"/>
      <c r="AC364" s="1377"/>
      <c r="AD364" s="1377"/>
      <c r="AE364" s="1377"/>
      <c r="AF364" s="1377"/>
      <c r="AG364" s="1377"/>
      <c r="AH364" s="1377"/>
      <c r="AI364" s="1377"/>
      <c r="AJ364" s="1377"/>
      <c r="AK364" s="1379"/>
      <c r="AL364" s="1453">
        <v>0</v>
      </c>
      <c r="AM364" s="1456"/>
      <c r="AN364" s="317"/>
    </row>
    <row r="365" spans="2:40" s="311" customFormat="1" x14ac:dyDescent="0.4">
      <c r="C365" s="1370" t="s">
        <v>2894</v>
      </c>
      <c r="D365" s="1363"/>
      <c r="E365" s="1365"/>
      <c r="F365" s="1365"/>
      <c r="G365" s="1377"/>
      <c r="H365" s="1377"/>
      <c r="I365" s="1377"/>
      <c r="J365" s="1377"/>
      <c r="K365" s="1377"/>
      <c r="L365" s="1377"/>
      <c r="M365" s="1377"/>
      <c r="N365" s="1377"/>
      <c r="O365" s="1377"/>
      <c r="P365" s="1377"/>
      <c r="Q365" s="1377"/>
      <c r="R365" s="1377"/>
      <c r="S365" s="1377"/>
      <c r="T365" s="1377"/>
      <c r="U365" s="1377"/>
      <c r="V365" s="1377"/>
      <c r="W365" s="1377"/>
      <c r="X365" s="1377"/>
      <c r="Y365" s="1377"/>
      <c r="Z365" s="1377"/>
      <c r="AA365" s="1377"/>
      <c r="AB365" s="1377"/>
      <c r="AC365" s="1377"/>
      <c r="AD365" s="1377"/>
      <c r="AE365" s="1377"/>
      <c r="AF365" s="1377"/>
      <c r="AG365" s="1377"/>
      <c r="AH365" s="1377"/>
      <c r="AI365" s="1377"/>
      <c r="AJ365" s="1377"/>
      <c r="AK365" s="1379"/>
      <c r="AL365" s="1453">
        <v>0</v>
      </c>
      <c r="AM365" s="1456"/>
      <c r="AN365" s="317"/>
    </row>
    <row r="366" spans="2:40" s="311" customFormat="1" x14ac:dyDescent="0.4">
      <c r="C366" s="1372" t="s">
        <v>2895</v>
      </c>
      <c r="D366" s="1391"/>
      <c r="E366" s="1374"/>
      <c r="F366" s="1374"/>
      <c r="G366" s="1380"/>
      <c r="H366" s="1380"/>
      <c r="I366" s="1380"/>
      <c r="J366" s="1380"/>
      <c r="K366" s="1380"/>
      <c r="L366" s="1380"/>
      <c r="M366" s="1380"/>
      <c r="N366" s="1380"/>
      <c r="O366" s="1380"/>
      <c r="P366" s="1380"/>
      <c r="Q366" s="1380"/>
      <c r="R366" s="1380"/>
      <c r="S366" s="1380"/>
      <c r="T366" s="1380"/>
      <c r="U366" s="1380"/>
      <c r="V366" s="1380"/>
      <c r="W366" s="1380"/>
      <c r="X366" s="1380"/>
      <c r="Y366" s="1380"/>
      <c r="Z366" s="1380"/>
      <c r="AA366" s="1380"/>
      <c r="AB366" s="1380"/>
      <c r="AC366" s="1380"/>
      <c r="AD366" s="1380"/>
      <c r="AE366" s="1380"/>
      <c r="AF366" s="1380"/>
      <c r="AG366" s="1380"/>
      <c r="AH366" s="1380"/>
      <c r="AI366" s="1380"/>
      <c r="AJ366" s="1380"/>
      <c r="AK366" s="1382"/>
      <c r="AL366" s="1453">
        <v>0</v>
      </c>
      <c r="AM366" s="1456"/>
      <c r="AN366" s="317"/>
    </row>
    <row r="367" spans="2:40" s="311" customFormat="1" ht="14" x14ac:dyDescent="0.4">
      <c r="C367" s="313"/>
      <c r="D367" s="313"/>
      <c r="E367" s="314"/>
      <c r="F367" s="314"/>
      <c r="G367" s="315"/>
      <c r="H367" s="315"/>
      <c r="I367" s="315"/>
      <c r="J367" s="315"/>
      <c r="K367" s="315"/>
      <c r="L367" s="315"/>
      <c r="M367" s="315"/>
      <c r="N367" s="315"/>
      <c r="O367" s="315"/>
      <c r="P367" s="315"/>
      <c r="Q367" s="315"/>
      <c r="R367" s="315"/>
      <c r="S367" s="315"/>
      <c r="T367" s="315"/>
      <c r="U367" s="315"/>
      <c r="V367" s="315"/>
      <c r="W367" s="315"/>
      <c r="X367" s="315"/>
      <c r="Y367" s="315"/>
      <c r="Z367" s="315"/>
      <c r="AA367" s="315"/>
      <c r="AB367" s="315"/>
      <c r="AC367" s="315"/>
      <c r="AD367" s="315"/>
      <c r="AE367" s="315"/>
      <c r="AF367" s="315"/>
      <c r="AG367" s="315"/>
      <c r="AH367" s="315"/>
      <c r="AI367" s="315"/>
      <c r="AJ367" s="315"/>
      <c r="AK367" s="315"/>
      <c r="AL367" s="1453">
        <v>1</v>
      </c>
      <c r="AM367" s="1456"/>
      <c r="AN367" s="317"/>
    </row>
    <row r="368" spans="2:40" s="311" customFormat="1" ht="14" x14ac:dyDescent="0.4">
      <c r="B368" s="327" t="s">
        <v>2739</v>
      </c>
      <c r="C368" s="322" t="s">
        <v>2896</v>
      </c>
      <c r="D368" s="313"/>
      <c r="E368" s="314"/>
      <c r="F368" s="314"/>
      <c r="G368" s="315"/>
      <c r="H368" s="315"/>
      <c r="I368" s="315"/>
      <c r="J368" s="315"/>
      <c r="K368" s="315"/>
      <c r="L368" s="315"/>
      <c r="M368" s="315"/>
      <c r="N368" s="315"/>
      <c r="O368" s="315"/>
      <c r="P368" s="315"/>
      <c r="Q368" s="315"/>
      <c r="R368" s="315"/>
      <c r="S368" s="315"/>
      <c r="T368" s="315"/>
      <c r="U368" s="315"/>
      <c r="V368" s="315"/>
      <c r="W368" s="315"/>
      <c r="X368" s="315"/>
      <c r="Y368" s="315"/>
      <c r="Z368" s="315"/>
      <c r="AA368" s="315"/>
      <c r="AB368" s="315"/>
      <c r="AC368" s="315"/>
      <c r="AD368" s="315"/>
      <c r="AE368" s="315"/>
      <c r="AF368" s="315"/>
      <c r="AG368" s="315"/>
      <c r="AH368" s="315"/>
      <c r="AI368" s="315"/>
      <c r="AJ368" s="315"/>
      <c r="AK368" s="315"/>
      <c r="AL368" s="1453">
        <v>1</v>
      </c>
      <c r="AM368" s="1456"/>
      <c r="AN368" s="317"/>
    </row>
    <row r="369" spans="2:40" s="323" customFormat="1" x14ac:dyDescent="0.4">
      <c r="C369" s="1510"/>
      <c r="D369" s="1511"/>
      <c r="E369" s="1512"/>
      <c r="F369" s="1512"/>
      <c r="G369" s="1513"/>
      <c r="H369" s="1513"/>
      <c r="I369" s="1513"/>
      <c r="J369" s="1513"/>
      <c r="K369" s="1513"/>
      <c r="L369" s="1513"/>
      <c r="M369" s="1514"/>
      <c r="N369" s="1514"/>
      <c r="O369" s="1514"/>
      <c r="P369" s="1514"/>
      <c r="Q369" s="1514"/>
      <c r="R369" s="1514"/>
      <c r="S369" s="1514"/>
      <c r="T369" s="1514"/>
      <c r="U369" s="1514"/>
      <c r="V369" s="1514"/>
      <c r="W369" s="1514"/>
      <c r="X369" s="1515"/>
      <c r="Y369" s="2526" t="s">
        <v>329</v>
      </c>
      <c r="Z369" s="2526"/>
      <c r="AA369" s="2526"/>
      <c r="AB369" s="2526"/>
      <c r="AC369" s="2526"/>
      <c r="AD369" s="2527"/>
      <c r="AE369" s="1515"/>
      <c r="AF369" s="2526" t="s">
        <v>330</v>
      </c>
      <c r="AG369" s="2526"/>
      <c r="AH369" s="2526"/>
      <c r="AI369" s="2526"/>
      <c r="AJ369" s="2527"/>
      <c r="AK369" s="1874"/>
      <c r="AL369" s="1453">
        <f>IF($AL$379&gt;0,1,0)</f>
        <v>0</v>
      </c>
      <c r="AM369" s="1456"/>
      <c r="AN369" s="326"/>
    </row>
    <row r="370" spans="2:40" s="311" customFormat="1" x14ac:dyDescent="0.4">
      <c r="C370" s="1369" t="s">
        <v>2897</v>
      </c>
      <c r="D370" s="1360"/>
      <c r="E370" s="1362"/>
      <c r="F370" s="1362"/>
      <c r="G370" s="1375"/>
      <c r="H370" s="1375"/>
      <c r="I370" s="1375"/>
      <c r="J370" s="1375"/>
      <c r="K370" s="1375"/>
      <c r="L370" s="1375"/>
      <c r="M370" s="1375"/>
      <c r="N370" s="1375"/>
      <c r="O370" s="1375"/>
      <c r="P370" s="1375"/>
      <c r="Q370" s="1375"/>
      <c r="R370" s="1375"/>
      <c r="S370" s="1375"/>
      <c r="T370" s="1375"/>
      <c r="U370" s="1375"/>
      <c r="V370" s="1375"/>
      <c r="W370" s="1375"/>
      <c r="X370" s="1375"/>
      <c r="Y370" s="2528">
        <f>+SUMIF(CDSPS_TK,AM370,CDSPS_CKN)</f>
        <v>0</v>
      </c>
      <c r="Z370" s="2528"/>
      <c r="AA370" s="2528"/>
      <c r="AB370" s="2528"/>
      <c r="AC370" s="2528"/>
      <c r="AD370" s="2528"/>
      <c r="AE370" s="1392"/>
      <c r="AF370" s="2528">
        <f>+SUMIF(CDSPS_TK,AM370,CDSPS_DKN)</f>
        <v>0</v>
      </c>
      <c r="AG370" s="2528"/>
      <c r="AH370" s="2528"/>
      <c r="AI370" s="2528"/>
      <c r="AJ370" s="2528"/>
      <c r="AK370" s="1376"/>
      <c r="AL370" s="1453">
        <f>IF(SUM(AL371:AL374)&gt;0,1,0)</f>
        <v>0</v>
      </c>
      <c r="AM370" s="1459">
        <v>2421</v>
      </c>
      <c r="AN370" s="340"/>
    </row>
    <row r="371" spans="2:40" s="311" customFormat="1" x14ac:dyDescent="0.4">
      <c r="C371" s="1388"/>
      <c r="D371" s="1363" t="s">
        <v>1217</v>
      </c>
      <c r="E371" s="1365"/>
      <c r="F371" s="1365"/>
      <c r="G371" s="1377"/>
      <c r="H371" s="1377"/>
      <c r="I371" s="1377"/>
      <c r="J371" s="1377"/>
      <c r="K371" s="1377"/>
      <c r="L371" s="1377"/>
      <c r="M371" s="1377"/>
      <c r="N371" s="1377"/>
      <c r="O371" s="1377"/>
      <c r="P371" s="1377"/>
      <c r="Q371" s="1377"/>
      <c r="R371" s="1377"/>
      <c r="S371" s="1377"/>
      <c r="T371" s="1377"/>
      <c r="U371" s="1377"/>
      <c r="V371" s="1377"/>
      <c r="W371" s="1377"/>
      <c r="X371" s="1377"/>
      <c r="Y371" s="2529"/>
      <c r="Z371" s="2529"/>
      <c r="AA371" s="2529"/>
      <c r="AB371" s="2529"/>
      <c r="AC371" s="2529"/>
      <c r="AD371" s="2529"/>
      <c r="AE371" s="1393"/>
      <c r="AF371" s="2529"/>
      <c r="AG371" s="2529"/>
      <c r="AH371" s="2529"/>
      <c r="AI371" s="2529"/>
      <c r="AJ371" s="2529"/>
      <c r="AK371" s="1379"/>
      <c r="AL371" s="1453">
        <f>IF(SUM(Y371:AK371)&gt;1,1,0)</f>
        <v>0</v>
      </c>
      <c r="AM371" s="1456"/>
      <c r="AN371" s="317"/>
    </row>
    <row r="372" spans="2:40" s="311" customFormat="1" x14ac:dyDescent="0.4">
      <c r="C372" s="1388"/>
      <c r="D372" s="1363" t="s">
        <v>1218</v>
      </c>
      <c r="E372" s="1365"/>
      <c r="F372" s="1365"/>
      <c r="G372" s="1377"/>
      <c r="H372" s="1377"/>
      <c r="I372" s="1377"/>
      <c r="J372" s="1377"/>
      <c r="K372" s="1377"/>
      <c r="L372" s="1377"/>
      <c r="M372" s="1377"/>
      <c r="N372" s="1377"/>
      <c r="O372" s="1377"/>
      <c r="P372" s="1377"/>
      <c r="Q372" s="1377"/>
      <c r="R372" s="1377"/>
      <c r="S372" s="1377"/>
      <c r="T372" s="1377"/>
      <c r="U372" s="1377"/>
      <c r="V372" s="1377"/>
      <c r="W372" s="1377"/>
      <c r="X372" s="1377"/>
      <c r="Y372" s="2529"/>
      <c r="Z372" s="2529"/>
      <c r="AA372" s="2529"/>
      <c r="AB372" s="2529"/>
      <c r="AC372" s="2529"/>
      <c r="AD372" s="2529"/>
      <c r="AE372" s="1393"/>
      <c r="AF372" s="2529"/>
      <c r="AG372" s="2529"/>
      <c r="AH372" s="2529"/>
      <c r="AI372" s="2529"/>
      <c r="AJ372" s="2529"/>
      <c r="AK372" s="1379"/>
      <c r="AL372" s="1453">
        <f>IF(SUM(Y372:AK372)&gt;1,1,0)</f>
        <v>0</v>
      </c>
      <c r="AM372" s="1456"/>
      <c r="AN372" s="317"/>
    </row>
    <row r="373" spans="2:40" s="311" customFormat="1" x14ac:dyDescent="0.4">
      <c r="C373" s="1388"/>
      <c r="D373" s="1363" t="s">
        <v>1219</v>
      </c>
      <c r="E373" s="1365"/>
      <c r="F373" s="1365"/>
      <c r="G373" s="1377"/>
      <c r="H373" s="1377"/>
      <c r="I373" s="1377"/>
      <c r="J373" s="1377"/>
      <c r="K373" s="1377"/>
      <c r="L373" s="1377"/>
      <c r="M373" s="1377"/>
      <c r="N373" s="1377"/>
      <c r="O373" s="1377"/>
      <c r="P373" s="1377"/>
      <c r="Q373" s="1377"/>
      <c r="R373" s="1377"/>
      <c r="S373" s="1377"/>
      <c r="T373" s="1377"/>
      <c r="U373" s="1377"/>
      <c r="V373" s="1377"/>
      <c r="W373" s="1377"/>
      <c r="X373" s="1377"/>
      <c r="Y373" s="2529"/>
      <c r="Z373" s="2529"/>
      <c r="AA373" s="2529"/>
      <c r="AB373" s="2529"/>
      <c r="AC373" s="2529"/>
      <c r="AD373" s="2529"/>
      <c r="AE373" s="1393"/>
      <c r="AF373" s="2529"/>
      <c r="AG373" s="2529"/>
      <c r="AH373" s="2529"/>
      <c r="AI373" s="2529"/>
      <c r="AJ373" s="2529"/>
      <c r="AK373" s="1379"/>
      <c r="AL373" s="1453">
        <f>IF(SUM(Y373:AK373)&gt;1,1,0)</f>
        <v>0</v>
      </c>
      <c r="AM373" s="1456"/>
      <c r="AN373" s="317"/>
    </row>
    <row r="374" spans="2:40" s="311" customFormat="1" x14ac:dyDescent="0.4">
      <c r="C374" s="1388"/>
      <c r="D374" s="1363" t="s">
        <v>1254</v>
      </c>
      <c r="E374" s="1365"/>
      <c r="F374" s="1365"/>
      <c r="G374" s="1377"/>
      <c r="H374" s="1377"/>
      <c r="I374" s="1377"/>
      <c r="J374" s="1377"/>
      <c r="K374" s="1377"/>
      <c r="L374" s="1377"/>
      <c r="M374" s="1377"/>
      <c r="N374" s="1377"/>
      <c r="O374" s="1377"/>
      <c r="P374" s="1377"/>
      <c r="Q374" s="1377"/>
      <c r="R374" s="1377"/>
      <c r="S374" s="1377"/>
      <c r="T374" s="1377"/>
      <c r="U374" s="1377"/>
      <c r="V374" s="1377"/>
      <c r="W374" s="1377"/>
      <c r="X374" s="1377"/>
      <c r="Y374" s="2529">
        <f>+Y370</f>
        <v>0</v>
      </c>
      <c r="Z374" s="2529"/>
      <c r="AA374" s="2529"/>
      <c r="AB374" s="2529"/>
      <c r="AC374" s="2529"/>
      <c r="AD374" s="2529"/>
      <c r="AE374" s="1393"/>
      <c r="AF374" s="2529">
        <f>+AF370</f>
        <v>0</v>
      </c>
      <c r="AG374" s="2529"/>
      <c r="AH374" s="2529"/>
      <c r="AI374" s="2529"/>
      <c r="AJ374" s="2529"/>
      <c r="AK374" s="1379"/>
      <c r="AL374" s="1453">
        <f>IF(SUM(Y374:AK374)&gt;1,1,0)</f>
        <v>0</v>
      </c>
      <c r="AM374" s="1456"/>
      <c r="AN374" s="317"/>
    </row>
    <row r="375" spans="2:40" s="311" customFormat="1" x14ac:dyDescent="0.4">
      <c r="C375" s="1370" t="s">
        <v>1192</v>
      </c>
      <c r="D375" s="1363"/>
      <c r="E375" s="1365"/>
      <c r="F375" s="1365"/>
      <c r="G375" s="1377"/>
      <c r="H375" s="1377"/>
      <c r="I375" s="1377"/>
      <c r="J375" s="1377"/>
      <c r="K375" s="1377"/>
      <c r="L375" s="1377"/>
      <c r="M375" s="1377"/>
      <c r="N375" s="1377"/>
      <c r="O375" s="1377"/>
      <c r="P375" s="1377"/>
      <c r="Q375" s="1377"/>
      <c r="R375" s="1377"/>
      <c r="S375" s="1377"/>
      <c r="T375" s="1377"/>
      <c r="U375" s="1377"/>
      <c r="V375" s="1377"/>
      <c r="W375" s="1377"/>
      <c r="X375" s="1377"/>
      <c r="Y375" s="2529">
        <f>+SUMIF(CDSPS_TK,AM375,CDSPS_CKN)</f>
        <v>0</v>
      </c>
      <c r="Z375" s="2529"/>
      <c r="AA375" s="2529"/>
      <c r="AB375" s="2529"/>
      <c r="AC375" s="2529"/>
      <c r="AD375" s="2529"/>
      <c r="AE375" s="1393"/>
      <c r="AF375" s="2529">
        <f>+SUMIF(CDSPS_TK,AM375,CDSPS_DKN)</f>
        <v>0</v>
      </c>
      <c r="AG375" s="2529"/>
      <c r="AH375" s="2529"/>
      <c r="AI375" s="2529"/>
      <c r="AJ375" s="2529"/>
      <c r="AK375" s="1379"/>
      <c r="AL375" s="1453">
        <f>IF(SUM(AL376:AL378)&gt;0,1,0)</f>
        <v>0</v>
      </c>
      <c r="AM375" s="1459">
        <v>2422</v>
      </c>
      <c r="AN375" s="317"/>
    </row>
    <row r="376" spans="2:40" s="311" customFormat="1" x14ac:dyDescent="0.4">
      <c r="C376" s="1388"/>
      <c r="D376" s="1363" t="s">
        <v>1221</v>
      </c>
      <c r="E376" s="1365"/>
      <c r="F376" s="1365"/>
      <c r="G376" s="1377"/>
      <c r="H376" s="1377"/>
      <c r="I376" s="1377"/>
      <c r="J376" s="1377"/>
      <c r="K376" s="1377"/>
      <c r="L376" s="1377"/>
      <c r="M376" s="1377"/>
      <c r="N376" s="1377"/>
      <c r="O376" s="1377"/>
      <c r="P376" s="1377"/>
      <c r="Q376" s="1377"/>
      <c r="R376" s="1377"/>
      <c r="S376" s="1377"/>
      <c r="T376" s="1377"/>
      <c r="U376" s="1377"/>
      <c r="V376" s="1377"/>
      <c r="W376" s="1377"/>
      <c r="X376" s="1377"/>
      <c r="Y376" s="2529"/>
      <c r="Z376" s="2529"/>
      <c r="AA376" s="2529"/>
      <c r="AB376" s="2529"/>
      <c r="AC376" s="2529"/>
      <c r="AD376" s="2529"/>
      <c r="AE376" s="1393"/>
      <c r="AF376" s="2529"/>
      <c r="AG376" s="2529"/>
      <c r="AH376" s="2529"/>
      <c r="AI376" s="2529"/>
      <c r="AJ376" s="2529"/>
      <c r="AK376" s="1379"/>
      <c r="AL376" s="1453">
        <f>IF(SUM(Y376:AK376)&gt;1,1,0)</f>
        <v>0</v>
      </c>
      <c r="AM376" s="1456"/>
      <c r="AN376" s="317"/>
    </row>
    <row r="377" spans="2:40" s="311" customFormat="1" x14ac:dyDescent="0.4">
      <c r="C377" s="1388"/>
      <c r="D377" s="1363" t="s">
        <v>1222</v>
      </c>
      <c r="E377" s="1365"/>
      <c r="F377" s="1365"/>
      <c r="G377" s="1377"/>
      <c r="H377" s="1377"/>
      <c r="I377" s="1377"/>
      <c r="J377" s="1377"/>
      <c r="K377" s="1377"/>
      <c r="L377" s="1377"/>
      <c r="M377" s="1377"/>
      <c r="N377" s="1377"/>
      <c r="O377" s="1377"/>
      <c r="P377" s="1377"/>
      <c r="Q377" s="1377"/>
      <c r="R377" s="1377"/>
      <c r="S377" s="1377"/>
      <c r="T377" s="1377"/>
      <c r="U377" s="1377"/>
      <c r="V377" s="1377"/>
      <c r="W377" s="1377"/>
      <c r="X377" s="1377"/>
      <c r="Y377" s="2529"/>
      <c r="Z377" s="2529"/>
      <c r="AA377" s="2529"/>
      <c r="AB377" s="2529"/>
      <c r="AC377" s="2529"/>
      <c r="AD377" s="2529"/>
      <c r="AE377" s="1393"/>
      <c r="AF377" s="2529"/>
      <c r="AG377" s="2529"/>
      <c r="AH377" s="2529"/>
      <c r="AI377" s="2529"/>
      <c r="AJ377" s="2529"/>
      <c r="AK377" s="1379"/>
      <c r="AL377" s="1453">
        <f>IF(SUM(Y377:AK377)&gt;1,1,0)</f>
        <v>0</v>
      </c>
      <c r="AM377" s="1456"/>
      <c r="AN377" s="317"/>
    </row>
    <row r="378" spans="2:40" s="311" customFormat="1" x14ac:dyDescent="0.4">
      <c r="C378" s="1388"/>
      <c r="D378" s="1363" t="s">
        <v>2898</v>
      </c>
      <c r="E378" s="1365"/>
      <c r="F378" s="1365"/>
      <c r="G378" s="1377"/>
      <c r="H378" s="1377"/>
      <c r="I378" s="1377"/>
      <c r="J378" s="1377"/>
      <c r="K378" s="1377"/>
      <c r="L378" s="1377"/>
      <c r="M378" s="1377"/>
      <c r="N378" s="1377"/>
      <c r="O378" s="1377"/>
      <c r="P378" s="1377"/>
      <c r="Q378" s="1377"/>
      <c r="R378" s="1377"/>
      <c r="S378" s="1377"/>
      <c r="T378" s="1377"/>
      <c r="U378" s="1377"/>
      <c r="V378" s="1377"/>
      <c r="W378" s="1377"/>
      <c r="X378" s="1377"/>
      <c r="Y378" s="2529">
        <f>+Y375</f>
        <v>0</v>
      </c>
      <c r="Z378" s="2529"/>
      <c r="AA378" s="2529"/>
      <c r="AB378" s="2529"/>
      <c r="AC378" s="2529"/>
      <c r="AD378" s="2529"/>
      <c r="AE378" s="1393"/>
      <c r="AF378" s="2529">
        <f>+AF375</f>
        <v>0</v>
      </c>
      <c r="AG378" s="2529"/>
      <c r="AH378" s="2529"/>
      <c r="AI378" s="2529"/>
      <c r="AJ378" s="2529"/>
      <c r="AK378" s="1379"/>
      <c r="AL378" s="1453">
        <f>IF(SUM(Y378:AK378)&gt;1,1,0)</f>
        <v>0</v>
      </c>
      <c r="AM378" s="1456"/>
      <c r="AN378" s="317"/>
    </row>
    <row r="379" spans="2:40" s="323" customFormat="1" x14ac:dyDescent="0.4">
      <c r="C379" s="1372"/>
      <c r="D379" s="1391"/>
      <c r="E379" s="1374"/>
      <c r="F379" s="1374"/>
      <c r="G379" s="1380"/>
      <c r="H379" s="1380"/>
      <c r="I379" s="1380"/>
      <c r="J379" s="1380"/>
      <c r="K379" s="1380" t="s">
        <v>331</v>
      </c>
      <c r="L379" s="1380"/>
      <c r="M379" s="1380"/>
      <c r="N379" s="1380"/>
      <c r="O379" s="1380"/>
      <c r="P379" s="1380"/>
      <c r="Q379" s="1380"/>
      <c r="R379" s="1380"/>
      <c r="S379" s="1380"/>
      <c r="T379" s="1380"/>
      <c r="U379" s="1380"/>
      <c r="V379" s="1380"/>
      <c r="W379" s="1380"/>
      <c r="X379" s="1380"/>
      <c r="Y379" s="2537">
        <f>Y370+Y375</f>
        <v>0</v>
      </c>
      <c r="Z379" s="2537"/>
      <c r="AA379" s="2537"/>
      <c r="AB379" s="2537"/>
      <c r="AC379" s="2537"/>
      <c r="AD379" s="2537"/>
      <c r="AE379" s="1399"/>
      <c r="AF379" s="2537">
        <f>AF370+AF375</f>
        <v>0</v>
      </c>
      <c r="AG379" s="2537"/>
      <c r="AH379" s="2537"/>
      <c r="AI379" s="2537"/>
      <c r="AJ379" s="2537"/>
      <c r="AK379" s="1382"/>
      <c r="AL379" s="1453">
        <f>IF(SUM(Y379:AK379)&gt;1,1,0)</f>
        <v>0</v>
      </c>
      <c r="AM379" s="1456"/>
      <c r="AN379" s="326"/>
    </row>
    <row r="380" spans="2:40" s="323" customFormat="1" ht="14" x14ac:dyDescent="0.4">
      <c r="C380" s="322"/>
      <c r="D380" s="322"/>
      <c r="E380" s="324"/>
      <c r="F380" s="324"/>
      <c r="G380" s="325"/>
      <c r="H380" s="325"/>
      <c r="I380" s="325"/>
      <c r="J380" s="325"/>
      <c r="K380" s="325"/>
      <c r="L380" s="325"/>
      <c r="M380" s="325"/>
      <c r="N380" s="325"/>
      <c r="O380" s="325"/>
      <c r="P380" s="325"/>
      <c r="Q380" s="325"/>
      <c r="R380" s="325"/>
      <c r="S380" s="325"/>
      <c r="T380" s="325"/>
      <c r="U380" s="325"/>
      <c r="V380" s="325"/>
      <c r="W380" s="325"/>
      <c r="X380" s="325"/>
      <c r="Y380" s="343"/>
      <c r="Z380" s="343"/>
      <c r="AA380" s="343"/>
      <c r="AB380" s="343"/>
      <c r="AC380" s="343"/>
      <c r="AD380" s="343"/>
      <c r="AE380" s="343"/>
      <c r="AF380" s="343"/>
      <c r="AG380" s="343"/>
      <c r="AH380" s="343"/>
      <c r="AI380" s="343"/>
      <c r="AJ380" s="343"/>
      <c r="AK380" s="325"/>
      <c r="AL380" s="1453">
        <v>1</v>
      </c>
      <c r="AM380" s="1456"/>
      <c r="AN380" s="326"/>
    </row>
    <row r="381" spans="2:40" s="323" customFormat="1" ht="14" x14ac:dyDescent="0.4">
      <c r="B381" s="327" t="s">
        <v>2741</v>
      </c>
      <c r="C381" s="322" t="s">
        <v>2899</v>
      </c>
      <c r="D381" s="322"/>
      <c r="E381" s="324"/>
      <c r="F381" s="324"/>
      <c r="G381" s="325"/>
      <c r="H381" s="325"/>
      <c r="I381" s="325"/>
      <c r="J381" s="325"/>
      <c r="K381" s="325"/>
      <c r="L381" s="325"/>
      <c r="M381" s="325"/>
      <c r="N381" s="325"/>
      <c r="O381" s="325"/>
      <c r="P381" s="325"/>
      <c r="Q381" s="325"/>
      <c r="R381" s="325"/>
      <c r="S381" s="325"/>
      <c r="T381" s="325"/>
      <c r="U381" s="325"/>
      <c r="V381" s="325"/>
      <c r="W381" s="325"/>
      <c r="X381" s="325"/>
      <c r="Y381" s="344"/>
      <c r="Z381" s="344"/>
      <c r="AA381" s="344"/>
      <c r="AB381" s="344"/>
      <c r="AC381" s="344"/>
      <c r="AD381" s="325"/>
      <c r="AE381" s="325"/>
      <c r="AF381" s="344"/>
      <c r="AG381" s="344"/>
      <c r="AH381" s="344"/>
      <c r="AI381" s="344"/>
      <c r="AJ381" s="344"/>
      <c r="AK381" s="325"/>
      <c r="AL381" s="1453">
        <v>1</v>
      </c>
      <c r="AM381" s="1456"/>
      <c r="AN381" s="326"/>
    </row>
    <row r="382" spans="2:40" s="323" customFormat="1" ht="16" customHeight="1" x14ac:dyDescent="0.4">
      <c r="C382" s="1510"/>
      <c r="D382" s="1511"/>
      <c r="E382" s="1512"/>
      <c r="F382" s="1512"/>
      <c r="G382" s="1513"/>
      <c r="H382" s="1513"/>
      <c r="I382" s="1513"/>
      <c r="J382" s="1513"/>
      <c r="K382" s="1513"/>
      <c r="L382" s="1513"/>
      <c r="M382" s="1514"/>
      <c r="N382" s="1514"/>
      <c r="O382" s="1514"/>
      <c r="P382" s="1514"/>
      <c r="Q382" s="1514"/>
      <c r="R382" s="1514"/>
      <c r="S382" s="1514"/>
      <c r="T382" s="1514"/>
      <c r="U382" s="1514"/>
      <c r="V382" s="1514"/>
      <c r="W382" s="1514"/>
      <c r="X382" s="1515"/>
      <c r="Y382" s="2526" t="s">
        <v>329</v>
      </c>
      <c r="Z382" s="2526"/>
      <c r="AA382" s="2526"/>
      <c r="AB382" s="2526"/>
      <c r="AC382" s="2526"/>
      <c r="AD382" s="2527"/>
      <c r="AE382" s="1515"/>
      <c r="AF382" s="2526" t="s">
        <v>330</v>
      </c>
      <c r="AG382" s="2526"/>
      <c r="AH382" s="2526"/>
      <c r="AI382" s="2526"/>
      <c r="AJ382" s="2527"/>
      <c r="AK382" s="1874"/>
      <c r="AL382" s="1453">
        <f>IF(SUM($AL$383:$AL$384)&gt;0,1,0)</f>
        <v>0</v>
      </c>
      <c r="AM382" s="1456"/>
      <c r="AN382" s="326"/>
    </row>
    <row r="383" spans="2:40" s="311" customFormat="1" x14ac:dyDescent="0.4">
      <c r="C383" s="1369" t="s">
        <v>2897</v>
      </c>
      <c r="D383" s="1360"/>
      <c r="E383" s="1362"/>
      <c r="F383" s="1362"/>
      <c r="G383" s="1375"/>
      <c r="H383" s="1375"/>
      <c r="I383" s="1375"/>
      <c r="J383" s="1375"/>
      <c r="K383" s="1375"/>
      <c r="L383" s="1375"/>
      <c r="M383" s="1375"/>
      <c r="N383" s="1375"/>
      <c r="O383" s="1375"/>
      <c r="P383" s="1375"/>
      <c r="Q383" s="1375"/>
      <c r="R383" s="1375"/>
      <c r="S383" s="1375"/>
      <c r="T383" s="1375"/>
      <c r="U383" s="1375"/>
      <c r="V383" s="1375"/>
      <c r="W383" s="1375"/>
      <c r="X383" s="1375"/>
      <c r="Y383" s="2528">
        <f>+SUMIF(CDSPS_TK,AM383,CDSPS_CKN)</f>
        <v>0</v>
      </c>
      <c r="Z383" s="2528"/>
      <c r="AA383" s="2528"/>
      <c r="AB383" s="2528"/>
      <c r="AC383" s="2528"/>
      <c r="AD383" s="2528"/>
      <c r="AE383" s="1392"/>
      <c r="AF383" s="2528">
        <f>+SUMIF(CDSPS_TK,AM383,CDSPS_DKN)</f>
        <v>0</v>
      </c>
      <c r="AG383" s="2528"/>
      <c r="AH383" s="2528"/>
      <c r="AI383" s="2528"/>
      <c r="AJ383" s="2528"/>
      <c r="AK383" s="1376"/>
      <c r="AL383" s="1453">
        <f>IF(SUM(Y383:AK383)&gt;1,1,0)</f>
        <v>0</v>
      </c>
      <c r="AM383" s="1459">
        <v>141</v>
      </c>
      <c r="AN383" s="340"/>
    </row>
    <row r="384" spans="2:40" s="311" customFormat="1" x14ac:dyDescent="0.4">
      <c r="C384" s="1370" t="s">
        <v>1192</v>
      </c>
      <c r="D384" s="1363"/>
      <c r="E384" s="1365"/>
      <c r="F384" s="1365"/>
      <c r="G384" s="1377"/>
      <c r="H384" s="1377"/>
      <c r="I384" s="1377"/>
      <c r="J384" s="1377"/>
      <c r="K384" s="1377"/>
      <c r="L384" s="1377"/>
      <c r="M384" s="1377"/>
      <c r="N384" s="1377"/>
      <c r="O384" s="1377"/>
      <c r="P384" s="1377"/>
      <c r="Q384" s="1377"/>
      <c r="R384" s="1377"/>
      <c r="S384" s="1377"/>
      <c r="T384" s="1377"/>
      <c r="U384" s="1377"/>
      <c r="V384" s="1377"/>
      <c r="W384" s="1377"/>
      <c r="X384" s="1377"/>
      <c r="Y384" s="2529">
        <v>0</v>
      </c>
      <c r="Z384" s="2529"/>
      <c r="AA384" s="2529"/>
      <c r="AB384" s="2529"/>
      <c r="AC384" s="2529"/>
      <c r="AD384" s="2529"/>
      <c r="AE384" s="1393"/>
      <c r="AF384" s="2529">
        <v>0</v>
      </c>
      <c r="AG384" s="2529"/>
      <c r="AH384" s="2529"/>
      <c r="AI384" s="2529"/>
      <c r="AJ384" s="2529"/>
      <c r="AK384" s="1379"/>
      <c r="AL384" s="1453">
        <f>IF(SUM(Y384:AK384)&gt;1,1,0)</f>
        <v>0</v>
      </c>
      <c r="AM384" s="1459"/>
      <c r="AN384" s="340"/>
    </row>
    <row r="385" spans="2:40" s="311" customFormat="1" x14ac:dyDescent="0.4">
      <c r="B385" s="323"/>
      <c r="C385" s="1372"/>
      <c r="D385" s="1391"/>
      <c r="E385" s="1374"/>
      <c r="F385" s="1374"/>
      <c r="G385" s="1380"/>
      <c r="H385" s="1380"/>
      <c r="I385" s="1380"/>
      <c r="J385" s="1380"/>
      <c r="K385" s="1380" t="s">
        <v>331</v>
      </c>
      <c r="L385" s="1380"/>
      <c r="M385" s="1380"/>
      <c r="N385" s="1380"/>
      <c r="O385" s="1380"/>
      <c r="P385" s="1380"/>
      <c r="Q385" s="1380"/>
      <c r="R385" s="1380"/>
      <c r="S385" s="1380"/>
      <c r="T385" s="1380"/>
      <c r="U385" s="1380"/>
      <c r="V385" s="1380"/>
      <c r="W385" s="1380"/>
      <c r="X385" s="1380"/>
      <c r="Y385" s="2537">
        <f>Y383+Y384</f>
        <v>0</v>
      </c>
      <c r="Z385" s="2537"/>
      <c r="AA385" s="2537"/>
      <c r="AB385" s="2537"/>
      <c r="AC385" s="2537"/>
      <c r="AD385" s="2537"/>
      <c r="AE385" s="1399"/>
      <c r="AF385" s="2537">
        <f>AF383+AF384</f>
        <v>0</v>
      </c>
      <c r="AG385" s="2537"/>
      <c r="AH385" s="2537"/>
      <c r="AI385" s="2537"/>
      <c r="AJ385" s="2537"/>
      <c r="AK385" s="1382"/>
      <c r="AL385" s="1453">
        <f>IF(SUM(Y385:AK385)&gt;1,1,0)</f>
        <v>0</v>
      </c>
      <c r="AM385" s="1456"/>
      <c r="AN385" s="317"/>
    </row>
    <row r="386" spans="2:40" s="311" customFormat="1" ht="14" x14ac:dyDescent="0.4">
      <c r="B386" s="323"/>
      <c r="C386" s="322"/>
      <c r="D386" s="322"/>
      <c r="E386" s="324"/>
      <c r="F386" s="324"/>
      <c r="G386" s="325"/>
      <c r="H386" s="325"/>
      <c r="I386" s="325"/>
      <c r="J386" s="325"/>
      <c r="K386" s="325"/>
      <c r="L386" s="325"/>
      <c r="M386" s="325"/>
      <c r="N386" s="325"/>
      <c r="O386" s="325"/>
      <c r="P386" s="325"/>
      <c r="Q386" s="325"/>
      <c r="R386" s="325"/>
      <c r="S386" s="315"/>
      <c r="T386" s="315"/>
      <c r="U386" s="315"/>
      <c r="V386" s="315"/>
      <c r="W386" s="315"/>
      <c r="X386" s="315"/>
      <c r="Y386" s="343"/>
      <c r="Z386" s="343"/>
      <c r="AA386" s="343"/>
      <c r="AB386" s="343"/>
      <c r="AC386" s="343"/>
      <c r="AD386" s="338"/>
      <c r="AE386" s="338"/>
      <c r="AF386" s="343"/>
      <c r="AG386" s="343"/>
      <c r="AH386" s="343"/>
      <c r="AI386" s="343"/>
      <c r="AJ386" s="343"/>
      <c r="AK386" s="315"/>
      <c r="AL386" s="1453">
        <v>1</v>
      </c>
      <c r="AM386" s="1456"/>
      <c r="AN386" s="317"/>
    </row>
    <row r="387" spans="2:40" s="311" customFormat="1" ht="14" x14ac:dyDescent="0.4">
      <c r="B387" s="327" t="s">
        <v>2743</v>
      </c>
      <c r="C387" s="322" t="s">
        <v>2900</v>
      </c>
      <c r="D387" s="322"/>
      <c r="E387" s="324"/>
      <c r="F387" s="324"/>
      <c r="G387" s="325"/>
      <c r="H387" s="325"/>
      <c r="I387" s="325"/>
      <c r="J387" s="325"/>
      <c r="K387" s="325"/>
      <c r="L387" s="325"/>
      <c r="M387" s="325"/>
      <c r="N387" s="325"/>
      <c r="O387" s="325"/>
      <c r="P387" s="325"/>
      <c r="Q387" s="325"/>
      <c r="R387" s="325"/>
      <c r="S387" s="315"/>
      <c r="T387" s="315"/>
      <c r="U387" s="315"/>
      <c r="V387" s="315"/>
      <c r="W387" s="315"/>
      <c r="X387" s="315"/>
      <c r="Y387" s="345"/>
      <c r="Z387" s="345"/>
      <c r="AA387" s="345"/>
      <c r="AB387" s="345"/>
      <c r="AC387" s="345"/>
      <c r="AD387" s="315"/>
      <c r="AE387" s="315"/>
      <c r="AF387" s="345"/>
      <c r="AG387" s="345"/>
      <c r="AH387" s="345"/>
      <c r="AI387" s="345"/>
      <c r="AJ387" s="345"/>
      <c r="AK387" s="315"/>
      <c r="AL387" s="1453">
        <v>1</v>
      </c>
      <c r="AM387" s="1456"/>
      <c r="AN387" s="317"/>
    </row>
    <row r="388" spans="2:40" s="323" customFormat="1" ht="15" customHeight="1" x14ac:dyDescent="0.4">
      <c r="C388" s="2596" t="s">
        <v>332</v>
      </c>
      <c r="D388" s="2597"/>
      <c r="E388" s="2597"/>
      <c r="F388" s="2597"/>
      <c r="G388" s="2597"/>
      <c r="H388" s="2597"/>
      <c r="I388" s="2597"/>
      <c r="J388" s="2597"/>
      <c r="K388" s="2585" t="s">
        <v>329</v>
      </c>
      <c r="L388" s="2585"/>
      <c r="M388" s="2585"/>
      <c r="N388" s="2585"/>
      <c r="O388" s="2585"/>
      <c r="P388" s="2585"/>
      <c r="Q388" s="2585"/>
      <c r="R388" s="2585"/>
      <c r="S388" s="2585" t="s">
        <v>2901</v>
      </c>
      <c r="T388" s="2585"/>
      <c r="U388" s="2585"/>
      <c r="V388" s="2585"/>
      <c r="W388" s="2585"/>
      <c r="X388" s="2585"/>
      <c r="Y388" s="2585"/>
      <c r="Z388" s="2585"/>
      <c r="AA388" s="2585"/>
      <c r="AB388" s="2585"/>
      <c r="AC388" s="2600" t="s">
        <v>2902</v>
      </c>
      <c r="AD388" s="2601"/>
      <c r="AE388" s="2601"/>
      <c r="AF388" s="2601"/>
      <c r="AG388" s="2601"/>
      <c r="AH388" s="2601"/>
      <c r="AI388" s="2601"/>
      <c r="AJ388" s="2601"/>
      <c r="AK388" s="1877"/>
      <c r="AL388" s="1453">
        <v>0</v>
      </c>
      <c r="AM388" s="1456"/>
      <c r="AN388" s="326"/>
    </row>
    <row r="389" spans="2:40" s="311" customFormat="1" ht="24" customHeight="1" x14ac:dyDescent="0.4">
      <c r="C389" s="2598"/>
      <c r="D389" s="2599"/>
      <c r="E389" s="2599"/>
      <c r="F389" s="2599"/>
      <c r="G389" s="2599"/>
      <c r="H389" s="2599"/>
      <c r="I389" s="2599"/>
      <c r="J389" s="2599"/>
      <c r="K389" s="2577" t="s">
        <v>2812</v>
      </c>
      <c r="L389" s="2577"/>
      <c r="M389" s="2577"/>
      <c r="N389" s="2577"/>
      <c r="O389" s="2577" t="s">
        <v>1223</v>
      </c>
      <c r="P389" s="2577"/>
      <c r="Q389" s="2577"/>
      <c r="R389" s="2577"/>
      <c r="S389" s="2577" t="s">
        <v>1224</v>
      </c>
      <c r="T389" s="2577"/>
      <c r="U389" s="2577"/>
      <c r="V389" s="2577"/>
      <c r="W389" s="2577"/>
      <c r="X389" s="2577" t="s">
        <v>1225</v>
      </c>
      <c r="Y389" s="2577"/>
      <c r="Z389" s="2577"/>
      <c r="AA389" s="2577"/>
      <c r="AB389" s="2577"/>
      <c r="AC389" s="2577" t="s">
        <v>2812</v>
      </c>
      <c r="AD389" s="2577"/>
      <c r="AE389" s="2577"/>
      <c r="AF389" s="2577"/>
      <c r="AG389" s="2595" t="s">
        <v>1223</v>
      </c>
      <c r="AH389" s="2602"/>
      <c r="AI389" s="2602"/>
      <c r="AJ389" s="2602"/>
      <c r="AK389" s="1876"/>
      <c r="AL389" s="1453">
        <v>0</v>
      </c>
      <c r="AM389" s="1456"/>
      <c r="AN389" s="317"/>
    </row>
    <row r="390" spans="2:40" s="311" customFormat="1" ht="14.25" customHeight="1" x14ac:dyDescent="0.4">
      <c r="C390" s="1369" t="s">
        <v>2897</v>
      </c>
      <c r="D390" s="1360"/>
      <c r="E390" s="1362"/>
      <c r="F390" s="1362"/>
      <c r="G390" s="1375"/>
      <c r="H390" s="1375"/>
      <c r="I390" s="1375"/>
      <c r="J390" s="1375"/>
      <c r="K390" s="2528">
        <f>+O390</f>
        <v>0</v>
      </c>
      <c r="L390" s="2528"/>
      <c r="M390" s="2528"/>
      <c r="N390" s="2528"/>
      <c r="O390" s="2575">
        <f>+SUMIF(CDSPS_TK,AM390,CDSPS_CKC)</f>
        <v>0</v>
      </c>
      <c r="P390" s="2575"/>
      <c r="Q390" s="2575"/>
      <c r="R390" s="2575"/>
      <c r="S390" s="2528">
        <f>+SUMIF(CDSPS_TK,AM390,CDSPS_PSC)</f>
        <v>0</v>
      </c>
      <c r="T390" s="2528"/>
      <c r="U390" s="2528"/>
      <c r="V390" s="2528"/>
      <c r="W390" s="2528"/>
      <c r="X390" s="2528">
        <v>0</v>
      </c>
      <c r="Y390" s="2528"/>
      <c r="Z390" s="2528"/>
      <c r="AA390" s="2528"/>
      <c r="AB390" s="2528"/>
      <c r="AC390" s="2528">
        <f>+AG390</f>
        <v>0</v>
      </c>
      <c r="AD390" s="2528"/>
      <c r="AE390" s="2528"/>
      <c r="AF390" s="2528"/>
      <c r="AG390" s="2575">
        <f>+SUMIF(CDSPS_TK,AM390,CDSPS_DKC)</f>
        <v>0</v>
      </c>
      <c r="AH390" s="2575"/>
      <c r="AI390" s="2575"/>
      <c r="AJ390" s="2575"/>
      <c r="AK390" s="1376"/>
      <c r="AL390" s="1453">
        <v>0</v>
      </c>
      <c r="AM390" s="1459">
        <v>34111</v>
      </c>
      <c r="AN390" s="340"/>
    </row>
    <row r="391" spans="2:40" s="311" customFormat="1" x14ac:dyDescent="0.4">
      <c r="C391" s="1370" t="s">
        <v>1192</v>
      </c>
      <c r="D391" s="1363"/>
      <c r="E391" s="1365"/>
      <c r="F391" s="1365"/>
      <c r="G391" s="1377"/>
      <c r="H391" s="1377"/>
      <c r="I391" s="1377"/>
      <c r="J391" s="1377"/>
      <c r="K391" s="2529">
        <f>+O391</f>
        <v>0</v>
      </c>
      <c r="L391" s="2529"/>
      <c r="M391" s="2529"/>
      <c r="N391" s="2529"/>
      <c r="O391" s="2569">
        <f>+SUMIF(CDSPS_TK,AM391,CDSPS_CKC)</f>
        <v>0</v>
      </c>
      <c r="P391" s="2569"/>
      <c r="Q391" s="2569"/>
      <c r="R391" s="2569"/>
      <c r="S391" s="2529">
        <f>+SUMIF(CDSPS_TK,AM391,CDSPS_PSC)</f>
        <v>0</v>
      </c>
      <c r="T391" s="2529"/>
      <c r="U391" s="2529"/>
      <c r="V391" s="2529"/>
      <c r="W391" s="2529"/>
      <c r="X391" s="2529">
        <v>0</v>
      </c>
      <c r="Y391" s="2529"/>
      <c r="Z391" s="2529"/>
      <c r="AA391" s="2529"/>
      <c r="AB391" s="2529"/>
      <c r="AC391" s="2529">
        <f>+AG391</f>
        <v>0</v>
      </c>
      <c r="AD391" s="2529"/>
      <c r="AE391" s="2529"/>
      <c r="AF391" s="2529"/>
      <c r="AG391" s="2569">
        <f>+SUMIF(CDSPS_TK,AM391,CDSPS_DKC)</f>
        <v>0</v>
      </c>
      <c r="AH391" s="2569"/>
      <c r="AI391" s="2569"/>
      <c r="AJ391" s="2569"/>
      <c r="AK391" s="1379"/>
      <c r="AL391" s="1453">
        <v>0</v>
      </c>
      <c r="AM391" s="1459">
        <v>34112</v>
      </c>
      <c r="AN391" s="317"/>
    </row>
    <row r="392" spans="2:40" s="311" customFormat="1" x14ac:dyDescent="0.4">
      <c r="C392" s="1370" t="s">
        <v>2903</v>
      </c>
      <c r="D392" s="1363"/>
      <c r="E392" s="1365"/>
      <c r="F392" s="1365"/>
      <c r="G392" s="1377"/>
      <c r="H392" s="1377"/>
      <c r="I392" s="1377"/>
      <c r="J392" s="1377"/>
      <c r="K392" s="2529">
        <f>+O392</f>
        <v>0</v>
      </c>
      <c r="L392" s="2529"/>
      <c r="M392" s="2529"/>
      <c r="N392" s="2529"/>
      <c r="O392" s="2569">
        <f>+SUMIF(CDSPS_TK,AM392,CDSPS_CKC)</f>
        <v>0</v>
      </c>
      <c r="P392" s="2569"/>
      <c r="Q392" s="2569"/>
      <c r="R392" s="2569"/>
      <c r="S392" s="2529">
        <f>+SUMIF(CDSPS_TK,AM392,CDSPS_PSC)</f>
        <v>0</v>
      </c>
      <c r="T392" s="2529"/>
      <c r="U392" s="2529"/>
      <c r="V392" s="2529"/>
      <c r="W392" s="2529"/>
      <c r="X392" s="2529">
        <v>0</v>
      </c>
      <c r="Y392" s="2529"/>
      <c r="Z392" s="2529"/>
      <c r="AA392" s="2529"/>
      <c r="AB392" s="2529"/>
      <c r="AC392" s="2529">
        <f>+AG392</f>
        <v>0</v>
      </c>
      <c r="AD392" s="2529"/>
      <c r="AE392" s="2529"/>
      <c r="AF392" s="2529"/>
      <c r="AG392" s="2569">
        <f>+SUMIF(CDSPS_TK,AM392,CDSPS_DKC)</f>
        <v>0</v>
      </c>
      <c r="AH392" s="2569"/>
      <c r="AI392" s="2569"/>
      <c r="AJ392" s="2569"/>
      <c r="AK392" s="1379"/>
      <c r="AL392" s="1453">
        <v>0</v>
      </c>
      <c r="AM392" s="1459"/>
      <c r="AN392" s="317"/>
    </row>
    <row r="393" spans="2:40" s="323" customFormat="1" x14ac:dyDescent="0.4">
      <c r="C393" s="1370"/>
      <c r="D393" s="1363"/>
      <c r="E393" s="1365" t="s">
        <v>331</v>
      </c>
      <c r="F393" s="1365"/>
      <c r="G393" s="1377"/>
      <c r="H393" s="1377"/>
      <c r="I393" s="1377"/>
      <c r="J393" s="1377"/>
      <c r="K393" s="2529">
        <f>SUM(K390:N392)</f>
        <v>0</v>
      </c>
      <c r="L393" s="2529"/>
      <c r="M393" s="2529"/>
      <c r="N393" s="2529">
        <f>SUM(N390:R391)</f>
        <v>0</v>
      </c>
      <c r="O393" s="2529">
        <f>SUM(O390:R392)</f>
        <v>0</v>
      </c>
      <c r="P393" s="2529"/>
      <c r="Q393" s="2529"/>
      <c r="R393" s="2529">
        <f>SUM(R390:V391)</f>
        <v>0</v>
      </c>
      <c r="S393" s="2529"/>
      <c r="T393" s="2529"/>
      <c r="U393" s="2529"/>
      <c r="V393" s="2529"/>
      <c r="W393" s="2529"/>
      <c r="X393" s="2529"/>
      <c r="Y393" s="2529"/>
      <c r="Z393" s="2529"/>
      <c r="AA393" s="2529"/>
      <c r="AB393" s="2529"/>
      <c r="AC393" s="2529">
        <f>SUM(AC390:AF392)</f>
        <v>0</v>
      </c>
      <c r="AD393" s="2529"/>
      <c r="AE393" s="2529"/>
      <c r="AF393" s="2529">
        <f>SUM(AF390:AJ391)</f>
        <v>0</v>
      </c>
      <c r="AG393" s="2529">
        <f>SUM(AG390:AJ392)</f>
        <v>0</v>
      </c>
      <c r="AH393" s="2529"/>
      <c r="AI393" s="2529"/>
      <c r="AJ393" s="2529">
        <f>SUM(AJ390:AN391)</f>
        <v>68223</v>
      </c>
      <c r="AK393" s="1379"/>
      <c r="AL393" s="1453">
        <v>0</v>
      </c>
      <c r="AM393" s="1456"/>
      <c r="AN393" s="326"/>
    </row>
    <row r="394" spans="2:40" s="311" customFormat="1" x14ac:dyDescent="0.4">
      <c r="C394" s="1371" t="s">
        <v>1226</v>
      </c>
      <c r="D394" s="1366"/>
      <c r="E394" s="1368"/>
      <c r="F394" s="1368"/>
      <c r="G394" s="1395"/>
      <c r="H394" s="1395"/>
      <c r="I394" s="1395"/>
      <c r="J394" s="1395"/>
      <c r="K394" s="1395"/>
      <c r="L394" s="1395"/>
      <c r="M394" s="1395"/>
      <c r="N394" s="1395"/>
      <c r="O394" s="1395"/>
      <c r="P394" s="1395"/>
      <c r="Q394" s="1395"/>
      <c r="R394" s="1395"/>
      <c r="S394" s="1395"/>
      <c r="T394" s="1395"/>
      <c r="U394" s="1395"/>
      <c r="V394" s="1395"/>
      <c r="W394" s="1395"/>
      <c r="X394" s="1395"/>
      <c r="Y394" s="1395"/>
      <c r="Z394" s="1395"/>
      <c r="AA394" s="1395"/>
      <c r="AB394" s="1395"/>
      <c r="AC394" s="1395"/>
      <c r="AD394" s="1395"/>
      <c r="AE394" s="1395"/>
      <c r="AF394" s="1395"/>
      <c r="AG394" s="1395"/>
      <c r="AH394" s="1395"/>
      <c r="AI394" s="1395"/>
      <c r="AJ394" s="1395"/>
      <c r="AK394" s="1396"/>
      <c r="AL394" s="1453">
        <v>0</v>
      </c>
      <c r="AM394" s="1458" t="s">
        <v>2791</v>
      </c>
      <c r="AN394" s="317"/>
    </row>
    <row r="395" spans="2:40" s="311" customFormat="1" x14ac:dyDescent="0.4">
      <c r="C395" s="2581"/>
      <c r="D395" s="2582"/>
      <c r="E395" s="2582"/>
      <c r="F395" s="2582"/>
      <c r="G395" s="2582"/>
      <c r="H395" s="2582"/>
      <c r="I395" s="2582"/>
      <c r="J395" s="2582"/>
      <c r="K395" s="2585" t="s">
        <v>283</v>
      </c>
      <c r="L395" s="2585"/>
      <c r="M395" s="2585"/>
      <c r="N395" s="2585"/>
      <c r="O395" s="2585"/>
      <c r="P395" s="2585"/>
      <c r="Q395" s="2585"/>
      <c r="R395" s="2585"/>
      <c r="S395" s="2585"/>
      <c r="T395" s="2585"/>
      <c r="U395" s="2585"/>
      <c r="V395" s="2585"/>
      <c r="W395" s="2585"/>
      <c r="X395" s="2585" t="s">
        <v>284</v>
      </c>
      <c r="Y395" s="2585"/>
      <c r="Z395" s="2585"/>
      <c r="AA395" s="2585"/>
      <c r="AB395" s="2585"/>
      <c r="AC395" s="2585"/>
      <c r="AD395" s="2585"/>
      <c r="AE395" s="2585"/>
      <c r="AF395" s="2585"/>
      <c r="AG395" s="2526"/>
      <c r="AH395" s="2526"/>
      <c r="AI395" s="2526"/>
      <c r="AJ395" s="2527"/>
      <c r="AK395" s="1875"/>
      <c r="AL395" s="1453">
        <v>0</v>
      </c>
      <c r="AM395" s="1456"/>
      <c r="AN395" s="317"/>
    </row>
    <row r="396" spans="2:40" s="311" customFormat="1" ht="39.75" customHeight="1" x14ac:dyDescent="0.4">
      <c r="C396" s="2583"/>
      <c r="D396" s="2584"/>
      <c r="E396" s="2584"/>
      <c r="F396" s="2584"/>
      <c r="G396" s="2584"/>
      <c r="H396" s="2584"/>
      <c r="I396" s="2584"/>
      <c r="J396" s="2584"/>
      <c r="K396" s="2577" t="s">
        <v>2904</v>
      </c>
      <c r="L396" s="2577"/>
      <c r="M396" s="2577"/>
      <c r="N396" s="2577"/>
      <c r="O396" s="2577"/>
      <c r="P396" s="2577" t="s">
        <v>2905</v>
      </c>
      <c r="Q396" s="2577"/>
      <c r="R396" s="2577"/>
      <c r="S396" s="2577"/>
      <c r="T396" s="2577" t="s">
        <v>2906</v>
      </c>
      <c r="U396" s="2577"/>
      <c r="V396" s="2577"/>
      <c r="W396" s="2577"/>
      <c r="X396" s="2577" t="s">
        <v>2904</v>
      </c>
      <c r="Y396" s="2577"/>
      <c r="Z396" s="2577"/>
      <c r="AA396" s="2577"/>
      <c r="AB396" s="2577"/>
      <c r="AC396" s="2577" t="s">
        <v>2905</v>
      </c>
      <c r="AD396" s="2577"/>
      <c r="AE396" s="2577"/>
      <c r="AF396" s="2577"/>
      <c r="AG396" s="2594" t="s">
        <v>2906</v>
      </c>
      <c r="AH396" s="2594"/>
      <c r="AI396" s="2594"/>
      <c r="AJ396" s="2595"/>
      <c r="AK396" s="1876"/>
      <c r="AL396" s="1453">
        <v>0</v>
      </c>
      <c r="AM396" s="1456"/>
      <c r="AN396" s="317"/>
    </row>
    <row r="397" spans="2:40" s="311" customFormat="1" x14ac:dyDescent="0.4">
      <c r="C397" s="2579" t="s">
        <v>1227</v>
      </c>
      <c r="D397" s="2580"/>
      <c r="E397" s="2580"/>
      <c r="F397" s="2580"/>
      <c r="G397" s="2536"/>
      <c r="H397" s="2536"/>
      <c r="I397" s="2536"/>
      <c r="J397" s="2536"/>
      <c r="K397" s="2535"/>
      <c r="L397" s="2535"/>
      <c r="M397" s="2535"/>
      <c r="N397" s="2535"/>
      <c r="O397" s="2535"/>
      <c r="P397" s="2535"/>
      <c r="Q397" s="2536"/>
      <c r="R397" s="2536"/>
      <c r="S397" s="2536"/>
      <c r="T397" s="2535"/>
      <c r="U397" s="2536"/>
      <c r="V397" s="2536"/>
      <c r="W397" s="2536"/>
      <c r="X397" s="2535"/>
      <c r="Y397" s="2535"/>
      <c r="Z397" s="2535"/>
      <c r="AA397" s="2535"/>
      <c r="AB397" s="2535"/>
      <c r="AC397" s="2535"/>
      <c r="AD397" s="2536"/>
      <c r="AE397" s="2536"/>
      <c r="AF397" s="2536"/>
      <c r="AG397" s="2535"/>
      <c r="AH397" s="2536"/>
      <c r="AI397" s="2536"/>
      <c r="AJ397" s="2536"/>
      <c r="AK397" s="1376"/>
      <c r="AL397" s="1453">
        <v>0</v>
      </c>
      <c r="AM397" s="1456"/>
      <c r="AN397" s="317"/>
    </row>
    <row r="398" spans="2:40" s="311" customFormat="1" x14ac:dyDescent="0.4">
      <c r="C398" s="2573" t="s">
        <v>1228</v>
      </c>
      <c r="D398" s="2574"/>
      <c r="E398" s="2574"/>
      <c r="F398" s="2574"/>
      <c r="G398" s="2521"/>
      <c r="H398" s="2521"/>
      <c r="I398" s="2521"/>
      <c r="J398" s="2521"/>
      <c r="K398" s="2541"/>
      <c r="L398" s="2541"/>
      <c r="M398" s="2541"/>
      <c r="N398" s="2541"/>
      <c r="O398" s="2541"/>
      <c r="P398" s="2541"/>
      <c r="Q398" s="2521"/>
      <c r="R398" s="2521"/>
      <c r="S398" s="2521"/>
      <c r="T398" s="2541"/>
      <c r="U398" s="2521"/>
      <c r="V398" s="2521"/>
      <c r="W398" s="2521"/>
      <c r="X398" s="2541"/>
      <c r="Y398" s="2541"/>
      <c r="Z398" s="2541"/>
      <c r="AA398" s="2541"/>
      <c r="AB398" s="2541"/>
      <c r="AC398" s="2541"/>
      <c r="AD398" s="2521"/>
      <c r="AE398" s="2521"/>
      <c r="AF398" s="2521"/>
      <c r="AG398" s="2541"/>
      <c r="AH398" s="2521"/>
      <c r="AI398" s="2521"/>
      <c r="AJ398" s="2521"/>
      <c r="AK398" s="1379"/>
      <c r="AL398" s="1453">
        <v>0</v>
      </c>
      <c r="AM398" s="1456"/>
      <c r="AN398" s="317"/>
    </row>
    <row r="399" spans="2:40" s="311" customFormat="1" x14ac:dyDescent="0.4">
      <c r="C399" s="2573" t="s">
        <v>336</v>
      </c>
      <c r="D399" s="2574"/>
      <c r="E399" s="2574"/>
      <c r="F399" s="2574"/>
      <c r="G399" s="2521"/>
      <c r="H399" s="2521"/>
      <c r="I399" s="2521"/>
      <c r="J399" s="2521"/>
      <c r="K399" s="2541"/>
      <c r="L399" s="2541"/>
      <c r="M399" s="2541"/>
      <c r="N399" s="2541"/>
      <c r="O399" s="2541"/>
      <c r="P399" s="2541"/>
      <c r="Q399" s="2521"/>
      <c r="R399" s="2521"/>
      <c r="S399" s="2521"/>
      <c r="T399" s="2541"/>
      <c r="U399" s="2521"/>
      <c r="V399" s="2521"/>
      <c r="W399" s="2521"/>
      <c r="X399" s="2541"/>
      <c r="Y399" s="2541"/>
      <c r="Z399" s="2541"/>
      <c r="AA399" s="2541"/>
      <c r="AB399" s="2541"/>
      <c r="AC399" s="2541"/>
      <c r="AD399" s="2521"/>
      <c r="AE399" s="2521"/>
      <c r="AF399" s="2521"/>
      <c r="AG399" s="2541"/>
      <c r="AH399" s="2521"/>
      <c r="AI399" s="2521"/>
      <c r="AJ399" s="2521"/>
      <c r="AK399" s="1379"/>
      <c r="AL399" s="1453">
        <v>0</v>
      </c>
      <c r="AM399" s="1456"/>
      <c r="AN399" s="317"/>
    </row>
    <row r="400" spans="2:40" s="311" customFormat="1" x14ac:dyDescent="0.4">
      <c r="C400" s="1371" t="s">
        <v>2907</v>
      </c>
      <c r="D400" s="1366"/>
      <c r="E400" s="1368"/>
      <c r="F400" s="1368"/>
      <c r="G400" s="1395"/>
      <c r="H400" s="1395"/>
      <c r="I400" s="1395"/>
      <c r="J400" s="1395"/>
      <c r="K400" s="1395"/>
      <c r="L400" s="1395"/>
      <c r="M400" s="1395"/>
      <c r="N400" s="1395"/>
      <c r="O400" s="1395"/>
      <c r="P400" s="1395"/>
      <c r="Q400" s="1395"/>
      <c r="R400" s="1395"/>
      <c r="S400" s="1395"/>
      <c r="T400" s="1395"/>
      <c r="U400" s="1395"/>
      <c r="V400" s="1395"/>
      <c r="W400" s="1395"/>
      <c r="X400" s="1395"/>
      <c r="Y400" s="1395"/>
      <c r="Z400" s="1395"/>
      <c r="AA400" s="1395"/>
      <c r="AB400" s="1395"/>
      <c r="AC400" s="1395"/>
      <c r="AD400" s="1395"/>
      <c r="AE400" s="1395"/>
      <c r="AF400" s="1395"/>
      <c r="AG400" s="1395"/>
      <c r="AH400" s="1395"/>
      <c r="AI400" s="1395"/>
      <c r="AJ400" s="1395"/>
      <c r="AK400" s="1396"/>
      <c r="AL400" s="1453">
        <v>0</v>
      </c>
      <c r="AM400" s="1458" t="s">
        <v>2791</v>
      </c>
      <c r="AN400" s="317"/>
    </row>
    <row r="401" spans="2:40" s="311" customFormat="1" x14ac:dyDescent="0.4">
      <c r="C401" s="2590"/>
      <c r="D401" s="2591"/>
      <c r="E401" s="2591"/>
      <c r="F401" s="2591"/>
      <c r="G401" s="2591"/>
      <c r="H401" s="2591"/>
      <c r="I401" s="2591"/>
      <c r="J401" s="2591"/>
      <c r="K401" s="2591"/>
      <c r="L401" s="2591"/>
      <c r="M401" s="2591"/>
      <c r="N401" s="2591"/>
      <c r="O401" s="2591"/>
      <c r="P401" s="2591"/>
      <c r="Q401" s="2585" t="s">
        <v>329</v>
      </c>
      <c r="R401" s="2585"/>
      <c r="S401" s="2585"/>
      <c r="T401" s="2585"/>
      <c r="U401" s="2585"/>
      <c r="V401" s="2585"/>
      <c r="W401" s="2585"/>
      <c r="X401" s="2585"/>
      <c r="Y401" s="2585"/>
      <c r="Z401" s="2585"/>
      <c r="AA401" s="2585" t="s">
        <v>330</v>
      </c>
      <c r="AB401" s="2585"/>
      <c r="AC401" s="2585"/>
      <c r="AD401" s="2585"/>
      <c r="AE401" s="2585"/>
      <c r="AF401" s="2585"/>
      <c r="AG401" s="2585"/>
      <c r="AH401" s="2585"/>
      <c r="AI401" s="2585"/>
      <c r="AJ401" s="2585"/>
      <c r="AK401" s="1383"/>
      <c r="AL401" s="1453">
        <v>0</v>
      </c>
      <c r="AM401" s="1456"/>
      <c r="AN401" s="317"/>
    </row>
    <row r="402" spans="2:40" s="311" customFormat="1" x14ac:dyDescent="0.4">
      <c r="C402" s="2592"/>
      <c r="D402" s="2593"/>
      <c r="E402" s="2593"/>
      <c r="F402" s="2593"/>
      <c r="G402" s="2593"/>
      <c r="H402" s="2593"/>
      <c r="I402" s="2593"/>
      <c r="J402" s="2593"/>
      <c r="K402" s="2593"/>
      <c r="L402" s="2593"/>
      <c r="M402" s="2593"/>
      <c r="N402" s="2593"/>
      <c r="O402" s="2593"/>
      <c r="P402" s="2593"/>
      <c r="Q402" s="2577" t="s">
        <v>2908</v>
      </c>
      <c r="R402" s="2577"/>
      <c r="S402" s="2577"/>
      <c r="T402" s="2577"/>
      <c r="U402" s="2577"/>
      <c r="V402" s="2577" t="s">
        <v>1229</v>
      </c>
      <c r="W402" s="2577"/>
      <c r="X402" s="2577"/>
      <c r="Y402" s="2577"/>
      <c r="Z402" s="2577"/>
      <c r="AA402" s="2577" t="s">
        <v>2908</v>
      </c>
      <c r="AB402" s="2577"/>
      <c r="AC402" s="2577"/>
      <c r="AD402" s="2577"/>
      <c r="AE402" s="2577"/>
      <c r="AF402" s="2577" t="s">
        <v>1229</v>
      </c>
      <c r="AG402" s="2577"/>
      <c r="AH402" s="2577"/>
      <c r="AI402" s="2577"/>
      <c r="AJ402" s="2577"/>
      <c r="AK402" s="1387"/>
      <c r="AL402" s="1453">
        <v>0</v>
      </c>
      <c r="AM402" s="1456"/>
      <c r="AN402" s="317"/>
    </row>
    <row r="403" spans="2:40" s="311" customFormat="1" x14ac:dyDescent="0.4">
      <c r="C403" s="2579" t="s">
        <v>2909</v>
      </c>
      <c r="D403" s="2580"/>
      <c r="E403" s="2580"/>
      <c r="F403" s="2580"/>
      <c r="G403" s="2536"/>
      <c r="H403" s="2536"/>
      <c r="I403" s="2536"/>
      <c r="J403" s="2536"/>
      <c r="K403" s="2536"/>
      <c r="L403" s="2536"/>
      <c r="M403" s="2536"/>
      <c r="N403" s="2536"/>
      <c r="O403" s="2536"/>
      <c r="P403" s="2536"/>
      <c r="Q403" s="2536"/>
      <c r="R403" s="2536"/>
      <c r="S403" s="2536"/>
      <c r="T403" s="2536"/>
      <c r="U403" s="2536"/>
      <c r="V403" s="2536"/>
      <c r="W403" s="2536"/>
      <c r="X403" s="2536"/>
      <c r="Y403" s="2536"/>
      <c r="Z403" s="2536"/>
      <c r="AA403" s="2536"/>
      <c r="AB403" s="2536"/>
      <c r="AC403" s="2536"/>
      <c r="AD403" s="2536"/>
      <c r="AE403" s="2536"/>
      <c r="AF403" s="2536"/>
      <c r="AG403" s="2536"/>
      <c r="AH403" s="2536"/>
      <c r="AI403" s="2536"/>
      <c r="AJ403" s="2536"/>
      <c r="AK403" s="1376"/>
      <c r="AL403" s="1453">
        <v>0</v>
      </c>
      <c r="AM403" s="1456"/>
      <c r="AN403" s="317"/>
    </row>
    <row r="404" spans="2:40" s="311" customFormat="1" x14ac:dyDescent="0.4">
      <c r="C404" s="2573" t="s">
        <v>2910</v>
      </c>
      <c r="D404" s="2574"/>
      <c r="E404" s="2574"/>
      <c r="F404" s="2574"/>
      <c r="G404" s="2521"/>
      <c r="H404" s="2521"/>
      <c r="I404" s="2521"/>
      <c r="J404" s="2521"/>
      <c r="K404" s="2521"/>
      <c r="L404" s="2521"/>
      <c r="M404" s="2521"/>
      <c r="N404" s="2521"/>
      <c r="O404" s="2521"/>
      <c r="P404" s="2521"/>
      <c r="Q404" s="2521"/>
      <c r="R404" s="2521"/>
      <c r="S404" s="2521"/>
      <c r="T404" s="2521"/>
      <c r="U404" s="2521"/>
      <c r="V404" s="2521"/>
      <c r="W404" s="2521"/>
      <c r="X404" s="2521"/>
      <c r="Y404" s="2521"/>
      <c r="Z404" s="2521"/>
      <c r="AA404" s="2521"/>
      <c r="AB404" s="2521"/>
      <c r="AC404" s="2521"/>
      <c r="AD404" s="2521"/>
      <c r="AE404" s="2521"/>
      <c r="AF404" s="2521"/>
      <c r="AG404" s="2521"/>
      <c r="AH404" s="2521"/>
      <c r="AI404" s="2521"/>
      <c r="AJ404" s="2521"/>
      <c r="AK404" s="1379"/>
      <c r="AL404" s="1453">
        <v>0</v>
      </c>
      <c r="AM404" s="1456"/>
      <c r="AN404" s="317"/>
    </row>
    <row r="405" spans="2:40" s="311" customFormat="1" x14ac:dyDescent="0.4">
      <c r="C405" s="2571" t="s">
        <v>2911</v>
      </c>
      <c r="D405" s="2572"/>
      <c r="E405" s="2572"/>
      <c r="F405" s="2572"/>
      <c r="G405" s="2560"/>
      <c r="H405" s="2560"/>
      <c r="I405" s="2560"/>
      <c r="J405" s="2560"/>
      <c r="K405" s="2560"/>
      <c r="L405" s="2560"/>
      <c r="M405" s="2560"/>
      <c r="N405" s="2560"/>
      <c r="O405" s="2560"/>
      <c r="P405" s="2560"/>
      <c r="Q405" s="2560"/>
      <c r="R405" s="2560"/>
      <c r="S405" s="2560"/>
      <c r="T405" s="2560"/>
      <c r="U405" s="2560"/>
      <c r="V405" s="2560"/>
      <c r="W405" s="2560"/>
      <c r="X405" s="2560"/>
      <c r="Y405" s="2560"/>
      <c r="Z405" s="2560"/>
      <c r="AA405" s="2560"/>
      <c r="AB405" s="2560"/>
      <c r="AC405" s="2560"/>
      <c r="AD405" s="2560"/>
      <c r="AE405" s="2560"/>
      <c r="AF405" s="2560"/>
      <c r="AG405" s="2560"/>
      <c r="AH405" s="2560"/>
      <c r="AI405" s="2560"/>
      <c r="AJ405" s="2560"/>
      <c r="AK405" s="1396"/>
      <c r="AL405" s="1453">
        <v>0</v>
      </c>
      <c r="AM405" s="1456"/>
      <c r="AN405" s="317"/>
    </row>
    <row r="406" spans="2:40" s="323" customFormat="1" ht="16.5" x14ac:dyDescent="0.4">
      <c r="C406" s="2588" t="s">
        <v>331</v>
      </c>
      <c r="D406" s="2589"/>
      <c r="E406" s="2589"/>
      <c r="F406" s="2589"/>
      <c r="G406" s="2551"/>
      <c r="H406" s="2551"/>
      <c r="I406" s="2551"/>
      <c r="J406" s="2551"/>
      <c r="K406" s="2551"/>
      <c r="L406" s="2551"/>
      <c r="M406" s="2551"/>
      <c r="N406" s="2551"/>
      <c r="O406" s="2551"/>
      <c r="P406" s="2551"/>
      <c r="Q406" s="2551"/>
      <c r="R406" s="2551"/>
      <c r="S406" s="2551"/>
      <c r="T406" s="2551"/>
      <c r="U406" s="2551"/>
      <c r="V406" s="2551"/>
      <c r="W406" s="2551"/>
      <c r="X406" s="2551"/>
      <c r="Y406" s="2551"/>
      <c r="Z406" s="2551"/>
      <c r="AA406" s="2551"/>
      <c r="AB406" s="2551"/>
      <c r="AC406" s="2551"/>
      <c r="AD406" s="2551"/>
      <c r="AE406" s="2551"/>
      <c r="AF406" s="2551"/>
      <c r="AG406" s="2551"/>
      <c r="AH406" s="2551"/>
      <c r="AI406" s="2551"/>
      <c r="AJ406" s="2551"/>
      <c r="AK406" s="1419"/>
      <c r="AL406" s="1453">
        <v>0</v>
      </c>
      <c r="AM406" s="1456"/>
      <c r="AN406" s="326"/>
    </row>
    <row r="407" spans="2:40" s="311" customFormat="1" ht="16.5" customHeight="1" x14ac:dyDescent="0.4">
      <c r="C407" s="1414" t="s">
        <v>2912</v>
      </c>
      <c r="D407" s="1415"/>
      <c r="E407" s="1416"/>
      <c r="F407" s="1416"/>
      <c r="G407" s="1417"/>
      <c r="H407" s="1417"/>
      <c r="I407" s="1417"/>
      <c r="J407" s="1417"/>
      <c r="K407" s="1417"/>
      <c r="L407" s="1417"/>
      <c r="M407" s="1417"/>
      <c r="N407" s="1417"/>
      <c r="O407" s="1417"/>
      <c r="P407" s="1417"/>
      <c r="Q407" s="1417"/>
      <c r="R407" s="1417"/>
      <c r="S407" s="1417"/>
      <c r="T407" s="1417"/>
      <c r="U407" s="1417"/>
      <c r="V407" s="1417"/>
      <c r="W407" s="1417"/>
      <c r="X407" s="1417"/>
      <c r="Y407" s="1417"/>
      <c r="Z407" s="1417"/>
      <c r="AA407" s="1417"/>
      <c r="AB407" s="1417"/>
      <c r="AC407" s="1417"/>
      <c r="AD407" s="1417"/>
      <c r="AE407" s="1417"/>
      <c r="AF407" s="1417"/>
      <c r="AG407" s="1417"/>
      <c r="AH407" s="1417"/>
      <c r="AI407" s="1417"/>
      <c r="AJ407" s="1417"/>
      <c r="AK407" s="1418"/>
      <c r="AL407" s="1453">
        <v>0</v>
      </c>
      <c r="AM407" s="1456"/>
      <c r="AN407" s="317"/>
    </row>
    <row r="408" spans="2:40" s="311" customFormat="1" ht="16.5" customHeight="1" x14ac:dyDescent="0.4">
      <c r="C408" s="313"/>
      <c r="D408" s="313"/>
      <c r="E408" s="314"/>
      <c r="F408" s="314"/>
      <c r="G408" s="315"/>
      <c r="H408" s="315"/>
      <c r="I408" s="315"/>
      <c r="J408" s="315"/>
      <c r="K408" s="315"/>
      <c r="L408" s="315"/>
      <c r="M408" s="315"/>
      <c r="N408" s="315"/>
      <c r="O408" s="315"/>
      <c r="P408" s="315"/>
      <c r="Q408" s="315"/>
      <c r="R408" s="315"/>
      <c r="S408" s="315"/>
      <c r="T408" s="315"/>
      <c r="U408" s="315"/>
      <c r="V408" s="315"/>
      <c r="W408" s="315"/>
      <c r="X408" s="315"/>
      <c r="Y408" s="315"/>
      <c r="Z408" s="315"/>
      <c r="AA408" s="315"/>
      <c r="AB408" s="315"/>
      <c r="AC408" s="315"/>
      <c r="AD408" s="315"/>
      <c r="AE408" s="315"/>
      <c r="AF408" s="315"/>
      <c r="AG408" s="315"/>
      <c r="AH408" s="315"/>
      <c r="AI408" s="315"/>
      <c r="AJ408" s="315"/>
      <c r="AK408" s="315"/>
      <c r="AL408" s="1453">
        <v>1</v>
      </c>
      <c r="AM408" s="1456"/>
      <c r="AN408" s="317"/>
    </row>
    <row r="409" spans="2:40" s="311" customFormat="1" ht="16.5" customHeight="1" x14ac:dyDescent="0.4">
      <c r="B409" s="327" t="s">
        <v>2745</v>
      </c>
      <c r="C409" s="322" t="s">
        <v>2913</v>
      </c>
      <c r="D409" s="313"/>
      <c r="E409" s="314"/>
      <c r="F409" s="314"/>
      <c r="G409" s="315"/>
      <c r="H409" s="315"/>
      <c r="I409" s="315"/>
      <c r="J409" s="315"/>
      <c r="K409" s="315"/>
      <c r="L409" s="315"/>
      <c r="M409" s="315"/>
      <c r="N409" s="315"/>
      <c r="O409" s="315"/>
      <c r="P409" s="315"/>
      <c r="Q409" s="315"/>
      <c r="R409" s="315"/>
      <c r="S409" s="315"/>
      <c r="T409" s="315"/>
      <c r="U409" s="315"/>
      <c r="V409" s="315"/>
      <c r="W409" s="315"/>
      <c r="X409" s="315"/>
      <c r="Y409" s="315"/>
      <c r="Z409" s="315"/>
      <c r="AA409" s="315"/>
      <c r="AB409" s="315"/>
      <c r="AC409" s="315"/>
      <c r="AD409" s="315"/>
      <c r="AE409" s="315"/>
      <c r="AF409" s="315"/>
      <c r="AG409" s="315"/>
      <c r="AH409" s="315"/>
      <c r="AI409" s="315"/>
      <c r="AJ409" s="315"/>
      <c r="AK409" s="315"/>
      <c r="AL409" s="1453">
        <v>1</v>
      </c>
      <c r="AM409" s="1458" t="s">
        <v>2914</v>
      </c>
      <c r="AN409" s="317"/>
    </row>
    <row r="410" spans="2:40" s="323" customFormat="1" ht="11.5" customHeight="1" x14ac:dyDescent="0.4">
      <c r="C410" s="1510"/>
      <c r="D410" s="1511"/>
      <c r="E410" s="1512"/>
      <c r="F410" s="1512"/>
      <c r="G410" s="1513"/>
      <c r="H410" s="1513"/>
      <c r="I410" s="1513"/>
      <c r="J410" s="1513"/>
      <c r="K410" s="1513"/>
      <c r="L410" s="1513"/>
      <c r="M410" s="1514"/>
      <c r="N410" s="1514"/>
      <c r="O410" s="1514"/>
      <c r="P410" s="1514"/>
      <c r="Q410" s="1514"/>
      <c r="R410" s="1514"/>
      <c r="S410" s="1514"/>
      <c r="T410" s="1514"/>
      <c r="U410" s="1514"/>
      <c r="V410" s="1514"/>
      <c r="W410" s="1514"/>
      <c r="X410" s="1515"/>
      <c r="Y410" s="2526" t="s">
        <v>329</v>
      </c>
      <c r="Z410" s="2526"/>
      <c r="AA410" s="2526"/>
      <c r="AB410" s="2526"/>
      <c r="AC410" s="2526"/>
      <c r="AD410" s="2527"/>
      <c r="AE410" s="1874"/>
      <c r="AF410" s="2555" t="s">
        <v>330</v>
      </c>
      <c r="AG410" s="2526"/>
      <c r="AH410" s="2526"/>
      <c r="AI410" s="2526"/>
      <c r="AJ410" s="2527"/>
      <c r="AK410" s="1874"/>
      <c r="AL410" s="1453">
        <f>IF(($AL$417+$AL$421)&gt;0,1,0)</f>
        <v>0</v>
      </c>
      <c r="AM410" s="1456"/>
      <c r="AN410" s="326"/>
    </row>
    <row r="411" spans="2:40" s="311" customFormat="1" x14ac:dyDescent="0.4">
      <c r="C411" s="1369" t="s">
        <v>1230</v>
      </c>
      <c r="D411" s="1360"/>
      <c r="E411" s="1362"/>
      <c r="F411" s="1362"/>
      <c r="G411" s="1375"/>
      <c r="H411" s="1375"/>
      <c r="I411" s="1375"/>
      <c r="J411" s="1375"/>
      <c r="K411" s="1375"/>
      <c r="L411" s="1375"/>
      <c r="M411" s="1375"/>
      <c r="N411" s="1375"/>
      <c r="O411" s="1375"/>
      <c r="P411" s="1375"/>
      <c r="Q411" s="1375"/>
      <c r="R411" s="1375"/>
      <c r="S411" s="1375"/>
      <c r="T411" s="1375"/>
      <c r="U411" s="1375"/>
      <c r="V411" s="1375"/>
      <c r="W411" s="1375"/>
      <c r="X411" s="1375"/>
      <c r="Y411" s="2528">
        <f>+SUMIF(CDSPS_TK,AM411,CDSPS_CKN)</f>
        <v>0</v>
      </c>
      <c r="Z411" s="2528"/>
      <c r="AA411" s="2528"/>
      <c r="AB411" s="2528"/>
      <c r="AC411" s="2528"/>
      <c r="AD411" s="2528"/>
      <c r="AE411" s="1392"/>
      <c r="AF411" s="2528">
        <f>+SUMIF(CDSPS_TK,AM411,CDSPS_DKN)</f>
        <v>0</v>
      </c>
      <c r="AG411" s="2528"/>
      <c r="AH411" s="2528"/>
      <c r="AI411" s="2528"/>
      <c r="AJ411" s="2528"/>
      <c r="AK411" s="1376"/>
      <c r="AL411" s="1453">
        <f t="shared" ref="AL411:AL416" si="22">IF($AL$417&gt;0,1,0)</f>
        <v>0</v>
      </c>
      <c r="AM411" s="1459">
        <v>331</v>
      </c>
      <c r="AN411" s="317"/>
    </row>
    <row r="412" spans="2:40" s="311" customFormat="1" x14ac:dyDescent="0.4">
      <c r="C412" s="1370" t="s">
        <v>1231</v>
      </c>
      <c r="D412" s="1363"/>
      <c r="E412" s="1363"/>
      <c r="F412" s="1363"/>
      <c r="G412" s="1377"/>
      <c r="H412" s="1377"/>
      <c r="I412" s="1377"/>
      <c r="J412" s="1377"/>
      <c r="K412" s="1377"/>
      <c r="L412" s="1377"/>
      <c r="M412" s="1377"/>
      <c r="N412" s="1377"/>
      <c r="O412" s="1377"/>
      <c r="P412" s="1377"/>
      <c r="Q412" s="1377"/>
      <c r="R412" s="1377"/>
      <c r="S412" s="1377"/>
      <c r="T412" s="1377"/>
      <c r="U412" s="1377"/>
      <c r="V412" s="1377"/>
      <c r="W412" s="1377"/>
      <c r="X412" s="1377"/>
      <c r="Y412" s="2529"/>
      <c r="Z412" s="2529"/>
      <c r="AA412" s="2529"/>
      <c r="AB412" s="2529"/>
      <c r="AC412" s="2529"/>
      <c r="AD412" s="2529"/>
      <c r="AE412" s="1393"/>
      <c r="AF412" s="2529"/>
      <c r="AG412" s="2529"/>
      <c r="AH412" s="2529"/>
      <c r="AI412" s="2529"/>
      <c r="AJ412" s="2529"/>
      <c r="AK412" s="1379"/>
      <c r="AL412" s="1453">
        <f t="shared" si="22"/>
        <v>0</v>
      </c>
      <c r="AM412" s="1456"/>
      <c r="AN412" s="317"/>
    </row>
    <row r="413" spans="2:40" s="311" customFormat="1" x14ac:dyDescent="0.4">
      <c r="C413" s="1370" t="s">
        <v>1232</v>
      </c>
      <c r="D413" s="1363"/>
      <c r="E413" s="1365"/>
      <c r="F413" s="1365"/>
      <c r="G413" s="1377"/>
      <c r="H413" s="1377"/>
      <c r="I413" s="1377"/>
      <c r="J413" s="1377"/>
      <c r="K413" s="1377"/>
      <c r="L413" s="1377"/>
      <c r="M413" s="1377"/>
      <c r="N413" s="1377"/>
      <c r="O413" s="1377"/>
      <c r="P413" s="1377"/>
      <c r="Q413" s="1377"/>
      <c r="R413" s="1377"/>
      <c r="S413" s="1377"/>
      <c r="T413" s="1377"/>
      <c r="U413" s="1377"/>
      <c r="V413" s="1377"/>
      <c r="W413" s="1377"/>
      <c r="X413" s="1377"/>
      <c r="Y413" s="2529"/>
      <c r="Z413" s="2529"/>
      <c r="AA413" s="2529"/>
      <c r="AB413" s="2529"/>
      <c r="AC413" s="2529"/>
      <c r="AD413" s="2529"/>
      <c r="AE413" s="1393"/>
      <c r="AF413" s="2529"/>
      <c r="AG413" s="2529"/>
      <c r="AH413" s="2529"/>
      <c r="AI413" s="2529"/>
      <c r="AJ413" s="2529"/>
      <c r="AK413" s="1379"/>
      <c r="AL413" s="1453">
        <f t="shared" si="22"/>
        <v>0</v>
      </c>
      <c r="AM413" s="1456"/>
      <c r="AN413" s="317"/>
    </row>
    <row r="414" spans="2:40" s="311" customFormat="1" x14ac:dyDescent="0.4">
      <c r="C414" s="1370" t="s">
        <v>2915</v>
      </c>
      <c r="D414" s="1363"/>
      <c r="E414" s="1365"/>
      <c r="F414" s="1365"/>
      <c r="G414" s="1377"/>
      <c r="H414" s="1377"/>
      <c r="I414" s="1377"/>
      <c r="J414" s="1377"/>
      <c r="K414" s="1377"/>
      <c r="L414" s="1377"/>
      <c r="M414" s="1377"/>
      <c r="N414" s="1377"/>
      <c r="O414" s="1377"/>
      <c r="P414" s="1377"/>
      <c r="Q414" s="1377"/>
      <c r="R414" s="1377"/>
      <c r="S414" s="1377"/>
      <c r="T414" s="1377"/>
      <c r="U414" s="1377"/>
      <c r="V414" s="1377"/>
      <c r="W414" s="1377"/>
      <c r="X414" s="1377"/>
      <c r="Y414" s="2529">
        <v>0</v>
      </c>
      <c r="Z414" s="2529"/>
      <c r="AA414" s="2529"/>
      <c r="AB414" s="2529"/>
      <c r="AC414" s="2529"/>
      <c r="AD414" s="2529"/>
      <c r="AE414" s="1393"/>
      <c r="AF414" s="2529">
        <v>0</v>
      </c>
      <c r="AG414" s="2529"/>
      <c r="AH414" s="2529"/>
      <c r="AI414" s="2529"/>
      <c r="AJ414" s="2529"/>
      <c r="AK414" s="1379"/>
      <c r="AL414" s="1453">
        <f t="shared" si="22"/>
        <v>0</v>
      </c>
      <c r="AM414" s="1458" t="s">
        <v>2914</v>
      </c>
      <c r="AN414" s="317"/>
    </row>
    <row r="415" spans="2:40" s="311" customFormat="1" ht="11.5" customHeight="1" x14ac:dyDescent="0.4">
      <c r="C415" s="1370" t="s">
        <v>1231</v>
      </c>
      <c r="D415" s="1363"/>
      <c r="E415" s="1363"/>
      <c r="F415" s="1363"/>
      <c r="G415" s="1377"/>
      <c r="H415" s="1377"/>
      <c r="I415" s="1377"/>
      <c r="J415" s="1377"/>
      <c r="K415" s="1377"/>
      <c r="L415" s="1377"/>
      <c r="M415" s="1377"/>
      <c r="N415" s="1377"/>
      <c r="O415" s="1377"/>
      <c r="P415" s="1377"/>
      <c r="Q415" s="1377"/>
      <c r="R415" s="1377"/>
      <c r="S415" s="1377"/>
      <c r="T415" s="1377"/>
      <c r="U415" s="1377"/>
      <c r="V415" s="1377"/>
      <c r="W415" s="1377"/>
      <c r="X415" s="1377"/>
      <c r="Y415" s="2529">
        <f>+SUMIF(CDSPS_TK,AM415,CDSPS_CKN)</f>
        <v>0</v>
      </c>
      <c r="Z415" s="2529"/>
      <c r="AA415" s="2529"/>
      <c r="AB415" s="2529"/>
      <c r="AC415" s="2529"/>
      <c r="AD415" s="2529"/>
      <c r="AE415" s="1393"/>
      <c r="AF415" s="2529">
        <v>0</v>
      </c>
      <c r="AG415" s="2529"/>
      <c r="AH415" s="2529"/>
      <c r="AI415" s="2529"/>
      <c r="AJ415" s="2529"/>
      <c r="AK415" s="1379"/>
      <c r="AL415" s="1453">
        <f t="shared" si="22"/>
        <v>0</v>
      </c>
      <c r="AM415" s="1456"/>
      <c r="AN415" s="317"/>
    </row>
    <row r="416" spans="2:40" s="311" customFormat="1" x14ac:dyDescent="0.4">
      <c r="C416" s="1370" t="s">
        <v>1232</v>
      </c>
      <c r="D416" s="1363"/>
      <c r="E416" s="1365"/>
      <c r="F416" s="1365"/>
      <c r="G416" s="1377"/>
      <c r="H416" s="1377"/>
      <c r="I416" s="1377"/>
      <c r="J416" s="1377"/>
      <c r="K416" s="1377"/>
      <c r="L416" s="1377"/>
      <c r="M416" s="1377"/>
      <c r="N416" s="1377"/>
      <c r="O416" s="1377"/>
      <c r="P416" s="1377"/>
      <c r="Q416" s="1377"/>
      <c r="R416" s="1377"/>
      <c r="S416" s="1377"/>
      <c r="T416" s="1377"/>
      <c r="U416" s="1377"/>
      <c r="V416" s="1377"/>
      <c r="W416" s="1377"/>
      <c r="X416" s="1377"/>
      <c r="Y416" s="2529">
        <v>0</v>
      </c>
      <c r="Z416" s="2529"/>
      <c r="AA416" s="2529"/>
      <c r="AB416" s="2529"/>
      <c r="AC416" s="2529"/>
      <c r="AD416" s="2529"/>
      <c r="AE416" s="1393"/>
      <c r="AF416" s="2529">
        <v>0</v>
      </c>
      <c r="AG416" s="2529"/>
      <c r="AH416" s="2529"/>
      <c r="AI416" s="2529"/>
      <c r="AJ416" s="2529"/>
      <c r="AK416" s="1379"/>
      <c r="AL416" s="1453">
        <f t="shared" si="22"/>
        <v>0</v>
      </c>
      <c r="AM416" s="1456"/>
      <c r="AN416" s="317"/>
    </row>
    <row r="417" spans="2:40" s="323" customFormat="1" x14ac:dyDescent="0.4">
      <c r="C417" s="1370"/>
      <c r="D417" s="1363"/>
      <c r="E417" s="1365"/>
      <c r="F417" s="1365"/>
      <c r="G417" s="1377"/>
      <c r="H417" s="1377"/>
      <c r="I417" s="1377"/>
      <c r="J417" s="1377"/>
      <c r="K417" s="1377" t="s">
        <v>331</v>
      </c>
      <c r="L417" s="1377"/>
      <c r="M417" s="1377"/>
      <c r="N417" s="1377"/>
      <c r="O417" s="1377"/>
      <c r="P417" s="1377"/>
      <c r="Q417" s="1377"/>
      <c r="R417" s="1377"/>
      <c r="S417" s="1377"/>
      <c r="T417" s="1377"/>
      <c r="U417" s="1377"/>
      <c r="V417" s="1377"/>
      <c r="W417" s="1377"/>
      <c r="X417" s="1377"/>
      <c r="Y417" s="2529">
        <f>+Y414+Y411</f>
        <v>0</v>
      </c>
      <c r="Z417" s="2529"/>
      <c r="AA417" s="2529"/>
      <c r="AB417" s="2529"/>
      <c r="AC417" s="2529"/>
      <c r="AD417" s="2529"/>
      <c r="AE417" s="1393"/>
      <c r="AF417" s="2529">
        <f>+AF414+AF411</f>
        <v>0</v>
      </c>
      <c r="AG417" s="2529"/>
      <c r="AH417" s="2529"/>
      <c r="AI417" s="2529"/>
      <c r="AJ417" s="2529"/>
      <c r="AK417" s="1379"/>
      <c r="AL417" s="1453">
        <f>IF(SUM(Q417:AK417)&gt;1,1,0)</f>
        <v>0</v>
      </c>
      <c r="AM417" s="1456"/>
      <c r="AN417" s="326"/>
    </row>
    <row r="418" spans="2:40" s="311" customFormat="1" x14ac:dyDescent="0.4">
      <c r="C418" s="1370" t="s">
        <v>1233</v>
      </c>
      <c r="D418" s="1363"/>
      <c r="E418" s="1365"/>
      <c r="F418" s="1365"/>
      <c r="G418" s="1377"/>
      <c r="H418" s="1377"/>
      <c r="I418" s="1377"/>
      <c r="J418" s="1377"/>
      <c r="K418" s="1377"/>
      <c r="L418" s="1377"/>
      <c r="M418" s="1377"/>
      <c r="N418" s="1377"/>
      <c r="O418" s="1377"/>
      <c r="P418" s="1377"/>
      <c r="Q418" s="1377"/>
      <c r="R418" s="1377"/>
      <c r="S418" s="1377"/>
      <c r="T418" s="1377"/>
      <c r="U418" s="1377"/>
      <c r="V418" s="1377"/>
      <c r="W418" s="1377"/>
      <c r="X418" s="1377"/>
      <c r="Y418" s="2529">
        <v>0</v>
      </c>
      <c r="Z418" s="2529"/>
      <c r="AA418" s="2529"/>
      <c r="AB418" s="2529"/>
      <c r="AC418" s="2529"/>
      <c r="AD418" s="2529"/>
      <c r="AE418" s="1393"/>
      <c r="AF418" s="2529">
        <v>0</v>
      </c>
      <c r="AG418" s="2529"/>
      <c r="AH418" s="2529"/>
      <c r="AI418" s="2529"/>
      <c r="AJ418" s="2529"/>
      <c r="AK418" s="1379"/>
      <c r="AL418" s="1453">
        <f>IF($AL$421&gt;0,1,0)</f>
        <v>0</v>
      </c>
      <c r="AM418" s="1456"/>
      <c r="AN418" s="317"/>
    </row>
    <row r="419" spans="2:40" s="311" customFormat="1" x14ac:dyDescent="0.4">
      <c r="C419" s="1370" t="s">
        <v>1234</v>
      </c>
      <c r="D419" s="1363"/>
      <c r="E419" s="1363"/>
      <c r="F419" s="1363"/>
      <c r="G419" s="1377"/>
      <c r="H419" s="1377"/>
      <c r="I419" s="1377"/>
      <c r="J419" s="1377"/>
      <c r="K419" s="1377"/>
      <c r="L419" s="1377"/>
      <c r="M419" s="1377"/>
      <c r="N419" s="1377"/>
      <c r="O419" s="1377"/>
      <c r="P419" s="1377"/>
      <c r="Q419" s="1377"/>
      <c r="R419" s="1377"/>
      <c r="S419" s="1377"/>
      <c r="T419" s="1377"/>
      <c r="U419" s="1377"/>
      <c r="V419" s="1377"/>
      <c r="W419" s="1377"/>
      <c r="X419" s="1377"/>
      <c r="Y419" s="2529">
        <v>0</v>
      </c>
      <c r="Z419" s="2529"/>
      <c r="AA419" s="2529"/>
      <c r="AB419" s="2529"/>
      <c r="AC419" s="2529"/>
      <c r="AD419" s="2529"/>
      <c r="AE419" s="1393"/>
      <c r="AF419" s="2529">
        <v>0</v>
      </c>
      <c r="AG419" s="2529"/>
      <c r="AH419" s="2529"/>
      <c r="AI419" s="2529"/>
      <c r="AJ419" s="2529"/>
      <c r="AK419" s="1379"/>
      <c r="AL419" s="1453">
        <f>IF($AL$421&gt;0,1,0)</f>
        <v>0</v>
      </c>
      <c r="AM419" s="1456"/>
      <c r="AN419" s="317"/>
    </row>
    <row r="420" spans="2:40" s="311" customFormat="1" x14ac:dyDescent="0.4">
      <c r="C420" s="1370" t="s">
        <v>1235</v>
      </c>
      <c r="D420" s="1363"/>
      <c r="E420" s="1365"/>
      <c r="F420" s="1365"/>
      <c r="G420" s="1377"/>
      <c r="H420" s="1377"/>
      <c r="I420" s="1377"/>
      <c r="J420" s="1377"/>
      <c r="K420" s="1377"/>
      <c r="L420" s="1377"/>
      <c r="M420" s="1377"/>
      <c r="N420" s="1377"/>
      <c r="O420" s="1377"/>
      <c r="P420" s="1377"/>
      <c r="Q420" s="1377"/>
      <c r="R420" s="1377"/>
      <c r="S420" s="1377"/>
      <c r="T420" s="1377"/>
      <c r="U420" s="1377"/>
      <c r="V420" s="1377"/>
      <c r="W420" s="1377"/>
      <c r="X420" s="1377"/>
      <c r="Y420" s="2529">
        <v>0</v>
      </c>
      <c r="Z420" s="2529"/>
      <c r="AA420" s="2529"/>
      <c r="AB420" s="2529"/>
      <c r="AC420" s="2529"/>
      <c r="AD420" s="2529"/>
      <c r="AE420" s="1393"/>
      <c r="AF420" s="2529">
        <v>0</v>
      </c>
      <c r="AG420" s="2529"/>
      <c r="AH420" s="2529"/>
      <c r="AI420" s="2529"/>
      <c r="AJ420" s="2529"/>
      <c r="AK420" s="1379"/>
      <c r="AL420" s="1453">
        <f>IF($AL$421&gt;0,1,0)</f>
        <v>0</v>
      </c>
      <c r="AM420" s="1456"/>
      <c r="AN420" s="317"/>
    </row>
    <row r="421" spans="2:40" s="323" customFormat="1" x14ac:dyDescent="0.4">
      <c r="C421" s="1370"/>
      <c r="D421" s="1363"/>
      <c r="E421" s="1365"/>
      <c r="F421" s="1365"/>
      <c r="G421" s="1377"/>
      <c r="H421" s="1377"/>
      <c r="I421" s="1377"/>
      <c r="J421" s="1377"/>
      <c r="K421" s="1377" t="s">
        <v>331</v>
      </c>
      <c r="L421" s="1377"/>
      <c r="M421" s="1377"/>
      <c r="N421" s="1377"/>
      <c r="O421" s="1377"/>
      <c r="P421" s="1377"/>
      <c r="Q421" s="1377"/>
      <c r="R421" s="1377"/>
      <c r="S421" s="1377"/>
      <c r="T421" s="1377"/>
      <c r="U421" s="1377"/>
      <c r="V421" s="1377"/>
      <c r="W421" s="1377"/>
      <c r="X421" s="1377"/>
      <c r="Y421" s="2529">
        <f>+Y419+Y420</f>
        <v>0</v>
      </c>
      <c r="Z421" s="2529"/>
      <c r="AA421" s="2529"/>
      <c r="AB421" s="2529"/>
      <c r="AC421" s="2529"/>
      <c r="AD421" s="2529"/>
      <c r="AE421" s="1393"/>
      <c r="AF421" s="2529">
        <f>+AF419+AF420</f>
        <v>0</v>
      </c>
      <c r="AG421" s="2529"/>
      <c r="AH421" s="2529"/>
      <c r="AI421" s="2529"/>
      <c r="AJ421" s="2529"/>
      <c r="AK421" s="1379"/>
      <c r="AL421" s="1453">
        <f>IF(SUM(Q421:AK421)&gt;1,1,0)</f>
        <v>0</v>
      </c>
      <c r="AM421" s="1456"/>
      <c r="AN421" s="326"/>
    </row>
    <row r="422" spans="2:40" s="311" customFormat="1" x14ac:dyDescent="0.4">
      <c r="C422" s="1372" t="s">
        <v>2916</v>
      </c>
      <c r="D422" s="1391"/>
      <c r="E422" s="1374"/>
      <c r="F422" s="1374"/>
      <c r="G422" s="1380"/>
      <c r="H422" s="1380"/>
      <c r="I422" s="1380"/>
      <c r="J422" s="1380"/>
      <c r="K422" s="1380"/>
      <c r="L422" s="1380"/>
      <c r="M422" s="1380"/>
      <c r="N422" s="1380"/>
      <c r="O422" s="1380"/>
      <c r="P422" s="1380"/>
      <c r="Q422" s="1380"/>
      <c r="R422" s="1380"/>
      <c r="S422" s="1380"/>
      <c r="T422" s="1380"/>
      <c r="U422" s="1380"/>
      <c r="V422" s="1380"/>
      <c r="W422" s="1380"/>
      <c r="X422" s="1380"/>
      <c r="Y422" s="2537">
        <v>0</v>
      </c>
      <c r="Z422" s="2537"/>
      <c r="AA422" s="2537"/>
      <c r="AB422" s="2537"/>
      <c r="AC422" s="2537"/>
      <c r="AD422" s="2537"/>
      <c r="AE422" s="1399"/>
      <c r="AF422" s="2537">
        <v>0</v>
      </c>
      <c r="AG422" s="2537"/>
      <c r="AH422" s="2537"/>
      <c r="AI422" s="2537"/>
      <c r="AJ422" s="2537"/>
      <c r="AK422" s="1382"/>
      <c r="AL422" s="1453">
        <f>IF(SUM(Q422:AK422)&gt;1,1,0)</f>
        <v>0</v>
      </c>
      <c r="AM422" s="1458" t="s">
        <v>2914</v>
      </c>
      <c r="AN422" s="317"/>
    </row>
    <row r="423" spans="2:40" s="311" customFormat="1" ht="14" x14ac:dyDescent="0.4">
      <c r="C423" s="313"/>
      <c r="D423" s="313"/>
      <c r="E423" s="314"/>
      <c r="F423" s="314"/>
      <c r="G423" s="315"/>
      <c r="H423" s="315"/>
      <c r="I423" s="315"/>
      <c r="J423" s="315"/>
      <c r="K423" s="315"/>
      <c r="L423" s="315"/>
      <c r="M423" s="315"/>
      <c r="N423" s="315"/>
      <c r="O423" s="315"/>
      <c r="P423" s="315"/>
      <c r="Q423" s="338"/>
      <c r="R423" s="338"/>
      <c r="S423" s="338"/>
      <c r="T423" s="338"/>
      <c r="U423" s="338"/>
      <c r="V423" s="346"/>
      <c r="W423" s="346"/>
      <c r="X423" s="346"/>
      <c r="Y423" s="346"/>
      <c r="Z423" s="346"/>
      <c r="AA423" s="338"/>
      <c r="AB423" s="338"/>
      <c r="AC423" s="338"/>
      <c r="AD423" s="338"/>
      <c r="AE423" s="338"/>
      <c r="AF423" s="346"/>
      <c r="AG423" s="346"/>
      <c r="AH423" s="346"/>
      <c r="AI423" s="346"/>
      <c r="AJ423" s="346"/>
      <c r="AK423" s="315"/>
      <c r="AL423" s="1453">
        <v>1</v>
      </c>
      <c r="AM423" s="1458"/>
      <c r="AN423" s="317"/>
    </row>
    <row r="424" spans="2:40" s="311" customFormat="1" ht="14" x14ac:dyDescent="0.4">
      <c r="B424" s="327" t="s">
        <v>2747</v>
      </c>
      <c r="C424" s="322" t="s">
        <v>2917</v>
      </c>
      <c r="D424" s="313"/>
      <c r="E424" s="314"/>
      <c r="F424" s="314"/>
      <c r="G424" s="315"/>
      <c r="H424" s="315"/>
      <c r="I424" s="315"/>
      <c r="J424" s="315"/>
      <c r="K424" s="315"/>
      <c r="L424" s="315"/>
      <c r="M424" s="315"/>
      <c r="N424" s="315"/>
      <c r="O424" s="315"/>
      <c r="P424" s="315"/>
      <c r="Q424" s="338"/>
      <c r="R424" s="338"/>
      <c r="S424" s="338"/>
      <c r="T424" s="338"/>
      <c r="U424" s="338"/>
      <c r="V424" s="346"/>
      <c r="W424" s="346"/>
      <c r="X424" s="346"/>
      <c r="Y424" s="346"/>
      <c r="Z424" s="346"/>
      <c r="AA424" s="338"/>
      <c r="AB424" s="338"/>
      <c r="AC424" s="338"/>
      <c r="AD424" s="338"/>
      <c r="AE424" s="338"/>
      <c r="AF424" s="346"/>
      <c r="AG424" s="346"/>
      <c r="AH424" s="346"/>
      <c r="AI424" s="346"/>
      <c r="AJ424" s="346"/>
      <c r="AK424" s="315"/>
      <c r="AL424" s="1453">
        <v>1</v>
      </c>
      <c r="AM424" s="1458"/>
      <c r="AN424" s="317"/>
    </row>
    <row r="425" spans="2:40" s="311" customFormat="1" x14ac:dyDescent="0.4">
      <c r="C425" s="1517"/>
      <c r="D425" s="1511"/>
      <c r="E425" s="1512"/>
      <c r="F425" s="1512"/>
      <c r="G425" s="1513"/>
      <c r="H425" s="1513"/>
      <c r="I425" s="1513"/>
      <c r="J425" s="1513"/>
      <c r="K425" s="1513"/>
      <c r="L425" s="1513"/>
      <c r="M425" s="1514"/>
      <c r="N425" s="1514"/>
      <c r="O425" s="1514"/>
      <c r="P425" s="1514"/>
      <c r="Q425" s="1518"/>
      <c r="R425" s="1518"/>
      <c r="S425" s="1518"/>
      <c r="T425" s="1518"/>
      <c r="U425" s="1518"/>
      <c r="V425" s="1518"/>
      <c r="W425" s="1518"/>
      <c r="X425" s="1519"/>
      <c r="Y425" s="2531" t="s">
        <v>329</v>
      </c>
      <c r="Z425" s="2531"/>
      <c r="AA425" s="2531"/>
      <c r="AB425" s="2531"/>
      <c r="AC425" s="2531"/>
      <c r="AD425" s="2532"/>
      <c r="AE425" s="1874"/>
      <c r="AF425" s="2555" t="s">
        <v>330</v>
      </c>
      <c r="AG425" s="2526"/>
      <c r="AH425" s="2526"/>
      <c r="AI425" s="2526"/>
      <c r="AJ425" s="2527"/>
      <c r="AK425" s="1874"/>
      <c r="AL425" s="1453">
        <f>+AL426</f>
        <v>0</v>
      </c>
      <c r="AM425" s="1458"/>
      <c r="AN425" s="317"/>
    </row>
    <row r="426" spans="2:40" s="311" customFormat="1" x14ac:dyDescent="0.4">
      <c r="C426" s="1369"/>
      <c r="D426" s="1360" t="s">
        <v>2918</v>
      </c>
      <c r="E426" s="1362"/>
      <c r="F426" s="1362"/>
      <c r="G426" s="1375"/>
      <c r="H426" s="1375"/>
      <c r="I426" s="1375"/>
      <c r="J426" s="1375"/>
      <c r="K426" s="1375"/>
      <c r="L426" s="1375"/>
      <c r="M426" s="1375"/>
      <c r="N426" s="1375"/>
      <c r="O426" s="1375"/>
      <c r="P426" s="1375"/>
      <c r="Q426" s="1392"/>
      <c r="R426" s="1392"/>
      <c r="S426" s="1392"/>
      <c r="T426" s="1392"/>
      <c r="U426" s="1392"/>
      <c r="V426" s="1412"/>
      <c r="W426" s="1412"/>
      <c r="X426" s="1412"/>
      <c r="Y426" s="2528">
        <f>+SUMIF(CDSPS_TK,AM426,CDSPS_CKN)</f>
        <v>0</v>
      </c>
      <c r="Z426" s="2528"/>
      <c r="AA426" s="2528"/>
      <c r="AB426" s="2528"/>
      <c r="AC426" s="2528"/>
      <c r="AD426" s="2528"/>
      <c r="AE426" s="1392"/>
      <c r="AF426" s="2528">
        <f>+SUMIF(CDSPS_TK,AM426,CDSPS_DKN)</f>
        <v>0</v>
      </c>
      <c r="AG426" s="2528"/>
      <c r="AH426" s="2528"/>
      <c r="AI426" s="2528"/>
      <c r="AJ426" s="2528"/>
      <c r="AK426" s="1376"/>
      <c r="AL426" s="1453">
        <f>IF(SUM(Q426:AK426)&gt;1,1,0)</f>
        <v>0</v>
      </c>
      <c r="AM426" s="1459">
        <v>332</v>
      </c>
      <c r="AN426" s="317"/>
    </row>
    <row r="427" spans="2:40" s="311" customFormat="1" x14ac:dyDescent="0.4">
      <c r="C427" s="1370"/>
      <c r="D427" s="1363"/>
      <c r="E427" s="1365" t="s">
        <v>2919</v>
      </c>
      <c r="F427" s="1365"/>
      <c r="G427" s="1377"/>
      <c r="H427" s="1377"/>
      <c r="I427" s="1377"/>
      <c r="J427" s="1377"/>
      <c r="K427" s="1377"/>
      <c r="L427" s="1377"/>
      <c r="M427" s="1377"/>
      <c r="N427" s="1377"/>
      <c r="O427" s="1377"/>
      <c r="P427" s="1377"/>
      <c r="Q427" s="1393"/>
      <c r="R427" s="1393"/>
      <c r="S427" s="1393"/>
      <c r="T427" s="1393"/>
      <c r="U427" s="1393"/>
      <c r="V427" s="1413"/>
      <c r="W427" s="1413"/>
      <c r="X427" s="1413"/>
      <c r="Y427" s="1413"/>
      <c r="Z427" s="1413"/>
      <c r="AA427" s="1393"/>
      <c r="AB427" s="1393"/>
      <c r="AC427" s="1393"/>
      <c r="AD427" s="1393"/>
      <c r="AE427" s="1393"/>
      <c r="AF427" s="1413"/>
      <c r="AG427" s="1413"/>
      <c r="AH427" s="1413"/>
      <c r="AI427" s="1413"/>
      <c r="AJ427" s="1413"/>
      <c r="AK427" s="1379"/>
      <c r="AL427" s="1453">
        <v>0</v>
      </c>
      <c r="AM427" s="1458"/>
      <c r="AN427" s="317"/>
    </row>
    <row r="428" spans="2:40" s="311" customFormat="1" x14ac:dyDescent="0.4">
      <c r="C428" s="1372"/>
      <c r="D428" s="1391"/>
      <c r="E428" s="1374" t="s">
        <v>2920</v>
      </c>
      <c r="F428" s="1374"/>
      <c r="G428" s="1380"/>
      <c r="H428" s="1380"/>
      <c r="I428" s="1380"/>
      <c r="J428" s="1380"/>
      <c r="K428" s="1380"/>
      <c r="L428" s="1380"/>
      <c r="M428" s="1380"/>
      <c r="N428" s="1380"/>
      <c r="O428" s="1380"/>
      <c r="P428" s="1380"/>
      <c r="Q428" s="1399"/>
      <c r="R428" s="1399"/>
      <c r="S428" s="1399"/>
      <c r="T428" s="1399"/>
      <c r="U428" s="1399"/>
      <c r="V428" s="1420"/>
      <c r="W428" s="1420"/>
      <c r="X428" s="1420"/>
      <c r="Y428" s="1420"/>
      <c r="Z428" s="1420"/>
      <c r="AA428" s="1399"/>
      <c r="AB428" s="1399"/>
      <c r="AC428" s="1399"/>
      <c r="AD428" s="1399"/>
      <c r="AE428" s="1399"/>
      <c r="AF428" s="1420"/>
      <c r="AG428" s="1420"/>
      <c r="AH428" s="1420"/>
      <c r="AI428" s="1420"/>
      <c r="AJ428" s="1420"/>
      <c r="AK428" s="1382"/>
      <c r="AL428" s="1453">
        <v>0</v>
      </c>
      <c r="AM428" s="1458"/>
      <c r="AN428" s="317"/>
    </row>
    <row r="429" spans="2:40" s="311" customFormat="1" ht="14" x14ac:dyDescent="0.4">
      <c r="C429" s="313"/>
      <c r="D429" s="313"/>
      <c r="E429" s="314"/>
      <c r="F429" s="314"/>
      <c r="G429" s="315"/>
      <c r="H429" s="315"/>
      <c r="I429" s="315"/>
      <c r="J429" s="315"/>
      <c r="K429" s="315"/>
      <c r="L429" s="315"/>
      <c r="M429" s="315"/>
      <c r="N429" s="315"/>
      <c r="O429" s="315"/>
      <c r="P429" s="315"/>
      <c r="Q429" s="338"/>
      <c r="R429" s="338"/>
      <c r="S429" s="338"/>
      <c r="T429" s="338"/>
      <c r="U429" s="338"/>
      <c r="V429" s="346"/>
      <c r="W429" s="346"/>
      <c r="X429" s="346"/>
      <c r="Y429" s="346"/>
      <c r="Z429" s="346"/>
      <c r="AA429" s="338"/>
      <c r="AB429" s="338"/>
      <c r="AC429" s="338"/>
      <c r="AD429" s="338"/>
      <c r="AE429" s="338"/>
      <c r="AF429" s="346"/>
      <c r="AG429" s="346"/>
      <c r="AH429" s="346"/>
      <c r="AI429" s="346"/>
      <c r="AJ429" s="346"/>
      <c r="AK429" s="315"/>
      <c r="AL429" s="1453">
        <v>1</v>
      </c>
      <c r="AM429" s="1458"/>
      <c r="AN429" s="317"/>
    </row>
    <row r="430" spans="2:40" s="311" customFormat="1" ht="14" x14ac:dyDescent="0.4">
      <c r="B430" s="327" t="s">
        <v>2749</v>
      </c>
      <c r="C430" s="322" t="s">
        <v>2921</v>
      </c>
      <c r="D430" s="322"/>
      <c r="E430" s="314"/>
      <c r="F430" s="314"/>
      <c r="G430" s="315"/>
      <c r="H430" s="315"/>
      <c r="I430" s="315"/>
      <c r="J430" s="315"/>
      <c r="K430" s="315"/>
      <c r="L430" s="315"/>
      <c r="M430" s="315"/>
      <c r="N430" s="315"/>
      <c r="O430" s="315"/>
      <c r="P430" s="315"/>
      <c r="Q430" s="315"/>
      <c r="R430" s="315"/>
      <c r="S430" s="315"/>
      <c r="T430" s="315"/>
      <c r="U430" s="315"/>
      <c r="V430" s="347"/>
      <c r="W430" s="347"/>
      <c r="X430" s="347"/>
      <c r="Y430" s="347"/>
      <c r="Z430" s="347"/>
      <c r="AA430" s="315"/>
      <c r="AB430" s="315"/>
      <c r="AC430" s="315"/>
      <c r="AD430" s="315"/>
      <c r="AE430" s="315"/>
      <c r="AF430" s="347"/>
      <c r="AG430" s="347"/>
      <c r="AH430" s="347"/>
      <c r="AI430" s="347"/>
      <c r="AJ430" s="347"/>
      <c r="AK430" s="315"/>
      <c r="AL430" s="1453">
        <v>1</v>
      </c>
      <c r="AM430" s="1456"/>
      <c r="AN430" s="317"/>
    </row>
    <row r="431" spans="2:40" s="323" customFormat="1" ht="32.25" customHeight="1" x14ac:dyDescent="0.4">
      <c r="C431" s="1510"/>
      <c r="D431" s="1516"/>
      <c r="E431" s="1512"/>
      <c r="F431" s="1512"/>
      <c r="G431" s="1513"/>
      <c r="H431" s="1513"/>
      <c r="I431" s="1513"/>
      <c r="J431" s="1513"/>
      <c r="K431" s="1513"/>
      <c r="L431" s="1513"/>
      <c r="M431" s="1514"/>
      <c r="N431" s="1514"/>
      <c r="O431" s="1514"/>
      <c r="P431" s="1515"/>
      <c r="Q431" s="2526" t="s">
        <v>330</v>
      </c>
      <c r="R431" s="2526"/>
      <c r="S431" s="2526"/>
      <c r="T431" s="2526"/>
      <c r="U431" s="2526"/>
      <c r="V431" s="2526" t="s">
        <v>1236</v>
      </c>
      <c r="W431" s="2526"/>
      <c r="X431" s="2526"/>
      <c r="Y431" s="2526"/>
      <c r="Z431" s="2526"/>
      <c r="AA431" s="2526" t="s">
        <v>1237</v>
      </c>
      <c r="AB431" s="2526"/>
      <c r="AC431" s="2526"/>
      <c r="AD431" s="2526"/>
      <c r="AE431" s="2526"/>
      <c r="AF431" s="2532" t="s">
        <v>329</v>
      </c>
      <c r="AG431" s="2542"/>
      <c r="AH431" s="2542"/>
      <c r="AI431" s="2542"/>
      <c r="AJ431" s="2542"/>
      <c r="AK431" s="1874"/>
      <c r="AL431" s="1454">
        <f>IF(SUM($AL$444+$AL$446)&gt;0,1,0)</f>
        <v>0</v>
      </c>
      <c r="AM431" s="1456"/>
      <c r="AN431" s="326"/>
    </row>
    <row r="432" spans="2:40" s="311" customFormat="1" x14ac:dyDescent="0.4">
      <c r="C432" s="1369" t="s">
        <v>2922</v>
      </c>
      <c r="D432" s="1360"/>
      <c r="E432" s="1362"/>
      <c r="F432" s="1362"/>
      <c r="G432" s="1375"/>
      <c r="H432" s="1375"/>
      <c r="I432" s="1375"/>
      <c r="J432" s="1375"/>
      <c r="K432" s="1375"/>
      <c r="L432" s="1375"/>
      <c r="M432" s="1375"/>
      <c r="N432" s="1375"/>
      <c r="O432" s="1375"/>
      <c r="P432" s="1375"/>
      <c r="Q432" s="2536"/>
      <c r="R432" s="2536"/>
      <c r="S432" s="2536"/>
      <c r="T432" s="2536"/>
      <c r="U432" s="2536"/>
      <c r="V432" s="2535"/>
      <c r="W432" s="2535"/>
      <c r="X432" s="2535"/>
      <c r="Y432" s="2535"/>
      <c r="Z432" s="2535"/>
      <c r="AA432" s="2536"/>
      <c r="AB432" s="2536"/>
      <c r="AC432" s="2536"/>
      <c r="AD432" s="2536"/>
      <c r="AE432" s="2536"/>
      <c r="AF432" s="2535"/>
      <c r="AG432" s="2535"/>
      <c r="AH432" s="2535"/>
      <c r="AI432" s="2535"/>
      <c r="AJ432" s="2535"/>
      <c r="AK432" s="1376"/>
      <c r="AL432" s="1453">
        <v>0</v>
      </c>
      <c r="AM432" s="1456"/>
      <c r="AN432" s="317"/>
    </row>
    <row r="433" spans="2:40" s="311" customFormat="1" x14ac:dyDescent="0.4">
      <c r="C433" s="1388"/>
      <c r="D433" s="1363" t="s">
        <v>1238</v>
      </c>
      <c r="E433" s="1365"/>
      <c r="F433" s="1365"/>
      <c r="G433" s="1377"/>
      <c r="H433" s="1377"/>
      <c r="I433" s="1377"/>
      <c r="J433" s="1377"/>
      <c r="K433" s="1377"/>
      <c r="L433" s="1377"/>
      <c r="M433" s="1377"/>
      <c r="N433" s="1377"/>
      <c r="O433" s="1377"/>
      <c r="P433" s="1377"/>
      <c r="Q433" s="2529">
        <v>0</v>
      </c>
      <c r="R433" s="2529"/>
      <c r="S433" s="2529"/>
      <c r="T433" s="2529"/>
      <c r="U433" s="2529"/>
      <c r="V433" s="2529">
        <v>0</v>
      </c>
      <c r="W433" s="2529"/>
      <c r="X433" s="2529"/>
      <c r="Y433" s="2529"/>
      <c r="Z433" s="2529"/>
      <c r="AA433" s="2529">
        <v>0</v>
      </c>
      <c r="AB433" s="2529"/>
      <c r="AC433" s="2529"/>
      <c r="AD433" s="2529"/>
      <c r="AE433" s="2529"/>
      <c r="AF433" s="2569">
        <f t="shared" ref="AF433:AF443" si="23">+Q433+V433-AA433</f>
        <v>0</v>
      </c>
      <c r="AG433" s="2569"/>
      <c r="AH433" s="2569"/>
      <c r="AI433" s="2569"/>
      <c r="AJ433" s="2569"/>
      <c r="AK433" s="1379"/>
      <c r="AL433" s="1453">
        <f>IF(SUM(Q433:AK433)&gt;1,1,0)</f>
        <v>0</v>
      </c>
      <c r="AM433" s="1459">
        <v>33311</v>
      </c>
      <c r="AN433" s="348" t="s">
        <v>2923</v>
      </c>
    </row>
    <row r="434" spans="2:40" s="311" customFormat="1" x14ac:dyDescent="0.4">
      <c r="C434" s="1388"/>
      <c r="D434" s="1363" t="s">
        <v>1239</v>
      </c>
      <c r="E434" s="1365"/>
      <c r="F434" s="1365"/>
      <c r="G434" s="1377"/>
      <c r="H434" s="1377"/>
      <c r="I434" s="1377"/>
      <c r="J434" s="1377"/>
      <c r="K434" s="1377"/>
      <c r="L434" s="1377"/>
      <c r="M434" s="1377"/>
      <c r="N434" s="1377"/>
      <c r="O434" s="1377"/>
      <c r="P434" s="1377"/>
      <c r="Q434" s="2529">
        <f t="shared" ref="Q434:Q443" si="24">+SUMIF(CDSPS_TK,AM434,CDSPS_DKC)</f>
        <v>0</v>
      </c>
      <c r="R434" s="2529"/>
      <c r="S434" s="2529"/>
      <c r="T434" s="2529"/>
      <c r="U434" s="2529"/>
      <c r="V434" s="2529">
        <f t="shared" ref="V434:V443" si="25">+SUMIF(CDSPS_TK,AM434,CDSPS_PSC)</f>
        <v>0</v>
      </c>
      <c r="W434" s="2529"/>
      <c r="X434" s="2529"/>
      <c r="Y434" s="2529"/>
      <c r="Z434" s="2529"/>
      <c r="AA434" s="2529">
        <f t="shared" ref="AA434:AA443" si="26">+SUMIF(CDSPS_TK,AM434,CDSPS_PSN)</f>
        <v>0</v>
      </c>
      <c r="AB434" s="2529"/>
      <c r="AC434" s="2529"/>
      <c r="AD434" s="2529"/>
      <c r="AE434" s="2529"/>
      <c r="AF434" s="2569">
        <f t="shared" si="23"/>
        <v>0</v>
      </c>
      <c r="AG434" s="2569"/>
      <c r="AH434" s="2569"/>
      <c r="AI434" s="2569"/>
      <c r="AJ434" s="2569"/>
      <c r="AK434" s="1379"/>
      <c r="AL434" s="1453">
        <f t="shared" ref="AL434:AL441" si="27">IF(SUM(Q434:AK434)&gt;1,1,0)</f>
        <v>0</v>
      </c>
      <c r="AM434" s="1459">
        <v>33312</v>
      </c>
      <c r="AN434" s="317"/>
    </row>
    <row r="435" spans="2:40" s="311" customFormat="1" x14ac:dyDescent="0.4">
      <c r="C435" s="1388"/>
      <c r="D435" s="1363" t="s">
        <v>1240</v>
      </c>
      <c r="E435" s="1365"/>
      <c r="F435" s="1365"/>
      <c r="G435" s="1377"/>
      <c r="H435" s="1377"/>
      <c r="I435" s="1377"/>
      <c r="J435" s="1377"/>
      <c r="K435" s="1377"/>
      <c r="L435" s="1377"/>
      <c r="M435" s="1377"/>
      <c r="N435" s="1377"/>
      <c r="O435" s="1377"/>
      <c r="P435" s="1377"/>
      <c r="Q435" s="2529">
        <f t="shared" si="24"/>
        <v>0</v>
      </c>
      <c r="R435" s="2529"/>
      <c r="S435" s="2529"/>
      <c r="T435" s="2529"/>
      <c r="U435" s="2529"/>
      <c r="V435" s="2529">
        <f t="shared" si="25"/>
        <v>0</v>
      </c>
      <c r="W435" s="2529"/>
      <c r="X435" s="2529"/>
      <c r="Y435" s="2529"/>
      <c r="Z435" s="2529"/>
      <c r="AA435" s="2529">
        <f t="shared" si="26"/>
        <v>0</v>
      </c>
      <c r="AB435" s="2529"/>
      <c r="AC435" s="2529"/>
      <c r="AD435" s="2529"/>
      <c r="AE435" s="2529"/>
      <c r="AF435" s="2569">
        <f t="shared" si="23"/>
        <v>0</v>
      </c>
      <c r="AG435" s="2569"/>
      <c r="AH435" s="2569"/>
      <c r="AI435" s="2569"/>
      <c r="AJ435" s="2569"/>
      <c r="AK435" s="1379"/>
      <c r="AL435" s="1453">
        <f t="shared" si="27"/>
        <v>0</v>
      </c>
      <c r="AM435" s="1459">
        <v>3332</v>
      </c>
      <c r="AN435" s="317"/>
    </row>
    <row r="436" spans="2:40" s="311" customFormat="1" x14ac:dyDescent="0.4">
      <c r="C436" s="1388"/>
      <c r="D436" s="1363" t="s">
        <v>1241</v>
      </c>
      <c r="E436" s="1365"/>
      <c r="F436" s="1365"/>
      <c r="G436" s="1377"/>
      <c r="H436" s="1377"/>
      <c r="I436" s="1377"/>
      <c r="J436" s="1377"/>
      <c r="K436" s="1377"/>
      <c r="L436" s="1377"/>
      <c r="M436" s="1377"/>
      <c r="N436" s="1377"/>
      <c r="O436" s="1377"/>
      <c r="P436" s="1377"/>
      <c r="Q436" s="2529">
        <f t="shared" si="24"/>
        <v>0</v>
      </c>
      <c r="R436" s="2529"/>
      <c r="S436" s="2529"/>
      <c r="T436" s="2529"/>
      <c r="U436" s="2529"/>
      <c r="V436" s="2529">
        <f t="shared" si="25"/>
        <v>0</v>
      </c>
      <c r="W436" s="2529"/>
      <c r="X436" s="2529"/>
      <c r="Y436" s="2529"/>
      <c r="Z436" s="2529"/>
      <c r="AA436" s="2529">
        <f t="shared" si="26"/>
        <v>0</v>
      </c>
      <c r="AB436" s="2529"/>
      <c r="AC436" s="2529"/>
      <c r="AD436" s="2529"/>
      <c r="AE436" s="2529"/>
      <c r="AF436" s="2569">
        <f t="shared" si="23"/>
        <v>0</v>
      </c>
      <c r="AG436" s="2569"/>
      <c r="AH436" s="2569"/>
      <c r="AI436" s="2569"/>
      <c r="AJ436" s="2569"/>
      <c r="AK436" s="1379"/>
      <c r="AL436" s="1453">
        <f t="shared" si="27"/>
        <v>0</v>
      </c>
      <c r="AM436" s="1459">
        <v>3333</v>
      </c>
      <c r="AN436" s="317"/>
    </row>
    <row r="437" spans="2:40" s="311" customFormat="1" x14ac:dyDescent="0.4">
      <c r="C437" s="1388"/>
      <c r="D437" s="1363" t="s">
        <v>1242</v>
      </c>
      <c r="E437" s="1365"/>
      <c r="F437" s="1365"/>
      <c r="G437" s="1377"/>
      <c r="H437" s="1377"/>
      <c r="I437" s="1377"/>
      <c r="J437" s="1377"/>
      <c r="K437" s="1377"/>
      <c r="L437" s="1377"/>
      <c r="M437" s="1377"/>
      <c r="N437" s="1377"/>
      <c r="O437" s="1377"/>
      <c r="P437" s="1377"/>
      <c r="Q437" s="2529">
        <v>0</v>
      </c>
      <c r="R437" s="2529"/>
      <c r="S437" s="2529"/>
      <c r="T437" s="2529"/>
      <c r="U437" s="2529"/>
      <c r="V437" s="2529">
        <f t="shared" si="25"/>
        <v>0</v>
      </c>
      <c r="W437" s="2529"/>
      <c r="X437" s="2529"/>
      <c r="Y437" s="2529"/>
      <c r="Z437" s="2529"/>
      <c r="AA437" s="2529">
        <f t="shared" si="26"/>
        <v>0</v>
      </c>
      <c r="AB437" s="2529"/>
      <c r="AC437" s="2529"/>
      <c r="AD437" s="2529"/>
      <c r="AE437" s="2529"/>
      <c r="AF437" s="2569">
        <f t="shared" si="23"/>
        <v>0</v>
      </c>
      <c r="AG437" s="2569"/>
      <c r="AH437" s="2569"/>
      <c r="AI437" s="2569"/>
      <c r="AJ437" s="2569"/>
      <c r="AK437" s="1379"/>
      <c r="AL437" s="1453">
        <f t="shared" si="27"/>
        <v>0</v>
      </c>
      <c r="AM437" s="1459">
        <v>3334</v>
      </c>
      <c r="AN437" s="317"/>
    </row>
    <row r="438" spans="2:40" s="311" customFormat="1" x14ac:dyDescent="0.4">
      <c r="C438" s="1388"/>
      <c r="D438" s="1363" t="s">
        <v>1243</v>
      </c>
      <c r="E438" s="1365"/>
      <c r="F438" s="1365"/>
      <c r="G438" s="1377"/>
      <c r="H438" s="1377"/>
      <c r="I438" s="1377"/>
      <c r="J438" s="1377"/>
      <c r="K438" s="1377"/>
      <c r="L438" s="1377"/>
      <c r="M438" s="1377"/>
      <c r="N438" s="1377"/>
      <c r="O438" s="1377"/>
      <c r="P438" s="1377"/>
      <c r="Q438" s="2529">
        <f t="shared" si="24"/>
        <v>0</v>
      </c>
      <c r="R438" s="2529"/>
      <c r="S438" s="2529"/>
      <c r="T438" s="2529"/>
      <c r="U438" s="2529"/>
      <c r="V438" s="2529">
        <f t="shared" si="25"/>
        <v>0</v>
      </c>
      <c r="W438" s="2529"/>
      <c r="X438" s="2529"/>
      <c r="Y438" s="2529"/>
      <c r="Z438" s="2529"/>
      <c r="AA438" s="2529">
        <f t="shared" si="26"/>
        <v>0</v>
      </c>
      <c r="AB438" s="2529"/>
      <c r="AC438" s="2529"/>
      <c r="AD438" s="2529"/>
      <c r="AE438" s="2529"/>
      <c r="AF438" s="2569">
        <f t="shared" si="23"/>
        <v>0</v>
      </c>
      <c r="AG438" s="2569"/>
      <c r="AH438" s="2569"/>
      <c r="AI438" s="2569"/>
      <c r="AJ438" s="2569"/>
      <c r="AK438" s="1379"/>
      <c r="AL438" s="1453">
        <f t="shared" si="27"/>
        <v>0</v>
      </c>
      <c r="AM438" s="1459">
        <v>3335</v>
      </c>
      <c r="AN438" s="317"/>
    </row>
    <row r="439" spans="2:40" s="311" customFormat="1" x14ac:dyDescent="0.4">
      <c r="C439" s="1388"/>
      <c r="D439" s="1363" t="s">
        <v>1244</v>
      </c>
      <c r="E439" s="1365"/>
      <c r="F439" s="1365"/>
      <c r="G439" s="1377"/>
      <c r="H439" s="1377"/>
      <c r="I439" s="1377"/>
      <c r="J439" s="1377"/>
      <c r="K439" s="1377"/>
      <c r="L439" s="1377"/>
      <c r="M439" s="1377"/>
      <c r="N439" s="1377"/>
      <c r="O439" s="1377"/>
      <c r="P439" s="1377"/>
      <c r="Q439" s="2529">
        <f t="shared" si="24"/>
        <v>0</v>
      </c>
      <c r="R439" s="2529"/>
      <c r="S439" s="2529"/>
      <c r="T439" s="2529"/>
      <c r="U439" s="2529"/>
      <c r="V439" s="2529">
        <f t="shared" si="25"/>
        <v>0</v>
      </c>
      <c r="W439" s="2529"/>
      <c r="X439" s="2529"/>
      <c r="Y439" s="2529"/>
      <c r="Z439" s="2529"/>
      <c r="AA439" s="2529">
        <f t="shared" si="26"/>
        <v>0</v>
      </c>
      <c r="AB439" s="2529"/>
      <c r="AC439" s="2529"/>
      <c r="AD439" s="2529"/>
      <c r="AE439" s="2529"/>
      <c r="AF439" s="2569">
        <f t="shared" si="23"/>
        <v>0</v>
      </c>
      <c r="AG439" s="2569"/>
      <c r="AH439" s="2569"/>
      <c r="AI439" s="2569"/>
      <c r="AJ439" s="2569"/>
      <c r="AK439" s="1379"/>
      <c r="AL439" s="1453">
        <f t="shared" si="27"/>
        <v>0</v>
      </c>
      <c r="AM439" s="1459">
        <v>3336</v>
      </c>
      <c r="AN439" s="317"/>
    </row>
    <row r="440" spans="2:40" s="311" customFormat="1" x14ac:dyDescent="0.4">
      <c r="C440" s="1388"/>
      <c r="D440" s="1363" t="s">
        <v>1245</v>
      </c>
      <c r="E440" s="1365"/>
      <c r="F440" s="1365"/>
      <c r="G440" s="1377"/>
      <c r="H440" s="1377"/>
      <c r="I440" s="1377"/>
      <c r="J440" s="1377"/>
      <c r="K440" s="1377"/>
      <c r="L440" s="1377"/>
      <c r="M440" s="1377"/>
      <c r="N440" s="1377"/>
      <c r="O440" s="1377"/>
      <c r="P440" s="1377"/>
      <c r="Q440" s="2529">
        <f t="shared" si="24"/>
        <v>0</v>
      </c>
      <c r="R440" s="2529"/>
      <c r="S440" s="2529"/>
      <c r="T440" s="2529"/>
      <c r="U440" s="2529"/>
      <c r="V440" s="2529">
        <f t="shared" si="25"/>
        <v>0</v>
      </c>
      <c r="W440" s="2529"/>
      <c r="X440" s="2529"/>
      <c r="Y440" s="2529"/>
      <c r="Z440" s="2529"/>
      <c r="AA440" s="2529">
        <f t="shared" si="26"/>
        <v>0</v>
      </c>
      <c r="AB440" s="2529"/>
      <c r="AC440" s="2529"/>
      <c r="AD440" s="2529"/>
      <c r="AE440" s="2529"/>
      <c r="AF440" s="2569">
        <f t="shared" si="23"/>
        <v>0</v>
      </c>
      <c r="AG440" s="2569"/>
      <c r="AH440" s="2569"/>
      <c r="AI440" s="2569"/>
      <c r="AJ440" s="2569"/>
      <c r="AK440" s="1379"/>
      <c r="AL440" s="1453">
        <f t="shared" si="27"/>
        <v>0</v>
      </c>
      <c r="AM440" s="1459">
        <v>3337</v>
      </c>
      <c r="AN440" s="317"/>
    </row>
    <row r="441" spans="2:40" s="311" customFormat="1" x14ac:dyDescent="0.4">
      <c r="C441" s="1388"/>
      <c r="D441" s="1363" t="s">
        <v>1246</v>
      </c>
      <c r="E441" s="1365"/>
      <c r="F441" s="1365"/>
      <c r="G441" s="1377"/>
      <c r="H441" s="1377"/>
      <c r="I441" s="1377"/>
      <c r="J441" s="1377"/>
      <c r="K441" s="1377"/>
      <c r="L441" s="1377"/>
      <c r="M441" s="1377"/>
      <c r="N441" s="1377"/>
      <c r="O441" s="1377"/>
      <c r="P441" s="1377"/>
      <c r="Q441" s="2529">
        <f t="shared" si="24"/>
        <v>0</v>
      </c>
      <c r="R441" s="2529"/>
      <c r="S441" s="2529"/>
      <c r="T441" s="2529"/>
      <c r="U441" s="2529"/>
      <c r="V441" s="2529">
        <f t="shared" si="25"/>
        <v>0</v>
      </c>
      <c r="W441" s="2529"/>
      <c r="X441" s="2529"/>
      <c r="Y441" s="2529"/>
      <c r="Z441" s="2529"/>
      <c r="AA441" s="2529">
        <f t="shared" si="26"/>
        <v>0</v>
      </c>
      <c r="AB441" s="2529"/>
      <c r="AC441" s="2529"/>
      <c r="AD441" s="2529"/>
      <c r="AE441" s="2529"/>
      <c r="AF441" s="2569">
        <f t="shared" si="23"/>
        <v>0</v>
      </c>
      <c r="AG441" s="2569"/>
      <c r="AH441" s="2569"/>
      <c r="AI441" s="2569"/>
      <c r="AJ441" s="2569"/>
      <c r="AK441" s="1379"/>
      <c r="AL441" s="1453">
        <f t="shared" si="27"/>
        <v>0</v>
      </c>
      <c r="AM441" s="1459">
        <v>33381</v>
      </c>
      <c r="AN441" s="317"/>
    </row>
    <row r="442" spans="2:40" s="311" customFormat="1" x14ac:dyDescent="0.4">
      <c r="C442" s="1388"/>
      <c r="D442" s="1363" t="s">
        <v>1247</v>
      </c>
      <c r="E442" s="1365"/>
      <c r="F442" s="1365"/>
      <c r="G442" s="1377"/>
      <c r="H442" s="1377"/>
      <c r="I442" s="1377"/>
      <c r="J442" s="1377"/>
      <c r="K442" s="1377"/>
      <c r="L442" s="1377"/>
      <c r="M442" s="1377"/>
      <c r="N442" s="1377"/>
      <c r="O442" s="1377"/>
      <c r="P442" s="1377"/>
      <c r="Q442" s="2529">
        <f t="shared" si="24"/>
        <v>0</v>
      </c>
      <c r="R442" s="2529"/>
      <c r="S442" s="2529"/>
      <c r="T442" s="2529"/>
      <c r="U442" s="2529"/>
      <c r="V442" s="2529">
        <f t="shared" si="25"/>
        <v>0</v>
      </c>
      <c r="W442" s="2529"/>
      <c r="X442" s="2529"/>
      <c r="Y442" s="2529"/>
      <c r="Z442" s="2529"/>
      <c r="AA442" s="2529">
        <f t="shared" si="26"/>
        <v>0</v>
      </c>
      <c r="AB442" s="2529"/>
      <c r="AC442" s="2529"/>
      <c r="AD442" s="2529"/>
      <c r="AE442" s="2529"/>
      <c r="AF442" s="2569">
        <f t="shared" si="23"/>
        <v>0</v>
      </c>
      <c r="AG442" s="2569"/>
      <c r="AH442" s="2569"/>
      <c r="AI442" s="2569"/>
      <c r="AJ442" s="2569"/>
      <c r="AK442" s="1379"/>
      <c r="AL442" s="1453">
        <f>IF(SUM(Q442:AK442)&gt;1,1,0)</f>
        <v>0</v>
      </c>
      <c r="AM442" s="1459">
        <v>33382</v>
      </c>
      <c r="AN442" s="317"/>
    </row>
    <row r="443" spans="2:40" s="311" customFormat="1" x14ac:dyDescent="0.4">
      <c r="C443" s="1388"/>
      <c r="D443" s="1363" t="s">
        <v>1248</v>
      </c>
      <c r="E443" s="1365"/>
      <c r="F443" s="1365"/>
      <c r="G443" s="1377"/>
      <c r="H443" s="1377"/>
      <c r="I443" s="1377"/>
      <c r="J443" s="1377"/>
      <c r="K443" s="1377"/>
      <c r="L443" s="1377"/>
      <c r="M443" s="1377"/>
      <c r="N443" s="1377"/>
      <c r="O443" s="1377"/>
      <c r="P443" s="1377"/>
      <c r="Q443" s="2529">
        <f t="shared" si="24"/>
        <v>0</v>
      </c>
      <c r="R443" s="2529"/>
      <c r="S443" s="2529"/>
      <c r="T443" s="2529"/>
      <c r="U443" s="2529"/>
      <c r="V443" s="2529">
        <f t="shared" si="25"/>
        <v>0</v>
      </c>
      <c r="W443" s="2529"/>
      <c r="X443" s="2529"/>
      <c r="Y443" s="2529"/>
      <c r="Z443" s="2529"/>
      <c r="AA443" s="2529">
        <f t="shared" si="26"/>
        <v>0</v>
      </c>
      <c r="AB443" s="2529"/>
      <c r="AC443" s="2529"/>
      <c r="AD443" s="2529"/>
      <c r="AE443" s="2529"/>
      <c r="AF443" s="2569">
        <f t="shared" si="23"/>
        <v>0</v>
      </c>
      <c r="AG443" s="2569"/>
      <c r="AH443" s="2569"/>
      <c r="AI443" s="2569"/>
      <c r="AJ443" s="2569"/>
      <c r="AK443" s="1379"/>
      <c r="AL443" s="1453">
        <f>IF(SUM(Q443:AK443)&gt;1,1,0)</f>
        <v>0</v>
      </c>
      <c r="AM443" s="1459">
        <v>3339</v>
      </c>
      <c r="AN443" s="317"/>
    </row>
    <row r="444" spans="2:40" s="323" customFormat="1" x14ac:dyDescent="0.4">
      <c r="C444" s="1370"/>
      <c r="D444" s="1363"/>
      <c r="E444" s="1365"/>
      <c r="F444" s="1365"/>
      <c r="G444" s="1377"/>
      <c r="H444" s="1377"/>
      <c r="I444" s="1377"/>
      <c r="J444" s="1377"/>
      <c r="K444" s="1377" t="s">
        <v>331</v>
      </c>
      <c r="L444" s="1377"/>
      <c r="M444" s="1377"/>
      <c r="N444" s="1377"/>
      <c r="O444" s="1377"/>
      <c r="P444" s="1377"/>
      <c r="Q444" s="2529">
        <f>SUM(Q432:U443)</f>
        <v>0</v>
      </c>
      <c r="R444" s="2529"/>
      <c r="S444" s="2529"/>
      <c r="T444" s="2529"/>
      <c r="U444" s="2529"/>
      <c r="V444" s="2529">
        <f>SUM(V432:Z443)</f>
        <v>0</v>
      </c>
      <c r="W444" s="2529"/>
      <c r="X444" s="2529"/>
      <c r="Y444" s="2529"/>
      <c r="Z444" s="2529"/>
      <c r="AA444" s="2529">
        <f>SUM(AA432:AE443)</f>
        <v>0</v>
      </c>
      <c r="AB444" s="2529"/>
      <c r="AC444" s="2529"/>
      <c r="AD444" s="2529"/>
      <c r="AE444" s="2529"/>
      <c r="AF444" s="2529">
        <f>SUM(AF432:AJ443)</f>
        <v>0</v>
      </c>
      <c r="AG444" s="2529"/>
      <c r="AH444" s="2529"/>
      <c r="AI444" s="2529"/>
      <c r="AJ444" s="2529"/>
      <c r="AK444" s="1379"/>
      <c r="AL444" s="1453">
        <f>IF(SUM(Q444:AK444)&gt;1,1,0)</f>
        <v>0</v>
      </c>
      <c r="AM444" s="1456"/>
      <c r="AN444" s="326"/>
    </row>
    <row r="445" spans="2:40" s="311" customFormat="1" x14ac:dyDescent="0.4">
      <c r="C445" s="1370" t="s">
        <v>2924</v>
      </c>
      <c r="D445" s="1363"/>
      <c r="E445" s="1365"/>
      <c r="F445" s="1365"/>
      <c r="G445" s="1377"/>
      <c r="H445" s="1377"/>
      <c r="I445" s="1377"/>
      <c r="J445" s="1377"/>
      <c r="K445" s="1377"/>
      <c r="L445" s="1377"/>
      <c r="M445" s="1377"/>
      <c r="N445" s="1377"/>
      <c r="O445" s="1377"/>
      <c r="P445" s="1377"/>
      <c r="Q445" s="2529"/>
      <c r="R445" s="2529"/>
      <c r="S445" s="2529"/>
      <c r="T445" s="2529"/>
      <c r="U445" s="2529"/>
      <c r="V445" s="2569"/>
      <c r="W445" s="2569"/>
      <c r="X445" s="2569"/>
      <c r="Y445" s="2569"/>
      <c r="Z445" s="2569"/>
      <c r="AA445" s="2529"/>
      <c r="AB445" s="2529"/>
      <c r="AC445" s="2529"/>
      <c r="AD445" s="2529"/>
      <c r="AE445" s="2529"/>
      <c r="AF445" s="2569"/>
      <c r="AG445" s="2569"/>
      <c r="AH445" s="2569"/>
      <c r="AI445" s="2569"/>
      <c r="AJ445" s="2569"/>
      <c r="AK445" s="1379"/>
      <c r="AL445" s="1453">
        <f>IF(AL446&gt;0,1,0)</f>
        <v>0</v>
      </c>
      <c r="AM445" s="1456"/>
      <c r="AN445" s="317"/>
    </row>
    <row r="446" spans="2:40" s="323" customFormat="1" x14ac:dyDescent="0.4">
      <c r="C446" s="1372"/>
      <c r="D446" s="1391"/>
      <c r="E446" s="1374"/>
      <c r="F446" s="1374"/>
      <c r="G446" s="1380"/>
      <c r="H446" s="1380"/>
      <c r="I446" s="1380"/>
      <c r="J446" s="1380"/>
      <c r="K446" s="1380" t="s">
        <v>331</v>
      </c>
      <c r="L446" s="1380"/>
      <c r="M446" s="1380"/>
      <c r="N446" s="1380"/>
      <c r="O446" s="1380"/>
      <c r="P446" s="1380"/>
      <c r="Q446" s="2537">
        <f>SUM(Q445)</f>
        <v>0</v>
      </c>
      <c r="R446" s="2537"/>
      <c r="S446" s="2537"/>
      <c r="T446" s="2537"/>
      <c r="U446" s="2537"/>
      <c r="V446" s="2537">
        <f>SUM(V445)</f>
        <v>0</v>
      </c>
      <c r="W446" s="2537"/>
      <c r="X446" s="2537"/>
      <c r="Y446" s="2537"/>
      <c r="Z446" s="2537"/>
      <c r="AA446" s="2537">
        <f>SUM(AA445)</f>
        <v>0</v>
      </c>
      <c r="AB446" s="2537"/>
      <c r="AC446" s="2537"/>
      <c r="AD446" s="2537"/>
      <c r="AE446" s="2537"/>
      <c r="AF446" s="2537">
        <f>SUM(AF445)</f>
        <v>0</v>
      </c>
      <c r="AG446" s="2537"/>
      <c r="AH446" s="2537"/>
      <c r="AI446" s="2537"/>
      <c r="AJ446" s="2537"/>
      <c r="AK446" s="1382"/>
      <c r="AL446" s="1453">
        <f>IF(SUM(Q446:AK446)&gt;1,1,0)</f>
        <v>0</v>
      </c>
      <c r="AM446" s="1456"/>
      <c r="AN446" s="326"/>
    </row>
    <row r="447" spans="2:40" s="323" customFormat="1" ht="14" x14ac:dyDescent="0.4">
      <c r="C447" s="322"/>
      <c r="D447" s="322"/>
      <c r="E447" s="324"/>
      <c r="F447" s="324"/>
      <c r="G447" s="325"/>
      <c r="H447" s="325"/>
      <c r="I447" s="325"/>
      <c r="J447" s="325"/>
      <c r="K447" s="325"/>
      <c r="L447" s="325"/>
      <c r="M447" s="325"/>
      <c r="N447" s="325"/>
      <c r="O447" s="325"/>
      <c r="P447" s="325"/>
      <c r="Q447" s="343"/>
      <c r="R447" s="343"/>
      <c r="S447" s="343"/>
      <c r="T447" s="343"/>
      <c r="U447" s="343"/>
      <c r="V447" s="343"/>
      <c r="W447" s="343"/>
      <c r="X447" s="343"/>
      <c r="Y447" s="343"/>
      <c r="Z447" s="343"/>
      <c r="AA447" s="343"/>
      <c r="AB447" s="343"/>
      <c r="AC447" s="343"/>
      <c r="AD447" s="343"/>
      <c r="AE447" s="343"/>
      <c r="AF447" s="343"/>
      <c r="AG447" s="343"/>
      <c r="AH447" s="343"/>
      <c r="AI447" s="343"/>
      <c r="AJ447" s="343"/>
      <c r="AK447" s="325"/>
      <c r="AL447" s="1453">
        <v>1</v>
      </c>
      <c r="AM447" s="1456"/>
      <c r="AN447" s="326"/>
    </row>
    <row r="448" spans="2:40" s="323" customFormat="1" ht="14" x14ac:dyDescent="0.4">
      <c r="B448" s="327" t="s">
        <v>2751</v>
      </c>
      <c r="C448" s="322" t="s">
        <v>2925</v>
      </c>
      <c r="D448" s="322"/>
      <c r="E448" s="324"/>
      <c r="F448" s="324"/>
      <c r="G448" s="325"/>
      <c r="H448" s="325"/>
      <c r="I448" s="325"/>
      <c r="J448" s="325"/>
      <c r="K448" s="325"/>
      <c r="L448" s="325"/>
      <c r="M448" s="325"/>
      <c r="N448" s="325"/>
      <c r="O448" s="325"/>
      <c r="P448" s="325"/>
      <c r="Q448" s="325"/>
      <c r="R448" s="325"/>
      <c r="S448" s="325"/>
      <c r="T448" s="325"/>
      <c r="U448" s="325"/>
      <c r="V448" s="325"/>
      <c r="W448" s="325"/>
      <c r="X448" s="325"/>
      <c r="Y448" s="325"/>
      <c r="Z448" s="325"/>
      <c r="AA448" s="325"/>
      <c r="AB448" s="325"/>
      <c r="AC448" s="325"/>
      <c r="AD448" s="325"/>
      <c r="AE448" s="325"/>
      <c r="AF448" s="325"/>
      <c r="AG448" s="325"/>
      <c r="AH448" s="325"/>
      <c r="AI448" s="325"/>
      <c r="AJ448" s="325"/>
      <c r="AK448" s="325"/>
      <c r="AL448" s="1453">
        <v>1</v>
      </c>
      <c r="AM448" s="1461"/>
      <c r="AN448" s="337" t="s">
        <v>2914</v>
      </c>
    </row>
    <row r="449" spans="2:40" s="323" customFormat="1" ht="16" customHeight="1" x14ac:dyDescent="0.4">
      <c r="C449" s="1510"/>
      <c r="D449" s="1511"/>
      <c r="E449" s="1512"/>
      <c r="F449" s="1512"/>
      <c r="G449" s="1513"/>
      <c r="H449" s="1513"/>
      <c r="I449" s="1513"/>
      <c r="J449" s="1513"/>
      <c r="K449" s="1513"/>
      <c r="L449" s="1513"/>
      <c r="M449" s="1514"/>
      <c r="N449" s="1514"/>
      <c r="O449" s="1514"/>
      <c r="P449" s="1514"/>
      <c r="Q449" s="1514"/>
      <c r="R449" s="1514"/>
      <c r="S449" s="1514"/>
      <c r="T449" s="1514"/>
      <c r="U449" s="1514"/>
      <c r="V449" s="1514"/>
      <c r="W449" s="1514"/>
      <c r="X449" s="1515"/>
      <c r="Y449" s="2531" t="s">
        <v>329</v>
      </c>
      <c r="Z449" s="2531"/>
      <c r="AA449" s="2531"/>
      <c r="AB449" s="2531"/>
      <c r="AC449" s="2531"/>
      <c r="AD449" s="2532"/>
      <c r="AE449" s="1874"/>
      <c r="AF449" s="2555" t="s">
        <v>330</v>
      </c>
      <c r="AG449" s="2526"/>
      <c r="AH449" s="2526"/>
      <c r="AI449" s="2526"/>
      <c r="AJ449" s="2527"/>
      <c r="AK449" s="1874"/>
      <c r="AL449" s="1453">
        <f>IF($AL$458&gt;0,1,0)</f>
        <v>0</v>
      </c>
      <c r="AM449" s="1456"/>
      <c r="AN449" s="326"/>
    </row>
    <row r="450" spans="2:40" s="311" customFormat="1" x14ac:dyDescent="0.4">
      <c r="C450" s="1369" t="s">
        <v>1185</v>
      </c>
      <c r="D450" s="1360"/>
      <c r="E450" s="1362"/>
      <c r="F450" s="1362"/>
      <c r="G450" s="1375"/>
      <c r="H450" s="1375"/>
      <c r="I450" s="1375"/>
      <c r="J450" s="1375"/>
      <c r="K450" s="1375"/>
      <c r="L450" s="1375"/>
      <c r="M450" s="1375"/>
      <c r="N450" s="1375"/>
      <c r="O450" s="1375"/>
      <c r="P450" s="1375"/>
      <c r="Q450" s="1375"/>
      <c r="R450" s="1375"/>
      <c r="S450" s="1375"/>
      <c r="T450" s="1375"/>
      <c r="U450" s="1375"/>
      <c r="V450" s="1375"/>
      <c r="W450" s="1375"/>
      <c r="X450" s="1375"/>
      <c r="Y450" s="2528">
        <f>+SUMIF(CDSPS_TK,AM450,CDSPS_CKC)</f>
        <v>0</v>
      </c>
      <c r="Z450" s="2528"/>
      <c r="AA450" s="2528"/>
      <c r="AB450" s="2528"/>
      <c r="AC450" s="2528"/>
      <c r="AD450" s="2528"/>
      <c r="AE450" s="1392"/>
      <c r="AF450" s="2528">
        <f>+SUMIF(CDSPS_TK,AM450,CDSPS_DKC)</f>
        <v>0</v>
      </c>
      <c r="AG450" s="2528"/>
      <c r="AH450" s="2528"/>
      <c r="AI450" s="2528"/>
      <c r="AJ450" s="2528"/>
      <c r="AK450" s="1376"/>
      <c r="AL450" s="1453">
        <f>IF(SUM(AL451:AL454)&gt;0,1,0)</f>
        <v>0</v>
      </c>
      <c r="AM450" s="1459">
        <v>335</v>
      </c>
      <c r="AN450" s="317"/>
    </row>
    <row r="451" spans="2:40" s="311" customFormat="1" x14ac:dyDescent="0.4">
      <c r="C451" s="1388"/>
      <c r="D451" s="1363" t="s">
        <v>1249</v>
      </c>
      <c r="E451" s="1365"/>
      <c r="F451" s="1365"/>
      <c r="G451" s="1377"/>
      <c r="H451" s="1377"/>
      <c r="I451" s="1377"/>
      <c r="J451" s="1377"/>
      <c r="K451" s="1377"/>
      <c r="L451" s="1377"/>
      <c r="M451" s="1377"/>
      <c r="N451" s="1377"/>
      <c r="O451" s="1377"/>
      <c r="P451" s="1377"/>
      <c r="Q451" s="1377"/>
      <c r="R451" s="1377"/>
      <c r="S451" s="1377"/>
      <c r="T451" s="1377"/>
      <c r="U451" s="1377"/>
      <c r="V451" s="1377"/>
      <c r="W451" s="1377"/>
      <c r="X451" s="1377"/>
      <c r="Y451" s="2529"/>
      <c r="Z451" s="2529"/>
      <c r="AA451" s="2529"/>
      <c r="AB451" s="2529"/>
      <c r="AC451" s="2529"/>
      <c r="AD451" s="2529"/>
      <c r="AE451" s="1393"/>
      <c r="AF451" s="2529"/>
      <c r="AG451" s="2529"/>
      <c r="AH451" s="2529"/>
      <c r="AI451" s="2529"/>
      <c r="AJ451" s="2529"/>
      <c r="AK451" s="1379"/>
      <c r="AL451" s="1453">
        <f>IF(SUM(Y451:AK451)&gt;1,1,0)</f>
        <v>0</v>
      </c>
      <c r="AM451" s="1456"/>
      <c r="AN451" s="317"/>
    </row>
    <row r="452" spans="2:40" s="311" customFormat="1" x14ac:dyDescent="0.4">
      <c r="C452" s="1388"/>
      <c r="D452" s="1363" t="s">
        <v>1250</v>
      </c>
      <c r="E452" s="1365"/>
      <c r="F452" s="1365"/>
      <c r="G452" s="1377"/>
      <c r="H452" s="1377"/>
      <c r="I452" s="1377"/>
      <c r="J452" s="1377"/>
      <c r="K452" s="1377"/>
      <c r="L452" s="1377"/>
      <c r="M452" s="1377"/>
      <c r="N452" s="1377"/>
      <c r="O452" s="1377"/>
      <c r="P452" s="1377"/>
      <c r="Q452" s="1377"/>
      <c r="R452" s="1377"/>
      <c r="S452" s="1377"/>
      <c r="T452" s="1377"/>
      <c r="U452" s="1377"/>
      <c r="V452" s="1377"/>
      <c r="W452" s="1377"/>
      <c r="X452" s="1377"/>
      <c r="Y452" s="2529"/>
      <c r="Z452" s="2529"/>
      <c r="AA452" s="2529"/>
      <c r="AB452" s="2529"/>
      <c r="AC452" s="2529"/>
      <c r="AD452" s="2529"/>
      <c r="AE452" s="1393"/>
      <c r="AF452" s="2529"/>
      <c r="AG452" s="2529"/>
      <c r="AH452" s="2529"/>
      <c r="AI452" s="2529"/>
      <c r="AJ452" s="2529"/>
      <c r="AK452" s="1379"/>
      <c r="AL452" s="1453">
        <f>IF(SUM(Y452:AK452)&gt;1,1,0)</f>
        <v>0</v>
      </c>
      <c r="AM452" s="1456"/>
      <c r="AN452" s="317"/>
    </row>
    <row r="453" spans="2:40" s="311" customFormat="1" x14ac:dyDescent="0.4">
      <c r="C453" s="1388"/>
      <c r="D453" s="1363" t="s">
        <v>2926</v>
      </c>
      <c r="E453" s="1365"/>
      <c r="F453" s="1365"/>
      <c r="G453" s="1377"/>
      <c r="H453" s="1377"/>
      <c r="I453" s="1377"/>
      <c r="J453" s="1377"/>
      <c r="K453" s="1377"/>
      <c r="L453" s="1377"/>
      <c r="M453" s="1377"/>
      <c r="N453" s="1377"/>
      <c r="O453" s="1377"/>
      <c r="P453" s="1377"/>
      <c r="Q453" s="1377"/>
      <c r="R453" s="1377"/>
      <c r="S453" s="1377"/>
      <c r="T453" s="1377"/>
      <c r="U453" s="1377"/>
      <c r="V453" s="1377"/>
      <c r="W453" s="1377"/>
      <c r="X453" s="1377"/>
      <c r="Y453" s="2529"/>
      <c r="Z453" s="2529"/>
      <c r="AA453" s="2529"/>
      <c r="AB453" s="2529"/>
      <c r="AC453" s="2529"/>
      <c r="AD453" s="2529"/>
      <c r="AE453" s="1393"/>
      <c r="AF453" s="2529"/>
      <c r="AG453" s="2529"/>
      <c r="AH453" s="2529"/>
      <c r="AI453" s="2529"/>
      <c r="AJ453" s="2529"/>
      <c r="AK453" s="1379"/>
      <c r="AL453" s="1453">
        <f>IF(SUM(Y453:AK453)&gt;1,1,0)</f>
        <v>0</v>
      </c>
      <c r="AM453" s="1456"/>
      <c r="AN453" s="317"/>
    </row>
    <row r="454" spans="2:40" s="311" customFormat="1" x14ac:dyDescent="0.4">
      <c r="C454" s="1388"/>
      <c r="D454" s="1363" t="s">
        <v>1251</v>
      </c>
      <c r="E454" s="1365"/>
      <c r="F454" s="1365"/>
      <c r="G454" s="1377"/>
      <c r="H454" s="1377"/>
      <c r="I454" s="1377"/>
      <c r="J454" s="1377"/>
      <c r="K454" s="1377"/>
      <c r="L454" s="1377"/>
      <c r="M454" s="1377"/>
      <c r="N454" s="1377"/>
      <c r="O454" s="1377"/>
      <c r="P454" s="1377"/>
      <c r="Q454" s="1377"/>
      <c r="R454" s="1377"/>
      <c r="S454" s="1377"/>
      <c r="T454" s="1377"/>
      <c r="U454" s="1377"/>
      <c r="V454" s="1377"/>
      <c r="W454" s="1377"/>
      <c r="X454" s="1377"/>
      <c r="Y454" s="2529">
        <f>+Y450</f>
        <v>0</v>
      </c>
      <c r="Z454" s="2529"/>
      <c r="AA454" s="2529"/>
      <c r="AB454" s="2529"/>
      <c r="AC454" s="2529"/>
      <c r="AD454" s="2529"/>
      <c r="AE454" s="1393"/>
      <c r="AF454" s="2529">
        <f>+AF450</f>
        <v>0</v>
      </c>
      <c r="AG454" s="2529"/>
      <c r="AH454" s="2529"/>
      <c r="AI454" s="2529"/>
      <c r="AJ454" s="2529"/>
      <c r="AK454" s="1379"/>
      <c r="AL454" s="1453">
        <f>IF(SUM(Y454:AK454)&gt;1,1,0)</f>
        <v>0</v>
      </c>
      <c r="AM454" s="1456"/>
      <c r="AN454" s="317"/>
    </row>
    <row r="455" spans="2:40" s="311" customFormat="1" x14ac:dyDescent="0.4">
      <c r="C455" s="1370" t="s">
        <v>1252</v>
      </c>
      <c r="D455" s="1363"/>
      <c r="E455" s="1365"/>
      <c r="F455" s="1365"/>
      <c r="G455" s="1377"/>
      <c r="H455" s="1377"/>
      <c r="I455" s="1377"/>
      <c r="J455" s="1377"/>
      <c r="K455" s="1377"/>
      <c r="L455" s="1377"/>
      <c r="M455" s="1377"/>
      <c r="N455" s="1377"/>
      <c r="O455" s="1377"/>
      <c r="P455" s="1377"/>
      <c r="Q455" s="1377"/>
      <c r="R455" s="1377"/>
      <c r="S455" s="1377"/>
      <c r="T455" s="1377"/>
      <c r="U455" s="1377"/>
      <c r="V455" s="1377"/>
      <c r="W455" s="1377"/>
      <c r="X455" s="1377"/>
      <c r="Y455" s="2529">
        <f>SUM(Y456:AC457)</f>
        <v>0</v>
      </c>
      <c r="Z455" s="2529"/>
      <c r="AA455" s="2529"/>
      <c r="AB455" s="2529"/>
      <c r="AC455" s="2529"/>
      <c r="AD455" s="2529"/>
      <c r="AE455" s="1393"/>
      <c r="AF455" s="2529">
        <f>SUM(AF456:AJ457)</f>
        <v>0</v>
      </c>
      <c r="AG455" s="2529"/>
      <c r="AH455" s="2529"/>
      <c r="AI455" s="2529"/>
      <c r="AJ455" s="2529"/>
      <c r="AK455" s="1379"/>
      <c r="AL455" s="1453">
        <f>IF(SUM(AL456:AL457)&gt;0,1,0)</f>
        <v>0</v>
      </c>
      <c r="AM455" s="1456"/>
      <c r="AN455" s="337" t="s">
        <v>2914</v>
      </c>
    </row>
    <row r="456" spans="2:40" s="311" customFormat="1" x14ac:dyDescent="0.4">
      <c r="C456" s="1388"/>
      <c r="D456" s="1363" t="s">
        <v>1253</v>
      </c>
      <c r="E456" s="1365"/>
      <c r="F456" s="1365"/>
      <c r="G456" s="1377"/>
      <c r="H456" s="1377"/>
      <c r="I456" s="1377"/>
      <c r="J456" s="1377"/>
      <c r="K456" s="1377"/>
      <c r="L456" s="1377"/>
      <c r="M456" s="1377"/>
      <c r="N456" s="1377"/>
      <c r="O456" s="1377"/>
      <c r="P456" s="1377"/>
      <c r="Q456" s="1377"/>
      <c r="R456" s="1377"/>
      <c r="S456" s="1377"/>
      <c r="T456" s="1377"/>
      <c r="U456" s="1377"/>
      <c r="V456" s="1377"/>
      <c r="W456" s="1377"/>
      <c r="X456" s="1377"/>
      <c r="Y456" s="2529"/>
      <c r="Z456" s="2529"/>
      <c r="AA456" s="2529"/>
      <c r="AB456" s="2529"/>
      <c r="AC456" s="2529"/>
      <c r="AD456" s="2529"/>
      <c r="AE456" s="1393"/>
      <c r="AF456" s="2529"/>
      <c r="AG456" s="2529"/>
      <c r="AH456" s="2529"/>
      <c r="AI456" s="2529"/>
      <c r="AJ456" s="2529"/>
      <c r="AK456" s="1379"/>
      <c r="AL456" s="1453">
        <f>IF(SUM(Y456:AK456)&gt;1,1,0)</f>
        <v>0</v>
      </c>
      <c r="AM456" s="1456"/>
      <c r="AN456" s="317"/>
    </row>
    <row r="457" spans="2:40" s="311" customFormat="1" x14ac:dyDescent="0.4">
      <c r="C457" s="1388"/>
      <c r="D457" s="1363" t="s">
        <v>2898</v>
      </c>
      <c r="E457" s="1365"/>
      <c r="F457" s="1365"/>
      <c r="G457" s="1377"/>
      <c r="H457" s="1377"/>
      <c r="I457" s="1377"/>
      <c r="J457" s="1377"/>
      <c r="K457" s="1377"/>
      <c r="L457" s="1377"/>
      <c r="M457" s="1377"/>
      <c r="N457" s="1377"/>
      <c r="O457" s="1377"/>
      <c r="P457" s="1377"/>
      <c r="Q457" s="1377"/>
      <c r="R457" s="1377"/>
      <c r="S457" s="1377"/>
      <c r="T457" s="1377"/>
      <c r="U457" s="1377"/>
      <c r="V457" s="1377"/>
      <c r="W457" s="1377"/>
      <c r="X457" s="1377"/>
      <c r="Y457" s="2529"/>
      <c r="Z457" s="2529"/>
      <c r="AA457" s="2529"/>
      <c r="AB457" s="2529"/>
      <c r="AC457" s="2529"/>
      <c r="AD457" s="2529"/>
      <c r="AE457" s="1393"/>
      <c r="AF457" s="2529"/>
      <c r="AG457" s="2529"/>
      <c r="AH457" s="2529"/>
      <c r="AI457" s="2529"/>
      <c r="AJ457" s="2529"/>
      <c r="AK457" s="1379"/>
      <c r="AL457" s="1453">
        <f>IF(SUM(Y457:AK457)&gt;1,1,0)</f>
        <v>0</v>
      </c>
      <c r="AM457" s="1456"/>
      <c r="AN457" s="317"/>
    </row>
    <row r="458" spans="2:40" s="323" customFormat="1" x14ac:dyDescent="0.4">
      <c r="C458" s="1372"/>
      <c r="D458" s="1391"/>
      <c r="E458" s="1373"/>
      <c r="F458" s="1374"/>
      <c r="G458" s="1380"/>
      <c r="H458" s="1380"/>
      <c r="I458" s="1380"/>
      <c r="J458" s="1380"/>
      <c r="K458" s="1380" t="s">
        <v>331</v>
      </c>
      <c r="L458" s="1380"/>
      <c r="M458" s="1380"/>
      <c r="N458" s="1380"/>
      <c r="O458" s="1380"/>
      <c r="P458" s="1380"/>
      <c r="Q458" s="1380"/>
      <c r="R458" s="1380"/>
      <c r="S458" s="1380"/>
      <c r="T458" s="1380"/>
      <c r="U458" s="1380"/>
      <c r="V458" s="1380"/>
      <c r="W458" s="1380"/>
      <c r="X458" s="1380"/>
      <c r="Y458" s="2537">
        <f>Y450+Y455</f>
        <v>0</v>
      </c>
      <c r="Z458" s="2537"/>
      <c r="AA458" s="2537"/>
      <c r="AB458" s="2537"/>
      <c r="AC458" s="2537"/>
      <c r="AD458" s="2537"/>
      <c r="AE458" s="1399"/>
      <c r="AF458" s="2537">
        <f>AF450+AF455</f>
        <v>0</v>
      </c>
      <c r="AG458" s="2537"/>
      <c r="AH458" s="2537"/>
      <c r="AI458" s="2537"/>
      <c r="AJ458" s="2537"/>
      <c r="AK458" s="1382"/>
      <c r="AL458" s="1453">
        <f>IF(SUM(Y458:AK458)&gt;1,1,0)</f>
        <v>0</v>
      </c>
      <c r="AM458" s="1456"/>
      <c r="AN458" s="326"/>
    </row>
    <row r="459" spans="2:40" s="323" customFormat="1" ht="14" x14ac:dyDescent="0.4">
      <c r="C459" s="322"/>
      <c r="D459" s="322"/>
      <c r="E459" s="324"/>
      <c r="F459" s="324"/>
      <c r="G459" s="325"/>
      <c r="H459" s="325"/>
      <c r="I459" s="325"/>
      <c r="J459" s="325"/>
      <c r="K459" s="325"/>
      <c r="L459" s="325"/>
      <c r="M459" s="325"/>
      <c r="N459" s="325"/>
      <c r="O459" s="325"/>
      <c r="P459" s="325"/>
      <c r="Q459" s="325"/>
      <c r="R459" s="325"/>
      <c r="S459" s="325"/>
      <c r="T459" s="325"/>
      <c r="U459" s="325"/>
      <c r="V459" s="325"/>
      <c r="W459" s="325"/>
      <c r="X459" s="325"/>
      <c r="Y459" s="343"/>
      <c r="Z459" s="343"/>
      <c r="AA459" s="343"/>
      <c r="AB459" s="343"/>
      <c r="AC459" s="343"/>
      <c r="AD459" s="343"/>
      <c r="AE459" s="343"/>
      <c r="AF459" s="343"/>
      <c r="AG459" s="343"/>
      <c r="AH459" s="343"/>
      <c r="AI459" s="343"/>
      <c r="AJ459" s="343"/>
      <c r="AK459" s="325"/>
      <c r="AL459" s="1453">
        <v>1</v>
      </c>
      <c r="AM459" s="1456"/>
      <c r="AN459" s="326"/>
    </row>
    <row r="460" spans="2:40" s="323" customFormat="1" ht="14" x14ac:dyDescent="0.4">
      <c r="B460" s="327" t="s">
        <v>2753</v>
      </c>
      <c r="C460" s="322" t="s">
        <v>2927</v>
      </c>
      <c r="D460" s="322"/>
      <c r="E460" s="324"/>
      <c r="F460" s="324"/>
      <c r="G460" s="325"/>
      <c r="H460" s="325"/>
      <c r="I460" s="325"/>
      <c r="J460" s="325"/>
      <c r="K460" s="325"/>
      <c r="L460" s="325"/>
      <c r="M460" s="325"/>
      <c r="N460" s="325"/>
      <c r="O460" s="325"/>
      <c r="P460" s="325"/>
      <c r="Q460" s="325"/>
      <c r="R460" s="325"/>
      <c r="S460" s="325"/>
      <c r="T460" s="325"/>
      <c r="U460" s="325"/>
      <c r="V460" s="325"/>
      <c r="W460" s="325"/>
      <c r="X460" s="325"/>
      <c r="Y460" s="344"/>
      <c r="Z460" s="344"/>
      <c r="AA460" s="344"/>
      <c r="AB460" s="344"/>
      <c r="AC460" s="344"/>
      <c r="AD460" s="325"/>
      <c r="AE460" s="325"/>
      <c r="AF460" s="344"/>
      <c r="AG460" s="344"/>
      <c r="AH460" s="344"/>
      <c r="AI460" s="344"/>
      <c r="AJ460" s="344"/>
      <c r="AK460" s="325"/>
      <c r="AL460" s="1453">
        <v>1</v>
      </c>
      <c r="AM460" s="1456"/>
      <c r="AN460" s="326"/>
    </row>
    <row r="461" spans="2:40" s="323" customFormat="1" ht="16" customHeight="1" x14ac:dyDescent="0.4">
      <c r="C461" s="1510"/>
      <c r="D461" s="1511"/>
      <c r="E461" s="1512"/>
      <c r="F461" s="1512"/>
      <c r="G461" s="1513"/>
      <c r="H461" s="1513"/>
      <c r="I461" s="1513"/>
      <c r="J461" s="1513"/>
      <c r="K461" s="1513"/>
      <c r="L461" s="1513"/>
      <c r="M461" s="1514"/>
      <c r="N461" s="1514"/>
      <c r="O461" s="1514"/>
      <c r="P461" s="1514"/>
      <c r="Q461" s="1514"/>
      <c r="R461" s="1514"/>
      <c r="S461" s="1514"/>
      <c r="T461" s="1514"/>
      <c r="U461" s="1514"/>
      <c r="V461" s="1514"/>
      <c r="W461" s="1514"/>
      <c r="X461" s="1515"/>
      <c r="Y461" s="2531" t="s">
        <v>329</v>
      </c>
      <c r="Z461" s="2531"/>
      <c r="AA461" s="2531"/>
      <c r="AB461" s="2531"/>
      <c r="AC461" s="2531"/>
      <c r="AD461" s="2532"/>
      <c r="AE461" s="1874"/>
      <c r="AF461" s="2555" t="s">
        <v>330</v>
      </c>
      <c r="AG461" s="2526"/>
      <c r="AH461" s="2526"/>
      <c r="AI461" s="2526"/>
      <c r="AJ461" s="2527"/>
      <c r="AK461" s="1874"/>
      <c r="AL461" s="1453">
        <f>IF((AL470+AL471+AL473)&gt;0,1,0)</f>
        <v>0</v>
      </c>
      <c r="AM461" s="1456"/>
      <c r="AN461" s="326"/>
    </row>
    <row r="462" spans="2:40" s="311" customFormat="1" x14ac:dyDescent="0.4">
      <c r="C462" s="1369" t="s">
        <v>1185</v>
      </c>
      <c r="D462" s="1360"/>
      <c r="E462" s="1362"/>
      <c r="F462" s="1362"/>
      <c r="G462" s="1375"/>
      <c r="H462" s="1375"/>
      <c r="I462" s="1375"/>
      <c r="J462" s="1375"/>
      <c r="K462" s="1375"/>
      <c r="L462" s="1375"/>
      <c r="M462" s="1375"/>
      <c r="N462" s="1375"/>
      <c r="O462" s="1375"/>
      <c r="P462" s="1375"/>
      <c r="Q462" s="1375"/>
      <c r="R462" s="1375"/>
      <c r="S462" s="1375"/>
      <c r="T462" s="1375"/>
      <c r="U462" s="1375"/>
      <c r="V462" s="1375"/>
      <c r="W462" s="1375"/>
      <c r="X462" s="1375"/>
      <c r="Y462" s="2528"/>
      <c r="Z462" s="2528"/>
      <c r="AA462" s="2528"/>
      <c r="AB462" s="2528"/>
      <c r="AC462" s="2528"/>
      <c r="AD462" s="2528"/>
      <c r="AE462" s="1392"/>
      <c r="AF462" s="2528"/>
      <c r="AG462" s="2528"/>
      <c r="AH462" s="2528"/>
      <c r="AI462" s="2528"/>
      <c r="AJ462" s="2528"/>
      <c r="AK462" s="1376"/>
      <c r="AL462" s="1453">
        <f>IF(AL470&gt;0,1,0)</f>
        <v>0</v>
      </c>
      <c r="AM462" s="1456"/>
      <c r="AN462" s="317"/>
    </row>
    <row r="463" spans="2:40" s="311" customFormat="1" x14ac:dyDescent="0.4">
      <c r="C463" s="1388"/>
      <c r="D463" s="1363" t="s">
        <v>1255</v>
      </c>
      <c r="E463" s="1365"/>
      <c r="F463" s="1365"/>
      <c r="G463" s="1377"/>
      <c r="H463" s="1377"/>
      <c r="I463" s="1377"/>
      <c r="J463" s="1377"/>
      <c r="K463" s="1377"/>
      <c r="L463" s="1377"/>
      <c r="M463" s="1377"/>
      <c r="N463" s="1377"/>
      <c r="O463" s="1377"/>
      <c r="P463" s="1377"/>
      <c r="Q463" s="1377"/>
      <c r="R463" s="1377"/>
      <c r="S463" s="1377"/>
      <c r="T463" s="1377"/>
      <c r="U463" s="1377"/>
      <c r="V463" s="1377"/>
      <c r="W463" s="1377"/>
      <c r="X463" s="1377"/>
      <c r="Y463" s="2529">
        <f t="shared" ref="Y463:Y469" si="28">+SUMIF(CDSPS_TK,AM463,CDSPS_CKC)</f>
        <v>0</v>
      </c>
      <c r="Z463" s="2529"/>
      <c r="AA463" s="2529"/>
      <c r="AB463" s="2529"/>
      <c r="AC463" s="2529"/>
      <c r="AD463" s="2529"/>
      <c r="AE463" s="1393"/>
      <c r="AF463" s="2529">
        <f t="shared" ref="AF463:AF469" si="29">+SUMIF(CDSPS_TK,AM463,CDSPS_DKC)</f>
        <v>0</v>
      </c>
      <c r="AG463" s="2529"/>
      <c r="AH463" s="2529"/>
      <c r="AI463" s="2529"/>
      <c r="AJ463" s="2529"/>
      <c r="AK463" s="1379"/>
      <c r="AL463" s="1453">
        <f t="shared" ref="AL463:AL469" si="30">IF(SUM(Y463:AK463)&gt;1,1,0)</f>
        <v>0</v>
      </c>
      <c r="AM463" s="1459">
        <v>3381</v>
      </c>
      <c r="AN463" s="317"/>
    </row>
    <row r="464" spans="2:40" s="311" customFormat="1" x14ac:dyDescent="0.4">
      <c r="C464" s="1388"/>
      <c r="D464" s="1363" t="s">
        <v>1256</v>
      </c>
      <c r="E464" s="1365"/>
      <c r="F464" s="1365"/>
      <c r="G464" s="1377"/>
      <c r="H464" s="1377"/>
      <c r="I464" s="1377"/>
      <c r="J464" s="1377"/>
      <c r="K464" s="1377"/>
      <c r="L464" s="1377"/>
      <c r="M464" s="1377"/>
      <c r="N464" s="1377"/>
      <c r="O464" s="1377"/>
      <c r="P464" s="1377"/>
      <c r="Q464" s="1377"/>
      <c r="R464" s="1377"/>
      <c r="S464" s="1377"/>
      <c r="T464" s="1377"/>
      <c r="U464" s="1377"/>
      <c r="V464" s="1377"/>
      <c r="W464" s="1377"/>
      <c r="X464" s="1377"/>
      <c r="Y464" s="2529">
        <f t="shared" si="28"/>
        <v>0</v>
      </c>
      <c r="Z464" s="2529"/>
      <c r="AA464" s="2529"/>
      <c r="AB464" s="2529"/>
      <c r="AC464" s="2529"/>
      <c r="AD464" s="2529"/>
      <c r="AE464" s="1393"/>
      <c r="AF464" s="2529">
        <f t="shared" si="29"/>
        <v>0</v>
      </c>
      <c r="AG464" s="2529"/>
      <c r="AH464" s="2529"/>
      <c r="AI464" s="2529"/>
      <c r="AJ464" s="2529"/>
      <c r="AK464" s="1379"/>
      <c r="AL464" s="1453">
        <f t="shared" si="30"/>
        <v>0</v>
      </c>
      <c r="AM464" s="1459">
        <v>3382</v>
      </c>
      <c r="AN464" s="317"/>
    </row>
    <row r="465" spans="2:40" s="311" customFormat="1" x14ac:dyDescent="0.4">
      <c r="C465" s="1388"/>
      <c r="D465" s="1363" t="s">
        <v>1257</v>
      </c>
      <c r="E465" s="1365"/>
      <c r="F465" s="1365"/>
      <c r="G465" s="1377"/>
      <c r="H465" s="1377"/>
      <c r="I465" s="1377"/>
      <c r="J465" s="1377"/>
      <c r="K465" s="1377"/>
      <c r="L465" s="1377"/>
      <c r="M465" s="1377"/>
      <c r="N465" s="1377"/>
      <c r="O465" s="1377"/>
      <c r="P465" s="1377"/>
      <c r="Q465" s="1377"/>
      <c r="R465" s="1377"/>
      <c r="S465" s="1377"/>
      <c r="T465" s="1377"/>
      <c r="U465" s="1377"/>
      <c r="V465" s="1377"/>
      <c r="W465" s="1377"/>
      <c r="X465" s="1377"/>
      <c r="Y465" s="2529">
        <f t="shared" si="28"/>
        <v>0</v>
      </c>
      <c r="Z465" s="2529"/>
      <c r="AA465" s="2529"/>
      <c r="AB465" s="2529"/>
      <c r="AC465" s="2529"/>
      <c r="AD465" s="2529"/>
      <c r="AE465" s="1393"/>
      <c r="AF465" s="2529">
        <f t="shared" si="29"/>
        <v>0</v>
      </c>
      <c r="AG465" s="2529"/>
      <c r="AH465" s="2529"/>
      <c r="AI465" s="2529"/>
      <c r="AJ465" s="2529"/>
      <c r="AK465" s="1379"/>
      <c r="AL465" s="1453">
        <f t="shared" si="30"/>
        <v>0</v>
      </c>
      <c r="AM465" s="1459">
        <v>3383</v>
      </c>
      <c r="AN465" s="317"/>
    </row>
    <row r="466" spans="2:40" s="311" customFormat="1" x14ac:dyDescent="0.4">
      <c r="C466" s="1388"/>
      <c r="D466" s="1363" t="s">
        <v>1258</v>
      </c>
      <c r="E466" s="1365"/>
      <c r="F466" s="1365"/>
      <c r="G466" s="1377"/>
      <c r="H466" s="1377"/>
      <c r="I466" s="1377"/>
      <c r="J466" s="1377"/>
      <c r="K466" s="1377"/>
      <c r="L466" s="1377"/>
      <c r="M466" s="1377"/>
      <c r="N466" s="1377"/>
      <c r="O466" s="1377"/>
      <c r="P466" s="1377"/>
      <c r="Q466" s="1377"/>
      <c r="R466" s="1377"/>
      <c r="S466" s="1377"/>
      <c r="T466" s="1377"/>
      <c r="U466" s="1377"/>
      <c r="V466" s="1377"/>
      <c r="W466" s="1377"/>
      <c r="X466" s="1377"/>
      <c r="Y466" s="2529">
        <f t="shared" si="28"/>
        <v>0</v>
      </c>
      <c r="Z466" s="2529"/>
      <c r="AA466" s="2529"/>
      <c r="AB466" s="2529"/>
      <c r="AC466" s="2529"/>
      <c r="AD466" s="2529"/>
      <c r="AE466" s="1393"/>
      <c r="AF466" s="2529">
        <f t="shared" si="29"/>
        <v>0</v>
      </c>
      <c r="AG466" s="2529"/>
      <c r="AH466" s="2529"/>
      <c r="AI466" s="2529"/>
      <c r="AJ466" s="2529"/>
      <c r="AK466" s="1379"/>
      <c r="AL466" s="1453">
        <f>IF(SUM(Y466:AK466)&gt;1,1,0)</f>
        <v>0</v>
      </c>
      <c r="AM466" s="1459">
        <v>3384</v>
      </c>
      <c r="AN466" s="317"/>
    </row>
    <row r="467" spans="2:40" s="311" customFormat="1" x14ac:dyDescent="0.4">
      <c r="C467" s="1388"/>
      <c r="D467" s="1363" t="s">
        <v>1259</v>
      </c>
      <c r="E467" s="1365"/>
      <c r="F467" s="1365"/>
      <c r="G467" s="1377"/>
      <c r="H467" s="1377"/>
      <c r="I467" s="1377"/>
      <c r="J467" s="1377"/>
      <c r="K467" s="1377"/>
      <c r="L467" s="1377"/>
      <c r="M467" s="1377"/>
      <c r="N467" s="1377"/>
      <c r="O467" s="1377"/>
      <c r="P467" s="1377"/>
      <c r="Q467" s="1377"/>
      <c r="R467" s="1377"/>
      <c r="S467" s="1377"/>
      <c r="T467" s="1377"/>
      <c r="U467" s="1377"/>
      <c r="V467" s="1377"/>
      <c r="W467" s="1377"/>
      <c r="X467" s="1377"/>
      <c r="Y467" s="2529">
        <f t="shared" si="28"/>
        <v>0</v>
      </c>
      <c r="Z467" s="2529"/>
      <c r="AA467" s="2529"/>
      <c r="AB467" s="2529"/>
      <c r="AC467" s="2529"/>
      <c r="AD467" s="2529"/>
      <c r="AE467" s="1393"/>
      <c r="AF467" s="2529">
        <f t="shared" si="29"/>
        <v>0</v>
      </c>
      <c r="AG467" s="2529"/>
      <c r="AH467" s="2529"/>
      <c r="AI467" s="2529"/>
      <c r="AJ467" s="2529"/>
      <c r="AK467" s="1379"/>
      <c r="AL467" s="1453">
        <f t="shared" si="30"/>
        <v>0</v>
      </c>
      <c r="AM467" s="1459">
        <v>3386</v>
      </c>
      <c r="AN467" s="340"/>
    </row>
    <row r="468" spans="2:40" s="311" customFormat="1" x14ac:dyDescent="0.4">
      <c r="C468" s="1388"/>
      <c r="D468" s="1363" t="s">
        <v>1260</v>
      </c>
      <c r="E468" s="1365"/>
      <c r="F468" s="1365"/>
      <c r="G468" s="1377"/>
      <c r="H468" s="1377"/>
      <c r="I468" s="1377"/>
      <c r="J468" s="1377"/>
      <c r="K468" s="1377"/>
      <c r="L468" s="1377"/>
      <c r="M468" s="1377"/>
      <c r="N468" s="1377"/>
      <c r="O468" s="1377"/>
      <c r="P468" s="1377"/>
      <c r="Q468" s="1377"/>
      <c r="R468" s="1377"/>
      <c r="S468" s="1377"/>
      <c r="T468" s="1377"/>
      <c r="U468" s="1377"/>
      <c r="V468" s="1377"/>
      <c r="W468" s="1377"/>
      <c r="X468" s="1377"/>
      <c r="Y468" s="2529">
        <f t="shared" si="28"/>
        <v>0</v>
      </c>
      <c r="Z468" s="2529"/>
      <c r="AA468" s="2529"/>
      <c r="AB468" s="2529"/>
      <c r="AC468" s="2529"/>
      <c r="AD468" s="2529"/>
      <c r="AE468" s="1393"/>
      <c r="AF468" s="2529">
        <f t="shared" si="29"/>
        <v>0</v>
      </c>
      <c r="AG468" s="2529"/>
      <c r="AH468" s="2529"/>
      <c r="AI468" s="2529"/>
      <c r="AJ468" s="2529"/>
      <c r="AK468" s="1379"/>
      <c r="AL468" s="1453">
        <f t="shared" si="30"/>
        <v>0</v>
      </c>
      <c r="AM468" s="1459">
        <v>344</v>
      </c>
      <c r="AN468" s="317"/>
    </row>
    <row r="469" spans="2:40" s="311" customFormat="1" x14ac:dyDescent="0.4">
      <c r="C469" s="1388"/>
      <c r="D469" s="1363" t="s">
        <v>1262</v>
      </c>
      <c r="E469" s="1365"/>
      <c r="F469" s="1365"/>
      <c r="G469" s="1377"/>
      <c r="H469" s="1377"/>
      <c r="I469" s="1377"/>
      <c r="J469" s="1377"/>
      <c r="K469" s="1377"/>
      <c r="L469" s="1377"/>
      <c r="M469" s="1377"/>
      <c r="N469" s="1377"/>
      <c r="O469" s="1377"/>
      <c r="P469" s="1377"/>
      <c r="Q469" s="1377"/>
      <c r="R469" s="1377"/>
      <c r="S469" s="1377"/>
      <c r="T469" s="1377"/>
      <c r="U469" s="1377"/>
      <c r="V469" s="1377"/>
      <c r="W469" s="1377"/>
      <c r="X469" s="1377"/>
      <c r="Y469" s="2529">
        <f t="shared" si="28"/>
        <v>0</v>
      </c>
      <c r="Z469" s="2529"/>
      <c r="AA469" s="2529"/>
      <c r="AB469" s="2529"/>
      <c r="AC469" s="2529"/>
      <c r="AD469" s="2529"/>
      <c r="AE469" s="1393"/>
      <c r="AF469" s="2529">
        <f t="shared" si="29"/>
        <v>0</v>
      </c>
      <c r="AG469" s="2529"/>
      <c r="AH469" s="2529"/>
      <c r="AI469" s="2529"/>
      <c r="AJ469" s="2529"/>
      <c r="AK469" s="1379"/>
      <c r="AL469" s="1453">
        <f t="shared" si="30"/>
        <v>0</v>
      </c>
      <c r="AM469" s="1459">
        <v>3388</v>
      </c>
      <c r="AN469" s="317"/>
    </row>
    <row r="470" spans="2:40" s="323" customFormat="1" x14ac:dyDescent="0.4">
      <c r="C470" s="1370"/>
      <c r="D470" s="1363"/>
      <c r="E470" s="1364"/>
      <c r="F470" s="1365"/>
      <c r="G470" s="1377"/>
      <c r="H470" s="1377"/>
      <c r="I470" s="1377"/>
      <c r="J470" s="1377"/>
      <c r="K470" s="1377" t="s">
        <v>331</v>
      </c>
      <c r="L470" s="1377"/>
      <c r="M470" s="1377"/>
      <c r="N470" s="1377"/>
      <c r="O470" s="1377"/>
      <c r="P470" s="1377"/>
      <c r="Q470" s="1377"/>
      <c r="R470" s="1377"/>
      <c r="S470" s="1377"/>
      <c r="T470" s="1377"/>
      <c r="U470" s="1377"/>
      <c r="V470" s="1377"/>
      <c r="W470" s="1377"/>
      <c r="X470" s="1377"/>
      <c r="Y470" s="2529">
        <f>SUM(Y463:AC469)</f>
        <v>0</v>
      </c>
      <c r="Z470" s="2529"/>
      <c r="AA470" s="2529"/>
      <c r="AB470" s="2529"/>
      <c r="AC470" s="2529"/>
      <c r="AD470" s="2529"/>
      <c r="AE470" s="1393"/>
      <c r="AF470" s="2529">
        <f>SUM(AF463:AJ469)</f>
        <v>0</v>
      </c>
      <c r="AG470" s="2529"/>
      <c r="AH470" s="2529"/>
      <c r="AI470" s="2529"/>
      <c r="AJ470" s="2529"/>
      <c r="AK470" s="1379"/>
      <c r="AL470" s="1453">
        <f>IF(SUM(Y470:AK470)&gt;1,1,0)</f>
        <v>0</v>
      </c>
      <c r="AM470" s="1456"/>
      <c r="AN470" s="326"/>
    </row>
    <row r="471" spans="2:40" s="311" customFormat="1" x14ac:dyDescent="0.4">
      <c r="C471" s="1370" t="s">
        <v>1252</v>
      </c>
      <c r="D471" s="1363"/>
      <c r="E471" s="1365"/>
      <c r="F471" s="1365"/>
      <c r="G471" s="1377"/>
      <c r="H471" s="1377"/>
      <c r="I471" s="1377"/>
      <c r="J471" s="1377"/>
      <c r="K471" s="1377"/>
      <c r="L471" s="1377"/>
      <c r="M471" s="1377"/>
      <c r="N471" s="1377"/>
      <c r="O471" s="1377"/>
      <c r="P471" s="1377"/>
      <c r="Q471" s="1377"/>
      <c r="R471" s="1377"/>
      <c r="S471" s="1377"/>
      <c r="T471" s="1377"/>
      <c r="U471" s="1377"/>
      <c r="V471" s="1377"/>
      <c r="W471" s="1377"/>
      <c r="X471" s="1377"/>
      <c r="Y471" s="2521">
        <f>SUM(Y472:AC473)</f>
        <v>0</v>
      </c>
      <c r="Z471" s="2521"/>
      <c r="AA471" s="2521"/>
      <c r="AB471" s="2521"/>
      <c r="AC471" s="2521"/>
      <c r="AD471" s="1377"/>
      <c r="AE471" s="1377"/>
      <c r="AF471" s="2521">
        <f>SUM(AF472:AJ473)</f>
        <v>0</v>
      </c>
      <c r="AG471" s="2521"/>
      <c r="AH471" s="2521"/>
      <c r="AI471" s="2521"/>
      <c r="AJ471" s="2521"/>
      <c r="AK471" s="1379"/>
      <c r="AL471" s="1453">
        <f>IF(SUM(AL472:AL473)&gt;0,1,0)</f>
        <v>0</v>
      </c>
      <c r="AM471" s="1456"/>
      <c r="AN471" s="337" t="s">
        <v>2914</v>
      </c>
    </row>
    <row r="472" spans="2:40" s="311" customFormat="1" x14ac:dyDescent="0.4">
      <c r="C472" s="1388"/>
      <c r="D472" s="1363" t="s">
        <v>1261</v>
      </c>
      <c r="E472" s="1365"/>
      <c r="F472" s="1365"/>
      <c r="G472" s="1377"/>
      <c r="H472" s="1377"/>
      <c r="I472" s="1377"/>
      <c r="J472" s="1377"/>
      <c r="K472" s="1377"/>
      <c r="L472" s="1377"/>
      <c r="M472" s="1377"/>
      <c r="N472" s="1377"/>
      <c r="O472" s="1377"/>
      <c r="P472" s="1377"/>
      <c r="Q472" s="1377"/>
      <c r="R472" s="1377"/>
      <c r="S472" s="1377"/>
      <c r="T472" s="1377"/>
      <c r="U472" s="1377"/>
      <c r="V472" s="1377"/>
      <c r="W472" s="1377"/>
      <c r="X472" s="1377"/>
      <c r="Y472" s="2521"/>
      <c r="Z472" s="2521"/>
      <c r="AA472" s="2521"/>
      <c r="AB472" s="2521"/>
      <c r="AC472" s="2521"/>
      <c r="AD472" s="2521"/>
      <c r="AE472" s="1377"/>
      <c r="AF472" s="2521"/>
      <c r="AG472" s="2521"/>
      <c r="AH472" s="2521"/>
      <c r="AI472" s="2521"/>
      <c r="AJ472" s="2521"/>
      <c r="AK472" s="1379"/>
      <c r="AL472" s="1453">
        <f>IF(SUM(Y472:AK472)&gt;1,1,0)</f>
        <v>0</v>
      </c>
      <c r="AM472" s="1456"/>
      <c r="AN472" s="317"/>
    </row>
    <row r="473" spans="2:40" s="311" customFormat="1" x14ac:dyDescent="0.4">
      <c r="C473" s="1388"/>
      <c r="D473" s="1363" t="s">
        <v>1262</v>
      </c>
      <c r="E473" s="1365"/>
      <c r="F473" s="1365"/>
      <c r="G473" s="1377"/>
      <c r="H473" s="1377"/>
      <c r="I473" s="1377"/>
      <c r="J473" s="1377"/>
      <c r="K473" s="1377"/>
      <c r="L473" s="1377"/>
      <c r="M473" s="1377"/>
      <c r="N473" s="1377"/>
      <c r="O473" s="1377"/>
      <c r="P473" s="1377"/>
      <c r="Q473" s="1377"/>
      <c r="R473" s="1377"/>
      <c r="S473" s="1377"/>
      <c r="T473" s="1377"/>
      <c r="U473" s="1377"/>
      <c r="V473" s="1377"/>
      <c r="W473" s="1377"/>
      <c r="X473" s="1377"/>
      <c r="Y473" s="2521"/>
      <c r="Z473" s="2521"/>
      <c r="AA473" s="2521"/>
      <c r="AB473" s="2521"/>
      <c r="AC473" s="2521"/>
      <c r="AD473" s="2521"/>
      <c r="AE473" s="1377"/>
      <c r="AF473" s="2521"/>
      <c r="AG473" s="2521"/>
      <c r="AH473" s="2521"/>
      <c r="AI473" s="2521"/>
      <c r="AJ473" s="2521"/>
      <c r="AK473" s="1379"/>
      <c r="AL473" s="1453">
        <f>IF(SUM(Y473:AK473)&gt;1,1,0)</f>
        <v>0</v>
      </c>
      <c r="AM473" s="1456"/>
      <c r="AN473" s="317"/>
    </row>
    <row r="474" spans="2:40" s="311" customFormat="1" x14ac:dyDescent="0.4">
      <c r="C474" s="1372" t="s">
        <v>1233</v>
      </c>
      <c r="D474" s="1391"/>
      <c r="E474" s="1374"/>
      <c r="F474" s="1374"/>
      <c r="G474" s="1380"/>
      <c r="H474" s="1380"/>
      <c r="I474" s="1380"/>
      <c r="J474" s="1380"/>
      <c r="K474" s="1380"/>
      <c r="L474" s="1380"/>
      <c r="M474" s="1380"/>
      <c r="N474" s="1380"/>
      <c r="O474" s="1380"/>
      <c r="P474" s="1380"/>
      <c r="Q474" s="1380"/>
      <c r="R474" s="1380"/>
      <c r="S474" s="1380"/>
      <c r="T474" s="1380"/>
      <c r="U474" s="1380"/>
      <c r="V474" s="1380"/>
      <c r="W474" s="1380"/>
      <c r="X474" s="1380"/>
      <c r="Y474" s="2522"/>
      <c r="Z474" s="2522"/>
      <c r="AA474" s="2522"/>
      <c r="AB474" s="2522"/>
      <c r="AC474" s="2522"/>
      <c r="AD474" s="2522"/>
      <c r="AE474" s="1380"/>
      <c r="AF474" s="2522"/>
      <c r="AG474" s="2522"/>
      <c r="AH474" s="2522"/>
      <c r="AI474" s="2522"/>
      <c r="AJ474" s="2522"/>
      <c r="AK474" s="1382"/>
      <c r="AL474" s="1453">
        <f>IF(SUM(Y474:AK474)&gt;1,1,0)</f>
        <v>0</v>
      </c>
      <c r="AM474" s="1456"/>
      <c r="AN474" s="317"/>
    </row>
    <row r="475" spans="2:40" s="311" customFormat="1" ht="14" x14ac:dyDescent="0.4">
      <c r="C475" s="313"/>
      <c r="D475" s="313"/>
      <c r="E475" s="314"/>
      <c r="F475" s="314"/>
      <c r="G475" s="315"/>
      <c r="H475" s="315"/>
      <c r="I475" s="315"/>
      <c r="J475" s="315"/>
      <c r="K475" s="315"/>
      <c r="L475" s="315"/>
      <c r="M475" s="315"/>
      <c r="N475" s="315"/>
      <c r="O475" s="315"/>
      <c r="P475" s="315"/>
      <c r="Q475" s="315"/>
      <c r="R475" s="315"/>
      <c r="S475" s="315"/>
      <c r="T475" s="315"/>
      <c r="U475" s="315"/>
      <c r="V475" s="315"/>
      <c r="W475" s="315"/>
      <c r="X475" s="315"/>
      <c r="Y475" s="344"/>
      <c r="Z475" s="344"/>
      <c r="AA475" s="344"/>
      <c r="AB475" s="344"/>
      <c r="AC475" s="344"/>
      <c r="AD475" s="325"/>
      <c r="AE475" s="325"/>
      <c r="AF475" s="344"/>
      <c r="AG475" s="344"/>
      <c r="AH475" s="344"/>
      <c r="AI475" s="344"/>
      <c r="AJ475" s="344"/>
      <c r="AK475" s="315"/>
      <c r="AL475" s="1453">
        <v>1</v>
      </c>
      <c r="AM475" s="1456"/>
      <c r="AN475" s="317"/>
    </row>
    <row r="476" spans="2:40" s="311" customFormat="1" ht="14" x14ac:dyDescent="0.4">
      <c r="B476" s="327" t="s">
        <v>2759</v>
      </c>
      <c r="C476" s="322" t="s">
        <v>2493</v>
      </c>
      <c r="D476" s="313"/>
      <c r="E476" s="314"/>
      <c r="F476" s="314"/>
      <c r="G476" s="315"/>
      <c r="H476" s="315"/>
      <c r="I476" s="315"/>
      <c r="J476" s="315"/>
      <c r="K476" s="315"/>
      <c r="L476" s="315"/>
      <c r="M476" s="315"/>
      <c r="N476" s="315"/>
      <c r="O476" s="315"/>
      <c r="P476" s="315"/>
      <c r="Q476" s="315"/>
      <c r="R476" s="315"/>
      <c r="S476" s="315"/>
      <c r="T476" s="315"/>
      <c r="U476" s="315"/>
      <c r="V476" s="315"/>
      <c r="W476" s="315"/>
      <c r="X476" s="315"/>
      <c r="Y476" s="344"/>
      <c r="Z476" s="344"/>
      <c r="AA476" s="344"/>
      <c r="AB476" s="344"/>
      <c r="AC476" s="344"/>
      <c r="AD476" s="325"/>
      <c r="AE476" s="325"/>
      <c r="AF476" s="344"/>
      <c r="AG476" s="344"/>
      <c r="AH476" s="344"/>
      <c r="AI476" s="344"/>
      <c r="AJ476" s="344"/>
      <c r="AK476" s="315"/>
      <c r="AL476" s="1453">
        <v>1</v>
      </c>
      <c r="AM476" s="1456"/>
      <c r="AN476" s="317"/>
    </row>
    <row r="477" spans="2:40" s="323" customFormat="1" ht="16" customHeight="1" x14ac:dyDescent="0.4">
      <c r="C477" s="1510"/>
      <c r="D477" s="1511"/>
      <c r="E477" s="1512"/>
      <c r="F477" s="1512"/>
      <c r="G477" s="1513"/>
      <c r="H477" s="1513"/>
      <c r="I477" s="1513"/>
      <c r="J477" s="1513"/>
      <c r="K477" s="1513"/>
      <c r="L477" s="1513"/>
      <c r="M477" s="1514"/>
      <c r="N477" s="1514"/>
      <c r="O477" s="1514"/>
      <c r="P477" s="1514"/>
      <c r="Q477" s="1514"/>
      <c r="R477" s="1514"/>
      <c r="S477" s="1514"/>
      <c r="T477" s="1514"/>
      <c r="U477" s="1514"/>
      <c r="V477" s="1514"/>
      <c r="W477" s="1514"/>
      <c r="X477" s="1515"/>
      <c r="Y477" s="2531" t="s">
        <v>329</v>
      </c>
      <c r="Z477" s="2531"/>
      <c r="AA477" s="2531"/>
      <c r="AB477" s="2531"/>
      <c r="AC477" s="2531"/>
      <c r="AD477" s="2532"/>
      <c r="AE477" s="1874"/>
      <c r="AF477" s="2555" t="s">
        <v>330</v>
      </c>
      <c r="AG477" s="2526"/>
      <c r="AH477" s="2526"/>
      <c r="AI477" s="2526"/>
      <c r="AJ477" s="2527"/>
      <c r="AK477" s="1874"/>
      <c r="AL477" s="1453">
        <f>IF(SUM(AL482:AL484)&gt;0,1,0)</f>
        <v>0</v>
      </c>
      <c r="AM477" s="1456"/>
      <c r="AN477" s="326"/>
    </row>
    <row r="478" spans="2:40" s="311" customFormat="1" x14ac:dyDescent="0.4">
      <c r="C478" s="1369" t="s">
        <v>1185</v>
      </c>
      <c r="D478" s="1360"/>
      <c r="E478" s="1362"/>
      <c r="F478" s="1362"/>
      <c r="G478" s="1375"/>
      <c r="H478" s="1375"/>
      <c r="I478" s="1375"/>
      <c r="J478" s="1375"/>
      <c r="K478" s="1375"/>
      <c r="L478" s="1375"/>
      <c r="M478" s="1375"/>
      <c r="N478" s="1375"/>
      <c r="O478" s="1375"/>
      <c r="P478" s="1375"/>
      <c r="Q478" s="1375"/>
      <c r="R478" s="1375"/>
      <c r="S478" s="1375"/>
      <c r="T478" s="1375"/>
      <c r="U478" s="1375"/>
      <c r="V478" s="1375"/>
      <c r="W478" s="1375"/>
      <c r="X478" s="1375"/>
      <c r="Y478" s="2528"/>
      <c r="Z478" s="2528"/>
      <c r="AA478" s="2528"/>
      <c r="AB478" s="2528"/>
      <c r="AC478" s="2528"/>
      <c r="AD478" s="2528"/>
      <c r="AE478" s="1392"/>
      <c r="AF478" s="2528"/>
      <c r="AG478" s="2528"/>
      <c r="AH478" s="2528"/>
      <c r="AI478" s="2528"/>
      <c r="AJ478" s="2528"/>
      <c r="AK478" s="1376"/>
      <c r="AL478" s="1453">
        <f>IF(AL482&gt;0,1,0)</f>
        <v>0</v>
      </c>
      <c r="AM478" s="1456"/>
      <c r="AN478" s="317"/>
    </row>
    <row r="479" spans="2:40" s="311" customFormat="1" x14ac:dyDescent="0.4">
      <c r="C479" s="1388"/>
      <c r="D479" s="1363" t="s">
        <v>2928</v>
      </c>
      <c r="E479" s="1365"/>
      <c r="F479" s="1365"/>
      <c r="G479" s="1377"/>
      <c r="H479" s="1377"/>
      <c r="I479" s="1377"/>
      <c r="J479" s="1377"/>
      <c r="K479" s="1377"/>
      <c r="L479" s="1377"/>
      <c r="M479" s="1377"/>
      <c r="N479" s="1377"/>
      <c r="O479" s="1377"/>
      <c r="P479" s="1377"/>
      <c r="Q479" s="1377"/>
      <c r="R479" s="1377"/>
      <c r="S479" s="1377"/>
      <c r="T479" s="1377"/>
      <c r="U479" s="1377"/>
      <c r="V479" s="1377"/>
      <c r="W479" s="1377"/>
      <c r="X479" s="1377"/>
      <c r="Y479" s="2529">
        <f>+SUMIF(CDSPS_TK,AM479,CDSPS_CKC)</f>
        <v>0</v>
      </c>
      <c r="Z479" s="2529"/>
      <c r="AA479" s="2529"/>
      <c r="AB479" s="2529"/>
      <c r="AC479" s="2529"/>
      <c r="AD479" s="2529"/>
      <c r="AE479" s="1393"/>
      <c r="AF479" s="2529">
        <f>+SUMIF(CDSPS_TK,AM479,CDSPS_DKC)</f>
        <v>0</v>
      </c>
      <c r="AG479" s="2529"/>
      <c r="AH479" s="2529"/>
      <c r="AI479" s="2529"/>
      <c r="AJ479" s="2529"/>
      <c r="AK479" s="1379"/>
      <c r="AL479" s="1453">
        <f t="shared" ref="AL479:AL484" si="31">IF(SUM(Y479:AK479)&gt;1,1,0)</f>
        <v>0</v>
      </c>
      <c r="AM479" s="1459">
        <v>3387</v>
      </c>
      <c r="AN479" s="317"/>
    </row>
    <row r="480" spans="2:40" s="311" customFormat="1" x14ac:dyDescent="0.4">
      <c r="C480" s="1388"/>
      <c r="D480" s="1363" t="s">
        <v>1263</v>
      </c>
      <c r="E480" s="1365"/>
      <c r="F480" s="1365"/>
      <c r="G480" s="1377"/>
      <c r="H480" s="1377"/>
      <c r="I480" s="1377"/>
      <c r="J480" s="1377"/>
      <c r="K480" s="1377"/>
      <c r="L480" s="1377"/>
      <c r="M480" s="1377"/>
      <c r="N480" s="1377"/>
      <c r="O480" s="1377"/>
      <c r="P480" s="1377"/>
      <c r="Q480" s="1377"/>
      <c r="R480" s="1377"/>
      <c r="S480" s="1377"/>
      <c r="T480" s="1377"/>
      <c r="U480" s="1377"/>
      <c r="V480" s="1377"/>
      <c r="W480" s="1377"/>
      <c r="X480" s="1377"/>
      <c r="Y480" s="2529"/>
      <c r="Z480" s="2529"/>
      <c r="AA480" s="2529"/>
      <c r="AB480" s="2529"/>
      <c r="AC480" s="2529"/>
      <c r="AD480" s="2529"/>
      <c r="AE480" s="1393"/>
      <c r="AF480" s="2529"/>
      <c r="AG480" s="2529"/>
      <c r="AH480" s="2529"/>
      <c r="AI480" s="2529"/>
      <c r="AJ480" s="2529"/>
      <c r="AK480" s="1379"/>
      <c r="AL480" s="1453">
        <f t="shared" si="31"/>
        <v>0</v>
      </c>
      <c r="AM480" s="1456"/>
      <c r="AN480" s="317"/>
    </row>
    <row r="481" spans="2:40" s="311" customFormat="1" x14ac:dyDescent="0.4">
      <c r="C481" s="1388"/>
      <c r="D481" s="1363" t="s">
        <v>1264</v>
      </c>
      <c r="E481" s="1365"/>
      <c r="F481" s="1365"/>
      <c r="G481" s="1377"/>
      <c r="H481" s="1377"/>
      <c r="I481" s="1377"/>
      <c r="J481" s="1377"/>
      <c r="K481" s="1377"/>
      <c r="L481" s="1377"/>
      <c r="M481" s="1377"/>
      <c r="N481" s="1377"/>
      <c r="O481" s="1377"/>
      <c r="P481" s="1377"/>
      <c r="Q481" s="1377"/>
      <c r="R481" s="1377"/>
      <c r="S481" s="1377"/>
      <c r="T481" s="1377"/>
      <c r="U481" s="1377"/>
      <c r="V481" s="1377"/>
      <c r="W481" s="1377"/>
      <c r="X481" s="1377"/>
      <c r="Y481" s="2529"/>
      <c r="Z481" s="2529"/>
      <c r="AA481" s="2529"/>
      <c r="AB481" s="2529"/>
      <c r="AC481" s="2529"/>
      <c r="AD481" s="2529"/>
      <c r="AE481" s="1393"/>
      <c r="AF481" s="2529"/>
      <c r="AG481" s="2529"/>
      <c r="AH481" s="2529"/>
      <c r="AI481" s="2529"/>
      <c r="AJ481" s="2529"/>
      <c r="AK481" s="1379"/>
      <c r="AL481" s="1453">
        <f t="shared" si="31"/>
        <v>0</v>
      </c>
      <c r="AM481" s="1456"/>
      <c r="AN481" s="317"/>
    </row>
    <row r="482" spans="2:40" s="323" customFormat="1" x14ac:dyDescent="0.4">
      <c r="C482" s="1370"/>
      <c r="D482" s="1363"/>
      <c r="E482" s="1364"/>
      <c r="F482" s="1365"/>
      <c r="G482" s="1377"/>
      <c r="H482" s="1377"/>
      <c r="I482" s="1377"/>
      <c r="J482" s="1377"/>
      <c r="K482" s="1377" t="s">
        <v>331</v>
      </c>
      <c r="L482" s="1377"/>
      <c r="M482" s="1377"/>
      <c r="N482" s="1377"/>
      <c r="O482" s="1377"/>
      <c r="P482" s="1377"/>
      <c r="Q482" s="1377"/>
      <c r="R482" s="1377"/>
      <c r="S482" s="1377"/>
      <c r="T482" s="1377"/>
      <c r="U482" s="1377"/>
      <c r="V482" s="1377"/>
      <c r="W482" s="1377"/>
      <c r="X482" s="1377"/>
      <c r="Y482" s="2529">
        <f>SUM(Y479:AC481)</f>
        <v>0</v>
      </c>
      <c r="Z482" s="2529"/>
      <c r="AA482" s="2529"/>
      <c r="AB482" s="2529"/>
      <c r="AC482" s="2529"/>
      <c r="AD482" s="2529"/>
      <c r="AE482" s="1393"/>
      <c r="AF482" s="2529">
        <f>SUM(AF479:AJ481)</f>
        <v>0</v>
      </c>
      <c r="AG482" s="2529"/>
      <c r="AH482" s="2529"/>
      <c r="AI482" s="2529"/>
      <c r="AJ482" s="2529"/>
      <c r="AK482" s="1379"/>
      <c r="AL482" s="1453">
        <f t="shared" si="31"/>
        <v>0</v>
      </c>
      <c r="AM482" s="1456"/>
      <c r="AN482" s="326"/>
    </row>
    <row r="483" spans="2:40" s="311" customFormat="1" x14ac:dyDescent="0.4">
      <c r="C483" s="1370" t="s">
        <v>1252</v>
      </c>
      <c r="D483" s="1363"/>
      <c r="E483" s="1365"/>
      <c r="F483" s="1365"/>
      <c r="G483" s="1377"/>
      <c r="H483" s="1377"/>
      <c r="I483" s="1377"/>
      <c r="J483" s="1377"/>
      <c r="K483" s="1377"/>
      <c r="L483" s="1377"/>
      <c r="M483" s="1377"/>
      <c r="N483" s="1377"/>
      <c r="O483" s="1377"/>
      <c r="P483" s="1377"/>
      <c r="Q483" s="1377"/>
      <c r="R483" s="1377"/>
      <c r="S483" s="1377"/>
      <c r="T483" s="1377"/>
      <c r="U483" s="1377"/>
      <c r="V483" s="1377"/>
      <c r="W483" s="1377"/>
      <c r="X483" s="1377"/>
      <c r="Y483" s="2521"/>
      <c r="Z483" s="2521"/>
      <c r="AA483" s="2521"/>
      <c r="AB483" s="2521"/>
      <c r="AC483" s="2521"/>
      <c r="AD483" s="2521"/>
      <c r="AE483" s="1377"/>
      <c r="AF483" s="2521"/>
      <c r="AG483" s="2521"/>
      <c r="AH483" s="2521"/>
      <c r="AI483" s="2521"/>
      <c r="AJ483" s="2521"/>
      <c r="AK483" s="1379"/>
      <c r="AL483" s="1453">
        <f t="shared" si="31"/>
        <v>0</v>
      </c>
      <c r="AM483" s="1456"/>
      <c r="AN483" s="337" t="s">
        <v>2914</v>
      </c>
    </row>
    <row r="484" spans="2:40" s="311" customFormat="1" x14ac:dyDescent="0.4">
      <c r="C484" s="1372" t="s">
        <v>2929</v>
      </c>
      <c r="D484" s="1391"/>
      <c r="E484" s="1374"/>
      <c r="F484" s="1374"/>
      <c r="G484" s="1380"/>
      <c r="H484" s="1380"/>
      <c r="I484" s="1380"/>
      <c r="J484" s="1380"/>
      <c r="K484" s="1380"/>
      <c r="L484" s="1380"/>
      <c r="M484" s="1380"/>
      <c r="N484" s="1380"/>
      <c r="O484" s="1380"/>
      <c r="P484" s="1380"/>
      <c r="Q484" s="1380"/>
      <c r="R484" s="1380"/>
      <c r="S484" s="1380"/>
      <c r="T484" s="1380"/>
      <c r="U484" s="1380"/>
      <c r="V484" s="1380"/>
      <c r="W484" s="1380"/>
      <c r="X484" s="1380"/>
      <c r="Y484" s="2522"/>
      <c r="Z484" s="2522"/>
      <c r="AA484" s="2522"/>
      <c r="AB484" s="2522"/>
      <c r="AC484" s="2522"/>
      <c r="AD484" s="2522"/>
      <c r="AE484" s="1380"/>
      <c r="AF484" s="2522"/>
      <c r="AG484" s="2522"/>
      <c r="AH484" s="2522"/>
      <c r="AI484" s="2522"/>
      <c r="AJ484" s="2522"/>
      <c r="AK484" s="1382"/>
      <c r="AL484" s="1453">
        <f t="shared" si="31"/>
        <v>0</v>
      </c>
      <c r="AM484" s="1456"/>
      <c r="AN484" s="317"/>
    </row>
    <row r="485" spans="2:40" s="311" customFormat="1" ht="14" x14ac:dyDescent="0.4">
      <c r="C485" s="313"/>
      <c r="D485" s="313"/>
      <c r="E485" s="314"/>
      <c r="F485" s="314"/>
      <c r="G485" s="315"/>
      <c r="H485" s="315"/>
      <c r="I485" s="315"/>
      <c r="J485" s="315"/>
      <c r="K485" s="315"/>
      <c r="L485" s="315"/>
      <c r="M485" s="315"/>
      <c r="N485" s="315"/>
      <c r="O485" s="315"/>
      <c r="P485" s="315"/>
      <c r="Q485" s="315"/>
      <c r="R485" s="315"/>
      <c r="S485" s="315"/>
      <c r="T485" s="315"/>
      <c r="U485" s="315"/>
      <c r="V485" s="315"/>
      <c r="W485" s="315"/>
      <c r="X485" s="315"/>
      <c r="Y485" s="345"/>
      <c r="Z485" s="345"/>
      <c r="AA485" s="345"/>
      <c r="AB485" s="345"/>
      <c r="AC485" s="345"/>
      <c r="AD485" s="315"/>
      <c r="AE485" s="315"/>
      <c r="AF485" s="345"/>
      <c r="AG485" s="345"/>
      <c r="AH485" s="345"/>
      <c r="AI485" s="345"/>
      <c r="AJ485" s="345"/>
      <c r="AK485" s="315"/>
      <c r="AL485" s="1453">
        <v>1</v>
      </c>
      <c r="AM485" s="1456"/>
      <c r="AN485" s="317"/>
    </row>
    <row r="486" spans="2:40" s="311" customFormat="1" ht="14" x14ac:dyDescent="0.4">
      <c r="B486" s="327" t="s">
        <v>2769</v>
      </c>
      <c r="C486" s="322" t="s">
        <v>2930</v>
      </c>
      <c r="D486" s="313"/>
      <c r="E486" s="314"/>
      <c r="F486" s="314"/>
      <c r="G486" s="315"/>
      <c r="H486" s="315"/>
      <c r="I486" s="315"/>
      <c r="J486" s="315"/>
      <c r="K486" s="315"/>
      <c r="L486" s="315"/>
      <c r="M486" s="315"/>
      <c r="N486" s="315"/>
      <c r="O486" s="315"/>
      <c r="P486" s="315"/>
      <c r="Q486" s="315"/>
      <c r="R486" s="315"/>
      <c r="S486" s="315"/>
      <c r="T486" s="315"/>
      <c r="U486" s="315"/>
      <c r="V486" s="315"/>
      <c r="W486" s="315"/>
      <c r="X486" s="315"/>
      <c r="Y486" s="345"/>
      <c r="Z486" s="345"/>
      <c r="AA486" s="345"/>
      <c r="AB486" s="345"/>
      <c r="AC486" s="345"/>
      <c r="AD486" s="315"/>
      <c r="AE486" s="315"/>
      <c r="AF486" s="345"/>
      <c r="AG486" s="345"/>
      <c r="AH486" s="345"/>
      <c r="AI486" s="345"/>
      <c r="AJ486" s="345"/>
      <c r="AK486" s="315"/>
      <c r="AL486" s="1453">
        <v>1</v>
      </c>
      <c r="AM486" s="1456"/>
      <c r="AN486" s="337" t="s">
        <v>2791</v>
      </c>
    </row>
    <row r="487" spans="2:40" s="323" customFormat="1" ht="11.5" customHeight="1" x14ac:dyDescent="0.4">
      <c r="C487" s="1510"/>
      <c r="D487" s="1511"/>
      <c r="E487" s="1512"/>
      <c r="F487" s="1512"/>
      <c r="G487" s="1513"/>
      <c r="H487" s="1513"/>
      <c r="I487" s="1513"/>
      <c r="J487" s="1513"/>
      <c r="K487" s="1513"/>
      <c r="L487" s="1513"/>
      <c r="M487" s="1514"/>
      <c r="N487" s="1514"/>
      <c r="O487" s="1514"/>
      <c r="P487" s="1514"/>
      <c r="Q487" s="1514"/>
      <c r="R487" s="1514"/>
      <c r="S487" s="1514"/>
      <c r="T487" s="1514"/>
      <c r="U487" s="1514"/>
      <c r="V487" s="1514"/>
      <c r="W487" s="1514"/>
      <c r="X487" s="1515"/>
      <c r="Y487" s="2531" t="s">
        <v>329</v>
      </c>
      <c r="Z487" s="2531"/>
      <c r="AA487" s="2531"/>
      <c r="AB487" s="2531"/>
      <c r="AC487" s="2531"/>
      <c r="AD487" s="2532"/>
      <c r="AE487" s="1874"/>
      <c r="AF487" s="2555" t="s">
        <v>330</v>
      </c>
      <c r="AG487" s="2526"/>
      <c r="AH487" s="2526"/>
      <c r="AI487" s="2526"/>
      <c r="AJ487" s="2527"/>
      <c r="AK487" s="1874"/>
      <c r="AL487" s="1453">
        <v>0</v>
      </c>
      <c r="AM487" s="1456"/>
      <c r="AN487" s="326"/>
    </row>
    <row r="488" spans="2:40" s="311" customFormat="1" ht="13.5" customHeight="1" x14ac:dyDescent="0.4">
      <c r="B488" s="349"/>
      <c r="C488" s="1369" t="s">
        <v>2931</v>
      </c>
      <c r="D488" s="1360"/>
      <c r="E488" s="1362"/>
      <c r="F488" s="1362"/>
      <c r="G488" s="1375"/>
      <c r="H488" s="1375"/>
      <c r="I488" s="1375"/>
      <c r="J488" s="1375"/>
      <c r="K488" s="1375"/>
      <c r="L488" s="1375"/>
      <c r="M488" s="1375"/>
      <c r="N488" s="1375"/>
      <c r="O488" s="1375"/>
      <c r="P488" s="1375"/>
      <c r="Q488" s="1375"/>
      <c r="R488" s="1375"/>
      <c r="S488" s="1375"/>
      <c r="T488" s="1375"/>
      <c r="U488" s="1375"/>
      <c r="V488" s="1375"/>
      <c r="W488" s="1375"/>
      <c r="X488" s="1375"/>
      <c r="Y488" s="2528"/>
      <c r="Z488" s="2528"/>
      <c r="AA488" s="2528"/>
      <c r="AB488" s="2528"/>
      <c r="AC488" s="2528"/>
      <c r="AD488" s="2528"/>
      <c r="AE488" s="1392"/>
      <c r="AF488" s="2528"/>
      <c r="AG488" s="2528"/>
      <c r="AH488" s="2528"/>
      <c r="AI488" s="2528"/>
      <c r="AJ488" s="2528"/>
      <c r="AK488" s="1376"/>
      <c r="AL488" s="1453">
        <v>0</v>
      </c>
      <c r="AM488" s="1456"/>
      <c r="AN488" s="317"/>
    </row>
    <row r="489" spans="2:40" s="311" customFormat="1" x14ac:dyDescent="0.4">
      <c r="C489" s="1388" t="s">
        <v>1265</v>
      </c>
      <c r="D489" s="1363"/>
      <c r="E489" s="1365"/>
      <c r="F489" s="1365"/>
      <c r="G489" s="1377"/>
      <c r="H489" s="1377"/>
      <c r="I489" s="1377"/>
      <c r="J489" s="1377"/>
      <c r="K489" s="1377"/>
      <c r="L489" s="1377"/>
      <c r="M489" s="1377"/>
      <c r="N489" s="2521"/>
      <c r="O489" s="2521"/>
      <c r="P489" s="2521"/>
      <c r="Q489" s="2521"/>
      <c r="R489" s="2521"/>
      <c r="S489" s="2521"/>
      <c r="T489" s="2521"/>
      <c r="U489" s="2521"/>
      <c r="V489" s="1377"/>
      <c r="W489" s="1377"/>
      <c r="X489" s="1377"/>
      <c r="Y489" s="2529"/>
      <c r="Z489" s="2529"/>
      <c r="AA489" s="2529"/>
      <c r="AB489" s="2529"/>
      <c r="AC489" s="2529"/>
      <c r="AD489" s="2529"/>
      <c r="AE489" s="1393"/>
      <c r="AF489" s="2529"/>
      <c r="AG489" s="2529"/>
      <c r="AH489" s="2529"/>
      <c r="AI489" s="2529"/>
      <c r="AJ489" s="2529"/>
      <c r="AK489" s="1379"/>
      <c r="AL489" s="1453">
        <v>0</v>
      </c>
      <c r="AM489" s="1456"/>
      <c r="AN489" s="317"/>
    </row>
    <row r="490" spans="2:40" s="311" customFormat="1" x14ac:dyDescent="0.4">
      <c r="C490" s="1388"/>
      <c r="D490" s="1363" t="s">
        <v>1266</v>
      </c>
      <c r="E490" s="1365"/>
      <c r="F490" s="1365"/>
      <c r="G490" s="1377"/>
      <c r="H490" s="1377"/>
      <c r="I490" s="1377"/>
      <c r="J490" s="1377"/>
      <c r="K490" s="1377"/>
      <c r="L490" s="1377"/>
      <c r="M490" s="1377"/>
      <c r="N490" s="2521"/>
      <c r="O490" s="2521"/>
      <c r="P490" s="2521"/>
      <c r="Q490" s="2521"/>
      <c r="R490" s="2521"/>
      <c r="S490" s="2521"/>
      <c r="T490" s="2521"/>
      <c r="U490" s="2521"/>
      <c r="V490" s="1377"/>
      <c r="W490" s="1377"/>
      <c r="X490" s="1377"/>
      <c r="Y490" s="2529"/>
      <c r="Z490" s="2529"/>
      <c r="AA490" s="2529"/>
      <c r="AB490" s="2529"/>
      <c r="AC490" s="2529"/>
      <c r="AD490" s="2529"/>
      <c r="AE490" s="1393"/>
      <c r="AF490" s="2529"/>
      <c r="AG490" s="2529"/>
      <c r="AH490" s="2529"/>
      <c r="AI490" s="2529"/>
      <c r="AJ490" s="2529"/>
      <c r="AK490" s="1379"/>
      <c r="AL490" s="1453">
        <v>0</v>
      </c>
      <c r="AM490" s="1456"/>
      <c r="AN490" s="317"/>
    </row>
    <row r="491" spans="2:40" s="311" customFormat="1" x14ac:dyDescent="0.4">
      <c r="C491" s="1388"/>
      <c r="D491" s="1363" t="s">
        <v>1267</v>
      </c>
      <c r="E491" s="1365"/>
      <c r="F491" s="1365"/>
      <c r="G491" s="1377"/>
      <c r="H491" s="1377"/>
      <c r="I491" s="1377"/>
      <c r="J491" s="1377"/>
      <c r="K491" s="1377"/>
      <c r="L491" s="1377"/>
      <c r="M491" s="1377"/>
      <c r="N491" s="2521"/>
      <c r="O491" s="2521"/>
      <c r="P491" s="2521"/>
      <c r="Q491" s="2521"/>
      <c r="R491" s="2521"/>
      <c r="S491" s="2521"/>
      <c r="T491" s="2521"/>
      <c r="U491" s="2521"/>
      <c r="V491" s="1377"/>
      <c r="W491" s="1377"/>
      <c r="X491" s="1377"/>
      <c r="Y491" s="2529"/>
      <c r="Z491" s="2529"/>
      <c r="AA491" s="2529"/>
      <c r="AB491" s="2529"/>
      <c r="AC491" s="2529"/>
      <c r="AD491" s="2529"/>
      <c r="AE491" s="1393"/>
      <c r="AF491" s="2529"/>
      <c r="AG491" s="2529"/>
      <c r="AH491" s="2529"/>
      <c r="AI491" s="2529"/>
      <c r="AJ491" s="2529"/>
      <c r="AK491" s="1379"/>
      <c r="AL491" s="1453">
        <v>0</v>
      </c>
      <c r="AM491" s="1456"/>
      <c r="AN491" s="317"/>
    </row>
    <row r="492" spans="2:40" s="311" customFormat="1" x14ac:dyDescent="0.4">
      <c r="C492" s="1388"/>
      <c r="D492" s="1363" t="s">
        <v>1268</v>
      </c>
      <c r="E492" s="1365"/>
      <c r="F492" s="1365"/>
      <c r="G492" s="1377"/>
      <c r="H492" s="1377"/>
      <c r="I492" s="1377"/>
      <c r="J492" s="1377"/>
      <c r="K492" s="1377"/>
      <c r="L492" s="1377"/>
      <c r="M492" s="1377"/>
      <c r="N492" s="2521"/>
      <c r="O492" s="2521"/>
      <c r="P492" s="2521"/>
      <c r="Q492" s="2521"/>
      <c r="R492" s="2521"/>
      <c r="S492" s="2521"/>
      <c r="T492" s="2521"/>
      <c r="U492" s="2521"/>
      <c r="V492" s="1377"/>
      <c r="W492" s="1377"/>
      <c r="X492" s="1377"/>
      <c r="Y492" s="2529"/>
      <c r="Z492" s="2529"/>
      <c r="AA492" s="2529"/>
      <c r="AB492" s="2529"/>
      <c r="AC492" s="2529"/>
      <c r="AD492" s="2529"/>
      <c r="AE492" s="1393"/>
      <c r="AF492" s="2529"/>
      <c r="AG492" s="2529"/>
      <c r="AH492" s="2529"/>
      <c r="AI492" s="2529"/>
      <c r="AJ492" s="2529"/>
      <c r="AK492" s="1379"/>
      <c r="AL492" s="1453">
        <v>0</v>
      </c>
      <c r="AM492" s="1456"/>
      <c r="AN492" s="317"/>
    </row>
    <row r="493" spans="2:40" s="323" customFormat="1" x14ac:dyDescent="0.4">
      <c r="C493" s="1370"/>
      <c r="D493" s="1363"/>
      <c r="E493" s="1365"/>
      <c r="F493" s="1365"/>
      <c r="G493" s="1377"/>
      <c r="H493" s="1377"/>
      <c r="I493" s="1377"/>
      <c r="J493" s="1377"/>
      <c r="K493" s="1377" t="s">
        <v>331</v>
      </c>
      <c r="L493" s="1377"/>
      <c r="M493" s="1377"/>
      <c r="N493" s="2521"/>
      <c r="O493" s="2521"/>
      <c r="P493" s="2521"/>
      <c r="Q493" s="2521"/>
      <c r="R493" s="2521"/>
      <c r="S493" s="2521"/>
      <c r="T493" s="2521"/>
      <c r="U493" s="2521"/>
      <c r="V493" s="1377"/>
      <c r="W493" s="1377"/>
      <c r="X493" s="1377"/>
      <c r="Y493" s="2529"/>
      <c r="Z493" s="2529"/>
      <c r="AA493" s="2529"/>
      <c r="AB493" s="2529"/>
      <c r="AC493" s="2529"/>
      <c r="AD493" s="2529"/>
      <c r="AE493" s="1393"/>
      <c r="AF493" s="2529"/>
      <c r="AG493" s="2529"/>
      <c r="AH493" s="2529"/>
      <c r="AI493" s="2529"/>
      <c r="AJ493" s="2529"/>
      <c r="AK493" s="1379"/>
      <c r="AL493" s="1453">
        <v>0</v>
      </c>
      <c r="AM493" s="1456"/>
      <c r="AN493" s="326"/>
    </row>
    <row r="494" spans="2:40" s="311" customFormat="1" ht="24" customHeight="1" x14ac:dyDescent="0.4">
      <c r="C494" s="2539" t="s">
        <v>2932</v>
      </c>
      <c r="D494" s="2540"/>
      <c r="E494" s="2540"/>
      <c r="F494" s="2540"/>
      <c r="G494" s="2541"/>
      <c r="H494" s="2541"/>
      <c r="I494" s="2541"/>
      <c r="J494" s="2541"/>
      <c r="K494" s="2541"/>
      <c r="L494" s="2541"/>
      <c r="M494" s="1377"/>
      <c r="N494" s="2521"/>
      <c r="O494" s="2521"/>
      <c r="P494" s="2521"/>
      <c r="Q494" s="2521"/>
      <c r="R494" s="2521"/>
      <c r="S494" s="2521"/>
      <c r="T494" s="2521"/>
      <c r="U494" s="2521"/>
      <c r="V494" s="1377"/>
      <c r="W494" s="1377"/>
      <c r="X494" s="1377"/>
      <c r="Y494" s="2529"/>
      <c r="Z494" s="2529"/>
      <c r="AA494" s="2529"/>
      <c r="AB494" s="2529"/>
      <c r="AC494" s="2529"/>
      <c r="AD494" s="2529"/>
      <c r="AE494" s="1393"/>
      <c r="AF494" s="2529"/>
      <c r="AG494" s="2529"/>
      <c r="AH494" s="2529"/>
      <c r="AI494" s="2529"/>
      <c r="AJ494" s="2529"/>
      <c r="AK494" s="1379"/>
      <c r="AL494" s="1453">
        <v>0</v>
      </c>
      <c r="AM494" s="1456"/>
      <c r="AN494" s="317"/>
    </row>
    <row r="495" spans="2:40" s="323" customFormat="1" x14ac:dyDescent="0.4">
      <c r="C495" s="1370"/>
      <c r="D495" s="1363"/>
      <c r="E495" s="1365"/>
      <c r="F495" s="1365"/>
      <c r="G495" s="1377"/>
      <c r="H495" s="1377"/>
      <c r="I495" s="1377"/>
      <c r="J495" s="1377"/>
      <c r="K495" s="1377" t="s">
        <v>331</v>
      </c>
      <c r="L495" s="1377"/>
      <c r="M495" s="1377"/>
      <c r="N495" s="2521"/>
      <c r="O495" s="2521"/>
      <c r="P495" s="2521"/>
      <c r="Q495" s="2521"/>
      <c r="R495" s="2521"/>
      <c r="S495" s="2521"/>
      <c r="T495" s="2521"/>
      <c r="U495" s="2521"/>
      <c r="V495" s="1377"/>
      <c r="W495" s="1377"/>
      <c r="X495" s="1377"/>
      <c r="Y495" s="2529"/>
      <c r="Z495" s="2529"/>
      <c r="AA495" s="2529"/>
      <c r="AB495" s="2529"/>
      <c r="AC495" s="2529"/>
      <c r="AD495" s="1393"/>
      <c r="AE495" s="1393"/>
      <c r="AF495" s="2529"/>
      <c r="AG495" s="2529"/>
      <c r="AH495" s="2529"/>
      <c r="AI495" s="2529"/>
      <c r="AJ495" s="2529"/>
      <c r="AK495" s="1379"/>
      <c r="AL495" s="1453">
        <v>0</v>
      </c>
      <c r="AM495" s="1456"/>
      <c r="AN495" s="326"/>
    </row>
    <row r="496" spans="2:40" s="311" customFormat="1" x14ac:dyDescent="0.4">
      <c r="B496" s="331"/>
      <c r="C496" s="1370" t="s">
        <v>1269</v>
      </c>
      <c r="D496" s="1363"/>
      <c r="E496" s="1365"/>
      <c r="F496" s="1365"/>
      <c r="G496" s="1377"/>
      <c r="H496" s="1377"/>
      <c r="I496" s="1377"/>
      <c r="J496" s="1377"/>
      <c r="K496" s="1377"/>
      <c r="L496" s="1377"/>
      <c r="M496" s="1377"/>
      <c r="N496" s="1377"/>
      <c r="O496" s="1377"/>
      <c r="P496" s="1377"/>
      <c r="Q496" s="1377"/>
      <c r="R496" s="1377"/>
      <c r="S496" s="1377"/>
      <c r="T496" s="1377"/>
      <c r="U496" s="1377"/>
      <c r="V496" s="1377"/>
      <c r="W496" s="1377"/>
      <c r="X496" s="1377"/>
      <c r="Y496" s="1377"/>
      <c r="Z496" s="1377"/>
      <c r="AA496" s="1377"/>
      <c r="AB496" s="1377"/>
      <c r="AC496" s="1377"/>
      <c r="AD496" s="1377"/>
      <c r="AE496" s="1377"/>
      <c r="AF496" s="1377"/>
      <c r="AG496" s="1377"/>
      <c r="AH496" s="1377"/>
      <c r="AI496" s="1377"/>
      <c r="AJ496" s="1377"/>
      <c r="AK496" s="1379"/>
      <c r="AL496" s="1453">
        <v>0</v>
      </c>
      <c r="AM496" s="1456"/>
      <c r="AN496" s="317"/>
    </row>
    <row r="497" spans="3:40" s="311" customFormat="1" x14ac:dyDescent="0.4">
      <c r="C497" s="1370" t="s">
        <v>1270</v>
      </c>
      <c r="D497" s="1363"/>
      <c r="E497" s="1365"/>
      <c r="F497" s="1365"/>
      <c r="G497" s="1377"/>
      <c r="H497" s="1377"/>
      <c r="I497" s="1377"/>
      <c r="J497" s="1377"/>
      <c r="K497" s="1377"/>
      <c r="L497" s="1377"/>
      <c r="M497" s="1377"/>
      <c r="N497" s="1377"/>
      <c r="O497" s="1377"/>
      <c r="P497" s="1377"/>
      <c r="Q497" s="1377"/>
      <c r="R497" s="1377"/>
      <c r="S497" s="1377"/>
      <c r="T497" s="1377"/>
      <c r="U497" s="1377"/>
      <c r="V497" s="1377"/>
      <c r="W497" s="1377"/>
      <c r="X497" s="1377"/>
      <c r="Y497" s="1377"/>
      <c r="Z497" s="1377"/>
      <c r="AA497" s="1377"/>
      <c r="AB497" s="1377"/>
      <c r="AC497" s="1377"/>
      <c r="AD497" s="1377"/>
      <c r="AE497" s="1377"/>
      <c r="AF497" s="1377"/>
      <c r="AG497" s="1377"/>
      <c r="AH497" s="1377"/>
      <c r="AI497" s="1377"/>
      <c r="AJ497" s="1377"/>
      <c r="AK497" s="1379"/>
      <c r="AL497" s="1453">
        <v>0</v>
      </c>
      <c r="AM497" s="1456"/>
      <c r="AN497" s="317"/>
    </row>
    <row r="498" spans="3:40" s="311" customFormat="1" x14ac:dyDescent="0.4">
      <c r="C498" s="1388"/>
      <c r="D498" s="1363" t="s">
        <v>1271</v>
      </c>
      <c r="E498" s="1365"/>
      <c r="F498" s="1365"/>
      <c r="G498" s="1377"/>
      <c r="H498" s="1377"/>
      <c r="I498" s="1377"/>
      <c r="J498" s="1377"/>
      <c r="K498" s="1377"/>
      <c r="L498" s="1377"/>
      <c r="M498" s="1377"/>
      <c r="N498" s="1377"/>
      <c r="O498" s="1377"/>
      <c r="P498" s="1377"/>
      <c r="Q498" s="1377"/>
      <c r="R498" s="1377"/>
      <c r="S498" s="1377"/>
      <c r="T498" s="1377"/>
      <c r="U498" s="1377"/>
      <c r="V498" s="1377"/>
      <c r="W498" s="1377"/>
      <c r="X498" s="1377"/>
      <c r="Y498" s="1377"/>
      <c r="Z498" s="1377"/>
      <c r="AA498" s="1377"/>
      <c r="AB498" s="1377"/>
      <c r="AC498" s="1377"/>
      <c r="AD498" s="1377"/>
      <c r="AE498" s="1377"/>
      <c r="AF498" s="1377"/>
      <c r="AG498" s="1377"/>
      <c r="AH498" s="1377"/>
      <c r="AI498" s="1377"/>
      <c r="AJ498" s="1377"/>
      <c r="AK498" s="1379"/>
      <c r="AL498" s="1453">
        <v>0</v>
      </c>
      <c r="AM498" s="1456"/>
      <c r="AN498" s="317"/>
    </row>
    <row r="499" spans="3:40" s="311" customFormat="1" x14ac:dyDescent="0.4">
      <c r="C499" s="1388"/>
      <c r="D499" s="1363" t="s">
        <v>1272</v>
      </c>
      <c r="E499" s="1365"/>
      <c r="F499" s="1365"/>
      <c r="G499" s="1377"/>
      <c r="H499" s="1377"/>
      <c r="I499" s="1377"/>
      <c r="J499" s="1377"/>
      <c r="K499" s="1377"/>
      <c r="L499" s="1377"/>
      <c r="M499" s="1377"/>
      <c r="N499" s="1377"/>
      <c r="O499" s="1377"/>
      <c r="P499" s="1377"/>
      <c r="Q499" s="1377"/>
      <c r="R499" s="1377"/>
      <c r="S499" s="1377"/>
      <c r="T499" s="1377"/>
      <c r="U499" s="1377"/>
      <c r="V499" s="1377"/>
      <c r="W499" s="1377"/>
      <c r="X499" s="1377"/>
      <c r="Y499" s="1377"/>
      <c r="Z499" s="1377"/>
      <c r="AA499" s="1377"/>
      <c r="AB499" s="1377"/>
      <c r="AC499" s="1377"/>
      <c r="AD499" s="1377"/>
      <c r="AE499" s="1377"/>
      <c r="AF499" s="1377"/>
      <c r="AG499" s="1377"/>
      <c r="AH499" s="1377"/>
      <c r="AI499" s="1377"/>
      <c r="AJ499" s="1377"/>
      <c r="AK499" s="1379"/>
      <c r="AL499" s="1453">
        <v>0</v>
      </c>
      <c r="AM499" s="1456"/>
      <c r="AN499" s="317"/>
    </row>
    <row r="500" spans="3:40" s="311" customFormat="1" x14ac:dyDescent="0.4">
      <c r="C500" s="1388"/>
      <c r="D500" s="1363" t="s">
        <v>2933</v>
      </c>
      <c r="E500" s="1365"/>
      <c r="F500" s="1365"/>
      <c r="G500" s="1377"/>
      <c r="H500" s="1377"/>
      <c r="I500" s="1377"/>
      <c r="J500" s="1377"/>
      <c r="K500" s="1377"/>
      <c r="L500" s="1377"/>
      <c r="M500" s="1377"/>
      <c r="N500" s="1377"/>
      <c r="O500" s="1377"/>
      <c r="P500" s="1377"/>
      <c r="Q500" s="1377"/>
      <c r="R500" s="1377"/>
      <c r="S500" s="1377"/>
      <c r="T500" s="1377"/>
      <c r="U500" s="1377"/>
      <c r="V500" s="1377"/>
      <c r="W500" s="1377"/>
      <c r="X500" s="1377"/>
      <c r="Y500" s="1377"/>
      <c r="Z500" s="1377"/>
      <c r="AA500" s="1377"/>
      <c r="AB500" s="1377"/>
      <c r="AC500" s="1377"/>
      <c r="AD500" s="1377"/>
      <c r="AE500" s="1377"/>
      <c r="AF500" s="1377"/>
      <c r="AG500" s="1377"/>
      <c r="AH500" s="1377"/>
      <c r="AI500" s="1377"/>
      <c r="AJ500" s="1377"/>
      <c r="AK500" s="1379"/>
      <c r="AL500" s="1453">
        <v>0</v>
      </c>
      <c r="AM500" s="1456"/>
      <c r="AN500" s="317"/>
    </row>
    <row r="501" spans="3:40" s="311" customFormat="1" x14ac:dyDescent="0.4">
      <c r="C501" s="1388"/>
      <c r="D501" s="1363" t="s">
        <v>1274</v>
      </c>
      <c r="E501" s="1365"/>
      <c r="F501" s="1365"/>
      <c r="G501" s="1377"/>
      <c r="H501" s="1377"/>
      <c r="I501" s="1377"/>
      <c r="J501" s="1377"/>
      <c r="K501" s="1377"/>
      <c r="L501" s="1377"/>
      <c r="M501" s="1377"/>
      <c r="N501" s="1377"/>
      <c r="O501" s="1377"/>
      <c r="P501" s="1377"/>
      <c r="Q501" s="1377"/>
      <c r="R501" s="1377"/>
      <c r="S501" s="1377"/>
      <c r="T501" s="1377"/>
      <c r="U501" s="1377"/>
      <c r="V501" s="1377"/>
      <c r="W501" s="1377"/>
      <c r="X501" s="1377"/>
      <c r="Y501" s="1377"/>
      <c r="Z501" s="1377"/>
      <c r="AA501" s="1377"/>
      <c r="AB501" s="1377"/>
      <c r="AC501" s="1377"/>
      <c r="AD501" s="1377"/>
      <c r="AE501" s="1377"/>
      <c r="AF501" s="1377"/>
      <c r="AG501" s="1377"/>
      <c r="AH501" s="1377"/>
      <c r="AI501" s="1377"/>
      <c r="AJ501" s="1377"/>
      <c r="AK501" s="1379"/>
      <c r="AL501" s="1453">
        <v>0</v>
      </c>
      <c r="AM501" s="1456"/>
      <c r="AN501" s="317"/>
    </row>
    <row r="502" spans="3:40" s="311" customFormat="1" x14ac:dyDescent="0.4">
      <c r="C502" s="1388"/>
      <c r="D502" s="1363" t="s">
        <v>1275</v>
      </c>
      <c r="E502" s="1365"/>
      <c r="F502" s="1365"/>
      <c r="G502" s="1377"/>
      <c r="H502" s="1377"/>
      <c r="I502" s="1377"/>
      <c r="J502" s="1377"/>
      <c r="K502" s="1377"/>
      <c r="L502" s="1377"/>
      <c r="M502" s="1377"/>
      <c r="N502" s="1377"/>
      <c r="O502" s="1377"/>
      <c r="P502" s="1377"/>
      <c r="Q502" s="1377"/>
      <c r="R502" s="1377"/>
      <c r="S502" s="1377"/>
      <c r="T502" s="1377"/>
      <c r="U502" s="1377"/>
      <c r="V502" s="1377"/>
      <c r="W502" s="1377"/>
      <c r="X502" s="1377"/>
      <c r="Y502" s="1377"/>
      <c r="Z502" s="1377"/>
      <c r="AA502" s="1377"/>
      <c r="AB502" s="1377"/>
      <c r="AC502" s="1377"/>
      <c r="AD502" s="1377"/>
      <c r="AE502" s="1377"/>
      <c r="AF502" s="1377"/>
      <c r="AG502" s="1377"/>
      <c r="AH502" s="1377"/>
      <c r="AI502" s="1377"/>
      <c r="AJ502" s="1377"/>
      <c r="AK502" s="1379"/>
      <c r="AL502" s="1453">
        <v>0</v>
      </c>
      <c r="AM502" s="1456"/>
      <c r="AN502" s="317"/>
    </row>
    <row r="503" spans="3:40" s="311" customFormat="1" x14ac:dyDescent="0.4">
      <c r="C503" s="1388"/>
      <c r="D503" s="1363" t="s">
        <v>1276</v>
      </c>
      <c r="E503" s="1365"/>
      <c r="F503" s="1365"/>
      <c r="G503" s="1377"/>
      <c r="H503" s="1377"/>
      <c r="I503" s="1377"/>
      <c r="J503" s="1377"/>
      <c r="K503" s="1377"/>
      <c r="L503" s="1377"/>
      <c r="M503" s="1377"/>
      <c r="N503" s="1377"/>
      <c r="O503" s="1377"/>
      <c r="P503" s="1377"/>
      <c r="Q503" s="1377"/>
      <c r="R503" s="1377"/>
      <c r="S503" s="1377"/>
      <c r="T503" s="1377"/>
      <c r="U503" s="1377"/>
      <c r="V503" s="1377"/>
      <c r="W503" s="1377"/>
      <c r="X503" s="1377"/>
      <c r="Y503" s="1377"/>
      <c r="Z503" s="1377"/>
      <c r="AA503" s="1377"/>
      <c r="AB503" s="1377"/>
      <c r="AC503" s="1377"/>
      <c r="AD503" s="1377"/>
      <c r="AE503" s="1377"/>
      <c r="AF503" s="1377"/>
      <c r="AG503" s="1377"/>
      <c r="AH503" s="1377"/>
      <c r="AI503" s="1377"/>
      <c r="AJ503" s="1377"/>
      <c r="AK503" s="1379"/>
      <c r="AL503" s="1453">
        <v>0</v>
      </c>
      <c r="AM503" s="1456"/>
      <c r="AN503" s="317"/>
    </row>
    <row r="504" spans="3:40" s="311" customFormat="1" x14ac:dyDescent="0.4">
      <c r="C504" s="1370" t="s">
        <v>1277</v>
      </c>
      <c r="D504" s="1363"/>
      <c r="E504" s="1365"/>
      <c r="F504" s="1365"/>
      <c r="G504" s="1377"/>
      <c r="H504" s="1377"/>
      <c r="I504" s="1377"/>
      <c r="J504" s="1377"/>
      <c r="K504" s="1377"/>
      <c r="L504" s="1377"/>
      <c r="M504" s="1377"/>
      <c r="N504" s="1377"/>
      <c r="O504" s="1377"/>
      <c r="P504" s="1377"/>
      <c r="Q504" s="1377"/>
      <c r="R504" s="1377"/>
      <c r="S504" s="1377"/>
      <c r="T504" s="1377"/>
      <c r="U504" s="1377"/>
      <c r="V504" s="1377"/>
      <c r="W504" s="1377"/>
      <c r="X504" s="1377"/>
      <c r="Y504" s="1377"/>
      <c r="Z504" s="1377"/>
      <c r="AA504" s="1377"/>
      <c r="AB504" s="1377"/>
      <c r="AC504" s="1377"/>
      <c r="AD504" s="1377"/>
      <c r="AE504" s="1377"/>
      <c r="AF504" s="1377"/>
      <c r="AG504" s="1377"/>
      <c r="AH504" s="1377"/>
      <c r="AI504" s="1377"/>
      <c r="AJ504" s="1377"/>
      <c r="AK504" s="1379"/>
      <c r="AL504" s="1453">
        <v>0</v>
      </c>
      <c r="AM504" s="1456"/>
      <c r="AN504" s="317"/>
    </row>
    <row r="505" spans="3:40" s="311" customFormat="1" x14ac:dyDescent="0.4">
      <c r="C505" s="1388"/>
      <c r="D505" s="1363" t="s">
        <v>1278</v>
      </c>
      <c r="E505" s="1365"/>
      <c r="F505" s="1365"/>
      <c r="G505" s="1377"/>
      <c r="H505" s="1377"/>
      <c r="I505" s="1377"/>
      <c r="J505" s="1377"/>
      <c r="K505" s="1377"/>
      <c r="L505" s="1377"/>
      <c r="M505" s="1377"/>
      <c r="N505" s="1377"/>
      <c r="O505" s="1377"/>
      <c r="P505" s="1377"/>
      <c r="Q505" s="1377"/>
      <c r="R505" s="1377"/>
      <c r="S505" s="1377"/>
      <c r="T505" s="1377"/>
      <c r="U505" s="1377"/>
      <c r="V505" s="1377"/>
      <c r="W505" s="1377"/>
      <c r="X505" s="1377"/>
      <c r="Y505" s="1377"/>
      <c r="Z505" s="1377"/>
      <c r="AA505" s="1377"/>
      <c r="AB505" s="1377"/>
      <c r="AC505" s="1377"/>
      <c r="AD505" s="1377"/>
      <c r="AE505" s="1377"/>
      <c r="AF505" s="1377"/>
      <c r="AG505" s="1377"/>
      <c r="AH505" s="1377"/>
      <c r="AI505" s="1377"/>
      <c r="AJ505" s="1377"/>
      <c r="AK505" s="1379"/>
      <c r="AL505" s="1453">
        <v>0</v>
      </c>
      <c r="AM505" s="1456"/>
      <c r="AN505" s="317"/>
    </row>
    <row r="506" spans="3:40" s="311" customFormat="1" x14ac:dyDescent="0.4">
      <c r="C506" s="1388"/>
      <c r="D506" s="1363" t="s">
        <v>1272</v>
      </c>
      <c r="E506" s="1365"/>
      <c r="F506" s="1365"/>
      <c r="G506" s="1377"/>
      <c r="H506" s="1377"/>
      <c r="I506" s="1377"/>
      <c r="J506" s="1377"/>
      <c r="K506" s="1377"/>
      <c r="L506" s="1377"/>
      <c r="M506" s="1377"/>
      <c r="N506" s="1377"/>
      <c r="O506" s="1377"/>
      <c r="P506" s="1377"/>
      <c r="Q506" s="1377"/>
      <c r="R506" s="1377"/>
      <c r="S506" s="1377"/>
      <c r="T506" s="1377"/>
      <c r="U506" s="1377"/>
      <c r="V506" s="1377"/>
      <c r="W506" s="1377"/>
      <c r="X506" s="1377"/>
      <c r="Y506" s="1377"/>
      <c r="Z506" s="1377"/>
      <c r="AA506" s="1377"/>
      <c r="AB506" s="1377"/>
      <c r="AC506" s="1377"/>
      <c r="AD506" s="1377"/>
      <c r="AE506" s="1377"/>
      <c r="AF506" s="1377"/>
      <c r="AG506" s="1377"/>
      <c r="AH506" s="1377"/>
      <c r="AI506" s="1377"/>
      <c r="AJ506" s="1377"/>
      <c r="AK506" s="1379"/>
      <c r="AL506" s="1453">
        <v>0</v>
      </c>
      <c r="AM506" s="1456"/>
      <c r="AN506" s="317"/>
    </row>
    <row r="507" spans="3:40" s="311" customFormat="1" x14ac:dyDescent="0.4">
      <c r="C507" s="1388"/>
      <c r="D507" s="1363" t="s">
        <v>1273</v>
      </c>
      <c r="E507" s="1365"/>
      <c r="F507" s="1365"/>
      <c r="G507" s="1377"/>
      <c r="H507" s="1377"/>
      <c r="I507" s="1377"/>
      <c r="J507" s="1377"/>
      <c r="K507" s="1377"/>
      <c r="L507" s="1377"/>
      <c r="M507" s="1377"/>
      <c r="N507" s="1377"/>
      <c r="O507" s="1377"/>
      <c r="P507" s="1377"/>
      <c r="Q507" s="1377"/>
      <c r="R507" s="1377"/>
      <c r="S507" s="1377"/>
      <c r="T507" s="1377"/>
      <c r="U507" s="1377"/>
      <c r="V507" s="1377"/>
      <c r="W507" s="1377"/>
      <c r="X507" s="1377"/>
      <c r="Y507" s="1377"/>
      <c r="Z507" s="1377"/>
      <c r="AA507" s="1377"/>
      <c r="AB507" s="1377"/>
      <c r="AC507" s="1377"/>
      <c r="AD507" s="1377"/>
      <c r="AE507" s="1377"/>
      <c r="AF507" s="1377"/>
      <c r="AG507" s="1377"/>
      <c r="AH507" s="1377"/>
      <c r="AI507" s="1377"/>
      <c r="AJ507" s="1377"/>
      <c r="AK507" s="1379"/>
      <c r="AL507" s="1453">
        <v>0</v>
      </c>
      <c r="AM507" s="1456"/>
      <c r="AN507" s="317"/>
    </row>
    <row r="508" spans="3:40" s="311" customFormat="1" x14ac:dyDescent="0.4">
      <c r="C508" s="1388"/>
      <c r="D508" s="1363" t="s">
        <v>1274</v>
      </c>
      <c r="E508" s="1365"/>
      <c r="F508" s="1365"/>
      <c r="G508" s="1377"/>
      <c r="H508" s="1377"/>
      <c r="I508" s="1377"/>
      <c r="J508" s="1377"/>
      <c r="K508" s="1377"/>
      <c r="L508" s="1377"/>
      <c r="M508" s="1377"/>
      <c r="N508" s="1377"/>
      <c r="O508" s="1377"/>
      <c r="P508" s="1377"/>
      <c r="Q508" s="1377"/>
      <c r="R508" s="1377"/>
      <c r="S508" s="1377"/>
      <c r="T508" s="1377"/>
      <c r="U508" s="1377"/>
      <c r="V508" s="1377"/>
      <c r="W508" s="1377"/>
      <c r="X508" s="1377"/>
      <c r="Y508" s="1377"/>
      <c r="Z508" s="1377"/>
      <c r="AA508" s="1377"/>
      <c r="AB508" s="1377"/>
      <c r="AC508" s="1377"/>
      <c r="AD508" s="1377"/>
      <c r="AE508" s="1377"/>
      <c r="AF508" s="1377"/>
      <c r="AG508" s="1377"/>
      <c r="AH508" s="1377"/>
      <c r="AI508" s="1377"/>
      <c r="AJ508" s="1377"/>
      <c r="AK508" s="1379"/>
      <c r="AL508" s="1453">
        <v>0</v>
      </c>
      <c r="AM508" s="1456"/>
      <c r="AN508" s="317"/>
    </row>
    <row r="509" spans="3:40" s="311" customFormat="1" x14ac:dyDescent="0.4">
      <c r="C509" s="1388"/>
      <c r="D509" s="1363" t="s">
        <v>1275</v>
      </c>
      <c r="E509" s="1365"/>
      <c r="F509" s="1365"/>
      <c r="G509" s="1377"/>
      <c r="H509" s="1377"/>
      <c r="I509" s="1377"/>
      <c r="J509" s="1377"/>
      <c r="K509" s="1377"/>
      <c r="L509" s="1377"/>
      <c r="M509" s="1377"/>
      <c r="N509" s="1377"/>
      <c r="O509" s="1377"/>
      <c r="P509" s="1377"/>
      <c r="Q509" s="1377"/>
      <c r="R509" s="1377"/>
      <c r="S509" s="1377"/>
      <c r="T509" s="1377"/>
      <c r="U509" s="1377"/>
      <c r="V509" s="1377"/>
      <c r="W509" s="1377"/>
      <c r="X509" s="1377"/>
      <c r="Y509" s="1377"/>
      <c r="Z509" s="1377"/>
      <c r="AA509" s="1377"/>
      <c r="AB509" s="1377"/>
      <c r="AC509" s="1377"/>
      <c r="AD509" s="1377"/>
      <c r="AE509" s="1377"/>
      <c r="AF509" s="1377"/>
      <c r="AG509" s="1377"/>
      <c r="AH509" s="1377"/>
      <c r="AI509" s="1377"/>
      <c r="AJ509" s="1377"/>
      <c r="AK509" s="1379"/>
      <c r="AL509" s="1453">
        <v>0</v>
      </c>
      <c r="AM509" s="1456"/>
      <c r="AN509" s="317"/>
    </row>
    <row r="510" spans="3:40" s="311" customFormat="1" x14ac:dyDescent="0.4">
      <c r="C510" s="1388"/>
      <c r="D510" s="1363" t="s">
        <v>1276</v>
      </c>
      <c r="E510" s="1365"/>
      <c r="F510" s="1365"/>
      <c r="G510" s="1377"/>
      <c r="H510" s="1377"/>
      <c r="I510" s="1377"/>
      <c r="J510" s="1377"/>
      <c r="K510" s="1377"/>
      <c r="L510" s="1377"/>
      <c r="M510" s="1377"/>
      <c r="N510" s="1377"/>
      <c r="O510" s="1377"/>
      <c r="P510" s="1377"/>
      <c r="Q510" s="1377"/>
      <c r="R510" s="1377"/>
      <c r="S510" s="1377"/>
      <c r="T510" s="1377"/>
      <c r="U510" s="1377"/>
      <c r="V510" s="1377"/>
      <c r="W510" s="1377"/>
      <c r="X510" s="1377"/>
      <c r="Y510" s="1377"/>
      <c r="Z510" s="1377"/>
      <c r="AA510" s="1377"/>
      <c r="AB510" s="1377"/>
      <c r="AC510" s="1377"/>
      <c r="AD510" s="1377"/>
      <c r="AE510" s="1377"/>
      <c r="AF510" s="1377"/>
      <c r="AG510" s="1377"/>
      <c r="AH510" s="1377"/>
      <c r="AI510" s="1377"/>
      <c r="AJ510" s="1377"/>
      <c r="AK510" s="1379"/>
      <c r="AL510" s="1453">
        <v>0</v>
      </c>
      <c r="AM510" s="1456"/>
      <c r="AN510" s="317"/>
    </row>
    <row r="511" spans="3:40" s="311" customFormat="1" x14ac:dyDescent="0.4">
      <c r="C511" s="1370" t="s">
        <v>1279</v>
      </c>
      <c r="D511" s="1363"/>
      <c r="E511" s="1365"/>
      <c r="F511" s="1365"/>
      <c r="G511" s="1377"/>
      <c r="H511" s="1377"/>
      <c r="I511" s="1377"/>
      <c r="J511" s="1377"/>
      <c r="K511" s="1377"/>
      <c r="L511" s="1377"/>
      <c r="M511" s="1377"/>
      <c r="N511" s="1377"/>
      <c r="O511" s="1377"/>
      <c r="P511" s="1377"/>
      <c r="Q511" s="1377"/>
      <c r="R511" s="1377"/>
      <c r="S511" s="1377"/>
      <c r="T511" s="1377"/>
      <c r="U511" s="1377"/>
      <c r="V511" s="1377"/>
      <c r="W511" s="1377"/>
      <c r="X511" s="1377"/>
      <c r="Y511" s="1377"/>
      <c r="Z511" s="1377"/>
      <c r="AA511" s="1377"/>
      <c r="AB511" s="1377"/>
      <c r="AC511" s="1377"/>
      <c r="AD511" s="1377"/>
      <c r="AE511" s="1377"/>
      <c r="AF511" s="1377"/>
      <c r="AG511" s="1377"/>
      <c r="AH511" s="1377"/>
      <c r="AI511" s="1377"/>
      <c r="AJ511" s="1377"/>
      <c r="AK511" s="1379"/>
      <c r="AL511" s="1453">
        <v>0</v>
      </c>
      <c r="AM511" s="1456"/>
      <c r="AN511" s="317"/>
    </row>
    <row r="512" spans="3:40" s="311" customFormat="1" x14ac:dyDescent="0.4">
      <c r="C512" s="1388"/>
      <c r="D512" s="1363" t="s">
        <v>1280</v>
      </c>
      <c r="E512" s="1365"/>
      <c r="F512" s="1365"/>
      <c r="G512" s="1377"/>
      <c r="H512" s="1377"/>
      <c r="I512" s="1377"/>
      <c r="J512" s="1377"/>
      <c r="K512" s="1377"/>
      <c r="L512" s="1377"/>
      <c r="M512" s="1377"/>
      <c r="N512" s="1377"/>
      <c r="O512" s="1377"/>
      <c r="P512" s="1377"/>
      <c r="Q512" s="1377"/>
      <c r="R512" s="1377"/>
      <c r="S512" s="1377"/>
      <c r="T512" s="1377"/>
      <c r="U512" s="1377"/>
      <c r="V512" s="1377"/>
      <c r="W512" s="1377"/>
      <c r="X512" s="1377"/>
      <c r="Y512" s="1377"/>
      <c r="Z512" s="1377"/>
      <c r="AA512" s="1377"/>
      <c r="AB512" s="1377"/>
      <c r="AC512" s="1377"/>
      <c r="AD512" s="1377"/>
      <c r="AE512" s="1377"/>
      <c r="AF512" s="1377"/>
      <c r="AG512" s="1377"/>
      <c r="AH512" s="1377"/>
      <c r="AI512" s="1377"/>
      <c r="AJ512" s="1377"/>
      <c r="AK512" s="1379"/>
      <c r="AL512" s="1453">
        <v>0</v>
      </c>
      <c r="AM512" s="1456"/>
      <c r="AN512" s="317"/>
    </row>
    <row r="513" spans="2:40" s="311" customFormat="1" x14ac:dyDescent="0.4">
      <c r="C513" s="1388"/>
      <c r="D513" s="1363" t="s">
        <v>1281</v>
      </c>
      <c r="E513" s="1365"/>
      <c r="F513" s="1365"/>
      <c r="G513" s="1377"/>
      <c r="H513" s="1377"/>
      <c r="I513" s="1377"/>
      <c r="J513" s="1377"/>
      <c r="K513" s="1377"/>
      <c r="L513" s="1377"/>
      <c r="M513" s="1377"/>
      <c r="N513" s="1377"/>
      <c r="O513" s="1377"/>
      <c r="P513" s="1377"/>
      <c r="Q513" s="1377"/>
      <c r="R513" s="1377"/>
      <c r="S513" s="1377"/>
      <c r="T513" s="1377"/>
      <c r="U513" s="1377"/>
      <c r="V513" s="1377"/>
      <c r="W513" s="1377"/>
      <c r="X513" s="1377"/>
      <c r="Y513" s="1377"/>
      <c r="Z513" s="1377"/>
      <c r="AA513" s="1377"/>
      <c r="AB513" s="1377"/>
      <c r="AC513" s="1377"/>
      <c r="AD513" s="1377"/>
      <c r="AE513" s="1377"/>
      <c r="AF513" s="1377"/>
      <c r="AG513" s="1377"/>
      <c r="AH513" s="1377"/>
      <c r="AI513" s="1377"/>
      <c r="AJ513" s="1377"/>
      <c r="AK513" s="1379"/>
      <c r="AL513" s="1453">
        <v>0</v>
      </c>
      <c r="AM513" s="1456"/>
      <c r="AN513" s="317"/>
    </row>
    <row r="514" spans="2:40" s="311" customFormat="1" x14ac:dyDescent="0.4">
      <c r="C514" s="1370" t="s">
        <v>1282</v>
      </c>
      <c r="D514" s="1363"/>
      <c r="E514" s="1365"/>
      <c r="F514" s="1365"/>
      <c r="G514" s="1377"/>
      <c r="H514" s="1377"/>
      <c r="I514" s="1377"/>
      <c r="J514" s="1377"/>
      <c r="K514" s="1377"/>
      <c r="L514" s="1377"/>
      <c r="M514" s="1377"/>
      <c r="N514" s="1377"/>
      <c r="O514" s="1377"/>
      <c r="P514" s="1377"/>
      <c r="Q514" s="1377"/>
      <c r="R514" s="1377"/>
      <c r="S514" s="1377"/>
      <c r="T514" s="1377"/>
      <c r="U514" s="1377"/>
      <c r="V514" s="1377"/>
      <c r="W514" s="1377"/>
      <c r="X514" s="1377"/>
      <c r="Y514" s="1377"/>
      <c r="Z514" s="1377"/>
      <c r="AA514" s="1377"/>
      <c r="AB514" s="1377"/>
      <c r="AC514" s="1377"/>
      <c r="AD514" s="1377"/>
      <c r="AE514" s="1377"/>
      <c r="AF514" s="1377"/>
      <c r="AG514" s="1377"/>
      <c r="AH514" s="1377"/>
      <c r="AI514" s="1377"/>
      <c r="AJ514" s="1377"/>
      <c r="AK514" s="1379"/>
      <c r="AL514" s="1453">
        <v>0</v>
      </c>
      <c r="AM514" s="1456"/>
      <c r="AN514" s="317"/>
    </row>
    <row r="515" spans="2:40" s="311" customFormat="1" x14ac:dyDescent="0.4">
      <c r="C515" s="1388"/>
      <c r="D515" s="1363" t="s">
        <v>1283</v>
      </c>
      <c r="E515" s="1365"/>
      <c r="F515" s="1365"/>
      <c r="G515" s="1377"/>
      <c r="H515" s="1377"/>
      <c r="I515" s="1377"/>
      <c r="J515" s="1377"/>
      <c r="K515" s="1377"/>
      <c r="L515" s="1377"/>
      <c r="M515" s="1377"/>
      <c r="N515" s="1377"/>
      <c r="O515" s="1377"/>
      <c r="P515" s="1377"/>
      <c r="Q515" s="1377"/>
      <c r="R515" s="1377"/>
      <c r="S515" s="1377"/>
      <c r="T515" s="1377"/>
      <c r="U515" s="1377"/>
      <c r="V515" s="1377"/>
      <c r="W515" s="1377"/>
      <c r="X515" s="1377"/>
      <c r="Y515" s="1377"/>
      <c r="Z515" s="1377"/>
      <c r="AA515" s="1377"/>
      <c r="AB515" s="1377"/>
      <c r="AC515" s="1377"/>
      <c r="AD515" s="1377"/>
      <c r="AE515" s="1377"/>
      <c r="AF515" s="1377"/>
      <c r="AG515" s="1377"/>
      <c r="AH515" s="1377"/>
      <c r="AI515" s="1377"/>
      <c r="AJ515" s="1377"/>
      <c r="AK515" s="1379"/>
      <c r="AL515" s="1453">
        <v>0</v>
      </c>
      <c r="AM515" s="1456"/>
      <c r="AN515" s="317"/>
    </row>
    <row r="516" spans="2:40" s="311" customFormat="1" x14ac:dyDescent="0.4">
      <c r="C516" s="1388"/>
      <c r="D516" s="1363" t="s">
        <v>1284</v>
      </c>
      <c r="E516" s="1365"/>
      <c r="F516" s="1365"/>
      <c r="G516" s="1377"/>
      <c r="H516" s="1377"/>
      <c r="I516" s="1377"/>
      <c r="J516" s="1377"/>
      <c r="K516" s="1377"/>
      <c r="L516" s="1377"/>
      <c r="M516" s="1377"/>
      <c r="N516" s="1377"/>
      <c r="O516" s="1377"/>
      <c r="P516" s="1377"/>
      <c r="Q516" s="1377"/>
      <c r="R516" s="1377"/>
      <c r="S516" s="1377"/>
      <c r="T516" s="1377"/>
      <c r="U516" s="1377"/>
      <c r="V516" s="1377"/>
      <c r="W516" s="1377"/>
      <c r="X516" s="1377"/>
      <c r="Y516" s="1377"/>
      <c r="Z516" s="1377"/>
      <c r="AA516" s="1377"/>
      <c r="AB516" s="1377"/>
      <c r="AC516" s="1377"/>
      <c r="AD516" s="1377"/>
      <c r="AE516" s="1377"/>
      <c r="AF516" s="1377"/>
      <c r="AG516" s="1377"/>
      <c r="AH516" s="1377"/>
      <c r="AI516" s="1377"/>
      <c r="AJ516" s="1377"/>
      <c r="AK516" s="1379"/>
      <c r="AL516" s="1453">
        <v>0</v>
      </c>
      <c r="AM516" s="1456"/>
      <c r="AN516" s="317"/>
    </row>
    <row r="517" spans="2:40" s="311" customFormat="1" x14ac:dyDescent="0.4">
      <c r="C517" s="1370" t="s">
        <v>1285</v>
      </c>
      <c r="D517" s="1363"/>
      <c r="E517" s="1365"/>
      <c r="F517" s="1365"/>
      <c r="G517" s="1377"/>
      <c r="H517" s="1377"/>
      <c r="I517" s="1377"/>
      <c r="J517" s="1377"/>
      <c r="K517" s="1377"/>
      <c r="L517" s="1377"/>
      <c r="M517" s="1377"/>
      <c r="N517" s="1377"/>
      <c r="O517" s="1377"/>
      <c r="P517" s="1377"/>
      <c r="Q517" s="1377"/>
      <c r="R517" s="1377"/>
      <c r="S517" s="1377"/>
      <c r="T517" s="1377"/>
      <c r="U517" s="1377"/>
      <c r="V517" s="1377"/>
      <c r="W517" s="1377"/>
      <c r="X517" s="1377"/>
      <c r="Y517" s="1377"/>
      <c r="Z517" s="1377"/>
      <c r="AA517" s="1377"/>
      <c r="AB517" s="1377"/>
      <c r="AC517" s="1377"/>
      <c r="AD517" s="1377"/>
      <c r="AE517" s="1377"/>
      <c r="AF517" s="1377"/>
      <c r="AG517" s="1377"/>
      <c r="AH517" s="1377"/>
      <c r="AI517" s="1377"/>
      <c r="AJ517" s="1377"/>
      <c r="AK517" s="1379"/>
      <c r="AL517" s="1453">
        <v>0</v>
      </c>
      <c r="AM517" s="1456"/>
      <c r="AN517" s="317"/>
    </row>
    <row r="518" spans="2:40" s="311" customFormat="1" x14ac:dyDescent="0.4">
      <c r="C518" s="1388"/>
      <c r="D518" s="1363" t="s">
        <v>1286</v>
      </c>
      <c r="E518" s="1365"/>
      <c r="F518" s="1365"/>
      <c r="G518" s="1377"/>
      <c r="H518" s="1377"/>
      <c r="I518" s="1377"/>
      <c r="J518" s="1377"/>
      <c r="K518" s="1377"/>
      <c r="L518" s="1377"/>
      <c r="M518" s="1377"/>
      <c r="N518" s="1377"/>
      <c r="O518" s="1377"/>
      <c r="P518" s="1377"/>
      <c r="Q518" s="1377"/>
      <c r="R518" s="1377"/>
      <c r="S518" s="1377"/>
      <c r="T518" s="1377"/>
      <c r="U518" s="1377"/>
      <c r="V518" s="1377"/>
      <c r="W518" s="1377"/>
      <c r="X518" s="1377"/>
      <c r="Y518" s="1377"/>
      <c r="Z518" s="1377"/>
      <c r="AA518" s="1377"/>
      <c r="AB518" s="1377"/>
      <c r="AC518" s="1377"/>
      <c r="AD518" s="1377"/>
      <c r="AE518" s="1377"/>
      <c r="AF518" s="1377"/>
      <c r="AG518" s="1377"/>
      <c r="AH518" s="1377"/>
      <c r="AI518" s="1377"/>
      <c r="AJ518" s="1377"/>
      <c r="AK518" s="1379"/>
      <c r="AL518" s="1453">
        <v>0</v>
      </c>
      <c r="AM518" s="1456"/>
      <c r="AN518" s="317"/>
    </row>
    <row r="519" spans="2:40" s="311" customFormat="1" x14ac:dyDescent="0.4">
      <c r="C519" s="1388"/>
      <c r="D519" s="1363" t="s">
        <v>1272</v>
      </c>
      <c r="E519" s="1365"/>
      <c r="F519" s="1365"/>
      <c r="G519" s="1377"/>
      <c r="H519" s="1377"/>
      <c r="I519" s="1377"/>
      <c r="J519" s="1377"/>
      <c r="K519" s="1377"/>
      <c r="L519" s="1377"/>
      <c r="M519" s="1377"/>
      <c r="N519" s="1377"/>
      <c r="O519" s="1377"/>
      <c r="P519" s="1377"/>
      <c r="Q519" s="1377"/>
      <c r="R519" s="1377"/>
      <c r="S519" s="1377"/>
      <c r="T519" s="1377"/>
      <c r="U519" s="1377"/>
      <c r="V519" s="1377"/>
      <c r="W519" s="1377"/>
      <c r="X519" s="1377"/>
      <c r="Y519" s="1377"/>
      <c r="Z519" s="1377"/>
      <c r="AA519" s="1377"/>
      <c r="AB519" s="1377"/>
      <c r="AC519" s="1377"/>
      <c r="AD519" s="1377"/>
      <c r="AE519" s="1377"/>
      <c r="AF519" s="1377"/>
      <c r="AG519" s="1377"/>
      <c r="AH519" s="1377"/>
      <c r="AI519" s="1377"/>
      <c r="AJ519" s="1377"/>
      <c r="AK519" s="1379"/>
      <c r="AL519" s="1453">
        <v>0</v>
      </c>
      <c r="AM519" s="1456"/>
      <c r="AN519" s="317"/>
    </row>
    <row r="520" spans="2:40" s="311" customFormat="1" x14ac:dyDescent="0.4">
      <c r="C520" s="1388"/>
      <c r="D520" s="1363" t="s">
        <v>1273</v>
      </c>
      <c r="E520" s="1365"/>
      <c r="F520" s="1365"/>
      <c r="G520" s="1377"/>
      <c r="H520" s="1377"/>
      <c r="I520" s="1377"/>
      <c r="J520" s="1377"/>
      <c r="K520" s="1377"/>
      <c r="L520" s="1377"/>
      <c r="M520" s="1377"/>
      <c r="N520" s="1377"/>
      <c r="O520" s="1377"/>
      <c r="P520" s="1377"/>
      <c r="Q520" s="1377"/>
      <c r="R520" s="1377"/>
      <c r="S520" s="1377"/>
      <c r="T520" s="1377"/>
      <c r="U520" s="1377"/>
      <c r="V520" s="1377"/>
      <c r="W520" s="1377"/>
      <c r="X520" s="1377"/>
      <c r="Y520" s="1377"/>
      <c r="Z520" s="1377"/>
      <c r="AA520" s="1377"/>
      <c r="AB520" s="1377"/>
      <c r="AC520" s="1377"/>
      <c r="AD520" s="1377"/>
      <c r="AE520" s="1377"/>
      <c r="AF520" s="1377"/>
      <c r="AG520" s="1377"/>
      <c r="AH520" s="1377"/>
      <c r="AI520" s="1377"/>
      <c r="AJ520" s="1377"/>
      <c r="AK520" s="1379"/>
      <c r="AL520" s="1453">
        <v>0</v>
      </c>
      <c r="AM520" s="1456"/>
      <c r="AN520" s="317"/>
    </row>
    <row r="521" spans="2:40" s="311" customFormat="1" x14ac:dyDescent="0.4">
      <c r="C521" s="1388"/>
      <c r="D521" s="1363" t="s">
        <v>1274</v>
      </c>
      <c r="E521" s="1365"/>
      <c r="F521" s="1365"/>
      <c r="G521" s="1377"/>
      <c r="H521" s="1377"/>
      <c r="I521" s="1377"/>
      <c r="J521" s="1377"/>
      <c r="K521" s="1377"/>
      <c r="L521" s="1377"/>
      <c r="M521" s="1377"/>
      <c r="N521" s="1377"/>
      <c r="O521" s="1377"/>
      <c r="P521" s="1377"/>
      <c r="Q521" s="1377"/>
      <c r="R521" s="1377"/>
      <c r="S521" s="1377"/>
      <c r="T521" s="1377"/>
      <c r="U521" s="1377"/>
      <c r="V521" s="1377"/>
      <c r="W521" s="1377"/>
      <c r="X521" s="1377"/>
      <c r="Y521" s="1377"/>
      <c r="Z521" s="1377"/>
      <c r="AA521" s="1377"/>
      <c r="AB521" s="1377"/>
      <c r="AC521" s="1377"/>
      <c r="AD521" s="1377"/>
      <c r="AE521" s="1377"/>
      <c r="AF521" s="1377"/>
      <c r="AG521" s="1377"/>
      <c r="AH521" s="1377"/>
      <c r="AI521" s="1377"/>
      <c r="AJ521" s="1377"/>
      <c r="AK521" s="1379"/>
      <c r="AL521" s="1453">
        <v>0</v>
      </c>
      <c r="AM521" s="1456"/>
      <c r="AN521" s="317"/>
    </row>
    <row r="522" spans="2:40" s="311" customFormat="1" x14ac:dyDescent="0.4">
      <c r="C522" s="1388"/>
      <c r="D522" s="1363" t="s">
        <v>1275</v>
      </c>
      <c r="E522" s="1365"/>
      <c r="F522" s="1365"/>
      <c r="G522" s="1377"/>
      <c r="H522" s="1377"/>
      <c r="I522" s="1377"/>
      <c r="J522" s="1377"/>
      <c r="K522" s="1377"/>
      <c r="L522" s="1377"/>
      <c r="M522" s="1377"/>
      <c r="N522" s="1377"/>
      <c r="O522" s="1377"/>
      <c r="P522" s="1377"/>
      <c r="Q522" s="1377"/>
      <c r="R522" s="1377"/>
      <c r="S522" s="1377"/>
      <c r="T522" s="1377"/>
      <c r="U522" s="1377"/>
      <c r="V522" s="1377"/>
      <c r="W522" s="1377"/>
      <c r="X522" s="1377"/>
      <c r="Y522" s="1377"/>
      <c r="Z522" s="1377"/>
      <c r="AA522" s="1377"/>
      <c r="AB522" s="1377"/>
      <c r="AC522" s="1377"/>
      <c r="AD522" s="1377"/>
      <c r="AE522" s="1377"/>
      <c r="AF522" s="1377"/>
      <c r="AG522" s="1377"/>
      <c r="AH522" s="1377"/>
      <c r="AI522" s="1377"/>
      <c r="AJ522" s="1377"/>
      <c r="AK522" s="1379"/>
      <c r="AL522" s="1453">
        <v>0</v>
      </c>
      <c r="AM522" s="1456"/>
      <c r="AN522" s="317"/>
    </row>
    <row r="523" spans="2:40" s="311" customFormat="1" x14ac:dyDescent="0.4">
      <c r="C523" s="1388"/>
      <c r="D523" s="1363" t="s">
        <v>1276</v>
      </c>
      <c r="E523" s="1365"/>
      <c r="F523" s="1365"/>
      <c r="G523" s="1377"/>
      <c r="H523" s="1377"/>
      <c r="I523" s="1377"/>
      <c r="J523" s="1377"/>
      <c r="K523" s="1377"/>
      <c r="L523" s="1377"/>
      <c r="M523" s="1377"/>
      <c r="N523" s="1377"/>
      <c r="O523" s="1377"/>
      <c r="P523" s="1377"/>
      <c r="Q523" s="1377"/>
      <c r="R523" s="1377"/>
      <c r="S523" s="1377"/>
      <c r="T523" s="1377"/>
      <c r="U523" s="1377"/>
      <c r="V523" s="1377"/>
      <c r="W523" s="1377"/>
      <c r="X523" s="1377"/>
      <c r="Y523" s="1377"/>
      <c r="Z523" s="1377"/>
      <c r="AA523" s="1377"/>
      <c r="AB523" s="1377"/>
      <c r="AC523" s="1377"/>
      <c r="AD523" s="1377"/>
      <c r="AE523" s="1377"/>
      <c r="AF523" s="1377"/>
      <c r="AG523" s="1377"/>
      <c r="AH523" s="1377"/>
      <c r="AI523" s="1377"/>
      <c r="AJ523" s="1377"/>
      <c r="AK523" s="1379"/>
      <c r="AL523" s="1453">
        <v>0</v>
      </c>
      <c r="AM523" s="1456"/>
      <c r="AN523" s="317"/>
    </row>
    <row r="524" spans="2:40" s="311" customFormat="1" x14ac:dyDescent="0.4">
      <c r="C524" s="1372" t="s">
        <v>2934</v>
      </c>
      <c r="D524" s="1391"/>
      <c r="E524" s="1374"/>
      <c r="F524" s="1374"/>
      <c r="G524" s="1380"/>
      <c r="H524" s="1380"/>
      <c r="I524" s="1380"/>
      <c r="J524" s="1380"/>
      <c r="K524" s="1380"/>
      <c r="L524" s="1380"/>
      <c r="M524" s="1380"/>
      <c r="N524" s="1380"/>
      <c r="O524" s="1380"/>
      <c r="P524" s="1380"/>
      <c r="Q524" s="1380"/>
      <c r="R524" s="1380"/>
      <c r="S524" s="1380"/>
      <c r="T524" s="1380"/>
      <c r="U524" s="1380"/>
      <c r="V524" s="1380"/>
      <c r="W524" s="1380"/>
      <c r="X524" s="1380"/>
      <c r="Y524" s="1380"/>
      <c r="Z524" s="1380"/>
      <c r="AA524" s="1380"/>
      <c r="AB524" s="1380"/>
      <c r="AC524" s="1380"/>
      <c r="AD524" s="1380"/>
      <c r="AE524" s="1380"/>
      <c r="AF524" s="1380"/>
      <c r="AG524" s="1380"/>
      <c r="AH524" s="1380"/>
      <c r="AI524" s="1380"/>
      <c r="AJ524" s="1380"/>
      <c r="AK524" s="1382"/>
      <c r="AL524" s="1453">
        <v>0</v>
      </c>
      <c r="AM524" s="1456"/>
      <c r="AN524" s="317"/>
    </row>
    <row r="525" spans="2:40" s="311" customFormat="1" ht="14" x14ac:dyDescent="0.4">
      <c r="C525" s="313"/>
      <c r="D525" s="313"/>
      <c r="E525" s="314"/>
      <c r="F525" s="314"/>
      <c r="G525" s="315"/>
      <c r="H525" s="315"/>
      <c r="I525" s="315"/>
      <c r="J525" s="315"/>
      <c r="K525" s="315"/>
      <c r="L525" s="315"/>
      <c r="M525" s="315"/>
      <c r="N525" s="315"/>
      <c r="O525" s="315"/>
      <c r="P525" s="315"/>
      <c r="Q525" s="315"/>
      <c r="R525" s="315"/>
      <c r="S525" s="315"/>
      <c r="T525" s="315"/>
      <c r="U525" s="315"/>
      <c r="V525" s="315"/>
      <c r="W525" s="315"/>
      <c r="X525" s="315"/>
      <c r="Y525" s="315"/>
      <c r="Z525" s="315"/>
      <c r="AA525" s="315"/>
      <c r="AB525" s="315"/>
      <c r="AC525" s="315"/>
      <c r="AD525" s="315"/>
      <c r="AE525" s="315"/>
      <c r="AF525" s="315"/>
      <c r="AG525" s="315"/>
      <c r="AH525" s="315"/>
      <c r="AI525" s="315"/>
      <c r="AJ525" s="315"/>
      <c r="AK525" s="315"/>
      <c r="AL525" s="1453">
        <v>1</v>
      </c>
      <c r="AM525" s="1456"/>
      <c r="AN525" s="317"/>
    </row>
    <row r="526" spans="2:40" s="323" customFormat="1" ht="14" x14ac:dyDescent="0.4">
      <c r="B526" s="327" t="s">
        <v>2771</v>
      </c>
      <c r="C526" s="322" t="s">
        <v>2935</v>
      </c>
      <c r="D526" s="322"/>
      <c r="E526" s="324"/>
      <c r="F526" s="324"/>
      <c r="G526" s="325"/>
      <c r="H526" s="325"/>
      <c r="I526" s="325"/>
      <c r="J526" s="325"/>
      <c r="K526" s="325"/>
      <c r="L526" s="325"/>
      <c r="M526" s="325"/>
      <c r="N526" s="325"/>
      <c r="O526" s="325"/>
      <c r="P526" s="325"/>
      <c r="Q526" s="325"/>
      <c r="R526" s="325"/>
      <c r="S526" s="325"/>
      <c r="T526" s="325"/>
      <c r="U526" s="325"/>
      <c r="V526" s="325"/>
      <c r="W526" s="325"/>
      <c r="X526" s="325"/>
      <c r="Y526" s="325"/>
      <c r="Z526" s="325"/>
      <c r="AA526" s="325"/>
      <c r="AB526" s="325"/>
      <c r="AC526" s="325"/>
      <c r="AD526" s="325"/>
      <c r="AE526" s="325"/>
      <c r="AF526" s="325"/>
      <c r="AG526" s="325"/>
      <c r="AH526" s="325"/>
      <c r="AI526" s="325"/>
      <c r="AJ526" s="325"/>
      <c r="AK526" s="325"/>
      <c r="AL526" s="1453">
        <v>1</v>
      </c>
      <c r="AM526" s="1461"/>
      <c r="AN526" s="337" t="s">
        <v>2791</v>
      </c>
    </row>
    <row r="527" spans="2:40" s="311" customFormat="1" ht="14" x14ac:dyDescent="0.4">
      <c r="C527" s="313" t="s">
        <v>1287</v>
      </c>
      <c r="D527" s="313"/>
      <c r="E527" s="314"/>
      <c r="F527" s="314"/>
      <c r="G527" s="315"/>
      <c r="H527" s="315"/>
      <c r="I527" s="315"/>
      <c r="J527" s="315"/>
      <c r="K527" s="315"/>
      <c r="L527" s="315"/>
      <c r="M527" s="315"/>
      <c r="N527" s="315"/>
      <c r="O527" s="315"/>
      <c r="P527" s="315"/>
      <c r="Q527" s="315"/>
      <c r="R527" s="315"/>
      <c r="S527" s="315"/>
      <c r="T527" s="315"/>
      <c r="U527" s="315"/>
      <c r="V527" s="315"/>
      <c r="W527" s="315"/>
      <c r="X527" s="315"/>
      <c r="Y527" s="315"/>
      <c r="Z527" s="315"/>
      <c r="AA527" s="315"/>
      <c r="AB527" s="315"/>
      <c r="AC527" s="315"/>
      <c r="AD527" s="315"/>
      <c r="AE527" s="315"/>
      <c r="AF527" s="315"/>
      <c r="AG527" s="315"/>
      <c r="AH527" s="315"/>
      <c r="AI527" s="315"/>
      <c r="AJ527" s="315"/>
      <c r="AK527" s="315"/>
      <c r="AL527" s="1453">
        <v>0</v>
      </c>
      <c r="AM527" s="1456"/>
      <c r="AN527" s="317"/>
    </row>
    <row r="528" spans="2:40" s="311" customFormat="1" ht="14" x14ac:dyDescent="0.4">
      <c r="C528" s="313" t="s">
        <v>1288</v>
      </c>
      <c r="D528" s="313"/>
      <c r="E528" s="314"/>
      <c r="F528" s="314"/>
      <c r="G528" s="315"/>
      <c r="H528" s="315"/>
      <c r="I528" s="315"/>
      <c r="J528" s="315"/>
      <c r="K528" s="315"/>
      <c r="L528" s="315"/>
      <c r="M528" s="315"/>
      <c r="N528" s="315"/>
      <c r="O528" s="315"/>
      <c r="P528" s="315"/>
      <c r="Q528" s="315"/>
      <c r="R528" s="315"/>
      <c r="S528" s="315"/>
      <c r="T528" s="315"/>
      <c r="U528" s="315"/>
      <c r="V528" s="315"/>
      <c r="W528" s="315"/>
      <c r="X528" s="315"/>
      <c r="Y528" s="315"/>
      <c r="Z528" s="315"/>
      <c r="AA528" s="315"/>
      <c r="AB528" s="315"/>
      <c r="AC528" s="315"/>
      <c r="AD528" s="315"/>
      <c r="AE528" s="315"/>
      <c r="AF528" s="315"/>
      <c r="AG528" s="315"/>
      <c r="AH528" s="315"/>
      <c r="AI528" s="315"/>
      <c r="AJ528" s="315"/>
      <c r="AK528" s="315"/>
      <c r="AL528" s="1453">
        <v>0</v>
      </c>
      <c r="AM528" s="1456"/>
      <c r="AN528" s="317"/>
    </row>
    <row r="529" spans="2:40" s="311" customFormat="1" ht="14" x14ac:dyDescent="0.4">
      <c r="C529" s="313" t="s">
        <v>1289</v>
      </c>
      <c r="D529" s="313"/>
      <c r="E529" s="314"/>
      <c r="F529" s="314"/>
      <c r="G529" s="315"/>
      <c r="H529" s="315"/>
      <c r="I529" s="315"/>
      <c r="J529" s="315"/>
      <c r="K529" s="315"/>
      <c r="L529" s="315"/>
      <c r="M529" s="315"/>
      <c r="N529" s="315"/>
      <c r="O529" s="315"/>
      <c r="P529" s="315"/>
      <c r="Q529" s="315"/>
      <c r="R529" s="315"/>
      <c r="S529" s="315"/>
      <c r="T529" s="315"/>
      <c r="U529" s="315"/>
      <c r="V529" s="315"/>
      <c r="W529" s="315"/>
      <c r="X529" s="315"/>
      <c r="Y529" s="315"/>
      <c r="Z529" s="315"/>
      <c r="AA529" s="315"/>
      <c r="AB529" s="315"/>
      <c r="AC529" s="315"/>
      <c r="AD529" s="315"/>
      <c r="AE529" s="315"/>
      <c r="AF529" s="315"/>
      <c r="AG529" s="315"/>
      <c r="AH529" s="315"/>
      <c r="AI529" s="315"/>
      <c r="AJ529" s="315"/>
      <c r="AK529" s="315"/>
      <c r="AL529" s="1453">
        <v>0</v>
      </c>
      <c r="AM529" s="1456"/>
      <c r="AN529" s="317"/>
    </row>
    <row r="530" spans="2:40" s="311" customFormat="1" ht="14" x14ac:dyDescent="0.4">
      <c r="C530" s="313" t="s">
        <v>1290</v>
      </c>
      <c r="D530" s="313"/>
      <c r="E530" s="314"/>
      <c r="F530" s="314"/>
      <c r="G530" s="315"/>
      <c r="H530" s="315"/>
      <c r="I530" s="315"/>
      <c r="J530" s="315"/>
      <c r="K530" s="315"/>
      <c r="L530" s="315"/>
      <c r="M530" s="315"/>
      <c r="N530" s="315"/>
      <c r="O530" s="315"/>
      <c r="P530" s="315"/>
      <c r="Q530" s="315"/>
      <c r="R530" s="315"/>
      <c r="S530" s="315"/>
      <c r="T530" s="315"/>
      <c r="U530" s="315"/>
      <c r="V530" s="315"/>
      <c r="W530" s="315"/>
      <c r="X530" s="315"/>
      <c r="Y530" s="315"/>
      <c r="Z530" s="315"/>
      <c r="AA530" s="315"/>
      <c r="AB530" s="315"/>
      <c r="AC530" s="315"/>
      <c r="AD530" s="315"/>
      <c r="AE530" s="315"/>
      <c r="AF530" s="315"/>
      <c r="AG530" s="315"/>
      <c r="AH530" s="315"/>
      <c r="AI530" s="315"/>
      <c r="AJ530" s="315"/>
      <c r="AK530" s="315"/>
      <c r="AL530" s="1453">
        <v>0</v>
      </c>
      <c r="AM530" s="1456"/>
      <c r="AN530" s="317"/>
    </row>
    <row r="531" spans="2:40" s="311" customFormat="1" ht="14" x14ac:dyDescent="0.4">
      <c r="C531" s="313" t="s">
        <v>2936</v>
      </c>
      <c r="D531" s="313"/>
      <c r="E531" s="314"/>
      <c r="F531" s="314"/>
      <c r="G531" s="315"/>
      <c r="H531" s="315"/>
      <c r="I531" s="315"/>
      <c r="J531" s="315"/>
      <c r="K531" s="315"/>
      <c r="L531" s="315"/>
      <c r="M531" s="315"/>
      <c r="N531" s="315"/>
      <c r="O531" s="315"/>
      <c r="P531" s="315"/>
      <c r="Q531" s="315"/>
      <c r="R531" s="315"/>
      <c r="S531" s="315"/>
      <c r="T531" s="315"/>
      <c r="U531" s="315"/>
      <c r="V531" s="315"/>
      <c r="W531" s="315"/>
      <c r="X531" s="315"/>
      <c r="Y531" s="315"/>
      <c r="Z531" s="315"/>
      <c r="AA531" s="315"/>
      <c r="AB531" s="315"/>
      <c r="AC531" s="315"/>
      <c r="AD531" s="315"/>
      <c r="AE531" s="315"/>
      <c r="AF531" s="315"/>
      <c r="AG531" s="315"/>
      <c r="AH531" s="315"/>
      <c r="AI531" s="315"/>
      <c r="AJ531" s="315"/>
      <c r="AK531" s="315"/>
      <c r="AL531" s="1453">
        <v>0</v>
      </c>
      <c r="AM531" s="1456"/>
      <c r="AN531" s="317"/>
    </row>
    <row r="532" spans="2:40" s="311" customFormat="1" ht="14" x14ac:dyDescent="0.4">
      <c r="C532" s="313"/>
      <c r="D532" s="313"/>
      <c r="E532" s="314"/>
      <c r="F532" s="314"/>
      <c r="G532" s="315"/>
      <c r="H532" s="315"/>
      <c r="I532" s="315"/>
      <c r="J532" s="315"/>
      <c r="K532" s="315"/>
      <c r="L532" s="315"/>
      <c r="M532" s="315"/>
      <c r="N532" s="315"/>
      <c r="O532" s="315"/>
      <c r="P532" s="315"/>
      <c r="Q532" s="315"/>
      <c r="R532" s="315"/>
      <c r="S532" s="315"/>
      <c r="T532" s="315"/>
      <c r="U532" s="315"/>
      <c r="V532" s="315"/>
      <c r="W532" s="315"/>
      <c r="X532" s="315"/>
      <c r="Y532" s="315"/>
      <c r="Z532" s="315"/>
      <c r="AA532" s="315"/>
      <c r="AB532" s="315"/>
      <c r="AC532" s="315"/>
      <c r="AD532" s="315"/>
      <c r="AE532" s="315"/>
      <c r="AF532" s="315"/>
      <c r="AG532" s="315"/>
      <c r="AH532" s="315"/>
      <c r="AI532" s="315"/>
      <c r="AJ532" s="315"/>
      <c r="AK532" s="315"/>
      <c r="AL532" s="1453">
        <v>1</v>
      </c>
      <c r="AM532" s="1456"/>
      <c r="AN532" s="317"/>
    </row>
    <row r="533" spans="2:40" s="311" customFormat="1" ht="14" x14ac:dyDescent="0.4">
      <c r="B533" s="327" t="s">
        <v>2773</v>
      </c>
      <c r="C533" s="322" t="s">
        <v>2937</v>
      </c>
      <c r="D533" s="313"/>
      <c r="E533" s="314"/>
      <c r="F533" s="314"/>
      <c r="G533" s="315"/>
      <c r="H533" s="315"/>
      <c r="I533" s="315"/>
      <c r="J533" s="315"/>
      <c r="K533" s="315"/>
      <c r="L533" s="315"/>
      <c r="M533" s="315"/>
      <c r="N533" s="315"/>
      <c r="O533" s="315"/>
      <c r="P533" s="315"/>
      <c r="Q533" s="315"/>
      <c r="R533" s="315"/>
      <c r="S533" s="315"/>
      <c r="T533" s="315"/>
      <c r="U533" s="315"/>
      <c r="V533" s="315"/>
      <c r="W533" s="315"/>
      <c r="X533" s="315"/>
      <c r="Y533" s="315"/>
      <c r="Z533" s="315"/>
      <c r="AA533" s="315"/>
      <c r="AB533" s="315"/>
      <c r="AC533" s="315"/>
      <c r="AD533" s="315"/>
      <c r="AE533" s="315"/>
      <c r="AF533" s="315"/>
      <c r="AG533" s="315"/>
      <c r="AH533" s="315"/>
      <c r="AI533" s="315"/>
      <c r="AJ533" s="315"/>
      <c r="AK533" s="315"/>
      <c r="AL533" s="1453">
        <v>1</v>
      </c>
      <c r="AM533" s="1456"/>
      <c r="AN533" s="317"/>
    </row>
    <row r="534" spans="2:40" s="323" customFormat="1" ht="23.15" customHeight="1" x14ac:dyDescent="0.4">
      <c r="C534" s="1510"/>
      <c r="D534" s="1511"/>
      <c r="E534" s="1512"/>
      <c r="F534" s="1512"/>
      <c r="G534" s="1513"/>
      <c r="H534" s="1513"/>
      <c r="I534" s="1513"/>
      <c r="J534" s="1513"/>
      <c r="K534" s="1513"/>
      <c r="L534" s="1513"/>
      <c r="M534" s="1514"/>
      <c r="N534" s="1514"/>
      <c r="O534" s="1514"/>
      <c r="P534" s="1515"/>
      <c r="Q534" s="2526" t="s">
        <v>330</v>
      </c>
      <c r="R534" s="2526"/>
      <c r="S534" s="2526"/>
      <c r="T534" s="2526"/>
      <c r="U534" s="2526"/>
      <c r="V534" s="2587" t="s">
        <v>2938</v>
      </c>
      <c r="W534" s="2587"/>
      <c r="X534" s="2587"/>
      <c r="Y534" s="2587"/>
      <c r="Z534" s="2587"/>
      <c r="AA534" s="2587" t="s">
        <v>2939</v>
      </c>
      <c r="AB534" s="2587"/>
      <c r="AC534" s="2587"/>
      <c r="AD534" s="2587"/>
      <c r="AE534" s="2587"/>
      <c r="AF534" s="2526" t="s">
        <v>329</v>
      </c>
      <c r="AG534" s="2526"/>
      <c r="AH534" s="2526"/>
      <c r="AI534" s="2526"/>
      <c r="AJ534" s="2527"/>
      <c r="AK534" s="1874"/>
      <c r="AL534" s="1453">
        <f>+AL540</f>
        <v>0</v>
      </c>
      <c r="AM534" s="1456"/>
      <c r="AN534" s="326"/>
    </row>
    <row r="535" spans="2:40" s="311" customFormat="1" x14ac:dyDescent="0.4">
      <c r="C535" s="1369" t="s">
        <v>1185</v>
      </c>
      <c r="D535" s="1360"/>
      <c r="E535" s="1362"/>
      <c r="F535" s="1362"/>
      <c r="G535" s="1375"/>
      <c r="H535" s="1375"/>
      <c r="I535" s="1375"/>
      <c r="J535" s="1375"/>
      <c r="K535" s="1375"/>
      <c r="L535" s="1375"/>
      <c r="M535" s="1375"/>
      <c r="N535" s="1375"/>
      <c r="O535" s="1375"/>
      <c r="P535" s="1375"/>
      <c r="Q535" s="2536"/>
      <c r="R535" s="2536"/>
      <c r="S535" s="2536"/>
      <c r="T535" s="2536"/>
      <c r="U535" s="2536"/>
      <c r="V535" s="2535"/>
      <c r="W535" s="2535"/>
      <c r="X535" s="2535"/>
      <c r="Y535" s="2535"/>
      <c r="Z535" s="2535"/>
      <c r="AA535" s="2536"/>
      <c r="AB535" s="2536"/>
      <c r="AC535" s="2536"/>
      <c r="AD535" s="2536"/>
      <c r="AE535" s="2536"/>
      <c r="AF535" s="2535"/>
      <c r="AG535" s="2535"/>
      <c r="AH535" s="2535"/>
      <c r="AI535" s="2535"/>
      <c r="AJ535" s="2535"/>
      <c r="AK535" s="1376"/>
      <c r="AL535" s="1453">
        <f>+AL540</f>
        <v>0</v>
      </c>
      <c r="AM535" s="1456"/>
      <c r="AN535" s="317"/>
    </row>
    <row r="536" spans="2:40" s="311" customFormat="1" x14ac:dyDescent="0.4">
      <c r="C536" s="1370" t="s">
        <v>1291</v>
      </c>
      <c r="D536" s="1363"/>
      <c r="E536" s="1365"/>
      <c r="F536" s="1365"/>
      <c r="G536" s="1377"/>
      <c r="H536" s="1377"/>
      <c r="I536" s="1377"/>
      <c r="J536" s="1377"/>
      <c r="K536" s="1377"/>
      <c r="L536" s="1377"/>
      <c r="M536" s="1377"/>
      <c r="N536" s="1377"/>
      <c r="O536" s="1377"/>
      <c r="P536" s="1377"/>
      <c r="Q536" s="2529">
        <f>+VLOOKUP(AM536,Bang_CDSPS,3,0)</f>
        <v>0</v>
      </c>
      <c r="R536" s="2529"/>
      <c r="S536" s="2529"/>
      <c r="T536" s="2529"/>
      <c r="U536" s="2529"/>
      <c r="V536" s="2529">
        <f>+VLOOKUP(AM536,Bang_CDSPS,5,0)</f>
        <v>0</v>
      </c>
      <c r="W536" s="2529"/>
      <c r="X536" s="2529"/>
      <c r="Y536" s="2529"/>
      <c r="Z536" s="2529"/>
      <c r="AA536" s="2529">
        <f>+VLOOKUP(AM536,Bang_CDSPS,6,0)</f>
        <v>0</v>
      </c>
      <c r="AB536" s="2529"/>
      <c r="AC536" s="2529"/>
      <c r="AD536" s="2529"/>
      <c r="AE536" s="2529"/>
      <c r="AF536" s="2569">
        <f t="shared" ref="AF536:AF539" si="32">+Q536+V536-AA536</f>
        <v>0</v>
      </c>
      <c r="AG536" s="2569"/>
      <c r="AH536" s="2569"/>
      <c r="AI536" s="2569"/>
      <c r="AJ536" s="2569"/>
      <c r="AK536" s="1379"/>
      <c r="AL536" s="1453">
        <f>IF(SUM(Q536:AK536)&gt;1,1,0)</f>
        <v>0</v>
      </c>
      <c r="AM536" s="1459">
        <v>3521</v>
      </c>
      <c r="AN536" s="317"/>
    </row>
    <row r="537" spans="2:40" s="311" customFormat="1" x14ac:dyDescent="0.4">
      <c r="C537" s="1370" t="s">
        <v>1292</v>
      </c>
      <c r="D537" s="1363"/>
      <c r="E537" s="1365"/>
      <c r="F537" s="1365"/>
      <c r="G537" s="1377"/>
      <c r="H537" s="1377"/>
      <c r="I537" s="1377"/>
      <c r="J537" s="1377"/>
      <c r="K537" s="1377"/>
      <c r="L537" s="1377"/>
      <c r="M537" s="1377"/>
      <c r="N537" s="1377"/>
      <c r="O537" s="1377"/>
      <c r="P537" s="1377"/>
      <c r="Q537" s="2529">
        <f>+VLOOKUP(AM537,Bang_CDSPS,3,0)</f>
        <v>0</v>
      </c>
      <c r="R537" s="2529"/>
      <c r="S537" s="2529"/>
      <c r="T537" s="2529"/>
      <c r="U537" s="2529"/>
      <c r="V537" s="2529">
        <f>+VLOOKUP(AM537,Bang_CDSPS,5,0)</f>
        <v>0</v>
      </c>
      <c r="W537" s="2529"/>
      <c r="X537" s="2529"/>
      <c r="Y537" s="2529"/>
      <c r="Z537" s="2529"/>
      <c r="AA537" s="2529">
        <f>+VLOOKUP(AM537,Bang_CDSPS,6,0)</f>
        <v>0</v>
      </c>
      <c r="AB537" s="2529"/>
      <c r="AC537" s="2529"/>
      <c r="AD537" s="2529"/>
      <c r="AE537" s="2529"/>
      <c r="AF537" s="2569">
        <f t="shared" si="32"/>
        <v>0</v>
      </c>
      <c r="AG537" s="2569"/>
      <c r="AH537" s="2569"/>
      <c r="AI537" s="2569"/>
      <c r="AJ537" s="2569"/>
      <c r="AK537" s="1379"/>
      <c r="AL537" s="1453">
        <f>IF(SUM(Q537:AK537)&gt;1,1,0)</f>
        <v>0</v>
      </c>
      <c r="AM537" s="1459">
        <v>3522</v>
      </c>
      <c r="AN537" s="317"/>
    </row>
    <row r="538" spans="2:40" s="311" customFormat="1" x14ac:dyDescent="0.4">
      <c r="C538" s="1370" t="s">
        <v>1293</v>
      </c>
      <c r="D538" s="1363"/>
      <c r="E538" s="1365"/>
      <c r="F538" s="1365"/>
      <c r="G538" s="1377"/>
      <c r="H538" s="1377"/>
      <c r="I538" s="1377"/>
      <c r="J538" s="1377"/>
      <c r="K538" s="1377"/>
      <c r="L538" s="1377"/>
      <c r="M538" s="1377"/>
      <c r="N538" s="1377"/>
      <c r="O538" s="1377"/>
      <c r="P538" s="1377"/>
      <c r="Q538" s="2529">
        <f>+VLOOKUP(AM538,Bang_CDSPS,3,0)</f>
        <v>0</v>
      </c>
      <c r="R538" s="2529"/>
      <c r="S538" s="2529"/>
      <c r="T538" s="2529"/>
      <c r="U538" s="2529"/>
      <c r="V538" s="2529">
        <f>+VLOOKUP(AM538,Bang_CDSPS,5,0)</f>
        <v>0</v>
      </c>
      <c r="W538" s="2529"/>
      <c r="X538" s="2529"/>
      <c r="Y538" s="2529"/>
      <c r="Z538" s="2529"/>
      <c r="AA538" s="2529">
        <f>+VLOOKUP(AM538,Bang_CDSPS,6,0)</f>
        <v>0</v>
      </c>
      <c r="AB538" s="2529"/>
      <c r="AC538" s="2529"/>
      <c r="AD538" s="2529"/>
      <c r="AE538" s="2529"/>
      <c r="AF538" s="2569">
        <f t="shared" si="32"/>
        <v>0</v>
      </c>
      <c r="AG538" s="2569"/>
      <c r="AH538" s="2569"/>
      <c r="AI538" s="2569"/>
      <c r="AJ538" s="2569"/>
      <c r="AK538" s="1379"/>
      <c r="AL538" s="1453">
        <f>IF(SUM(Q538:AK538)&gt;1,1,0)</f>
        <v>0</v>
      </c>
      <c r="AM538" s="1459">
        <v>3523</v>
      </c>
      <c r="AN538" s="317"/>
    </row>
    <row r="539" spans="2:40" s="311" customFormat="1" x14ac:dyDescent="0.4">
      <c r="C539" s="1370" t="s">
        <v>2940</v>
      </c>
      <c r="D539" s="1363"/>
      <c r="E539" s="1365"/>
      <c r="F539" s="1365"/>
      <c r="G539" s="1377"/>
      <c r="H539" s="1377"/>
      <c r="I539" s="1377"/>
      <c r="J539" s="1377"/>
      <c r="K539" s="1377"/>
      <c r="L539" s="1377"/>
      <c r="M539" s="1377"/>
      <c r="N539" s="1377"/>
      <c r="O539" s="1377"/>
      <c r="P539" s="1377"/>
      <c r="Q539" s="2529">
        <f>+VLOOKUP(AM539,Bang_CDSPS,3,0)</f>
        <v>0</v>
      </c>
      <c r="R539" s="2529"/>
      <c r="S539" s="2529"/>
      <c r="T539" s="2529"/>
      <c r="U539" s="2529"/>
      <c r="V539" s="2529">
        <f>+VLOOKUP(AM539,Bang_CDSPS,5,0)</f>
        <v>0</v>
      </c>
      <c r="W539" s="2529"/>
      <c r="X539" s="2529"/>
      <c r="Y539" s="2529"/>
      <c r="Z539" s="2529"/>
      <c r="AA539" s="2529">
        <f>+VLOOKUP(AM539,Bang_CDSPS,6,0)</f>
        <v>0</v>
      </c>
      <c r="AB539" s="2529"/>
      <c r="AC539" s="2529"/>
      <c r="AD539" s="2529"/>
      <c r="AE539" s="2529"/>
      <c r="AF539" s="2569">
        <f t="shared" si="32"/>
        <v>0</v>
      </c>
      <c r="AG539" s="2569"/>
      <c r="AH539" s="2569"/>
      <c r="AI539" s="2569"/>
      <c r="AJ539" s="2569"/>
      <c r="AK539" s="1379"/>
      <c r="AL539" s="1453">
        <f>IF(SUM(Q539:AK539)&gt;1,1,0)</f>
        <v>0</v>
      </c>
      <c r="AM539" s="1459" t="s">
        <v>2419</v>
      </c>
      <c r="AN539" s="317"/>
    </row>
    <row r="540" spans="2:40" s="323" customFormat="1" x14ac:dyDescent="0.4">
      <c r="C540" s="1370"/>
      <c r="D540" s="1363"/>
      <c r="E540" s="1365"/>
      <c r="F540" s="1364"/>
      <c r="G540" s="1377"/>
      <c r="H540" s="1377"/>
      <c r="I540" s="1377"/>
      <c r="J540" s="1377"/>
      <c r="K540" s="1377" t="s">
        <v>331</v>
      </c>
      <c r="L540" s="1377"/>
      <c r="M540" s="1377"/>
      <c r="N540" s="1377"/>
      <c r="O540" s="1377"/>
      <c r="P540" s="1377"/>
      <c r="Q540" s="2529">
        <f>SUM(Q536:U539)</f>
        <v>0</v>
      </c>
      <c r="R540" s="2529"/>
      <c r="S540" s="2529"/>
      <c r="T540" s="2529"/>
      <c r="U540" s="2529"/>
      <c r="V540" s="2529">
        <f t="shared" ref="V540" si="33">SUM(V536:Z539)</f>
        <v>0</v>
      </c>
      <c r="W540" s="2529"/>
      <c r="X540" s="2529"/>
      <c r="Y540" s="2529"/>
      <c r="Z540" s="2529"/>
      <c r="AA540" s="2529">
        <f t="shared" ref="AA540" si="34">SUM(AA536:AE539)</f>
        <v>0</v>
      </c>
      <c r="AB540" s="2529"/>
      <c r="AC540" s="2529"/>
      <c r="AD540" s="2529"/>
      <c r="AE540" s="2529"/>
      <c r="AF540" s="2529">
        <f t="shared" ref="AF540" si="35">SUM(AF536:AJ539)</f>
        <v>0</v>
      </c>
      <c r="AG540" s="2529"/>
      <c r="AH540" s="2529"/>
      <c r="AI540" s="2529"/>
      <c r="AJ540" s="2529"/>
      <c r="AK540" s="1379"/>
      <c r="AL540" s="1453">
        <f>IF(SUM(Q540:AK540)&gt;1,1,0)</f>
        <v>0</v>
      </c>
      <c r="AM540" s="1456"/>
      <c r="AN540" s="326"/>
    </row>
    <row r="541" spans="2:40" s="311" customFormat="1" x14ac:dyDescent="0.4">
      <c r="C541" s="1372" t="s">
        <v>1252</v>
      </c>
      <c r="D541" s="1391"/>
      <c r="E541" s="1374"/>
      <c r="F541" s="1374"/>
      <c r="G541" s="1380"/>
      <c r="H541" s="1380"/>
      <c r="I541" s="1380"/>
      <c r="J541" s="1380"/>
      <c r="K541" s="1380"/>
      <c r="L541" s="1380"/>
      <c r="M541" s="1380"/>
      <c r="N541" s="1380"/>
      <c r="O541" s="1380"/>
      <c r="P541" s="1380"/>
      <c r="Q541" s="1380"/>
      <c r="R541" s="1380"/>
      <c r="S541" s="1380"/>
      <c r="T541" s="1380"/>
      <c r="U541" s="1380"/>
      <c r="V541" s="1380"/>
      <c r="W541" s="1380"/>
      <c r="X541" s="1380"/>
      <c r="Y541" s="2522"/>
      <c r="Z541" s="2522"/>
      <c r="AA541" s="2522"/>
      <c r="AB541" s="2522"/>
      <c r="AC541" s="2522"/>
      <c r="AD541" s="1380"/>
      <c r="AE541" s="1380"/>
      <c r="AF541" s="2522"/>
      <c r="AG541" s="2522"/>
      <c r="AH541" s="2522"/>
      <c r="AI541" s="2522"/>
      <c r="AJ541" s="2522"/>
      <c r="AK541" s="1382"/>
      <c r="AL541" s="1453">
        <v>0</v>
      </c>
      <c r="AM541" s="1458"/>
      <c r="AN541" s="337" t="s">
        <v>2914</v>
      </c>
    </row>
    <row r="542" spans="2:40" s="311" customFormat="1" ht="14" x14ac:dyDescent="0.4">
      <c r="C542" s="313"/>
      <c r="D542" s="313"/>
      <c r="E542" s="314"/>
      <c r="F542" s="314"/>
      <c r="G542" s="315"/>
      <c r="H542" s="315"/>
      <c r="I542" s="315"/>
      <c r="J542" s="315"/>
      <c r="K542" s="315"/>
      <c r="L542" s="315"/>
      <c r="M542" s="315"/>
      <c r="N542" s="315"/>
      <c r="O542" s="315"/>
      <c r="P542" s="315"/>
      <c r="Q542" s="315"/>
      <c r="R542" s="315"/>
      <c r="S542" s="315"/>
      <c r="T542" s="315"/>
      <c r="U542" s="315"/>
      <c r="V542" s="315"/>
      <c r="W542" s="315"/>
      <c r="X542" s="315"/>
      <c r="Y542" s="345"/>
      <c r="Z542" s="345"/>
      <c r="AA542" s="345"/>
      <c r="AB542" s="345"/>
      <c r="AC542" s="345"/>
      <c r="AD542" s="315"/>
      <c r="AE542" s="315"/>
      <c r="AF542" s="345"/>
      <c r="AG542" s="345"/>
      <c r="AH542" s="345"/>
      <c r="AI542" s="345"/>
      <c r="AJ542" s="345"/>
      <c r="AK542" s="315"/>
      <c r="AL542" s="1453">
        <v>1</v>
      </c>
      <c r="AM542" s="1458"/>
      <c r="AN542" s="317"/>
    </row>
    <row r="543" spans="2:40" s="311" customFormat="1" ht="14" x14ac:dyDescent="0.4">
      <c r="B543" s="327" t="s">
        <v>2775</v>
      </c>
      <c r="C543" s="322" t="s">
        <v>2941</v>
      </c>
      <c r="D543" s="313"/>
      <c r="E543" s="314"/>
      <c r="F543" s="314"/>
      <c r="G543" s="315"/>
      <c r="H543" s="315"/>
      <c r="I543" s="315"/>
      <c r="J543" s="315"/>
      <c r="K543" s="315"/>
      <c r="L543" s="315"/>
      <c r="M543" s="315"/>
      <c r="N543" s="315"/>
      <c r="O543" s="315"/>
      <c r="P543" s="315"/>
      <c r="Q543" s="315"/>
      <c r="R543" s="315"/>
      <c r="S543" s="315"/>
      <c r="T543" s="315"/>
      <c r="U543" s="315"/>
      <c r="V543" s="315"/>
      <c r="W543" s="315"/>
      <c r="X543" s="315"/>
      <c r="Y543" s="345"/>
      <c r="Z543" s="345"/>
      <c r="AA543" s="345"/>
      <c r="AB543" s="345"/>
      <c r="AC543" s="345"/>
      <c r="AD543" s="315"/>
      <c r="AE543" s="315"/>
      <c r="AF543" s="345"/>
      <c r="AG543" s="345"/>
      <c r="AH543" s="345"/>
      <c r="AI543" s="345"/>
      <c r="AJ543" s="345"/>
      <c r="AK543" s="315"/>
      <c r="AL543" s="1453">
        <v>1</v>
      </c>
      <c r="AM543" s="1456"/>
      <c r="AN543" s="317"/>
    </row>
    <row r="544" spans="2:40" s="323" customFormat="1" x14ac:dyDescent="0.4">
      <c r="C544" s="1510"/>
      <c r="D544" s="1511"/>
      <c r="E544" s="1512"/>
      <c r="F544" s="1512"/>
      <c r="G544" s="1513"/>
      <c r="H544" s="1513"/>
      <c r="I544" s="1513"/>
      <c r="J544" s="1513"/>
      <c r="K544" s="1513"/>
      <c r="L544" s="1513"/>
      <c r="M544" s="1514"/>
      <c r="N544" s="1514"/>
      <c r="O544" s="1514"/>
      <c r="P544" s="1514"/>
      <c r="Q544" s="1514"/>
      <c r="R544" s="1514"/>
      <c r="S544" s="1514"/>
      <c r="T544" s="1514"/>
      <c r="U544" s="1514"/>
      <c r="V544" s="1514"/>
      <c r="W544" s="1514"/>
      <c r="X544" s="1515"/>
      <c r="Y544" s="2526" t="s">
        <v>329</v>
      </c>
      <c r="Z544" s="2526"/>
      <c r="AA544" s="2526"/>
      <c r="AB544" s="2526"/>
      <c r="AC544" s="2526"/>
      <c r="AD544" s="2527"/>
      <c r="AE544" s="1514"/>
      <c r="AF544" s="2555" t="s">
        <v>330</v>
      </c>
      <c r="AG544" s="2526"/>
      <c r="AH544" s="2526"/>
      <c r="AI544" s="2526"/>
      <c r="AJ544" s="2527"/>
      <c r="AK544" s="1874"/>
      <c r="AL544" s="1453">
        <v>0</v>
      </c>
      <c r="AM544" s="1456"/>
      <c r="AN544" s="326"/>
    </row>
    <row r="545" spans="2:40" s="311" customFormat="1" x14ac:dyDescent="0.4">
      <c r="C545" s="1369" t="s">
        <v>1294</v>
      </c>
      <c r="D545" s="1360"/>
      <c r="E545" s="1362"/>
      <c r="F545" s="1362"/>
      <c r="G545" s="1375"/>
      <c r="H545" s="1375"/>
      <c r="I545" s="1375"/>
      <c r="J545" s="1375"/>
      <c r="K545" s="1375"/>
      <c r="L545" s="1375"/>
      <c r="M545" s="1375"/>
      <c r="N545" s="1375"/>
      <c r="O545" s="1375"/>
      <c r="P545" s="1375"/>
      <c r="Q545" s="1375"/>
      <c r="R545" s="1375"/>
      <c r="S545" s="1375"/>
      <c r="T545" s="1375"/>
      <c r="U545" s="1375"/>
      <c r="V545" s="1375"/>
      <c r="W545" s="1375"/>
      <c r="X545" s="1375"/>
      <c r="Y545" s="2536"/>
      <c r="Z545" s="2536"/>
      <c r="AA545" s="2536"/>
      <c r="AB545" s="2536"/>
      <c r="AC545" s="2536"/>
      <c r="AD545" s="2536"/>
      <c r="AE545" s="1375"/>
      <c r="AF545" s="2536"/>
      <c r="AG545" s="2536"/>
      <c r="AH545" s="2536"/>
      <c r="AI545" s="2536"/>
      <c r="AJ545" s="2536"/>
      <c r="AK545" s="1376"/>
      <c r="AL545" s="1453">
        <v>0</v>
      </c>
      <c r="AM545" s="1456"/>
      <c r="AN545" s="337" t="s">
        <v>2914</v>
      </c>
    </row>
    <row r="546" spans="2:40" s="311" customFormat="1" x14ac:dyDescent="0.4">
      <c r="C546" s="1388"/>
      <c r="D546" s="1363" t="s">
        <v>1295</v>
      </c>
      <c r="E546" s="1365"/>
      <c r="F546" s="1365"/>
      <c r="G546" s="1377"/>
      <c r="H546" s="1377"/>
      <c r="I546" s="1377"/>
      <c r="J546" s="1377"/>
      <c r="K546" s="1377"/>
      <c r="L546" s="1377"/>
      <c r="M546" s="1377"/>
      <c r="N546" s="1377"/>
      <c r="O546" s="1377"/>
      <c r="P546" s="1377"/>
      <c r="Q546" s="1377"/>
      <c r="R546" s="1377"/>
      <c r="S546" s="1377"/>
      <c r="T546" s="1377"/>
      <c r="U546" s="1377"/>
      <c r="V546" s="1377"/>
      <c r="W546" s="1377"/>
      <c r="X546" s="1377"/>
      <c r="Y546" s="2521"/>
      <c r="Z546" s="2521"/>
      <c r="AA546" s="2521"/>
      <c r="AB546" s="2521"/>
      <c r="AC546" s="2521"/>
      <c r="AD546" s="2521"/>
      <c r="AE546" s="1377"/>
      <c r="AF546" s="2521"/>
      <c r="AG546" s="2521"/>
      <c r="AH546" s="2521"/>
      <c r="AI546" s="2521"/>
      <c r="AJ546" s="2521"/>
      <c r="AK546" s="1379"/>
      <c r="AL546" s="1453">
        <v>0</v>
      </c>
      <c r="AM546" s="1456"/>
      <c r="AN546" s="317"/>
    </row>
    <row r="547" spans="2:40" s="311" customFormat="1" x14ac:dyDescent="0.4">
      <c r="C547" s="1388"/>
      <c r="D547" s="1363" t="s">
        <v>1296</v>
      </c>
      <c r="E547" s="1365"/>
      <c r="F547" s="1365"/>
      <c r="G547" s="1377"/>
      <c r="H547" s="1377"/>
      <c r="I547" s="1377"/>
      <c r="J547" s="1377"/>
      <c r="K547" s="1377"/>
      <c r="L547" s="1377"/>
      <c r="M547" s="1377"/>
      <c r="N547" s="1377"/>
      <c r="O547" s="1377"/>
      <c r="P547" s="1377"/>
      <c r="Q547" s="1377"/>
      <c r="R547" s="1377"/>
      <c r="S547" s="1377"/>
      <c r="T547" s="1377"/>
      <c r="U547" s="1377"/>
      <c r="V547" s="1377"/>
      <c r="W547" s="1377"/>
      <c r="X547" s="1377"/>
      <c r="Y547" s="2521"/>
      <c r="Z547" s="2521"/>
      <c r="AA547" s="2521"/>
      <c r="AB547" s="2521"/>
      <c r="AC547" s="2521"/>
      <c r="AD547" s="2521"/>
      <c r="AE547" s="1377"/>
      <c r="AF547" s="2521"/>
      <c r="AG547" s="2521"/>
      <c r="AH547" s="2521"/>
      <c r="AI547" s="2521"/>
      <c r="AJ547" s="2521"/>
      <c r="AK547" s="1379"/>
      <c r="AL547" s="1453">
        <v>0</v>
      </c>
      <c r="AM547" s="1456"/>
      <c r="AN547" s="317"/>
    </row>
    <row r="548" spans="2:40" s="311" customFormat="1" x14ac:dyDescent="0.4">
      <c r="C548" s="1388"/>
      <c r="D548" s="1363" t="s">
        <v>1297</v>
      </c>
      <c r="E548" s="1365"/>
      <c r="F548" s="1365"/>
      <c r="G548" s="1377"/>
      <c r="H548" s="1377"/>
      <c r="I548" s="1377"/>
      <c r="J548" s="1377"/>
      <c r="K548" s="1377"/>
      <c r="L548" s="1377"/>
      <c r="M548" s="1377"/>
      <c r="N548" s="1377"/>
      <c r="O548" s="1377"/>
      <c r="P548" s="1377"/>
      <c r="Q548" s="1377"/>
      <c r="R548" s="1377"/>
      <c r="S548" s="1377"/>
      <c r="T548" s="1377"/>
      <c r="U548" s="1377"/>
      <c r="V548" s="1377"/>
      <c r="W548" s="1377"/>
      <c r="X548" s="1377"/>
      <c r="Y548" s="2521"/>
      <c r="Z548" s="2521"/>
      <c r="AA548" s="2521"/>
      <c r="AB548" s="2521"/>
      <c r="AC548" s="2521"/>
      <c r="AD548" s="2521"/>
      <c r="AE548" s="1377"/>
      <c r="AF548" s="2521"/>
      <c r="AG548" s="2521"/>
      <c r="AH548" s="2521"/>
      <c r="AI548" s="2521"/>
      <c r="AJ548" s="2521"/>
      <c r="AK548" s="1379"/>
      <c r="AL548" s="1453">
        <v>0</v>
      </c>
      <c r="AM548" s="1456"/>
      <c r="AN548" s="317"/>
    </row>
    <row r="549" spans="2:40" s="311" customFormat="1" x14ac:dyDescent="0.4">
      <c r="C549" s="1388"/>
      <c r="D549" s="1363" t="s">
        <v>1298</v>
      </c>
      <c r="E549" s="1365"/>
      <c r="F549" s="1365"/>
      <c r="G549" s="1377"/>
      <c r="H549" s="1377"/>
      <c r="I549" s="1377"/>
      <c r="J549" s="1377"/>
      <c r="K549" s="1377"/>
      <c r="L549" s="1377"/>
      <c r="M549" s="1377"/>
      <c r="N549" s="1377"/>
      <c r="O549" s="1377"/>
      <c r="P549" s="1377"/>
      <c r="Q549" s="1377"/>
      <c r="R549" s="1377"/>
      <c r="S549" s="1377"/>
      <c r="T549" s="1377"/>
      <c r="U549" s="1377"/>
      <c r="V549" s="1377"/>
      <c r="W549" s="1377"/>
      <c r="X549" s="1377"/>
      <c r="Y549" s="2521"/>
      <c r="Z549" s="2521"/>
      <c r="AA549" s="2521"/>
      <c r="AB549" s="2521"/>
      <c r="AC549" s="2521"/>
      <c r="AD549" s="2521"/>
      <c r="AE549" s="1377"/>
      <c r="AF549" s="2521"/>
      <c r="AG549" s="2521"/>
      <c r="AH549" s="2521"/>
      <c r="AI549" s="2521"/>
      <c r="AJ549" s="2521"/>
      <c r="AK549" s="1379"/>
      <c r="AL549" s="1453">
        <v>0</v>
      </c>
      <c r="AM549" s="1456"/>
      <c r="AN549" s="317"/>
    </row>
    <row r="550" spans="2:40" s="311" customFormat="1" x14ac:dyDescent="0.4">
      <c r="C550" s="1388"/>
      <c r="D550" s="1363" t="s">
        <v>1299</v>
      </c>
      <c r="E550" s="1365"/>
      <c r="F550" s="1365"/>
      <c r="G550" s="1377"/>
      <c r="H550" s="1377"/>
      <c r="I550" s="1377"/>
      <c r="J550" s="1377"/>
      <c r="K550" s="1377"/>
      <c r="L550" s="1377"/>
      <c r="M550" s="1377"/>
      <c r="N550" s="1377"/>
      <c r="O550" s="1377"/>
      <c r="P550" s="1377"/>
      <c r="Q550" s="1377"/>
      <c r="R550" s="1377"/>
      <c r="S550" s="1377"/>
      <c r="T550" s="1377"/>
      <c r="U550" s="1377"/>
      <c r="V550" s="1377"/>
      <c r="W550" s="1377"/>
      <c r="X550" s="1377"/>
      <c r="Y550" s="2521"/>
      <c r="Z550" s="2521"/>
      <c r="AA550" s="2521"/>
      <c r="AB550" s="2521"/>
      <c r="AC550" s="2521"/>
      <c r="AD550" s="2521"/>
      <c r="AE550" s="1377"/>
      <c r="AF550" s="2521"/>
      <c r="AG550" s="2521"/>
      <c r="AH550" s="2521"/>
      <c r="AI550" s="2521"/>
      <c r="AJ550" s="2521"/>
      <c r="AK550" s="1379"/>
      <c r="AL550" s="1453">
        <v>0</v>
      </c>
      <c r="AM550" s="1456"/>
      <c r="AN550" s="317"/>
    </row>
    <row r="551" spans="2:40" s="311" customFormat="1" x14ac:dyDescent="0.4">
      <c r="C551" s="1371" t="s">
        <v>2942</v>
      </c>
      <c r="D551" s="1366"/>
      <c r="E551" s="1368"/>
      <c r="F551" s="1368"/>
      <c r="G551" s="1395"/>
      <c r="H551" s="1395"/>
      <c r="I551" s="1395"/>
      <c r="J551" s="1395"/>
      <c r="K551" s="1395"/>
      <c r="L551" s="1395"/>
      <c r="M551" s="1395"/>
      <c r="N551" s="1395"/>
      <c r="O551" s="1395"/>
      <c r="P551" s="1395"/>
      <c r="Q551" s="1395"/>
      <c r="R551" s="1395"/>
      <c r="S551" s="1395"/>
      <c r="T551" s="1395"/>
      <c r="U551" s="1395"/>
      <c r="V551" s="1395"/>
      <c r="W551" s="1395"/>
      <c r="X551" s="1395"/>
      <c r="Y551" s="2560"/>
      <c r="Z551" s="2560"/>
      <c r="AA551" s="2560"/>
      <c r="AB551" s="2560"/>
      <c r="AC551" s="2560"/>
      <c r="AD551" s="2560"/>
      <c r="AE551" s="1395"/>
      <c r="AF551" s="2560"/>
      <c r="AG551" s="2560"/>
      <c r="AH551" s="2560"/>
      <c r="AI551" s="2560"/>
      <c r="AJ551" s="2560"/>
      <c r="AK551" s="1396"/>
      <c r="AL551" s="1453">
        <v>0</v>
      </c>
      <c r="AM551" s="1456"/>
      <c r="AN551" s="317"/>
    </row>
    <row r="552" spans="2:40" s="311" customFormat="1" ht="16" customHeight="1" x14ac:dyDescent="0.4">
      <c r="C552" s="1517" t="s">
        <v>1300</v>
      </c>
      <c r="D552" s="1511"/>
      <c r="E552" s="1512"/>
      <c r="F552" s="1512"/>
      <c r="G552" s="1513"/>
      <c r="H552" s="1513"/>
      <c r="I552" s="1513"/>
      <c r="J552" s="1513"/>
      <c r="K552" s="1513"/>
      <c r="L552" s="1513"/>
      <c r="M552" s="1514"/>
      <c r="N552" s="1514"/>
      <c r="O552" s="1514"/>
      <c r="P552" s="1514"/>
      <c r="Q552" s="1514"/>
      <c r="R552" s="1514"/>
      <c r="S552" s="1514"/>
      <c r="T552" s="1514"/>
      <c r="U552" s="1514"/>
      <c r="V552" s="1514"/>
      <c r="W552" s="1514"/>
      <c r="X552" s="1515"/>
      <c r="Y552" s="2526" t="s">
        <v>329</v>
      </c>
      <c r="Z552" s="2526"/>
      <c r="AA552" s="2526"/>
      <c r="AB552" s="2526"/>
      <c r="AC552" s="2526"/>
      <c r="AD552" s="2527"/>
      <c r="AE552" s="1514"/>
      <c r="AF552" s="2555" t="s">
        <v>330</v>
      </c>
      <c r="AG552" s="2526"/>
      <c r="AH552" s="2526"/>
      <c r="AI552" s="2526"/>
      <c r="AJ552" s="2527"/>
      <c r="AK552" s="1874"/>
      <c r="AL552" s="1453">
        <v>0</v>
      </c>
      <c r="AM552" s="1456"/>
      <c r="AN552" s="337" t="s">
        <v>2914</v>
      </c>
    </row>
    <row r="553" spans="2:40" s="311" customFormat="1" x14ac:dyDescent="0.4">
      <c r="C553" s="1398"/>
      <c r="D553" s="1360" t="s">
        <v>1301</v>
      </c>
      <c r="E553" s="1362"/>
      <c r="F553" s="1362"/>
      <c r="G553" s="1375"/>
      <c r="H553" s="1375"/>
      <c r="I553" s="1375"/>
      <c r="J553" s="1375"/>
      <c r="K553" s="1375"/>
      <c r="L553" s="1375"/>
      <c r="M553" s="1375"/>
      <c r="N553" s="1375"/>
      <c r="O553" s="1375"/>
      <c r="P553" s="1375"/>
      <c r="Q553" s="1375"/>
      <c r="R553" s="1375"/>
      <c r="S553" s="1375"/>
      <c r="T553" s="1375"/>
      <c r="U553" s="1375"/>
      <c r="V553" s="1375"/>
      <c r="W553" s="1375"/>
      <c r="X553" s="1375"/>
      <c r="Y553" s="2536"/>
      <c r="Z553" s="2536"/>
      <c r="AA553" s="2536"/>
      <c r="AB553" s="2536"/>
      <c r="AC553" s="2536"/>
      <c r="AD553" s="2536"/>
      <c r="AE553" s="1375"/>
      <c r="AF553" s="2536"/>
      <c r="AG553" s="2536"/>
      <c r="AH553" s="2536"/>
      <c r="AI553" s="2536"/>
      <c r="AJ553" s="2536"/>
      <c r="AK553" s="1376"/>
      <c r="AL553" s="1453">
        <v>0</v>
      </c>
      <c r="AM553" s="1456"/>
      <c r="AN553" s="317"/>
    </row>
    <row r="554" spans="2:40" s="311" customFormat="1" x14ac:dyDescent="0.4">
      <c r="C554" s="1388"/>
      <c r="D554" s="1363" t="s">
        <v>1302</v>
      </c>
      <c r="E554" s="1365"/>
      <c r="F554" s="1365"/>
      <c r="G554" s="1377"/>
      <c r="H554" s="1377"/>
      <c r="I554" s="1377"/>
      <c r="J554" s="1377"/>
      <c r="K554" s="1377"/>
      <c r="L554" s="1377"/>
      <c r="M554" s="1377"/>
      <c r="N554" s="1377"/>
      <c r="O554" s="1377"/>
      <c r="P554" s="1377"/>
      <c r="Q554" s="1377"/>
      <c r="R554" s="1377"/>
      <c r="S554" s="1377"/>
      <c r="T554" s="1377"/>
      <c r="U554" s="1377"/>
      <c r="V554" s="1377"/>
      <c r="W554" s="1377"/>
      <c r="X554" s="1377"/>
      <c r="Y554" s="2521"/>
      <c r="Z554" s="2521"/>
      <c r="AA554" s="2521"/>
      <c r="AB554" s="2521"/>
      <c r="AC554" s="2521"/>
      <c r="AD554" s="2521"/>
      <c r="AE554" s="1377"/>
      <c r="AF554" s="2521"/>
      <c r="AG554" s="2521"/>
      <c r="AH554" s="2521"/>
      <c r="AI554" s="2521"/>
      <c r="AJ554" s="2521"/>
      <c r="AK554" s="1379"/>
      <c r="AL554" s="1453">
        <v>0</v>
      </c>
      <c r="AM554" s="1456"/>
      <c r="AN554" s="317"/>
    </row>
    <row r="555" spans="2:40" s="311" customFormat="1" x14ac:dyDescent="0.4">
      <c r="C555" s="1390"/>
      <c r="D555" s="1391" t="s">
        <v>1303</v>
      </c>
      <c r="E555" s="1374"/>
      <c r="F555" s="1374"/>
      <c r="G555" s="1380"/>
      <c r="H555" s="1380"/>
      <c r="I555" s="1380"/>
      <c r="J555" s="1380"/>
      <c r="K555" s="1380"/>
      <c r="L555" s="1380"/>
      <c r="M555" s="1380"/>
      <c r="N555" s="1380"/>
      <c r="O555" s="1380"/>
      <c r="P555" s="1380"/>
      <c r="Q555" s="1380"/>
      <c r="R555" s="1380"/>
      <c r="S555" s="1380"/>
      <c r="T555" s="1380"/>
      <c r="U555" s="1380"/>
      <c r="V555" s="1380"/>
      <c r="W555" s="1380"/>
      <c r="X555" s="1380"/>
      <c r="Y555" s="2522"/>
      <c r="Z555" s="2522"/>
      <c r="AA555" s="2522"/>
      <c r="AB555" s="2522"/>
      <c r="AC555" s="2522"/>
      <c r="AD555" s="1380"/>
      <c r="AE555" s="1380"/>
      <c r="AF555" s="2522"/>
      <c r="AG555" s="2522"/>
      <c r="AH555" s="2522"/>
      <c r="AI555" s="2522"/>
      <c r="AJ555" s="2522"/>
      <c r="AK555" s="1382"/>
      <c r="AL555" s="1453">
        <v>0</v>
      </c>
      <c r="AM555" s="1456"/>
      <c r="AN555" s="317"/>
    </row>
    <row r="556" spans="2:40" s="311" customFormat="1" ht="14" x14ac:dyDescent="0.4">
      <c r="D556" s="313"/>
      <c r="E556" s="314"/>
      <c r="F556" s="314"/>
      <c r="G556" s="315"/>
      <c r="H556" s="315"/>
      <c r="I556" s="315"/>
      <c r="J556" s="315"/>
      <c r="K556" s="315"/>
      <c r="L556" s="315"/>
      <c r="M556" s="315"/>
      <c r="N556" s="315"/>
      <c r="O556" s="315"/>
      <c r="P556" s="315"/>
      <c r="Q556" s="315"/>
      <c r="R556" s="315"/>
      <c r="S556" s="315"/>
      <c r="T556" s="315"/>
      <c r="U556" s="315"/>
      <c r="V556" s="315"/>
      <c r="W556" s="315"/>
      <c r="X556" s="315"/>
      <c r="Y556" s="345"/>
      <c r="Z556" s="345"/>
      <c r="AA556" s="345"/>
      <c r="AB556" s="345"/>
      <c r="AC556" s="345"/>
      <c r="AD556" s="315"/>
      <c r="AE556" s="315"/>
      <c r="AF556" s="345"/>
      <c r="AG556" s="345"/>
      <c r="AH556" s="345"/>
      <c r="AI556" s="345"/>
      <c r="AJ556" s="345"/>
      <c r="AK556" s="315"/>
      <c r="AL556" s="1453">
        <v>1</v>
      </c>
      <c r="AM556" s="1456"/>
      <c r="AN556" s="317"/>
    </row>
    <row r="557" spans="2:40" s="311" customFormat="1" ht="14" x14ac:dyDescent="0.4">
      <c r="B557" s="327" t="s">
        <v>2777</v>
      </c>
      <c r="C557" s="322" t="s">
        <v>2943</v>
      </c>
      <c r="D557" s="322"/>
      <c r="E557" s="314"/>
      <c r="F557" s="314"/>
      <c r="G557" s="315"/>
      <c r="H557" s="315"/>
      <c r="I557" s="315"/>
      <c r="J557" s="315"/>
      <c r="K557" s="315"/>
      <c r="L557" s="315"/>
      <c r="M557" s="315"/>
      <c r="N557" s="315"/>
      <c r="O557" s="315"/>
      <c r="P557" s="315"/>
      <c r="Q557" s="315"/>
      <c r="R557" s="315"/>
      <c r="S557" s="315"/>
      <c r="T557" s="315"/>
      <c r="U557" s="315"/>
      <c r="V557" s="315"/>
      <c r="W557" s="315"/>
      <c r="X557" s="315"/>
      <c r="Y557" s="345"/>
      <c r="Z557" s="345"/>
      <c r="AA557" s="345"/>
      <c r="AB557" s="345"/>
      <c r="AC557" s="345"/>
      <c r="AD557" s="315"/>
      <c r="AE557" s="315"/>
      <c r="AF557" s="345"/>
      <c r="AG557" s="345"/>
      <c r="AH557" s="345"/>
      <c r="AI557" s="345"/>
      <c r="AJ557" s="345"/>
      <c r="AK557" s="315"/>
      <c r="AL557" s="1453">
        <v>1</v>
      </c>
      <c r="AM557" s="1456"/>
      <c r="AN557" s="317"/>
    </row>
    <row r="558" spans="2:40" s="311" customFormat="1" ht="14" x14ac:dyDescent="0.4">
      <c r="C558" s="313" t="s">
        <v>2944</v>
      </c>
      <c r="D558" s="322"/>
      <c r="E558" s="314"/>
      <c r="F558" s="314"/>
      <c r="G558" s="315"/>
      <c r="H558" s="315"/>
      <c r="I558" s="315"/>
      <c r="J558" s="315"/>
      <c r="K558" s="315"/>
      <c r="L558" s="315"/>
      <c r="M558" s="315"/>
      <c r="N558" s="315"/>
      <c r="O558" s="315"/>
      <c r="P558" s="315"/>
      <c r="Q558" s="315"/>
      <c r="R558" s="315"/>
      <c r="S558" s="315"/>
      <c r="T558" s="315"/>
      <c r="U558" s="315"/>
      <c r="V558" s="315"/>
      <c r="W558" s="315"/>
      <c r="X558" s="315"/>
      <c r="Y558" s="345"/>
      <c r="Z558" s="345"/>
      <c r="AA558" s="345"/>
      <c r="AB558" s="345"/>
      <c r="AC558" s="345"/>
      <c r="AD558" s="315"/>
      <c r="AE558" s="315"/>
      <c r="AF558" s="345"/>
      <c r="AG558" s="345"/>
      <c r="AH558" s="345"/>
      <c r="AI558" s="345"/>
      <c r="AJ558" s="345"/>
      <c r="AK558" s="315"/>
      <c r="AL558" s="1453">
        <f>IF($AL$569&gt;0,1,0)</f>
        <v>0</v>
      </c>
      <c r="AM558" s="1456"/>
      <c r="AN558" s="317"/>
    </row>
    <row r="559" spans="2:40" s="311" customFormat="1" ht="14" x14ac:dyDescent="0.4">
      <c r="C559" s="313"/>
      <c r="D559" s="322"/>
      <c r="E559" s="314"/>
      <c r="F559" s="314"/>
      <c r="G559" s="315"/>
      <c r="H559" s="315"/>
      <c r="I559" s="315"/>
      <c r="J559" s="315"/>
      <c r="K559" s="350">
        <v>4111</v>
      </c>
      <c r="L559" s="350"/>
      <c r="M559" s="350"/>
      <c r="N559" s="350">
        <v>4112</v>
      </c>
      <c r="O559" s="350"/>
      <c r="P559" s="350"/>
      <c r="Q559" s="350">
        <v>4113</v>
      </c>
      <c r="S559" s="350"/>
      <c r="T559" s="350">
        <v>4118</v>
      </c>
      <c r="V559" s="350"/>
      <c r="W559" s="350">
        <v>412</v>
      </c>
      <c r="Y559" s="350"/>
      <c r="Z559" s="350">
        <v>413</v>
      </c>
      <c r="AB559" s="350"/>
      <c r="AC559" s="350">
        <v>421</v>
      </c>
      <c r="AE559" s="350"/>
      <c r="AF559" s="350">
        <v>418</v>
      </c>
      <c r="AH559" s="350"/>
      <c r="AJ559" s="345"/>
      <c r="AK559" s="351" t="s">
        <v>2945</v>
      </c>
      <c r="AL559" s="1453">
        <f>IF($AL$569&gt;0,1,0)</f>
        <v>0</v>
      </c>
      <c r="AM559" s="1456"/>
      <c r="AN559" s="317"/>
    </row>
    <row r="560" spans="2:40" s="323" customFormat="1" ht="15" customHeight="1" x14ac:dyDescent="0.4">
      <c r="B560" s="311"/>
      <c r="C560" s="2581" t="s">
        <v>332</v>
      </c>
      <c r="D560" s="2582"/>
      <c r="E560" s="2582"/>
      <c r="F560" s="2582"/>
      <c r="G560" s="2582"/>
      <c r="H560" s="2582"/>
      <c r="I560" s="2582"/>
      <c r="J560" s="2582"/>
      <c r="K560" s="2585" t="s">
        <v>1304</v>
      </c>
      <c r="L560" s="2585"/>
      <c r="M560" s="2585"/>
      <c r="N560" s="2585"/>
      <c r="O560" s="2585"/>
      <c r="P560" s="2585"/>
      <c r="Q560" s="2585"/>
      <c r="R560" s="2585"/>
      <c r="S560" s="2585"/>
      <c r="T560" s="2585"/>
      <c r="U560" s="2585"/>
      <c r="V560" s="2585"/>
      <c r="W560" s="2585"/>
      <c r="X560" s="2585"/>
      <c r="Y560" s="2585"/>
      <c r="Z560" s="2585"/>
      <c r="AA560" s="2585"/>
      <c r="AB560" s="2585"/>
      <c r="AC560" s="2585"/>
      <c r="AD560" s="2585"/>
      <c r="AE560" s="2585"/>
      <c r="AF560" s="2585"/>
      <c r="AG560" s="2585"/>
      <c r="AH560" s="2585"/>
      <c r="AI560" s="2585"/>
      <c r="AJ560" s="2585"/>
      <c r="AK560" s="2586"/>
      <c r="AL560" s="1453">
        <f>IF($AL$569&gt;0,1,0)</f>
        <v>0</v>
      </c>
      <c r="AM560" s="1456"/>
      <c r="AN560" s="326"/>
    </row>
    <row r="561" spans="3:40" s="311" customFormat="1" ht="30" customHeight="1" x14ac:dyDescent="0.4">
      <c r="C561" s="2583"/>
      <c r="D561" s="2584"/>
      <c r="E561" s="2584"/>
      <c r="F561" s="2584"/>
      <c r="G561" s="2584"/>
      <c r="H561" s="2584"/>
      <c r="I561" s="2584"/>
      <c r="J561" s="2584"/>
      <c r="K561" s="2577" t="s">
        <v>1124</v>
      </c>
      <c r="L561" s="2577"/>
      <c r="M561" s="2577"/>
      <c r="N561" s="2577" t="s">
        <v>1125</v>
      </c>
      <c r="O561" s="2577"/>
      <c r="P561" s="2577"/>
      <c r="Q561" s="2577" t="s">
        <v>1126</v>
      </c>
      <c r="R561" s="2577"/>
      <c r="S561" s="2577"/>
      <c r="T561" s="2577" t="s">
        <v>1305</v>
      </c>
      <c r="U561" s="2577"/>
      <c r="V561" s="2577"/>
      <c r="W561" s="2577" t="s">
        <v>1306</v>
      </c>
      <c r="X561" s="2577"/>
      <c r="Y561" s="2577"/>
      <c r="Z561" s="2577" t="s">
        <v>2946</v>
      </c>
      <c r="AA561" s="2577"/>
      <c r="AB561" s="2577"/>
      <c r="AC561" s="2577" t="s">
        <v>2947</v>
      </c>
      <c r="AD561" s="2577"/>
      <c r="AE561" s="2577"/>
      <c r="AF561" s="2577" t="s">
        <v>1307</v>
      </c>
      <c r="AG561" s="2577"/>
      <c r="AH561" s="2577"/>
      <c r="AI561" s="2577" t="s">
        <v>331</v>
      </c>
      <c r="AJ561" s="2577"/>
      <c r="AK561" s="2578"/>
      <c r="AL561" s="1453">
        <f>IF($AL$569&gt;0,1,0)</f>
        <v>0</v>
      </c>
      <c r="AM561" s="1456"/>
      <c r="AN561" s="317"/>
    </row>
    <row r="562" spans="3:40" s="323" customFormat="1" x14ac:dyDescent="0.4">
      <c r="C562" s="2579" t="s">
        <v>337</v>
      </c>
      <c r="D562" s="2580"/>
      <c r="E562" s="2580"/>
      <c r="F562" s="2580"/>
      <c r="G562" s="2536"/>
      <c r="H562" s="2536"/>
      <c r="I562" s="2536"/>
      <c r="J562" s="2536"/>
      <c r="K562" s="2575">
        <f>+VLOOKUP(K559,Bang_CDSPSNT,4,0)/1000</f>
        <v>0</v>
      </c>
      <c r="L562" s="2575"/>
      <c r="M562" s="2575"/>
      <c r="N562" s="2575">
        <f>+VLOOKUP(N559,Bang_CDSPSNT,4,0)/1000-VLOOKUP(N559,Bang_CDSPSNT,3,0)/1000</f>
        <v>0</v>
      </c>
      <c r="O562" s="2575"/>
      <c r="P562" s="2575"/>
      <c r="Q562" s="2575">
        <f>+VLOOKUP(Q559,Bang_CDSPSNT,4,0)/1000</f>
        <v>0</v>
      </c>
      <c r="R562" s="2575"/>
      <c r="S562" s="2575"/>
      <c r="T562" s="2575">
        <f>+VLOOKUP(T559,Bang_CDSPSNT,4,0)/1000</f>
        <v>0</v>
      </c>
      <c r="U562" s="2575"/>
      <c r="V562" s="2575"/>
      <c r="W562" s="2575">
        <f>+VLOOKUP(W559,Bang_CDSPSNT,4,0)/1000-VLOOKUP(W559,Bang_CDSPSNT,3,0)/1000</f>
        <v>0</v>
      </c>
      <c r="X562" s="2575"/>
      <c r="Y562" s="2575"/>
      <c r="Z562" s="2575">
        <f>+VLOOKUP(Z559,Bang_CDSPSNT,4,0)/1000-VLOOKUP(Z559,Bang_CDSPSNT,3,0)/1000</f>
        <v>0</v>
      </c>
      <c r="AA562" s="2575"/>
      <c r="AB562" s="2575"/>
      <c r="AC562" s="2575">
        <f>+VLOOKUP(AC559,Bang_CDSPSNT,4,0)/1000-VLOOKUP(AC559,Bang_CDSPSNT,3,0)/1000</f>
        <v>0</v>
      </c>
      <c r="AD562" s="2575"/>
      <c r="AE562" s="2575"/>
      <c r="AF562" s="2575">
        <f>+VLOOKUP(AF559,Bang_CDSPSNT,4,0)/1000</f>
        <v>0</v>
      </c>
      <c r="AG562" s="2575"/>
      <c r="AH562" s="2575"/>
      <c r="AI562" s="2575">
        <f>SUM(K562:AH562)</f>
        <v>0</v>
      </c>
      <c r="AJ562" s="2575"/>
      <c r="AK562" s="2576"/>
      <c r="AL562" s="1453">
        <f t="shared" ref="AL562:AL568" si="36">IF(SUM(K562:AK562)&gt;1,1,0)</f>
        <v>0</v>
      </c>
      <c r="AM562" s="1456"/>
      <c r="AN562" s="326"/>
    </row>
    <row r="563" spans="3:40" s="311" customFormat="1" x14ac:dyDescent="0.4">
      <c r="C563" s="2539" t="s">
        <v>2948</v>
      </c>
      <c r="D563" s="2574"/>
      <c r="E563" s="2574"/>
      <c r="F563" s="2574"/>
      <c r="G563" s="2521"/>
      <c r="H563" s="2521"/>
      <c r="I563" s="2521"/>
      <c r="J563" s="2521"/>
      <c r="K563" s="2569">
        <f>+VLOOKUP(K559,Bang_CDSPSNT,6,0)/1000</f>
        <v>0</v>
      </c>
      <c r="L563" s="2569"/>
      <c r="M563" s="2569"/>
      <c r="N563" s="2569">
        <v>0</v>
      </c>
      <c r="O563" s="2569"/>
      <c r="P563" s="2569"/>
      <c r="Q563" s="2569">
        <v>0</v>
      </c>
      <c r="R563" s="2569"/>
      <c r="S563" s="2569"/>
      <c r="T563" s="2569">
        <v>0</v>
      </c>
      <c r="U563" s="2569"/>
      <c r="V563" s="2569"/>
      <c r="W563" s="2569"/>
      <c r="X563" s="2569"/>
      <c r="Y563" s="2569"/>
      <c r="Z563" s="2569"/>
      <c r="AA563" s="2569"/>
      <c r="AB563" s="2569"/>
      <c r="AC563" s="2569"/>
      <c r="AD563" s="2569"/>
      <c r="AE563" s="2569"/>
      <c r="AF563" s="2569"/>
      <c r="AG563" s="2569"/>
      <c r="AH563" s="2569"/>
      <c r="AI563" s="2569">
        <f>SUM(K563:AH563)</f>
        <v>0</v>
      </c>
      <c r="AJ563" s="2569"/>
      <c r="AK563" s="2570"/>
      <c r="AL563" s="1453">
        <f t="shared" si="36"/>
        <v>0</v>
      </c>
      <c r="AM563" s="1456"/>
      <c r="AN563" s="317"/>
    </row>
    <row r="564" spans="3:40" s="311" customFormat="1" x14ac:dyDescent="0.4">
      <c r="C564" s="2539" t="s">
        <v>2949</v>
      </c>
      <c r="D564" s="2574"/>
      <c r="E564" s="2574"/>
      <c r="F564" s="2574"/>
      <c r="G564" s="2521"/>
      <c r="H564" s="2521"/>
      <c r="I564" s="2521"/>
      <c r="J564" s="2521"/>
      <c r="K564" s="2569"/>
      <c r="L564" s="2569"/>
      <c r="M564" s="2569"/>
      <c r="N564" s="2569"/>
      <c r="O564" s="2569"/>
      <c r="P564" s="2569"/>
      <c r="Q564" s="2569"/>
      <c r="R564" s="2569"/>
      <c r="S564" s="2569"/>
      <c r="T564" s="2569"/>
      <c r="U564" s="2569"/>
      <c r="V564" s="2569"/>
      <c r="W564" s="2569"/>
      <c r="X564" s="2569"/>
      <c r="Y564" s="2569"/>
      <c r="Z564" s="2569"/>
      <c r="AA564" s="2569"/>
      <c r="AB564" s="2569"/>
      <c r="AC564" s="2569">
        <f>+MAX(VLOOKUP(AC559,Bang_CDSPSNT,6,0)-VLOOKUP(AC559,Bang_CDSPSNT,5,0),0)/1000</f>
        <v>0</v>
      </c>
      <c r="AD564" s="2569"/>
      <c r="AE564" s="2569"/>
      <c r="AF564" s="2569"/>
      <c r="AG564" s="2569"/>
      <c r="AH564" s="2569"/>
      <c r="AI564" s="2569">
        <f t="shared" ref="AI564:AI576" si="37">SUM(K564:AH564)</f>
        <v>0</v>
      </c>
      <c r="AJ564" s="2569"/>
      <c r="AK564" s="2570"/>
      <c r="AL564" s="1453">
        <f t="shared" si="36"/>
        <v>0</v>
      </c>
      <c r="AM564" s="1456"/>
      <c r="AN564" s="317"/>
    </row>
    <row r="565" spans="3:40" s="311" customFormat="1" x14ac:dyDescent="0.4">
      <c r="C565" s="2573" t="s">
        <v>2831</v>
      </c>
      <c r="D565" s="2574"/>
      <c r="E565" s="2574"/>
      <c r="F565" s="2574"/>
      <c r="G565" s="2521"/>
      <c r="H565" s="2521"/>
      <c r="I565" s="2521"/>
      <c r="J565" s="2521"/>
      <c r="K565" s="2569"/>
      <c r="L565" s="2569"/>
      <c r="M565" s="2569"/>
      <c r="N565" s="2569"/>
      <c r="O565" s="2569"/>
      <c r="P565" s="2569"/>
      <c r="Q565" s="2569"/>
      <c r="R565" s="2569"/>
      <c r="S565" s="2569"/>
      <c r="T565" s="2569"/>
      <c r="U565" s="2569"/>
      <c r="V565" s="2569"/>
      <c r="W565" s="2569"/>
      <c r="X565" s="2569"/>
      <c r="Y565" s="2569"/>
      <c r="Z565" s="2569"/>
      <c r="AA565" s="2569"/>
      <c r="AB565" s="2569"/>
      <c r="AC565" s="2569"/>
      <c r="AD565" s="2569"/>
      <c r="AE565" s="2569"/>
      <c r="AF565" s="2569"/>
      <c r="AG565" s="2569"/>
      <c r="AH565" s="2569"/>
      <c r="AI565" s="2569">
        <f t="shared" si="37"/>
        <v>0</v>
      </c>
      <c r="AJ565" s="2569"/>
      <c r="AK565" s="2570"/>
      <c r="AL565" s="1453">
        <f t="shared" si="36"/>
        <v>0</v>
      </c>
      <c r="AM565" s="1456"/>
      <c r="AN565" s="317"/>
    </row>
    <row r="566" spans="3:40" s="311" customFormat="1" x14ac:dyDescent="0.4">
      <c r="C566" s="2573" t="s">
        <v>2950</v>
      </c>
      <c r="D566" s="2574"/>
      <c r="E566" s="2574"/>
      <c r="F566" s="2574"/>
      <c r="G566" s="2521"/>
      <c r="H566" s="2521"/>
      <c r="I566" s="2521"/>
      <c r="J566" s="2521"/>
      <c r="K566" s="2569"/>
      <c r="L566" s="2569"/>
      <c r="M566" s="2569"/>
      <c r="N566" s="2569"/>
      <c r="O566" s="2569"/>
      <c r="P566" s="2569"/>
      <c r="Q566" s="2569"/>
      <c r="R566" s="2569"/>
      <c r="S566" s="2569"/>
      <c r="T566" s="2569"/>
      <c r="U566" s="2569"/>
      <c r="V566" s="2569"/>
      <c r="W566" s="2569"/>
      <c r="X566" s="2569"/>
      <c r="Y566" s="2569"/>
      <c r="Z566" s="2569"/>
      <c r="AA566" s="2569"/>
      <c r="AB566" s="2569"/>
      <c r="AC566" s="2569"/>
      <c r="AD566" s="2569"/>
      <c r="AE566" s="2569"/>
      <c r="AF566" s="2569"/>
      <c r="AG566" s="2569"/>
      <c r="AH566" s="2569"/>
      <c r="AI566" s="2569">
        <f t="shared" si="37"/>
        <v>0</v>
      </c>
      <c r="AJ566" s="2569"/>
      <c r="AK566" s="2570"/>
      <c r="AL566" s="1453">
        <f t="shared" si="36"/>
        <v>0</v>
      </c>
      <c r="AM566" s="1456"/>
      <c r="AN566" s="317"/>
    </row>
    <row r="567" spans="3:40" s="311" customFormat="1" x14ac:dyDescent="0.4">
      <c r="C567" s="2573" t="s">
        <v>2951</v>
      </c>
      <c r="D567" s="2574"/>
      <c r="E567" s="2574"/>
      <c r="F567" s="2574"/>
      <c r="G567" s="2521"/>
      <c r="H567" s="2521"/>
      <c r="I567" s="2521"/>
      <c r="J567" s="2521"/>
      <c r="K567" s="2569"/>
      <c r="L567" s="2569"/>
      <c r="M567" s="2569"/>
      <c r="N567" s="2569"/>
      <c r="O567" s="2569"/>
      <c r="P567" s="2569"/>
      <c r="Q567" s="2569"/>
      <c r="R567" s="2569"/>
      <c r="S567" s="2569"/>
      <c r="T567" s="2569"/>
      <c r="U567" s="2569"/>
      <c r="V567" s="2569"/>
      <c r="W567" s="2569"/>
      <c r="X567" s="2569"/>
      <c r="Y567" s="2569"/>
      <c r="Z567" s="2569"/>
      <c r="AA567" s="2569"/>
      <c r="AB567" s="2569"/>
      <c r="AC567" s="2569">
        <f>+MAX(VLOOKUP(AC559,Bang_CDSPSNT,5,0)-VLOOKUP(AC559,Bang_CDSPSNT,6,0),0)/1000</f>
        <v>0</v>
      </c>
      <c r="AD567" s="2569"/>
      <c r="AE567" s="2569"/>
      <c r="AF567" s="2569"/>
      <c r="AG567" s="2569"/>
      <c r="AH567" s="2569"/>
      <c r="AI567" s="2569">
        <f t="shared" si="37"/>
        <v>0</v>
      </c>
      <c r="AJ567" s="2569"/>
      <c r="AK567" s="2570"/>
      <c r="AL567" s="1453">
        <f t="shared" si="36"/>
        <v>0</v>
      </c>
      <c r="AM567" s="1456"/>
      <c r="AN567" s="317"/>
    </row>
    <row r="568" spans="3:40" s="311" customFormat="1" x14ac:dyDescent="0.4">
      <c r="C568" s="2573" t="s">
        <v>2834</v>
      </c>
      <c r="D568" s="2574"/>
      <c r="E568" s="2574"/>
      <c r="F568" s="2574"/>
      <c r="G568" s="2521"/>
      <c r="H568" s="2521"/>
      <c r="I568" s="2521"/>
      <c r="J568" s="2521"/>
      <c r="K568" s="2569"/>
      <c r="L568" s="2569"/>
      <c r="M568" s="2569"/>
      <c r="N568" s="2569"/>
      <c r="O568" s="2569"/>
      <c r="P568" s="2569"/>
      <c r="Q568" s="2569"/>
      <c r="R568" s="2569"/>
      <c r="S568" s="2569"/>
      <c r="T568" s="2569"/>
      <c r="U568" s="2569"/>
      <c r="V568" s="2569"/>
      <c r="W568" s="2569"/>
      <c r="X568" s="2569"/>
      <c r="Y568" s="2569"/>
      <c r="Z568" s="2569"/>
      <c r="AA568" s="2569"/>
      <c r="AB568" s="2569"/>
      <c r="AC568" s="2569"/>
      <c r="AD568" s="2569"/>
      <c r="AE568" s="2569"/>
      <c r="AF568" s="2569"/>
      <c r="AG568" s="2569"/>
      <c r="AH568" s="2569"/>
      <c r="AI568" s="2569">
        <f t="shared" si="37"/>
        <v>0</v>
      </c>
      <c r="AJ568" s="2569"/>
      <c r="AK568" s="2570"/>
      <c r="AL568" s="1453">
        <f t="shared" si="36"/>
        <v>0</v>
      </c>
      <c r="AM568" s="1456"/>
      <c r="AN568" s="317"/>
    </row>
    <row r="569" spans="3:40" s="323" customFormat="1" x14ac:dyDescent="0.4">
      <c r="C569" s="2573" t="s">
        <v>338</v>
      </c>
      <c r="D569" s="2574"/>
      <c r="E569" s="2574"/>
      <c r="F569" s="2574"/>
      <c r="G569" s="2521"/>
      <c r="H569" s="2521"/>
      <c r="I569" s="2521"/>
      <c r="J569" s="2521"/>
      <c r="K569" s="2569">
        <f>+SUM(K562:M565)-SUM(K566:M568)</f>
        <v>0</v>
      </c>
      <c r="L569" s="2569"/>
      <c r="M569" s="2569"/>
      <c r="N569" s="2569">
        <f>+SUM(N562:P565)-SUM(N566:P568)</f>
        <v>0</v>
      </c>
      <c r="O569" s="2569"/>
      <c r="P569" s="2569"/>
      <c r="Q569" s="2569">
        <f>+SUM(Q562:S565)-SUM(Q566:S568)</f>
        <v>0</v>
      </c>
      <c r="R569" s="2569"/>
      <c r="S569" s="2569"/>
      <c r="T569" s="2569">
        <f>+SUM(T562:V565)-SUM(T566:V568)</f>
        <v>0</v>
      </c>
      <c r="U569" s="2569"/>
      <c r="V569" s="2569"/>
      <c r="W569" s="2569">
        <f>+SUM(W562:Y565)-SUM(W566:Y568)</f>
        <v>0</v>
      </c>
      <c r="X569" s="2569"/>
      <c r="Y569" s="2569"/>
      <c r="Z569" s="2569">
        <f>+SUM(Z562:AB565)-SUM(Z566:AB568)</f>
        <v>0</v>
      </c>
      <c r="AA569" s="2569"/>
      <c r="AB569" s="2569"/>
      <c r="AC569" s="2569">
        <f>+SUM(AC562:AE565)-SUM(AC566:AE568)</f>
        <v>0</v>
      </c>
      <c r="AD569" s="2569"/>
      <c r="AE569" s="2569"/>
      <c r="AF569" s="2569">
        <f>+SUM(AF562:AH565)-SUM(AF566:AH568)</f>
        <v>0</v>
      </c>
      <c r="AG569" s="2569"/>
      <c r="AH569" s="2569"/>
      <c r="AI569" s="2569">
        <f t="shared" si="37"/>
        <v>0</v>
      </c>
      <c r="AJ569" s="2569"/>
      <c r="AK569" s="2570"/>
      <c r="AL569" s="1453">
        <f>IF(SUM(K569:AK569)&gt;1,1,0)</f>
        <v>0</v>
      </c>
      <c r="AM569" s="1460">
        <f>+AI569*1000-CDKT!I131</f>
        <v>0</v>
      </c>
      <c r="AN569" s="326"/>
    </row>
    <row r="570" spans="3:40" s="311" customFormat="1" x14ac:dyDescent="0.4">
      <c r="C570" s="2573" t="s">
        <v>2952</v>
      </c>
      <c r="D570" s="2574"/>
      <c r="E570" s="2574"/>
      <c r="F570" s="2574"/>
      <c r="G570" s="2521"/>
      <c r="H570" s="2521"/>
      <c r="I570" s="2521"/>
      <c r="J570" s="2521"/>
      <c r="K570" s="2569">
        <f>+VLOOKUP(K559,Bang_CDSPS,6,0)/1000</f>
        <v>0</v>
      </c>
      <c r="L570" s="2569"/>
      <c r="M570" s="2569"/>
      <c r="N570" s="2569">
        <f>+VLOOKUP(N559,Bang_CDSPS,6,0)/1000</f>
        <v>0</v>
      </c>
      <c r="O570" s="2569"/>
      <c r="P570" s="2569"/>
      <c r="Q570" s="2569">
        <f>+VLOOKUP(Q559,Bang_CDSPS,6,0)/1000</f>
        <v>0</v>
      </c>
      <c r="R570" s="2569"/>
      <c r="S570" s="2569"/>
      <c r="T570" s="2569">
        <f>+VLOOKUP(T559,Bang_CDSPS,6,0)/1000</f>
        <v>0</v>
      </c>
      <c r="U570" s="2569"/>
      <c r="V570" s="2569"/>
      <c r="W570" s="2569">
        <f>+VLOOKUP(W559,Bang_CDSPS,6,0)/1000</f>
        <v>0</v>
      </c>
      <c r="X570" s="2569"/>
      <c r="Y570" s="2569"/>
      <c r="Z570" s="2569">
        <f>+VLOOKUP(Z559,Bang_CDSPS,6,0)/1000</f>
        <v>0</v>
      </c>
      <c r="AA570" s="2569"/>
      <c r="AB570" s="2569"/>
      <c r="AC570" s="2569"/>
      <c r="AD570" s="2569"/>
      <c r="AE570" s="2569"/>
      <c r="AF570" s="2569">
        <f>+VLOOKUP(AF559,Bang_CDSPS,6,0)</f>
        <v>0</v>
      </c>
      <c r="AG570" s="2569"/>
      <c r="AH570" s="2569"/>
      <c r="AI570" s="2569">
        <f t="shared" si="37"/>
        <v>0</v>
      </c>
      <c r="AJ570" s="2569"/>
      <c r="AK570" s="2570"/>
      <c r="AL570" s="1453">
        <f t="shared" ref="AL570:AL576" si="38">IF(SUM(K570:AK570)&gt;1,1,0)</f>
        <v>0</v>
      </c>
      <c r="AM570" s="1456"/>
      <c r="AN570" s="317"/>
    </row>
    <row r="571" spans="3:40" s="311" customFormat="1" x14ac:dyDescent="0.4">
      <c r="C571" s="2573" t="s">
        <v>2953</v>
      </c>
      <c r="D571" s="2574"/>
      <c r="E571" s="2574"/>
      <c r="F571" s="2574"/>
      <c r="G571" s="2521"/>
      <c r="H571" s="2521"/>
      <c r="I571" s="2521"/>
      <c r="J571" s="2521"/>
      <c r="K571" s="2569"/>
      <c r="L571" s="2569"/>
      <c r="M571" s="2569"/>
      <c r="N571" s="2569"/>
      <c r="O571" s="2569"/>
      <c r="P571" s="2569"/>
      <c r="Q571" s="2569"/>
      <c r="R571" s="2569"/>
      <c r="S571" s="2569"/>
      <c r="T571" s="2569"/>
      <c r="U571" s="2569"/>
      <c r="V571" s="2569"/>
      <c r="W571" s="2569"/>
      <c r="X571" s="2569"/>
      <c r="Y571" s="2569"/>
      <c r="Z571" s="2569"/>
      <c r="AA571" s="2569"/>
      <c r="AB571" s="2569"/>
      <c r="AC571" s="2569">
        <f>+VLOOKUP(4212,Bang_CDSPS,8,0)/1000</f>
        <v>0</v>
      </c>
      <c r="AD571" s="2569"/>
      <c r="AE571" s="2569"/>
      <c r="AF571" s="2569"/>
      <c r="AG571" s="2569"/>
      <c r="AH571" s="2569"/>
      <c r="AI571" s="2569">
        <f t="shared" si="37"/>
        <v>0</v>
      </c>
      <c r="AJ571" s="2569"/>
      <c r="AK571" s="2570"/>
      <c r="AL571" s="1453">
        <f t="shared" si="38"/>
        <v>0</v>
      </c>
      <c r="AM571" s="1456"/>
      <c r="AN571" s="317"/>
    </row>
    <row r="572" spans="3:40" s="311" customFormat="1" x14ac:dyDescent="0.4">
      <c r="C572" s="2573" t="s">
        <v>2831</v>
      </c>
      <c r="D572" s="2574"/>
      <c r="E572" s="2574"/>
      <c r="F572" s="2574"/>
      <c r="G572" s="2521"/>
      <c r="H572" s="2521"/>
      <c r="I572" s="2521"/>
      <c r="J572" s="2521"/>
      <c r="K572" s="2569"/>
      <c r="L572" s="2569"/>
      <c r="M572" s="2569"/>
      <c r="N572" s="2569"/>
      <c r="O572" s="2569"/>
      <c r="P572" s="2569"/>
      <c r="Q572" s="2569"/>
      <c r="R572" s="2569"/>
      <c r="S572" s="2569"/>
      <c r="T572" s="2569"/>
      <c r="U572" s="2569"/>
      <c r="V572" s="2569"/>
      <c r="W572" s="2569"/>
      <c r="X572" s="2569"/>
      <c r="Y572" s="2569"/>
      <c r="Z572" s="2569"/>
      <c r="AA572" s="2569"/>
      <c r="AB572" s="2569"/>
      <c r="AC572" s="2569"/>
      <c r="AD572" s="2569"/>
      <c r="AE572" s="2569"/>
      <c r="AF572" s="2569"/>
      <c r="AG572" s="2569"/>
      <c r="AH572" s="2569"/>
      <c r="AI572" s="2569">
        <f t="shared" si="37"/>
        <v>0</v>
      </c>
      <c r="AJ572" s="2569"/>
      <c r="AK572" s="2570"/>
      <c r="AL572" s="1453">
        <f t="shared" si="38"/>
        <v>0</v>
      </c>
      <c r="AM572" s="1456"/>
      <c r="AN572" s="317"/>
    </row>
    <row r="573" spans="3:40" s="311" customFormat="1" x14ac:dyDescent="0.4">
      <c r="C573" s="2573" t="s">
        <v>2954</v>
      </c>
      <c r="D573" s="2574"/>
      <c r="E573" s="2574"/>
      <c r="F573" s="2574"/>
      <c r="G573" s="2521"/>
      <c r="H573" s="2521"/>
      <c r="I573" s="2521"/>
      <c r="J573" s="2521"/>
      <c r="K573" s="2569">
        <f>+VLOOKUP(K559,Bang_CDSPS,5,0)/1000</f>
        <v>0</v>
      </c>
      <c r="L573" s="2569"/>
      <c r="M573" s="2569"/>
      <c r="N573" s="2569">
        <f>+VLOOKUP(N559,Bang_CDSPS,5,0)/1000</f>
        <v>0</v>
      </c>
      <c r="O573" s="2569"/>
      <c r="P573" s="2569"/>
      <c r="Q573" s="2569">
        <f>+VLOOKUP(Q559,Bang_CDSPS,5,0)/1000</f>
        <v>0</v>
      </c>
      <c r="R573" s="2569"/>
      <c r="S573" s="2569"/>
      <c r="T573" s="2569">
        <f>+VLOOKUP(T559,Bang_CDSPS,5,0)/1000</f>
        <v>0</v>
      </c>
      <c r="U573" s="2569"/>
      <c r="V573" s="2569"/>
      <c r="W573" s="2569">
        <f>+VLOOKUP(W559,Bang_CDSPS,5,0)/1000</f>
        <v>0</v>
      </c>
      <c r="X573" s="2569"/>
      <c r="Y573" s="2569"/>
      <c r="Z573" s="2569">
        <f>+VLOOKUP(Z559,Bang_CDSPS,5,0)/1000</f>
        <v>0</v>
      </c>
      <c r="AA573" s="2569"/>
      <c r="AB573" s="2569"/>
      <c r="AC573" s="2569"/>
      <c r="AD573" s="2569"/>
      <c r="AE573" s="2569"/>
      <c r="AF573" s="2569">
        <f>+VLOOKUP(AF559,Bang_CDSPS,5,0)/1000</f>
        <v>0</v>
      </c>
      <c r="AG573" s="2569"/>
      <c r="AH573" s="2569"/>
      <c r="AI573" s="2569">
        <f t="shared" si="37"/>
        <v>0</v>
      </c>
      <c r="AJ573" s="2569"/>
      <c r="AK573" s="2570"/>
      <c r="AL573" s="1453">
        <f t="shared" si="38"/>
        <v>0</v>
      </c>
      <c r="AM573" s="1456"/>
      <c r="AN573" s="317"/>
    </row>
    <row r="574" spans="3:40" s="311" customFormat="1" x14ac:dyDescent="0.4">
      <c r="C574" s="2573" t="s">
        <v>2955</v>
      </c>
      <c r="D574" s="2574"/>
      <c r="E574" s="2574"/>
      <c r="F574" s="2574"/>
      <c r="G574" s="2521"/>
      <c r="H574" s="2521"/>
      <c r="I574" s="2521"/>
      <c r="J574" s="2521"/>
      <c r="K574" s="2569"/>
      <c r="L574" s="2569"/>
      <c r="M574" s="2569"/>
      <c r="N574" s="2569"/>
      <c r="O574" s="2569"/>
      <c r="P574" s="2569"/>
      <c r="Q574" s="2569"/>
      <c r="R574" s="2569"/>
      <c r="S574" s="2569"/>
      <c r="T574" s="2569"/>
      <c r="U574" s="2569"/>
      <c r="V574" s="2569"/>
      <c r="W574" s="2569"/>
      <c r="X574" s="2569"/>
      <c r="Y574" s="2569"/>
      <c r="Z574" s="2569"/>
      <c r="AA574" s="2569"/>
      <c r="AB574" s="2569"/>
      <c r="AC574" s="2569">
        <f>+VLOOKUP(4212,Bang_CDSPS,7,0)/1000</f>
        <v>0</v>
      </c>
      <c r="AD574" s="2569"/>
      <c r="AE574" s="2569"/>
      <c r="AF574" s="2569"/>
      <c r="AG574" s="2569"/>
      <c r="AH574" s="2569"/>
      <c r="AI574" s="2569">
        <f t="shared" si="37"/>
        <v>0</v>
      </c>
      <c r="AJ574" s="2569"/>
      <c r="AK574" s="2570"/>
      <c r="AL574" s="1453">
        <f t="shared" si="38"/>
        <v>0</v>
      </c>
      <c r="AM574" s="1456"/>
      <c r="AN574" s="317"/>
    </row>
    <row r="575" spans="3:40" s="311" customFormat="1" x14ac:dyDescent="0.4">
      <c r="C575" s="2571" t="s">
        <v>2834</v>
      </c>
      <c r="D575" s="2572"/>
      <c r="E575" s="2572"/>
      <c r="F575" s="2572"/>
      <c r="G575" s="2560"/>
      <c r="H575" s="2560"/>
      <c r="I575" s="2560"/>
      <c r="J575" s="2560"/>
      <c r="K575" s="2564"/>
      <c r="L575" s="2564"/>
      <c r="M575" s="2564"/>
      <c r="N575" s="2564"/>
      <c r="O575" s="2564"/>
      <c r="P575" s="2564"/>
      <c r="Q575" s="2564"/>
      <c r="R575" s="2564"/>
      <c r="S575" s="2564"/>
      <c r="T575" s="2564"/>
      <c r="U575" s="2564"/>
      <c r="V575" s="2564"/>
      <c r="W575" s="2564"/>
      <c r="X575" s="2564"/>
      <c r="Y575" s="2564"/>
      <c r="Z575" s="2564"/>
      <c r="AA575" s="2564"/>
      <c r="AB575" s="2564"/>
      <c r="AC575" s="2564"/>
      <c r="AD575" s="2564"/>
      <c r="AE575" s="2564"/>
      <c r="AF575" s="2564"/>
      <c r="AG575" s="2564"/>
      <c r="AH575" s="2564"/>
      <c r="AI575" s="2564">
        <f t="shared" si="37"/>
        <v>0</v>
      </c>
      <c r="AJ575" s="2564"/>
      <c r="AK575" s="2565"/>
      <c r="AL575" s="1453">
        <f t="shared" si="38"/>
        <v>0</v>
      </c>
      <c r="AM575" s="1456"/>
      <c r="AN575" s="317"/>
    </row>
    <row r="576" spans="3:40" s="323" customFormat="1" ht="16.5" x14ac:dyDescent="0.4">
      <c r="C576" s="2566" t="s">
        <v>339</v>
      </c>
      <c r="D576" s="2567"/>
      <c r="E576" s="2567"/>
      <c r="F576" s="2567"/>
      <c r="G576" s="2568"/>
      <c r="H576" s="2568"/>
      <c r="I576" s="2568"/>
      <c r="J576" s="2568"/>
      <c r="K576" s="2562">
        <f>+SUM(K569:M572)-SUM(K573:M575)</f>
        <v>0</v>
      </c>
      <c r="L576" s="2562"/>
      <c r="M576" s="2562"/>
      <c r="N576" s="2562">
        <f>+SUM(N569:P572)-SUM(N573:P575)</f>
        <v>0</v>
      </c>
      <c r="O576" s="2562"/>
      <c r="P576" s="2562"/>
      <c r="Q576" s="2562">
        <f>+SUM(Q569:S572)-SUM(Q573:S575)</f>
        <v>0</v>
      </c>
      <c r="R576" s="2562"/>
      <c r="S576" s="2562"/>
      <c r="T576" s="2562">
        <f>+SUM(T569:V572)-SUM(T573:V575)</f>
        <v>0</v>
      </c>
      <c r="U576" s="2562"/>
      <c r="V576" s="2562"/>
      <c r="W576" s="2562">
        <f>+SUM(W569:Y572)-SUM(W573:Y575)</f>
        <v>0</v>
      </c>
      <c r="X576" s="2562"/>
      <c r="Y576" s="2562"/>
      <c r="Z576" s="2562">
        <f>+SUM(Z569:AB572)-SUM(Z573:AB575)</f>
        <v>0</v>
      </c>
      <c r="AA576" s="2562"/>
      <c r="AB576" s="2562"/>
      <c r="AC576" s="2562">
        <f>+SUM(AC569:AE572)-SUM(AC573:AE575)</f>
        <v>0</v>
      </c>
      <c r="AD576" s="2562"/>
      <c r="AE576" s="2562"/>
      <c r="AF576" s="2562">
        <f>+SUM(AF569:AH572)-SUM(AF573:AH575)</f>
        <v>0</v>
      </c>
      <c r="AG576" s="2562"/>
      <c r="AH576" s="2562"/>
      <c r="AI576" s="2562">
        <f t="shared" si="37"/>
        <v>0</v>
      </c>
      <c r="AJ576" s="2562"/>
      <c r="AK576" s="2563"/>
      <c r="AL576" s="1453">
        <f t="shared" si="38"/>
        <v>0</v>
      </c>
      <c r="AM576" s="1460">
        <f>+AI576*1000-CDKT!H131</f>
        <v>0</v>
      </c>
      <c r="AN576" s="326"/>
    </row>
    <row r="577" spans="3:40" s="323" customFormat="1" ht="14" x14ac:dyDescent="0.4">
      <c r="C577" s="322"/>
      <c r="D577" s="322"/>
      <c r="E577" s="322"/>
      <c r="F577" s="322"/>
      <c r="G577" s="322"/>
      <c r="H577" s="322"/>
      <c r="I577" s="322"/>
      <c r="J577" s="322"/>
      <c r="K577" s="352"/>
      <c r="L577" s="352"/>
      <c r="M577" s="352"/>
      <c r="N577" s="352"/>
      <c r="O577" s="352"/>
      <c r="P577" s="352"/>
      <c r="Q577" s="352"/>
      <c r="R577" s="352"/>
      <c r="S577" s="352"/>
      <c r="T577" s="352"/>
      <c r="U577" s="352"/>
      <c r="V577" s="352"/>
      <c r="W577" s="352"/>
      <c r="X577" s="352"/>
      <c r="Y577" s="352"/>
      <c r="Z577" s="352"/>
      <c r="AA577" s="352"/>
      <c r="AB577" s="352"/>
      <c r="AC577" s="352"/>
      <c r="AD577" s="352"/>
      <c r="AE577" s="352"/>
      <c r="AF577" s="352"/>
      <c r="AG577" s="352"/>
      <c r="AH577" s="352"/>
      <c r="AI577" s="352"/>
      <c r="AJ577" s="352"/>
      <c r="AK577" s="352"/>
      <c r="AL577" s="1453">
        <v>1</v>
      </c>
      <c r="AM577" s="1456"/>
      <c r="AN577" s="326"/>
    </row>
    <row r="578" spans="3:40" s="311" customFormat="1" ht="16" customHeight="1" x14ac:dyDescent="0.4">
      <c r="C578" s="1517" t="s">
        <v>1308</v>
      </c>
      <c r="D578" s="1511"/>
      <c r="E578" s="1512"/>
      <c r="F578" s="1512"/>
      <c r="G578" s="1513"/>
      <c r="H578" s="1513"/>
      <c r="I578" s="1513"/>
      <c r="J578" s="1513"/>
      <c r="K578" s="1513"/>
      <c r="L578" s="1513"/>
      <c r="M578" s="1514"/>
      <c r="N578" s="1514"/>
      <c r="O578" s="1514"/>
      <c r="P578" s="1514"/>
      <c r="Q578" s="1514"/>
      <c r="R578" s="1514"/>
      <c r="S578" s="1514"/>
      <c r="T578" s="1514"/>
      <c r="U578" s="1514"/>
      <c r="V578" s="1514"/>
      <c r="W578" s="1514"/>
      <c r="X578" s="1515"/>
      <c r="Y578" s="2526" t="s">
        <v>329</v>
      </c>
      <c r="Z578" s="2526"/>
      <c r="AA578" s="2526"/>
      <c r="AB578" s="2526"/>
      <c r="AC578" s="2526"/>
      <c r="AD578" s="2527"/>
      <c r="AE578" s="1514"/>
      <c r="AF578" s="2555" t="s">
        <v>330</v>
      </c>
      <c r="AG578" s="2526"/>
      <c r="AH578" s="2526"/>
      <c r="AI578" s="2526"/>
      <c r="AJ578" s="2527"/>
      <c r="AK578" s="1874"/>
      <c r="AL578" s="1453">
        <f>IF(AL581&gt;0,1,0)</f>
        <v>0</v>
      </c>
      <c r="AM578" s="1456"/>
      <c r="AN578" s="317"/>
    </row>
    <row r="579" spans="3:40" s="311" customFormat="1" x14ac:dyDescent="0.4">
      <c r="C579" s="1398"/>
      <c r="D579" s="1360" t="s">
        <v>1309</v>
      </c>
      <c r="E579" s="1362"/>
      <c r="F579" s="1362"/>
      <c r="G579" s="1375"/>
      <c r="H579" s="1375"/>
      <c r="I579" s="1375"/>
      <c r="J579" s="1375"/>
      <c r="K579" s="1375"/>
      <c r="L579" s="1375"/>
      <c r="M579" s="1375"/>
      <c r="N579" s="1375"/>
      <c r="O579" s="1375"/>
      <c r="P579" s="1375"/>
      <c r="Q579" s="1375"/>
      <c r="R579" s="1375"/>
      <c r="S579" s="1375"/>
      <c r="T579" s="1375"/>
      <c r="U579" s="1375"/>
      <c r="V579" s="1375"/>
      <c r="W579" s="1375"/>
      <c r="X579" s="1375"/>
      <c r="Y579" s="2536"/>
      <c r="Z579" s="2536"/>
      <c r="AA579" s="2536"/>
      <c r="AB579" s="2536"/>
      <c r="AC579" s="2536"/>
      <c r="AD579" s="2536"/>
      <c r="AE579" s="1375"/>
      <c r="AF579" s="2536"/>
      <c r="AG579" s="2536"/>
      <c r="AH579" s="2536"/>
      <c r="AI579" s="2536"/>
      <c r="AJ579" s="2536"/>
      <c r="AK579" s="1376"/>
      <c r="AL579" s="1453">
        <f>IF(SUM(Y579:AK579)&gt;1,1,0)</f>
        <v>0</v>
      </c>
      <c r="AM579" s="1456"/>
      <c r="AN579" s="317"/>
    </row>
    <row r="580" spans="3:40" s="311" customFormat="1" x14ac:dyDescent="0.4">
      <c r="C580" s="1388"/>
      <c r="D580" s="1363" t="s">
        <v>1310</v>
      </c>
      <c r="E580" s="1365"/>
      <c r="F580" s="1365"/>
      <c r="G580" s="1377"/>
      <c r="H580" s="1377"/>
      <c r="I580" s="1377"/>
      <c r="J580" s="1377"/>
      <c r="K580" s="1377"/>
      <c r="L580" s="1377"/>
      <c r="M580" s="1377"/>
      <c r="N580" s="1377"/>
      <c r="O580" s="1377"/>
      <c r="P580" s="1377"/>
      <c r="Q580" s="1377"/>
      <c r="R580" s="1377"/>
      <c r="S580" s="1377"/>
      <c r="T580" s="1377"/>
      <c r="U580" s="1377"/>
      <c r="V580" s="1377"/>
      <c r="W580" s="1377"/>
      <c r="X580" s="1377"/>
      <c r="Y580" s="2521">
        <f>+K576*1000</f>
        <v>0</v>
      </c>
      <c r="Z580" s="2521"/>
      <c r="AA580" s="2521"/>
      <c r="AB580" s="2521"/>
      <c r="AC580" s="2521"/>
      <c r="AD580" s="2521"/>
      <c r="AE580" s="1377"/>
      <c r="AF580" s="2521">
        <f>+K569*1000</f>
        <v>0</v>
      </c>
      <c r="AG580" s="2521"/>
      <c r="AH580" s="2521"/>
      <c r="AI580" s="2521"/>
      <c r="AJ580" s="2521"/>
      <c r="AK580" s="1379"/>
      <c r="AL580" s="1453">
        <f>IF(SUM(Y580:AK580)&gt;1,1,0)</f>
        <v>0</v>
      </c>
      <c r="AM580" s="1456"/>
      <c r="AN580" s="317"/>
    </row>
    <row r="581" spans="3:40" s="323" customFormat="1" x14ac:dyDescent="0.4">
      <c r="C581" s="1371"/>
      <c r="D581" s="1366"/>
      <c r="E581" s="1368"/>
      <c r="F581" s="1368"/>
      <c r="G581" s="1395"/>
      <c r="H581" s="1395"/>
      <c r="I581" s="1395"/>
      <c r="J581" s="1395"/>
      <c r="K581" s="1395" t="s">
        <v>331</v>
      </c>
      <c r="L581" s="1395"/>
      <c r="M581" s="1395"/>
      <c r="N581" s="1395"/>
      <c r="O581" s="1395"/>
      <c r="P581" s="1395"/>
      <c r="Q581" s="1395"/>
      <c r="R581" s="1395"/>
      <c r="S581" s="1395"/>
      <c r="T581" s="1395"/>
      <c r="U581" s="1395"/>
      <c r="V581" s="1395"/>
      <c r="W581" s="1395"/>
      <c r="X581" s="1395"/>
      <c r="Y581" s="2560">
        <f>SUM(Y579:AC580)</f>
        <v>0</v>
      </c>
      <c r="Z581" s="2560"/>
      <c r="AA581" s="2560"/>
      <c r="AB581" s="2560"/>
      <c r="AC581" s="2560"/>
      <c r="AD581" s="2560"/>
      <c r="AE581" s="1395"/>
      <c r="AF581" s="2560">
        <f>SUM(AF579:AJ580)</f>
        <v>0</v>
      </c>
      <c r="AG581" s="2560"/>
      <c r="AH581" s="2560"/>
      <c r="AI581" s="2560"/>
      <c r="AJ581" s="2560"/>
      <c r="AK581" s="1396"/>
      <c r="AL581" s="1453">
        <f>IF(SUM(Y581:AK581)&gt;1,1,0)</f>
        <v>0</v>
      </c>
      <c r="AM581" s="1456"/>
      <c r="AN581" s="326"/>
    </row>
    <row r="582" spans="3:40" s="311" customFormat="1" ht="16" customHeight="1" x14ac:dyDescent="0.4">
      <c r="C582" s="1517" t="s">
        <v>1311</v>
      </c>
      <c r="D582" s="1511"/>
      <c r="E582" s="1512"/>
      <c r="F582" s="1512"/>
      <c r="G582" s="1513"/>
      <c r="H582" s="1513"/>
      <c r="I582" s="1513"/>
      <c r="J582" s="1513"/>
      <c r="K582" s="1513"/>
      <c r="L582" s="1513"/>
      <c r="M582" s="1514"/>
      <c r="N582" s="1514"/>
      <c r="O582" s="1514"/>
      <c r="P582" s="1514"/>
      <c r="Q582" s="1514"/>
      <c r="R582" s="1514"/>
      <c r="S582" s="1514"/>
      <c r="T582" s="1514"/>
      <c r="U582" s="1514"/>
      <c r="V582" s="1514"/>
      <c r="W582" s="1514"/>
      <c r="X582" s="1515"/>
      <c r="Y582" s="2526" t="s">
        <v>329</v>
      </c>
      <c r="Z582" s="2526"/>
      <c r="AA582" s="2526"/>
      <c r="AB582" s="2526"/>
      <c r="AC582" s="2526"/>
      <c r="AD582" s="2527"/>
      <c r="AE582" s="1874"/>
      <c r="AF582" s="2555" t="s">
        <v>330</v>
      </c>
      <c r="AG582" s="2526"/>
      <c r="AH582" s="2526"/>
      <c r="AI582" s="2526"/>
      <c r="AJ582" s="2527"/>
      <c r="AK582" s="1874"/>
      <c r="AL582" s="1453">
        <f>IF(SUM(AL583:AL588)&gt;0,1,0)</f>
        <v>0</v>
      </c>
      <c r="AM582" s="1456"/>
      <c r="AN582" s="317"/>
    </row>
    <row r="583" spans="3:40" s="311" customFormat="1" x14ac:dyDescent="0.4">
      <c r="C583" s="1398"/>
      <c r="D583" s="1360" t="s">
        <v>1312</v>
      </c>
      <c r="E583" s="1362"/>
      <c r="F583" s="1362"/>
      <c r="G583" s="1375"/>
      <c r="H583" s="1375"/>
      <c r="I583" s="1375"/>
      <c r="J583" s="1375"/>
      <c r="K583" s="1375"/>
      <c r="L583" s="1375"/>
      <c r="M583" s="1375"/>
      <c r="N583" s="1375"/>
      <c r="O583" s="1375"/>
      <c r="P583" s="1375"/>
      <c r="Q583" s="1375"/>
      <c r="R583" s="1375"/>
      <c r="S583" s="1375"/>
      <c r="T583" s="1375"/>
      <c r="U583" s="1375"/>
      <c r="V583" s="1375"/>
      <c r="W583" s="1375"/>
      <c r="X583" s="1375"/>
      <c r="Y583" s="2528"/>
      <c r="Z583" s="2528"/>
      <c r="AA583" s="2528"/>
      <c r="AB583" s="2528"/>
      <c r="AC583" s="2528"/>
      <c r="AD583" s="2528"/>
      <c r="AE583" s="1392"/>
      <c r="AF583" s="2528"/>
      <c r="AG583" s="2528"/>
      <c r="AH583" s="2528"/>
      <c r="AI583" s="2528"/>
      <c r="AJ583" s="2528"/>
      <c r="AK583" s="1376"/>
      <c r="AL583" s="1453">
        <f t="shared" ref="AL583:AL588" si="39">IF(SUM(Y583:AK583)&gt;1,1,0)</f>
        <v>0</v>
      </c>
      <c r="AM583" s="1456"/>
      <c r="AN583" s="317"/>
    </row>
    <row r="584" spans="3:40" s="311" customFormat="1" x14ac:dyDescent="0.4">
      <c r="C584" s="1388"/>
      <c r="D584" s="1363"/>
      <c r="E584" s="1363" t="s">
        <v>1313</v>
      </c>
      <c r="F584" s="1365"/>
      <c r="G584" s="1377"/>
      <c r="H584" s="1377"/>
      <c r="I584" s="1377"/>
      <c r="J584" s="1377"/>
      <c r="K584" s="1377"/>
      <c r="L584" s="1377"/>
      <c r="M584" s="1377"/>
      <c r="N584" s="1377"/>
      <c r="O584" s="1377"/>
      <c r="P584" s="1377"/>
      <c r="Q584" s="1377"/>
      <c r="R584" s="1377"/>
      <c r="S584" s="1377"/>
      <c r="T584" s="1377"/>
      <c r="U584" s="1377"/>
      <c r="V584" s="1377"/>
      <c r="W584" s="1377"/>
      <c r="X584" s="1377"/>
      <c r="Y584" s="2529">
        <f>+AF587</f>
        <v>0</v>
      </c>
      <c r="Z584" s="2529"/>
      <c r="AA584" s="2529"/>
      <c r="AB584" s="2529"/>
      <c r="AC584" s="2529"/>
      <c r="AD584" s="2529"/>
      <c r="AE584" s="1393"/>
      <c r="AF584" s="2529">
        <f>+K562*1000</f>
        <v>0</v>
      </c>
      <c r="AG584" s="2529"/>
      <c r="AH584" s="2529"/>
      <c r="AI584" s="2529"/>
      <c r="AJ584" s="2529"/>
      <c r="AK584" s="1379"/>
      <c r="AL584" s="1453">
        <f t="shared" si="39"/>
        <v>0</v>
      </c>
      <c r="AM584" s="1456"/>
      <c r="AN584" s="317"/>
    </row>
    <row r="585" spans="3:40" s="311" customFormat="1" x14ac:dyDescent="0.4">
      <c r="C585" s="1388"/>
      <c r="D585" s="1363"/>
      <c r="E585" s="1363" t="s">
        <v>1314</v>
      </c>
      <c r="F585" s="1365"/>
      <c r="G585" s="1377"/>
      <c r="H585" s="1377"/>
      <c r="I585" s="1377"/>
      <c r="J585" s="1377"/>
      <c r="K585" s="1377"/>
      <c r="L585" s="1377"/>
      <c r="M585" s="1377"/>
      <c r="N585" s="1377"/>
      <c r="O585" s="1377"/>
      <c r="P585" s="1377"/>
      <c r="Q585" s="1377"/>
      <c r="R585" s="1377"/>
      <c r="S585" s="1377"/>
      <c r="T585" s="1377"/>
      <c r="U585" s="1377"/>
      <c r="V585" s="1377"/>
      <c r="W585" s="1377"/>
      <c r="X585" s="1377"/>
      <c r="Y585" s="2529">
        <f>+K570*1000</f>
        <v>0</v>
      </c>
      <c r="Z585" s="2529"/>
      <c r="AA585" s="2529"/>
      <c r="AB585" s="2529"/>
      <c r="AC585" s="2529"/>
      <c r="AD585" s="2529"/>
      <c r="AE585" s="1393"/>
      <c r="AF585" s="2529">
        <f>+K563*1000</f>
        <v>0</v>
      </c>
      <c r="AG585" s="2529"/>
      <c r="AH585" s="2529"/>
      <c r="AI585" s="2529"/>
      <c r="AJ585" s="2529"/>
      <c r="AK585" s="1379"/>
      <c r="AL585" s="1453">
        <f t="shared" si="39"/>
        <v>0</v>
      </c>
      <c r="AM585" s="1456"/>
      <c r="AN585" s="317"/>
    </row>
    <row r="586" spans="3:40" s="311" customFormat="1" x14ac:dyDescent="0.4">
      <c r="C586" s="1388"/>
      <c r="D586" s="1363"/>
      <c r="E586" s="1363" t="s">
        <v>1315</v>
      </c>
      <c r="F586" s="1365"/>
      <c r="G586" s="1377"/>
      <c r="H586" s="1377"/>
      <c r="I586" s="1377"/>
      <c r="J586" s="1377"/>
      <c r="K586" s="1377"/>
      <c r="L586" s="1377"/>
      <c r="M586" s="1377"/>
      <c r="N586" s="1377"/>
      <c r="O586" s="1377"/>
      <c r="P586" s="1377"/>
      <c r="Q586" s="1377"/>
      <c r="R586" s="1377"/>
      <c r="S586" s="1377"/>
      <c r="T586" s="1377"/>
      <c r="U586" s="1377"/>
      <c r="V586" s="1377"/>
      <c r="W586" s="1377"/>
      <c r="X586" s="1377"/>
      <c r="Y586" s="2529">
        <f>+K573*1000</f>
        <v>0</v>
      </c>
      <c r="Z586" s="2529"/>
      <c r="AA586" s="2529"/>
      <c r="AB586" s="2529"/>
      <c r="AC586" s="2529"/>
      <c r="AD586" s="2529"/>
      <c r="AE586" s="1393"/>
      <c r="AF586" s="2529">
        <f>+K566*1000</f>
        <v>0</v>
      </c>
      <c r="AG586" s="2529"/>
      <c r="AH586" s="2529"/>
      <c r="AI586" s="2529"/>
      <c r="AJ586" s="2529"/>
      <c r="AK586" s="1379"/>
      <c r="AL586" s="1453">
        <f t="shared" si="39"/>
        <v>0</v>
      </c>
      <c r="AM586" s="1456"/>
      <c r="AN586" s="317"/>
    </row>
    <row r="587" spans="3:40" s="311" customFormat="1" x14ac:dyDescent="0.4">
      <c r="C587" s="1388"/>
      <c r="D587" s="1363"/>
      <c r="E587" s="1363" t="s">
        <v>1316</v>
      </c>
      <c r="F587" s="1365"/>
      <c r="G587" s="1377"/>
      <c r="H587" s="1377"/>
      <c r="I587" s="1377"/>
      <c r="J587" s="1377"/>
      <c r="K587" s="1377"/>
      <c r="L587" s="1377"/>
      <c r="M587" s="1377"/>
      <c r="N587" s="1377"/>
      <c r="O587" s="1377"/>
      <c r="P587" s="1377"/>
      <c r="Q587" s="1377"/>
      <c r="R587" s="1377"/>
      <c r="S587" s="1377"/>
      <c r="T587" s="1377"/>
      <c r="U587" s="1377"/>
      <c r="V587" s="1377"/>
      <c r="W587" s="1377"/>
      <c r="X587" s="1377"/>
      <c r="Y587" s="2529">
        <f>+K576*1000</f>
        <v>0</v>
      </c>
      <c r="Z587" s="2529"/>
      <c r="AA587" s="2529"/>
      <c r="AB587" s="2529"/>
      <c r="AC587" s="2529"/>
      <c r="AD587" s="2529"/>
      <c r="AE587" s="1393"/>
      <c r="AF587" s="2529">
        <f>+K569*1000</f>
        <v>0</v>
      </c>
      <c r="AG587" s="2529"/>
      <c r="AH587" s="2529"/>
      <c r="AI587" s="2529"/>
      <c r="AJ587" s="2529"/>
      <c r="AK587" s="1379"/>
      <c r="AL587" s="1453">
        <f t="shared" si="39"/>
        <v>0</v>
      </c>
      <c r="AM587" s="1456"/>
      <c r="AN587" s="317"/>
    </row>
    <row r="588" spans="3:40" s="311" customFormat="1" x14ac:dyDescent="0.4">
      <c r="C588" s="1389"/>
      <c r="D588" s="1366" t="s">
        <v>1317</v>
      </c>
      <c r="E588" s="1368"/>
      <c r="F588" s="1368"/>
      <c r="G588" s="1395"/>
      <c r="H588" s="1395"/>
      <c r="I588" s="1395"/>
      <c r="J588" s="1395"/>
      <c r="K588" s="1395"/>
      <c r="L588" s="1395"/>
      <c r="M588" s="1395"/>
      <c r="N588" s="1395"/>
      <c r="O588" s="1395"/>
      <c r="P588" s="1395"/>
      <c r="Q588" s="1395"/>
      <c r="R588" s="1395"/>
      <c r="S588" s="1395"/>
      <c r="T588" s="1395"/>
      <c r="U588" s="1395"/>
      <c r="V588" s="1395"/>
      <c r="W588" s="1395"/>
      <c r="X588" s="1395"/>
      <c r="Y588" s="2561"/>
      <c r="Z588" s="2561"/>
      <c r="AA588" s="2561"/>
      <c r="AB588" s="2561"/>
      <c r="AC588" s="2561"/>
      <c r="AD588" s="2561"/>
      <c r="AE588" s="1403"/>
      <c r="AF588" s="2561"/>
      <c r="AG588" s="2561"/>
      <c r="AH588" s="2561"/>
      <c r="AI588" s="2561"/>
      <c r="AJ588" s="2561"/>
      <c r="AK588" s="1396"/>
      <c r="AL588" s="1453">
        <f t="shared" si="39"/>
        <v>0</v>
      </c>
      <c r="AM588" s="1456"/>
      <c r="AN588" s="317"/>
    </row>
    <row r="589" spans="3:40" s="311" customFormat="1" ht="16" customHeight="1" x14ac:dyDescent="0.4">
      <c r="C589" s="1517" t="s">
        <v>1318</v>
      </c>
      <c r="D589" s="1511"/>
      <c r="E589" s="1512"/>
      <c r="F589" s="1512"/>
      <c r="G589" s="1513"/>
      <c r="H589" s="1513"/>
      <c r="I589" s="1513"/>
      <c r="J589" s="1513"/>
      <c r="K589" s="1513"/>
      <c r="L589" s="1513"/>
      <c r="M589" s="1514"/>
      <c r="N589" s="1514"/>
      <c r="O589" s="1514"/>
      <c r="P589" s="1514"/>
      <c r="Q589" s="1514"/>
      <c r="R589" s="1514"/>
      <c r="S589" s="1514"/>
      <c r="T589" s="1514"/>
      <c r="U589" s="1514"/>
      <c r="V589" s="1514"/>
      <c r="W589" s="1514"/>
      <c r="X589" s="1515"/>
      <c r="Y589" s="2526" t="s">
        <v>329</v>
      </c>
      <c r="Z589" s="2526"/>
      <c r="AA589" s="2526"/>
      <c r="AB589" s="2526"/>
      <c r="AC589" s="2526"/>
      <c r="AD589" s="2527"/>
      <c r="AE589" s="1874"/>
      <c r="AF589" s="2555" t="s">
        <v>330</v>
      </c>
      <c r="AG589" s="2526"/>
      <c r="AH589" s="2526"/>
      <c r="AI589" s="2526"/>
      <c r="AJ589" s="2527"/>
      <c r="AK589" s="1874"/>
      <c r="AL589" s="1453">
        <f>IF(SUM(AL590:AL599)&gt;0,1,0)</f>
        <v>0</v>
      </c>
      <c r="AM589" s="1456"/>
      <c r="AN589" s="337" t="s">
        <v>2914</v>
      </c>
    </row>
    <row r="590" spans="3:40" s="311" customFormat="1" x14ac:dyDescent="0.4">
      <c r="C590" s="1398"/>
      <c r="D590" s="1360" t="s">
        <v>1319</v>
      </c>
      <c r="E590" s="1362"/>
      <c r="F590" s="1362"/>
      <c r="G590" s="1375"/>
      <c r="H590" s="1375"/>
      <c r="I590" s="1375"/>
      <c r="J590" s="1375"/>
      <c r="K590" s="1375"/>
      <c r="L590" s="1375"/>
      <c r="M590" s="1375"/>
      <c r="N590" s="1375"/>
      <c r="O590" s="1375"/>
      <c r="P590" s="1375"/>
      <c r="Q590" s="1375"/>
      <c r="R590" s="1375"/>
      <c r="S590" s="1375"/>
      <c r="T590" s="1375"/>
      <c r="U590" s="1375"/>
      <c r="V590" s="1375"/>
      <c r="W590" s="1375"/>
      <c r="X590" s="1375"/>
      <c r="Y590" s="2536"/>
      <c r="Z590" s="2536"/>
      <c r="AA590" s="2536"/>
      <c r="AB590" s="2536"/>
      <c r="AC590" s="2536"/>
      <c r="AD590" s="2536"/>
      <c r="AE590" s="1375"/>
      <c r="AF590" s="2536"/>
      <c r="AG590" s="2536"/>
      <c r="AH590" s="2536"/>
      <c r="AI590" s="2536"/>
      <c r="AJ590" s="2536"/>
      <c r="AK590" s="1376"/>
      <c r="AL590" s="1453">
        <f t="shared" ref="AL590:AL599" si="40">IF(SUM(Y590:AK590)&gt;1,1,0)</f>
        <v>0</v>
      </c>
      <c r="AM590" s="1456"/>
      <c r="AN590" s="317"/>
    </row>
    <row r="591" spans="3:40" s="311" customFormat="1" x14ac:dyDescent="0.4">
      <c r="C591" s="1388"/>
      <c r="D591" s="1363" t="s">
        <v>1320</v>
      </c>
      <c r="E591" s="1365"/>
      <c r="F591" s="1365"/>
      <c r="G591" s="1377"/>
      <c r="H591" s="1377"/>
      <c r="I591" s="1377"/>
      <c r="J591" s="1377"/>
      <c r="K591" s="1377"/>
      <c r="L591" s="1377"/>
      <c r="M591" s="1377"/>
      <c r="N591" s="1377"/>
      <c r="O591" s="1377"/>
      <c r="P591" s="1377"/>
      <c r="Q591" s="1377"/>
      <c r="R591" s="1377"/>
      <c r="S591" s="1377"/>
      <c r="T591" s="1377"/>
      <c r="U591" s="1377"/>
      <c r="V591" s="1377"/>
      <c r="W591" s="1377"/>
      <c r="X591" s="1377"/>
      <c r="Y591" s="2521"/>
      <c r="Z591" s="2521"/>
      <c r="AA591" s="2521"/>
      <c r="AB591" s="2521"/>
      <c r="AC591" s="2521"/>
      <c r="AD591" s="2521"/>
      <c r="AE591" s="1377"/>
      <c r="AF591" s="2521"/>
      <c r="AG591" s="2521"/>
      <c r="AH591" s="2521"/>
      <c r="AI591" s="2521"/>
      <c r="AJ591" s="2521"/>
      <c r="AK591" s="1379"/>
      <c r="AL591" s="1453">
        <f t="shared" si="40"/>
        <v>0</v>
      </c>
      <c r="AM591" s="1456"/>
      <c r="AN591" s="317"/>
    </row>
    <row r="592" spans="3:40" s="311" customFormat="1" x14ac:dyDescent="0.4">
      <c r="C592" s="1388"/>
      <c r="D592" s="1363"/>
      <c r="E592" s="1363" t="s">
        <v>1321</v>
      </c>
      <c r="F592" s="1365"/>
      <c r="G592" s="1377"/>
      <c r="H592" s="1377"/>
      <c r="I592" s="1377"/>
      <c r="J592" s="1377"/>
      <c r="K592" s="1377"/>
      <c r="L592" s="1377"/>
      <c r="M592" s="1377"/>
      <c r="N592" s="1377"/>
      <c r="O592" s="1377"/>
      <c r="P592" s="1377"/>
      <c r="Q592" s="1377"/>
      <c r="R592" s="1377"/>
      <c r="S592" s="1377"/>
      <c r="T592" s="1377"/>
      <c r="U592" s="1377"/>
      <c r="V592" s="1377"/>
      <c r="W592" s="1377"/>
      <c r="X592" s="1377"/>
      <c r="Y592" s="2521"/>
      <c r="Z592" s="2521"/>
      <c r="AA592" s="2521"/>
      <c r="AB592" s="2521"/>
      <c r="AC592" s="2521"/>
      <c r="AD592" s="2521"/>
      <c r="AE592" s="1377"/>
      <c r="AF592" s="2521"/>
      <c r="AG592" s="2521"/>
      <c r="AH592" s="2521"/>
      <c r="AI592" s="2521"/>
      <c r="AJ592" s="2521"/>
      <c r="AK592" s="1379"/>
      <c r="AL592" s="1453">
        <f t="shared" si="40"/>
        <v>0</v>
      </c>
      <c r="AM592" s="1456"/>
      <c r="AN592" s="317"/>
    </row>
    <row r="593" spans="3:40" s="311" customFormat="1" x14ac:dyDescent="0.4">
      <c r="C593" s="1388"/>
      <c r="D593" s="1363"/>
      <c r="E593" s="1363" t="s">
        <v>1322</v>
      </c>
      <c r="F593" s="1365"/>
      <c r="G593" s="1377"/>
      <c r="H593" s="1377"/>
      <c r="I593" s="1377"/>
      <c r="J593" s="1377"/>
      <c r="K593" s="1377"/>
      <c r="L593" s="1377"/>
      <c r="M593" s="1377"/>
      <c r="N593" s="1377"/>
      <c r="O593" s="1377"/>
      <c r="P593" s="1377"/>
      <c r="Q593" s="1377"/>
      <c r="R593" s="1377"/>
      <c r="S593" s="1377"/>
      <c r="T593" s="1377"/>
      <c r="U593" s="1377"/>
      <c r="V593" s="1377"/>
      <c r="W593" s="1377"/>
      <c r="X593" s="1377"/>
      <c r="Y593" s="2521"/>
      <c r="Z593" s="2521"/>
      <c r="AA593" s="2521"/>
      <c r="AB593" s="2521"/>
      <c r="AC593" s="2521"/>
      <c r="AD593" s="2521"/>
      <c r="AE593" s="1377"/>
      <c r="AF593" s="2521"/>
      <c r="AG593" s="2521"/>
      <c r="AH593" s="2521"/>
      <c r="AI593" s="2521"/>
      <c r="AJ593" s="2521"/>
      <c r="AK593" s="1379"/>
      <c r="AL593" s="1453">
        <f t="shared" si="40"/>
        <v>0</v>
      </c>
      <c r="AM593" s="1456"/>
      <c r="AN593" s="317"/>
    </row>
    <row r="594" spans="3:40" s="311" customFormat="1" x14ac:dyDescent="0.4">
      <c r="C594" s="1388"/>
      <c r="D594" s="1363" t="s">
        <v>1323</v>
      </c>
      <c r="E594" s="1365"/>
      <c r="F594" s="1365"/>
      <c r="G594" s="1377"/>
      <c r="H594" s="1377"/>
      <c r="I594" s="1377"/>
      <c r="J594" s="1377"/>
      <c r="K594" s="1377"/>
      <c r="L594" s="1377"/>
      <c r="M594" s="1377"/>
      <c r="N594" s="1377"/>
      <c r="O594" s="1377"/>
      <c r="P594" s="1377"/>
      <c r="Q594" s="1377"/>
      <c r="R594" s="1377"/>
      <c r="S594" s="1377"/>
      <c r="T594" s="1377"/>
      <c r="U594" s="1377"/>
      <c r="V594" s="1377"/>
      <c r="W594" s="1377"/>
      <c r="X594" s="1377"/>
      <c r="Y594" s="2521"/>
      <c r="Z594" s="2521"/>
      <c r="AA594" s="2521"/>
      <c r="AB594" s="2521"/>
      <c r="AC594" s="2521"/>
      <c r="AD594" s="2521"/>
      <c r="AE594" s="1377"/>
      <c r="AF594" s="2521"/>
      <c r="AG594" s="2521"/>
      <c r="AH594" s="2521"/>
      <c r="AI594" s="2521"/>
      <c r="AJ594" s="2521"/>
      <c r="AK594" s="1379"/>
      <c r="AL594" s="1453">
        <f t="shared" si="40"/>
        <v>0</v>
      </c>
      <c r="AM594" s="1456"/>
      <c r="AN594" s="317"/>
    </row>
    <row r="595" spans="3:40" s="311" customFormat="1" x14ac:dyDescent="0.4">
      <c r="C595" s="1388"/>
      <c r="D595" s="1363"/>
      <c r="E595" s="1363" t="s">
        <v>1321</v>
      </c>
      <c r="F595" s="1365"/>
      <c r="G595" s="1377"/>
      <c r="H595" s="1377"/>
      <c r="I595" s="1377"/>
      <c r="J595" s="1377"/>
      <c r="K595" s="1377"/>
      <c r="L595" s="1377"/>
      <c r="M595" s="1377"/>
      <c r="N595" s="1377"/>
      <c r="O595" s="1377"/>
      <c r="P595" s="1377"/>
      <c r="Q595" s="1377"/>
      <c r="R595" s="1377"/>
      <c r="S595" s="1377"/>
      <c r="T595" s="1377"/>
      <c r="U595" s="1377"/>
      <c r="V595" s="1377"/>
      <c r="W595" s="1377"/>
      <c r="X595" s="1377"/>
      <c r="Y595" s="2521"/>
      <c r="Z595" s="2521"/>
      <c r="AA595" s="2521"/>
      <c r="AB595" s="2521"/>
      <c r="AC595" s="2521"/>
      <c r="AD595" s="2521"/>
      <c r="AE595" s="1377"/>
      <c r="AF595" s="2521"/>
      <c r="AG595" s="2521"/>
      <c r="AH595" s="2521"/>
      <c r="AI595" s="2521"/>
      <c r="AJ595" s="2521"/>
      <c r="AK595" s="1379"/>
      <c r="AL595" s="1453">
        <f t="shared" si="40"/>
        <v>0</v>
      </c>
      <c r="AM595" s="1456"/>
      <c r="AN595" s="317"/>
    </row>
    <row r="596" spans="3:40" s="311" customFormat="1" x14ac:dyDescent="0.4">
      <c r="C596" s="1388"/>
      <c r="D596" s="1363"/>
      <c r="E596" s="1363" t="s">
        <v>1322</v>
      </c>
      <c r="F596" s="1365"/>
      <c r="G596" s="1377"/>
      <c r="H596" s="1377"/>
      <c r="I596" s="1377"/>
      <c r="J596" s="1377"/>
      <c r="K596" s="1377"/>
      <c r="L596" s="1377"/>
      <c r="M596" s="1377"/>
      <c r="N596" s="1377"/>
      <c r="O596" s="1377"/>
      <c r="P596" s="1377"/>
      <c r="Q596" s="1377"/>
      <c r="R596" s="1377"/>
      <c r="S596" s="1377"/>
      <c r="T596" s="1377"/>
      <c r="U596" s="1377"/>
      <c r="V596" s="1377"/>
      <c r="W596" s="1377"/>
      <c r="X596" s="1377"/>
      <c r="Y596" s="2521"/>
      <c r="Z596" s="2521"/>
      <c r="AA596" s="2521"/>
      <c r="AB596" s="2521"/>
      <c r="AC596" s="2521"/>
      <c r="AD596" s="2521"/>
      <c r="AE596" s="1377"/>
      <c r="AF596" s="2521"/>
      <c r="AG596" s="2521"/>
      <c r="AH596" s="2521"/>
      <c r="AI596" s="2521"/>
      <c r="AJ596" s="2521"/>
      <c r="AK596" s="1379"/>
      <c r="AL596" s="1453">
        <f t="shared" si="40"/>
        <v>0</v>
      </c>
      <c r="AM596" s="1456"/>
      <c r="AN596" s="317"/>
    </row>
    <row r="597" spans="3:40" s="311" customFormat="1" x14ac:dyDescent="0.4">
      <c r="C597" s="1388"/>
      <c r="D597" s="1363" t="s">
        <v>1324</v>
      </c>
      <c r="E597" s="1365"/>
      <c r="F597" s="1365"/>
      <c r="G597" s="1377"/>
      <c r="H597" s="1377"/>
      <c r="I597" s="1377"/>
      <c r="J597" s="1377"/>
      <c r="K597" s="1377"/>
      <c r="L597" s="1377"/>
      <c r="M597" s="1377"/>
      <c r="N597" s="1377"/>
      <c r="O597" s="1377"/>
      <c r="P597" s="1377"/>
      <c r="Q597" s="1377"/>
      <c r="R597" s="1377"/>
      <c r="S597" s="1377"/>
      <c r="T597" s="1377"/>
      <c r="U597" s="1377"/>
      <c r="V597" s="1377"/>
      <c r="W597" s="1377"/>
      <c r="X597" s="1377"/>
      <c r="Y597" s="2521"/>
      <c r="Z597" s="2521"/>
      <c r="AA597" s="2521"/>
      <c r="AB597" s="2521"/>
      <c r="AC597" s="2521"/>
      <c r="AD597" s="2521"/>
      <c r="AE597" s="1377"/>
      <c r="AF597" s="2521"/>
      <c r="AG597" s="2521"/>
      <c r="AH597" s="2521"/>
      <c r="AI597" s="2521"/>
      <c r="AJ597" s="2521"/>
      <c r="AK597" s="1379"/>
      <c r="AL597" s="1453">
        <f t="shared" si="40"/>
        <v>0</v>
      </c>
      <c r="AM597" s="1456"/>
      <c r="AN597" s="317"/>
    </row>
    <row r="598" spans="3:40" s="311" customFormat="1" x14ac:dyDescent="0.4">
      <c r="C598" s="1388"/>
      <c r="D598" s="1363"/>
      <c r="E598" s="1363" t="s">
        <v>1321</v>
      </c>
      <c r="F598" s="1365"/>
      <c r="G598" s="1377"/>
      <c r="H598" s="1377"/>
      <c r="I598" s="1377"/>
      <c r="J598" s="1377"/>
      <c r="K598" s="1377"/>
      <c r="L598" s="1377"/>
      <c r="M598" s="1377"/>
      <c r="N598" s="1377"/>
      <c r="O598" s="1377"/>
      <c r="P598" s="1377"/>
      <c r="Q598" s="1377"/>
      <c r="R598" s="1377"/>
      <c r="S598" s="1377"/>
      <c r="T598" s="1377"/>
      <c r="U598" s="1377"/>
      <c r="V598" s="1377"/>
      <c r="W598" s="1377"/>
      <c r="X598" s="1377"/>
      <c r="Y598" s="2521"/>
      <c r="Z598" s="2521"/>
      <c r="AA598" s="2521"/>
      <c r="AB598" s="2521"/>
      <c r="AC598" s="2521"/>
      <c r="AD598" s="2521"/>
      <c r="AE598" s="1377"/>
      <c r="AF598" s="2521"/>
      <c r="AG598" s="2521"/>
      <c r="AH598" s="2521"/>
      <c r="AI598" s="2521"/>
      <c r="AJ598" s="2521"/>
      <c r="AK598" s="1379"/>
      <c r="AL598" s="1453">
        <f t="shared" si="40"/>
        <v>0</v>
      </c>
      <c r="AM598" s="1456"/>
      <c r="AN598" s="317"/>
    </row>
    <row r="599" spans="3:40" s="311" customFormat="1" x14ac:dyDescent="0.4">
      <c r="C599" s="1388"/>
      <c r="D599" s="1363"/>
      <c r="E599" s="1363" t="s">
        <v>1322</v>
      </c>
      <c r="F599" s="1365"/>
      <c r="G599" s="1377"/>
      <c r="H599" s="1377"/>
      <c r="I599" s="1377"/>
      <c r="J599" s="1377"/>
      <c r="K599" s="1377"/>
      <c r="L599" s="1377"/>
      <c r="M599" s="1377"/>
      <c r="N599" s="1377"/>
      <c r="O599" s="1377"/>
      <c r="P599" s="1377"/>
      <c r="Q599" s="1377"/>
      <c r="R599" s="1377"/>
      <c r="S599" s="1377"/>
      <c r="T599" s="1377"/>
      <c r="U599" s="1377"/>
      <c r="V599" s="1377"/>
      <c r="W599" s="1377"/>
      <c r="X599" s="1377"/>
      <c r="Y599" s="2521"/>
      <c r="Z599" s="2521"/>
      <c r="AA599" s="2521"/>
      <c r="AB599" s="2521"/>
      <c r="AC599" s="2521"/>
      <c r="AD599" s="2521"/>
      <c r="AE599" s="1377"/>
      <c r="AF599" s="2521"/>
      <c r="AG599" s="2521"/>
      <c r="AH599" s="2521"/>
      <c r="AI599" s="2521"/>
      <c r="AJ599" s="2521"/>
      <c r="AK599" s="1379"/>
      <c r="AL599" s="1453">
        <f t="shared" si="40"/>
        <v>0</v>
      </c>
      <c r="AM599" s="1456"/>
      <c r="AN599" s="317"/>
    </row>
    <row r="600" spans="3:40" s="311" customFormat="1" x14ac:dyDescent="0.4">
      <c r="C600" s="1370" t="s">
        <v>2956</v>
      </c>
      <c r="D600" s="1363"/>
      <c r="E600" s="1365"/>
      <c r="F600" s="1365"/>
      <c r="G600" s="1377"/>
      <c r="H600" s="1377"/>
      <c r="I600" s="1377"/>
      <c r="J600" s="1377"/>
      <c r="K600" s="1377"/>
      <c r="L600" s="1377"/>
      <c r="M600" s="1377"/>
      <c r="N600" s="1377"/>
      <c r="O600" s="1377"/>
      <c r="P600" s="1377"/>
      <c r="Q600" s="1377"/>
      <c r="R600" s="1377"/>
      <c r="S600" s="1377"/>
      <c r="T600" s="1377"/>
      <c r="U600" s="1377"/>
      <c r="V600" s="1377"/>
      <c r="W600" s="1377"/>
      <c r="X600" s="1377"/>
      <c r="Y600" s="1377"/>
      <c r="Z600" s="1377"/>
      <c r="AA600" s="1377"/>
      <c r="AB600" s="1377"/>
      <c r="AC600" s="1377"/>
      <c r="AD600" s="1377"/>
      <c r="AE600" s="1377"/>
      <c r="AF600" s="1377"/>
      <c r="AG600" s="1377"/>
      <c r="AH600" s="1377"/>
      <c r="AI600" s="1377"/>
      <c r="AJ600" s="1377"/>
      <c r="AK600" s="1379"/>
      <c r="AL600" s="1453">
        <v>0</v>
      </c>
      <c r="AM600" s="1456"/>
      <c r="AN600" s="317"/>
    </row>
    <row r="601" spans="3:40" s="311" customFormat="1" x14ac:dyDescent="0.4">
      <c r="C601" s="1370" t="s">
        <v>2957</v>
      </c>
      <c r="D601" s="1363"/>
      <c r="E601" s="1365"/>
      <c r="F601" s="1365"/>
      <c r="G601" s="1377"/>
      <c r="H601" s="1377"/>
      <c r="I601" s="1377"/>
      <c r="J601" s="1377"/>
      <c r="K601" s="1377"/>
      <c r="L601" s="1377"/>
      <c r="M601" s="1377"/>
      <c r="N601" s="1377"/>
      <c r="O601" s="1377"/>
      <c r="P601" s="1377"/>
      <c r="Q601" s="1377"/>
      <c r="R601" s="1377"/>
      <c r="S601" s="1377"/>
      <c r="T601" s="1377"/>
      <c r="U601" s="1377"/>
      <c r="V601" s="1377"/>
      <c r="W601" s="1377"/>
      <c r="X601" s="1377"/>
      <c r="Y601" s="1377"/>
      <c r="Z601" s="1377"/>
      <c r="AA601" s="1377"/>
      <c r="AB601" s="1377"/>
      <c r="AC601" s="1377"/>
      <c r="AD601" s="1377"/>
      <c r="AE601" s="1377"/>
      <c r="AF601" s="1377"/>
      <c r="AG601" s="1377"/>
      <c r="AH601" s="1377"/>
      <c r="AI601" s="1377"/>
      <c r="AJ601" s="1377"/>
      <c r="AK601" s="1379"/>
      <c r="AL601" s="1453">
        <v>0</v>
      </c>
      <c r="AM601" s="1456"/>
      <c r="AN601" s="337" t="s">
        <v>2914</v>
      </c>
    </row>
    <row r="602" spans="3:40" s="311" customFormat="1" x14ac:dyDescent="0.4">
      <c r="C602" s="1388"/>
      <c r="D602" s="1363" t="s">
        <v>1325</v>
      </c>
      <c r="E602" s="1365"/>
      <c r="F602" s="1365"/>
      <c r="G602" s="1377"/>
      <c r="H602" s="1377"/>
      <c r="I602" s="1377"/>
      <c r="J602" s="1377"/>
      <c r="K602" s="1377"/>
      <c r="L602" s="1377"/>
      <c r="M602" s="1377"/>
      <c r="N602" s="1377"/>
      <c r="O602" s="1377"/>
      <c r="P602" s="1377"/>
      <c r="Q602" s="1377"/>
      <c r="R602" s="1377"/>
      <c r="S602" s="1377"/>
      <c r="T602" s="1377"/>
      <c r="U602" s="1377"/>
      <c r="V602" s="1377"/>
      <c r="W602" s="1377"/>
      <c r="X602" s="1377"/>
      <c r="Y602" s="2521"/>
      <c r="Z602" s="2521"/>
      <c r="AA602" s="2521"/>
      <c r="AB602" s="2521"/>
      <c r="AC602" s="2521"/>
      <c r="AD602" s="2521"/>
      <c r="AE602" s="1377"/>
      <c r="AF602" s="2521"/>
      <c r="AG602" s="2521"/>
      <c r="AH602" s="2521"/>
      <c r="AI602" s="2521"/>
      <c r="AJ602" s="2521"/>
      <c r="AK602" s="1379"/>
      <c r="AL602" s="1453">
        <v>0</v>
      </c>
      <c r="AM602" s="1456"/>
      <c r="AN602" s="317"/>
    </row>
    <row r="603" spans="3:40" s="311" customFormat="1" x14ac:dyDescent="0.4">
      <c r="C603" s="1388"/>
      <c r="D603" s="1363"/>
      <c r="E603" s="1363" t="s">
        <v>2958</v>
      </c>
      <c r="F603" s="1365"/>
      <c r="G603" s="1377"/>
      <c r="H603" s="1377"/>
      <c r="I603" s="1377"/>
      <c r="J603" s="1377"/>
      <c r="K603" s="1377"/>
      <c r="L603" s="1377"/>
      <c r="M603" s="1377"/>
      <c r="N603" s="1377"/>
      <c r="O603" s="1377"/>
      <c r="P603" s="1377"/>
      <c r="Q603" s="1377"/>
      <c r="R603" s="1377"/>
      <c r="S603" s="1377"/>
      <c r="T603" s="1377"/>
      <c r="U603" s="1377"/>
      <c r="V603" s="1377"/>
      <c r="W603" s="1377"/>
      <c r="X603" s="1377"/>
      <c r="Y603" s="2521"/>
      <c r="Z603" s="2521"/>
      <c r="AA603" s="2521"/>
      <c r="AB603" s="2521"/>
      <c r="AC603" s="2521"/>
      <c r="AD603" s="2521"/>
      <c r="AE603" s="1377"/>
      <c r="AF603" s="2521"/>
      <c r="AG603" s="2521"/>
      <c r="AH603" s="2521"/>
      <c r="AI603" s="2521"/>
      <c r="AJ603" s="2521"/>
      <c r="AK603" s="1379"/>
      <c r="AL603" s="1453">
        <v>0</v>
      </c>
      <c r="AM603" s="1456"/>
      <c r="AN603" s="317"/>
    </row>
    <row r="604" spans="3:40" s="311" customFormat="1" x14ac:dyDescent="0.4">
      <c r="C604" s="1388"/>
      <c r="D604" s="1363"/>
      <c r="E604" s="1363" t="s">
        <v>2959</v>
      </c>
      <c r="F604" s="1365"/>
      <c r="G604" s="1377"/>
      <c r="H604" s="1377"/>
      <c r="I604" s="1377"/>
      <c r="J604" s="1377"/>
      <c r="K604" s="1377"/>
      <c r="L604" s="1377"/>
      <c r="M604" s="1377"/>
      <c r="N604" s="1377"/>
      <c r="O604" s="1377"/>
      <c r="P604" s="1377"/>
      <c r="Q604" s="1377"/>
      <c r="R604" s="1377"/>
      <c r="S604" s="1377"/>
      <c r="T604" s="1377"/>
      <c r="U604" s="1377"/>
      <c r="V604" s="1377"/>
      <c r="W604" s="1377"/>
      <c r="X604" s="1377"/>
      <c r="Y604" s="2521"/>
      <c r="Z604" s="2521"/>
      <c r="AA604" s="2521"/>
      <c r="AB604" s="2521"/>
      <c r="AC604" s="2521"/>
      <c r="AD604" s="2521"/>
      <c r="AE604" s="1377"/>
      <c r="AF604" s="2521"/>
      <c r="AG604" s="2521"/>
      <c r="AH604" s="2521"/>
      <c r="AI604" s="2521"/>
      <c r="AJ604" s="2521"/>
      <c r="AK604" s="1379"/>
      <c r="AL604" s="1453">
        <v>0</v>
      </c>
      <c r="AM604" s="1456"/>
      <c r="AN604" s="317"/>
    </row>
    <row r="605" spans="3:40" s="311" customFormat="1" x14ac:dyDescent="0.4">
      <c r="C605" s="1389"/>
      <c r="D605" s="1366" t="s">
        <v>2960</v>
      </c>
      <c r="E605" s="1368"/>
      <c r="F605" s="1368"/>
      <c r="G605" s="1395"/>
      <c r="H605" s="1395"/>
      <c r="I605" s="1395"/>
      <c r="J605" s="1395"/>
      <c r="K605" s="1395"/>
      <c r="L605" s="1395"/>
      <c r="M605" s="1395"/>
      <c r="N605" s="1395"/>
      <c r="O605" s="1395"/>
      <c r="P605" s="1395"/>
      <c r="Q605" s="1395"/>
      <c r="R605" s="1395"/>
      <c r="S605" s="1395"/>
      <c r="T605" s="1395"/>
      <c r="U605" s="1395"/>
      <c r="V605" s="1395"/>
      <c r="W605" s="1395"/>
      <c r="X605" s="1395"/>
      <c r="Y605" s="2560"/>
      <c r="Z605" s="2560"/>
      <c r="AA605" s="2560"/>
      <c r="AB605" s="2560"/>
      <c r="AC605" s="2560"/>
      <c r="AD605" s="2560"/>
      <c r="AE605" s="1395"/>
      <c r="AF605" s="2560"/>
      <c r="AG605" s="2560"/>
      <c r="AH605" s="2560"/>
      <c r="AI605" s="2560"/>
      <c r="AJ605" s="2560"/>
      <c r="AK605" s="1396"/>
      <c r="AL605" s="1453">
        <v>0</v>
      </c>
      <c r="AM605" s="1456"/>
      <c r="AN605" s="317"/>
    </row>
    <row r="606" spans="3:40" s="311" customFormat="1" ht="16" customHeight="1" x14ac:dyDescent="0.4">
      <c r="C606" s="1517" t="s">
        <v>2961</v>
      </c>
      <c r="D606" s="1511"/>
      <c r="E606" s="1512"/>
      <c r="F606" s="1512"/>
      <c r="G606" s="1513"/>
      <c r="H606" s="1513"/>
      <c r="I606" s="1513"/>
      <c r="J606" s="1513"/>
      <c r="K606" s="1513"/>
      <c r="L606" s="1513"/>
      <c r="M606" s="1514"/>
      <c r="N606" s="1514"/>
      <c r="O606" s="1514"/>
      <c r="P606" s="1514"/>
      <c r="Q606" s="1514"/>
      <c r="R606" s="1514"/>
      <c r="S606" s="1514"/>
      <c r="T606" s="1514"/>
      <c r="U606" s="1514"/>
      <c r="V606" s="1514"/>
      <c r="W606" s="1514"/>
      <c r="X606" s="1515"/>
      <c r="Y606" s="2526" t="s">
        <v>329</v>
      </c>
      <c r="Z606" s="2526"/>
      <c r="AA606" s="2526"/>
      <c r="AB606" s="2526"/>
      <c r="AC606" s="2526"/>
      <c r="AD606" s="2527"/>
      <c r="AE606" s="1874"/>
      <c r="AF606" s="2555" t="s">
        <v>330</v>
      </c>
      <c r="AG606" s="2526"/>
      <c r="AH606" s="2526"/>
      <c r="AI606" s="2526"/>
      <c r="AJ606" s="2527"/>
      <c r="AK606" s="1874"/>
      <c r="AL606" s="1453">
        <v>0</v>
      </c>
      <c r="AM606" s="1456"/>
      <c r="AN606" s="317"/>
    </row>
    <row r="607" spans="3:40" s="311" customFormat="1" x14ac:dyDescent="0.4">
      <c r="C607" s="1398"/>
      <c r="D607" s="1360" t="s">
        <v>1326</v>
      </c>
      <c r="E607" s="1362"/>
      <c r="F607" s="1362"/>
      <c r="G607" s="1375"/>
      <c r="H607" s="1375"/>
      <c r="I607" s="1375"/>
      <c r="J607" s="1375"/>
      <c r="K607" s="1375"/>
      <c r="L607" s="1375"/>
      <c r="M607" s="1375"/>
      <c r="N607" s="1375"/>
      <c r="O607" s="1375"/>
      <c r="P607" s="1375"/>
      <c r="Q607" s="1375"/>
      <c r="R607" s="1375"/>
      <c r="S607" s="1375"/>
      <c r="T607" s="1375"/>
      <c r="U607" s="1375"/>
      <c r="V607" s="1375"/>
      <c r="W607" s="1375"/>
      <c r="X607" s="1375"/>
      <c r="Y607" s="2528">
        <f>+SUMIF(CDSPS_TK,AM607,CDSPS_CKC)</f>
        <v>0</v>
      </c>
      <c r="Z607" s="2528"/>
      <c r="AA607" s="2528"/>
      <c r="AB607" s="2528"/>
      <c r="AC607" s="2528"/>
      <c r="AD607" s="2528"/>
      <c r="AE607" s="1392"/>
      <c r="AF607" s="2528">
        <f>+SUMIF(CDSPS_TK,AM607,CDSPS_DKC)</f>
        <v>0</v>
      </c>
      <c r="AG607" s="2528"/>
      <c r="AH607" s="2528"/>
      <c r="AI607" s="2528"/>
      <c r="AJ607" s="2528"/>
      <c r="AK607" s="1376"/>
      <c r="AL607" s="1453">
        <f>IF(SUM($AL$618:$AL$619)&gt;0,1,0)</f>
        <v>0</v>
      </c>
      <c r="AM607" s="1459">
        <v>414</v>
      </c>
      <c r="AN607" s="317"/>
    </row>
    <row r="608" spans="3:40" s="311" customFormat="1" x14ac:dyDescent="0.4">
      <c r="C608" s="1388"/>
      <c r="D608" s="1363" t="s">
        <v>1327</v>
      </c>
      <c r="E608" s="1365"/>
      <c r="F608" s="1365"/>
      <c r="G608" s="1377"/>
      <c r="H608" s="1377"/>
      <c r="I608" s="1377"/>
      <c r="J608" s="1377"/>
      <c r="K608" s="1377"/>
      <c r="L608" s="1377"/>
      <c r="M608" s="1377"/>
      <c r="N608" s="1377"/>
      <c r="O608" s="1377"/>
      <c r="P608" s="1377"/>
      <c r="Q608" s="1377"/>
      <c r="R608" s="1377"/>
      <c r="S608" s="1377"/>
      <c r="T608" s="1377"/>
      <c r="U608" s="1377"/>
      <c r="V608" s="1377"/>
      <c r="W608" s="1377"/>
      <c r="X608" s="1377"/>
      <c r="Y608" s="2529">
        <f>+SUMIF(CDSPS_TK,AM608,CDSPS_CKC)</f>
        <v>0</v>
      </c>
      <c r="Z608" s="2529"/>
      <c r="AA608" s="2529"/>
      <c r="AB608" s="2529"/>
      <c r="AC608" s="2529"/>
      <c r="AD608" s="2529"/>
      <c r="AE608" s="1377"/>
      <c r="AF608" s="2529">
        <f>+SUMIF(CDSPS_TK,AM608,CDSPS_DKC)</f>
        <v>0</v>
      </c>
      <c r="AG608" s="2529"/>
      <c r="AH608" s="2529"/>
      <c r="AI608" s="2529"/>
      <c r="AJ608" s="2529"/>
      <c r="AK608" s="1379"/>
      <c r="AL608" s="1453">
        <f>IF(SUM($AL$618:$AL$619)&gt;0,1,0)</f>
        <v>0</v>
      </c>
      <c r="AM608" s="1459">
        <v>417</v>
      </c>
      <c r="AN608" s="317"/>
    </row>
    <row r="609" spans="2:40" s="311" customFormat="1" x14ac:dyDescent="0.4">
      <c r="C609" s="1388"/>
      <c r="D609" s="1363" t="s">
        <v>2962</v>
      </c>
      <c r="E609" s="1365"/>
      <c r="F609" s="1365"/>
      <c r="G609" s="1377"/>
      <c r="H609" s="1377"/>
      <c r="I609" s="1377"/>
      <c r="J609" s="1377"/>
      <c r="K609" s="1377"/>
      <c r="L609" s="1377"/>
      <c r="M609" s="1377"/>
      <c r="N609" s="1377"/>
      <c r="O609" s="1377"/>
      <c r="P609" s="1377"/>
      <c r="Q609" s="1377"/>
      <c r="R609" s="1377"/>
      <c r="S609" s="1377"/>
      <c r="T609" s="1377"/>
      <c r="U609" s="1377"/>
      <c r="V609" s="1377"/>
      <c r="W609" s="1377"/>
      <c r="X609" s="1377"/>
      <c r="Y609" s="2529">
        <f>+SUMIF(CDSPS_TK,AM609,CDSPS_CKC)</f>
        <v>0</v>
      </c>
      <c r="Z609" s="2529"/>
      <c r="AA609" s="2529"/>
      <c r="AB609" s="2529"/>
      <c r="AC609" s="2529"/>
      <c r="AD609" s="2529"/>
      <c r="AE609" s="1377"/>
      <c r="AF609" s="2529">
        <f>+SUMIF(CDSPS_TK,AM609,CDSPS_DKC)</f>
        <v>0</v>
      </c>
      <c r="AG609" s="2529"/>
      <c r="AH609" s="2529"/>
      <c r="AI609" s="2529"/>
      <c r="AJ609" s="2529"/>
      <c r="AK609" s="1379"/>
      <c r="AL609" s="1453">
        <f>IF(SUM($AL$618:$AL$619)&gt;0,1,0)</f>
        <v>0</v>
      </c>
      <c r="AM609" s="1459">
        <v>418</v>
      </c>
      <c r="AN609" s="317"/>
    </row>
    <row r="610" spans="2:40" s="311" customFormat="1" x14ac:dyDescent="0.4">
      <c r="C610" s="1372" t="s">
        <v>1328</v>
      </c>
      <c r="D610" s="1391"/>
      <c r="E610" s="1374"/>
      <c r="F610" s="1374"/>
      <c r="G610" s="1380"/>
      <c r="H610" s="1380"/>
      <c r="I610" s="1380"/>
      <c r="J610" s="1380"/>
      <c r="K610" s="1380"/>
      <c r="L610" s="1380"/>
      <c r="M610" s="1380"/>
      <c r="N610" s="1380"/>
      <c r="O610" s="1380"/>
      <c r="P610" s="1380"/>
      <c r="Q610" s="1380"/>
      <c r="R610" s="1380"/>
      <c r="S610" s="1380"/>
      <c r="T610" s="1380"/>
      <c r="U610" s="1380"/>
      <c r="V610" s="1380"/>
      <c r="W610" s="1380"/>
      <c r="X610" s="1380"/>
      <c r="Y610" s="1380"/>
      <c r="Z610" s="1380"/>
      <c r="AA610" s="1380"/>
      <c r="AB610" s="1380"/>
      <c r="AC610" s="1380"/>
      <c r="AD610" s="1380"/>
      <c r="AE610" s="1380"/>
      <c r="AF610" s="1380"/>
      <c r="AG610" s="1380"/>
      <c r="AH610" s="1380"/>
      <c r="AI610" s="1380"/>
      <c r="AJ610" s="1380"/>
      <c r="AK610" s="1382"/>
      <c r="AL610" s="1453">
        <v>0</v>
      </c>
      <c r="AM610" s="1456"/>
      <c r="AN610" s="317"/>
    </row>
    <row r="611" spans="2:40" s="311" customFormat="1" ht="14" x14ac:dyDescent="0.4">
      <c r="C611" s="313"/>
      <c r="D611" s="313"/>
      <c r="E611" s="314"/>
      <c r="F611" s="314"/>
      <c r="G611" s="315"/>
      <c r="H611" s="315"/>
      <c r="I611" s="315"/>
      <c r="J611" s="315"/>
      <c r="K611" s="315"/>
      <c r="L611" s="315"/>
      <c r="M611" s="315"/>
      <c r="N611" s="315"/>
      <c r="O611" s="315"/>
      <c r="P611" s="315"/>
      <c r="Q611" s="315"/>
      <c r="R611" s="315"/>
      <c r="S611" s="315"/>
      <c r="T611" s="315"/>
      <c r="U611" s="315"/>
      <c r="V611" s="315"/>
      <c r="W611" s="315"/>
      <c r="X611" s="315"/>
      <c r="Y611" s="315"/>
      <c r="Z611" s="315"/>
      <c r="AA611" s="315"/>
      <c r="AB611" s="315"/>
      <c r="AC611" s="315"/>
      <c r="AD611" s="315"/>
      <c r="AE611" s="315"/>
      <c r="AF611" s="315"/>
      <c r="AG611" s="315"/>
      <c r="AH611" s="315"/>
      <c r="AI611" s="315"/>
      <c r="AJ611" s="315"/>
      <c r="AK611" s="315"/>
      <c r="AL611" s="1453">
        <v>1</v>
      </c>
      <c r="AM611" s="1456"/>
      <c r="AN611" s="317"/>
    </row>
    <row r="612" spans="2:40" s="311" customFormat="1" ht="14" x14ac:dyDescent="0.4">
      <c r="B612" s="327" t="s">
        <v>2779</v>
      </c>
      <c r="C612" s="322" t="s">
        <v>1306</v>
      </c>
      <c r="D612" s="313"/>
      <c r="E612" s="314"/>
      <c r="F612" s="314"/>
      <c r="G612" s="315"/>
      <c r="H612" s="315"/>
      <c r="I612" s="315"/>
      <c r="J612" s="315"/>
      <c r="K612" s="315"/>
      <c r="L612" s="315"/>
      <c r="M612" s="315"/>
      <c r="N612" s="315"/>
      <c r="O612" s="315"/>
      <c r="P612" s="315"/>
      <c r="Q612" s="315"/>
      <c r="R612" s="315"/>
      <c r="S612" s="315"/>
      <c r="T612" s="315"/>
      <c r="U612" s="315"/>
      <c r="V612" s="315"/>
      <c r="W612" s="315"/>
      <c r="X612" s="315"/>
      <c r="Y612" s="315"/>
      <c r="Z612" s="315"/>
      <c r="AA612" s="315"/>
      <c r="AB612" s="315"/>
      <c r="AC612" s="315"/>
      <c r="AD612" s="315"/>
      <c r="AE612" s="315"/>
      <c r="AF612" s="315"/>
      <c r="AG612" s="315"/>
      <c r="AH612" s="315"/>
      <c r="AI612" s="315"/>
      <c r="AJ612" s="315"/>
      <c r="AK612" s="315"/>
      <c r="AL612" s="1453">
        <v>1</v>
      </c>
      <c r="AM612" s="1456"/>
      <c r="AN612" s="337" t="s">
        <v>2791</v>
      </c>
    </row>
    <row r="613" spans="2:40" s="323" customFormat="1" x14ac:dyDescent="0.4">
      <c r="C613" s="1510"/>
      <c r="D613" s="1511"/>
      <c r="E613" s="1512"/>
      <c r="F613" s="1512"/>
      <c r="G613" s="1513"/>
      <c r="H613" s="1513"/>
      <c r="I613" s="1513"/>
      <c r="J613" s="1513"/>
      <c r="K613" s="1513"/>
      <c r="L613" s="1513"/>
      <c r="M613" s="1514"/>
      <c r="N613" s="1514"/>
      <c r="O613" s="1514"/>
      <c r="P613" s="1514"/>
      <c r="Q613" s="1514"/>
      <c r="R613" s="1514"/>
      <c r="S613" s="1514"/>
      <c r="T613" s="1514"/>
      <c r="U613" s="1514"/>
      <c r="V613" s="1514"/>
      <c r="W613" s="1514"/>
      <c r="X613" s="1515"/>
      <c r="Y613" s="2526" t="s">
        <v>283</v>
      </c>
      <c r="Z613" s="2526"/>
      <c r="AA613" s="2526"/>
      <c r="AB613" s="2526"/>
      <c r="AC613" s="2526"/>
      <c r="AD613" s="2527"/>
      <c r="AE613" s="1515"/>
      <c r="AF613" s="2526" t="s">
        <v>284</v>
      </c>
      <c r="AG613" s="2526"/>
      <c r="AH613" s="2526"/>
      <c r="AI613" s="2526"/>
      <c r="AJ613" s="2527"/>
      <c r="AK613" s="1874"/>
      <c r="AL613" s="1453">
        <f>IF($AL$614&gt;0,1,0)</f>
        <v>0</v>
      </c>
      <c r="AM613" s="1456"/>
      <c r="AN613" s="326"/>
    </row>
    <row r="614" spans="2:40" s="311" customFormat="1" ht="24.75" customHeight="1" x14ac:dyDescent="0.4">
      <c r="C614" s="2557" t="s">
        <v>2963</v>
      </c>
      <c r="D614" s="2558"/>
      <c r="E614" s="2558"/>
      <c r="F614" s="2558"/>
      <c r="G614" s="2559"/>
      <c r="H614" s="2559"/>
      <c r="I614" s="2559"/>
      <c r="J614" s="2559"/>
      <c r="K614" s="2559"/>
      <c r="L614" s="2559"/>
      <c r="M614" s="2559"/>
      <c r="N614" s="2559"/>
      <c r="O614" s="2559"/>
      <c r="P614" s="2559"/>
      <c r="Q614" s="2559"/>
      <c r="R614" s="2559"/>
      <c r="S614" s="2559"/>
      <c r="T614" s="2559"/>
      <c r="U614" s="2559"/>
      <c r="V614" s="2559"/>
      <c r="W614" s="2559"/>
      <c r="X614" s="1421"/>
      <c r="Y614" s="2556"/>
      <c r="Z614" s="2556"/>
      <c r="AA614" s="2556"/>
      <c r="AB614" s="2556"/>
      <c r="AC614" s="2556"/>
      <c r="AD614" s="2556"/>
      <c r="AE614" s="1421"/>
      <c r="AF614" s="2556"/>
      <c r="AG614" s="2556"/>
      <c r="AH614" s="2556"/>
      <c r="AI614" s="2556"/>
      <c r="AJ614" s="2556"/>
      <c r="AK614" s="1422"/>
      <c r="AL614" s="1453">
        <f>IF(SUM(Y614:AK614)&gt;1,1,0)</f>
        <v>0</v>
      </c>
      <c r="AM614" s="1456"/>
      <c r="AN614" s="317"/>
    </row>
    <row r="615" spans="2:40" s="311" customFormat="1" ht="14" x14ac:dyDescent="0.4">
      <c r="C615" s="339"/>
      <c r="D615" s="339"/>
      <c r="E615" s="339"/>
      <c r="F615" s="339"/>
      <c r="G615" s="339"/>
      <c r="H615" s="339"/>
      <c r="I615" s="339"/>
      <c r="J615" s="339"/>
      <c r="K615" s="339"/>
      <c r="L615" s="339"/>
      <c r="M615" s="339"/>
      <c r="N615" s="339"/>
      <c r="O615" s="339"/>
      <c r="P615" s="339"/>
      <c r="Q615" s="339"/>
      <c r="R615" s="339"/>
      <c r="S615" s="339"/>
      <c r="T615" s="339"/>
      <c r="U615" s="339"/>
      <c r="V615" s="339"/>
      <c r="W615" s="339"/>
      <c r="X615" s="315"/>
      <c r="Y615" s="345"/>
      <c r="Z615" s="345"/>
      <c r="AA615" s="345"/>
      <c r="AB615" s="345"/>
      <c r="AC615" s="345"/>
      <c r="AD615" s="315"/>
      <c r="AE615" s="315"/>
      <c r="AF615" s="345"/>
      <c r="AG615" s="345"/>
      <c r="AH615" s="345"/>
      <c r="AI615" s="345"/>
      <c r="AJ615" s="345"/>
      <c r="AK615" s="315"/>
      <c r="AL615" s="1453">
        <v>1</v>
      </c>
      <c r="AM615" s="1456"/>
      <c r="AN615" s="317"/>
    </row>
    <row r="616" spans="2:40" s="311" customFormat="1" ht="14" x14ac:dyDescent="0.4">
      <c r="B616" s="327" t="s">
        <v>2781</v>
      </c>
      <c r="C616" s="322" t="s">
        <v>2964</v>
      </c>
      <c r="D616" s="339"/>
      <c r="E616" s="339"/>
      <c r="F616" s="339"/>
      <c r="G616" s="339"/>
      <c r="H616" s="339"/>
      <c r="I616" s="339"/>
      <c r="J616" s="339"/>
      <c r="K616" s="339"/>
      <c r="L616" s="339"/>
      <c r="M616" s="339"/>
      <c r="N616" s="339"/>
      <c r="O616" s="339"/>
      <c r="P616" s="339"/>
      <c r="Q616" s="339"/>
      <c r="R616" s="339"/>
      <c r="S616" s="339"/>
      <c r="T616" s="339"/>
      <c r="U616" s="339"/>
      <c r="V616" s="339"/>
      <c r="W616" s="339"/>
      <c r="X616" s="315"/>
      <c r="Y616" s="345"/>
      <c r="Z616" s="345"/>
      <c r="AA616" s="345"/>
      <c r="AB616" s="345"/>
      <c r="AC616" s="345"/>
      <c r="AD616" s="315"/>
      <c r="AE616" s="315"/>
      <c r="AF616" s="345"/>
      <c r="AG616" s="345"/>
      <c r="AH616" s="345"/>
      <c r="AI616" s="345"/>
      <c r="AJ616" s="345"/>
      <c r="AK616" s="315"/>
      <c r="AL616" s="1453">
        <v>1</v>
      </c>
      <c r="AM616" s="1456"/>
      <c r="AN616" s="337" t="s">
        <v>2791</v>
      </c>
    </row>
    <row r="617" spans="2:40" s="323" customFormat="1" ht="16" customHeight="1" x14ac:dyDescent="0.4">
      <c r="C617" s="1510"/>
      <c r="D617" s="1511"/>
      <c r="E617" s="1512"/>
      <c r="F617" s="1512"/>
      <c r="G617" s="1513"/>
      <c r="H617" s="1513"/>
      <c r="I617" s="1513"/>
      <c r="J617" s="1513"/>
      <c r="K617" s="1513"/>
      <c r="L617" s="1513"/>
      <c r="M617" s="1514"/>
      <c r="N617" s="1514"/>
      <c r="O617" s="1514"/>
      <c r="P617" s="1514"/>
      <c r="Q617" s="1514"/>
      <c r="R617" s="1514"/>
      <c r="S617" s="1514"/>
      <c r="T617" s="1514"/>
      <c r="U617" s="1514"/>
      <c r="V617" s="1514"/>
      <c r="W617" s="1514"/>
      <c r="X617" s="1515"/>
      <c r="Y617" s="2526" t="s">
        <v>283</v>
      </c>
      <c r="Z617" s="2526"/>
      <c r="AA617" s="2526"/>
      <c r="AB617" s="2526"/>
      <c r="AC617" s="2526"/>
      <c r="AD617" s="2527"/>
      <c r="AE617" s="1515"/>
      <c r="AF617" s="2526" t="s">
        <v>284</v>
      </c>
      <c r="AG617" s="2526"/>
      <c r="AH617" s="2526"/>
      <c r="AI617" s="2526"/>
      <c r="AJ617" s="2527"/>
      <c r="AK617" s="1874"/>
      <c r="AL617" s="1453">
        <f>IF(SUM($AL$618:$AL$619)&gt;0,1,0)</f>
        <v>0</v>
      </c>
      <c r="AM617" s="1456"/>
      <c r="AN617" s="326"/>
    </row>
    <row r="618" spans="2:40" s="311" customFormat="1" x14ac:dyDescent="0.4">
      <c r="C618" s="1369" t="s">
        <v>1329</v>
      </c>
      <c r="D618" s="1360"/>
      <c r="E618" s="1362"/>
      <c r="F618" s="1362"/>
      <c r="G618" s="1375"/>
      <c r="H618" s="1375"/>
      <c r="I618" s="1375"/>
      <c r="J618" s="1375"/>
      <c r="K618" s="1375"/>
      <c r="L618" s="1375"/>
      <c r="M618" s="1375"/>
      <c r="N618" s="1375"/>
      <c r="O618" s="1375"/>
      <c r="P618" s="1375"/>
      <c r="Q618" s="1375"/>
      <c r="R618" s="1375"/>
      <c r="S618" s="1375"/>
      <c r="T618" s="1375"/>
      <c r="U618" s="1375"/>
      <c r="V618" s="1375"/>
      <c r="W618" s="1375"/>
      <c r="X618" s="1375"/>
      <c r="Y618" s="2536"/>
      <c r="Z618" s="2536"/>
      <c r="AA618" s="2536"/>
      <c r="AB618" s="2536"/>
      <c r="AC618" s="2536"/>
      <c r="AD618" s="2536"/>
      <c r="AE618" s="1375"/>
      <c r="AF618" s="2536"/>
      <c r="AG618" s="2536"/>
      <c r="AH618" s="2536"/>
      <c r="AI618" s="2536"/>
      <c r="AJ618" s="2536"/>
      <c r="AK618" s="1376"/>
      <c r="AL618" s="1453">
        <f>IF(SUM(Y618:AK618)&gt;1,1,0)</f>
        <v>0</v>
      </c>
      <c r="AM618" s="1456"/>
      <c r="AN618" s="317"/>
    </row>
    <row r="619" spans="2:40" s="311" customFormat="1" x14ac:dyDescent="0.4">
      <c r="C619" s="1372" t="s">
        <v>1330</v>
      </c>
      <c r="D619" s="1391"/>
      <c r="E619" s="1374"/>
      <c r="F619" s="1374"/>
      <c r="G619" s="1380"/>
      <c r="H619" s="1380"/>
      <c r="I619" s="1380"/>
      <c r="J619" s="1380"/>
      <c r="K619" s="1380"/>
      <c r="L619" s="1380"/>
      <c r="M619" s="1380"/>
      <c r="N619" s="1380"/>
      <c r="O619" s="1380"/>
      <c r="P619" s="1380"/>
      <c r="Q619" s="1380"/>
      <c r="R619" s="1380"/>
      <c r="S619" s="1380"/>
      <c r="T619" s="1380"/>
      <c r="U619" s="1380"/>
      <c r="V619" s="1380"/>
      <c r="W619" s="1380"/>
      <c r="X619" s="1380"/>
      <c r="Y619" s="2522"/>
      <c r="Z619" s="2522"/>
      <c r="AA619" s="2522"/>
      <c r="AB619" s="2522"/>
      <c r="AC619" s="2522"/>
      <c r="AD619" s="2522"/>
      <c r="AE619" s="1380"/>
      <c r="AF619" s="2522"/>
      <c r="AG619" s="2522"/>
      <c r="AH619" s="2522"/>
      <c r="AI619" s="2522"/>
      <c r="AJ619" s="2522"/>
      <c r="AK619" s="1382"/>
      <c r="AL619" s="1453">
        <f>IF(SUM(Y619:AK619)&gt;1,1,0)</f>
        <v>0</v>
      </c>
      <c r="AM619" s="1456"/>
      <c r="AN619" s="317"/>
    </row>
    <row r="620" spans="2:40" s="311" customFormat="1" ht="14" x14ac:dyDescent="0.4">
      <c r="C620" s="313"/>
      <c r="D620" s="313"/>
      <c r="E620" s="314"/>
      <c r="F620" s="314"/>
      <c r="G620" s="315"/>
      <c r="H620" s="315"/>
      <c r="I620" s="315"/>
      <c r="J620" s="315"/>
      <c r="K620" s="315"/>
      <c r="L620" s="315"/>
      <c r="M620" s="315"/>
      <c r="N620" s="315"/>
      <c r="O620" s="315"/>
      <c r="P620" s="315"/>
      <c r="Q620" s="315"/>
      <c r="R620" s="315"/>
      <c r="S620" s="315"/>
      <c r="T620" s="315"/>
      <c r="U620" s="315"/>
      <c r="V620" s="315"/>
      <c r="W620" s="315"/>
      <c r="X620" s="315"/>
      <c r="Y620" s="345"/>
      <c r="Z620" s="345"/>
      <c r="AA620" s="345"/>
      <c r="AB620" s="345"/>
      <c r="AC620" s="345"/>
      <c r="AD620" s="315"/>
      <c r="AE620" s="315"/>
      <c r="AF620" s="345"/>
      <c r="AG620" s="345"/>
      <c r="AH620" s="345"/>
      <c r="AI620" s="345"/>
      <c r="AJ620" s="345"/>
      <c r="AK620" s="315"/>
      <c r="AL620" s="1453">
        <v>1</v>
      </c>
      <c r="AM620" s="1456"/>
      <c r="AN620" s="317"/>
    </row>
    <row r="621" spans="2:40" s="311" customFormat="1" ht="14" x14ac:dyDescent="0.4">
      <c r="B621" s="327" t="s">
        <v>2965</v>
      </c>
      <c r="C621" s="322" t="s">
        <v>2966</v>
      </c>
      <c r="D621" s="313"/>
      <c r="E621" s="314"/>
      <c r="F621" s="314"/>
      <c r="G621" s="315"/>
      <c r="H621" s="315"/>
      <c r="I621" s="315"/>
      <c r="J621" s="315"/>
      <c r="K621" s="315"/>
      <c r="L621" s="315"/>
      <c r="M621" s="315"/>
      <c r="N621" s="315"/>
      <c r="O621" s="315"/>
      <c r="P621" s="315"/>
      <c r="Q621" s="315"/>
      <c r="R621" s="315"/>
      <c r="S621" s="315"/>
      <c r="T621" s="315"/>
      <c r="U621" s="315"/>
      <c r="V621" s="315"/>
      <c r="W621" s="315"/>
      <c r="X621" s="315"/>
      <c r="Y621" s="345"/>
      <c r="Z621" s="345"/>
      <c r="AA621" s="345"/>
      <c r="AB621" s="345"/>
      <c r="AC621" s="345"/>
      <c r="AD621" s="315"/>
      <c r="AE621" s="315"/>
      <c r="AF621" s="345"/>
      <c r="AG621" s="345"/>
      <c r="AH621" s="345"/>
      <c r="AI621" s="345"/>
      <c r="AJ621" s="345"/>
      <c r="AK621" s="315"/>
      <c r="AL621" s="1453">
        <v>1</v>
      </c>
      <c r="AM621" s="1456"/>
      <c r="AN621" s="317"/>
    </row>
    <row r="622" spans="2:40" s="323" customFormat="1" ht="16" customHeight="1" x14ac:dyDescent="0.4">
      <c r="C622" s="1510"/>
      <c r="D622" s="1511"/>
      <c r="E622" s="1512"/>
      <c r="F622" s="1512"/>
      <c r="G622" s="1513"/>
      <c r="H622" s="1513"/>
      <c r="I622" s="1513"/>
      <c r="J622" s="1513"/>
      <c r="K622" s="1513"/>
      <c r="L622" s="1513"/>
      <c r="M622" s="1514"/>
      <c r="N622" s="1514"/>
      <c r="O622" s="1514"/>
      <c r="P622" s="1514"/>
      <c r="Q622" s="1514"/>
      <c r="R622" s="1514"/>
      <c r="S622" s="1514"/>
      <c r="T622" s="1514"/>
      <c r="U622" s="1514"/>
      <c r="V622" s="1514"/>
      <c r="W622" s="1514"/>
      <c r="X622" s="1515"/>
      <c r="Y622" s="2526" t="s">
        <v>283</v>
      </c>
      <c r="Z622" s="2526"/>
      <c r="AA622" s="2526"/>
      <c r="AB622" s="2526"/>
      <c r="AC622" s="2526"/>
      <c r="AD622" s="2527"/>
      <c r="AE622" s="1515"/>
      <c r="AF622" s="2526" t="s">
        <v>284</v>
      </c>
      <c r="AG622" s="2526"/>
      <c r="AH622" s="2526"/>
      <c r="AI622" s="2526"/>
      <c r="AJ622" s="2527"/>
      <c r="AK622" s="1874"/>
      <c r="AL622" s="1453">
        <v>0</v>
      </c>
      <c r="AM622" s="1456"/>
      <c r="AN622" s="337" t="s">
        <v>2791</v>
      </c>
    </row>
    <row r="623" spans="2:40" s="311" customFormat="1" ht="27.75" customHeight="1" x14ac:dyDescent="0.4">
      <c r="C623" s="2533" t="s">
        <v>1331</v>
      </c>
      <c r="D623" s="2534"/>
      <c r="E623" s="2534"/>
      <c r="F623" s="2534"/>
      <c r="G623" s="2535"/>
      <c r="H623" s="2535"/>
      <c r="I623" s="2535"/>
      <c r="J623" s="2535"/>
      <c r="K623" s="2535"/>
      <c r="L623" s="2535"/>
      <c r="M623" s="2535"/>
      <c r="N623" s="2535"/>
      <c r="O623" s="2535"/>
      <c r="P623" s="2535"/>
      <c r="Q623" s="2535"/>
      <c r="R623" s="2535"/>
      <c r="S623" s="2535"/>
      <c r="T623" s="2535"/>
      <c r="U623" s="2535"/>
      <c r="V623" s="2535"/>
      <c r="W623" s="1375"/>
      <c r="X623" s="1375"/>
      <c r="Y623" s="2536"/>
      <c r="Z623" s="2536"/>
      <c r="AA623" s="2536"/>
      <c r="AB623" s="2536"/>
      <c r="AC623" s="2536"/>
      <c r="AD623" s="2536"/>
      <c r="AE623" s="1375"/>
      <c r="AF623" s="2536"/>
      <c r="AG623" s="2536"/>
      <c r="AH623" s="2536"/>
      <c r="AI623" s="2536"/>
      <c r="AJ623" s="2536"/>
      <c r="AK623" s="1376"/>
      <c r="AL623" s="1453">
        <v>0</v>
      </c>
      <c r="AM623" s="1456"/>
      <c r="AN623" s="317"/>
    </row>
    <row r="624" spans="2:40" s="311" customFormat="1" x14ac:dyDescent="0.4">
      <c r="C624" s="1388"/>
      <c r="D624" s="1363" t="s">
        <v>1332</v>
      </c>
      <c r="E624" s="1365"/>
      <c r="F624" s="1365"/>
      <c r="G624" s="1377"/>
      <c r="H624" s="1377"/>
      <c r="I624" s="1377"/>
      <c r="J624" s="1377"/>
      <c r="K624" s="1377"/>
      <c r="L624" s="1377"/>
      <c r="M624" s="1377"/>
      <c r="N624" s="1377"/>
      <c r="O624" s="1377"/>
      <c r="P624" s="1377"/>
      <c r="Q624" s="1377"/>
      <c r="R624" s="1377"/>
      <c r="S624" s="1377"/>
      <c r="T624" s="1377"/>
      <c r="U624" s="1377"/>
      <c r="V624" s="1377"/>
      <c r="W624" s="1377"/>
      <c r="X624" s="1377"/>
      <c r="Y624" s="2521"/>
      <c r="Z624" s="2521"/>
      <c r="AA624" s="2521"/>
      <c r="AB624" s="2521"/>
      <c r="AC624" s="2521"/>
      <c r="AD624" s="2521"/>
      <c r="AE624" s="1377"/>
      <c r="AF624" s="2521"/>
      <c r="AG624" s="2521"/>
      <c r="AH624" s="2521"/>
      <c r="AI624" s="2521"/>
      <c r="AJ624" s="2521"/>
      <c r="AK624" s="1379"/>
      <c r="AL624" s="1453">
        <v>0</v>
      </c>
      <c r="AM624" s="1456"/>
      <c r="AN624" s="317"/>
    </row>
    <row r="625" spans="2:40" s="311" customFormat="1" x14ac:dyDescent="0.4">
      <c r="C625" s="1388"/>
      <c r="D625" s="1363" t="s">
        <v>1333</v>
      </c>
      <c r="E625" s="1365"/>
      <c r="F625" s="1365"/>
      <c r="G625" s="1377"/>
      <c r="H625" s="1377"/>
      <c r="I625" s="1377"/>
      <c r="J625" s="1377"/>
      <c r="K625" s="1377"/>
      <c r="L625" s="1377"/>
      <c r="M625" s="1377"/>
      <c r="N625" s="1377"/>
      <c r="O625" s="1377"/>
      <c r="P625" s="1377"/>
      <c r="Q625" s="1377"/>
      <c r="R625" s="1377"/>
      <c r="S625" s="1377"/>
      <c r="T625" s="1377"/>
      <c r="U625" s="1377"/>
      <c r="V625" s="1377"/>
      <c r="W625" s="1377"/>
      <c r="X625" s="1377"/>
      <c r="Y625" s="2521"/>
      <c r="Z625" s="2521"/>
      <c r="AA625" s="2521"/>
      <c r="AB625" s="2521"/>
      <c r="AC625" s="2521"/>
      <c r="AD625" s="2521"/>
      <c r="AE625" s="1377"/>
      <c r="AF625" s="2521"/>
      <c r="AG625" s="2521"/>
      <c r="AH625" s="2521"/>
      <c r="AI625" s="2521"/>
      <c r="AJ625" s="2521"/>
      <c r="AK625" s="1379"/>
      <c r="AL625" s="1453">
        <v>0</v>
      </c>
      <c r="AM625" s="1456"/>
      <c r="AN625" s="317"/>
    </row>
    <row r="626" spans="2:40" s="311" customFormat="1" x14ac:dyDescent="0.4">
      <c r="C626" s="1388"/>
      <c r="D626" s="1363" t="s">
        <v>1334</v>
      </c>
      <c r="E626" s="1365"/>
      <c r="F626" s="1365"/>
      <c r="G626" s="1377"/>
      <c r="H626" s="1377"/>
      <c r="I626" s="1377"/>
      <c r="J626" s="1377"/>
      <c r="K626" s="1377"/>
      <c r="L626" s="1377"/>
      <c r="M626" s="1377"/>
      <c r="N626" s="1377"/>
      <c r="O626" s="1377"/>
      <c r="P626" s="1377"/>
      <c r="Q626" s="1377"/>
      <c r="R626" s="1377"/>
      <c r="S626" s="1377"/>
      <c r="T626" s="1377"/>
      <c r="U626" s="1377"/>
      <c r="V626" s="1377"/>
      <c r="W626" s="1377"/>
      <c r="X626" s="1377"/>
      <c r="Y626" s="2521"/>
      <c r="Z626" s="2521"/>
      <c r="AA626" s="2521"/>
      <c r="AB626" s="2521"/>
      <c r="AC626" s="2521"/>
      <c r="AD626" s="2521"/>
      <c r="AE626" s="1377"/>
      <c r="AF626" s="2521"/>
      <c r="AG626" s="2521"/>
      <c r="AH626" s="2521"/>
      <c r="AI626" s="2521"/>
      <c r="AJ626" s="2521"/>
      <c r="AK626" s="1379"/>
      <c r="AL626" s="1453">
        <v>0</v>
      </c>
      <c r="AM626" s="1456"/>
      <c r="AN626" s="317"/>
    </row>
    <row r="627" spans="2:40" s="311" customFormat="1" x14ac:dyDescent="0.4">
      <c r="C627" s="1370" t="s">
        <v>1335</v>
      </c>
      <c r="D627" s="1423"/>
      <c r="E627" s="1423"/>
      <c r="F627" s="1423"/>
      <c r="G627" s="1424"/>
      <c r="H627" s="1424"/>
      <c r="I627" s="1424"/>
      <c r="J627" s="1424"/>
      <c r="K627" s="1424"/>
      <c r="L627" s="1424"/>
      <c r="M627" s="1424"/>
      <c r="N627" s="1424"/>
      <c r="O627" s="1424"/>
      <c r="P627" s="1424"/>
      <c r="Q627" s="1424"/>
      <c r="R627" s="1424"/>
      <c r="S627" s="1424"/>
      <c r="T627" s="1424"/>
      <c r="U627" s="1424"/>
      <c r="V627" s="1424"/>
      <c r="W627" s="1424"/>
      <c r="X627" s="1424"/>
      <c r="Y627" s="1424"/>
      <c r="Z627" s="1424"/>
      <c r="AA627" s="1424"/>
      <c r="AB627" s="1424"/>
      <c r="AC627" s="1424"/>
      <c r="AD627" s="1424"/>
      <c r="AE627" s="1424"/>
      <c r="AF627" s="1424"/>
      <c r="AG627" s="1424"/>
      <c r="AH627" s="1424"/>
      <c r="AI627" s="1424"/>
      <c r="AJ627" s="1424"/>
      <c r="AK627" s="1379"/>
      <c r="AL627" s="1453">
        <v>0</v>
      </c>
      <c r="AM627" s="1456"/>
      <c r="AN627" s="317"/>
    </row>
    <row r="628" spans="2:40" s="311" customFormat="1" x14ac:dyDescent="0.4">
      <c r="C628" s="1370" t="s">
        <v>1336</v>
      </c>
      <c r="D628" s="1423"/>
      <c r="E628" s="1423"/>
      <c r="F628" s="1423"/>
      <c r="G628" s="1424"/>
      <c r="H628" s="1424"/>
      <c r="I628" s="1424"/>
      <c r="J628" s="1424"/>
      <c r="K628" s="1424"/>
      <c r="L628" s="1424"/>
      <c r="M628" s="1424"/>
      <c r="N628" s="1424"/>
      <c r="O628" s="1424"/>
      <c r="P628" s="1424"/>
      <c r="Q628" s="1424"/>
      <c r="R628" s="1424"/>
      <c r="S628" s="1424"/>
      <c r="T628" s="1424"/>
      <c r="U628" s="1424"/>
      <c r="V628" s="1424"/>
      <c r="W628" s="1424"/>
      <c r="X628" s="1424"/>
      <c r="Y628" s="1424"/>
      <c r="Z628" s="1424"/>
      <c r="AA628" s="1424"/>
      <c r="AB628" s="1424"/>
      <c r="AC628" s="1424"/>
      <c r="AD628" s="1424"/>
      <c r="AE628" s="1424"/>
      <c r="AF628" s="1424"/>
      <c r="AG628" s="1424"/>
      <c r="AH628" s="1424"/>
      <c r="AI628" s="1424"/>
      <c r="AJ628" s="1424"/>
      <c r="AK628" s="1379"/>
      <c r="AL628" s="1453">
        <v>0</v>
      </c>
      <c r="AM628" s="1456"/>
      <c r="AN628" s="317"/>
    </row>
    <row r="629" spans="2:40" s="311" customFormat="1" x14ac:dyDescent="0.4">
      <c r="C629" s="1370" t="s">
        <v>1337</v>
      </c>
      <c r="D629" s="1423"/>
      <c r="E629" s="1423"/>
      <c r="F629" s="1423"/>
      <c r="G629" s="1424"/>
      <c r="H629" s="1424"/>
      <c r="I629" s="1424"/>
      <c r="J629" s="1424"/>
      <c r="K629" s="1424"/>
      <c r="L629" s="1424"/>
      <c r="M629" s="1424"/>
      <c r="N629" s="1424"/>
      <c r="O629" s="1424"/>
      <c r="P629" s="1424"/>
      <c r="Q629" s="1424"/>
      <c r="R629" s="1424"/>
      <c r="S629" s="1424"/>
      <c r="T629" s="1424"/>
      <c r="U629" s="1424"/>
      <c r="V629" s="1424"/>
      <c r="W629" s="1424"/>
      <c r="X629" s="1424"/>
      <c r="Y629" s="1424"/>
      <c r="Z629" s="1424"/>
      <c r="AA629" s="1424"/>
      <c r="AB629" s="1424"/>
      <c r="AC629" s="1424"/>
      <c r="AD629" s="1424"/>
      <c r="AE629" s="1424"/>
      <c r="AF629" s="1424"/>
      <c r="AG629" s="1424"/>
      <c r="AH629" s="1424"/>
      <c r="AI629" s="1424"/>
      <c r="AJ629" s="1424"/>
      <c r="AK629" s="1379"/>
      <c r="AL629" s="1453">
        <v>0</v>
      </c>
      <c r="AM629" s="1456"/>
      <c r="AN629" s="317"/>
    </row>
    <row r="630" spans="2:40" s="311" customFormat="1" ht="27" customHeight="1" x14ac:dyDescent="0.4">
      <c r="C630" s="2552" t="s">
        <v>1338</v>
      </c>
      <c r="D630" s="2553"/>
      <c r="E630" s="2553"/>
      <c r="F630" s="2553"/>
      <c r="G630" s="2554"/>
      <c r="H630" s="2554"/>
      <c r="I630" s="2554"/>
      <c r="J630" s="2554"/>
      <c r="K630" s="2554"/>
      <c r="L630" s="2554"/>
      <c r="M630" s="2554"/>
      <c r="N630" s="2554"/>
      <c r="O630" s="2554"/>
      <c r="P630" s="2554"/>
      <c r="Q630" s="2554"/>
      <c r="R630" s="2554"/>
      <c r="S630" s="2554"/>
      <c r="T630" s="2554"/>
      <c r="U630" s="2554"/>
      <c r="V630" s="2554"/>
      <c r="W630" s="2554"/>
      <c r="X630" s="2554"/>
      <c r="Y630" s="2554"/>
      <c r="Z630" s="2554"/>
      <c r="AA630" s="2554"/>
      <c r="AB630" s="2554"/>
      <c r="AC630" s="2554"/>
      <c r="AD630" s="2554"/>
      <c r="AE630" s="2554"/>
      <c r="AF630" s="2554"/>
      <c r="AG630" s="2554"/>
      <c r="AH630" s="2554"/>
      <c r="AI630" s="2554"/>
      <c r="AJ630" s="2554"/>
      <c r="AK630" s="1396"/>
      <c r="AL630" s="1453">
        <v>0</v>
      </c>
      <c r="AM630" s="1456"/>
      <c r="AN630" s="317"/>
    </row>
    <row r="631" spans="2:40" s="311" customFormat="1" ht="16" customHeight="1" x14ac:dyDescent="0.4">
      <c r="C631" s="1510"/>
      <c r="D631" s="1511"/>
      <c r="E631" s="1512"/>
      <c r="F631" s="1512"/>
      <c r="G631" s="1513"/>
      <c r="H631" s="1513"/>
      <c r="I631" s="1513"/>
      <c r="J631" s="1513"/>
      <c r="K631" s="1513"/>
      <c r="L631" s="1513"/>
      <c r="M631" s="1514"/>
      <c r="N631" s="1514"/>
      <c r="O631" s="1514"/>
      <c r="P631" s="1514"/>
      <c r="Q631" s="1514"/>
      <c r="R631" s="1514"/>
      <c r="S631" s="1514"/>
      <c r="T631" s="1514"/>
      <c r="U631" s="1514"/>
      <c r="V631" s="1514"/>
      <c r="W631" s="1514"/>
      <c r="X631" s="1515"/>
      <c r="Y631" s="2526" t="s">
        <v>329</v>
      </c>
      <c r="Z631" s="2526"/>
      <c r="AA631" s="2526"/>
      <c r="AB631" s="2526"/>
      <c r="AC631" s="2526"/>
      <c r="AD631" s="2527"/>
      <c r="AE631" s="1874"/>
      <c r="AF631" s="2555" t="s">
        <v>330</v>
      </c>
      <c r="AG631" s="2526"/>
      <c r="AH631" s="2526"/>
      <c r="AI631" s="2526"/>
      <c r="AJ631" s="2527"/>
      <c r="AK631" s="1874"/>
      <c r="AL631" s="1453">
        <f>IF(SUM(Y632:AJ633)&gt;1,1,0)</f>
        <v>0</v>
      </c>
      <c r="AM631" s="1456"/>
      <c r="AN631" s="337" t="s">
        <v>2791</v>
      </c>
    </row>
    <row r="632" spans="2:40" s="311" customFormat="1" x14ac:dyDescent="0.4">
      <c r="C632" s="1425" t="s">
        <v>2967</v>
      </c>
      <c r="D632" s="1426"/>
      <c r="E632" s="1426"/>
      <c r="F632" s="1426"/>
      <c r="G632" s="1427"/>
      <c r="H632" s="1427"/>
      <c r="I632" s="1427"/>
      <c r="J632" s="1427"/>
      <c r="K632" s="1427"/>
      <c r="L632" s="1427"/>
      <c r="M632" s="1427"/>
      <c r="N632" s="1427"/>
      <c r="O632" s="1427"/>
      <c r="P632" s="1427"/>
      <c r="Q632" s="1427"/>
      <c r="R632" s="1427"/>
      <c r="S632" s="1427"/>
      <c r="T632" s="1427"/>
      <c r="U632" s="1427"/>
      <c r="V632" s="1427"/>
      <c r="W632" s="1427"/>
      <c r="X632" s="1427"/>
      <c r="Y632" s="2556"/>
      <c r="Z632" s="2556"/>
      <c r="AA632" s="2556"/>
      <c r="AB632" s="2556"/>
      <c r="AC632" s="2556"/>
      <c r="AD632" s="2556"/>
      <c r="AE632" s="1421"/>
      <c r="AF632" s="2556"/>
      <c r="AG632" s="2556"/>
      <c r="AH632" s="2556"/>
      <c r="AI632" s="2556"/>
      <c r="AJ632" s="2556"/>
      <c r="AK632" s="1422"/>
      <c r="AL632" s="1453">
        <f>IF(SUM(Y632:AK632)&gt;1,1,0)</f>
        <v>0</v>
      </c>
      <c r="AM632" s="1456"/>
      <c r="AN632" s="317"/>
    </row>
    <row r="633" spans="2:40" s="311" customFormat="1" x14ac:dyDescent="0.45">
      <c r="C633" s="313"/>
      <c r="D633" s="355"/>
      <c r="E633" s="355"/>
      <c r="F633" s="355"/>
      <c r="G633" s="355"/>
      <c r="H633" s="355"/>
      <c r="I633" s="355"/>
      <c r="J633" s="355"/>
      <c r="K633" s="355"/>
      <c r="L633" s="355"/>
      <c r="M633" s="355"/>
      <c r="N633" s="355"/>
      <c r="O633" s="355"/>
      <c r="P633" s="355"/>
      <c r="Q633" s="355"/>
      <c r="R633" s="355"/>
      <c r="S633" s="355"/>
      <c r="T633" s="355"/>
      <c r="U633" s="355"/>
      <c r="V633" s="355"/>
      <c r="W633" s="355"/>
      <c r="X633" s="355"/>
      <c r="Y633" s="2523"/>
      <c r="Z633" s="2523"/>
      <c r="AA633" s="2523"/>
      <c r="AB633" s="2523"/>
      <c r="AC633" s="2523"/>
      <c r="AD633" s="2523"/>
      <c r="AE633" s="315"/>
      <c r="AF633" s="2524"/>
      <c r="AG633" s="2524"/>
      <c r="AH633" s="2524"/>
      <c r="AI633" s="2524"/>
      <c r="AJ633" s="2524"/>
      <c r="AK633" s="315"/>
      <c r="AL633" s="1453">
        <f>IF(SUM(Y633:AK633)&gt;1,1,0)</f>
        <v>0</v>
      </c>
      <c r="AM633" s="1456"/>
      <c r="AN633" s="317"/>
    </row>
    <row r="634" spans="2:40" s="311" customFormat="1" x14ac:dyDescent="0.45">
      <c r="C634" s="313" t="s">
        <v>1339</v>
      </c>
      <c r="D634" s="354"/>
      <c r="E634" s="354"/>
      <c r="F634" s="354"/>
      <c r="G634" s="354"/>
      <c r="H634" s="354"/>
      <c r="I634" s="354"/>
      <c r="J634" s="354"/>
      <c r="K634" s="354"/>
      <c r="L634" s="354"/>
      <c r="M634" s="354"/>
      <c r="N634" s="354"/>
      <c r="O634" s="354"/>
      <c r="P634" s="354"/>
      <c r="Q634" s="354"/>
      <c r="R634" s="354"/>
      <c r="S634" s="354"/>
      <c r="T634" s="354"/>
      <c r="U634" s="354"/>
      <c r="V634" s="354"/>
      <c r="W634" s="354"/>
      <c r="X634" s="354"/>
      <c r="Y634" s="354"/>
      <c r="Z634" s="354"/>
      <c r="AA634" s="354"/>
      <c r="AB634" s="354"/>
      <c r="AC634" s="354"/>
      <c r="AD634" s="354"/>
      <c r="AE634" s="354"/>
      <c r="AF634" s="354"/>
      <c r="AG634" s="354"/>
      <c r="AH634" s="354"/>
      <c r="AI634" s="354"/>
      <c r="AJ634" s="354"/>
      <c r="AK634" s="315"/>
      <c r="AL634" s="1453">
        <v>0</v>
      </c>
      <c r="AM634" s="1456"/>
      <c r="AN634" s="317"/>
    </row>
    <row r="635" spans="2:40" s="311" customFormat="1" ht="24.75" customHeight="1" x14ac:dyDescent="0.45">
      <c r="C635" s="2548" t="s">
        <v>1340</v>
      </c>
      <c r="D635" s="2549"/>
      <c r="E635" s="2549"/>
      <c r="F635" s="2549"/>
      <c r="G635" s="2549"/>
      <c r="H635" s="2549"/>
      <c r="I635" s="2549"/>
      <c r="J635" s="2549"/>
      <c r="K635" s="2549"/>
      <c r="L635" s="2549"/>
      <c r="M635" s="2549"/>
      <c r="N635" s="2549"/>
      <c r="O635" s="2549"/>
      <c r="P635" s="2549"/>
      <c r="Q635" s="2549"/>
      <c r="R635" s="2549"/>
      <c r="S635" s="2549"/>
      <c r="T635" s="2549"/>
      <c r="U635" s="2549"/>
      <c r="V635" s="2549"/>
      <c r="W635" s="2549"/>
      <c r="X635" s="2549"/>
      <c r="Y635" s="2549"/>
      <c r="Z635" s="2549"/>
      <c r="AA635" s="2549"/>
      <c r="AB635" s="2549"/>
      <c r="AC635" s="2549"/>
      <c r="AD635" s="2549"/>
      <c r="AE635" s="2549"/>
      <c r="AF635" s="2549"/>
      <c r="AG635" s="2549"/>
      <c r="AH635" s="2549"/>
      <c r="AI635" s="2549"/>
      <c r="AJ635" s="2549"/>
      <c r="AK635" s="315"/>
      <c r="AL635" s="1453">
        <v>0</v>
      </c>
      <c r="AM635" s="1456"/>
      <c r="AN635" s="317"/>
    </row>
    <row r="636" spans="2:40" s="311" customFormat="1" ht="14" x14ac:dyDescent="0.4">
      <c r="C636" s="313" t="s">
        <v>1341</v>
      </c>
      <c r="D636" s="313"/>
      <c r="E636" s="314"/>
      <c r="F636" s="314"/>
      <c r="G636" s="315"/>
      <c r="H636" s="315"/>
      <c r="I636" s="315"/>
      <c r="J636" s="315"/>
      <c r="K636" s="315"/>
      <c r="L636" s="315"/>
      <c r="M636" s="315"/>
      <c r="N636" s="315"/>
      <c r="O636" s="315"/>
      <c r="P636" s="315"/>
      <c r="Q636" s="315"/>
      <c r="R636" s="315"/>
      <c r="S636" s="315"/>
      <c r="T636" s="315"/>
      <c r="U636" s="315"/>
      <c r="V636" s="315"/>
      <c r="W636" s="315"/>
      <c r="X636" s="315"/>
      <c r="Y636" s="315"/>
      <c r="Z636" s="315"/>
      <c r="AA636" s="315"/>
      <c r="AB636" s="315"/>
      <c r="AC636" s="315"/>
      <c r="AD636" s="315"/>
      <c r="AE636" s="315"/>
      <c r="AF636" s="315"/>
      <c r="AG636" s="315"/>
      <c r="AH636" s="315"/>
      <c r="AI636" s="315"/>
      <c r="AJ636" s="315"/>
      <c r="AK636" s="315"/>
      <c r="AL636" s="1453">
        <v>0</v>
      </c>
      <c r="AM636" s="1456"/>
      <c r="AN636" s="317"/>
    </row>
    <row r="637" spans="2:40" s="311" customFormat="1" ht="14" x14ac:dyDescent="0.4">
      <c r="C637" s="313"/>
      <c r="D637" s="313"/>
      <c r="E637" s="314"/>
      <c r="F637" s="314"/>
      <c r="G637" s="315"/>
      <c r="H637" s="315"/>
      <c r="I637" s="315"/>
      <c r="J637" s="315"/>
      <c r="K637" s="315"/>
      <c r="L637" s="315"/>
      <c r="M637" s="315"/>
      <c r="N637" s="315"/>
      <c r="O637" s="315"/>
      <c r="P637" s="315"/>
      <c r="Q637" s="315"/>
      <c r="R637" s="315"/>
      <c r="S637" s="315"/>
      <c r="T637" s="315"/>
      <c r="U637" s="315"/>
      <c r="V637" s="315"/>
      <c r="W637" s="315"/>
      <c r="X637" s="315"/>
      <c r="Y637" s="315"/>
      <c r="Z637" s="315"/>
      <c r="AA637" s="315"/>
      <c r="AB637" s="315"/>
      <c r="AC637" s="315"/>
      <c r="AD637" s="315"/>
      <c r="AE637" s="315"/>
      <c r="AF637" s="315"/>
      <c r="AG637" s="315"/>
      <c r="AH637" s="315"/>
      <c r="AI637" s="315"/>
      <c r="AJ637" s="315"/>
      <c r="AK637" s="315"/>
      <c r="AL637" s="1453">
        <v>1</v>
      </c>
      <c r="AM637" s="1456"/>
      <c r="AN637" s="317"/>
    </row>
    <row r="638" spans="2:40" s="311" customFormat="1" ht="14" x14ac:dyDescent="0.4">
      <c r="B638" s="327" t="s">
        <v>2968</v>
      </c>
      <c r="C638" s="2550" t="s">
        <v>2969</v>
      </c>
      <c r="D638" s="2550"/>
      <c r="E638" s="2550"/>
      <c r="F638" s="2550"/>
      <c r="G638" s="2550"/>
      <c r="H638" s="2550"/>
      <c r="I638" s="2550"/>
      <c r="J638" s="2550"/>
      <c r="K638" s="2550"/>
      <c r="L638" s="2550"/>
      <c r="M638" s="2550"/>
      <c r="N638" s="2550"/>
      <c r="O638" s="2550"/>
      <c r="P638" s="2550"/>
      <c r="Q638" s="2550"/>
      <c r="R638" s="2550"/>
      <c r="S638" s="2550"/>
      <c r="T638" s="2550"/>
      <c r="U638" s="2550"/>
      <c r="V638" s="2550"/>
      <c r="W638" s="2550"/>
      <c r="X638" s="2550"/>
      <c r="Y638" s="2550"/>
      <c r="Z638" s="2550"/>
      <c r="AA638" s="2550"/>
      <c r="AB638" s="2550"/>
      <c r="AC638" s="2550"/>
      <c r="AD638" s="2550"/>
      <c r="AE638" s="2550"/>
      <c r="AF638" s="2550"/>
      <c r="AG638" s="2550"/>
      <c r="AH638" s="2550"/>
      <c r="AI638" s="2550"/>
      <c r="AJ638" s="2550"/>
      <c r="AK638" s="315"/>
      <c r="AL638" s="1453">
        <v>1</v>
      </c>
      <c r="AM638" s="1456"/>
      <c r="AN638" s="317"/>
    </row>
    <row r="639" spans="2:40" s="311" customFormat="1" ht="14" x14ac:dyDescent="0.4">
      <c r="B639" s="327"/>
      <c r="C639" s="2550"/>
      <c r="D639" s="2550"/>
      <c r="E639" s="2550"/>
      <c r="F639" s="2550"/>
      <c r="G639" s="2550"/>
      <c r="H639" s="2550"/>
      <c r="I639" s="2550"/>
      <c r="J639" s="2550"/>
      <c r="K639" s="2550"/>
      <c r="L639" s="2550"/>
      <c r="M639" s="2550"/>
      <c r="N639" s="2550"/>
      <c r="O639" s="2550"/>
      <c r="P639" s="2550"/>
      <c r="Q639" s="2550"/>
      <c r="R639" s="2550"/>
      <c r="S639" s="2550"/>
      <c r="T639" s="2550"/>
      <c r="U639" s="2550"/>
      <c r="V639" s="2550"/>
      <c r="W639" s="2550"/>
      <c r="X639" s="2550"/>
      <c r="Y639" s="2550"/>
      <c r="Z639" s="2550"/>
      <c r="AA639" s="2550"/>
      <c r="AB639" s="2550"/>
      <c r="AC639" s="2550"/>
      <c r="AD639" s="2550"/>
      <c r="AE639" s="2550"/>
      <c r="AF639" s="2550"/>
      <c r="AG639" s="2550"/>
      <c r="AH639" s="2550"/>
      <c r="AI639" s="2550"/>
      <c r="AJ639" s="2550"/>
      <c r="AK639" s="315"/>
      <c r="AL639" s="1453">
        <v>1</v>
      </c>
      <c r="AM639" s="1456"/>
      <c r="AN639" s="317"/>
    </row>
    <row r="640" spans="2:40" s="311" customFormat="1" ht="14" x14ac:dyDescent="0.4">
      <c r="B640" s="327"/>
      <c r="C640" s="2550"/>
      <c r="D640" s="2550"/>
      <c r="E640" s="2550"/>
      <c r="F640" s="2550"/>
      <c r="G640" s="2550"/>
      <c r="H640" s="2550"/>
      <c r="I640" s="2550"/>
      <c r="J640" s="2550"/>
      <c r="K640" s="2550"/>
      <c r="L640" s="2550"/>
      <c r="M640" s="2550"/>
      <c r="N640" s="2550"/>
      <c r="O640" s="2550"/>
      <c r="P640" s="2550"/>
      <c r="Q640" s="2550"/>
      <c r="R640" s="2550"/>
      <c r="S640" s="2550"/>
      <c r="T640" s="2550"/>
      <c r="U640" s="2550"/>
      <c r="V640" s="2550"/>
      <c r="W640" s="2550"/>
      <c r="X640" s="2550"/>
      <c r="Y640" s="2550"/>
      <c r="Z640" s="2550"/>
      <c r="AA640" s="2550"/>
      <c r="AB640" s="2550"/>
      <c r="AC640" s="2550"/>
      <c r="AD640" s="2550"/>
      <c r="AE640" s="2550"/>
      <c r="AF640" s="2550"/>
      <c r="AG640" s="2550"/>
      <c r="AH640" s="2550"/>
      <c r="AI640" s="2550"/>
      <c r="AJ640" s="2550"/>
      <c r="AK640" s="315"/>
      <c r="AL640" s="1453">
        <v>1</v>
      </c>
      <c r="AM640" s="1456"/>
      <c r="AN640" s="317"/>
    </row>
    <row r="641" spans="2:40" s="311" customFormat="1" ht="14" x14ac:dyDescent="0.4">
      <c r="B641" s="327"/>
      <c r="C641" s="356"/>
      <c r="D641" s="356"/>
      <c r="E641" s="356"/>
      <c r="F641" s="356"/>
      <c r="G641" s="356"/>
      <c r="H641" s="356"/>
      <c r="I641" s="356"/>
      <c r="J641" s="356"/>
      <c r="K641" s="356"/>
      <c r="L641" s="356"/>
      <c r="M641" s="356"/>
      <c r="N641" s="356"/>
      <c r="O641" s="356"/>
      <c r="P641" s="356"/>
      <c r="Q641" s="356"/>
      <c r="R641" s="356"/>
      <c r="S641" s="356"/>
      <c r="T641" s="356"/>
      <c r="U641" s="356"/>
      <c r="V641" s="356"/>
      <c r="W641" s="356"/>
      <c r="X641" s="356"/>
      <c r="Y641" s="356"/>
      <c r="Z641" s="356"/>
      <c r="AA641" s="356"/>
      <c r="AB641" s="356"/>
      <c r="AC641" s="356"/>
      <c r="AD641" s="356"/>
      <c r="AE641" s="356"/>
      <c r="AF641" s="356"/>
      <c r="AG641" s="356"/>
      <c r="AH641" s="356"/>
      <c r="AI641" s="356"/>
      <c r="AJ641" s="356"/>
      <c r="AK641" s="315"/>
      <c r="AL641" s="1453">
        <v>1</v>
      </c>
      <c r="AM641" s="1456"/>
      <c r="AN641" s="317"/>
    </row>
    <row r="642" spans="2:40" s="323" customFormat="1" ht="14" x14ac:dyDescent="0.4">
      <c r="B642" s="327" t="s">
        <v>2970</v>
      </c>
      <c r="C642" s="322" t="s">
        <v>2971</v>
      </c>
      <c r="D642" s="322"/>
      <c r="E642" s="324"/>
      <c r="F642" s="324"/>
      <c r="G642" s="325"/>
      <c r="H642" s="325"/>
      <c r="I642" s="325"/>
      <c r="J642" s="325"/>
      <c r="K642" s="325"/>
      <c r="L642" s="325"/>
      <c r="M642" s="325"/>
      <c r="N642" s="325"/>
      <c r="O642" s="325"/>
      <c r="P642" s="325"/>
      <c r="Q642" s="325"/>
      <c r="R642" s="325"/>
      <c r="S642" s="325"/>
      <c r="T642" s="325"/>
      <c r="U642" s="325"/>
      <c r="V642" s="325"/>
      <c r="W642" s="325"/>
      <c r="X642" s="325"/>
      <c r="Y642" s="325"/>
      <c r="Z642" s="325"/>
      <c r="AA642" s="325"/>
      <c r="AB642" s="325"/>
      <c r="AC642" s="325"/>
      <c r="AD642" s="325"/>
      <c r="AE642" s="325"/>
      <c r="AF642" s="325"/>
      <c r="AG642" s="325"/>
      <c r="AH642" s="325"/>
      <c r="AI642" s="325"/>
      <c r="AJ642" s="325"/>
      <c r="AK642" s="325"/>
      <c r="AL642" s="1453">
        <v>1</v>
      </c>
      <c r="AM642" s="1456"/>
      <c r="AN642" s="326"/>
    </row>
    <row r="643" spans="2:40" s="323" customFormat="1" ht="14" x14ac:dyDescent="0.4">
      <c r="B643" s="327"/>
      <c r="C643" s="322"/>
      <c r="D643" s="322"/>
      <c r="E643" s="324"/>
      <c r="F643" s="324"/>
      <c r="G643" s="325"/>
      <c r="H643" s="325"/>
      <c r="I643" s="325"/>
      <c r="J643" s="325"/>
      <c r="K643" s="325"/>
      <c r="L643" s="325"/>
      <c r="M643" s="325"/>
      <c r="N643" s="325"/>
      <c r="O643" s="325"/>
      <c r="P643" s="325"/>
      <c r="Q643" s="325"/>
      <c r="R643" s="325"/>
      <c r="S643" s="325"/>
      <c r="T643" s="325"/>
      <c r="U643" s="325"/>
      <c r="V643" s="325"/>
      <c r="W643" s="325"/>
      <c r="X643" s="325"/>
      <c r="Y643" s="325"/>
      <c r="Z643" s="325"/>
      <c r="AA643" s="325"/>
      <c r="AB643" s="325"/>
      <c r="AC643" s="325"/>
      <c r="AD643" s="325"/>
      <c r="AE643" s="325"/>
      <c r="AF643" s="325"/>
      <c r="AG643" s="325"/>
      <c r="AH643" s="325"/>
      <c r="AI643" s="325"/>
      <c r="AJ643" s="325"/>
      <c r="AK643" s="325"/>
      <c r="AL643" s="1453">
        <v>1</v>
      </c>
      <c r="AM643" s="1456"/>
      <c r="AN643" s="326"/>
    </row>
    <row r="644" spans="2:40" s="323" customFormat="1" ht="17.5" x14ac:dyDescent="0.45">
      <c r="B644" s="839" t="s">
        <v>2972</v>
      </c>
      <c r="C644" s="838"/>
      <c r="D644" s="838"/>
      <c r="E644" s="840"/>
      <c r="F644" s="840"/>
      <c r="G644" s="841"/>
      <c r="H644" s="841"/>
      <c r="I644" s="841"/>
      <c r="J644" s="841"/>
      <c r="K644" s="841"/>
      <c r="L644" s="841"/>
      <c r="M644" s="841"/>
      <c r="N644" s="841"/>
      <c r="O644" s="841"/>
      <c r="P644" s="841"/>
      <c r="Q644" s="841"/>
      <c r="R644" s="841"/>
      <c r="S644" s="841"/>
      <c r="T644" s="841"/>
      <c r="U644" s="841"/>
      <c r="V644" s="841"/>
      <c r="W644" s="841"/>
      <c r="X644" s="841"/>
      <c r="Y644" s="841"/>
      <c r="Z644" s="841"/>
      <c r="AA644" s="841"/>
      <c r="AB644" s="841"/>
      <c r="AC644" s="841"/>
      <c r="AD644" s="841"/>
      <c r="AE644" s="841"/>
      <c r="AF644" s="841"/>
      <c r="AG644" s="841"/>
      <c r="AH644" s="841"/>
      <c r="AI644" s="841"/>
      <c r="AJ644" s="841"/>
      <c r="AK644" s="841"/>
      <c r="AL644" s="1453">
        <v>1</v>
      </c>
      <c r="AM644" s="1456"/>
      <c r="AN644" s="326"/>
    </row>
    <row r="645" spans="2:40" s="311" customFormat="1" ht="14" x14ac:dyDescent="0.4">
      <c r="C645" s="313"/>
      <c r="D645" s="313"/>
      <c r="E645" s="314"/>
      <c r="F645" s="314"/>
      <c r="G645" s="315"/>
      <c r="H645" s="315"/>
      <c r="I645" s="315"/>
      <c r="J645" s="315"/>
      <c r="K645" s="315"/>
      <c r="L645" s="315"/>
      <c r="M645" s="315"/>
      <c r="N645" s="315"/>
      <c r="O645" s="315"/>
      <c r="P645" s="315"/>
      <c r="Q645" s="315"/>
      <c r="R645" s="315"/>
      <c r="S645" s="315"/>
      <c r="T645" s="315"/>
      <c r="U645" s="315"/>
      <c r="V645" s="315"/>
      <c r="W645" s="315"/>
      <c r="X645" s="315"/>
      <c r="Y645" s="315"/>
      <c r="Z645" s="315"/>
      <c r="AA645" s="315"/>
      <c r="AB645" s="315"/>
      <c r="AC645" s="315"/>
      <c r="AD645" s="315"/>
      <c r="AE645" s="315"/>
      <c r="AF645" s="315" t="s">
        <v>2973</v>
      </c>
      <c r="AI645" s="325"/>
      <c r="AJ645" s="315"/>
      <c r="AK645" s="315"/>
      <c r="AL645" s="1453">
        <v>1</v>
      </c>
      <c r="AM645" s="1456"/>
      <c r="AN645" s="317"/>
    </row>
    <row r="646" spans="2:40" s="311" customFormat="1" ht="16" customHeight="1" x14ac:dyDescent="0.4">
      <c r="C646" s="1510"/>
      <c r="D646" s="1511"/>
      <c r="E646" s="1512"/>
      <c r="F646" s="1512"/>
      <c r="G646" s="1513"/>
      <c r="H646" s="1513"/>
      <c r="I646" s="1513"/>
      <c r="J646" s="1513"/>
      <c r="K646" s="1513"/>
      <c r="L646" s="1513"/>
      <c r="M646" s="1514"/>
      <c r="N646" s="1514"/>
      <c r="O646" s="1514"/>
      <c r="P646" s="1514"/>
      <c r="Q646" s="1514"/>
      <c r="R646" s="1514"/>
      <c r="S646" s="1514"/>
      <c r="T646" s="1514"/>
      <c r="U646" s="1514"/>
      <c r="V646" s="1514"/>
      <c r="W646" s="1514"/>
      <c r="X646" s="1515"/>
      <c r="Y646" s="2532" t="s">
        <v>283</v>
      </c>
      <c r="Z646" s="2542"/>
      <c r="AA646" s="2542"/>
      <c r="AB646" s="2542"/>
      <c r="AC646" s="2542"/>
      <c r="AD646" s="2542"/>
      <c r="AE646" s="1515"/>
      <c r="AF646" s="2532" t="s">
        <v>284</v>
      </c>
      <c r="AG646" s="2542"/>
      <c r="AH646" s="2542"/>
      <c r="AI646" s="2542"/>
      <c r="AJ646" s="2542"/>
      <c r="AK646" s="1874"/>
      <c r="AL646" s="1453">
        <v>1</v>
      </c>
      <c r="AM646" s="1456"/>
      <c r="AN646" s="317"/>
    </row>
    <row r="647" spans="2:40" s="323" customFormat="1" ht="16.5" x14ac:dyDescent="0.4">
      <c r="B647" s="327" t="s">
        <v>2680</v>
      </c>
      <c r="C647" s="1408" t="s">
        <v>2974</v>
      </c>
      <c r="D647" s="1409"/>
      <c r="E647" s="1432"/>
      <c r="F647" s="1432"/>
      <c r="G647" s="1410"/>
      <c r="H647" s="1410"/>
      <c r="I647" s="1410"/>
      <c r="J647" s="1410"/>
      <c r="K647" s="1410"/>
      <c r="L647" s="1410"/>
      <c r="M647" s="1410"/>
      <c r="N647" s="1410"/>
      <c r="O647" s="1410"/>
      <c r="P647" s="1410"/>
      <c r="Q647" s="1410"/>
      <c r="R647" s="1410"/>
      <c r="S647" s="1410"/>
      <c r="T647" s="1410"/>
      <c r="U647" s="1410"/>
      <c r="V647" s="1410"/>
      <c r="W647" s="1410"/>
      <c r="X647" s="1410"/>
      <c r="Y647" s="2551"/>
      <c r="Z647" s="2551"/>
      <c r="AA647" s="2551"/>
      <c r="AB647" s="2551"/>
      <c r="AC647" s="2551"/>
      <c r="AD647" s="2551"/>
      <c r="AE647" s="1410"/>
      <c r="AF647" s="2551"/>
      <c r="AG647" s="2551"/>
      <c r="AH647" s="2551"/>
      <c r="AI647" s="2551"/>
      <c r="AJ647" s="2551"/>
      <c r="AK647" s="1419"/>
      <c r="AL647" s="1453">
        <v>1</v>
      </c>
      <c r="AM647" s="1456"/>
      <c r="AN647" s="326"/>
    </row>
    <row r="648" spans="2:40" s="311" customFormat="1" x14ac:dyDescent="0.4">
      <c r="C648" s="1404" t="s">
        <v>1342</v>
      </c>
      <c r="D648" s="1405"/>
      <c r="E648" s="1430"/>
      <c r="F648" s="1430"/>
      <c r="G648" s="1406"/>
      <c r="H648" s="1406"/>
      <c r="I648" s="1406"/>
      <c r="J648" s="1406"/>
      <c r="K648" s="1406"/>
      <c r="L648" s="1406"/>
      <c r="M648" s="1406"/>
      <c r="N648" s="1406"/>
      <c r="O648" s="1406"/>
      <c r="P648" s="1406"/>
      <c r="Q648" s="1406"/>
      <c r="R648" s="1406"/>
      <c r="S648" s="1406"/>
      <c r="T648" s="1406"/>
      <c r="U648" s="1406"/>
      <c r="V648" s="1406"/>
      <c r="W648" s="1406"/>
      <c r="X648" s="1406"/>
      <c r="Y648" s="2547"/>
      <c r="Z648" s="2547"/>
      <c r="AA648" s="2547"/>
      <c r="AB648" s="2547"/>
      <c r="AC648" s="2547"/>
      <c r="AD648" s="2547"/>
      <c r="AE648" s="1407"/>
      <c r="AF648" s="2547"/>
      <c r="AG648" s="2547"/>
      <c r="AH648" s="2547"/>
      <c r="AI648" s="2547"/>
      <c r="AJ648" s="2547"/>
      <c r="AK648" s="1431"/>
      <c r="AL648" s="1453">
        <f>IF($AL$656&gt;0,1,0)</f>
        <v>0</v>
      </c>
      <c r="AM648" s="1456"/>
      <c r="AN648" s="317"/>
    </row>
    <row r="649" spans="2:40" s="311" customFormat="1" x14ac:dyDescent="0.4">
      <c r="C649" s="1388"/>
      <c r="D649" s="1363" t="s">
        <v>2975</v>
      </c>
      <c r="E649" s="1365"/>
      <c r="F649" s="1365"/>
      <c r="G649" s="1377"/>
      <c r="H649" s="1377"/>
      <c r="I649" s="1377"/>
      <c r="J649" s="1377"/>
      <c r="K649" s="1377"/>
      <c r="L649" s="1377"/>
      <c r="M649" s="1377"/>
      <c r="N649" s="1377"/>
      <c r="O649" s="1377"/>
      <c r="P649" s="1377"/>
      <c r="Q649" s="1377"/>
      <c r="R649" s="1377"/>
      <c r="S649" s="1377"/>
      <c r="T649" s="1377"/>
      <c r="U649" s="1377"/>
      <c r="V649" s="1377"/>
      <c r="W649" s="1377"/>
      <c r="X649" s="1377"/>
      <c r="Y649" s="2529">
        <f>+VLOOKUP(AM649,Bang_CDSPS,6,0)</f>
        <v>0</v>
      </c>
      <c r="Z649" s="2529"/>
      <c r="AA649" s="2529"/>
      <c r="AB649" s="2529"/>
      <c r="AC649" s="2529"/>
      <c r="AD649" s="2529"/>
      <c r="AE649" s="1393"/>
      <c r="AF649" s="2529">
        <v>0</v>
      </c>
      <c r="AG649" s="2529"/>
      <c r="AH649" s="2529"/>
      <c r="AI649" s="2529"/>
      <c r="AJ649" s="2529"/>
      <c r="AK649" s="1379"/>
      <c r="AL649" s="1453">
        <f t="shared" ref="AL649:AL659" si="41">IF(SUM(Y649:AK649)&gt;1,1,0)</f>
        <v>0</v>
      </c>
      <c r="AM649" s="1459">
        <v>5111</v>
      </c>
      <c r="AN649" s="340"/>
    </row>
    <row r="650" spans="2:40" s="311" customFormat="1" x14ac:dyDescent="0.4">
      <c r="C650" s="1388"/>
      <c r="D650" s="1363" t="s">
        <v>2976</v>
      </c>
      <c r="E650" s="1365"/>
      <c r="F650" s="1365"/>
      <c r="G650" s="1377"/>
      <c r="H650" s="1377"/>
      <c r="I650" s="1377"/>
      <c r="J650" s="1377"/>
      <c r="K650" s="1377"/>
      <c r="L650" s="1377"/>
      <c r="M650" s="1377"/>
      <c r="N650" s="1377"/>
      <c r="O650" s="1377"/>
      <c r="P650" s="1377"/>
      <c r="Q650" s="1377"/>
      <c r="R650" s="1377"/>
      <c r="S650" s="1377"/>
      <c r="T650" s="1377"/>
      <c r="U650" s="1377"/>
      <c r="V650" s="1377"/>
      <c r="W650" s="1377"/>
      <c r="X650" s="1377"/>
      <c r="Y650" s="2529">
        <f>+VLOOKUP(AM650,Bang_CDSPS,6,0)</f>
        <v>0</v>
      </c>
      <c r="Z650" s="2529"/>
      <c r="AA650" s="2529"/>
      <c r="AB650" s="2529"/>
      <c r="AC650" s="2529"/>
      <c r="AD650" s="2529"/>
      <c r="AE650" s="1393"/>
      <c r="AF650" s="2529">
        <v>0</v>
      </c>
      <c r="AG650" s="2529"/>
      <c r="AH650" s="2529"/>
      <c r="AI650" s="2529"/>
      <c r="AJ650" s="2529"/>
      <c r="AK650" s="1379"/>
      <c r="AL650" s="1453">
        <f t="shared" si="41"/>
        <v>0</v>
      </c>
      <c r="AM650" s="1459">
        <v>5112</v>
      </c>
      <c r="AN650" s="340"/>
    </row>
    <row r="651" spans="2:40" s="311" customFormat="1" x14ac:dyDescent="0.4">
      <c r="C651" s="1388"/>
      <c r="D651" s="1363" t="s">
        <v>1343</v>
      </c>
      <c r="E651" s="1365"/>
      <c r="F651" s="1365"/>
      <c r="G651" s="1377"/>
      <c r="H651" s="1377"/>
      <c r="I651" s="1377"/>
      <c r="J651" s="1377"/>
      <c r="K651" s="1377"/>
      <c r="L651" s="1377"/>
      <c r="M651" s="1377"/>
      <c r="N651" s="1377"/>
      <c r="O651" s="1377"/>
      <c r="P651" s="1377"/>
      <c r="Q651" s="1377"/>
      <c r="R651" s="1377"/>
      <c r="S651" s="1377"/>
      <c r="T651" s="1377"/>
      <c r="U651" s="1377"/>
      <c r="V651" s="1377"/>
      <c r="W651" s="1377"/>
      <c r="X651" s="1377"/>
      <c r="Y651" s="2529">
        <f>+VLOOKUP(AM651,Bang_CDSPS,6,0)</f>
        <v>0</v>
      </c>
      <c r="Z651" s="2529"/>
      <c r="AA651" s="2529"/>
      <c r="AB651" s="2529"/>
      <c r="AC651" s="2529"/>
      <c r="AD651" s="2529"/>
      <c r="AE651" s="1393"/>
      <c r="AF651" s="2529">
        <v>0</v>
      </c>
      <c r="AG651" s="2529"/>
      <c r="AH651" s="2529"/>
      <c r="AI651" s="2529"/>
      <c r="AJ651" s="2529"/>
      <c r="AK651" s="1379"/>
      <c r="AL651" s="1453">
        <f t="shared" si="41"/>
        <v>0</v>
      </c>
      <c r="AM651" s="1459">
        <v>5113</v>
      </c>
      <c r="AN651" s="340"/>
    </row>
    <row r="652" spans="2:40" s="311" customFormat="1" x14ac:dyDescent="0.4">
      <c r="C652" s="1388"/>
      <c r="D652" s="1363"/>
      <c r="E652" s="1363" t="s">
        <v>1344</v>
      </c>
      <c r="F652" s="1365"/>
      <c r="G652" s="1377"/>
      <c r="H652" s="1377"/>
      <c r="I652" s="1377"/>
      <c r="J652" s="1377"/>
      <c r="K652" s="1377"/>
      <c r="L652" s="1377"/>
      <c r="M652" s="1377"/>
      <c r="N652" s="1377"/>
      <c r="O652" s="1377"/>
      <c r="P652" s="1377"/>
      <c r="Q652" s="1377"/>
      <c r="R652" s="1377"/>
      <c r="S652" s="1377"/>
      <c r="T652" s="1377"/>
      <c r="U652" s="1377"/>
      <c r="V652" s="1377"/>
      <c r="W652" s="1377"/>
      <c r="X652" s="1377"/>
      <c r="Y652" s="2529"/>
      <c r="Z652" s="2529"/>
      <c r="AA652" s="2529"/>
      <c r="AB652" s="2529"/>
      <c r="AC652" s="2529"/>
      <c r="AD652" s="1393"/>
      <c r="AE652" s="1393"/>
      <c r="AF652" s="2529"/>
      <c r="AG652" s="2529"/>
      <c r="AH652" s="2529"/>
      <c r="AI652" s="2529"/>
      <c r="AJ652" s="2529"/>
      <c r="AK652" s="1379"/>
      <c r="AL652" s="1453">
        <f t="shared" si="41"/>
        <v>0</v>
      </c>
      <c r="AM652" s="1456"/>
      <c r="AN652" s="337" t="s">
        <v>2791</v>
      </c>
    </row>
    <row r="653" spans="2:40" s="311" customFormat="1" ht="24.75" customHeight="1" x14ac:dyDescent="0.4">
      <c r="C653" s="1388"/>
      <c r="D653" s="1400"/>
      <c r="E653" s="2546" t="s">
        <v>1345</v>
      </c>
      <c r="F653" s="2546"/>
      <c r="G653" s="2541"/>
      <c r="H653" s="2541"/>
      <c r="I653" s="2541"/>
      <c r="J653" s="2541"/>
      <c r="K653" s="2541"/>
      <c r="L653" s="2541"/>
      <c r="M653" s="2541"/>
      <c r="N653" s="2541"/>
      <c r="O653" s="2541"/>
      <c r="P653" s="2541"/>
      <c r="Q653" s="2541"/>
      <c r="R653" s="2541"/>
      <c r="S653" s="1394"/>
      <c r="T653" s="1394"/>
      <c r="U653" s="1394"/>
      <c r="V653" s="1394"/>
      <c r="W653" s="1394"/>
      <c r="X653" s="1377"/>
      <c r="Y653" s="2529"/>
      <c r="Z653" s="2529"/>
      <c r="AA653" s="2529"/>
      <c r="AB653" s="2529"/>
      <c r="AC653" s="2529"/>
      <c r="AD653" s="1393"/>
      <c r="AE653" s="1393"/>
      <c r="AF653" s="2529"/>
      <c r="AG653" s="2529"/>
      <c r="AH653" s="2529"/>
      <c r="AI653" s="2529"/>
      <c r="AJ653" s="2529"/>
      <c r="AK653" s="1379"/>
      <c r="AL653" s="1453">
        <f t="shared" si="41"/>
        <v>0</v>
      </c>
      <c r="AM653" s="1456"/>
      <c r="AN653" s="317"/>
    </row>
    <row r="654" spans="2:40" s="311" customFormat="1" x14ac:dyDescent="0.4">
      <c r="C654" s="1388"/>
      <c r="D654" s="1363" t="s">
        <v>2977</v>
      </c>
      <c r="E654" s="1428"/>
      <c r="F654" s="1428"/>
      <c r="G654" s="1394"/>
      <c r="H654" s="1394"/>
      <c r="I654" s="1394"/>
      <c r="J654" s="1394"/>
      <c r="K654" s="1394"/>
      <c r="L654" s="1394"/>
      <c r="M654" s="1394"/>
      <c r="N654" s="1394"/>
      <c r="O654" s="1394"/>
      <c r="P654" s="1394"/>
      <c r="Q654" s="1394"/>
      <c r="R654" s="1394"/>
      <c r="S654" s="1394"/>
      <c r="T654" s="1394"/>
      <c r="U654" s="1394"/>
      <c r="V654" s="1394"/>
      <c r="W654" s="1394"/>
      <c r="X654" s="1377"/>
      <c r="Y654" s="2529">
        <f>+VLOOKUP(AM654,Bang_CDSPS,6,0)</f>
        <v>0</v>
      </c>
      <c r="Z654" s="2529"/>
      <c r="AA654" s="2529"/>
      <c r="AB654" s="2529"/>
      <c r="AC654" s="2529"/>
      <c r="AD654" s="2529"/>
      <c r="AE654" s="1393"/>
      <c r="AF654" s="2529">
        <v>0</v>
      </c>
      <c r="AG654" s="2529"/>
      <c r="AH654" s="2529"/>
      <c r="AI654" s="2529"/>
      <c r="AJ654" s="2529"/>
      <c r="AK654" s="1379"/>
      <c r="AL654" s="1453">
        <f t="shared" si="41"/>
        <v>0</v>
      </c>
      <c r="AM654" s="1459">
        <v>5114</v>
      </c>
      <c r="AN654" s="317"/>
    </row>
    <row r="655" spans="2:40" s="311" customFormat="1" x14ac:dyDescent="0.4">
      <c r="C655" s="1388"/>
      <c r="D655" s="1363" t="s">
        <v>2978</v>
      </c>
      <c r="E655" s="1428"/>
      <c r="F655" s="1428"/>
      <c r="G655" s="1394"/>
      <c r="H655" s="1394"/>
      <c r="I655" s="1394"/>
      <c r="J655" s="1394"/>
      <c r="K655" s="1394"/>
      <c r="L655" s="1394"/>
      <c r="M655" s="1394"/>
      <c r="N655" s="1394"/>
      <c r="O655" s="1394"/>
      <c r="P655" s="1394"/>
      <c r="Q655" s="1394"/>
      <c r="R655" s="1394"/>
      <c r="S655" s="1394"/>
      <c r="T655" s="1394"/>
      <c r="U655" s="1394"/>
      <c r="V655" s="1394"/>
      <c r="W655" s="1394"/>
      <c r="X655" s="1377"/>
      <c r="Y655" s="2529">
        <f>+VLOOKUP(AM655,Bang_CDSPS,6,0)</f>
        <v>0</v>
      </c>
      <c r="Z655" s="2529"/>
      <c r="AA655" s="2529"/>
      <c r="AB655" s="2529"/>
      <c r="AC655" s="2529"/>
      <c r="AD655" s="2529"/>
      <c r="AE655" s="1393"/>
      <c r="AF655" s="2529">
        <v>0</v>
      </c>
      <c r="AG655" s="2529"/>
      <c r="AH655" s="2529"/>
      <c r="AI655" s="2529"/>
      <c r="AJ655" s="2529"/>
      <c r="AK655" s="1379"/>
      <c r="AL655" s="1453">
        <f t="shared" si="41"/>
        <v>0</v>
      </c>
      <c r="AM655" s="1459">
        <v>5118</v>
      </c>
      <c r="AN655" s="317"/>
    </row>
    <row r="656" spans="2:40" s="323" customFormat="1" x14ac:dyDescent="0.4">
      <c r="C656" s="1370"/>
      <c r="D656" s="1363"/>
      <c r="E656" s="1365"/>
      <c r="F656" s="1365"/>
      <c r="G656" s="1377"/>
      <c r="H656" s="1377"/>
      <c r="I656" s="1377"/>
      <c r="J656" s="1377"/>
      <c r="K656" s="1377" t="s">
        <v>331</v>
      </c>
      <c r="L656" s="1377"/>
      <c r="M656" s="1377"/>
      <c r="N656" s="1377"/>
      <c r="O656" s="1377"/>
      <c r="P656" s="1377"/>
      <c r="Q656" s="1377"/>
      <c r="R656" s="1377"/>
      <c r="S656" s="1377"/>
      <c r="T656" s="1377"/>
      <c r="U656" s="1377"/>
      <c r="V656" s="1377"/>
      <c r="W656" s="1377"/>
      <c r="X656" s="1377"/>
      <c r="Y656" s="2529">
        <f>+VLOOKUP(AM656,Bang_CDSPS,6,0)</f>
        <v>0</v>
      </c>
      <c r="Z656" s="2529"/>
      <c r="AA656" s="2529"/>
      <c r="AB656" s="2529"/>
      <c r="AC656" s="2529"/>
      <c r="AD656" s="2529"/>
      <c r="AE656" s="1393"/>
      <c r="AF656" s="2529">
        <v>0</v>
      </c>
      <c r="AG656" s="2529"/>
      <c r="AH656" s="2529"/>
      <c r="AI656" s="2529"/>
      <c r="AJ656" s="2529"/>
      <c r="AK656" s="1379"/>
      <c r="AL656" s="1453">
        <f t="shared" si="41"/>
        <v>0</v>
      </c>
      <c r="AM656" s="1459">
        <v>511</v>
      </c>
      <c r="AN656" s="340"/>
    </row>
    <row r="657" spans="2:41" s="311" customFormat="1" x14ac:dyDescent="0.4">
      <c r="C657" s="1370" t="s">
        <v>2979</v>
      </c>
      <c r="D657" s="1363"/>
      <c r="E657" s="1365"/>
      <c r="F657" s="1365"/>
      <c r="G657" s="1377"/>
      <c r="H657" s="1377"/>
      <c r="I657" s="1377"/>
      <c r="J657" s="1377"/>
      <c r="K657" s="1377"/>
      <c r="L657" s="1377"/>
      <c r="M657" s="1377"/>
      <c r="N657" s="1377"/>
      <c r="O657" s="1377"/>
      <c r="P657" s="1377"/>
      <c r="Q657" s="1377"/>
      <c r="R657" s="1377"/>
      <c r="S657" s="1377"/>
      <c r="T657" s="1377"/>
      <c r="U657" s="1377"/>
      <c r="V657" s="1377"/>
      <c r="W657" s="1377"/>
      <c r="X657" s="1377"/>
      <c r="Y657" s="2521"/>
      <c r="Z657" s="2521"/>
      <c r="AA657" s="2521"/>
      <c r="AB657" s="2521"/>
      <c r="AC657" s="2521"/>
      <c r="AD657" s="1377"/>
      <c r="AE657" s="1377"/>
      <c r="AF657" s="2521"/>
      <c r="AG657" s="2521"/>
      <c r="AH657" s="2521"/>
      <c r="AI657" s="2521"/>
      <c r="AJ657" s="2521"/>
      <c r="AK657" s="1379"/>
      <c r="AL657" s="1453">
        <f t="shared" si="41"/>
        <v>0</v>
      </c>
      <c r="AM657" s="1456"/>
      <c r="AN657" s="337" t="s">
        <v>2791</v>
      </c>
    </row>
    <row r="658" spans="2:41" s="311" customFormat="1" ht="39.75" customHeight="1" x14ac:dyDescent="0.4">
      <c r="C658" s="2539" t="s">
        <v>2980</v>
      </c>
      <c r="D658" s="2540"/>
      <c r="E658" s="2540"/>
      <c r="F658" s="2540"/>
      <c r="G658" s="2541"/>
      <c r="H658" s="2541"/>
      <c r="I658" s="2541"/>
      <c r="J658" s="2541"/>
      <c r="K658" s="2541"/>
      <c r="L658" s="2541"/>
      <c r="M658" s="2541"/>
      <c r="N658" s="2541"/>
      <c r="O658" s="2541"/>
      <c r="P658" s="2541"/>
      <c r="Q658" s="2541"/>
      <c r="R658" s="2541"/>
      <c r="S658" s="2541"/>
      <c r="T658" s="2541"/>
      <c r="U658" s="2541"/>
      <c r="V658" s="2541"/>
      <c r="W658" s="2541"/>
      <c r="X658" s="1377"/>
      <c r="Y658" s="2521"/>
      <c r="Z658" s="2521"/>
      <c r="AA658" s="2521"/>
      <c r="AB658" s="2521"/>
      <c r="AC658" s="2521"/>
      <c r="AD658" s="1377"/>
      <c r="AE658" s="1377"/>
      <c r="AF658" s="2521"/>
      <c r="AG658" s="2521"/>
      <c r="AH658" s="2521"/>
      <c r="AI658" s="2521"/>
      <c r="AJ658" s="2521"/>
      <c r="AK658" s="1379"/>
      <c r="AL658" s="1453">
        <f t="shared" si="41"/>
        <v>0</v>
      </c>
      <c r="AM658" s="1456"/>
      <c r="AN658" s="317"/>
    </row>
    <row r="659" spans="2:41" s="311" customFormat="1" ht="23.25" customHeight="1" x14ac:dyDescent="0.4">
      <c r="C659" s="2543" t="s">
        <v>2981</v>
      </c>
      <c r="D659" s="2544"/>
      <c r="E659" s="2544"/>
      <c r="F659" s="2544"/>
      <c r="G659" s="2545"/>
      <c r="H659" s="2545"/>
      <c r="I659" s="2545"/>
      <c r="J659" s="2545"/>
      <c r="K659" s="2545"/>
      <c r="L659" s="2545"/>
      <c r="M659" s="2545"/>
      <c r="N659" s="2545"/>
      <c r="O659" s="2545"/>
      <c r="P659" s="2545"/>
      <c r="Q659" s="2545"/>
      <c r="R659" s="2545"/>
      <c r="S659" s="2545"/>
      <c r="T659" s="2545"/>
      <c r="U659" s="2545"/>
      <c r="V659" s="2545"/>
      <c r="W659" s="2545"/>
      <c r="X659" s="1380"/>
      <c r="Y659" s="2522"/>
      <c r="Z659" s="2522"/>
      <c r="AA659" s="2522"/>
      <c r="AB659" s="2522"/>
      <c r="AC659" s="2522"/>
      <c r="AD659" s="1380"/>
      <c r="AE659" s="1380"/>
      <c r="AF659" s="2522"/>
      <c r="AG659" s="2522"/>
      <c r="AH659" s="2522"/>
      <c r="AI659" s="2522"/>
      <c r="AJ659" s="2522"/>
      <c r="AK659" s="1382"/>
      <c r="AL659" s="1453">
        <f t="shared" si="41"/>
        <v>0</v>
      </c>
      <c r="AM659" s="1456"/>
      <c r="AN659" s="317"/>
    </row>
    <row r="660" spans="2:41" s="311" customFormat="1" ht="14" x14ac:dyDescent="0.4">
      <c r="C660" s="339"/>
      <c r="D660" s="339"/>
      <c r="E660" s="339"/>
      <c r="F660" s="339"/>
      <c r="G660" s="339"/>
      <c r="H660" s="339"/>
      <c r="I660" s="339"/>
      <c r="J660" s="339"/>
      <c r="K660" s="339"/>
      <c r="L660" s="339"/>
      <c r="M660" s="339"/>
      <c r="N660" s="339"/>
      <c r="O660" s="339"/>
      <c r="P660" s="339"/>
      <c r="Q660" s="339"/>
      <c r="R660" s="339"/>
      <c r="S660" s="339"/>
      <c r="T660" s="339"/>
      <c r="U660" s="339"/>
      <c r="V660" s="339"/>
      <c r="W660" s="339"/>
      <c r="X660" s="315"/>
      <c r="Y660" s="345"/>
      <c r="Z660" s="345"/>
      <c r="AA660" s="345"/>
      <c r="AB660" s="345"/>
      <c r="AC660" s="345"/>
      <c r="AD660" s="315"/>
      <c r="AE660" s="315"/>
      <c r="AF660" s="345"/>
      <c r="AG660" s="345"/>
      <c r="AH660" s="345"/>
      <c r="AI660" s="345"/>
      <c r="AJ660" s="345"/>
      <c r="AK660" s="315"/>
      <c r="AL660" s="1453">
        <v>1</v>
      </c>
      <c r="AM660" s="1456"/>
      <c r="AN660" s="317"/>
    </row>
    <row r="661" spans="2:41" s="311" customFormat="1" ht="14" x14ac:dyDescent="0.4">
      <c r="B661" s="327" t="s">
        <v>2683</v>
      </c>
      <c r="C661" s="322" t="s">
        <v>2982</v>
      </c>
      <c r="D661" s="339"/>
      <c r="E661" s="339"/>
      <c r="F661" s="339"/>
      <c r="G661" s="339"/>
      <c r="H661" s="339"/>
      <c r="I661" s="339"/>
      <c r="J661" s="339"/>
      <c r="K661" s="339"/>
      <c r="L661" s="339"/>
      <c r="M661" s="339"/>
      <c r="N661" s="339"/>
      <c r="O661" s="339"/>
      <c r="P661" s="339"/>
      <c r="Q661" s="339"/>
      <c r="R661" s="339"/>
      <c r="S661" s="339"/>
      <c r="T661" s="339"/>
      <c r="U661" s="339"/>
      <c r="V661" s="339"/>
      <c r="W661" s="339"/>
      <c r="X661" s="315"/>
      <c r="Y661" s="344"/>
      <c r="Z661" s="344"/>
      <c r="AA661" s="344"/>
      <c r="AB661" s="344"/>
      <c r="AC661" s="344"/>
      <c r="AD661" s="325"/>
      <c r="AE661" s="325"/>
      <c r="AF661" s="344"/>
      <c r="AG661" s="344"/>
      <c r="AH661" s="344"/>
      <c r="AI661" s="344"/>
      <c r="AJ661" s="344"/>
      <c r="AK661" s="315"/>
      <c r="AL661" s="1453">
        <v>1</v>
      </c>
      <c r="AM661" s="1456"/>
      <c r="AN661" s="317"/>
    </row>
    <row r="662" spans="2:41" s="323" customFormat="1" ht="16" customHeight="1" x14ac:dyDescent="0.4">
      <c r="C662" s="1510"/>
      <c r="D662" s="1511"/>
      <c r="E662" s="1512"/>
      <c r="F662" s="1512"/>
      <c r="G662" s="1513"/>
      <c r="H662" s="1513"/>
      <c r="I662" s="1513"/>
      <c r="J662" s="1513"/>
      <c r="K662" s="1513"/>
      <c r="L662" s="1513"/>
      <c r="M662" s="1514"/>
      <c r="N662" s="1514"/>
      <c r="O662" s="1514"/>
      <c r="P662" s="1514"/>
      <c r="Q662" s="1514"/>
      <c r="R662" s="1514"/>
      <c r="S662" s="1514"/>
      <c r="T662" s="1514"/>
      <c r="U662" s="1514"/>
      <c r="V662" s="1514"/>
      <c r="W662" s="1514"/>
      <c r="X662" s="1515"/>
      <c r="Y662" s="2532" t="s">
        <v>283</v>
      </c>
      <c r="Z662" s="2542"/>
      <c r="AA662" s="2542"/>
      <c r="AB662" s="2542"/>
      <c r="AC662" s="2542"/>
      <c r="AD662" s="2542"/>
      <c r="AE662" s="1515"/>
      <c r="AF662" s="2532" t="s">
        <v>284</v>
      </c>
      <c r="AG662" s="2542"/>
      <c r="AH662" s="2542"/>
      <c r="AI662" s="2542"/>
      <c r="AJ662" s="2542"/>
      <c r="AK662" s="1874"/>
      <c r="AL662" s="1453">
        <f>IF(SUM($AL$663:$AL$666)&gt;0,1,0)</f>
        <v>0</v>
      </c>
      <c r="AM662" s="1456"/>
      <c r="AN662" s="326"/>
    </row>
    <row r="663" spans="2:41" s="311" customFormat="1" x14ac:dyDescent="0.4">
      <c r="C663" s="1369" t="s">
        <v>340</v>
      </c>
      <c r="D663" s="1360"/>
      <c r="E663" s="1362"/>
      <c r="F663" s="1362"/>
      <c r="G663" s="1375"/>
      <c r="H663" s="1375"/>
      <c r="I663" s="1375"/>
      <c r="J663" s="1375"/>
      <c r="K663" s="1375"/>
      <c r="L663" s="1375"/>
      <c r="M663" s="1375"/>
      <c r="N663" s="1375"/>
      <c r="O663" s="1375"/>
      <c r="P663" s="1375"/>
      <c r="Q663" s="1375"/>
      <c r="R663" s="1375"/>
      <c r="S663" s="1375"/>
      <c r="T663" s="1375"/>
      <c r="U663" s="1375"/>
      <c r="V663" s="1375"/>
      <c r="W663" s="1375"/>
      <c r="X663" s="1375"/>
      <c r="Y663" s="2536"/>
      <c r="Z663" s="2536"/>
      <c r="AA663" s="2536"/>
      <c r="AB663" s="2536"/>
      <c r="AC663" s="2536"/>
      <c r="AD663" s="1375"/>
      <c r="AE663" s="1375"/>
      <c r="AF663" s="2536"/>
      <c r="AG663" s="2536"/>
      <c r="AH663" s="2536"/>
      <c r="AI663" s="2536"/>
      <c r="AJ663" s="2536"/>
      <c r="AK663" s="1376"/>
      <c r="AL663" s="1453">
        <f>IF(SUM(Y663:AK663)&gt;1,1,0)</f>
        <v>0</v>
      </c>
      <c r="AM663" s="1456"/>
      <c r="AN663" s="317"/>
    </row>
    <row r="664" spans="2:41" s="311" customFormat="1" x14ac:dyDescent="0.4">
      <c r="C664" s="1388"/>
      <c r="D664" s="1363" t="s">
        <v>1346</v>
      </c>
      <c r="E664" s="1365"/>
      <c r="F664" s="1365"/>
      <c r="G664" s="1377"/>
      <c r="H664" s="1377"/>
      <c r="I664" s="1377"/>
      <c r="J664" s="1377"/>
      <c r="K664" s="1377"/>
      <c r="L664" s="1377"/>
      <c r="M664" s="1377"/>
      <c r="N664" s="1377"/>
      <c r="O664" s="1377"/>
      <c r="P664" s="1377"/>
      <c r="Q664" s="1377"/>
      <c r="R664" s="1377"/>
      <c r="S664" s="1377"/>
      <c r="T664" s="1377"/>
      <c r="U664" s="1377"/>
      <c r="V664" s="1377"/>
      <c r="W664" s="1377"/>
      <c r="X664" s="1377"/>
      <c r="Y664" s="2529">
        <f>+VLOOKUP(AM664,Bang_CDSPS,6,0)</f>
        <v>0</v>
      </c>
      <c r="Z664" s="2529"/>
      <c r="AA664" s="2529"/>
      <c r="AB664" s="2529"/>
      <c r="AC664" s="2529"/>
      <c r="AD664" s="2529"/>
      <c r="AE664" s="1393"/>
      <c r="AF664" s="2529">
        <v>0</v>
      </c>
      <c r="AG664" s="2529"/>
      <c r="AH664" s="2529"/>
      <c r="AI664" s="2529"/>
      <c r="AJ664" s="2529"/>
      <c r="AK664" s="1379"/>
      <c r="AL664" s="1453">
        <f>IF(SUM(Y664:AK664)&gt;1,1,0)</f>
        <v>0</v>
      </c>
      <c r="AM664" s="1459">
        <v>5211</v>
      </c>
      <c r="AN664" s="340"/>
    </row>
    <row r="665" spans="2:41" s="311" customFormat="1" x14ac:dyDescent="0.4">
      <c r="C665" s="1388"/>
      <c r="D665" s="1363" t="s">
        <v>1347</v>
      </c>
      <c r="E665" s="1365"/>
      <c r="F665" s="1365"/>
      <c r="G665" s="1377"/>
      <c r="H665" s="1377"/>
      <c r="I665" s="1377"/>
      <c r="J665" s="1377"/>
      <c r="K665" s="1377"/>
      <c r="L665" s="1377"/>
      <c r="M665" s="1377"/>
      <c r="N665" s="1377"/>
      <c r="O665" s="1377"/>
      <c r="P665" s="1377"/>
      <c r="Q665" s="1377"/>
      <c r="R665" s="1377"/>
      <c r="S665" s="1377"/>
      <c r="T665" s="1377"/>
      <c r="U665" s="1377"/>
      <c r="V665" s="1377"/>
      <c r="W665" s="1377"/>
      <c r="X665" s="1377"/>
      <c r="Y665" s="2529">
        <f>+VLOOKUP(AM665,Bang_CDSPS,6,0)</f>
        <v>0</v>
      </c>
      <c r="Z665" s="2529"/>
      <c r="AA665" s="2529"/>
      <c r="AB665" s="2529"/>
      <c r="AC665" s="2529"/>
      <c r="AD665" s="2529"/>
      <c r="AE665" s="1377"/>
      <c r="AF665" s="2529">
        <v>0</v>
      </c>
      <c r="AG665" s="2529"/>
      <c r="AH665" s="2529"/>
      <c r="AI665" s="2529"/>
      <c r="AJ665" s="2529"/>
      <c r="AK665" s="1379"/>
      <c r="AL665" s="1453">
        <f>IF(SUM(Y665:AK665)&gt;1,1,0)</f>
        <v>0</v>
      </c>
      <c r="AM665" s="1459">
        <v>5212</v>
      </c>
      <c r="AN665" s="340"/>
    </row>
    <row r="666" spans="2:41" s="311" customFormat="1" x14ac:dyDescent="0.4">
      <c r="C666" s="1388"/>
      <c r="D666" s="1363" t="s">
        <v>1348</v>
      </c>
      <c r="E666" s="1365"/>
      <c r="F666" s="1365"/>
      <c r="G666" s="1377"/>
      <c r="H666" s="1377"/>
      <c r="I666" s="1377"/>
      <c r="J666" s="1377"/>
      <c r="K666" s="1377"/>
      <c r="L666" s="1377"/>
      <c r="M666" s="1377"/>
      <c r="N666" s="1377"/>
      <c r="O666" s="1377"/>
      <c r="P666" s="1377"/>
      <c r="Q666" s="1377"/>
      <c r="R666" s="1377"/>
      <c r="S666" s="1377"/>
      <c r="T666" s="1377"/>
      <c r="U666" s="1377"/>
      <c r="V666" s="1377"/>
      <c r="W666" s="1377"/>
      <c r="X666" s="1377"/>
      <c r="Y666" s="2529">
        <f>+VLOOKUP(AM666,Bang_CDSPS,6,0)</f>
        <v>0</v>
      </c>
      <c r="Z666" s="2529"/>
      <c r="AA666" s="2529"/>
      <c r="AB666" s="2529"/>
      <c r="AC666" s="2529"/>
      <c r="AD666" s="2529"/>
      <c r="AE666" s="1377"/>
      <c r="AF666" s="2529">
        <v>0</v>
      </c>
      <c r="AG666" s="2529"/>
      <c r="AH666" s="2529"/>
      <c r="AI666" s="2529"/>
      <c r="AJ666" s="2529"/>
      <c r="AK666" s="1379"/>
      <c r="AL666" s="1453">
        <f>IF(SUM(Y666:AK666)&gt;1,1,0)</f>
        <v>0</v>
      </c>
      <c r="AM666" s="1459">
        <v>5213</v>
      </c>
      <c r="AN666" s="340"/>
    </row>
    <row r="667" spans="2:41" s="311" customFormat="1" x14ac:dyDescent="0.4">
      <c r="C667" s="1390"/>
      <c r="D667" s="1391"/>
      <c r="E667" s="1373"/>
      <c r="F667" s="1374"/>
      <c r="G667" s="1380"/>
      <c r="H667" s="1380"/>
      <c r="I667" s="1380"/>
      <c r="J667" s="1380"/>
      <c r="K667" s="1380" t="s">
        <v>331</v>
      </c>
      <c r="L667" s="1380"/>
      <c r="M667" s="1380"/>
      <c r="N667" s="1380"/>
      <c r="O667" s="1380"/>
      <c r="P667" s="1380"/>
      <c r="Q667" s="1380"/>
      <c r="R667" s="1380"/>
      <c r="S667" s="1380"/>
      <c r="T667" s="1380"/>
      <c r="U667" s="1380"/>
      <c r="V667" s="1380"/>
      <c r="W667" s="1380"/>
      <c r="X667" s="1380"/>
      <c r="Y667" s="2537">
        <f>SUM(Y664:AC666)</f>
        <v>0</v>
      </c>
      <c r="Z667" s="2537"/>
      <c r="AA667" s="2537"/>
      <c r="AB667" s="2537"/>
      <c r="AC667" s="2537"/>
      <c r="AD667" s="2537"/>
      <c r="AE667" s="1380"/>
      <c r="AF667" s="2537">
        <f>SUM(AF664:AJ666)</f>
        <v>0</v>
      </c>
      <c r="AG667" s="2537"/>
      <c r="AH667" s="2537"/>
      <c r="AI667" s="2537"/>
      <c r="AJ667" s="2537"/>
      <c r="AK667" s="1382"/>
      <c r="AL667" s="1453">
        <f>IF(SUM(Y667:AK667)&gt;1,1,0)</f>
        <v>0</v>
      </c>
      <c r="AM667" s="1459"/>
      <c r="AN667" s="340"/>
    </row>
    <row r="668" spans="2:41" s="311" customFormat="1" ht="14" x14ac:dyDescent="0.4">
      <c r="D668" s="313"/>
      <c r="E668" s="314"/>
      <c r="F668" s="314"/>
      <c r="G668" s="315"/>
      <c r="H668" s="315"/>
      <c r="I668" s="315"/>
      <c r="J668" s="315"/>
      <c r="K668" s="315"/>
      <c r="L668" s="315"/>
      <c r="M668" s="315"/>
      <c r="N668" s="315"/>
      <c r="O668" s="315"/>
      <c r="P668" s="315"/>
      <c r="Q668" s="315"/>
      <c r="R668" s="315"/>
      <c r="S668" s="315"/>
      <c r="T668" s="315"/>
      <c r="U668" s="315"/>
      <c r="V668" s="315"/>
      <c r="W668" s="315"/>
      <c r="X668" s="315"/>
      <c r="Y668" s="338"/>
      <c r="Z668" s="338"/>
      <c r="AA668" s="338"/>
      <c r="AB668" s="338"/>
      <c r="AC668" s="338"/>
      <c r="AD668" s="315"/>
      <c r="AE668" s="315"/>
      <c r="AF668" s="338"/>
      <c r="AG668" s="338"/>
      <c r="AH668" s="338"/>
      <c r="AI668" s="338"/>
      <c r="AJ668" s="338"/>
      <c r="AK668" s="315"/>
      <c r="AL668" s="1453">
        <v>1</v>
      </c>
      <c r="AM668" s="1459"/>
      <c r="AN668" s="340"/>
    </row>
    <row r="669" spans="2:41" s="311" customFormat="1" ht="14" x14ac:dyDescent="0.4">
      <c r="B669" s="327" t="s">
        <v>2686</v>
      </c>
      <c r="C669" s="322" t="s">
        <v>298</v>
      </c>
      <c r="D669" s="313"/>
      <c r="E669" s="314"/>
      <c r="F669" s="314"/>
      <c r="G669" s="315"/>
      <c r="H669" s="315"/>
      <c r="I669" s="315"/>
      <c r="J669" s="315"/>
      <c r="K669" s="315"/>
      <c r="L669" s="315"/>
      <c r="M669" s="315"/>
      <c r="N669" s="315"/>
      <c r="O669" s="315"/>
      <c r="P669" s="315"/>
      <c r="Q669" s="315"/>
      <c r="R669" s="315"/>
      <c r="S669" s="315"/>
      <c r="T669" s="315"/>
      <c r="U669" s="315"/>
      <c r="V669" s="315"/>
      <c r="W669" s="315"/>
      <c r="X669" s="315"/>
      <c r="Y669" s="344"/>
      <c r="Z669" s="344"/>
      <c r="AA669" s="344"/>
      <c r="AB669" s="344"/>
      <c r="AC669" s="344"/>
      <c r="AD669" s="325"/>
      <c r="AE669" s="325"/>
      <c r="AF669" s="344"/>
      <c r="AG669" s="344"/>
      <c r="AH669" s="344"/>
      <c r="AI669" s="344"/>
      <c r="AJ669" s="344"/>
      <c r="AK669" s="315"/>
      <c r="AL669" s="1453">
        <v>1</v>
      </c>
      <c r="AM669" s="1456"/>
      <c r="AN669" s="317"/>
    </row>
    <row r="670" spans="2:41" s="323" customFormat="1" ht="16" customHeight="1" x14ac:dyDescent="0.4">
      <c r="C670" s="1510"/>
      <c r="D670" s="1511"/>
      <c r="E670" s="1512"/>
      <c r="F670" s="1512"/>
      <c r="G670" s="1513"/>
      <c r="H670" s="1513"/>
      <c r="I670" s="1513"/>
      <c r="J670" s="1513"/>
      <c r="K670" s="1513"/>
      <c r="L670" s="1513"/>
      <c r="M670" s="1514"/>
      <c r="N670" s="1514"/>
      <c r="O670" s="1514"/>
      <c r="P670" s="1514"/>
      <c r="Q670" s="1514"/>
      <c r="R670" s="1514"/>
      <c r="S670" s="1514"/>
      <c r="T670" s="1514"/>
      <c r="U670" s="1514"/>
      <c r="V670" s="1514"/>
      <c r="W670" s="1514"/>
      <c r="X670" s="1515"/>
      <c r="Y670" s="2532" t="s">
        <v>283</v>
      </c>
      <c r="Z670" s="2542"/>
      <c r="AA670" s="2542"/>
      <c r="AB670" s="2542"/>
      <c r="AC670" s="2542"/>
      <c r="AD670" s="2542"/>
      <c r="AE670" s="1515"/>
      <c r="AF670" s="2532" t="s">
        <v>284</v>
      </c>
      <c r="AG670" s="2542"/>
      <c r="AH670" s="2542"/>
      <c r="AI670" s="2542"/>
      <c r="AJ670" s="2542"/>
      <c r="AK670" s="1874"/>
      <c r="AL670" s="1453">
        <f>IF($AL$678&gt;0,1,0)</f>
        <v>0</v>
      </c>
      <c r="AM670" s="1456"/>
      <c r="AN670" s="357" t="s">
        <v>2983</v>
      </c>
    </row>
    <row r="671" spans="2:41" s="311" customFormat="1" x14ac:dyDescent="0.4">
      <c r="C671" s="1369" t="s">
        <v>2984</v>
      </c>
      <c r="D671" s="1360"/>
      <c r="E671" s="1362"/>
      <c r="F671" s="1362"/>
      <c r="G671" s="1375"/>
      <c r="H671" s="1375"/>
      <c r="I671" s="1375"/>
      <c r="J671" s="1375"/>
      <c r="K671" s="1375"/>
      <c r="L671" s="1375"/>
      <c r="M671" s="1375"/>
      <c r="N671" s="1375"/>
      <c r="O671" s="1375"/>
      <c r="P671" s="1375"/>
      <c r="Q671" s="1375"/>
      <c r="R671" s="1375"/>
      <c r="S671" s="1375"/>
      <c r="T671" s="1375"/>
      <c r="U671" s="1375"/>
      <c r="V671" s="1375"/>
      <c r="W671" s="1375"/>
      <c r="X671" s="1375"/>
      <c r="Y671" s="2528">
        <f>+GVTMINH</f>
        <v>0</v>
      </c>
      <c r="Z671" s="2528"/>
      <c r="AA671" s="2528"/>
      <c r="AB671" s="2528"/>
      <c r="AC671" s="2528"/>
      <c r="AD671" s="2528"/>
      <c r="AE671" s="1392"/>
      <c r="AF671" s="2528">
        <v>0</v>
      </c>
      <c r="AG671" s="2528"/>
      <c r="AH671" s="2528"/>
      <c r="AI671" s="2528"/>
      <c r="AJ671" s="2528"/>
      <c r="AK671" s="1376"/>
      <c r="AL671" s="1453">
        <f>IF(SUM(Y671:AK671)&gt;1,1,0)</f>
        <v>0</v>
      </c>
      <c r="AM671" s="1459">
        <v>6321</v>
      </c>
      <c r="AO671" s="340"/>
    </row>
    <row r="672" spans="2:41" s="311" customFormat="1" x14ac:dyDescent="0.4">
      <c r="C672" s="1370" t="s">
        <v>2985</v>
      </c>
      <c r="D672" s="1363"/>
      <c r="E672" s="1365"/>
      <c r="F672" s="1365"/>
      <c r="G672" s="1377"/>
      <c r="H672" s="1377"/>
      <c r="I672" s="1377"/>
      <c r="J672" s="1377"/>
      <c r="K672" s="1377"/>
      <c r="L672" s="1377"/>
      <c r="M672" s="1377"/>
      <c r="N672" s="1377"/>
      <c r="O672" s="1377"/>
      <c r="P672" s="1377"/>
      <c r="Q672" s="1377"/>
      <c r="R672" s="1377"/>
      <c r="S672" s="1377"/>
      <c r="T672" s="1377"/>
      <c r="U672" s="1377"/>
      <c r="V672" s="1377"/>
      <c r="W672" s="1377"/>
      <c r="X672" s="1377"/>
      <c r="Y672" s="2529">
        <f>+AO672</f>
        <v>0</v>
      </c>
      <c r="Z672" s="2529"/>
      <c r="AA672" s="2529"/>
      <c r="AB672" s="2529"/>
      <c r="AC672" s="2529"/>
      <c r="AD672" s="2529"/>
      <c r="AE672" s="1393"/>
      <c r="AF672" s="2529">
        <v>0</v>
      </c>
      <c r="AG672" s="2529"/>
      <c r="AH672" s="2529"/>
      <c r="AI672" s="2529"/>
      <c r="AJ672" s="2529"/>
      <c r="AK672" s="1379"/>
      <c r="AL672" s="1453">
        <f t="shared" ref="AL672:AL677" si="42">IF(SUM(Y672:AK672)&gt;1,1,0)</f>
        <v>0</v>
      </c>
      <c r="AM672" s="1459">
        <v>6322</v>
      </c>
      <c r="AN672" s="335">
        <v>6323</v>
      </c>
      <c r="AO672" s="340"/>
    </row>
    <row r="673" spans="2:40" s="311" customFormat="1" x14ac:dyDescent="0.4">
      <c r="C673" s="1370" t="s">
        <v>1349</v>
      </c>
      <c r="D673" s="1363"/>
      <c r="E673" s="1365"/>
      <c r="F673" s="1365"/>
      <c r="G673" s="1377"/>
      <c r="H673" s="1377"/>
      <c r="I673" s="1377"/>
      <c r="J673" s="1377"/>
      <c r="K673" s="1377"/>
      <c r="L673" s="1377"/>
      <c r="M673" s="1377"/>
      <c r="N673" s="1377"/>
      <c r="O673" s="1377"/>
      <c r="P673" s="1377"/>
      <c r="Q673" s="1377"/>
      <c r="R673" s="1377"/>
      <c r="S673" s="1377"/>
      <c r="T673" s="1377"/>
      <c r="U673" s="1377"/>
      <c r="V673" s="1377"/>
      <c r="W673" s="1377"/>
      <c r="X673" s="1377"/>
      <c r="Y673" s="2529"/>
      <c r="Z673" s="2529"/>
      <c r="AA673" s="2529"/>
      <c r="AB673" s="2529"/>
      <c r="AC673" s="2529"/>
      <c r="AD673" s="2529"/>
      <c r="AE673" s="1393"/>
      <c r="AF673" s="2529"/>
      <c r="AG673" s="2529"/>
      <c r="AH673" s="2529"/>
      <c r="AI673" s="2529"/>
      <c r="AJ673" s="2529"/>
      <c r="AK673" s="1379"/>
      <c r="AL673" s="1453">
        <f t="shared" si="42"/>
        <v>0</v>
      </c>
      <c r="AM673" s="1456"/>
      <c r="AN673" s="317"/>
    </row>
    <row r="674" spans="2:40" s="311" customFormat="1" x14ac:dyDescent="0.4">
      <c r="C674" s="1370" t="s">
        <v>1350</v>
      </c>
      <c r="D674" s="1363"/>
      <c r="E674" s="1365"/>
      <c r="F674" s="1365"/>
      <c r="G674" s="1377"/>
      <c r="H674" s="1377"/>
      <c r="I674" s="1377"/>
      <c r="J674" s="1377"/>
      <c r="K674" s="1377"/>
      <c r="L674" s="1377"/>
      <c r="M674" s="1377"/>
      <c r="N674" s="1377"/>
      <c r="O674" s="1377"/>
      <c r="P674" s="1377"/>
      <c r="Q674" s="1377"/>
      <c r="R674" s="1377"/>
      <c r="S674" s="1377"/>
      <c r="T674" s="1377"/>
      <c r="U674" s="1377"/>
      <c r="V674" s="1377"/>
      <c r="W674" s="1377"/>
      <c r="X674" s="1377"/>
      <c r="Y674" s="2529"/>
      <c r="Z674" s="2529"/>
      <c r="AA674" s="2529"/>
      <c r="AB674" s="2529"/>
      <c r="AC674" s="2529"/>
      <c r="AD674" s="2529"/>
      <c r="AE674" s="1393"/>
      <c r="AF674" s="2529"/>
      <c r="AG674" s="2529"/>
      <c r="AH674" s="2529"/>
      <c r="AI674" s="2529"/>
      <c r="AJ674" s="2529"/>
      <c r="AK674" s="1379"/>
      <c r="AL674" s="1453">
        <f t="shared" si="42"/>
        <v>0</v>
      </c>
      <c r="AM674" s="1456"/>
      <c r="AN674" s="317"/>
    </row>
    <row r="675" spans="2:40" s="311" customFormat="1" x14ac:dyDescent="0.4">
      <c r="C675" s="1370" t="s">
        <v>1351</v>
      </c>
      <c r="D675" s="1363"/>
      <c r="E675" s="1365"/>
      <c r="F675" s="1365"/>
      <c r="G675" s="1377"/>
      <c r="H675" s="1377"/>
      <c r="I675" s="1377"/>
      <c r="J675" s="1377"/>
      <c r="K675" s="1377"/>
      <c r="L675" s="1377"/>
      <c r="M675" s="1377"/>
      <c r="N675" s="1377"/>
      <c r="O675" s="1377"/>
      <c r="P675" s="1377"/>
      <c r="Q675" s="1377"/>
      <c r="R675" s="1377"/>
      <c r="S675" s="1377"/>
      <c r="T675" s="1377"/>
      <c r="U675" s="1377"/>
      <c r="V675" s="1377"/>
      <c r="W675" s="1377"/>
      <c r="X675" s="1377"/>
      <c r="Y675" s="2529"/>
      <c r="Z675" s="2529"/>
      <c r="AA675" s="2529"/>
      <c r="AB675" s="2529"/>
      <c r="AC675" s="2529"/>
      <c r="AD675" s="2529"/>
      <c r="AE675" s="1393"/>
      <c r="AF675" s="2529"/>
      <c r="AG675" s="2529"/>
      <c r="AH675" s="2529"/>
      <c r="AI675" s="2529"/>
      <c r="AJ675" s="2529"/>
      <c r="AK675" s="1379"/>
      <c r="AL675" s="1453">
        <f t="shared" si="42"/>
        <v>0</v>
      </c>
      <c r="AM675" s="1456"/>
      <c r="AN675" s="317"/>
    </row>
    <row r="676" spans="2:40" s="311" customFormat="1" x14ac:dyDescent="0.4">
      <c r="C676" s="1370" t="s">
        <v>1352</v>
      </c>
      <c r="D676" s="1363"/>
      <c r="E676" s="1365"/>
      <c r="F676" s="1365"/>
      <c r="G676" s="1377"/>
      <c r="H676" s="1377"/>
      <c r="I676" s="1377"/>
      <c r="J676" s="1377"/>
      <c r="K676" s="1377"/>
      <c r="L676" s="1377"/>
      <c r="M676" s="1377"/>
      <c r="N676" s="1377"/>
      <c r="O676" s="1377"/>
      <c r="P676" s="1377"/>
      <c r="Q676" s="1377"/>
      <c r="R676" s="1377"/>
      <c r="S676" s="1377"/>
      <c r="T676" s="1377"/>
      <c r="U676" s="1377"/>
      <c r="V676" s="1377"/>
      <c r="W676" s="1377"/>
      <c r="X676" s="1377"/>
      <c r="Y676" s="2529"/>
      <c r="Z676" s="2529"/>
      <c r="AA676" s="2529"/>
      <c r="AB676" s="2529"/>
      <c r="AC676" s="2529"/>
      <c r="AD676" s="2529"/>
      <c r="AE676" s="1393"/>
      <c r="AF676" s="2529"/>
      <c r="AG676" s="2529"/>
      <c r="AH676" s="2529"/>
      <c r="AI676" s="2529"/>
      <c r="AJ676" s="2529"/>
      <c r="AK676" s="1379"/>
      <c r="AL676" s="1453">
        <f t="shared" si="42"/>
        <v>0</v>
      </c>
      <c r="AM676" s="1456"/>
      <c r="AN676" s="317"/>
    </row>
    <row r="677" spans="2:40" s="311" customFormat="1" x14ac:dyDescent="0.4">
      <c r="C677" s="1370" t="s">
        <v>1353</v>
      </c>
      <c r="D677" s="1363"/>
      <c r="E677" s="1365"/>
      <c r="F677" s="1365"/>
      <c r="G677" s="1377"/>
      <c r="H677" s="1377"/>
      <c r="I677" s="1377"/>
      <c r="J677" s="1377"/>
      <c r="K677" s="1377"/>
      <c r="L677" s="1377"/>
      <c r="M677" s="1377"/>
      <c r="N677" s="1377"/>
      <c r="O677" s="1377"/>
      <c r="P677" s="1377"/>
      <c r="Q677" s="1377"/>
      <c r="R677" s="1377"/>
      <c r="S677" s="1377"/>
      <c r="T677" s="1377"/>
      <c r="U677" s="1377"/>
      <c r="V677" s="1377"/>
      <c r="W677" s="1377"/>
      <c r="X677" s="1377"/>
      <c r="Y677" s="2529"/>
      <c r="Z677" s="2529"/>
      <c r="AA677" s="2529"/>
      <c r="AB677" s="2529"/>
      <c r="AC677" s="2529"/>
      <c r="AD677" s="2529"/>
      <c r="AE677" s="1393"/>
      <c r="AF677" s="2529"/>
      <c r="AG677" s="2529"/>
      <c r="AH677" s="2529"/>
      <c r="AI677" s="2529"/>
      <c r="AJ677" s="2529"/>
      <c r="AK677" s="1379"/>
      <c r="AL677" s="1453">
        <f t="shared" si="42"/>
        <v>0</v>
      </c>
      <c r="AM677" s="1456"/>
      <c r="AN677" s="317"/>
    </row>
    <row r="678" spans="2:40" s="323" customFormat="1" x14ac:dyDescent="0.4">
      <c r="C678" s="1372"/>
      <c r="D678" s="1391"/>
      <c r="E678" s="1373"/>
      <c r="F678" s="1374"/>
      <c r="G678" s="1380"/>
      <c r="H678" s="1380"/>
      <c r="I678" s="1380"/>
      <c r="J678" s="1380"/>
      <c r="K678" s="1380" t="s">
        <v>331</v>
      </c>
      <c r="L678" s="1380"/>
      <c r="M678" s="1380"/>
      <c r="N678" s="1380"/>
      <c r="O678" s="1380"/>
      <c r="P678" s="1380"/>
      <c r="Q678" s="1380"/>
      <c r="R678" s="1380"/>
      <c r="S678" s="1380"/>
      <c r="T678" s="1380"/>
      <c r="U678" s="1380"/>
      <c r="V678" s="1380"/>
      <c r="W678" s="1380"/>
      <c r="X678" s="1380"/>
      <c r="Y678" s="2537">
        <f>SUM(Y671:AC677)</f>
        <v>0</v>
      </c>
      <c r="Z678" s="2537"/>
      <c r="AA678" s="2537"/>
      <c r="AB678" s="2537"/>
      <c r="AC678" s="2537"/>
      <c r="AD678" s="2537"/>
      <c r="AE678" s="1399"/>
      <c r="AF678" s="2537">
        <f>SUM(AF671:AJ677)</f>
        <v>0</v>
      </c>
      <c r="AG678" s="2537"/>
      <c r="AH678" s="2537"/>
      <c r="AI678" s="2537"/>
      <c r="AJ678" s="2537"/>
      <c r="AK678" s="1382"/>
      <c r="AL678" s="1453">
        <f>IF(SUM(Y678:AK678)&gt;1,1,0)</f>
        <v>0</v>
      </c>
      <c r="AM678" s="1456"/>
      <c r="AN678" s="326"/>
    </row>
    <row r="679" spans="2:40" s="323" customFormat="1" ht="14" x14ac:dyDescent="0.4">
      <c r="C679" s="322"/>
      <c r="D679" s="322"/>
      <c r="E679" s="324"/>
      <c r="F679" s="324"/>
      <c r="G679" s="325"/>
      <c r="H679" s="325"/>
      <c r="I679" s="325"/>
      <c r="J679" s="325"/>
      <c r="K679" s="325"/>
      <c r="L679" s="325"/>
      <c r="M679" s="325"/>
      <c r="N679" s="325"/>
      <c r="O679" s="325"/>
      <c r="P679" s="325"/>
      <c r="Q679" s="325"/>
      <c r="R679" s="325"/>
      <c r="S679" s="325"/>
      <c r="T679" s="325"/>
      <c r="U679" s="325"/>
      <c r="V679" s="325"/>
      <c r="W679" s="325"/>
      <c r="X679" s="325"/>
      <c r="Y679" s="343"/>
      <c r="Z679" s="343"/>
      <c r="AA679" s="343"/>
      <c r="AB679" s="343"/>
      <c r="AC679" s="343"/>
      <c r="AD679" s="343"/>
      <c r="AE679" s="343"/>
      <c r="AF679" s="343"/>
      <c r="AG679" s="343"/>
      <c r="AH679" s="343"/>
      <c r="AI679" s="343"/>
      <c r="AJ679" s="343"/>
      <c r="AK679" s="325"/>
      <c r="AL679" s="1453">
        <v>1</v>
      </c>
      <c r="AM679" s="1456"/>
      <c r="AN679" s="326"/>
    </row>
    <row r="680" spans="2:40" s="323" customFormat="1" ht="14" x14ac:dyDescent="0.4">
      <c r="B680" s="327" t="s">
        <v>2688</v>
      </c>
      <c r="C680" s="322" t="s">
        <v>2986</v>
      </c>
      <c r="D680" s="313"/>
      <c r="E680" s="324"/>
      <c r="F680" s="324"/>
      <c r="G680" s="325"/>
      <c r="H680" s="325"/>
      <c r="I680" s="325"/>
      <c r="J680" s="325"/>
      <c r="K680" s="325"/>
      <c r="L680" s="325"/>
      <c r="M680" s="325"/>
      <c r="N680" s="325"/>
      <c r="O680" s="325"/>
      <c r="P680" s="325"/>
      <c r="Q680" s="325"/>
      <c r="R680" s="325"/>
      <c r="S680" s="325"/>
      <c r="T680" s="325"/>
      <c r="U680" s="325"/>
      <c r="V680" s="325"/>
      <c r="W680" s="325"/>
      <c r="X680" s="325"/>
      <c r="Y680" s="343"/>
      <c r="Z680" s="343"/>
      <c r="AA680" s="343"/>
      <c r="AB680" s="343"/>
      <c r="AC680" s="343"/>
      <c r="AD680" s="343"/>
      <c r="AE680" s="343"/>
      <c r="AF680" s="343"/>
      <c r="AG680" s="343"/>
      <c r="AH680" s="343"/>
      <c r="AI680" s="343"/>
      <c r="AJ680" s="343"/>
      <c r="AK680" s="325"/>
      <c r="AL680" s="1453">
        <v>1</v>
      </c>
      <c r="AM680" s="1456"/>
      <c r="AN680" s="326"/>
    </row>
    <row r="681" spans="2:40" s="323" customFormat="1" ht="16" customHeight="1" x14ac:dyDescent="0.4">
      <c r="C681" s="1510"/>
      <c r="D681" s="1511"/>
      <c r="E681" s="1512"/>
      <c r="F681" s="1512"/>
      <c r="G681" s="1513"/>
      <c r="H681" s="1513"/>
      <c r="I681" s="1513"/>
      <c r="J681" s="1513"/>
      <c r="K681" s="1513"/>
      <c r="L681" s="1513"/>
      <c r="M681" s="1514"/>
      <c r="N681" s="1514"/>
      <c r="O681" s="1514"/>
      <c r="P681" s="1514"/>
      <c r="Q681" s="1514"/>
      <c r="R681" s="1514"/>
      <c r="S681" s="1514"/>
      <c r="T681" s="1514"/>
      <c r="U681" s="1514"/>
      <c r="V681" s="1514"/>
      <c r="W681" s="1514"/>
      <c r="X681" s="1515"/>
      <c r="Y681" s="2532" t="s">
        <v>283</v>
      </c>
      <c r="Z681" s="2542"/>
      <c r="AA681" s="2542"/>
      <c r="AB681" s="2542"/>
      <c r="AC681" s="2542"/>
      <c r="AD681" s="2542"/>
      <c r="AE681" s="1515"/>
      <c r="AF681" s="2532" t="s">
        <v>284</v>
      </c>
      <c r="AG681" s="2542"/>
      <c r="AH681" s="2542"/>
      <c r="AI681" s="2542"/>
      <c r="AJ681" s="2542"/>
      <c r="AK681" s="1874"/>
      <c r="AL681" s="1453">
        <f>+AL682</f>
        <v>0</v>
      </c>
      <c r="AM681" s="1459"/>
      <c r="AN681" s="326"/>
    </row>
    <row r="682" spans="2:40" s="323" customFormat="1" x14ac:dyDescent="0.4">
      <c r="C682" s="1369" t="s">
        <v>2987</v>
      </c>
      <c r="D682" s="1360"/>
      <c r="E682" s="1362"/>
      <c r="F682" s="1362"/>
      <c r="G682" s="1375"/>
      <c r="H682" s="1375"/>
      <c r="I682" s="1375"/>
      <c r="J682" s="1375"/>
      <c r="K682" s="1375"/>
      <c r="L682" s="1375"/>
      <c r="M682" s="1375"/>
      <c r="N682" s="1375"/>
      <c r="O682" s="1375"/>
      <c r="P682" s="1375"/>
      <c r="Q682" s="1375"/>
      <c r="R682" s="1375"/>
      <c r="S682" s="1375"/>
      <c r="T682" s="1375"/>
      <c r="U682" s="1375"/>
      <c r="V682" s="1375"/>
      <c r="W682" s="1375"/>
      <c r="X682" s="1375"/>
      <c r="Y682" s="2528">
        <f>+VLOOKUP(AM682,Bang_CDSPS,6,0)</f>
        <v>0</v>
      </c>
      <c r="Z682" s="2528"/>
      <c r="AA682" s="2528"/>
      <c r="AB682" s="2528"/>
      <c r="AC682" s="2528"/>
      <c r="AD682" s="2528"/>
      <c r="AE682" s="1392"/>
      <c r="AF682" s="2528">
        <v>0</v>
      </c>
      <c r="AG682" s="2528"/>
      <c r="AH682" s="2528"/>
      <c r="AI682" s="2528"/>
      <c r="AJ682" s="2528"/>
      <c r="AK682" s="1376"/>
      <c r="AL682" s="1453">
        <f t="shared" ref="AL682:AL685" si="43">IF(SUM(Y682:AK682)&gt;1,1,0)</f>
        <v>0</v>
      </c>
      <c r="AM682" s="1459">
        <v>5117</v>
      </c>
      <c r="AN682" s="326"/>
    </row>
    <row r="683" spans="2:40" s="323" customFormat="1" x14ac:dyDescent="0.4">
      <c r="C683" s="1370" t="s">
        <v>2988</v>
      </c>
      <c r="D683" s="1363"/>
      <c r="E683" s="1365"/>
      <c r="F683" s="1365"/>
      <c r="G683" s="1377"/>
      <c r="H683" s="1377"/>
      <c r="I683" s="1377"/>
      <c r="J683" s="1377"/>
      <c r="K683" s="1377"/>
      <c r="L683" s="1377"/>
      <c r="M683" s="1377"/>
      <c r="N683" s="1377"/>
      <c r="O683" s="1377"/>
      <c r="P683" s="1377"/>
      <c r="Q683" s="1377"/>
      <c r="R683" s="1377"/>
      <c r="S683" s="1377"/>
      <c r="T683" s="1377"/>
      <c r="U683" s="1377"/>
      <c r="V683" s="1377"/>
      <c r="W683" s="1377"/>
      <c r="X683" s="1377"/>
      <c r="Y683" s="2529">
        <f>+VLOOKUP(AM683,Bang_CDSPS,6,0)</f>
        <v>0</v>
      </c>
      <c r="Z683" s="2529"/>
      <c r="AA683" s="2529"/>
      <c r="AB683" s="2529"/>
      <c r="AC683" s="2529"/>
      <c r="AD683" s="2529"/>
      <c r="AE683" s="1393"/>
      <c r="AF683" s="2529">
        <v>0</v>
      </c>
      <c r="AG683" s="2529"/>
      <c r="AH683" s="2529"/>
      <c r="AI683" s="2529"/>
      <c r="AJ683" s="2529"/>
      <c r="AK683" s="1379"/>
      <c r="AL683" s="1453">
        <f t="shared" si="43"/>
        <v>0</v>
      </c>
      <c r="AM683" s="1459">
        <v>6327</v>
      </c>
      <c r="AN683" s="326"/>
    </row>
    <row r="684" spans="2:40" s="323" customFormat="1" x14ac:dyDescent="0.4">
      <c r="C684" s="1370" t="s">
        <v>2989</v>
      </c>
      <c r="D684" s="1363"/>
      <c r="E684" s="1365"/>
      <c r="F684" s="1365"/>
      <c r="G684" s="1377"/>
      <c r="H684" s="1377"/>
      <c r="I684" s="1377"/>
      <c r="J684" s="1377"/>
      <c r="K684" s="1377"/>
      <c r="L684" s="1377"/>
      <c r="M684" s="1377"/>
      <c r="N684" s="1377"/>
      <c r="O684" s="1377"/>
      <c r="P684" s="1377"/>
      <c r="Q684" s="1377"/>
      <c r="R684" s="1377"/>
      <c r="S684" s="1377"/>
      <c r="T684" s="1377"/>
      <c r="U684" s="1377"/>
      <c r="V684" s="1377"/>
      <c r="W684" s="1377"/>
      <c r="X684" s="1377"/>
      <c r="Y684" s="2529"/>
      <c r="Z684" s="2529"/>
      <c r="AA684" s="2529"/>
      <c r="AB684" s="2529"/>
      <c r="AC684" s="2529"/>
      <c r="AD684" s="2529"/>
      <c r="AE684" s="1393"/>
      <c r="AF684" s="2529"/>
      <c r="AG684" s="2529"/>
      <c r="AH684" s="2529"/>
      <c r="AI684" s="2529"/>
      <c r="AJ684" s="2529"/>
      <c r="AK684" s="1379"/>
      <c r="AL684" s="1453">
        <f t="shared" si="43"/>
        <v>0</v>
      </c>
      <c r="AM684" s="1456"/>
      <c r="AN684" s="326"/>
    </row>
    <row r="685" spans="2:40" s="323" customFormat="1" x14ac:dyDescent="0.4">
      <c r="C685" s="1372" t="s">
        <v>2986</v>
      </c>
      <c r="D685" s="1391"/>
      <c r="E685" s="1374"/>
      <c r="F685" s="1374"/>
      <c r="G685" s="1380"/>
      <c r="H685" s="1380"/>
      <c r="I685" s="1380"/>
      <c r="J685" s="1380"/>
      <c r="K685" s="1380"/>
      <c r="L685" s="1380"/>
      <c r="M685" s="1380"/>
      <c r="N685" s="1380"/>
      <c r="O685" s="1380"/>
      <c r="P685" s="1380"/>
      <c r="Q685" s="1380"/>
      <c r="R685" s="1380"/>
      <c r="S685" s="1380"/>
      <c r="T685" s="1380"/>
      <c r="U685" s="1380"/>
      <c r="V685" s="1380"/>
      <c r="W685" s="1380"/>
      <c r="X685" s="1380"/>
      <c r="Y685" s="2537">
        <f>+Y682-Y683-Y684</f>
        <v>0</v>
      </c>
      <c r="Z685" s="2537"/>
      <c r="AA685" s="2537"/>
      <c r="AB685" s="2537"/>
      <c r="AC685" s="2537"/>
      <c r="AD685" s="2537"/>
      <c r="AE685" s="1399"/>
      <c r="AF685" s="2537">
        <f>+AF682-AF683-AF684</f>
        <v>0</v>
      </c>
      <c r="AG685" s="2537"/>
      <c r="AH685" s="2537"/>
      <c r="AI685" s="2537"/>
      <c r="AJ685" s="2537"/>
      <c r="AK685" s="1382"/>
      <c r="AL685" s="1453">
        <f t="shared" si="43"/>
        <v>0</v>
      </c>
      <c r="AM685" s="1456"/>
      <c r="AN685" s="326"/>
    </row>
    <row r="686" spans="2:40" s="323" customFormat="1" ht="14" x14ac:dyDescent="0.4">
      <c r="C686" s="322"/>
      <c r="D686" s="322"/>
      <c r="E686" s="324"/>
      <c r="F686" s="324"/>
      <c r="G686" s="325"/>
      <c r="H686" s="325"/>
      <c r="I686" s="325"/>
      <c r="J686" s="325"/>
      <c r="K686" s="325"/>
      <c r="L686" s="325"/>
      <c r="M686" s="325"/>
      <c r="N686" s="325"/>
      <c r="O686" s="325"/>
      <c r="P686" s="325"/>
      <c r="Q686" s="325"/>
      <c r="R686" s="325"/>
      <c r="S686" s="325"/>
      <c r="T686" s="325"/>
      <c r="U686" s="325"/>
      <c r="V686" s="325"/>
      <c r="W686" s="325"/>
      <c r="X686" s="325"/>
      <c r="Y686" s="343"/>
      <c r="Z686" s="343"/>
      <c r="AA686" s="343"/>
      <c r="AB686" s="343"/>
      <c r="AC686" s="343"/>
      <c r="AD686" s="343"/>
      <c r="AE686" s="343"/>
      <c r="AF686" s="343"/>
      <c r="AG686" s="343"/>
      <c r="AH686" s="343"/>
      <c r="AI686" s="343"/>
      <c r="AJ686" s="343"/>
      <c r="AK686" s="325"/>
      <c r="AL686" s="1453">
        <v>1</v>
      </c>
      <c r="AM686" s="1456"/>
      <c r="AN686" s="326"/>
    </row>
    <row r="687" spans="2:40" s="323" customFormat="1" ht="14" x14ac:dyDescent="0.4">
      <c r="B687" s="327" t="s">
        <v>2690</v>
      </c>
      <c r="C687" s="322" t="s">
        <v>678</v>
      </c>
      <c r="D687" s="322"/>
      <c r="E687" s="324"/>
      <c r="F687" s="324"/>
      <c r="G687" s="325"/>
      <c r="H687" s="325"/>
      <c r="I687" s="325"/>
      <c r="J687" s="325"/>
      <c r="K687" s="325"/>
      <c r="L687" s="325"/>
      <c r="M687" s="325"/>
      <c r="N687" s="325"/>
      <c r="O687" s="325"/>
      <c r="P687" s="325"/>
      <c r="Q687" s="325"/>
      <c r="R687" s="325"/>
      <c r="S687" s="325"/>
      <c r="T687" s="325"/>
      <c r="U687" s="325"/>
      <c r="V687" s="325"/>
      <c r="W687" s="325"/>
      <c r="X687" s="325"/>
      <c r="Y687" s="344"/>
      <c r="Z687" s="344"/>
      <c r="AA687" s="344"/>
      <c r="AB687" s="344"/>
      <c r="AC687" s="344"/>
      <c r="AD687" s="325"/>
      <c r="AE687" s="325"/>
      <c r="AF687" s="344"/>
      <c r="AG687" s="344"/>
      <c r="AH687" s="344"/>
      <c r="AI687" s="344"/>
      <c r="AJ687" s="344"/>
      <c r="AK687" s="325"/>
      <c r="AL687" s="1453">
        <v>1</v>
      </c>
      <c r="AM687" s="1456"/>
      <c r="AN687" s="326"/>
    </row>
    <row r="688" spans="2:40" s="323" customFormat="1" ht="16" customHeight="1" x14ac:dyDescent="0.4">
      <c r="C688" s="1510"/>
      <c r="D688" s="1511"/>
      <c r="E688" s="1512"/>
      <c r="F688" s="1512"/>
      <c r="G688" s="1513"/>
      <c r="H688" s="1513"/>
      <c r="I688" s="1513"/>
      <c r="J688" s="1513"/>
      <c r="K688" s="1513"/>
      <c r="L688" s="1513"/>
      <c r="M688" s="1514"/>
      <c r="N688" s="1514"/>
      <c r="O688" s="1514"/>
      <c r="P688" s="1514"/>
      <c r="Q688" s="1514"/>
      <c r="R688" s="1514"/>
      <c r="S688" s="1514"/>
      <c r="T688" s="1514"/>
      <c r="U688" s="1514"/>
      <c r="V688" s="1514"/>
      <c r="W688" s="1514"/>
      <c r="X688" s="1515"/>
      <c r="Y688" s="2532" t="s">
        <v>283</v>
      </c>
      <c r="Z688" s="2542"/>
      <c r="AA688" s="2542"/>
      <c r="AB688" s="2542"/>
      <c r="AC688" s="2542"/>
      <c r="AD688" s="2542"/>
      <c r="AE688" s="1515"/>
      <c r="AF688" s="2532" t="s">
        <v>284</v>
      </c>
      <c r="AG688" s="2542"/>
      <c r="AH688" s="2542"/>
      <c r="AI688" s="2542"/>
      <c r="AJ688" s="2542"/>
      <c r="AK688" s="1874"/>
      <c r="AL688" s="1453">
        <f>IF($AL$696&gt;0,1,0)</f>
        <v>0</v>
      </c>
      <c r="AM688" s="1456"/>
      <c r="AN688" s="326"/>
    </row>
    <row r="689" spans="2:41" s="311" customFormat="1" x14ac:dyDescent="0.4">
      <c r="C689" s="1369" t="s">
        <v>2990</v>
      </c>
      <c r="D689" s="1360"/>
      <c r="E689" s="1362"/>
      <c r="F689" s="1362"/>
      <c r="G689" s="1375"/>
      <c r="H689" s="1375"/>
      <c r="I689" s="1375"/>
      <c r="J689" s="1375"/>
      <c r="K689" s="1375"/>
      <c r="L689" s="1375"/>
      <c r="M689" s="1375"/>
      <c r="N689" s="1375"/>
      <c r="O689" s="1375"/>
      <c r="P689" s="1375"/>
      <c r="Q689" s="1375"/>
      <c r="R689" s="1375"/>
      <c r="S689" s="1375"/>
      <c r="T689" s="1375"/>
      <c r="U689" s="1375"/>
      <c r="V689" s="1375"/>
      <c r="W689" s="1375"/>
      <c r="X689" s="1375"/>
      <c r="Y689" s="2528">
        <f>+VLOOKUP(AM689,Bang_CDSPS,6,0)</f>
        <v>0</v>
      </c>
      <c r="Z689" s="2528"/>
      <c r="AA689" s="2528"/>
      <c r="AB689" s="2528"/>
      <c r="AC689" s="2528"/>
      <c r="AD689" s="2528"/>
      <c r="AE689" s="1392"/>
      <c r="AF689" s="2528">
        <v>0</v>
      </c>
      <c r="AG689" s="2528"/>
      <c r="AH689" s="2528"/>
      <c r="AI689" s="2528"/>
      <c r="AJ689" s="2528"/>
      <c r="AK689" s="1376"/>
      <c r="AL689" s="1453">
        <f t="shared" ref="AL689:AL696" si="44">IF(SUM(Y689:AK689)&gt;1,1,0)</f>
        <v>0</v>
      </c>
      <c r="AM689" s="1459">
        <v>5151</v>
      </c>
      <c r="AN689" s="340"/>
      <c r="AO689" s="335"/>
    </row>
    <row r="690" spans="2:41" s="311" customFormat="1" x14ac:dyDescent="0.4">
      <c r="C690" s="1370" t="s">
        <v>2991</v>
      </c>
      <c r="D690" s="1363"/>
      <c r="E690" s="1365"/>
      <c r="F690" s="1365"/>
      <c r="G690" s="1377"/>
      <c r="H690" s="1377"/>
      <c r="I690" s="1377"/>
      <c r="J690" s="1377"/>
      <c r="K690" s="1377"/>
      <c r="L690" s="1377"/>
      <c r="M690" s="1377"/>
      <c r="N690" s="1377"/>
      <c r="O690" s="1377"/>
      <c r="P690" s="1377"/>
      <c r="Q690" s="1377"/>
      <c r="R690" s="1377"/>
      <c r="S690" s="1377"/>
      <c r="T690" s="1377"/>
      <c r="U690" s="1377"/>
      <c r="V690" s="1377"/>
      <c r="W690" s="1377"/>
      <c r="X690" s="1377"/>
      <c r="Y690" s="2529">
        <v>0</v>
      </c>
      <c r="Z690" s="2529"/>
      <c r="AA690" s="2529"/>
      <c r="AB690" s="2529"/>
      <c r="AC690" s="2529"/>
      <c r="AD690" s="2529"/>
      <c r="AE690" s="1393"/>
      <c r="AF690" s="2529">
        <v>0</v>
      </c>
      <c r="AG690" s="2529"/>
      <c r="AH690" s="2529"/>
      <c r="AI690" s="2529"/>
      <c r="AJ690" s="2529"/>
      <c r="AK690" s="1379"/>
      <c r="AL690" s="1453">
        <f t="shared" si="44"/>
        <v>0</v>
      </c>
      <c r="AM690" s="1459">
        <v>5153</v>
      </c>
      <c r="AN690" s="340"/>
      <c r="AO690" s="335"/>
    </row>
    <row r="691" spans="2:41" s="311" customFormat="1" x14ac:dyDescent="0.4">
      <c r="C691" s="1370" t="s">
        <v>2992</v>
      </c>
      <c r="D691" s="1363"/>
      <c r="E691" s="1365"/>
      <c r="F691" s="1365"/>
      <c r="G691" s="1377"/>
      <c r="H691" s="1377"/>
      <c r="I691" s="1377"/>
      <c r="J691" s="1377"/>
      <c r="K691" s="1377"/>
      <c r="L691" s="1377"/>
      <c r="M691" s="1377"/>
      <c r="N691" s="1377"/>
      <c r="O691" s="1377"/>
      <c r="P691" s="1377"/>
      <c r="Q691" s="1377"/>
      <c r="R691" s="1377"/>
      <c r="S691" s="1377"/>
      <c r="T691" s="1377"/>
      <c r="U691" s="1377"/>
      <c r="V691" s="1377"/>
      <c r="W691" s="1377"/>
      <c r="X691" s="1377"/>
      <c r="Y691" s="2529">
        <v>0</v>
      </c>
      <c r="Z691" s="2529"/>
      <c r="AA691" s="2529"/>
      <c r="AB691" s="2529"/>
      <c r="AC691" s="2529"/>
      <c r="AD691" s="2529"/>
      <c r="AE691" s="1393"/>
      <c r="AF691" s="2529">
        <v>0</v>
      </c>
      <c r="AG691" s="2529"/>
      <c r="AH691" s="2529"/>
      <c r="AI691" s="2529"/>
      <c r="AJ691" s="2529"/>
      <c r="AK691" s="1379"/>
      <c r="AL691" s="1453">
        <f t="shared" si="44"/>
        <v>0</v>
      </c>
      <c r="AM691" s="1459">
        <v>5152</v>
      </c>
      <c r="AN691" s="340"/>
      <c r="AO691" s="335"/>
    </row>
    <row r="692" spans="2:41" s="311" customFormat="1" x14ac:dyDescent="0.4">
      <c r="C692" s="1370" t="s">
        <v>1354</v>
      </c>
      <c r="D692" s="1363"/>
      <c r="E692" s="1365"/>
      <c r="F692" s="1365"/>
      <c r="G692" s="1377"/>
      <c r="H692" s="1377"/>
      <c r="I692" s="1377"/>
      <c r="J692" s="1377"/>
      <c r="K692" s="1377"/>
      <c r="L692" s="1377"/>
      <c r="M692" s="1377"/>
      <c r="N692" s="1377"/>
      <c r="O692" s="1377"/>
      <c r="P692" s="1377"/>
      <c r="Q692" s="1377"/>
      <c r="R692" s="1377"/>
      <c r="S692" s="1377"/>
      <c r="T692" s="1377"/>
      <c r="U692" s="1377"/>
      <c r="V692" s="1377"/>
      <c r="W692" s="1377"/>
      <c r="X692" s="1377"/>
      <c r="Y692" s="2529">
        <f>+VLOOKUP(AM692,Bang_CDSPS,6,0)</f>
        <v>0</v>
      </c>
      <c r="Z692" s="2529"/>
      <c r="AA692" s="2529"/>
      <c r="AB692" s="2529"/>
      <c r="AC692" s="2529"/>
      <c r="AD692" s="2529"/>
      <c r="AE692" s="1393"/>
      <c r="AF692" s="2529">
        <v>0</v>
      </c>
      <c r="AG692" s="2529"/>
      <c r="AH692" s="2529"/>
      <c r="AI692" s="2529"/>
      <c r="AJ692" s="2529"/>
      <c r="AK692" s="1379"/>
      <c r="AL692" s="1453">
        <f t="shared" si="44"/>
        <v>0</v>
      </c>
      <c r="AM692" s="1459">
        <v>5155</v>
      </c>
      <c r="AN692" s="340"/>
      <c r="AO692" s="335"/>
    </row>
    <row r="693" spans="2:41" s="311" customFormat="1" x14ac:dyDescent="0.4">
      <c r="C693" s="1370" t="s">
        <v>2993</v>
      </c>
      <c r="D693" s="1363"/>
      <c r="E693" s="1365"/>
      <c r="F693" s="1365"/>
      <c r="G693" s="1377"/>
      <c r="H693" s="1377"/>
      <c r="I693" s="1377"/>
      <c r="J693" s="1377"/>
      <c r="K693" s="1377"/>
      <c r="L693" s="1377"/>
      <c r="M693" s="1377"/>
      <c r="N693" s="1377"/>
      <c r="O693" s="1377"/>
      <c r="P693" s="1377"/>
      <c r="Q693" s="1377"/>
      <c r="R693" s="1377"/>
      <c r="S693" s="1377"/>
      <c r="T693" s="1377"/>
      <c r="U693" s="1377"/>
      <c r="V693" s="1377"/>
      <c r="W693" s="1377"/>
      <c r="X693" s="1377"/>
      <c r="Y693" s="2529"/>
      <c r="Z693" s="2529"/>
      <c r="AA693" s="2529"/>
      <c r="AB693" s="2529"/>
      <c r="AC693" s="2529"/>
      <c r="AD693" s="2529"/>
      <c r="AE693" s="1393"/>
      <c r="AF693" s="2529"/>
      <c r="AG693" s="2529"/>
      <c r="AH693" s="2529"/>
      <c r="AI693" s="2529"/>
      <c r="AJ693" s="2529"/>
      <c r="AK693" s="1379"/>
      <c r="AL693" s="1453">
        <f t="shared" si="44"/>
        <v>0</v>
      </c>
      <c r="AM693" s="1459"/>
      <c r="AN693" s="340"/>
      <c r="AO693" s="335"/>
    </row>
    <row r="694" spans="2:41" s="311" customFormat="1" x14ac:dyDescent="0.4">
      <c r="C694" s="1370" t="s">
        <v>2994</v>
      </c>
      <c r="D694" s="1363"/>
      <c r="E694" s="1365"/>
      <c r="F694" s="1365"/>
      <c r="G694" s="1377"/>
      <c r="H694" s="1377"/>
      <c r="I694" s="1377"/>
      <c r="J694" s="1377"/>
      <c r="K694" s="1377"/>
      <c r="L694" s="1377"/>
      <c r="M694" s="1377"/>
      <c r="N694" s="1377"/>
      <c r="O694" s="1377"/>
      <c r="P694" s="1377"/>
      <c r="Q694" s="1377"/>
      <c r="R694" s="1377"/>
      <c r="S694" s="1377"/>
      <c r="T694" s="1377"/>
      <c r="U694" s="1377"/>
      <c r="V694" s="1377"/>
      <c r="W694" s="1377"/>
      <c r="X694" s="1377"/>
      <c r="Y694" s="2529">
        <v>0</v>
      </c>
      <c r="Z694" s="2529"/>
      <c r="AA694" s="2529"/>
      <c r="AB694" s="2529"/>
      <c r="AC694" s="2529"/>
      <c r="AD694" s="2529"/>
      <c r="AE694" s="1393"/>
      <c r="AF694" s="2529">
        <v>0</v>
      </c>
      <c r="AG694" s="2529"/>
      <c r="AH694" s="2529"/>
      <c r="AI694" s="2529"/>
      <c r="AJ694" s="2529"/>
      <c r="AK694" s="1379"/>
      <c r="AL694" s="1453">
        <f>IF(SUM(Y694:AK694)&gt;1,1,0)</f>
        <v>0</v>
      </c>
      <c r="AM694" s="1456"/>
      <c r="AN694" s="317"/>
    </row>
    <row r="695" spans="2:41" s="311" customFormat="1" x14ac:dyDescent="0.4">
      <c r="C695" s="1370" t="s">
        <v>1355</v>
      </c>
      <c r="D695" s="1363"/>
      <c r="E695" s="1365"/>
      <c r="F695" s="1365"/>
      <c r="G695" s="1377"/>
      <c r="H695" s="1377"/>
      <c r="I695" s="1377"/>
      <c r="J695" s="1377"/>
      <c r="K695" s="1377"/>
      <c r="L695" s="1377"/>
      <c r="M695" s="1377"/>
      <c r="N695" s="1377"/>
      <c r="O695" s="1377"/>
      <c r="P695" s="1377"/>
      <c r="Q695" s="1377"/>
      <c r="R695" s="1377"/>
      <c r="S695" s="1377"/>
      <c r="T695" s="1377"/>
      <c r="U695" s="1377"/>
      <c r="V695" s="1377"/>
      <c r="W695" s="1377"/>
      <c r="X695" s="1377"/>
      <c r="Y695" s="2529">
        <f>+VLOOKUP(AM695,Bang_CDSPS,6,0)</f>
        <v>0</v>
      </c>
      <c r="Z695" s="2529"/>
      <c r="AA695" s="2529"/>
      <c r="AB695" s="2529"/>
      <c r="AC695" s="2529"/>
      <c r="AD695" s="2529"/>
      <c r="AE695" s="1393"/>
      <c r="AF695" s="2529">
        <v>0</v>
      </c>
      <c r="AG695" s="2529"/>
      <c r="AH695" s="2529"/>
      <c r="AI695" s="2529"/>
      <c r="AJ695" s="2529"/>
      <c r="AK695" s="1379"/>
      <c r="AL695" s="1453">
        <f t="shared" si="44"/>
        <v>0</v>
      </c>
      <c r="AM695" s="1459">
        <v>5154</v>
      </c>
      <c r="AN695" s="335">
        <v>5158</v>
      </c>
    </row>
    <row r="696" spans="2:41" s="323" customFormat="1" x14ac:dyDescent="0.4">
      <c r="C696" s="1372"/>
      <c r="D696" s="1391"/>
      <c r="E696" s="1373"/>
      <c r="F696" s="1374"/>
      <c r="G696" s="1380"/>
      <c r="H696" s="1380"/>
      <c r="I696" s="1380"/>
      <c r="J696" s="1380"/>
      <c r="K696" s="1380" t="s">
        <v>331</v>
      </c>
      <c r="L696" s="1380"/>
      <c r="M696" s="1380"/>
      <c r="N696" s="1380"/>
      <c r="O696" s="1380"/>
      <c r="P696" s="1380"/>
      <c r="Q696" s="1380"/>
      <c r="R696" s="1380"/>
      <c r="S696" s="1380"/>
      <c r="T696" s="1380"/>
      <c r="U696" s="1380"/>
      <c r="V696" s="1380"/>
      <c r="W696" s="1380"/>
      <c r="X696" s="1380"/>
      <c r="Y696" s="2537">
        <f>SUM(Y689:AC695)</f>
        <v>0</v>
      </c>
      <c r="Z696" s="2537"/>
      <c r="AA696" s="2537"/>
      <c r="AB696" s="2537"/>
      <c r="AC696" s="2537"/>
      <c r="AD696" s="2537"/>
      <c r="AE696" s="1399"/>
      <c r="AF696" s="2537">
        <f>SUM(AF689:AJ695)</f>
        <v>0</v>
      </c>
      <c r="AG696" s="2537"/>
      <c r="AH696" s="2537"/>
      <c r="AI696" s="2537"/>
      <c r="AJ696" s="2537"/>
      <c r="AK696" s="1382"/>
      <c r="AL696" s="1453">
        <f t="shared" si="44"/>
        <v>0</v>
      </c>
      <c r="AM696" s="1456"/>
      <c r="AN696" s="326"/>
    </row>
    <row r="697" spans="2:41" s="323" customFormat="1" ht="14" x14ac:dyDescent="0.4">
      <c r="C697" s="322"/>
      <c r="D697" s="322"/>
      <c r="E697" s="324"/>
      <c r="F697" s="324"/>
      <c r="G697" s="325"/>
      <c r="H697" s="325"/>
      <c r="I697" s="325"/>
      <c r="J697" s="325"/>
      <c r="K697" s="325"/>
      <c r="L697" s="325"/>
      <c r="M697" s="325"/>
      <c r="N697" s="325"/>
      <c r="O697" s="325"/>
      <c r="P697" s="325"/>
      <c r="Q697" s="325"/>
      <c r="R697" s="325"/>
      <c r="S697" s="325"/>
      <c r="T697" s="325"/>
      <c r="U697" s="325"/>
      <c r="V697" s="325"/>
      <c r="W697" s="325"/>
      <c r="X697" s="325"/>
      <c r="Y697" s="343"/>
      <c r="Z697" s="343"/>
      <c r="AA697" s="343"/>
      <c r="AB697" s="343"/>
      <c r="AC697" s="343"/>
      <c r="AD697" s="343"/>
      <c r="AE697" s="343"/>
      <c r="AF697" s="343"/>
      <c r="AG697" s="343"/>
      <c r="AH697" s="343"/>
      <c r="AI697" s="343"/>
      <c r="AJ697" s="343"/>
      <c r="AK697" s="325"/>
      <c r="AL697" s="1453">
        <v>1</v>
      </c>
      <c r="AM697" s="1456"/>
      <c r="AN697" s="326"/>
    </row>
    <row r="698" spans="2:41" s="323" customFormat="1" ht="14" x14ac:dyDescent="0.4">
      <c r="B698" s="327" t="s">
        <v>2693</v>
      </c>
      <c r="C698" s="322" t="s">
        <v>2995</v>
      </c>
      <c r="D698" s="322"/>
      <c r="E698" s="324"/>
      <c r="F698" s="324"/>
      <c r="G698" s="325"/>
      <c r="H698" s="325"/>
      <c r="I698" s="325"/>
      <c r="J698" s="325"/>
      <c r="K698" s="325"/>
      <c r="L698" s="325"/>
      <c r="M698" s="325"/>
      <c r="N698" s="325"/>
      <c r="O698" s="325"/>
      <c r="P698" s="325"/>
      <c r="Q698" s="325"/>
      <c r="R698" s="325"/>
      <c r="S698" s="325"/>
      <c r="T698" s="325"/>
      <c r="U698" s="325"/>
      <c r="V698" s="325"/>
      <c r="W698" s="325"/>
      <c r="X698" s="325"/>
      <c r="Y698" s="344"/>
      <c r="Z698" s="344"/>
      <c r="AA698" s="344"/>
      <c r="AB698" s="344"/>
      <c r="AC698" s="344"/>
      <c r="AD698" s="325"/>
      <c r="AE698" s="325"/>
      <c r="AF698" s="344"/>
      <c r="AG698" s="344"/>
      <c r="AH698" s="344"/>
      <c r="AI698" s="344"/>
      <c r="AJ698" s="344"/>
      <c r="AK698" s="325"/>
      <c r="AL698" s="1453">
        <v>1</v>
      </c>
      <c r="AM698" s="1456"/>
      <c r="AN698" s="326"/>
    </row>
    <row r="699" spans="2:41" s="323" customFormat="1" ht="16" customHeight="1" x14ac:dyDescent="0.4">
      <c r="C699" s="1510"/>
      <c r="D699" s="1511"/>
      <c r="E699" s="1512"/>
      <c r="F699" s="1512"/>
      <c r="G699" s="1513"/>
      <c r="H699" s="1513"/>
      <c r="I699" s="1513"/>
      <c r="J699" s="1513"/>
      <c r="K699" s="1513"/>
      <c r="L699" s="1513"/>
      <c r="M699" s="1514"/>
      <c r="N699" s="1514"/>
      <c r="O699" s="1514"/>
      <c r="P699" s="1514"/>
      <c r="Q699" s="1514"/>
      <c r="R699" s="1514"/>
      <c r="S699" s="1514"/>
      <c r="T699" s="1514"/>
      <c r="U699" s="1514"/>
      <c r="V699" s="1514"/>
      <c r="W699" s="1514"/>
      <c r="X699" s="1515"/>
      <c r="Y699" s="2531" t="s">
        <v>283</v>
      </c>
      <c r="Z699" s="2531"/>
      <c r="AA699" s="2531"/>
      <c r="AB699" s="2531"/>
      <c r="AC699" s="2531"/>
      <c r="AD699" s="2532"/>
      <c r="AE699" s="1514"/>
      <c r="AF699" s="2530" t="s">
        <v>284</v>
      </c>
      <c r="AG699" s="2531"/>
      <c r="AH699" s="2531"/>
      <c r="AI699" s="2531"/>
      <c r="AJ699" s="2532"/>
      <c r="AK699" s="1874"/>
      <c r="AL699" s="1453">
        <f>IF(AL707&gt;0,1,0)</f>
        <v>0</v>
      </c>
      <c r="AM699" s="1456"/>
      <c r="AN699" s="326"/>
    </row>
    <row r="700" spans="2:41" s="311" customFormat="1" x14ac:dyDescent="0.4">
      <c r="C700" s="1369" t="s">
        <v>1356</v>
      </c>
      <c r="D700" s="1360"/>
      <c r="E700" s="1362"/>
      <c r="F700" s="1362"/>
      <c r="G700" s="1375"/>
      <c r="H700" s="1375"/>
      <c r="I700" s="1375"/>
      <c r="J700" s="1375"/>
      <c r="K700" s="1375"/>
      <c r="L700" s="1375"/>
      <c r="M700" s="1375"/>
      <c r="N700" s="1375"/>
      <c r="O700" s="1375"/>
      <c r="P700" s="1375"/>
      <c r="Q700" s="1375"/>
      <c r="R700" s="1375"/>
      <c r="S700" s="1375"/>
      <c r="T700" s="1375"/>
      <c r="U700" s="1375"/>
      <c r="V700" s="1375"/>
      <c r="W700" s="1375"/>
      <c r="X700" s="1375"/>
      <c r="Y700" s="2528">
        <f>+VLOOKUP(AM700,Bang_CDSPS,6,0)</f>
        <v>0</v>
      </c>
      <c r="Z700" s="2528"/>
      <c r="AA700" s="2528"/>
      <c r="AB700" s="2528"/>
      <c r="AC700" s="2528"/>
      <c r="AD700" s="2528"/>
      <c r="AE700" s="1392"/>
      <c r="AF700" s="2528">
        <v>0</v>
      </c>
      <c r="AG700" s="2528"/>
      <c r="AH700" s="2528"/>
      <c r="AI700" s="2528"/>
      <c r="AJ700" s="2528"/>
      <c r="AK700" s="1376"/>
      <c r="AL700" s="1453">
        <f t="shared" ref="AL700:AL707" si="45">IF(SUM(Y700:AK700)&gt;1,1,0)</f>
        <v>0</v>
      </c>
      <c r="AM700" s="1459">
        <v>6351</v>
      </c>
      <c r="AN700" s="340"/>
      <c r="AO700" s="335"/>
    </row>
    <row r="701" spans="2:41" s="311" customFormat="1" x14ac:dyDescent="0.4">
      <c r="C701" s="1370" t="s">
        <v>1357</v>
      </c>
      <c r="D701" s="1363"/>
      <c r="E701" s="1365"/>
      <c r="F701" s="1365"/>
      <c r="G701" s="1377"/>
      <c r="H701" s="1377"/>
      <c r="I701" s="1377"/>
      <c r="J701" s="1377"/>
      <c r="K701" s="1377"/>
      <c r="L701" s="1377"/>
      <c r="M701" s="1377"/>
      <c r="N701" s="1377"/>
      <c r="O701" s="1377"/>
      <c r="P701" s="1377"/>
      <c r="Q701" s="1377"/>
      <c r="R701" s="1377"/>
      <c r="S701" s="1377"/>
      <c r="T701" s="1377"/>
      <c r="U701" s="1377"/>
      <c r="V701" s="1377"/>
      <c r="W701" s="1377"/>
      <c r="X701" s="1377"/>
      <c r="Y701" s="2529">
        <v>0</v>
      </c>
      <c r="Z701" s="2529"/>
      <c r="AA701" s="2529"/>
      <c r="AB701" s="2529"/>
      <c r="AC701" s="2529"/>
      <c r="AD701" s="2529"/>
      <c r="AE701" s="1393"/>
      <c r="AF701" s="2529">
        <v>0</v>
      </c>
      <c r="AG701" s="2529"/>
      <c r="AH701" s="2529"/>
      <c r="AI701" s="2529"/>
      <c r="AJ701" s="2529"/>
      <c r="AK701" s="1379"/>
      <c r="AL701" s="1453">
        <f t="shared" si="45"/>
        <v>0</v>
      </c>
      <c r="AM701" s="1459"/>
      <c r="AN701" s="340"/>
      <c r="AO701" s="335"/>
    </row>
    <row r="702" spans="2:41" s="311" customFormat="1" x14ac:dyDescent="0.4">
      <c r="C702" s="1370" t="s">
        <v>1358</v>
      </c>
      <c r="D702" s="1363"/>
      <c r="E702" s="1365"/>
      <c r="F702" s="1365"/>
      <c r="G702" s="1377"/>
      <c r="H702" s="1377"/>
      <c r="I702" s="1377"/>
      <c r="J702" s="1377"/>
      <c r="K702" s="1377"/>
      <c r="L702" s="1377"/>
      <c r="M702" s="1377"/>
      <c r="N702" s="1377"/>
      <c r="O702" s="1377"/>
      <c r="P702" s="1377"/>
      <c r="Q702" s="1377"/>
      <c r="R702" s="1377"/>
      <c r="S702" s="1377"/>
      <c r="T702" s="1377"/>
      <c r="U702" s="1377"/>
      <c r="V702" s="1377"/>
      <c r="W702" s="1377"/>
      <c r="X702" s="1377"/>
      <c r="Y702" s="2529">
        <v>0</v>
      </c>
      <c r="Z702" s="2529"/>
      <c r="AA702" s="2529"/>
      <c r="AB702" s="2529"/>
      <c r="AC702" s="2529"/>
      <c r="AD702" s="2529"/>
      <c r="AE702" s="1393"/>
      <c r="AF702" s="2529">
        <v>0</v>
      </c>
      <c r="AG702" s="2529"/>
      <c r="AH702" s="2529"/>
      <c r="AI702" s="2529"/>
      <c r="AJ702" s="2529"/>
      <c r="AK702" s="1379"/>
      <c r="AL702" s="1453">
        <f t="shared" si="45"/>
        <v>0</v>
      </c>
      <c r="AM702" s="1459"/>
      <c r="AN702" s="340"/>
      <c r="AO702" s="335"/>
    </row>
    <row r="703" spans="2:41" s="311" customFormat="1" x14ac:dyDescent="0.4">
      <c r="C703" s="1370" t="s">
        <v>1359</v>
      </c>
      <c r="D703" s="1363"/>
      <c r="E703" s="1365"/>
      <c r="F703" s="1365"/>
      <c r="G703" s="1377"/>
      <c r="H703" s="1377"/>
      <c r="I703" s="1377"/>
      <c r="J703" s="1377"/>
      <c r="K703" s="1377"/>
      <c r="L703" s="1377"/>
      <c r="M703" s="1377"/>
      <c r="N703" s="1377"/>
      <c r="O703" s="1377"/>
      <c r="P703" s="1377"/>
      <c r="Q703" s="1377"/>
      <c r="R703" s="1377"/>
      <c r="S703" s="1377"/>
      <c r="T703" s="1377"/>
      <c r="U703" s="1377"/>
      <c r="V703" s="1377"/>
      <c r="W703" s="1377"/>
      <c r="X703" s="1377"/>
      <c r="Y703" s="2529">
        <f>+VLOOKUP(AM703,Bang_CDSPS,6,0)</f>
        <v>0</v>
      </c>
      <c r="Z703" s="2529"/>
      <c r="AA703" s="2529"/>
      <c r="AB703" s="2529"/>
      <c r="AC703" s="2529"/>
      <c r="AD703" s="2529"/>
      <c r="AE703" s="1393"/>
      <c r="AF703" s="2529">
        <v>0</v>
      </c>
      <c r="AG703" s="2529"/>
      <c r="AH703" s="2529"/>
      <c r="AI703" s="2529"/>
      <c r="AJ703" s="2529"/>
      <c r="AK703" s="1379"/>
      <c r="AL703" s="1453">
        <f t="shared" si="45"/>
        <v>0</v>
      </c>
      <c r="AM703" s="1459">
        <v>6352</v>
      </c>
      <c r="AN703" s="340">
        <v>6352</v>
      </c>
      <c r="AO703" s="335"/>
    </row>
    <row r="704" spans="2:41" s="311" customFormat="1" x14ac:dyDescent="0.4">
      <c r="C704" s="1370" t="s">
        <v>1360</v>
      </c>
      <c r="D704" s="1363"/>
      <c r="E704" s="1365"/>
      <c r="F704" s="1365"/>
      <c r="G704" s="1377"/>
      <c r="H704" s="1377"/>
      <c r="I704" s="1377"/>
      <c r="J704" s="1377"/>
      <c r="K704" s="1377"/>
      <c r="L704" s="1377"/>
      <c r="M704" s="1377"/>
      <c r="N704" s="1377"/>
      <c r="O704" s="1377"/>
      <c r="P704" s="1377"/>
      <c r="Q704" s="1377"/>
      <c r="R704" s="1377"/>
      <c r="S704" s="1377"/>
      <c r="T704" s="1377"/>
      <c r="U704" s="1377"/>
      <c r="V704" s="1377"/>
      <c r="W704" s="1377"/>
      <c r="X704" s="1377"/>
      <c r="Y704" s="2529">
        <v>0</v>
      </c>
      <c r="Z704" s="2529"/>
      <c r="AA704" s="2529"/>
      <c r="AB704" s="2529"/>
      <c r="AC704" s="2529"/>
      <c r="AD704" s="2529"/>
      <c r="AE704" s="1393"/>
      <c r="AF704" s="2529">
        <v>0</v>
      </c>
      <c r="AG704" s="2529"/>
      <c r="AH704" s="2529"/>
      <c r="AI704" s="2529"/>
      <c r="AJ704" s="2529"/>
      <c r="AK704" s="1379"/>
      <c r="AL704" s="1453">
        <f t="shared" si="45"/>
        <v>0</v>
      </c>
      <c r="AM704" s="1456"/>
      <c r="AN704" s="317"/>
    </row>
    <row r="705" spans="2:40" s="311" customFormat="1" x14ac:dyDescent="0.4">
      <c r="C705" s="1370" t="s">
        <v>2996</v>
      </c>
      <c r="D705" s="1363"/>
      <c r="E705" s="1365"/>
      <c r="F705" s="1365"/>
      <c r="G705" s="1377"/>
      <c r="H705" s="1377"/>
      <c r="I705" s="1377"/>
      <c r="J705" s="1377"/>
      <c r="K705" s="1377"/>
      <c r="L705" s="1377"/>
      <c r="M705" s="1377"/>
      <c r="N705" s="1377"/>
      <c r="O705" s="1377"/>
      <c r="P705" s="1377"/>
      <c r="Q705" s="1377"/>
      <c r="R705" s="1377"/>
      <c r="S705" s="1377"/>
      <c r="T705" s="1377"/>
      <c r="U705" s="1377"/>
      <c r="V705" s="1377"/>
      <c r="W705" s="1377"/>
      <c r="X705" s="1377"/>
      <c r="Y705" s="2529">
        <v>0</v>
      </c>
      <c r="Z705" s="2529"/>
      <c r="AA705" s="2529"/>
      <c r="AB705" s="2529"/>
      <c r="AC705" s="2529"/>
      <c r="AD705" s="2529"/>
      <c r="AE705" s="1393"/>
      <c r="AF705" s="2529">
        <v>0</v>
      </c>
      <c r="AG705" s="2529"/>
      <c r="AH705" s="2529"/>
      <c r="AI705" s="2529"/>
      <c r="AJ705" s="2529"/>
      <c r="AK705" s="1379"/>
      <c r="AL705" s="1453">
        <f t="shared" si="45"/>
        <v>0</v>
      </c>
      <c r="AM705" s="1456"/>
      <c r="AN705" s="317"/>
    </row>
    <row r="706" spans="2:40" s="311" customFormat="1" x14ac:dyDescent="0.4">
      <c r="C706" s="1370" t="s">
        <v>1361</v>
      </c>
      <c r="D706" s="1363"/>
      <c r="E706" s="1365"/>
      <c r="F706" s="1365"/>
      <c r="G706" s="1377"/>
      <c r="H706" s="1377"/>
      <c r="I706" s="1377"/>
      <c r="J706" s="1377"/>
      <c r="K706" s="1377"/>
      <c r="L706" s="1377"/>
      <c r="M706" s="1377"/>
      <c r="N706" s="1377"/>
      <c r="O706" s="1377"/>
      <c r="P706" s="1377"/>
      <c r="Q706" s="1377"/>
      <c r="R706" s="1377"/>
      <c r="S706" s="1377"/>
      <c r="T706" s="1377"/>
      <c r="U706" s="1377"/>
      <c r="V706" s="1377"/>
      <c r="W706" s="1377"/>
      <c r="X706" s="1377"/>
      <c r="Y706" s="2529">
        <v>0</v>
      </c>
      <c r="Z706" s="2529"/>
      <c r="AA706" s="2529"/>
      <c r="AB706" s="2529"/>
      <c r="AC706" s="2529"/>
      <c r="AD706" s="2529"/>
      <c r="AE706" s="1393"/>
      <c r="AF706" s="2529">
        <v>0</v>
      </c>
      <c r="AG706" s="2529"/>
      <c r="AH706" s="2529"/>
      <c r="AI706" s="2529"/>
      <c r="AJ706" s="2529"/>
      <c r="AK706" s="1379"/>
      <c r="AL706" s="1453">
        <f t="shared" si="45"/>
        <v>0</v>
      </c>
      <c r="AM706" s="1456"/>
      <c r="AN706" s="317"/>
    </row>
    <row r="707" spans="2:40" s="323" customFormat="1" x14ac:dyDescent="0.4">
      <c r="C707" s="1372"/>
      <c r="D707" s="1391"/>
      <c r="E707" s="1373"/>
      <c r="F707" s="1374"/>
      <c r="G707" s="1380"/>
      <c r="H707" s="1380"/>
      <c r="I707" s="1380"/>
      <c r="J707" s="1380"/>
      <c r="K707" s="1380" t="s">
        <v>331</v>
      </c>
      <c r="L707" s="1380"/>
      <c r="M707" s="1380"/>
      <c r="N707" s="1380"/>
      <c r="O707" s="1380"/>
      <c r="P707" s="1380"/>
      <c r="Q707" s="1380"/>
      <c r="R707" s="1380"/>
      <c r="S707" s="1380"/>
      <c r="T707" s="1380"/>
      <c r="U707" s="1380"/>
      <c r="V707" s="1380"/>
      <c r="W707" s="1380"/>
      <c r="X707" s="1380"/>
      <c r="Y707" s="2537">
        <f>SUM(Y700:AC706)</f>
        <v>0</v>
      </c>
      <c r="Z707" s="2537"/>
      <c r="AA707" s="2537"/>
      <c r="AB707" s="2537"/>
      <c r="AC707" s="2537"/>
      <c r="AD707" s="2537"/>
      <c r="AE707" s="1399"/>
      <c r="AF707" s="2537">
        <f>SUM(AF700:AJ706)</f>
        <v>0</v>
      </c>
      <c r="AG707" s="2537"/>
      <c r="AH707" s="2537"/>
      <c r="AI707" s="2537"/>
      <c r="AJ707" s="2537"/>
      <c r="AK707" s="1382"/>
      <c r="AL707" s="1453">
        <f t="shared" si="45"/>
        <v>0</v>
      </c>
      <c r="AM707" s="1456"/>
      <c r="AN707" s="326"/>
    </row>
    <row r="708" spans="2:40" s="323" customFormat="1" ht="14" x14ac:dyDescent="0.4">
      <c r="C708" s="322"/>
      <c r="D708" s="322"/>
      <c r="E708" s="324"/>
      <c r="F708" s="324"/>
      <c r="G708" s="325"/>
      <c r="H708" s="325"/>
      <c r="I708" s="325"/>
      <c r="J708" s="325"/>
      <c r="K708" s="325"/>
      <c r="L708" s="325"/>
      <c r="M708" s="325"/>
      <c r="N708" s="325"/>
      <c r="O708" s="325"/>
      <c r="P708" s="325"/>
      <c r="Q708" s="325"/>
      <c r="R708" s="325"/>
      <c r="S708" s="325"/>
      <c r="T708" s="325"/>
      <c r="U708" s="325"/>
      <c r="V708" s="325"/>
      <c r="W708" s="325"/>
      <c r="X708" s="325"/>
      <c r="Y708" s="343"/>
      <c r="Z708" s="343"/>
      <c r="AA708" s="343"/>
      <c r="AB708" s="343"/>
      <c r="AC708" s="343"/>
      <c r="AD708" s="343"/>
      <c r="AE708" s="343"/>
      <c r="AF708" s="343"/>
      <c r="AG708" s="343"/>
      <c r="AH708" s="343"/>
      <c r="AI708" s="343"/>
      <c r="AJ708" s="343"/>
      <c r="AK708" s="325"/>
      <c r="AL708" s="1453">
        <v>1</v>
      </c>
      <c r="AM708" s="1456"/>
      <c r="AN708" s="326"/>
    </row>
    <row r="709" spans="2:40" s="323" customFormat="1" ht="14" x14ac:dyDescent="0.4">
      <c r="B709" s="327" t="s">
        <v>2698</v>
      </c>
      <c r="C709" s="322" t="s">
        <v>2997</v>
      </c>
      <c r="D709" s="322"/>
      <c r="E709" s="324"/>
      <c r="F709" s="324"/>
      <c r="G709" s="325"/>
      <c r="H709" s="325"/>
      <c r="I709" s="325"/>
      <c r="J709" s="325"/>
      <c r="K709" s="325"/>
      <c r="L709" s="325"/>
      <c r="M709" s="325"/>
      <c r="N709" s="325"/>
      <c r="O709" s="325"/>
      <c r="P709" s="325"/>
      <c r="Q709" s="325"/>
      <c r="R709" s="325"/>
      <c r="S709" s="325"/>
      <c r="T709" s="325"/>
      <c r="U709" s="325"/>
      <c r="V709" s="325"/>
      <c r="W709" s="325"/>
      <c r="X709" s="325"/>
      <c r="Y709" s="344"/>
      <c r="Z709" s="344"/>
      <c r="AA709" s="344"/>
      <c r="AB709" s="344"/>
      <c r="AC709" s="344"/>
      <c r="AD709" s="325"/>
      <c r="AE709" s="325"/>
      <c r="AF709" s="344"/>
      <c r="AG709" s="344"/>
      <c r="AH709" s="344"/>
      <c r="AI709" s="344"/>
      <c r="AJ709" s="344"/>
      <c r="AK709" s="325"/>
      <c r="AL709" s="1453">
        <v>1</v>
      </c>
      <c r="AM709" s="1456"/>
      <c r="AN709" s="326"/>
    </row>
    <row r="710" spans="2:40" s="323" customFormat="1" ht="16" customHeight="1" x14ac:dyDescent="0.4">
      <c r="C710" s="1510"/>
      <c r="D710" s="1511"/>
      <c r="E710" s="1512"/>
      <c r="F710" s="1512"/>
      <c r="G710" s="1513"/>
      <c r="H710" s="1513"/>
      <c r="I710" s="1513"/>
      <c r="J710" s="1513"/>
      <c r="K710" s="1513"/>
      <c r="L710" s="1513"/>
      <c r="M710" s="1514"/>
      <c r="N710" s="1514"/>
      <c r="O710" s="1514"/>
      <c r="P710" s="1514"/>
      <c r="Q710" s="1514"/>
      <c r="R710" s="1514"/>
      <c r="S710" s="1514"/>
      <c r="T710" s="1514"/>
      <c r="U710" s="1514"/>
      <c r="V710" s="1514"/>
      <c r="W710" s="1514"/>
      <c r="X710" s="1515"/>
      <c r="Y710" s="2531" t="s">
        <v>283</v>
      </c>
      <c r="Z710" s="2531"/>
      <c r="AA710" s="2531"/>
      <c r="AB710" s="2531"/>
      <c r="AC710" s="2531"/>
      <c r="AD710" s="2532"/>
      <c r="AE710" s="1514"/>
      <c r="AF710" s="2530" t="s">
        <v>284</v>
      </c>
      <c r="AG710" s="2531"/>
      <c r="AH710" s="2531"/>
      <c r="AI710" s="2531"/>
      <c r="AJ710" s="2532"/>
      <c r="AK710" s="1874"/>
      <c r="AL710" s="1453">
        <f>IF(AL716&gt;0,1,0)</f>
        <v>0</v>
      </c>
      <c r="AM710" s="1461"/>
      <c r="AN710" s="337" t="s">
        <v>2791</v>
      </c>
    </row>
    <row r="711" spans="2:40" s="311" customFormat="1" x14ac:dyDescent="0.4">
      <c r="C711" s="1369" t="s">
        <v>1362</v>
      </c>
      <c r="D711" s="1360"/>
      <c r="E711" s="1362"/>
      <c r="F711" s="1362"/>
      <c r="G711" s="1375"/>
      <c r="H711" s="1375"/>
      <c r="I711" s="1375"/>
      <c r="J711" s="1375"/>
      <c r="K711" s="1375"/>
      <c r="L711" s="1375"/>
      <c r="M711" s="1375"/>
      <c r="N711" s="1375"/>
      <c r="O711" s="1375"/>
      <c r="P711" s="1375"/>
      <c r="Q711" s="1375"/>
      <c r="R711" s="1375"/>
      <c r="S711" s="1375"/>
      <c r="T711" s="1375"/>
      <c r="U711" s="1375"/>
      <c r="V711" s="1375"/>
      <c r="W711" s="1375"/>
      <c r="X711" s="1375"/>
      <c r="Y711" s="2536"/>
      <c r="Z711" s="2536"/>
      <c r="AA711" s="2536"/>
      <c r="AB711" s="2536"/>
      <c r="AC711" s="2536"/>
      <c r="AD711" s="2536"/>
      <c r="AE711" s="1375"/>
      <c r="AF711" s="2536"/>
      <c r="AG711" s="2536"/>
      <c r="AH711" s="2536"/>
      <c r="AI711" s="2536"/>
      <c r="AJ711" s="2536"/>
      <c r="AK711" s="1376"/>
      <c r="AL711" s="1453">
        <f>IF(SUM(Y711:AK711)&gt;1,1,0)</f>
        <v>0</v>
      </c>
      <c r="AM711" s="1456"/>
      <c r="AN711" s="317"/>
    </row>
    <row r="712" spans="2:40" s="311" customFormat="1" x14ac:dyDescent="0.4">
      <c r="C712" s="1370" t="s">
        <v>1363</v>
      </c>
      <c r="D712" s="1363"/>
      <c r="E712" s="1365"/>
      <c r="F712" s="1365"/>
      <c r="G712" s="1377"/>
      <c r="H712" s="1377"/>
      <c r="I712" s="1377"/>
      <c r="J712" s="1377"/>
      <c r="K712" s="1377"/>
      <c r="L712" s="1377"/>
      <c r="M712" s="1377"/>
      <c r="N712" s="1377"/>
      <c r="O712" s="1377"/>
      <c r="P712" s="1377"/>
      <c r="Q712" s="1377"/>
      <c r="R712" s="1377"/>
      <c r="S712" s="1377"/>
      <c r="T712" s="1377"/>
      <c r="U712" s="1377"/>
      <c r="V712" s="1377"/>
      <c r="W712" s="1377"/>
      <c r="X712" s="1377"/>
      <c r="Y712" s="2521"/>
      <c r="Z712" s="2521"/>
      <c r="AA712" s="2521"/>
      <c r="AB712" s="2521"/>
      <c r="AC712" s="2521"/>
      <c r="AD712" s="2521"/>
      <c r="AE712" s="1377"/>
      <c r="AF712" s="2521"/>
      <c r="AG712" s="2521"/>
      <c r="AH712" s="2521"/>
      <c r="AI712" s="2521"/>
      <c r="AJ712" s="2521"/>
      <c r="AK712" s="1379"/>
      <c r="AL712" s="1453">
        <f>IF(SUM(Y712:AK712)&gt;1,1,0)</f>
        <v>0</v>
      </c>
      <c r="AM712" s="1456"/>
      <c r="AN712" s="317"/>
    </row>
    <row r="713" spans="2:40" s="311" customFormat="1" x14ac:dyDescent="0.4">
      <c r="C713" s="1370" t="s">
        <v>2998</v>
      </c>
      <c r="D713" s="1363"/>
      <c r="E713" s="1365"/>
      <c r="F713" s="1365"/>
      <c r="G713" s="1377"/>
      <c r="H713" s="1377"/>
      <c r="I713" s="1377"/>
      <c r="J713" s="1377"/>
      <c r="K713" s="1377"/>
      <c r="L713" s="1377"/>
      <c r="M713" s="1377"/>
      <c r="N713" s="1377"/>
      <c r="O713" s="1377"/>
      <c r="P713" s="1377"/>
      <c r="Q713" s="1377"/>
      <c r="R713" s="1377"/>
      <c r="S713" s="1377"/>
      <c r="T713" s="1377"/>
      <c r="U713" s="1377"/>
      <c r="V713" s="1377"/>
      <c r="W713" s="1377"/>
      <c r="X713" s="1377"/>
      <c r="Y713" s="2521"/>
      <c r="Z713" s="2521"/>
      <c r="AA713" s="2521"/>
      <c r="AB713" s="2521"/>
      <c r="AC713" s="2521"/>
      <c r="AD713" s="2521"/>
      <c r="AE713" s="1377"/>
      <c r="AF713" s="2521"/>
      <c r="AG713" s="2521"/>
      <c r="AH713" s="2521"/>
      <c r="AI713" s="2521"/>
      <c r="AJ713" s="2521"/>
      <c r="AK713" s="1379"/>
      <c r="AL713" s="1453">
        <f>IF(SUM(Y713:AK713)&gt;1,1,0)</f>
        <v>0</v>
      </c>
      <c r="AM713" s="1456"/>
      <c r="AN713" s="317"/>
    </row>
    <row r="714" spans="2:40" s="311" customFormat="1" x14ac:dyDescent="0.4">
      <c r="C714" s="1370" t="s">
        <v>1364</v>
      </c>
      <c r="D714" s="1363"/>
      <c r="E714" s="1365"/>
      <c r="F714" s="1365"/>
      <c r="G714" s="1377"/>
      <c r="H714" s="1377"/>
      <c r="I714" s="1377"/>
      <c r="J714" s="1377"/>
      <c r="K714" s="1377"/>
      <c r="L714" s="1377"/>
      <c r="M714" s="1377"/>
      <c r="N714" s="1377"/>
      <c r="O714" s="1377"/>
      <c r="P714" s="1377"/>
      <c r="Q714" s="1377"/>
      <c r="R714" s="1377"/>
      <c r="S714" s="1377"/>
      <c r="T714" s="1377"/>
      <c r="U714" s="1377"/>
      <c r="V714" s="1377"/>
      <c r="W714" s="1377"/>
      <c r="X714" s="1377"/>
      <c r="Y714" s="2521"/>
      <c r="Z714" s="2521"/>
      <c r="AA714" s="2521"/>
      <c r="AB714" s="2521"/>
      <c r="AC714" s="2521"/>
      <c r="AD714" s="2521"/>
      <c r="AE714" s="1377"/>
      <c r="AF714" s="2521"/>
      <c r="AG714" s="2521"/>
      <c r="AH714" s="2521"/>
      <c r="AI714" s="2521"/>
      <c r="AJ714" s="2521"/>
      <c r="AK714" s="1379"/>
      <c r="AL714" s="1453">
        <f>IF(SUM(Y714:AK714)&gt;1,1,0)</f>
        <v>0</v>
      </c>
      <c r="AM714" s="1456"/>
      <c r="AN714" s="317"/>
    </row>
    <row r="715" spans="2:40" s="311" customFormat="1" x14ac:dyDescent="0.4">
      <c r="C715" s="1370" t="s">
        <v>1220</v>
      </c>
      <c r="D715" s="1363"/>
      <c r="E715" s="1365"/>
      <c r="F715" s="1365"/>
      <c r="G715" s="1377"/>
      <c r="H715" s="1377"/>
      <c r="I715" s="1377"/>
      <c r="J715" s="1377"/>
      <c r="K715" s="1377"/>
      <c r="L715" s="1377"/>
      <c r="M715" s="1377"/>
      <c r="N715" s="1377"/>
      <c r="O715" s="1377"/>
      <c r="P715" s="1377"/>
      <c r="Q715" s="1377"/>
      <c r="R715" s="1377"/>
      <c r="S715" s="1377"/>
      <c r="T715" s="1377"/>
      <c r="U715" s="1377"/>
      <c r="V715" s="1377"/>
      <c r="W715" s="1377"/>
      <c r="X715" s="1377"/>
      <c r="Y715" s="2521"/>
      <c r="Z715" s="2521"/>
      <c r="AA715" s="2521"/>
      <c r="AB715" s="2521"/>
      <c r="AC715" s="2521"/>
      <c r="AD715" s="2521"/>
      <c r="AE715" s="1377"/>
      <c r="AF715" s="2521"/>
      <c r="AG715" s="2521"/>
      <c r="AH715" s="2521"/>
      <c r="AI715" s="2521"/>
      <c r="AJ715" s="2521"/>
      <c r="AK715" s="1379"/>
      <c r="AL715" s="1453">
        <f>IF(SUM(Y715:AK715)&gt;1,1,0)</f>
        <v>0</v>
      </c>
      <c r="AM715" s="1456"/>
      <c r="AN715" s="317"/>
    </row>
    <row r="716" spans="2:40" s="323" customFormat="1" x14ac:dyDescent="0.4">
      <c r="C716" s="1372"/>
      <c r="D716" s="1391"/>
      <c r="E716" s="1373"/>
      <c r="F716" s="1373"/>
      <c r="G716" s="1380"/>
      <c r="H716" s="1380"/>
      <c r="I716" s="1380"/>
      <c r="J716" s="1380"/>
      <c r="K716" s="1380" t="s">
        <v>331</v>
      </c>
      <c r="L716" s="1380"/>
      <c r="M716" s="1380"/>
      <c r="N716" s="1380"/>
      <c r="O716" s="1380"/>
      <c r="P716" s="1380"/>
      <c r="Q716" s="1380"/>
      <c r="R716" s="1380"/>
      <c r="S716" s="1380"/>
      <c r="T716" s="1380"/>
      <c r="U716" s="1380"/>
      <c r="V716" s="1380"/>
      <c r="W716" s="1380"/>
      <c r="X716" s="1380"/>
      <c r="Y716" s="2537">
        <f>+VLOOKUP(AM716,Bang_CDSPS,6,0)</f>
        <v>0</v>
      </c>
      <c r="Z716" s="2537"/>
      <c r="AA716" s="2537"/>
      <c r="AB716" s="2537"/>
      <c r="AC716" s="2537"/>
      <c r="AD716" s="2537"/>
      <c r="AE716" s="1399"/>
      <c r="AF716" s="2537">
        <v>0</v>
      </c>
      <c r="AG716" s="2537"/>
      <c r="AH716" s="2537"/>
      <c r="AI716" s="2537"/>
      <c r="AJ716" s="2537"/>
      <c r="AK716" s="1382"/>
      <c r="AL716" s="1453">
        <f>IF(SUM(Y716:AJ716)&gt;1,1,0)</f>
        <v>0</v>
      </c>
      <c r="AM716" s="1459">
        <v>711</v>
      </c>
      <c r="AN716" s="340"/>
    </row>
    <row r="717" spans="2:40" s="323" customFormat="1" ht="14" x14ac:dyDescent="0.4">
      <c r="C717" s="322"/>
      <c r="D717" s="322"/>
      <c r="E717" s="324"/>
      <c r="F717" s="324"/>
      <c r="G717" s="325"/>
      <c r="H717" s="325"/>
      <c r="I717" s="325"/>
      <c r="J717" s="325"/>
      <c r="K717" s="325"/>
      <c r="L717" s="325"/>
      <c r="M717" s="325"/>
      <c r="N717" s="325"/>
      <c r="O717" s="325"/>
      <c r="P717" s="325"/>
      <c r="Q717" s="325"/>
      <c r="R717" s="325"/>
      <c r="S717" s="325"/>
      <c r="T717" s="325"/>
      <c r="U717" s="325"/>
      <c r="V717" s="325"/>
      <c r="W717" s="325"/>
      <c r="X717" s="325"/>
      <c r="Y717" s="343"/>
      <c r="Z717" s="343"/>
      <c r="AA717" s="343"/>
      <c r="AB717" s="343"/>
      <c r="AC717" s="343"/>
      <c r="AD717" s="343"/>
      <c r="AE717" s="343"/>
      <c r="AF717" s="343"/>
      <c r="AG717" s="343"/>
      <c r="AH717" s="343"/>
      <c r="AI717" s="343"/>
      <c r="AJ717" s="343"/>
      <c r="AK717" s="325"/>
      <c r="AL717" s="1453">
        <v>1</v>
      </c>
      <c r="AM717" s="1459"/>
      <c r="AN717" s="340"/>
    </row>
    <row r="718" spans="2:40" s="323" customFormat="1" ht="14" x14ac:dyDescent="0.4">
      <c r="B718" s="327" t="s">
        <v>2700</v>
      </c>
      <c r="C718" s="322" t="s">
        <v>2999</v>
      </c>
      <c r="D718" s="322"/>
      <c r="E718" s="324"/>
      <c r="F718" s="324"/>
      <c r="G718" s="325"/>
      <c r="H718" s="325"/>
      <c r="I718" s="325"/>
      <c r="J718" s="325"/>
      <c r="K718" s="325"/>
      <c r="L718" s="325"/>
      <c r="M718" s="325"/>
      <c r="N718" s="325"/>
      <c r="O718" s="325"/>
      <c r="P718" s="325"/>
      <c r="Q718" s="325"/>
      <c r="R718" s="325"/>
      <c r="S718" s="325"/>
      <c r="T718" s="325"/>
      <c r="U718" s="325"/>
      <c r="V718" s="325"/>
      <c r="W718" s="325"/>
      <c r="X718" s="325"/>
      <c r="Y718" s="344"/>
      <c r="Z718" s="344"/>
      <c r="AA718" s="344"/>
      <c r="AB718" s="344"/>
      <c r="AC718" s="344"/>
      <c r="AD718" s="325"/>
      <c r="AE718" s="325"/>
      <c r="AF718" s="344"/>
      <c r="AG718" s="344"/>
      <c r="AH718" s="344"/>
      <c r="AI718" s="344"/>
      <c r="AJ718" s="344"/>
      <c r="AK718" s="325"/>
      <c r="AL718" s="1453">
        <v>1</v>
      </c>
      <c r="AM718" s="1456"/>
      <c r="AN718" s="326"/>
    </row>
    <row r="719" spans="2:40" s="323" customFormat="1" ht="16" customHeight="1" x14ac:dyDescent="0.4">
      <c r="C719" s="1510"/>
      <c r="D719" s="1511"/>
      <c r="E719" s="1512"/>
      <c r="F719" s="1512"/>
      <c r="G719" s="1513"/>
      <c r="H719" s="1513"/>
      <c r="I719" s="1513"/>
      <c r="J719" s="1513"/>
      <c r="K719" s="1513"/>
      <c r="L719" s="1513"/>
      <c r="M719" s="1514"/>
      <c r="N719" s="1514"/>
      <c r="O719" s="1514"/>
      <c r="P719" s="1514"/>
      <c r="Q719" s="1514"/>
      <c r="R719" s="1514"/>
      <c r="S719" s="1514"/>
      <c r="T719" s="1514"/>
      <c r="U719" s="1514"/>
      <c r="V719" s="1514"/>
      <c r="W719" s="1514"/>
      <c r="X719" s="1515"/>
      <c r="Y719" s="2531" t="s">
        <v>283</v>
      </c>
      <c r="Z719" s="2531"/>
      <c r="AA719" s="2531"/>
      <c r="AB719" s="2531"/>
      <c r="AC719" s="2531"/>
      <c r="AD719" s="2532"/>
      <c r="AE719" s="1514"/>
      <c r="AF719" s="2530" t="s">
        <v>284</v>
      </c>
      <c r="AG719" s="2531"/>
      <c r="AH719" s="2531"/>
      <c r="AI719" s="2531"/>
      <c r="AJ719" s="2532"/>
      <c r="AK719" s="1874"/>
      <c r="AL719" s="1453">
        <f>IF(AL724&gt;0,1,0)</f>
        <v>0</v>
      </c>
      <c r="AM719" s="1461"/>
      <c r="AN719" s="337" t="s">
        <v>2791</v>
      </c>
    </row>
    <row r="720" spans="2:40" s="311" customFormat="1" x14ac:dyDescent="0.4">
      <c r="C720" s="1369" t="s">
        <v>3000</v>
      </c>
      <c r="D720" s="1360"/>
      <c r="E720" s="1362"/>
      <c r="F720" s="1362"/>
      <c r="G720" s="1375"/>
      <c r="H720" s="1375"/>
      <c r="I720" s="1375"/>
      <c r="J720" s="1375"/>
      <c r="K720" s="1375"/>
      <c r="L720" s="1375"/>
      <c r="M720" s="1375"/>
      <c r="N720" s="1375"/>
      <c r="O720" s="1375"/>
      <c r="P720" s="1375"/>
      <c r="Q720" s="1375"/>
      <c r="R720" s="1375"/>
      <c r="S720" s="1375"/>
      <c r="T720" s="1375"/>
      <c r="U720" s="1375"/>
      <c r="V720" s="1375"/>
      <c r="W720" s="1375"/>
      <c r="X720" s="1375"/>
      <c r="Y720" s="2536"/>
      <c r="Z720" s="2536"/>
      <c r="AA720" s="2536"/>
      <c r="AB720" s="2536"/>
      <c r="AC720" s="2536"/>
      <c r="AD720" s="2536"/>
      <c r="AE720" s="1375"/>
      <c r="AF720" s="2536"/>
      <c r="AG720" s="2536"/>
      <c r="AH720" s="2536"/>
      <c r="AI720" s="2536"/>
      <c r="AJ720" s="2536"/>
      <c r="AK720" s="1376"/>
      <c r="AL720" s="1453">
        <f>IF(SUM(Y720:AK720)&gt;1,1,0)</f>
        <v>0</v>
      </c>
      <c r="AM720" s="1456"/>
      <c r="AN720" s="317"/>
    </row>
    <row r="721" spans="2:40" s="311" customFormat="1" x14ac:dyDescent="0.4">
      <c r="C721" s="1370" t="s">
        <v>1365</v>
      </c>
      <c r="D721" s="1363"/>
      <c r="E721" s="1365"/>
      <c r="F721" s="1365"/>
      <c r="G721" s="1377"/>
      <c r="H721" s="1377"/>
      <c r="I721" s="1377"/>
      <c r="J721" s="1377"/>
      <c r="K721" s="1377"/>
      <c r="L721" s="1377"/>
      <c r="M721" s="1377"/>
      <c r="N721" s="1377"/>
      <c r="O721" s="1377"/>
      <c r="P721" s="1377"/>
      <c r="Q721" s="1377"/>
      <c r="R721" s="1377"/>
      <c r="S721" s="1377"/>
      <c r="T721" s="1377"/>
      <c r="U721" s="1377"/>
      <c r="V721" s="1377"/>
      <c r="W721" s="1377"/>
      <c r="X721" s="1377"/>
      <c r="Y721" s="2521"/>
      <c r="Z721" s="2521"/>
      <c r="AA721" s="2521"/>
      <c r="AB721" s="2521"/>
      <c r="AC721" s="2521"/>
      <c r="AD721" s="2521"/>
      <c r="AE721" s="1377"/>
      <c r="AF721" s="2521"/>
      <c r="AG721" s="2521"/>
      <c r="AH721" s="2521"/>
      <c r="AI721" s="2521"/>
      <c r="AJ721" s="2521"/>
      <c r="AK721" s="1379"/>
      <c r="AL721" s="1453">
        <f>IF(SUM(Y721:AK721)&gt;1,1,0)</f>
        <v>0</v>
      </c>
      <c r="AM721" s="1456"/>
      <c r="AN721" s="317"/>
    </row>
    <row r="722" spans="2:40" s="311" customFormat="1" x14ac:dyDescent="0.4">
      <c r="C722" s="1370" t="s">
        <v>1366</v>
      </c>
      <c r="D722" s="1363"/>
      <c r="E722" s="1365"/>
      <c r="F722" s="1365"/>
      <c r="G722" s="1377"/>
      <c r="H722" s="1377"/>
      <c r="I722" s="1377"/>
      <c r="J722" s="1377"/>
      <c r="K722" s="1377"/>
      <c r="L722" s="1377"/>
      <c r="M722" s="1377"/>
      <c r="N722" s="1377"/>
      <c r="O722" s="1377"/>
      <c r="P722" s="1377"/>
      <c r="Q722" s="1377"/>
      <c r="R722" s="1377"/>
      <c r="S722" s="1377"/>
      <c r="T722" s="1377"/>
      <c r="U722" s="1377"/>
      <c r="V722" s="1377"/>
      <c r="W722" s="1377"/>
      <c r="X722" s="1377"/>
      <c r="Y722" s="2521"/>
      <c r="Z722" s="2521"/>
      <c r="AA722" s="2521"/>
      <c r="AB722" s="2521"/>
      <c r="AC722" s="2521"/>
      <c r="AD722" s="2521"/>
      <c r="AE722" s="1377"/>
      <c r="AF722" s="2521"/>
      <c r="AG722" s="2521"/>
      <c r="AH722" s="2521"/>
      <c r="AI722" s="2521"/>
      <c r="AJ722" s="2521"/>
      <c r="AK722" s="1379"/>
      <c r="AL722" s="1453">
        <f>IF(SUM(Y722:AK722)&gt;1,1,0)</f>
        <v>0</v>
      </c>
      <c r="AM722" s="1456"/>
      <c r="AN722" s="317"/>
    </row>
    <row r="723" spans="2:40" s="311" customFormat="1" x14ac:dyDescent="0.4">
      <c r="C723" s="1370" t="s">
        <v>1220</v>
      </c>
      <c r="D723" s="1363"/>
      <c r="E723" s="1365"/>
      <c r="F723" s="1365"/>
      <c r="G723" s="1377"/>
      <c r="H723" s="1377"/>
      <c r="I723" s="1377"/>
      <c r="J723" s="1377"/>
      <c r="K723" s="1377"/>
      <c r="L723" s="1377"/>
      <c r="M723" s="1377"/>
      <c r="N723" s="1377"/>
      <c r="O723" s="1377"/>
      <c r="P723" s="1377"/>
      <c r="Q723" s="1377"/>
      <c r="R723" s="1377"/>
      <c r="S723" s="1377"/>
      <c r="T723" s="1377"/>
      <c r="U723" s="1377"/>
      <c r="V723" s="1377"/>
      <c r="W723" s="1377"/>
      <c r="X723" s="1377"/>
      <c r="Y723" s="2521"/>
      <c r="Z723" s="2521"/>
      <c r="AA723" s="2521"/>
      <c r="AB723" s="2521"/>
      <c r="AC723" s="2521"/>
      <c r="AD723" s="2521"/>
      <c r="AE723" s="1377"/>
      <c r="AF723" s="2521"/>
      <c r="AG723" s="2521"/>
      <c r="AH723" s="2521"/>
      <c r="AI723" s="2521"/>
      <c r="AJ723" s="2521"/>
      <c r="AK723" s="1379"/>
      <c r="AL723" s="1453">
        <f>IF(SUM(Y723:AK723)&gt;1,1,0)</f>
        <v>0</v>
      </c>
      <c r="AM723" s="1456"/>
      <c r="AN723" s="317"/>
    </row>
    <row r="724" spans="2:40" s="323" customFormat="1" x14ac:dyDescent="0.4">
      <c r="C724" s="1372"/>
      <c r="D724" s="1391"/>
      <c r="E724" s="1373"/>
      <c r="F724" s="1374"/>
      <c r="G724" s="1380"/>
      <c r="H724" s="1380"/>
      <c r="I724" s="1380"/>
      <c r="J724" s="1380"/>
      <c r="K724" s="1380" t="s">
        <v>331</v>
      </c>
      <c r="L724" s="1380"/>
      <c r="M724" s="1380"/>
      <c r="N724" s="1380"/>
      <c r="O724" s="1380"/>
      <c r="P724" s="1380"/>
      <c r="Q724" s="1380"/>
      <c r="R724" s="1380"/>
      <c r="S724" s="1380"/>
      <c r="T724" s="1380"/>
      <c r="U724" s="1380"/>
      <c r="V724" s="1380"/>
      <c r="W724" s="1380"/>
      <c r="X724" s="1380"/>
      <c r="Y724" s="2537">
        <f>+VLOOKUP(AM724,Bang_CDSPS,6,0)</f>
        <v>0</v>
      </c>
      <c r="Z724" s="2537"/>
      <c r="AA724" s="2537"/>
      <c r="AB724" s="2537"/>
      <c r="AC724" s="2537"/>
      <c r="AD724" s="2537"/>
      <c r="AE724" s="1399"/>
      <c r="AF724" s="2537">
        <v>0</v>
      </c>
      <c r="AG724" s="2537"/>
      <c r="AH724" s="2537"/>
      <c r="AI724" s="2537"/>
      <c r="AJ724" s="2537"/>
      <c r="AK724" s="1382"/>
      <c r="AL724" s="1453">
        <f>IF(SUM(Y724:AK724)&gt;1,1,0)</f>
        <v>0</v>
      </c>
      <c r="AM724" s="1459">
        <v>811</v>
      </c>
      <c r="AN724" s="340"/>
    </row>
    <row r="725" spans="2:40" s="323" customFormat="1" ht="14" x14ac:dyDescent="0.4">
      <c r="C725" s="322"/>
      <c r="D725" s="322"/>
      <c r="E725" s="324"/>
      <c r="F725" s="324"/>
      <c r="G725" s="325"/>
      <c r="H725" s="325"/>
      <c r="I725" s="325"/>
      <c r="J725" s="325"/>
      <c r="K725" s="325"/>
      <c r="L725" s="325"/>
      <c r="M725" s="325"/>
      <c r="N725" s="325"/>
      <c r="O725" s="325"/>
      <c r="P725" s="325"/>
      <c r="Q725" s="325"/>
      <c r="R725" s="325"/>
      <c r="S725" s="325"/>
      <c r="T725" s="325"/>
      <c r="U725" s="325"/>
      <c r="V725" s="325"/>
      <c r="W725" s="325"/>
      <c r="X725" s="325"/>
      <c r="Y725" s="343"/>
      <c r="Z725" s="343"/>
      <c r="AA725" s="343"/>
      <c r="AB725" s="343"/>
      <c r="AC725" s="343"/>
      <c r="AD725" s="343"/>
      <c r="AE725" s="343"/>
      <c r="AF725" s="343"/>
      <c r="AG725" s="343"/>
      <c r="AH725" s="343"/>
      <c r="AI725" s="343"/>
      <c r="AJ725" s="343"/>
      <c r="AK725" s="325"/>
      <c r="AL725" s="1453">
        <v>1</v>
      </c>
      <c r="AM725" s="1459"/>
      <c r="AN725" s="340"/>
    </row>
    <row r="726" spans="2:40" s="323" customFormat="1" ht="14" x14ac:dyDescent="0.4">
      <c r="B726" s="327" t="s">
        <v>2702</v>
      </c>
      <c r="C726" s="322" t="s">
        <v>3001</v>
      </c>
      <c r="D726" s="322"/>
      <c r="E726" s="324"/>
      <c r="F726" s="324"/>
      <c r="G726" s="325"/>
      <c r="H726" s="325"/>
      <c r="I726" s="325"/>
      <c r="J726" s="325"/>
      <c r="K726" s="325"/>
      <c r="L726" s="325"/>
      <c r="M726" s="325"/>
      <c r="N726" s="325"/>
      <c r="O726" s="325"/>
      <c r="P726" s="325"/>
      <c r="Q726" s="325"/>
      <c r="R726" s="325"/>
      <c r="S726" s="325"/>
      <c r="T726" s="325"/>
      <c r="U726" s="325"/>
      <c r="V726" s="325"/>
      <c r="W726" s="325"/>
      <c r="X726" s="325"/>
      <c r="Y726" s="344"/>
      <c r="Z726" s="344"/>
      <c r="AA726" s="344"/>
      <c r="AB726" s="344"/>
      <c r="AC726" s="344"/>
      <c r="AD726" s="325"/>
      <c r="AE726" s="325"/>
      <c r="AF726" s="344"/>
      <c r="AG726" s="344"/>
      <c r="AH726" s="344"/>
      <c r="AI726" s="344"/>
      <c r="AJ726" s="344"/>
      <c r="AK726" s="325"/>
      <c r="AL726" s="1453">
        <v>1</v>
      </c>
      <c r="AM726" s="1459"/>
      <c r="AN726" s="340"/>
    </row>
    <row r="727" spans="2:40" s="323" customFormat="1" ht="16" customHeight="1" x14ac:dyDescent="0.4">
      <c r="C727" s="1510"/>
      <c r="D727" s="1511"/>
      <c r="E727" s="1512"/>
      <c r="F727" s="1512"/>
      <c r="G727" s="1513"/>
      <c r="H727" s="1513"/>
      <c r="I727" s="1513"/>
      <c r="J727" s="1513"/>
      <c r="K727" s="1513"/>
      <c r="L727" s="1513"/>
      <c r="M727" s="1514"/>
      <c r="N727" s="1514"/>
      <c r="O727" s="1514"/>
      <c r="P727" s="1514"/>
      <c r="Q727" s="1514"/>
      <c r="R727" s="1514"/>
      <c r="S727" s="1514"/>
      <c r="T727" s="1514"/>
      <c r="U727" s="1514"/>
      <c r="V727" s="1514"/>
      <c r="W727" s="1514"/>
      <c r="X727" s="1515"/>
      <c r="Y727" s="2531" t="s">
        <v>283</v>
      </c>
      <c r="Z727" s="2531"/>
      <c r="AA727" s="2531"/>
      <c r="AB727" s="2531"/>
      <c r="AC727" s="2531"/>
      <c r="AD727" s="2532"/>
      <c r="AE727" s="1514"/>
      <c r="AF727" s="2530" t="s">
        <v>284</v>
      </c>
      <c r="AG727" s="2531"/>
      <c r="AH727" s="2531"/>
      <c r="AI727" s="2531"/>
      <c r="AJ727" s="2532"/>
      <c r="AK727" s="1874"/>
      <c r="AL727" s="1453">
        <f>IF(SUM(AL728:AL748)&gt;0,1,0)</f>
        <v>0</v>
      </c>
      <c r="AM727" s="1459"/>
      <c r="AN727" s="340"/>
    </row>
    <row r="728" spans="2:40" s="311" customFormat="1" x14ac:dyDescent="0.4">
      <c r="C728" s="1369" t="s">
        <v>3002</v>
      </c>
      <c r="D728" s="1360"/>
      <c r="E728" s="1362"/>
      <c r="F728" s="1362"/>
      <c r="G728" s="1375"/>
      <c r="H728" s="1375"/>
      <c r="I728" s="1375"/>
      <c r="J728" s="1375"/>
      <c r="K728" s="1375"/>
      <c r="L728" s="1375"/>
      <c r="M728" s="1375"/>
      <c r="N728" s="1375"/>
      <c r="O728" s="1375"/>
      <c r="P728" s="1375"/>
      <c r="Q728" s="1375"/>
      <c r="R728" s="1375"/>
      <c r="S728" s="1375"/>
      <c r="T728" s="1375"/>
      <c r="U728" s="1375"/>
      <c r="V728" s="1375"/>
      <c r="W728" s="1375"/>
      <c r="X728" s="1375"/>
      <c r="Y728" s="2528">
        <f>SUM(Y729:AC735)</f>
        <v>0</v>
      </c>
      <c r="Z728" s="2528"/>
      <c r="AA728" s="2528"/>
      <c r="AB728" s="2528"/>
      <c r="AC728" s="2528"/>
      <c r="AD728" s="2528"/>
      <c r="AE728" s="1392"/>
      <c r="AF728" s="2528">
        <f>SUM(AF729:AJ735)</f>
        <v>0</v>
      </c>
      <c r="AG728" s="2528"/>
      <c r="AH728" s="2528"/>
      <c r="AI728" s="2528"/>
      <c r="AJ728" s="2528"/>
      <c r="AK728" s="1376"/>
      <c r="AL728" s="1453">
        <f>IF(SUM(Y728:AK728)&gt;1,1,0)</f>
        <v>0</v>
      </c>
      <c r="AM728" s="1459"/>
      <c r="AN728" s="340"/>
    </row>
    <row r="729" spans="2:40" s="311" customFormat="1" x14ac:dyDescent="0.4">
      <c r="C729" s="1388"/>
      <c r="D729" s="1363" t="s">
        <v>3003</v>
      </c>
      <c r="E729" s="1365"/>
      <c r="F729" s="1365"/>
      <c r="G729" s="1377"/>
      <c r="H729" s="1377"/>
      <c r="I729" s="1377"/>
      <c r="J729" s="1377"/>
      <c r="K729" s="1377"/>
      <c r="L729" s="1377"/>
      <c r="M729" s="1377"/>
      <c r="N729" s="1377"/>
      <c r="O729" s="1377"/>
      <c r="P729" s="1377"/>
      <c r="Q729" s="1377"/>
      <c r="R729" s="1377"/>
      <c r="S729" s="1377"/>
      <c r="T729" s="1377"/>
      <c r="U729" s="1377"/>
      <c r="V729" s="1377"/>
      <c r="W729" s="1377"/>
      <c r="X729" s="1377"/>
      <c r="Y729" s="2529">
        <f t="shared" ref="Y729:Y735" si="46">+VLOOKUP(AM729,Bang_CDSPS,6,0)</f>
        <v>0</v>
      </c>
      <c r="Z729" s="2529"/>
      <c r="AA729" s="2529"/>
      <c r="AB729" s="2529"/>
      <c r="AC729" s="2529"/>
      <c r="AD729" s="2529"/>
      <c r="AE729" s="1393"/>
      <c r="AF729" s="2529">
        <f t="shared" ref="AF729:AF735" si="47">+VLOOKUP(AM729,Bang_CDSPSNT,6,0)</f>
        <v>0</v>
      </c>
      <c r="AG729" s="2529"/>
      <c r="AH729" s="2529"/>
      <c r="AI729" s="2529"/>
      <c r="AJ729" s="2529"/>
      <c r="AK729" s="1379"/>
      <c r="AL729" s="1453">
        <f t="shared" ref="AL729:AL735" si="48">IF(SUM(Y729:AJ729)&gt;1,1,0)</f>
        <v>0</v>
      </c>
      <c r="AM729" s="1459">
        <v>6411</v>
      </c>
      <c r="AN729" s="340"/>
    </row>
    <row r="730" spans="2:40" s="311" customFormat="1" x14ac:dyDescent="0.4">
      <c r="C730" s="1388"/>
      <c r="D730" s="1363" t="s">
        <v>3004</v>
      </c>
      <c r="E730" s="1365"/>
      <c r="F730" s="1365"/>
      <c r="G730" s="1377"/>
      <c r="H730" s="1377"/>
      <c r="I730" s="1377"/>
      <c r="J730" s="1377"/>
      <c r="K730" s="1377"/>
      <c r="L730" s="1377"/>
      <c r="M730" s="1377"/>
      <c r="N730" s="1377"/>
      <c r="O730" s="1377"/>
      <c r="P730" s="1377"/>
      <c r="Q730" s="1377"/>
      <c r="R730" s="1377"/>
      <c r="S730" s="1377"/>
      <c r="T730" s="1377"/>
      <c r="U730" s="1377"/>
      <c r="V730" s="1377"/>
      <c r="W730" s="1377"/>
      <c r="X730" s="1377"/>
      <c r="Y730" s="2529">
        <f t="shared" si="46"/>
        <v>0</v>
      </c>
      <c r="Z730" s="2529"/>
      <c r="AA730" s="2529"/>
      <c r="AB730" s="2529"/>
      <c r="AC730" s="2529"/>
      <c r="AD730" s="2529"/>
      <c r="AE730" s="1393"/>
      <c r="AF730" s="2529">
        <f t="shared" si="47"/>
        <v>0</v>
      </c>
      <c r="AG730" s="2529"/>
      <c r="AH730" s="2529"/>
      <c r="AI730" s="2529"/>
      <c r="AJ730" s="2529"/>
      <c r="AK730" s="1379"/>
      <c r="AL730" s="1453">
        <f t="shared" si="48"/>
        <v>0</v>
      </c>
      <c r="AM730" s="1459">
        <v>6412</v>
      </c>
      <c r="AN730" s="340"/>
    </row>
    <row r="731" spans="2:40" s="311" customFormat="1" x14ac:dyDescent="0.4">
      <c r="C731" s="1388"/>
      <c r="D731" s="1363" t="s">
        <v>3005</v>
      </c>
      <c r="E731" s="1365"/>
      <c r="F731" s="1365"/>
      <c r="G731" s="1377"/>
      <c r="H731" s="1377"/>
      <c r="I731" s="1377"/>
      <c r="J731" s="1377"/>
      <c r="K731" s="1377"/>
      <c r="L731" s="1377"/>
      <c r="M731" s="1377"/>
      <c r="N731" s="1377"/>
      <c r="O731" s="1377"/>
      <c r="P731" s="1377"/>
      <c r="Q731" s="1377"/>
      <c r="R731" s="1377"/>
      <c r="S731" s="1377"/>
      <c r="T731" s="1377"/>
      <c r="U731" s="1377"/>
      <c r="V731" s="1377"/>
      <c r="W731" s="1377"/>
      <c r="X731" s="1377"/>
      <c r="Y731" s="2529">
        <f t="shared" si="46"/>
        <v>0</v>
      </c>
      <c r="Z731" s="2529"/>
      <c r="AA731" s="2529"/>
      <c r="AB731" s="2529"/>
      <c r="AC731" s="2529"/>
      <c r="AD731" s="2529"/>
      <c r="AE731" s="1393"/>
      <c r="AF731" s="2529">
        <f t="shared" si="47"/>
        <v>0</v>
      </c>
      <c r="AG731" s="2529"/>
      <c r="AH731" s="2529"/>
      <c r="AI731" s="2529"/>
      <c r="AJ731" s="2529"/>
      <c r="AK731" s="1379"/>
      <c r="AL731" s="1453">
        <f t="shared" si="48"/>
        <v>0</v>
      </c>
      <c r="AM731" s="1459">
        <v>6413</v>
      </c>
      <c r="AN731" s="340"/>
    </row>
    <row r="732" spans="2:40" s="311" customFormat="1" x14ac:dyDescent="0.4">
      <c r="C732" s="1388"/>
      <c r="D732" s="1363" t="s">
        <v>3006</v>
      </c>
      <c r="E732" s="1365"/>
      <c r="F732" s="1365"/>
      <c r="G732" s="1377"/>
      <c r="H732" s="1377"/>
      <c r="I732" s="1377"/>
      <c r="J732" s="1377"/>
      <c r="K732" s="1377"/>
      <c r="L732" s="1377"/>
      <c r="M732" s="1377"/>
      <c r="N732" s="1377"/>
      <c r="O732" s="1377"/>
      <c r="P732" s="1377"/>
      <c r="Q732" s="1377"/>
      <c r="R732" s="1377"/>
      <c r="S732" s="1377"/>
      <c r="T732" s="1377"/>
      <c r="U732" s="1377"/>
      <c r="V732" s="1377"/>
      <c r="W732" s="1377"/>
      <c r="X732" s="1377"/>
      <c r="Y732" s="2529">
        <f t="shared" si="46"/>
        <v>0</v>
      </c>
      <c r="Z732" s="2529"/>
      <c r="AA732" s="2529"/>
      <c r="AB732" s="2529"/>
      <c r="AC732" s="2529"/>
      <c r="AD732" s="2529"/>
      <c r="AE732" s="1393"/>
      <c r="AF732" s="2529">
        <f t="shared" si="47"/>
        <v>0</v>
      </c>
      <c r="AG732" s="2529"/>
      <c r="AH732" s="2529"/>
      <c r="AI732" s="2529"/>
      <c r="AJ732" s="2529"/>
      <c r="AK732" s="1379"/>
      <c r="AL732" s="1453">
        <f t="shared" si="48"/>
        <v>0</v>
      </c>
      <c r="AM732" s="1459">
        <v>6414</v>
      </c>
      <c r="AN732" s="340"/>
    </row>
    <row r="733" spans="2:40" s="311" customFormat="1" x14ac:dyDescent="0.4">
      <c r="C733" s="1388"/>
      <c r="D733" s="1363" t="s">
        <v>3007</v>
      </c>
      <c r="E733" s="1365"/>
      <c r="F733" s="1365"/>
      <c r="G733" s="1377"/>
      <c r="H733" s="1377"/>
      <c r="I733" s="1377"/>
      <c r="J733" s="1377"/>
      <c r="K733" s="1377"/>
      <c r="L733" s="1377"/>
      <c r="M733" s="1377"/>
      <c r="N733" s="1377"/>
      <c r="O733" s="1377"/>
      <c r="P733" s="1377"/>
      <c r="Q733" s="1377"/>
      <c r="R733" s="1377"/>
      <c r="S733" s="1377"/>
      <c r="T733" s="1377"/>
      <c r="U733" s="1377"/>
      <c r="V733" s="1377"/>
      <c r="W733" s="1377"/>
      <c r="X733" s="1377"/>
      <c r="Y733" s="2529">
        <f t="shared" ref="Y733" si="49">+VLOOKUP(AM733,Bang_CDSPS,6,0)</f>
        <v>0</v>
      </c>
      <c r="Z733" s="2529"/>
      <c r="AA733" s="2529"/>
      <c r="AB733" s="2529"/>
      <c r="AC733" s="2529"/>
      <c r="AD733" s="2529"/>
      <c r="AE733" s="1393"/>
      <c r="AF733" s="2529">
        <f t="shared" ref="AF733" si="50">+VLOOKUP(AM733,Bang_CDSPSNT,6,0)</f>
        <v>0</v>
      </c>
      <c r="AG733" s="2529"/>
      <c r="AH733" s="2529"/>
      <c r="AI733" s="2529"/>
      <c r="AJ733" s="2529"/>
      <c r="AK733" s="1379"/>
      <c r="AL733" s="1453">
        <f t="shared" si="48"/>
        <v>0</v>
      </c>
      <c r="AM733" s="1459">
        <v>6415</v>
      </c>
      <c r="AN733" s="340"/>
    </row>
    <row r="734" spans="2:40" s="311" customFormat="1" x14ac:dyDescent="0.4">
      <c r="C734" s="1388"/>
      <c r="D734" s="1363" t="s">
        <v>3008</v>
      </c>
      <c r="E734" s="1365"/>
      <c r="F734" s="1365"/>
      <c r="G734" s="1377"/>
      <c r="H734" s="1377"/>
      <c r="I734" s="1377"/>
      <c r="J734" s="1377"/>
      <c r="K734" s="1377"/>
      <c r="L734" s="1377"/>
      <c r="M734" s="1377"/>
      <c r="N734" s="1377"/>
      <c r="O734" s="1377"/>
      <c r="P734" s="1377"/>
      <c r="Q734" s="1377"/>
      <c r="R734" s="1377"/>
      <c r="S734" s="1377"/>
      <c r="T734" s="1377"/>
      <c r="U734" s="1377"/>
      <c r="V734" s="1377"/>
      <c r="W734" s="1377"/>
      <c r="X734" s="1377"/>
      <c r="Y734" s="2529">
        <f t="shared" si="46"/>
        <v>0</v>
      </c>
      <c r="Z734" s="2529"/>
      <c r="AA734" s="2529"/>
      <c r="AB734" s="2529"/>
      <c r="AC734" s="2529"/>
      <c r="AD734" s="2529"/>
      <c r="AE734" s="1393"/>
      <c r="AF734" s="2529">
        <f t="shared" si="47"/>
        <v>0</v>
      </c>
      <c r="AG734" s="2529"/>
      <c r="AH734" s="2529"/>
      <c r="AI734" s="2529"/>
      <c r="AJ734" s="2529"/>
      <c r="AK734" s="1379"/>
      <c r="AL734" s="1453">
        <f t="shared" si="48"/>
        <v>0</v>
      </c>
      <c r="AM734" s="1459">
        <v>6417</v>
      </c>
      <c r="AN734" s="340"/>
    </row>
    <row r="735" spans="2:40" s="311" customFormat="1" x14ac:dyDescent="0.4">
      <c r="C735" s="1388"/>
      <c r="D735" s="1363" t="s">
        <v>3009</v>
      </c>
      <c r="E735" s="1365"/>
      <c r="F735" s="1365"/>
      <c r="G735" s="1377"/>
      <c r="H735" s="1377"/>
      <c r="I735" s="1377"/>
      <c r="J735" s="1377"/>
      <c r="K735" s="1377"/>
      <c r="L735" s="1377"/>
      <c r="M735" s="1377"/>
      <c r="N735" s="1377"/>
      <c r="O735" s="1377"/>
      <c r="P735" s="1377"/>
      <c r="Q735" s="1377"/>
      <c r="R735" s="1377"/>
      <c r="S735" s="1377"/>
      <c r="T735" s="1377"/>
      <c r="U735" s="1377"/>
      <c r="V735" s="1377"/>
      <c r="W735" s="1377"/>
      <c r="X735" s="1377"/>
      <c r="Y735" s="2529">
        <f t="shared" si="46"/>
        <v>0</v>
      </c>
      <c r="Z735" s="2529"/>
      <c r="AA735" s="2529"/>
      <c r="AB735" s="2529"/>
      <c r="AC735" s="2529"/>
      <c r="AD735" s="2529"/>
      <c r="AE735" s="1393"/>
      <c r="AF735" s="2529">
        <f t="shared" si="47"/>
        <v>0</v>
      </c>
      <c r="AG735" s="2529"/>
      <c r="AH735" s="2529"/>
      <c r="AI735" s="2529"/>
      <c r="AJ735" s="2529"/>
      <c r="AK735" s="1379"/>
      <c r="AL735" s="1453">
        <f t="shared" si="48"/>
        <v>0</v>
      </c>
      <c r="AM735" s="1459">
        <v>6418</v>
      </c>
      <c r="AN735" s="340"/>
    </row>
    <row r="736" spans="2:40" s="311" customFormat="1" x14ac:dyDescent="0.4">
      <c r="C736" s="1370" t="s">
        <v>3010</v>
      </c>
      <c r="D736" s="1363"/>
      <c r="E736" s="1365"/>
      <c r="F736" s="1365"/>
      <c r="G736" s="1377"/>
      <c r="H736" s="1377"/>
      <c r="I736" s="1377"/>
      <c r="J736" s="1377"/>
      <c r="K736" s="1377"/>
      <c r="L736" s="1377"/>
      <c r="M736" s="1377"/>
      <c r="N736" s="1377"/>
      <c r="O736" s="1377"/>
      <c r="P736" s="1377"/>
      <c r="Q736" s="1377"/>
      <c r="R736" s="1377"/>
      <c r="S736" s="1377"/>
      <c r="T736" s="1377"/>
      <c r="U736" s="1377"/>
      <c r="V736" s="1377"/>
      <c r="W736" s="1377"/>
      <c r="X736" s="1377"/>
      <c r="Y736" s="2529">
        <f>SUM(Y737:AC744)</f>
        <v>0</v>
      </c>
      <c r="Z736" s="2529"/>
      <c r="AA736" s="2529"/>
      <c r="AB736" s="2529"/>
      <c r="AC736" s="2529"/>
      <c r="AD736" s="2529"/>
      <c r="AE736" s="1393"/>
      <c r="AF736" s="2529">
        <f>SUM(AF737:AJ744)</f>
        <v>0</v>
      </c>
      <c r="AG736" s="2529"/>
      <c r="AH736" s="2529"/>
      <c r="AI736" s="2529"/>
      <c r="AJ736" s="2529"/>
      <c r="AK736" s="1379"/>
      <c r="AL736" s="1453">
        <f>IF(SUM(Y736:AK736)&gt;1,1,0)</f>
        <v>0</v>
      </c>
      <c r="AM736" s="1459"/>
      <c r="AN736" s="340"/>
    </row>
    <row r="737" spans="2:48" s="311" customFormat="1" x14ac:dyDescent="0.4">
      <c r="C737" s="1388"/>
      <c r="D737" s="1363" t="s">
        <v>3011</v>
      </c>
      <c r="E737" s="1365"/>
      <c r="F737" s="1365"/>
      <c r="G737" s="1377"/>
      <c r="H737" s="1377"/>
      <c r="I737" s="1377"/>
      <c r="J737" s="1377"/>
      <c r="K737" s="1377"/>
      <c r="L737" s="1377"/>
      <c r="M737" s="1377"/>
      <c r="N737" s="1377"/>
      <c r="O737" s="1377"/>
      <c r="P737" s="1377"/>
      <c r="Q737" s="1377"/>
      <c r="R737" s="1377"/>
      <c r="S737" s="1377"/>
      <c r="T737" s="1377"/>
      <c r="U737" s="1377"/>
      <c r="V737" s="1377"/>
      <c r="W737" s="1377"/>
      <c r="X737" s="1377"/>
      <c r="Y737" s="2529">
        <f t="shared" ref="Y737:Y744" si="51">+VLOOKUP(AM737,Bang_CDSPS,6,0)</f>
        <v>0</v>
      </c>
      <c r="Z737" s="2529"/>
      <c r="AA737" s="2529"/>
      <c r="AB737" s="2529"/>
      <c r="AC737" s="2529"/>
      <c r="AD737" s="2529"/>
      <c r="AE737" s="1393"/>
      <c r="AF737" s="2529">
        <f t="shared" ref="AF737:AF744" si="52">+VLOOKUP(AM737,Bang_CDSPSNT,6,0)</f>
        <v>0</v>
      </c>
      <c r="AG737" s="2529"/>
      <c r="AH737" s="2529"/>
      <c r="AI737" s="2529"/>
      <c r="AJ737" s="2529"/>
      <c r="AK737" s="1379"/>
      <c r="AL737" s="1453">
        <f t="shared" ref="AL737:AL744" si="53">IF(SUM(Y737:AJ737)&gt;1,1,0)</f>
        <v>0</v>
      </c>
      <c r="AM737" s="1459">
        <v>6421</v>
      </c>
      <c r="AN737" s="340"/>
    </row>
    <row r="738" spans="2:48" s="311" customFormat="1" x14ac:dyDescent="0.4">
      <c r="C738" s="1388"/>
      <c r="D738" s="1363" t="s">
        <v>3012</v>
      </c>
      <c r="E738" s="1365"/>
      <c r="F738" s="1365"/>
      <c r="G738" s="1377"/>
      <c r="H738" s="1377"/>
      <c r="I738" s="1377"/>
      <c r="J738" s="1377"/>
      <c r="K738" s="1377"/>
      <c r="L738" s="1377"/>
      <c r="M738" s="1377"/>
      <c r="N738" s="1377"/>
      <c r="O738" s="1377"/>
      <c r="P738" s="1377"/>
      <c r="Q738" s="1377"/>
      <c r="R738" s="1377"/>
      <c r="S738" s="1377"/>
      <c r="T738" s="1377"/>
      <c r="U738" s="1377"/>
      <c r="V738" s="1377"/>
      <c r="W738" s="1377"/>
      <c r="X738" s="1377"/>
      <c r="Y738" s="2529">
        <f t="shared" si="51"/>
        <v>0</v>
      </c>
      <c r="Z738" s="2529"/>
      <c r="AA738" s="2529"/>
      <c r="AB738" s="2529"/>
      <c r="AC738" s="2529"/>
      <c r="AD738" s="2529"/>
      <c r="AE738" s="1393"/>
      <c r="AF738" s="2529">
        <f t="shared" si="52"/>
        <v>0</v>
      </c>
      <c r="AG738" s="2529"/>
      <c r="AH738" s="2529"/>
      <c r="AI738" s="2529"/>
      <c r="AJ738" s="2529"/>
      <c r="AK738" s="1379"/>
      <c r="AL738" s="1453">
        <f t="shared" si="53"/>
        <v>0</v>
      </c>
      <c r="AM738" s="1459">
        <v>6422</v>
      </c>
      <c r="AN738" s="340"/>
    </row>
    <row r="739" spans="2:48" s="311" customFormat="1" x14ac:dyDescent="0.4">
      <c r="C739" s="1388"/>
      <c r="D739" s="1363" t="s">
        <v>3013</v>
      </c>
      <c r="E739" s="1365"/>
      <c r="F739" s="1365"/>
      <c r="G739" s="1377"/>
      <c r="H739" s="1377"/>
      <c r="I739" s="1377"/>
      <c r="J739" s="1377"/>
      <c r="K739" s="1377"/>
      <c r="L739" s="1377"/>
      <c r="M739" s="1377"/>
      <c r="N739" s="1377"/>
      <c r="O739" s="1377"/>
      <c r="P739" s="1377"/>
      <c r="Q739" s="1377"/>
      <c r="R739" s="1377"/>
      <c r="S739" s="1377"/>
      <c r="T739" s="1377"/>
      <c r="U739" s="1377"/>
      <c r="V739" s="1377"/>
      <c r="W739" s="1377"/>
      <c r="X739" s="1377"/>
      <c r="Y739" s="2529">
        <f t="shared" si="51"/>
        <v>0</v>
      </c>
      <c r="Z739" s="2529"/>
      <c r="AA739" s="2529"/>
      <c r="AB739" s="2529"/>
      <c r="AC739" s="2529"/>
      <c r="AD739" s="2529"/>
      <c r="AE739" s="1393"/>
      <c r="AF739" s="2529">
        <f t="shared" si="52"/>
        <v>0</v>
      </c>
      <c r="AG739" s="2529"/>
      <c r="AH739" s="2529"/>
      <c r="AI739" s="2529"/>
      <c r="AJ739" s="2529"/>
      <c r="AK739" s="1379"/>
      <c r="AL739" s="1453">
        <f t="shared" si="53"/>
        <v>0</v>
      </c>
      <c r="AM739" s="1459">
        <v>6423</v>
      </c>
      <c r="AN739" s="340"/>
    </row>
    <row r="740" spans="2:48" s="311" customFormat="1" x14ac:dyDescent="0.4">
      <c r="C740" s="1388"/>
      <c r="D740" s="1363" t="s">
        <v>3006</v>
      </c>
      <c r="E740" s="1365"/>
      <c r="F740" s="1365"/>
      <c r="G740" s="1377"/>
      <c r="H740" s="1377"/>
      <c r="I740" s="1377"/>
      <c r="J740" s="1377"/>
      <c r="K740" s="1377"/>
      <c r="L740" s="1377"/>
      <c r="M740" s="1377"/>
      <c r="N740" s="1377"/>
      <c r="O740" s="1377"/>
      <c r="P740" s="1377"/>
      <c r="Q740" s="1377"/>
      <c r="R740" s="1377"/>
      <c r="S740" s="1377"/>
      <c r="T740" s="1377"/>
      <c r="U740" s="1377"/>
      <c r="V740" s="1377"/>
      <c r="W740" s="1377"/>
      <c r="X740" s="1377"/>
      <c r="Y740" s="2529">
        <f t="shared" si="51"/>
        <v>0</v>
      </c>
      <c r="Z740" s="2529"/>
      <c r="AA740" s="2529"/>
      <c r="AB740" s="2529"/>
      <c r="AC740" s="2529"/>
      <c r="AD740" s="2529"/>
      <c r="AE740" s="1393"/>
      <c r="AF740" s="2529">
        <f t="shared" si="52"/>
        <v>0</v>
      </c>
      <c r="AG740" s="2529"/>
      <c r="AH740" s="2529"/>
      <c r="AI740" s="2529"/>
      <c r="AJ740" s="2529"/>
      <c r="AK740" s="1379"/>
      <c r="AL740" s="1453">
        <f t="shared" si="53"/>
        <v>0</v>
      </c>
      <c r="AM740" s="1459">
        <v>6424</v>
      </c>
      <c r="AN740" s="340"/>
    </row>
    <row r="741" spans="2:48" s="311" customFormat="1" x14ac:dyDescent="0.4">
      <c r="C741" s="1388"/>
      <c r="D741" s="1363" t="s">
        <v>3014</v>
      </c>
      <c r="E741" s="1365"/>
      <c r="F741" s="1365"/>
      <c r="G741" s="1377"/>
      <c r="H741" s="1377"/>
      <c r="I741" s="1377"/>
      <c r="J741" s="1377"/>
      <c r="K741" s="1377"/>
      <c r="L741" s="1377"/>
      <c r="M741" s="1377"/>
      <c r="N741" s="1377"/>
      <c r="O741" s="1377"/>
      <c r="P741" s="1377"/>
      <c r="Q741" s="1377"/>
      <c r="R741" s="1377"/>
      <c r="S741" s="1377"/>
      <c r="T741" s="1377"/>
      <c r="U741" s="1377"/>
      <c r="V741" s="1377"/>
      <c r="W741" s="1377"/>
      <c r="X741" s="1377"/>
      <c r="Y741" s="2529">
        <f t="shared" si="51"/>
        <v>0</v>
      </c>
      <c r="Z741" s="2529"/>
      <c r="AA741" s="2529"/>
      <c r="AB741" s="2529"/>
      <c r="AC741" s="2529"/>
      <c r="AD741" s="2529"/>
      <c r="AE741" s="1393"/>
      <c r="AF741" s="2529">
        <f t="shared" si="52"/>
        <v>0</v>
      </c>
      <c r="AG741" s="2529"/>
      <c r="AH741" s="2529"/>
      <c r="AI741" s="2529"/>
      <c r="AJ741" s="2529"/>
      <c r="AK741" s="1379"/>
      <c r="AL741" s="1453">
        <f t="shared" si="53"/>
        <v>0</v>
      </c>
      <c r="AM741" s="1459">
        <v>6425</v>
      </c>
      <c r="AN741" s="340"/>
    </row>
    <row r="742" spans="2:48" s="311" customFormat="1" x14ac:dyDescent="0.4">
      <c r="C742" s="1388"/>
      <c r="D742" s="1363" t="s">
        <v>3015</v>
      </c>
      <c r="E742" s="1365"/>
      <c r="F742" s="1365"/>
      <c r="G742" s="1377"/>
      <c r="H742" s="1377"/>
      <c r="I742" s="1377"/>
      <c r="J742" s="1377"/>
      <c r="K742" s="1377"/>
      <c r="L742" s="1377"/>
      <c r="M742" s="1377"/>
      <c r="N742" s="1377"/>
      <c r="O742" s="1377"/>
      <c r="P742" s="1377"/>
      <c r="Q742" s="1377"/>
      <c r="R742" s="1377"/>
      <c r="S742" s="1377"/>
      <c r="T742" s="1377"/>
      <c r="U742" s="1377"/>
      <c r="V742" s="1377"/>
      <c r="W742" s="1377"/>
      <c r="X742" s="1377"/>
      <c r="Y742" s="2529">
        <f t="shared" si="51"/>
        <v>0</v>
      </c>
      <c r="Z742" s="2529"/>
      <c r="AA742" s="2529"/>
      <c r="AB742" s="2529"/>
      <c r="AC742" s="2529"/>
      <c r="AD742" s="2529"/>
      <c r="AE742" s="1393"/>
      <c r="AF742" s="2529">
        <f t="shared" si="52"/>
        <v>0</v>
      </c>
      <c r="AG742" s="2529"/>
      <c r="AH742" s="2529"/>
      <c r="AI742" s="2529"/>
      <c r="AJ742" s="2529"/>
      <c r="AK742" s="1379"/>
      <c r="AL742" s="1453">
        <f t="shared" si="53"/>
        <v>0</v>
      </c>
      <c r="AM742" s="1459">
        <v>6426</v>
      </c>
      <c r="AN742" s="340"/>
    </row>
    <row r="743" spans="2:48" s="311" customFormat="1" x14ac:dyDescent="0.4">
      <c r="C743" s="1388"/>
      <c r="D743" s="1363" t="s">
        <v>3008</v>
      </c>
      <c r="E743" s="1365"/>
      <c r="F743" s="1365"/>
      <c r="G743" s="1377"/>
      <c r="H743" s="1377"/>
      <c r="I743" s="1377"/>
      <c r="J743" s="1377"/>
      <c r="K743" s="1377"/>
      <c r="L743" s="1377"/>
      <c r="M743" s="1377"/>
      <c r="N743" s="1377"/>
      <c r="O743" s="1377"/>
      <c r="P743" s="1377"/>
      <c r="Q743" s="1377"/>
      <c r="R743" s="1377"/>
      <c r="S743" s="1377"/>
      <c r="T743" s="1377"/>
      <c r="U743" s="1377"/>
      <c r="V743" s="1377"/>
      <c r="W743" s="1377"/>
      <c r="X743" s="1377"/>
      <c r="Y743" s="2529">
        <f t="shared" si="51"/>
        <v>0</v>
      </c>
      <c r="Z743" s="2529"/>
      <c r="AA743" s="2529"/>
      <c r="AB743" s="2529"/>
      <c r="AC743" s="2529"/>
      <c r="AD743" s="2529"/>
      <c r="AE743" s="1393"/>
      <c r="AF743" s="2529">
        <f t="shared" si="52"/>
        <v>0</v>
      </c>
      <c r="AG743" s="2529"/>
      <c r="AH743" s="2529"/>
      <c r="AI743" s="2529"/>
      <c r="AJ743" s="2529"/>
      <c r="AK743" s="1379"/>
      <c r="AL743" s="1453">
        <f t="shared" si="53"/>
        <v>0</v>
      </c>
      <c r="AM743" s="1459">
        <v>6427</v>
      </c>
      <c r="AN743" s="340"/>
    </row>
    <row r="744" spans="2:48" s="311" customFormat="1" x14ac:dyDescent="0.4">
      <c r="C744" s="1388"/>
      <c r="D744" s="1363" t="s">
        <v>3009</v>
      </c>
      <c r="E744" s="1365"/>
      <c r="F744" s="1365"/>
      <c r="G744" s="1377"/>
      <c r="H744" s="1377"/>
      <c r="I744" s="1377"/>
      <c r="J744" s="1377"/>
      <c r="K744" s="1377"/>
      <c r="L744" s="1377"/>
      <c r="M744" s="1377"/>
      <c r="N744" s="1377"/>
      <c r="O744" s="1377"/>
      <c r="P744" s="1377"/>
      <c r="Q744" s="1377"/>
      <c r="R744" s="1377"/>
      <c r="S744" s="1377"/>
      <c r="T744" s="1377"/>
      <c r="U744" s="1377"/>
      <c r="V744" s="1377"/>
      <c r="W744" s="1377"/>
      <c r="X744" s="1377"/>
      <c r="Y744" s="2529">
        <f t="shared" si="51"/>
        <v>0</v>
      </c>
      <c r="Z744" s="2529"/>
      <c r="AA744" s="2529"/>
      <c r="AB744" s="2529"/>
      <c r="AC744" s="2529"/>
      <c r="AD744" s="2529"/>
      <c r="AE744" s="1393"/>
      <c r="AF744" s="2529">
        <f t="shared" si="52"/>
        <v>0</v>
      </c>
      <c r="AG744" s="2529"/>
      <c r="AH744" s="2529"/>
      <c r="AI744" s="2529"/>
      <c r="AJ744" s="2529"/>
      <c r="AK744" s="1379"/>
      <c r="AL744" s="1453">
        <f t="shared" si="53"/>
        <v>0</v>
      </c>
      <c r="AM744" s="1459">
        <v>6428</v>
      </c>
      <c r="AN744" s="340"/>
    </row>
    <row r="745" spans="2:48" s="311" customFormat="1" x14ac:dyDescent="0.4">
      <c r="C745" s="1370" t="s">
        <v>1367</v>
      </c>
      <c r="D745" s="1363"/>
      <c r="E745" s="1365"/>
      <c r="F745" s="1365"/>
      <c r="G745" s="1377"/>
      <c r="H745" s="1377"/>
      <c r="I745" s="1377"/>
      <c r="J745" s="1377"/>
      <c r="K745" s="1377"/>
      <c r="L745" s="1377"/>
      <c r="M745" s="1377"/>
      <c r="N745" s="1377"/>
      <c r="O745" s="1377"/>
      <c r="P745" s="1377"/>
      <c r="Q745" s="1377"/>
      <c r="R745" s="1377"/>
      <c r="S745" s="1377"/>
      <c r="T745" s="1377"/>
      <c r="U745" s="1377"/>
      <c r="V745" s="1377"/>
      <c r="W745" s="1377"/>
      <c r="X745" s="1377"/>
      <c r="Y745" s="2521"/>
      <c r="Z745" s="2521"/>
      <c r="AA745" s="2521"/>
      <c r="AB745" s="2521"/>
      <c r="AC745" s="2521"/>
      <c r="AD745" s="1377"/>
      <c r="AE745" s="1377"/>
      <c r="AF745" s="2521"/>
      <c r="AG745" s="2521"/>
      <c r="AH745" s="2521"/>
      <c r="AI745" s="2521"/>
      <c r="AJ745" s="2521"/>
      <c r="AK745" s="1379"/>
      <c r="AL745" s="1453">
        <f>IF(SUM(Y745:AK745)&gt;1,1,0)</f>
        <v>0</v>
      </c>
      <c r="AM745" s="1458" t="s">
        <v>2791</v>
      </c>
      <c r="AN745" s="317"/>
    </row>
    <row r="746" spans="2:48" s="311" customFormat="1" x14ac:dyDescent="0.4">
      <c r="C746" s="1388"/>
      <c r="D746" s="1363" t="s">
        <v>1368</v>
      </c>
      <c r="E746" s="1365"/>
      <c r="F746" s="1365"/>
      <c r="G746" s="1377"/>
      <c r="H746" s="1377"/>
      <c r="I746" s="1377"/>
      <c r="J746" s="1377"/>
      <c r="K746" s="1377"/>
      <c r="L746" s="1377"/>
      <c r="M746" s="1377"/>
      <c r="N746" s="1377"/>
      <c r="O746" s="1377"/>
      <c r="P746" s="1377"/>
      <c r="Q746" s="1377"/>
      <c r="R746" s="1377"/>
      <c r="S746" s="1377"/>
      <c r="T746" s="1377"/>
      <c r="U746" s="1377"/>
      <c r="V746" s="1377"/>
      <c r="W746" s="1377"/>
      <c r="X746" s="1377"/>
      <c r="Y746" s="2521"/>
      <c r="Z746" s="2521"/>
      <c r="AA746" s="2521"/>
      <c r="AB746" s="2521"/>
      <c r="AC746" s="2521"/>
      <c r="AD746" s="1377"/>
      <c r="AE746" s="1377"/>
      <c r="AF746" s="2521"/>
      <c r="AG746" s="2521"/>
      <c r="AH746" s="2521"/>
      <c r="AI746" s="2521"/>
      <c r="AJ746" s="2521"/>
      <c r="AK746" s="1379"/>
      <c r="AL746" s="1453">
        <f>IF(SUM(Y746:AK746)&gt;1,1,0)</f>
        <v>0</v>
      </c>
      <c r="AM746" s="1456"/>
      <c r="AN746" s="317"/>
    </row>
    <row r="747" spans="2:48" s="311" customFormat="1" x14ac:dyDescent="0.4">
      <c r="C747" s="1388"/>
      <c r="D747" s="1363" t="s">
        <v>1369</v>
      </c>
      <c r="E747" s="1365"/>
      <c r="F747" s="1365"/>
      <c r="G747" s="1377"/>
      <c r="H747" s="1377"/>
      <c r="I747" s="1377"/>
      <c r="J747" s="1377"/>
      <c r="K747" s="1377"/>
      <c r="L747" s="1377"/>
      <c r="M747" s="1377"/>
      <c r="N747" s="1377"/>
      <c r="O747" s="1377"/>
      <c r="P747" s="1377"/>
      <c r="Q747" s="1377"/>
      <c r="R747" s="1377"/>
      <c r="S747" s="1377"/>
      <c r="T747" s="1377"/>
      <c r="U747" s="1377"/>
      <c r="V747" s="1377"/>
      <c r="W747" s="1377"/>
      <c r="X747" s="1377"/>
      <c r="Y747" s="2521"/>
      <c r="Z747" s="2521"/>
      <c r="AA747" s="2521"/>
      <c r="AB747" s="2521"/>
      <c r="AC747" s="2521"/>
      <c r="AD747" s="1377"/>
      <c r="AE747" s="1377"/>
      <c r="AF747" s="2521"/>
      <c r="AG747" s="2521"/>
      <c r="AH747" s="2521"/>
      <c r="AI747" s="2521"/>
      <c r="AJ747" s="2521"/>
      <c r="AK747" s="1379"/>
      <c r="AL747" s="1453">
        <f>IF(SUM(Y747:AK747)&gt;1,1,0)</f>
        <v>0</v>
      </c>
      <c r="AM747" s="1456"/>
      <c r="AN747" s="317"/>
    </row>
    <row r="748" spans="2:48" s="311" customFormat="1" x14ac:dyDescent="0.4">
      <c r="C748" s="1390"/>
      <c r="D748" s="1391" t="s">
        <v>1370</v>
      </c>
      <c r="E748" s="1374"/>
      <c r="F748" s="1374"/>
      <c r="G748" s="1380"/>
      <c r="H748" s="1380"/>
      <c r="I748" s="1380"/>
      <c r="J748" s="1380"/>
      <c r="K748" s="1380"/>
      <c r="L748" s="1380"/>
      <c r="M748" s="1380"/>
      <c r="N748" s="1380"/>
      <c r="O748" s="1380"/>
      <c r="P748" s="1380"/>
      <c r="Q748" s="1380"/>
      <c r="R748" s="1380"/>
      <c r="S748" s="1380"/>
      <c r="T748" s="1380"/>
      <c r="U748" s="1380"/>
      <c r="V748" s="1380"/>
      <c r="W748" s="1380"/>
      <c r="X748" s="1380"/>
      <c r="Y748" s="2522"/>
      <c r="Z748" s="2522"/>
      <c r="AA748" s="2522"/>
      <c r="AB748" s="2522"/>
      <c r="AC748" s="2522"/>
      <c r="AD748" s="1380"/>
      <c r="AE748" s="1380"/>
      <c r="AF748" s="2522"/>
      <c r="AG748" s="2522"/>
      <c r="AH748" s="2522"/>
      <c r="AI748" s="2522"/>
      <c r="AJ748" s="2522"/>
      <c r="AK748" s="1382"/>
      <c r="AL748" s="1453">
        <f>IF(SUM(Y748:AK748)&gt;1,1,0)</f>
        <v>0</v>
      </c>
      <c r="AM748" s="1456"/>
      <c r="AN748" s="317"/>
    </row>
    <row r="749" spans="2:48" s="311" customFormat="1" ht="14" x14ac:dyDescent="0.4">
      <c r="D749" s="313"/>
      <c r="E749" s="314"/>
      <c r="F749" s="314"/>
      <c r="G749" s="315"/>
      <c r="H749" s="315"/>
      <c r="I749" s="315"/>
      <c r="J749" s="315"/>
      <c r="K749" s="315"/>
      <c r="L749" s="315"/>
      <c r="M749" s="315"/>
      <c r="N749" s="315"/>
      <c r="O749" s="315"/>
      <c r="P749" s="315"/>
      <c r="Q749" s="315"/>
      <c r="R749" s="315"/>
      <c r="S749" s="315"/>
      <c r="T749" s="315"/>
      <c r="U749" s="315"/>
      <c r="V749" s="315"/>
      <c r="W749" s="315"/>
      <c r="X749" s="315"/>
      <c r="Y749" s="345"/>
      <c r="Z749" s="345"/>
      <c r="AA749" s="345"/>
      <c r="AB749" s="345"/>
      <c r="AC749" s="345"/>
      <c r="AD749" s="315"/>
      <c r="AE749" s="315"/>
      <c r="AF749" s="345"/>
      <c r="AG749" s="345"/>
      <c r="AH749" s="345"/>
      <c r="AI749" s="345"/>
      <c r="AJ749" s="345"/>
      <c r="AK749" s="315"/>
      <c r="AL749" s="1453">
        <v>1</v>
      </c>
      <c r="AM749" s="1456"/>
      <c r="AN749" s="317"/>
    </row>
    <row r="750" spans="2:48" s="311" customFormat="1" ht="14" x14ac:dyDescent="0.4">
      <c r="B750" s="327" t="s">
        <v>2730</v>
      </c>
      <c r="C750" s="322" t="s">
        <v>3016</v>
      </c>
      <c r="D750" s="313"/>
      <c r="E750" s="314"/>
      <c r="F750" s="314"/>
      <c r="G750" s="315"/>
      <c r="H750" s="315"/>
      <c r="I750" s="315"/>
      <c r="J750" s="315"/>
      <c r="K750" s="315"/>
      <c r="L750" s="315"/>
      <c r="M750" s="315"/>
      <c r="N750" s="315"/>
      <c r="O750" s="315"/>
      <c r="P750" s="315"/>
      <c r="Q750" s="315"/>
      <c r="R750" s="315"/>
      <c r="S750" s="315"/>
      <c r="T750" s="315"/>
      <c r="U750" s="315"/>
      <c r="V750" s="315"/>
      <c r="W750" s="315"/>
      <c r="X750" s="315"/>
      <c r="Y750" s="358"/>
      <c r="Z750" s="358"/>
      <c r="AA750" s="358"/>
      <c r="AB750" s="358"/>
      <c r="AC750" s="358"/>
      <c r="AD750" s="353"/>
      <c r="AE750" s="353"/>
      <c r="AF750" s="358"/>
      <c r="AG750" s="358"/>
      <c r="AH750" s="358"/>
      <c r="AI750" s="358"/>
      <c r="AJ750" s="358"/>
      <c r="AK750" s="315"/>
      <c r="AL750" s="1453">
        <v>1</v>
      </c>
      <c r="AM750" s="1456"/>
      <c r="AN750" s="317"/>
    </row>
    <row r="751" spans="2:48" s="323" customFormat="1" ht="16" customHeight="1" x14ac:dyDescent="0.4">
      <c r="C751" s="1510"/>
      <c r="D751" s="1511"/>
      <c r="E751" s="1512"/>
      <c r="F751" s="1512"/>
      <c r="G751" s="1513"/>
      <c r="H751" s="1513"/>
      <c r="I751" s="1513"/>
      <c r="J751" s="1513"/>
      <c r="K751" s="1513"/>
      <c r="L751" s="1513"/>
      <c r="M751" s="1514"/>
      <c r="N751" s="1514"/>
      <c r="O751" s="1514"/>
      <c r="P751" s="1514"/>
      <c r="Q751" s="1514"/>
      <c r="R751" s="1514"/>
      <c r="S751" s="1514"/>
      <c r="T751" s="1514"/>
      <c r="U751" s="1514"/>
      <c r="V751" s="1514"/>
      <c r="W751" s="1514"/>
      <c r="X751" s="1515"/>
      <c r="Y751" s="2531" t="s">
        <v>283</v>
      </c>
      <c r="Z751" s="2531"/>
      <c r="AA751" s="2531"/>
      <c r="AB751" s="2531"/>
      <c r="AC751" s="2531"/>
      <c r="AD751" s="2532"/>
      <c r="AE751" s="1514"/>
      <c r="AF751" s="2530" t="s">
        <v>284</v>
      </c>
      <c r="AG751" s="2531"/>
      <c r="AH751" s="2531"/>
      <c r="AI751" s="2531"/>
      <c r="AJ751" s="2532"/>
      <c r="AK751" s="1874"/>
      <c r="AL751" s="1453">
        <f>IF(AL757&gt;0,1,0)</f>
        <v>0</v>
      </c>
      <c r="AM751" s="1456"/>
      <c r="AN751" s="326"/>
    </row>
    <row r="752" spans="2:48" s="311" customFormat="1" x14ac:dyDescent="0.4">
      <c r="C752" s="1369" t="s">
        <v>1371</v>
      </c>
      <c r="D752" s="1360"/>
      <c r="E752" s="1362"/>
      <c r="F752" s="1362"/>
      <c r="G752" s="1375"/>
      <c r="H752" s="1375"/>
      <c r="I752" s="1375"/>
      <c r="J752" s="1375"/>
      <c r="K752" s="1375"/>
      <c r="L752" s="1375"/>
      <c r="M752" s="1375"/>
      <c r="N752" s="1375"/>
      <c r="O752" s="1375"/>
      <c r="P752" s="1375"/>
      <c r="Q752" s="1375"/>
      <c r="R752" s="1375"/>
      <c r="S752" s="1375"/>
      <c r="T752" s="1375"/>
      <c r="U752" s="1375"/>
      <c r="V752" s="1375"/>
      <c r="W752" s="1375"/>
      <c r="X752" s="1375"/>
      <c r="Y752" s="2528">
        <f>+VLOOKUP(AM752,Bang_CDSPS,6,0)</f>
        <v>0</v>
      </c>
      <c r="Z752" s="2528"/>
      <c r="AA752" s="2528"/>
      <c r="AB752" s="2528"/>
      <c r="AC752" s="2528"/>
      <c r="AD752" s="2528"/>
      <c r="AE752" s="1392"/>
      <c r="AF752" s="2528">
        <v>0</v>
      </c>
      <c r="AG752" s="2528"/>
      <c r="AH752" s="2528"/>
      <c r="AI752" s="2528"/>
      <c r="AJ752" s="2528"/>
      <c r="AK752" s="1376"/>
      <c r="AL752" s="1453">
        <f t="shared" ref="AL752:AL757" si="54">IF(SUM(Y752:AK752)&gt;1,1,0)</f>
        <v>0</v>
      </c>
      <c r="AM752" s="1459">
        <v>621</v>
      </c>
      <c r="AN752" s="340"/>
      <c r="AO752" s="335"/>
      <c r="AP752" s="335"/>
      <c r="AQ752" s="335"/>
      <c r="AR752" s="335"/>
      <c r="AS752" s="335"/>
      <c r="AT752" s="335"/>
      <c r="AU752" s="335"/>
      <c r="AV752" s="335"/>
    </row>
    <row r="753" spans="3:48" s="311" customFormat="1" x14ac:dyDescent="0.4">
      <c r="C753" s="1370" t="s">
        <v>1372</v>
      </c>
      <c r="D753" s="1363"/>
      <c r="E753" s="1365"/>
      <c r="F753" s="1365"/>
      <c r="G753" s="1377"/>
      <c r="H753" s="1377"/>
      <c r="I753" s="1377"/>
      <c r="J753" s="1377"/>
      <c r="K753" s="1377"/>
      <c r="L753" s="1377"/>
      <c r="M753" s="1377"/>
      <c r="N753" s="1377"/>
      <c r="O753" s="1377"/>
      <c r="P753" s="1377"/>
      <c r="Q753" s="1377"/>
      <c r="R753" s="1377"/>
      <c r="S753" s="1377"/>
      <c r="T753" s="1377"/>
      <c r="U753" s="1377"/>
      <c r="V753" s="1377"/>
      <c r="W753" s="1377"/>
      <c r="X753" s="1377"/>
      <c r="Y753" s="2529">
        <f>+VLOOKUP(AM753,Bang_CDSPS,6,0)+VLOOKUP(AN753,Bang_CDSPS,6,0)+VLOOKUP(AO753,Bang_CDSPS,6,0)</f>
        <v>0</v>
      </c>
      <c r="Z753" s="2529"/>
      <c r="AA753" s="2529"/>
      <c r="AB753" s="2529"/>
      <c r="AC753" s="2529"/>
      <c r="AD753" s="2529"/>
      <c r="AE753" s="1393"/>
      <c r="AF753" s="2529">
        <v>0</v>
      </c>
      <c r="AG753" s="2529"/>
      <c r="AH753" s="2529"/>
      <c r="AI753" s="2529"/>
      <c r="AJ753" s="2529"/>
      <c r="AK753" s="1379"/>
      <c r="AL753" s="1453">
        <f t="shared" si="54"/>
        <v>0</v>
      </c>
      <c r="AM753" s="1459">
        <v>622</v>
      </c>
      <c r="AN753" s="340">
        <v>6411</v>
      </c>
      <c r="AO753" s="335">
        <v>6421</v>
      </c>
      <c r="AP753" s="335"/>
      <c r="AQ753" s="335"/>
      <c r="AR753" s="335"/>
      <c r="AS753" s="335"/>
      <c r="AT753" s="335"/>
      <c r="AU753" s="335"/>
      <c r="AV753" s="335"/>
    </row>
    <row r="754" spans="3:48" s="311" customFormat="1" x14ac:dyDescent="0.4">
      <c r="C754" s="1370" t="s">
        <v>1373</v>
      </c>
      <c r="D754" s="1363"/>
      <c r="E754" s="1365"/>
      <c r="F754" s="1365"/>
      <c r="G754" s="1377"/>
      <c r="H754" s="1377"/>
      <c r="I754" s="1377"/>
      <c r="J754" s="1377"/>
      <c r="K754" s="1377"/>
      <c r="L754" s="1377"/>
      <c r="M754" s="1377"/>
      <c r="N754" s="1377"/>
      <c r="O754" s="1377"/>
      <c r="P754" s="1377"/>
      <c r="Q754" s="1377"/>
      <c r="R754" s="1377"/>
      <c r="S754" s="1377"/>
      <c r="T754" s="1377"/>
      <c r="U754" s="1377"/>
      <c r="V754" s="1377"/>
      <c r="W754" s="1377"/>
      <c r="X754" s="1377"/>
      <c r="Y754" s="2529">
        <f>+VLOOKUP(AM754,Bang_CDSPS,6,0)+VLOOKUP(AN754,Bang_CDSPS,6,0)+VLOOKUP(AO754,Bang_CDSPS,6,0)</f>
        <v>0</v>
      </c>
      <c r="Z754" s="2529"/>
      <c r="AA754" s="2529"/>
      <c r="AB754" s="2529"/>
      <c r="AC754" s="2529"/>
      <c r="AD754" s="2529"/>
      <c r="AE754" s="1393"/>
      <c r="AF754" s="2529">
        <v>0</v>
      </c>
      <c r="AG754" s="2529"/>
      <c r="AH754" s="2529"/>
      <c r="AI754" s="2529"/>
      <c r="AJ754" s="2529"/>
      <c r="AK754" s="1379"/>
      <c r="AL754" s="1453">
        <f t="shared" si="54"/>
        <v>0</v>
      </c>
      <c r="AM754" s="1459">
        <v>6274</v>
      </c>
      <c r="AN754" s="340">
        <v>6414</v>
      </c>
      <c r="AO754" s="335">
        <v>6424</v>
      </c>
      <c r="AP754" s="335"/>
      <c r="AQ754" s="335"/>
      <c r="AR754" s="335"/>
      <c r="AS754" s="335"/>
      <c r="AT754" s="335"/>
      <c r="AU754" s="335"/>
      <c r="AV754" s="335"/>
    </row>
    <row r="755" spans="3:48" s="311" customFormat="1" x14ac:dyDescent="0.4">
      <c r="C755" s="1370" t="s">
        <v>1374</v>
      </c>
      <c r="D755" s="1363"/>
      <c r="E755" s="1365"/>
      <c r="F755" s="1365"/>
      <c r="G755" s="1377"/>
      <c r="H755" s="1377"/>
      <c r="I755" s="1377"/>
      <c r="J755" s="1377"/>
      <c r="K755" s="1377"/>
      <c r="L755" s="1377"/>
      <c r="M755" s="1377"/>
      <c r="N755" s="1377"/>
      <c r="O755" s="1377"/>
      <c r="P755" s="1377"/>
      <c r="Q755" s="1377"/>
      <c r="R755" s="1377"/>
      <c r="S755" s="1377"/>
      <c r="T755" s="1377"/>
      <c r="U755" s="1377"/>
      <c r="V755" s="1377"/>
      <c r="W755" s="1377"/>
      <c r="X755" s="1377"/>
      <c r="Y755" s="2529">
        <f>+VLOOKUP(AM755,Bang_CDSPS,6,0)+VLOOKUP(AN755,Bang_CDSPS,6,0)+VLOOKUP(AO755,Bang_CDSPS,6,0)</f>
        <v>0</v>
      </c>
      <c r="Z755" s="2529"/>
      <c r="AA755" s="2529"/>
      <c r="AB755" s="2529"/>
      <c r="AC755" s="2529"/>
      <c r="AD755" s="2529"/>
      <c r="AE755" s="1393"/>
      <c r="AF755" s="2529">
        <v>0</v>
      </c>
      <c r="AG755" s="2529"/>
      <c r="AH755" s="2529"/>
      <c r="AI755" s="2529"/>
      <c r="AJ755" s="2529"/>
      <c r="AK755" s="1379"/>
      <c r="AL755" s="1453">
        <f t="shared" si="54"/>
        <v>0</v>
      </c>
      <c r="AM755" s="1459">
        <v>6277</v>
      </c>
      <c r="AN755" s="340">
        <v>6417</v>
      </c>
      <c r="AO755" s="335">
        <v>6427</v>
      </c>
      <c r="AP755" s="335"/>
      <c r="AQ755" s="335"/>
      <c r="AR755" s="335"/>
      <c r="AS755" s="335"/>
      <c r="AT755" s="335"/>
      <c r="AU755" s="335"/>
      <c r="AV755" s="335"/>
    </row>
    <row r="756" spans="3:48" s="311" customFormat="1" x14ac:dyDescent="0.4">
      <c r="C756" s="1370" t="s">
        <v>1375</v>
      </c>
      <c r="D756" s="1363"/>
      <c r="E756" s="1365"/>
      <c r="F756" s="1365"/>
      <c r="G756" s="1377"/>
      <c r="H756" s="1377"/>
      <c r="I756" s="1377"/>
      <c r="J756" s="1377"/>
      <c r="K756" s="1377"/>
      <c r="L756" s="1377"/>
      <c r="M756" s="1377"/>
      <c r="N756" s="1377"/>
      <c r="O756" s="1377"/>
      <c r="P756" s="1377"/>
      <c r="Q756" s="1377"/>
      <c r="R756" s="1377"/>
      <c r="S756" s="1377"/>
      <c r="T756" s="1377"/>
      <c r="U756" s="1377"/>
      <c r="V756" s="1377"/>
      <c r="W756" s="1377"/>
      <c r="X756" s="1377"/>
      <c r="Y756" s="2529">
        <f>+VLOOKUP(AM756,Bang_CDSPS,6,0)+VLOOKUP(AN756,Bang_CDSPS,6,0)+VLOOKUP(AO756,Bang_CDSPS,6,0)</f>
        <v>0</v>
      </c>
      <c r="Z756" s="2529"/>
      <c r="AA756" s="2529"/>
      <c r="AB756" s="2529"/>
      <c r="AC756" s="2529"/>
      <c r="AD756" s="2529"/>
      <c r="AE756" s="1393"/>
      <c r="AF756" s="2529">
        <v>0</v>
      </c>
      <c r="AG756" s="2529"/>
      <c r="AH756" s="2529"/>
      <c r="AI756" s="2529"/>
      <c r="AJ756" s="2529"/>
      <c r="AK756" s="1379"/>
      <c r="AL756" s="1453">
        <f t="shared" si="54"/>
        <v>0</v>
      </c>
      <c r="AM756" s="1459">
        <v>6278</v>
      </c>
      <c r="AN756" s="340">
        <v>6418</v>
      </c>
      <c r="AO756" s="335">
        <v>6428</v>
      </c>
      <c r="AP756" s="335"/>
      <c r="AQ756" s="335"/>
      <c r="AR756" s="335"/>
      <c r="AS756" s="335"/>
      <c r="AT756" s="335"/>
      <c r="AU756" s="335"/>
      <c r="AV756" s="335"/>
    </row>
    <row r="757" spans="3:48" s="323" customFormat="1" x14ac:dyDescent="0.4">
      <c r="C757" s="1370"/>
      <c r="D757" s="1363"/>
      <c r="E757" s="1364"/>
      <c r="F757" s="1365"/>
      <c r="G757" s="1377"/>
      <c r="H757" s="1377"/>
      <c r="I757" s="1377"/>
      <c r="J757" s="1377"/>
      <c r="K757" s="1377" t="s">
        <v>331</v>
      </c>
      <c r="L757" s="1377"/>
      <c r="M757" s="1377"/>
      <c r="N757" s="1377"/>
      <c r="O757" s="1377"/>
      <c r="P757" s="1377"/>
      <c r="Q757" s="1377"/>
      <c r="R757" s="1377"/>
      <c r="S757" s="1377"/>
      <c r="T757" s="1377"/>
      <c r="U757" s="1377"/>
      <c r="V757" s="1377"/>
      <c r="W757" s="1377"/>
      <c r="X757" s="1377"/>
      <c r="Y757" s="2529">
        <f>SUM(Y752:AC756)</f>
        <v>0</v>
      </c>
      <c r="Z757" s="2529"/>
      <c r="AA757" s="2529"/>
      <c r="AB757" s="2529"/>
      <c r="AC757" s="2529"/>
      <c r="AD757" s="2529"/>
      <c r="AE757" s="1393"/>
      <c r="AF757" s="2529">
        <f>SUM(AF752:AJ756)</f>
        <v>0</v>
      </c>
      <c r="AG757" s="2529"/>
      <c r="AH757" s="2529"/>
      <c r="AI757" s="2529"/>
      <c r="AJ757" s="2529"/>
      <c r="AK757" s="1379"/>
      <c r="AL757" s="1453">
        <f t="shared" si="54"/>
        <v>0</v>
      </c>
      <c r="AM757" s="1456"/>
      <c r="AN757" s="326"/>
    </row>
    <row r="758" spans="3:48" s="311" customFormat="1" ht="24" customHeight="1" x14ac:dyDescent="0.4">
      <c r="C758" s="2539" t="s">
        <v>3070</v>
      </c>
      <c r="D758" s="2540"/>
      <c r="E758" s="2540"/>
      <c r="F758" s="2540"/>
      <c r="G758" s="2541"/>
      <c r="H758" s="2541"/>
      <c r="I758" s="2541"/>
      <c r="J758" s="2541"/>
      <c r="K758" s="2541"/>
      <c r="L758" s="2541"/>
      <c r="M758" s="2541"/>
      <c r="N758" s="2541"/>
      <c r="O758" s="2541"/>
      <c r="P758" s="2541"/>
      <c r="Q758" s="2541"/>
      <c r="R758" s="2541"/>
      <c r="S758" s="2541"/>
      <c r="T758" s="2541"/>
      <c r="U758" s="2541"/>
      <c r="V758" s="2541"/>
      <c r="W758" s="2541"/>
      <c r="X758" s="2541"/>
      <c r="Y758" s="2541"/>
      <c r="Z758" s="2541"/>
      <c r="AA758" s="2541"/>
      <c r="AB758" s="2541"/>
      <c r="AC758" s="2541"/>
      <c r="AD758" s="2541"/>
      <c r="AE758" s="2541"/>
      <c r="AF758" s="2541"/>
      <c r="AG758" s="2541"/>
      <c r="AH758" s="2541"/>
      <c r="AI758" s="2541"/>
      <c r="AJ758" s="2541"/>
      <c r="AK758" s="1379"/>
      <c r="AL758" s="1453">
        <v>0</v>
      </c>
      <c r="AM758" s="1456"/>
      <c r="AN758" s="317"/>
    </row>
    <row r="759" spans="3:48" s="311" customFormat="1" x14ac:dyDescent="0.4">
      <c r="C759" s="1370" t="s">
        <v>3017</v>
      </c>
      <c r="D759" s="1363"/>
      <c r="E759" s="1365"/>
      <c r="F759" s="1365"/>
      <c r="G759" s="1377"/>
      <c r="H759" s="1377"/>
      <c r="I759" s="1377"/>
      <c r="J759" s="1377"/>
      <c r="K759" s="1377"/>
      <c r="L759" s="1377"/>
      <c r="M759" s="1377"/>
      <c r="N759" s="1377"/>
      <c r="O759" s="1377"/>
      <c r="P759" s="1377"/>
      <c r="Q759" s="1377"/>
      <c r="R759" s="1377"/>
      <c r="S759" s="1377"/>
      <c r="T759" s="1377"/>
      <c r="U759" s="1377"/>
      <c r="V759" s="1377"/>
      <c r="W759" s="1377"/>
      <c r="X759" s="1377"/>
      <c r="Y759" s="1377"/>
      <c r="Z759" s="1377"/>
      <c r="AA759" s="1377"/>
      <c r="AB759" s="1377"/>
      <c r="AC759" s="1377"/>
      <c r="AD759" s="1377"/>
      <c r="AE759" s="1377"/>
      <c r="AF759" s="1377"/>
      <c r="AG759" s="1377"/>
      <c r="AH759" s="1377"/>
      <c r="AI759" s="1377"/>
      <c r="AJ759" s="1377"/>
      <c r="AK759" s="1379"/>
      <c r="AL759" s="1453">
        <v>0</v>
      </c>
      <c r="AM759" s="1456"/>
      <c r="AN759" s="317"/>
    </row>
    <row r="760" spans="3:48" s="311" customFormat="1" x14ac:dyDescent="0.4">
      <c r="C760" s="1370"/>
      <c r="D760" s="1363" t="s">
        <v>3018</v>
      </c>
      <c r="E760" s="1365"/>
      <c r="F760" s="1365"/>
      <c r="G760" s="1377"/>
      <c r="H760" s="1377"/>
      <c r="I760" s="1377"/>
      <c r="J760" s="1377"/>
      <c r="K760" s="1377"/>
      <c r="L760" s="1377"/>
      <c r="M760" s="1377"/>
      <c r="N760" s="1377"/>
      <c r="O760" s="1377"/>
      <c r="P760" s="1377"/>
      <c r="Q760" s="1377"/>
      <c r="R760" s="1377"/>
      <c r="S760" s="1377"/>
      <c r="T760" s="1377"/>
      <c r="U760" s="1377"/>
      <c r="V760" s="1377"/>
      <c r="W760" s="1377"/>
      <c r="X760" s="1377"/>
      <c r="Y760" s="1377"/>
      <c r="Z760" s="1377"/>
      <c r="AA760" s="1377"/>
      <c r="AB760" s="1377"/>
      <c r="AC760" s="1377"/>
      <c r="AD760" s="1377"/>
      <c r="AE760" s="1377"/>
      <c r="AF760" s="1377"/>
      <c r="AG760" s="1377"/>
      <c r="AH760" s="1377"/>
      <c r="AI760" s="1377"/>
      <c r="AJ760" s="1377"/>
      <c r="AK760" s="1379"/>
      <c r="AL760" s="1453">
        <v>0</v>
      </c>
      <c r="AM760" s="1456"/>
      <c r="AN760" s="317"/>
    </row>
    <row r="761" spans="3:48" s="311" customFormat="1" x14ac:dyDescent="0.4">
      <c r="C761" s="1370"/>
      <c r="D761" s="1363" t="s">
        <v>3019</v>
      </c>
      <c r="E761" s="1365"/>
      <c r="F761" s="1365"/>
      <c r="G761" s="1377"/>
      <c r="H761" s="1377"/>
      <c r="I761" s="1377"/>
      <c r="J761" s="1377"/>
      <c r="K761" s="1377"/>
      <c r="L761" s="1377"/>
      <c r="M761" s="1377"/>
      <c r="N761" s="1377"/>
      <c r="O761" s="1377"/>
      <c r="P761" s="1377"/>
      <c r="Q761" s="1377"/>
      <c r="R761" s="1377"/>
      <c r="S761" s="1377"/>
      <c r="T761" s="1377"/>
      <c r="U761" s="1377"/>
      <c r="V761" s="1377"/>
      <c r="W761" s="1377"/>
      <c r="X761" s="1377"/>
      <c r="Y761" s="1377"/>
      <c r="Z761" s="1377"/>
      <c r="AA761" s="1377"/>
      <c r="AB761" s="1377"/>
      <c r="AC761" s="1377"/>
      <c r="AD761" s="1377"/>
      <c r="AE761" s="1377"/>
      <c r="AF761" s="1377"/>
      <c r="AG761" s="1377"/>
      <c r="AH761" s="1377"/>
      <c r="AI761" s="1377"/>
      <c r="AJ761" s="1377"/>
      <c r="AK761" s="1379"/>
      <c r="AL761" s="1453">
        <v>0</v>
      </c>
      <c r="AM761" s="1456"/>
      <c r="AN761" s="317"/>
    </row>
    <row r="762" spans="3:48" s="311" customFormat="1" x14ac:dyDescent="0.4">
      <c r="C762" s="1370"/>
      <c r="D762" s="1363" t="s">
        <v>3020</v>
      </c>
      <c r="E762" s="1365"/>
      <c r="F762" s="1365"/>
      <c r="G762" s="1377"/>
      <c r="H762" s="1377"/>
      <c r="I762" s="1377"/>
      <c r="J762" s="1377"/>
      <c r="K762" s="1377"/>
      <c r="L762" s="1377"/>
      <c r="M762" s="1377"/>
      <c r="N762" s="1377"/>
      <c r="O762" s="1377"/>
      <c r="P762" s="1377"/>
      <c r="Q762" s="1377"/>
      <c r="R762" s="1377"/>
      <c r="S762" s="1377"/>
      <c r="T762" s="1377"/>
      <c r="U762" s="1377"/>
      <c r="V762" s="1377"/>
      <c r="W762" s="1377"/>
      <c r="X762" s="1377"/>
      <c r="Y762" s="1377"/>
      <c r="Z762" s="1377"/>
      <c r="AA762" s="1377"/>
      <c r="AB762" s="1377"/>
      <c r="AC762" s="1377"/>
      <c r="AD762" s="1377"/>
      <c r="AE762" s="1377"/>
      <c r="AF762" s="1377"/>
      <c r="AG762" s="1377"/>
      <c r="AH762" s="1377"/>
      <c r="AI762" s="1377"/>
      <c r="AJ762" s="1377"/>
      <c r="AK762" s="1379"/>
      <c r="AL762" s="1453">
        <v>0</v>
      </c>
      <c r="AM762" s="1456"/>
      <c r="AN762" s="317"/>
    </row>
    <row r="763" spans="3:48" s="311" customFormat="1" x14ac:dyDescent="0.4">
      <c r="C763" s="1370"/>
      <c r="D763" s="1363" t="s">
        <v>3021</v>
      </c>
      <c r="E763" s="1365"/>
      <c r="F763" s="1365"/>
      <c r="G763" s="1377"/>
      <c r="H763" s="1377"/>
      <c r="I763" s="1377"/>
      <c r="J763" s="1377"/>
      <c r="K763" s="1377"/>
      <c r="L763" s="1377"/>
      <c r="M763" s="1377"/>
      <c r="N763" s="1377"/>
      <c r="O763" s="1377"/>
      <c r="P763" s="1377"/>
      <c r="Q763" s="1377"/>
      <c r="R763" s="1377"/>
      <c r="S763" s="1377"/>
      <c r="T763" s="1377"/>
      <c r="U763" s="1377"/>
      <c r="V763" s="1377"/>
      <c r="W763" s="1377"/>
      <c r="X763" s="1377"/>
      <c r="Y763" s="1377"/>
      <c r="Z763" s="1377"/>
      <c r="AA763" s="1377"/>
      <c r="AB763" s="1377"/>
      <c r="AC763" s="1377"/>
      <c r="AD763" s="1377"/>
      <c r="AE763" s="1377"/>
      <c r="AF763" s="1377"/>
      <c r="AG763" s="1377"/>
      <c r="AH763" s="1377"/>
      <c r="AI763" s="1377"/>
      <c r="AJ763" s="1377"/>
      <c r="AK763" s="1379"/>
      <c r="AL763" s="1453">
        <v>0</v>
      </c>
      <c r="AM763" s="1456"/>
      <c r="AN763" s="317"/>
    </row>
    <row r="764" spans="3:48" s="311" customFormat="1" x14ac:dyDescent="0.4">
      <c r="C764" s="1370"/>
      <c r="D764" s="1363" t="s">
        <v>3022</v>
      </c>
      <c r="E764" s="1365"/>
      <c r="F764" s="1365"/>
      <c r="G764" s="1377"/>
      <c r="H764" s="1377"/>
      <c r="I764" s="1377"/>
      <c r="J764" s="1377"/>
      <c r="K764" s="1377"/>
      <c r="L764" s="1377"/>
      <c r="M764" s="1377"/>
      <c r="N764" s="1377"/>
      <c r="O764" s="1377"/>
      <c r="P764" s="1377"/>
      <c r="Q764" s="1377"/>
      <c r="R764" s="1377"/>
      <c r="S764" s="1377"/>
      <c r="T764" s="1377"/>
      <c r="U764" s="1377"/>
      <c r="V764" s="1377"/>
      <c r="W764" s="1377"/>
      <c r="X764" s="1377"/>
      <c r="Y764" s="1377"/>
      <c r="Z764" s="1377"/>
      <c r="AA764" s="1377"/>
      <c r="AB764" s="1377"/>
      <c r="AC764" s="1377"/>
      <c r="AD764" s="1377"/>
      <c r="AE764" s="1377"/>
      <c r="AF764" s="1377"/>
      <c r="AG764" s="1377"/>
      <c r="AH764" s="1377"/>
      <c r="AI764" s="1377"/>
      <c r="AJ764" s="1377"/>
      <c r="AK764" s="1379"/>
      <c r="AL764" s="1453">
        <v>0</v>
      </c>
      <c r="AM764" s="1456"/>
      <c r="AN764" s="317"/>
    </row>
    <row r="765" spans="3:48" s="311" customFormat="1" x14ac:dyDescent="0.4">
      <c r="C765" s="1370"/>
      <c r="D765" s="1363" t="s">
        <v>3023</v>
      </c>
      <c r="E765" s="1365"/>
      <c r="F765" s="1365"/>
      <c r="G765" s="1377"/>
      <c r="H765" s="1377"/>
      <c r="I765" s="1377"/>
      <c r="J765" s="1377"/>
      <c r="K765" s="1377"/>
      <c r="L765" s="1377"/>
      <c r="M765" s="1377"/>
      <c r="N765" s="1377"/>
      <c r="O765" s="1377"/>
      <c r="P765" s="1377"/>
      <c r="Q765" s="1377"/>
      <c r="R765" s="1377"/>
      <c r="S765" s="1377"/>
      <c r="T765" s="1377"/>
      <c r="U765" s="1377"/>
      <c r="V765" s="1377"/>
      <c r="W765" s="1377"/>
      <c r="X765" s="1377"/>
      <c r="Y765" s="1377"/>
      <c r="Z765" s="1377"/>
      <c r="AA765" s="1377"/>
      <c r="AB765" s="1377"/>
      <c r="AC765" s="1377"/>
      <c r="AD765" s="1377"/>
      <c r="AE765" s="1377"/>
      <c r="AF765" s="1377"/>
      <c r="AG765" s="1377"/>
      <c r="AH765" s="1377"/>
      <c r="AI765" s="1377"/>
      <c r="AJ765" s="1377"/>
      <c r="AK765" s="1379"/>
      <c r="AL765" s="1453">
        <v>0</v>
      </c>
      <c r="AM765" s="1456"/>
      <c r="AN765" s="317"/>
    </row>
    <row r="766" spans="3:48" s="311" customFormat="1" ht="25.5" customHeight="1" x14ac:dyDescent="0.4">
      <c r="C766" s="2539" t="s">
        <v>3024</v>
      </c>
      <c r="D766" s="2540"/>
      <c r="E766" s="2540"/>
      <c r="F766" s="2540"/>
      <c r="G766" s="2541"/>
      <c r="H766" s="2541"/>
      <c r="I766" s="2541"/>
      <c r="J766" s="2541"/>
      <c r="K766" s="2541"/>
      <c r="L766" s="2541"/>
      <c r="M766" s="2541"/>
      <c r="N766" s="2541"/>
      <c r="O766" s="2541"/>
      <c r="P766" s="2541"/>
      <c r="Q766" s="2541"/>
      <c r="R766" s="2541"/>
      <c r="S766" s="2541"/>
      <c r="T766" s="2541"/>
      <c r="U766" s="2541"/>
      <c r="V766" s="2541"/>
      <c r="W766" s="2541"/>
      <c r="X766" s="2541"/>
      <c r="Y766" s="2541"/>
      <c r="Z766" s="2541"/>
      <c r="AA766" s="2541"/>
      <c r="AB766" s="2541"/>
      <c r="AC766" s="2541"/>
      <c r="AD766" s="2541"/>
      <c r="AE766" s="2541"/>
      <c r="AF766" s="2541"/>
      <c r="AG766" s="2541"/>
      <c r="AH766" s="2541"/>
      <c r="AI766" s="2541"/>
      <c r="AJ766" s="2541"/>
      <c r="AK766" s="1379"/>
      <c r="AL766" s="1453">
        <v>0</v>
      </c>
      <c r="AM766" s="1456"/>
      <c r="AN766" s="317"/>
    </row>
    <row r="767" spans="3:48" s="311" customFormat="1" x14ac:dyDescent="0.4">
      <c r="C767" s="1370"/>
      <c r="D767" s="1363" t="s">
        <v>3025</v>
      </c>
      <c r="E767" s="1365"/>
      <c r="F767" s="1365"/>
      <c r="G767" s="1377"/>
      <c r="H767" s="1377"/>
      <c r="I767" s="1377"/>
      <c r="J767" s="1377"/>
      <c r="K767" s="1377"/>
      <c r="L767" s="1377"/>
      <c r="M767" s="1377"/>
      <c r="N767" s="1377"/>
      <c r="O767" s="1377"/>
      <c r="P767" s="1377"/>
      <c r="Q767" s="1377"/>
      <c r="R767" s="1377"/>
      <c r="S767" s="1377"/>
      <c r="T767" s="1377"/>
      <c r="U767" s="1377"/>
      <c r="V767" s="1377"/>
      <c r="W767" s="1377"/>
      <c r="X767" s="1377"/>
      <c r="Y767" s="1377"/>
      <c r="Z767" s="1377"/>
      <c r="AA767" s="1377"/>
      <c r="AB767" s="1377"/>
      <c r="AC767" s="1377"/>
      <c r="AD767" s="1377"/>
      <c r="AE767" s="1377"/>
      <c r="AF767" s="1377"/>
      <c r="AG767" s="1377"/>
      <c r="AH767" s="1377"/>
      <c r="AI767" s="1377"/>
      <c r="AJ767" s="1377"/>
      <c r="AK767" s="1379"/>
      <c r="AL767" s="1453">
        <v>0</v>
      </c>
      <c r="AM767" s="1456"/>
      <c r="AN767" s="317"/>
    </row>
    <row r="768" spans="3:48" s="311" customFormat="1" x14ac:dyDescent="0.4">
      <c r="C768" s="1370"/>
      <c r="D768" s="1363" t="s">
        <v>3026</v>
      </c>
      <c r="E768" s="1365"/>
      <c r="F768" s="1365"/>
      <c r="G768" s="1377"/>
      <c r="H768" s="1377"/>
      <c r="I768" s="1377"/>
      <c r="J768" s="1377"/>
      <c r="K768" s="1377"/>
      <c r="L768" s="1377"/>
      <c r="M768" s="1377"/>
      <c r="N768" s="1377"/>
      <c r="O768" s="1377"/>
      <c r="P768" s="1377"/>
      <c r="Q768" s="1377"/>
      <c r="R768" s="1377"/>
      <c r="S768" s="1377"/>
      <c r="T768" s="1377"/>
      <c r="U768" s="1377"/>
      <c r="V768" s="1377"/>
      <c r="W768" s="1377"/>
      <c r="X768" s="1377"/>
      <c r="Y768" s="1377"/>
      <c r="Z768" s="1377"/>
      <c r="AA768" s="1377"/>
      <c r="AB768" s="1377"/>
      <c r="AC768" s="1377"/>
      <c r="AD768" s="1377"/>
      <c r="AE768" s="1377"/>
      <c r="AF768" s="1377"/>
      <c r="AG768" s="1377"/>
      <c r="AH768" s="1377"/>
      <c r="AI768" s="1377"/>
      <c r="AJ768" s="1377"/>
      <c r="AK768" s="1379"/>
      <c r="AL768" s="1453">
        <v>0</v>
      </c>
      <c r="AM768" s="1456"/>
      <c r="AN768" s="317"/>
    </row>
    <row r="769" spans="2:40" s="311" customFormat="1" x14ac:dyDescent="0.4">
      <c r="C769" s="1370"/>
      <c r="D769" s="1363" t="s">
        <v>3022</v>
      </c>
      <c r="E769" s="1365"/>
      <c r="F769" s="1365"/>
      <c r="G769" s="1377"/>
      <c r="H769" s="1377"/>
      <c r="I769" s="1377"/>
      <c r="J769" s="1377"/>
      <c r="K769" s="1377"/>
      <c r="L769" s="1377"/>
      <c r="M769" s="1377"/>
      <c r="N769" s="1377"/>
      <c r="O769" s="1377"/>
      <c r="P769" s="1377"/>
      <c r="Q769" s="1377"/>
      <c r="R769" s="1377"/>
      <c r="S769" s="1377"/>
      <c r="T769" s="1377"/>
      <c r="U769" s="1377"/>
      <c r="V769" s="1377"/>
      <c r="W769" s="1377"/>
      <c r="X769" s="1377"/>
      <c r="Y769" s="1377"/>
      <c r="Z769" s="1377"/>
      <c r="AA769" s="1377"/>
      <c r="AB769" s="1377"/>
      <c r="AC769" s="1377"/>
      <c r="AD769" s="1377"/>
      <c r="AE769" s="1377"/>
      <c r="AF769" s="1377"/>
      <c r="AG769" s="1377"/>
      <c r="AH769" s="1377"/>
      <c r="AI769" s="1377"/>
      <c r="AJ769" s="1377"/>
      <c r="AK769" s="1379"/>
      <c r="AL769" s="1453">
        <v>0</v>
      </c>
      <c r="AM769" s="1456"/>
      <c r="AN769" s="317"/>
    </row>
    <row r="770" spans="2:40" s="311" customFormat="1" x14ac:dyDescent="0.4">
      <c r="C770" s="1370"/>
      <c r="D770" s="1363" t="s">
        <v>3023</v>
      </c>
      <c r="E770" s="1365"/>
      <c r="F770" s="1365"/>
      <c r="G770" s="1377"/>
      <c r="H770" s="1377"/>
      <c r="I770" s="1377"/>
      <c r="J770" s="1377"/>
      <c r="K770" s="1377"/>
      <c r="L770" s="1377"/>
      <c r="M770" s="1377"/>
      <c r="N770" s="1377"/>
      <c r="O770" s="1377"/>
      <c r="P770" s="1377"/>
      <c r="Q770" s="1377"/>
      <c r="R770" s="1377"/>
      <c r="S770" s="1377"/>
      <c r="T770" s="1377"/>
      <c r="U770" s="1377"/>
      <c r="V770" s="1377"/>
      <c r="W770" s="1377"/>
      <c r="X770" s="1377"/>
      <c r="Y770" s="1377"/>
      <c r="Z770" s="1377"/>
      <c r="AA770" s="1377"/>
      <c r="AB770" s="1377"/>
      <c r="AC770" s="1377"/>
      <c r="AD770" s="1377"/>
      <c r="AE770" s="1377"/>
      <c r="AF770" s="1377"/>
      <c r="AG770" s="1377"/>
      <c r="AH770" s="1377"/>
      <c r="AI770" s="1377"/>
      <c r="AJ770" s="1377"/>
      <c r="AK770" s="1379"/>
      <c r="AL770" s="1453">
        <v>0</v>
      </c>
      <c r="AM770" s="1456"/>
      <c r="AN770" s="317"/>
    </row>
    <row r="771" spans="2:40" s="311" customFormat="1" x14ac:dyDescent="0.4">
      <c r="C771" s="1372" t="s">
        <v>3027</v>
      </c>
      <c r="D771" s="1391"/>
      <c r="E771" s="1374"/>
      <c r="F771" s="1374"/>
      <c r="G771" s="1380"/>
      <c r="H771" s="1380"/>
      <c r="I771" s="1380"/>
      <c r="J771" s="1380"/>
      <c r="K771" s="1380"/>
      <c r="L771" s="1380"/>
      <c r="M771" s="1380"/>
      <c r="N771" s="1380"/>
      <c r="O771" s="1380"/>
      <c r="P771" s="1380"/>
      <c r="Q771" s="1380"/>
      <c r="R771" s="1380"/>
      <c r="S771" s="1380"/>
      <c r="T771" s="1380"/>
      <c r="U771" s="1380"/>
      <c r="V771" s="1380"/>
      <c r="W771" s="1380"/>
      <c r="X771" s="1380"/>
      <c r="Y771" s="1380"/>
      <c r="Z771" s="1380"/>
      <c r="AA771" s="1380"/>
      <c r="AB771" s="1380"/>
      <c r="AC771" s="1380"/>
      <c r="AD771" s="1380"/>
      <c r="AE771" s="1380"/>
      <c r="AF771" s="1380"/>
      <c r="AG771" s="1380"/>
      <c r="AH771" s="1380"/>
      <c r="AI771" s="1380"/>
      <c r="AJ771" s="1380"/>
      <c r="AK771" s="1382"/>
      <c r="AL771" s="1453">
        <v>0</v>
      </c>
      <c r="AM771" s="1456"/>
      <c r="AN771" s="317"/>
    </row>
    <row r="772" spans="2:40" s="311" customFormat="1" ht="14" x14ac:dyDescent="0.4">
      <c r="C772" s="313"/>
      <c r="D772" s="313"/>
      <c r="E772" s="314"/>
      <c r="F772" s="314"/>
      <c r="G772" s="315"/>
      <c r="H772" s="315"/>
      <c r="I772" s="315"/>
      <c r="J772" s="315"/>
      <c r="K772" s="315"/>
      <c r="L772" s="315"/>
      <c r="M772" s="315"/>
      <c r="N772" s="315"/>
      <c r="O772" s="315"/>
      <c r="P772" s="315"/>
      <c r="Q772" s="315"/>
      <c r="R772" s="315"/>
      <c r="S772" s="315"/>
      <c r="T772" s="315"/>
      <c r="U772" s="315"/>
      <c r="V772" s="315"/>
      <c r="W772" s="315"/>
      <c r="X772" s="315"/>
      <c r="Y772" s="315"/>
      <c r="Z772" s="315"/>
      <c r="AA772" s="315"/>
      <c r="AB772" s="315"/>
      <c r="AC772" s="315"/>
      <c r="AD772" s="315"/>
      <c r="AE772" s="315"/>
      <c r="AF772" s="315"/>
      <c r="AG772" s="315"/>
      <c r="AH772" s="315"/>
      <c r="AI772" s="315"/>
      <c r="AJ772" s="315"/>
      <c r="AK772" s="315"/>
      <c r="AL772" s="1453">
        <v>1</v>
      </c>
      <c r="AM772" s="1456"/>
      <c r="AN772" s="317"/>
    </row>
    <row r="773" spans="2:40" s="311" customFormat="1" ht="14" x14ac:dyDescent="0.4">
      <c r="B773" s="327" t="s">
        <v>2732</v>
      </c>
      <c r="C773" s="322" t="s">
        <v>3028</v>
      </c>
      <c r="D773" s="313"/>
      <c r="E773" s="314"/>
      <c r="F773" s="314"/>
      <c r="G773" s="315"/>
      <c r="H773" s="315"/>
      <c r="I773" s="315"/>
      <c r="J773" s="315"/>
      <c r="K773" s="315"/>
      <c r="L773" s="315"/>
      <c r="M773" s="315"/>
      <c r="N773" s="315"/>
      <c r="O773" s="315"/>
      <c r="P773" s="315"/>
      <c r="Q773" s="315"/>
      <c r="R773" s="315"/>
      <c r="S773" s="315"/>
      <c r="T773" s="315"/>
      <c r="U773" s="315"/>
      <c r="V773" s="315"/>
      <c r="W773" s="315"/>
      <c r="X773" s="315"/>
      <c r="Y773" s="315"/>
      <c r="Z773" s="315"/>
      <c r="AA773" s="315"/>
      <c r="AB773" s="315"/>
      <c r="AC773" s="315"/>
      <c r="AD773" s="315"/>
      <c r="AE773" s="315"/>
      <c r="AF773" s="315"/>
      <c r="AG773" s="315"/>
      <c r="AH773" s="315"/>
      <c r="AI773" s="315"/>
      <c r="AJ773" s="315"/>
      <c r="AK773" s="315"/>
      <c r="AL773" s="1453">
        <v>1</v>
      </c>
      <c r="AM773" s="1456"/>
      <c r="AN773" s="317"/>
    </row>
    <row r="774" spans="2:40" s="323" customFormat="1" ht="16" customHeight="1" x14ac:dyDescent="0.4">
      <c r="C774" s="1510"/>
      <c r="D774" s="1511"/>
      <c r="E774" s="1512"/>
      <c r="F774" s="1512"/>
      <c r="G774" s="1513"/>
      <c r="H774" s="1513"/>
      <c r="I774" s="1513"/>
      <c r="J774" s="1513"/>
      <c r="K774" s="1513"/>
      <c r="L774" s="1513"/>
      <c r="M774" s="1514"/>
      <c r="N774" s="1514"/>
      <c r="O774" s="1514"/>
      <c r="P774" s="1514"/>
      <c r="Q774" s="1514"/>
      <c r="R774" s="1514"/>
      <c r="S774" s="1514"/>
      <c r="T774" s="1514"/>
      <c r="U774" s="1514"/>
      <c r="V774" s="1514"/>
      <c r="W774" s="1514"/>
      <c r="X774" s="1515"/>
      <c r="Y774" s="2531" t="s">
        <v>283</v>
      </c>
      <c r="Z774" s="2531"/>
      <c r="AA774" s="2531"/>
      <c r="AB774" s="2531"/>
      <c r="AC774" s="2531"/>
      <c r="AD774" s="2532"/>
      <c r="AE774" s="1514"/>
      <c r="AF774" s="2530" t="s">
        <v>284</v>
      </c>
      <c r="AG774" s="2531"/>
      <c r="AH774" s="2531"/>
      <c r="AI774" s="2531"/>
      <c r="AJ774" s="2532"/>
      <c r="AK774" s="1874"/>
      <c r="AL774" s="1453">
        <f>IF(SUM(AL775:AL785)&gt;0,1,0)</f>
        <v>1</v>
      </c>
      <c r="AM774" s="1456"/>
      <c r="AN774" s="326"/>
    </row>
    <row r="775" spans="2:40" s="311" customFormat="1" x14ac:dyDescent="0.4">
      <c r="C775" s="1369" t="s">
        <v>3029</v>
      </c>
      <c r="D775" s="1360"/>
      <c r="E775" s="1362"/>
      <c r="F775" s="1362"/>
      <c r="G775" s="1375"/>
      <c r="H775" s="1375"/>
      <c r="I775" s="1375"/>
      <c r="J775" s="1375"/>
      <c r="K775" s="1375"/>
      <c r="L775" s="1375"/>
      <c r="M775" s="1375"/>
      <c r="N775" s="1375"/>
      <c r="O775" s="1375"/>
      <c r="P775" s="1375"/>
      <c r="Q775" s="1375"/>
      <c r="R775" s="1375"/>
      <c r="S775" s="1375"/>
      <c r="T775" s="1375"/>
      <c r="U775" s="1375"/>
      <c r="V775" s="1375"/>
      <c r="W775" s="1375"/>
      <c r="X775" s="1375"/>
      <c r="Y775" s="2528">
        <v>0</v>
      </c>
      <c r="Z775" s="2528"/>
      <c r="AA775" s="2528"/>
      <c r="AB775" s="2528"/>
      <c r="AC775" s="2528"/>
      <c r="AD775" s="2528"/>
      <c r="AE775" s="1392"/>
      <c r="AF775" s="2528">
        <v>0</v>
      </c>
      <c r="AG775" s="2528"/>
      <c r="AH775" s="2528"/>
      <c r="AI775" s="2528"/>
      <c r="AJ775" s="2528"/>
      <c r="AK775" s="1376"/>
      <c r="AL775" s="1453">
        <f t="shared" ref="AL775:AL783" si="55">IF(SUM(Y775:AK775)&gt;1,1,0)</f>
        <v>0</v>
      </c>
      <c r="AM775" s="1456"/>
      <c r="AN775" s="317"/>
    </row>
    <row r="776" spans="2:40" s="311" customFormat="1" x14ac:dyDescent="0.4">
      <c r="C776" s="1370" t="s">
        <v>3030</v>
      </c>
      <c r="D776" s="1363"/>
      <c r="E776" s="1365"/>
      <c r="F776" s="1365"/>
      <c r="G776" s="1377"/>
      <c r="H776" s="1377"/>
      <c r="I776" s="1377"/>
      <c r="J776" s="1377"/>
      <c r="K776" s="1377"/>
      <c r="L776" s="1377"/>
      <c r="M776" s="1377"/>
      <c r="N776" s="1377"/>
      <c r="O776" s="1377"/>
      <c r="P776" s="1377"/>
      <c r="Q776" s="1377"/>
      <c r="R776" s="1377"/>
      <c r="S776" s="1377"/>
      <c r="T776" s="1377"/>
      <c r="U776" s="1377"/>
      <c r="V776" s="1377"/>
      <c r="W776" s="1377"/>
      <c r="X776" s="1377"/>
      <c r="Y776" s="2529">
        <v>0</v>
      </c>
      <c r="Z776" s="2529"/>
      <c r="AA776" s="2529"/>
      <c r="AB776" s="2529"/>
      <c r="AC776" s="2529"/>
      <c r="AD776" s="2529"/>
      <c r="AE776" s="1393"/>
      <c r="AF776" s="2529">
        <v>0</v>
      </c>
      <c r="AG776" s="2529"/>
      <c r="AH776" s="2529"/>
      <c r="AI776" s="2529"/>
      <c r="AJ776" s="2529"/>
      <c r="AK776" s="1379"/>
      <c r="AL776" s="1453">
        <f t="shared" si="55"/>
        <v>0</v>
      </c>
      <c r="AM776" s="1456"/>
      <c r="AN776" s="317"/>
    </row>
    <row r="777" spans="2:40" s="311" customFormat="1" x14ac:dyDescent="0.4">
      <c r="C777" s="1370" t="s">
        <v>3031</v>
      </c>
      <c r="D777" s="1363"/>
      <c r="E777" s="1365"/>
      <c r="F777" s="1365"/>
      <c r="G777" s="1377"/>
      <c r="H777" s="1377"/>
      <c r="I777" s="1377"/>
      <c r="J777" s="1377"/>
      <c r="K777" s="1377"/>
      <c r="L777" s="1377"/>
      <c r="M777" s="1377"/>
      <c r="N777" s="1377"/>
      <c r="O777" s="1377"/>
      <c r="P777" s="1377"/>
      <c r="Q777" s="1377"/>
      <c r="R777" s="1377"/>
      <c r="S777" s="1377"/>
      <c r="T777" s="1377"/>
      <c r="U777" s="1377"/>
      <c r="V777" s="1377"/>
      <c r="W777" s="1377"/>
      <c r="X777" s="1377"/>
      <c r="Y777" s="2529"/>
      <c r="Z777" s="2529"/>
      <c r="AA777" s="2529"/>
      <c r="AB777" s="2529"/>
      <c r="AC777" s="2529"/>
      <c r="AD777" s="2529"/>
      <c r="AE777" s="1393"/>
      <c r="AF777" s="2529"/>
      <c r="AG777" s="2529"/>
      <c r="AH777" s="2529"/>
      <c r="AI777" s="2529"/>
      <c r="AJ777" s="2529"/>
      <c r="AK777" s="1379"/>
      <c r="AL777" s="1453">
        <f t="shared" si="55"/>
        <v>0</v>
      </c>
      <c r="AM777" s="1456"/>
      <c r="AN777" s="317"/>
    </row>
    <row r="778" spans="2:40" s="311" customFormat="1" x14ac:dyDescent="0.4">
      <c r="C778" s="1370" t="s">
        <v>3032</v>
      </c>
      <c r="D778" s="1363"/>
      <c r="E778" s="1365"/>
      <c r="F778" s="1365"/>
      <c r="G778" s="1377"/>
      <c r="H778" s="1377"/>
      <c r="I778" s="1377"/>
      <c r="J778" s="1377"/>
      <c r="K778" s="1377"/>
      <c r="L778" s="1377"/>
      <c r="M778" s="1377"/>
      <c r="N778" s="1377"/>
      <c r="O778" s="1377"/>
      <c r="P778" s="1377"/>
      <c r="Q778" s="1377"/>
      <c r="R778" s="1377"/>
      <c r="S778" s="1377"/>
      <c r="T778" s="1377"/>
      <c r="U778" s="1377"/>
      <c r="V778" s="1377"/>
      <c r="W778" s="1377"/>
      <c r="X778" s="1377"/>
      <c r="Y778" s="2529"/>
      <c r="Z778" s="2529"/>
      <c r="AA778" s="2529"/>
      <c r="AB778" s="2529"/>
      <c r="AC778" s="2529"/>
      <c r="AD778" s="2529"/>
      <c r="AE778" s="1393"/>
      <c r="AF778" s="2529"/>
      <c r="AG778" s="2529"/>
      <c r="AH778" s="2529"/>
      <c r="AI778" s="2529"/>
      <c r="AJ778" s="2529"/>
      <c r="AK778" s="1379"/>
      <c r="AL778" s="1453">
        <f t="shared" si="55"/>
        <v>0</v>
      </c>
      <c r="AM778" s="1456"/>
      <c r="AN778" s="317"/>
    </row>
    <row r="779" spans="2:40" s="311" customFormat="1" x14ac:dyDescent="0.4">
      <c r="C779" s="1370" t="s">
        <v>3033</v>
      </c>
      <c r="D779" s="1363"/>
      <c r="E779" s="1365"/>
      <c r="F779" s="1365"/>
      <c r="G779" s="1377"/>
      <c r="H779" s="1377"/>
      <c r="I779" s="1377"/>
      <c r="J779" s="1377"/>
      <c r="K779" s="1377"/>
      <c r="L779" s="1377"/>
      <c r="M779" s="1377"/>
      <c r="N779" s="1377"/>
      <c r="O779" s="1377"/>
      <c r="P779" s="1377"/>
      <c r="Q779" s="1377"/>
      <c r="R779" s="1377"/>
      <c r="S779" s="1377"/>
      <c r="T779" s="1377"/>
      <c r="U779" s="1377"/>
      <c r="V779" s="1377"/>
      <c r="W779" s="1377"/>
      <c r="X779" s="1377"/>
      <c r="Y779" s="2529"/>
      <c r="Z779" s="2529"/>
      <c r="AA779" s="2529"/>
      <c r="AB779" s="2529"/>
      <c r="AC779" s="2529"/>
      <c r="AD779" s="2529"/>
      <c r="AE779" s="1393"/>
      <c r="AF779" s="2529"/>
      <c r="AG779" s="2529"/>
      <c r="AH779" s="2529"/>
      <c r="AI779" s="2529"/>
      <c r="AJ779" s="2529"/>
      <c r="AK779" s="1379"/>
      <c r="AL779" s="1453">
        <f t="shared" si="55"/>
        <v>0</v>
      </c>
      <c r="AM779" s="1456"/>
      <c r="AN779" s="317"/>
    </row>
    <row r="780" spans="2:40" s="311" customFormat="1" x14ac:dyDescent="0.4">
      <c r="C780" s="1370" t="s">
        <v>3034</v>
      </c>
      <c r="D780" s="1363"/>
      <c r="E780" s="1365"/>
      <c r="F780" s="1365"/>
      <c r="G780" s="1377"/>
      <c r="H780" s="1377"/>
      <c r="I780" s="1377"/>
      <c r="J780" s="1377"/>
      <c r="K780" s="1377"/>
      <c r="L780" s="1377"/>
      <c r="M780" s="1377"/>
      <c r="N780" s="1377"/>
      <c r="O780" s="1377"/>
      <c r="P780" s="1377"/>
      <c r="Q780" s="1377"/>
      <c r="R780" s="1377"/>
      <c r="S780" s="1377"/>
      <c r="T780" s="1377"/>
      <c r="U780" s="1377"/>
      <c r="V780" s="1377"/>
      <c r="W780" s="1377"/>
      <c r="X780" s="1377"/>
      <c r="Y780" s="2529"/>
      <c r="Z780" s="2529"/>
      <c r="AA780" s="2529"/>
      <c r="AB780" s="2529"/>
      <c r="AC780" s="2529"/>
      <c r="AD780" s="2529"/>
      <c r="AE780" s="1393"/>
      <c r="AF780" s="2529"/>
      <c r="AG780" s="2529"/>
      <c r="AH780" s="2529"/>
      <c r="AI780" s="2529"/>
      <c r="AJ780" s="2529"/>
      <c r="AK780" s="1379"/>
      <c r="AL780" s="1453">
        <f t="shared" si="55"/>
        <v>0</v>
      </c>
      <c r="AM780" s="1456"/>
      <c r="AN780" s="317"/>
    </row>
    <row r="781" spans="2:40" s="311" customFormat="1" x14ac:dyDescent="0.4">
      <c r="C781" s="1370" t="s">
        <v>224</v>
      </c>
      <c r="D781" s="1363"/>
      <c r="E781" s="1365"/>
      <c r="F781" s="1365"/>
      <c r="G781" s="1377"/>
      <c r="H781" s="1377"/>
      <c r="I781" s="1377"/>
      <c r="J781" s="1377"/>
      <c r="K781" s="1377"/>
      <c r="L781" s="1377"/>
      <c r="M781" s="1377"/>
      <c r="N781" s="1377"/>
      <c r="O781" s="1377"/>
      <c r="P781" s="1377"/>
      <c r="Q781" s="1377"/>
      <c r="R781" s="1377"/>
      <c r="S781" s="1377"/>
      <c r="T781" s="1377"/>
      <c r="U781" s="1377"/>
      <c r="V781" s="1377"/>
      <c r="W781" s="1377"/>
      <c r="X781" s="1377"/>
      <c r="Y781" s="2529"/>
      <c r="Z781" s="2529"/>
      <c r="AA781" s="2529"/>
      <c r="AB781" s="2529"/>
      <c r="AC781" s="2529"/>
      <c r="AD781" s="2529"/>
      <c r="AE781" s="1393"/>
      <c r="AF781" s="2529"/>
      <c r="AG781" s="2529"/>
      <c r="AH781" s="2529"/>
      <c r="AI781" s="2529"/>
      <c r="AJ781" s="2529"/>
      <c r="AK781" s="1379"/>
      <c r="AL781" s="1453">
        <f t="shared" si="55"/>
        <v>0</v>
      </c>
      <c r="AM781" s="1456"/>
      <c r="AN781" s="317"/>
    </row>
    <row r="782" spans="2:40" s="311" customFormat="1" x14ac:dyDescent="0.4">
      <c r="C782" s="1370" t="s">
        <v>3035</v>
      </c>
      <c r="D782" s="1363"/>
      <c r="E782" s="1365"/>
      <c r="F782" s="1365"/>
      <c r="G782" s="1377"/>
      <c r="H782" s="1377"/>
      <c r="I782" s="1377"/>
      <c r="J782" s="1377"/>
      <c r="K782" s="1377"/>
      <c r="L782" s="1377"/>
      <c r="M782" s="1377"/>
      <c r="N782" s="1377"/>
      <c r="O782" s="1377"/>
      <c r="P782" s="1377"/>
      <c r="Q782" s="1377"/>
      <c r="R782" s="1377"/>
      <c r="S782" s="1377"/>
      <c r="T782" s="1377"/>
      <c r="U782" s="1377"/>
      <c r="V782" s="1377"/>
      <c r="W782" s="1377"/>
      <c r="X782" s="1377"/>
      <c r="Y782" s="2529"/>
      <c r="Z782" s="2529"/>
      <c r="AA782" s="2529"/>
      <c r="AB782" s="2529"/>
      <c r="AC782" s="2529"/>
      <c r="AD782" s="2529"/>
      <c r="AE782" s="1393"/>
      <c r="AF782" s="2529"/>
      <c r="AG782" s="2529"/>
      <c r="AH782" s="2529"/>
      <c r="AI782" s="2529"/>
      <c r="AJ782" s="2529"/>
      <c r="AK782" s="1379"/>
      <c r="AL782" s="1453">
        <f t="shared" si="55"/>
        <v>0</v>
      </c>
      <c r="AM782" s="1456"/>
      <c r="AN782" s="317"/>
    </row>
    <row r="783" spans="2:40" s="311" customFormat="1" x14ac:dyDescent="0.4">
      <c r="C783" s="1370" t="s">
        <v>3036</v>
      </c>
      <c r="D783" s="1363"/>
      <c r="E783" s="1365"/>
      <c r="F783" s="1365"/>
      <c r="G783" s="1377"/>
      <c r="H783" s="1377"/>
      <c r="I783" s="1377"/>
      <c r="J783" s="1377"/>
      <c r="K783" s="1377"/>
      <c r="L783" s="1377"/>
      <c r="M783" s="1377"/>
      <c r="N783" s="1377"/>
      <c r="O783" s="1377"/>
      <c r="P783" s="1377"/>
      <c r="Q783" s="1377"/>
      <c r="R783" s="1377"/>
      <c r="S783" s="1377"/>
      <c r="T783" s="1377"/>
      <c r="U783" s="1377"/>
      <c r="V783" s="1377"/>
      <c r="W783" s="1377"/>
      <c r="X783" s="1377"/>
      <c r="Y783" s="2529"/>
      <c r="Z783" s="2529"/>
      <c r="AA783" s="2529"/>
      <c r="AB783" s="2529"/>
      <c r="AC783" s="2529"/>
      <c r="AD783" s="2529"/>
      <c r="AE783" s="1393"/>
      <c r="AF783" s="2529"/>
      <c r="AG783" s="2529"/>
      <c r="AH783" s="2529"/>
      <c r="AI783" s="2529"/>
      <c r="AJ783" s="2529"/>
      <c r="AK783" s="1379"/>
      <c r="AL783" s="1453">
        <f t="shared" si="55"/>
        <v>0</v>
      </c>
      <c r="AM783" s="1456"/>
      <c r="AN783" s="317"/>
    </row>
    <row r="784" spans="2:40" s="311" customFormat="1" x14ac:dyDescent="0.4">
      <c r="C784" s="1372" t="s">
        <v>3037</v>
      </c>
      <c r="D784" s="1391"/>
      <c r="E784" s="1391"/>
      <c r="F784" s="1391"/>
      <c r="G784" s="1380"/>
      <c r="H784" s="1380"/>
      <c r="I784" s="1380"/>
      <c r="J784" s="1380"/>
      <c r="K784" s="1380"/>
      <c r="L784" s="1380"/>
      <c r="M784" s="1380"/>
      <c r="N784" s="1380"/>
      <c r="O784" s="1380"/>
      <c r="P784" s="1380"/>
      <c r="Q784" s="1380"/>
      <c r="R784" s="1380"/>
      <c r="S784" s="1380"/>
      <c r="T784" s="1380"/>
      <c r="U784" s="1380"/>
      <c r="V784" s="1380"/>
      <c r="W784" s="1380"/>
      <c r="X784" s="1380"/>
      <c r="Y784" s="1399"/>
      <c r="Z784" s="1399"/>
      <c r="AA784" s="1399"/>
      <c r="AB784" s="1399"/>
      <c r="AC784" s="1399"/>
      <c r="AD784" s="1399"/>
      <c r="AE784" s="1399"/>
      <c r="AF784" s="1399"/>
      <c r="AG784" s="1399"/>
      <c r="AH784" s="1399"/>
      <c r="AI784" s="1399"/>
      <c r="AJ784" s="1399"/>
      <c r="AK784" s="1382"/>
      <c r="AL784" s="1453">
        <f>IF(SUM(Y784:AK784)&gt;1,1,0)</f>
        <v>0</v>
      </c>
      <c r="AM784" s="1456"/>
      <c r="AN784" s="317"/>
    </row>
    <row r="785" spans="2:40" s="311" customFormat="1" ht="14" x14ac:dyDescent="0.4">
      <c r="C785" s="313"/>
      <c r="D785" s="313"/>
      <c r="E785" s="314"/>
      <c r="F785" s="314"/>
      <c r="G785" s="315"/>
      <c r="H785" s="315"/>
      <c r="I785" s="315"/>
      <c r="J785" s="315"/>
      <c r="K785" s="315"/>
      <c r="L785" s="315"/>
      <c r="M785" s="315"/>
      <c r="N785" s="315"/>
      <c r="O785" s="315"/>
      <c r="P785" s="315"/>
      <c r="Q785" s="315"/>
      <c r="R785" s="315"/>
      <c r="S785" s="315"/>
      <c r="T785" s="315"/>
      <c r="U785" s="315"/>
      <c r="V785" s="315"/>
      <c r="W785" s="315"/>
      <c r="X785" s="315"/>
      <c r="Y785" s="2538"/>
      <c r="Z785" s="2538"/>
      <c r="AA785" s="2538"/>
      <c r="AB785" s="2538"/>
      <c r="AC785" s="2538"/>
      <c r="AD785" s="338"/>
      <c r="AE785" s="338"/>
      <c r="AF785" s="2538"/>
      <c r="AG785" s="2538"/>
      <c r="AH785" s="2538"/>
      <c r="AI785" s="2538"/>
      <c r="AJ785" s="2538"/>
      <c r="AK785" s="315"/>
      <c r="AL785" s="1453">
        <v>1</v>
      </c>
      <c r="AM785" s="1456"/>
      <c r="AN785" s="317"/>
    </row>
    <row r="786" spans="2:40" s="323" customFormat="1" x14ac:dyDescent="0.4">
      <c r="B786" s="327"/>
      <c r="C786" s="1517" t="s">
        <v>3038</v>
      </c>
      <c r="D786" s="1511"/>
      <c r="E786" s="1512"/>
      <c r="F786" s="1512"/>
      <c r="G786" s="1513"/>
      <c r="H786" s="1513"/>
      <c r="I786" s="1513"/>
      <c r="J786" s="1513"/>
      <c r="K786" s="1513"/>
      <c r="L786" s="1513"/>
      <c r="M786" s="1514"/>
      <c r="N786" s="1514"/>
      <c r="O786" s="1514"/>
      <c r="P786" s="1514"/>
      <c r="Q786" s="1514"/>
      <c r="R786" s="1514"/>
      <c r="S786" s="1514"/>
      <c r="T786" s="1514"/>
      <c r="U786" s="1514"/>
      <c r="V786" s="1514"/>
      <c r="W786" s="1514"/>
      <c r="X786" s="1515"/>
      <c r="Y786" s="2531" t="s">
        <v>283</v>
      </c>
      <c r="Z786" s="2531"/>
      <c r="AA786" s="2531"/>
      <c r="AB786" s="2531"/>
      <c r="AC786" s="2531"/>
      <c r="AD786" s="2532"/>
      <c r="AE786" s="1514"/>
      <c r="AF786" s="2530" t="s">
        <v>284</v>
      </c>
      <c r="AG786" s="2531"/>
      <c r="AH786" s="2531"/>
      <c r="AI786" s="2531"/>
      <c r="AJ786" s="2532"/>
      <c r="AK786" s="1874"/>
      <c r="AL786" s="1453">
        <v>1</v>
      </c>
      <c r="AM786" s="1461"/>
      <c r="AN786" s="337" t="s">
        <v>2791</v>
      </c>
    </row>
    <row r="787" spans="2:40" s="311" customFormat="1" x14ac:dyDescent="0.4">
      <c r="C787" s="1369" t="s">
        <v>3039</v>
      </c>
      <c r="D787" s="1401"/>
      <c r="E787" s="1401"/>
      <c r="F787" s="1401"/>
      <c r="G787" s="1402"/>
      <c r="H787" s="1402"/>
      <c r="I787" s="1402"/>
      <c r="J787" s="1402"/>
      <c r="K787" s="1402"/>
      <c r="L787" s="1402"/>
      <c r="M787" s="1402"/>
      <c r="N787" s="1402"/>
      <c r="O787" s="1402"/>
      <c r="P787" s="1402"/>
      <c r="Q787" s="1402"/>
      <c r="R787" s="1402"/>
      <c r="S787" s="1402"/>
      <c r="T787" s="1402"/>
      <c r="U787" s="1402"/>
      <c r="V787" s="1402"/>
      <c r="W787" s="1375"/>
      <c r="X787" s="1375"/>
      <c r="Y787" s="2528"/>
      <c r="Z787" s="2528"/>
      <c r="AA787" s="2528"/>
      <c r="AB787" s="2528"/>
      <c r="AC787" s="2528"/>
      <c r="AD787" s="2528"/>
      <c r="AE787" s="1392"/>
      <c r="AF787" s="2528"/>
      <c r="AG787" s="2528"/>
      <c r="AH787" s="2528"/>
      <c r="AI787" s="2528"/>
      <c r="AJ787" s="2528"/>
      <c r="AK787" s="1376"/>
      <c r="AL787" s="1453">
        <v>0</v>
      </c>
      <c r="AM787" s="1456"/>
      <c r="AN787" s="317"/>
    </row>
    <row r="788" spans="2:40" s="311" customFormat="1" x14ac:dyDescent="0.4">
      <c r="C788" s="1370" t="s">
        <v>3040</v>
      </c>
      <c r="D788" s="1400"/>
      <c r="E788" s="1400"/>
      <c r="F788" s="1400"/>
      <c r="G788" s="1394"/>
      <c r="H788" s="1394"/>
      <c r="I788" s="1394"/>
      <c r="J788" s="1394"/>
      <c r="K788" s="1394"/>
      <c r="L788" s="1394"/>
      <c r="M788" s="1394"/>
      <c r="N788" s="1394"/>
      <c r="O788" s="1394"/>
      <c r="P788" s="1394"/>
      <c r="Q788" s="1394"/>
      <c r="R788" s="1394"/>
      <c r="S788" s="1394"/>
      <c r="T788" s="1394"/>
      <c r="U788" s="1394"/>
      <c r="V788" s="1394"/>
      <c r="W788" s="1377"/>
      <c r="X788" s="1377"/>
      <c r="Y788" s="2529"/>
      <c r="Z788" s="2529"/>
      <c r="AA788" s="2529"/>
      <c r="AB788" s="2529"/>
      <c r="AC788" s="2529"/>
      <c r="AD788" s="2529"/>
      <c r="AE788" s="1393"/>
      <c r="AF788" s="2529"/>
      <c r="AG788" s="2529"/>
      <c r="AH788" s="2529"/>
      <c r="AI788" s="2529"/>
      <c r="AJ788" s="2529"/>
      <c r="AK788" s="1379"/>
      <c r="AL788" s="1453">
        <v>0</v>
      </c>
      <c r="AM788" s="1456"/>
      <c r="AN788" s="317"/>
    </row>
    <row r="789" spans="2:40" s="311" customFormat="1" x14ac:dyDescent="0.4">
      <c r="C789" s="1370" t="s">
        <v>3041</v>
      </c>
      <c r="D789" s="1400"/>
      <c r="E789" s="1400"/>
      <c r="F789" s="1400"/>
      <c r="G789" s="1394"/>
      <c r="H789" s="1394"/>
      <c r="I789" s="1394"/>
      <c r="J789" s="1394"/>
      <c r="K789" s="1394"/>
      <c r="L789" s="1394"/>
      <c r="M789" s="1394"/>
      <c r="N789" s="1394"/>
      <c r="O789" s="1394"/>
      <c r="P789" s="1394"/>
      <c r="Q789" s="1394"/>
      <c r="R789" s="1394"/>
      <c r="S789" s="1394"/>
      <c r="T789" s="1394"/>
      <c r="U789" s="1394"/>
      <c r="V789" s="1394"/>
      <c r="W789" s="1377"/>
      <c r="X789" s="1377"/>
      <c r="Y789" s="2529"/>
      <c r="Z789" s="2529"/>
      <c r="AA789" s="2529"/>
      <c r="AB789" s="2529"/>
      <c r="AC789" s="2529"/>
      <c r="AD789" s="2529"/>
      <c r="AE789" s="1393"/>
      <c r="AF789" s="2529"/>
      <c r="AG789" s="2529"/>
      <c r="AH789" s="2529"/>
      <c r="AI789" s="2529"/>
      <c r="AJ789" s="2529"/>
      <c r="AK789" s="1379"/>
      <c r="AL789" s="1453">
        <v>0</v>
      </c>
      <c r="AM789" s="1456"/>
      <c r="AN789" s="317"/>
    </row>
    <row r="790" spans="2:40" s="311" customFormat="1" x14ac:dyDescent="0.4">
      <c r="C790" s="1370" t="s">
        <v>3042</v>
      </c>
      <c r="D790" s="1400"/>
      <c r="E790" s="1400"/>
      <c r="F790" s="1400"/>
      <c r="G790" s="1394"/>
      <c r="H790" s="1394"/>
      <c r="I790" s="1394"/>
      <c r="J790" s="1394"/>
      <c r="K790" s="1394"/>
      <c r="L790" s="1394"/>
      <c r="M790" s="1394"/>
      <c r="N790" s="1394"/>
      <c r="O790" s="1394"/>
      <c r="P790" s="1394"/>
      <c r="Q790" s="1394"/>
      <c r="R790" s="1394"/>
      <c r="S790" s="1394"/>
      <c r="T790" s="1394"/>
      <c r="U790" s="1394"/>
      <c r="V790" s="1394"/>
      <c r="W790" s="1377"/>
      <c r="X790" s="1377"/>
      <c r="Y790" s="2529"/>
      <c r="Z790" s="2529"/>
      <c r="AA790" s="2529"/>
      <c r="AB790" s="2529"/>
      <c r="AC790" s="2529"/>
      <c r="AD790" s="2529"/>
      <c r="AE790" s="1393"/>
      <c r="AF790" s="2529"/>
      <c r="AG790" s="2529"/>
      <c r="AH790" s="2529"/>
      <c r="AI790" s="2529"/>
      <c r="AJ790" s="2529"/>
      <c r="AK790" s="1379"/>
      <c r="AL790" s="1453">
        <v>0</v>
      </c>
      <c r="AM790" s="1456"/>
      <c r="AN790" s="317"/>
    </row>
    <row r="791" spans="2:40" s="311" customFormat="1" x14ac:dyDescent="0.4">
      <c r="C791" s="1370" t="s">
        <v>3043</v>
      </c>
      <c r="D791" s="1400"/>
      <c r="E791" s="1400"/>
      <c r="F791" s="1400"/>
      <c r="G791" s="1394"/>
      <c r="H791" s="1394"/>
      <c r="I791" s="1394"/>
      <c r="J791" s="1394"/>
      <c r="K791" s="1394"/>
      <c r="L791" s="1394"/>
      <c r="M791" s="1394"/>
      <c r="N791" s="1394"/>
      <c r="O791" s="1394"/>
      <c r="P791" s="1394"/>
      <c r="Q791" s="1394"/>
      <c r="R791" s="1394"/>
      <c r="S791" s="1394"/>
      <c r="T791" s="1394"/>
      <c r="U791" s="1394"/>
      <c r="V791" s="1394"/>
      <c r="W791" s="1377"/>
      <c r="X791" s="1377"/>
      <c r="Y791" s="2529"/>
      <c r="Z791" s="2529"/>
      <c r="AA791" s="2529"/>
      <c r="AB791" s="2529"/>
      <c r="AC791" s="2529"/>
      <c r="AD791" s="2529"/>
      <c r="AE791" s="1393"/>
      <c r="AF791" s="2529"/>
      <c r="AG791" s="2529"/>
      <c r="AH791" s="2529"/>
      <c r="AI791" s="2529"/>
      <c r="AJ791" s="2529"/>
      <c r="AK791" s="1379"/>
      <c r="AL791" s="1453">
        <v>0</v>
      </c>
      <c r="AM791" s="1456"/>
      <c r="AN791" s="317"/>
    </row>
    <row r="792" spans="2:40" s="311" customFormat="1" x14ac:dyDescent="0.4">
      <c r="C792" s="1372" t="s">
        <v>3044</v>
      </c>
      <c r="D792" s="1429"/>
      <c r="E792" s="1429"/>
      <c r="F792" s="1429"/>
      <c r="G792" s="1411"/>
      <c r="H792" s="1411"/>
      <c r="I792" s="1411"/>
      <c r="J792" s="1411"/>
      <c r="K792" s="1411"/>
      <c r="L792" s="1411"/>
      <c r="M792" s="1411"/>
      <c r="N792" s="1411"/>
      <c r="O792" s="1411"/>
      <c r="P792" s="1411"/>
      <c r="Q792" s="1411"/>
      <c r="R792" s="1411"/>
      <c r="S792" s="1411"/>
      <c r="T792" s="1411"/>
      <c r="U792" s="1411"/>
      <c r="V792" s="1411"/>
      <c r="W792" s="1380"/>
      <c r="X792" s="1380"/>
      <c r="Y792" s="2537"/>
      <c r="Z792" s="2537"/>
      <c r="AA792" s="2537"/>
      <c r="AB792" s="2537"/>
      <c r="AC792" s="2537"/>
      <c r="AD792" s="2537"/>
      <c r="AE792" s="1399"/>
      <c r="AF792" s="2537"/>
      <c r="AG792" s="2537"/>
      <c r="AH792" s="2537"/>
      <c r="AI792" s="2537"/>
      <c r="AJ792" s="2537"/>
      <c r="AK792" s="1382"/>
      <c r="AL792" s="1453">
        <v>0</v>
      </c>
      <c r="AM792" s="1456"/>
      <c r="AN792" s="317"/>
    </row>
    <row r="793" spans="2:40" s="311" customFormat="1" ht="14" x14ac:dyDescent="0.4">
      <c r="C793" s="313"/>
      <c r="D793" s="313"/>
      <c r="E793" s="314"/>
      <c r="F793" s="314"/>
      <c r="G793" s="315"/>
      <c r="H793" s="315"/>
      <c r="I793" s="315"/>
      <c r="J793" s="315"/>
      <c r="K793" s="315"/>
      <c r="L793" s="315"/>
      <c r="M793" s="315"/>
      <c r="N793" s="315"/>
      <c r="O793" s="315"/>
      <c r="P793" s="315"/>
      <c r="Q793" s="315"/>
      <c r="R793" s="315"/>
      <c r="S793" s="315"/>
      <c r="T793" s="315"/>
      <c r="U793" s="315"/>
      <c r="V793" s="315"/>
      <c r="W793" s="315"/>
      <c r="X793" s="315"/>
      <c r="Y793" s="345"/>
      <c r="Z793" s="345"/>
      <c r="AA793" s="345"/>
      <c r="AB793" s="345"/>
      <c r="AC793" s="345"/>
      <c r="AD793" s="315"/>
      <c r="AE793" s="315"/>
      <c r="AF793" s="345"/>
      <c r="AG793" s="345"/>
      <c r="AH793" s="345"/>
      <c r="AI793" s="345"/>
      <c r="AJ793" s="345"/>
      <c r="AK793" s="315"/>
      <c r="AL793" s="1453">
        <v>1</v>
      </c>
      <c r="AM793" s="1456"/>
      <c r="AN793" s="317"/>
    </row>
    <row r="794" spans="2:40" s="323" customFormat="1" ht="17.5" x14ac:dyDescent="0.45">
      <c r="B794" s="839" t="s">
        <v>3045</v>
      </c>
      <c r="C794" s="838"/>
      <c r="D794" s="838"/>
      <c r="E794" s="840"/>
      <c r="F794" s="840"/>
      <c r="G794" s="841"/>
      <c r="H794" s="841"/>
      <c r="I794" s="841"/>
      <c r="J794" s="841"/>
      <c r="K794" s="841"/>
      <c r="L794" s="841"/>
      <c r="M794" s="841"/>
      <c r="N794" s="841"/>
      <c r="O794" s="841"/>
      <c r="P794" s="841"/>
      <c r="Q794" s="841"/>
      <c r="R794" s="841"/>
      <c r="S794" s="841"/>
      <c r="T794" s="841"/>
      <c r="U794" s="841"/>
      <c r="V794" s="841"/>
      <c r="W794" s="841"/>
      <c r="X794" s="841"/>
      <c r="Y794" s="841"/>
      <c r="Z794" s="841"/>
      <c r="AA794" s="841"/>
      <c r="AB794" s="841"/>
      <c r="AC794" s="841"/>
      <c r="AD794" s="841"/>
      <c r="AE794" s="841"/>
      <c r="AF794" s="841"/>
      <c r="AG794" s="841"/>
      <c r="AH794" s="841"/>
      <c r="AI794" s="841"/>
      <c r="AJ794" s="841"/>
      <c r="AK794" s="841"/>
      <c r="AL794" s="1453">
        <v>1</v>
      </c>
      <c r="AM794" s="1456"/>
      <c r="AN794" s="326"/>
    </row>
    <row r="795" spans="2:40" s="311" customFormat="1" ht="14" x14ac:dyDescent="0.4">
      <c r="B795" s="327" t="s">
        <v>2680</v>
      </c>
      <c r="C795" s="322" t="s">
        <v>3046</v>
      </c>
      <c r="D795" s="313"/>
      <c r="E795" s="314"/>
      <c r="F795" s="314"/>
      <c r="G795" s="315"/>
      <c r="H795" s="315"/>
      <c r="I795" s="315"/>
      <c r="J795" s="315"/>
      <c r="K795" s="315"/>
      <c r="L795" s="315"/>
      <c r="M795" s="315"/>
      <c r="N795" s="315"/>
      <c r="O795" s="315"/>
      <c r="P795" s="315"/>
      <c r="Q795" s="315"/>
      <c r="R795" s="315"/>
      <c r="S795" s="315"/>
      <c r="T795" s="315"/>
      <c r="U795" s="315"/>
      <c r="V795" s="315"/>
      <c r="W795" s="315"/>
      <c r="X795" s="315"/>
      <c r="Y795" s="315"/>
      <c r="Z795" s="315"/>
      <c r="AA795" s="315"/>
      <c r="AB795" s="315"/>
      <c r="AC795" s="315"/>
      <c r="AD795" s="315"/>
      <c r="AE795" s="315"/>
      <c r="AF795" s="315"/>
      <c r="AG795" s="315"/>
      <c r="AH795" s="315"/>
      <c r="AI795" s="315"/>
      <c r="AJ795" s="315"/>
      <c r="AK795" s="315"/>
      <c r="AL795" s="1453">
        <v>1</v>
      </c>
      <c r="AM795" s="1456"/>
      <c r="AN795" s="337" t="s">
        <v>2791</v>
      </c>
    </row>
    <row r="796" spans="2:40" s="311" customFormat="1" ht="14" x14ac:dyDescent="0.4">
      <c r="B796" s="323"/>
      <c r="C796" s="322" t="s">
        <v>3047</v>
      </c>
      <c r="D796" s="313"/>
      <c r="E796" s="314"/>
      <c r="F796" s="314"/>
      <c r="G796" s="315"/>
      <c r="H796" s="315"/>
      <c r="I796" s="315"/>
      <c r="J796" s="315"/>
      <c r="K796" s="315"/>
      <c r="L796" s="315"/>
      <c r="M796" s="315"/>
      <c r="N796" s="315"/>
      <c r="O796" s="315"/>
      <c r="P796" s="315"/>
      <c r="Q796" s="315"/>
      <c r="R796" s="315"/>
      <c r="S796" s="315"/>
      <c r="T796" s="315"/>
      <c r="U796" s="315"/>
      <c r="V796" s="315"/>
      <c r="W796" s="315"/>
      <c r="X796" s="315"/>
      <c r="Y796" s="315"/>
      <c r="Z796" s="315"/>
      <c r="AA796" s="315"/>
      <c r="AB796" s="315"/>
      <c r="AC796" s="315"/>
      <c r="AD796" s="315"/>
      <c r="AE796" s="315"/>
      <c r="AF796" s="315"/>
      <c r="AG796" s="315"/>
      <c r="AH796" s="315"/>
      <c r="AI796" s="315"/>
      <c r="AJ796" s="315"/>
      <c r="AK796" s="315"/>
      <c r="AL796" s="1453">
        <v>1</v>
      </c>
      <c r="AM796" s="1456"/>
      <c r="AN796" s="317"/>
    </row>
    <row r="797" spans="2:40" s="311" customFormat="1" ht="14" x14ac:dyDescent="0.4">
      <c r="B797" s="323"/>
      <c r="C797" s="359"/>
      <c r="D797" s="313"/>
      <c r="E797" s="314"/>
      <c r="F797" s="314"/>
      <c r="G797" s="315"/>
      <c r="H797" s="315"/>
      <c r="I797" s="315"/>
      <c r="J797" s="315"/>
      <c r="K797" s="315"/>
      <c r="L797" s="315"/>
      <c r="M797" s="315"/>
      <c r="N797" s="315"/>
      <c r="O797" s="315"/>
      <c r="P797" s="315"/>
      <c r="Q797" s="315"/>
      <c r="R797" s="315"/>
      <c r="S797" s="315"/>
      <c r="T797" s="315"/>
      <c r="U797" s="315"/>
      <c r="V797" s="315"/>
      <c r="W797" s="315"/>
      <c r="X797" s="315"/>
      <c r="Y797" s="315"/>
      <c r="Z797" s="315"/>
      <c r="AA797" s="315"/>
      <c r="AB797" s="315"/>
      <c r="AC797" s="315"/>
      <c r="AD797" s="315"/>
      <c r="AE797" s="315"/>
      <c r="AF797" s="315"/>
      <c r="AG797" s="315"/>
      <c r="AH797" s="315"/>
      <c r="AI797" s="315"/>
      <c r="AJ797" s="315"/>
      <c r="AK797" s="315"/>
      <c r="AL797" s="1453">
        <v>1</v>
      </c>
      <c r="AM797" s="1456"/>
      <c r="AN797" s="317"/>
    </row>
    <row r="798" spans="2:40" s="323" customFormat="1" ht="14" x14ac:dyDescent="0.4">
      <c r="B798" s="327" t="s">
        <v>2683</v>
      </c>
      <c r="C798" s="322" t="s">
        <v>3048</v>
      </c>
      <c r="D798" s="322"/>
      <c r="E798" s="324"/>
      <c r="F798" s="324"/>
      <c r="G798" s="325"/>
      <c r="H798" s="325"/>
      <c r="I798" s="325"/>
      <c r="J798" s="325"/>
      <c r="K798" s="325"/>
      <c r="L798" s="325"/>
      <c r="M798" s="325"/>
      <c r="N798" s="325"/>
      <c r="O798" s="325"/>
      <c r="P798" s="325"/>
      <c r="Q798" s="325"/>
      <c r="R798" s="325"/>
      <c r="S798" s="325"/>
      <c r="T798" s="325"/>
      <c r="U798" s="325"/>
      <c r="V798" s="325"/>
      <c r="W798" s="325"/>
      <c r="X798" s="325"/>
      <c r="Y798" s="325"/>
      <c r="Z798" s="325"/>
      <c r="AA798" s="325"/>
      <c r="AB798" s="325"/>
      <c r="AC798" s="325"/>
      <c r="AD798" s="325"/>
      <c r="AE798" s="325"/>
      <c r="AF798" s="325"/>
      <c r="AG798" s="325"/>
      <c r="AH798" s="325"/>
      <c r="AI798" s="325"/>
      <c r="AJ798" s="325"/>
      <c r="AK798" s="325"/>
      <c r="AL798" s="1453">
        <v>1</v>
      </c>
      <c r="AM798" s="1456"/>
      <c r="AN798" s="326"/>
    </row>
    <row r="799" spans="2:40" s="323" customFormat="1" ht="16" customHeight="1" x14ac:dyDescent="0.4">
      <c r="C799" s="1510"/>
      <c r="D799" s="1511"/>
      <c r="E799" s="1512"/>
      <c r="F799" s="1512"/>
      <c r="G799" s="1513"/>
      <c r="H799" s="1513"/>
      <c r="I799" s="1513"/>
      <c r="J799" s="1513"/>
      <c r="K799" s="1513"/>
      <c r="L799" s="1513"/>
      <c r="M799" s="1514"/>
      <c r="N799" s="1514"/>
      <c r="O799" s="1514"/>
      <c r="P799" s="1514"/>
      <c r="Q799" s="1514"/>
      <c r="R799" s="1514"/>
      <c r="S799" s="1514"/>
      <c r="T799" s="1514"/>
      <c r="U799" s="1514"/>
      <c r="V799" s="1514"/>
      <c r="W799" s="1514"/>
      <c r="X799" s="1515"/>
      <c r="Y799" s="2531" t="s">
        <v>283</v>
      </c>
      <c r="Z799" s="2531"/>
      <c r="AA799" s="2531"/>
      <c r="AB799" s="2531"/>
      <c r="AC799" s="2531"/>
      <c r="AD799" s="2532"/>
      <c r="AE799" s="1514"/>
      <c r="AF799" s="2530" t="s">
        <v>284</v>
      </c>
      <c r="AG799" s="2531"/>
      <c r="AH799" s="2531"/>
      <c r="AI799" s="2531"/>
      <c r="AJ799" s="2532"/>
      <c r="AK799" s="1874"/>
      <c r="AL799" s="1453">
        <v>0</v>
      </c>
      <c r="AM799" s="1461"/>
      <c r="AN799" s="337" t="s">
        <v>2791</v>
      </c>
    </row>
    <row r="800" spans="2:40" s="311" customFormat="1" ht="26.25" customHeight="1" x14ac:dyDescent="0.4">
      <c r="C800" s="2533" t="s">
        <v>3049</v>
      </c>
      <c r="D800" s="2534"/>
      <c r="E800" s="2534"/>
      <c r="F800" s="2534"/>
      <c r="G800" s="2535"/>
      <c r="H800" s="2535"/>
      <c r="I800" s="2535"/>
      <c r="J800" s="2535"/>
      <c r="K800" s="2535"/>
      <c r="L800" s="2535"/>
      <c r="M800" s="2535"/>
      <c r="N800" s="2535"/>
      <c r="O800" s="2535"/>
      <c r="P800" s="2535"/>
      <c r="Q800" s="2535"/>
      <c r="R800" s="2535"/>
      <c r="S800" s="2535"/>
      <c r="T800" s="2535"/>
      <c r="U800" s="2535"/>
      <c r="V800" s="2535"/>
      <c r="W800" s="1375"/>
      <c r="X800" s="1375"/>
      <c r="Y800" s="2536"/>
      <c r="Z800" s="2536"/>
      <c r="AA800" s="2536"/>
      <c r="AB800" s="2536"/>
      <c r="AC800" s="2536"/>
      <c r="AD800" s="2536"/>
      <c r="AE800" s="1375"/>
      <c r="AF800" s="2536"/>
      <c r="AG800" s="2536"/>
      <c r="AH800" s="2536"/>
      <c r="AI800" s="2536"/>
      <c r="AJ800" s="2536"/>
      <c r="AK800" s="1376"/>
      <c r="AL800" s="1453">
        <v>0</v>
      </c>
      <c r="AM800" s="1456"/>
      <c r="AN800" s="317"/>
    </row>
    <row r="801" spans="2:40" s="311" customFormat="1" x14ac:dyDescent="0.4">
      <c r="C801" s="1370" t="s">
        <v>1376</v>
      </c>
      <c r="D801" s="1363"/>
      <c r="E801" s="1365"/>
      <c r="F801" s="1365"/>
      <c r="G801" s="1377"/>
      <c r="H801" s="1377"/>
      <c r="I801" s="1377"/>
      <c r="J801" s="1377"/>
      <c r="K801" s="1377"/>
      <c r="L801" s="1377"/>
      <c r="M801" s="1377"/>
      <c r="N801" s="1377"/>
      <c r="O801" s="1377"/>
      <c r="P801" s="1377"/>
      <c r="Q801" s="1377"/>
      <c r="R801" s="1377"/>
      <c r="S801" s="1377"/>
      <c r="T801" s="1377"/>
      <c r="U801" s="1377"/>
      <c r="V801" s="1377"/>
      <c r="W801" s="1377"/>
      <c r="X801" s="1377"/>
      <c r="Y801" s="2521"/>
      <c r="Z801" s="2521"/>
      <c r="AA801" s="2521"/>
      <c r="AB801" s="2521"/>
      <c r="AC801" s="2521"/>
      <c r="AD801" s="2521"/>
      <c r="AE801" s="1377"/>
      <c r="AF801" s="2521"/>
      <c r="AG801" s="2521"/>
      <c r="AH801" s="2521"/>
      <c r="AI801" s="2521"/>
      <c r="AJ801" s="2521"/>
      <c r="AK801" s="1379"/>
      <c r="AL801" s="1453">
        <v>0</v>
      </c>
      <c r="AM801" s="1456"/>
      <c r="AN801" s="317"/>
    </row>
    <row r="802" spans="2:40" s="311" customFormat="1" x14ac:dyDescent="0.4">
      <c r="C802" s="1370" t="s">
        <v>1377</v>
      </c>
      <c r="D802" s="1363"/>
      <c r="E802" s="1365"/>
      <c r="F802" s="1365"/>
      <c r="G802" s="1377"/>
      <c r="H802" s="1377"/>
      <c r="I802" s="1377"/>
      <c r="J802" s="1377"/>
      <c r="K802" s="1377"/>
      <c r="L802" s="1377"/>
      <c r="M802" s="1377"/>
      <c r="N802" s="1377"/>
      <c r="O802" s="1377"/>
      <c r="P802" s="1377"/>
      <c r="Q802" s="1377"/>
      <c r="R802" s="1377"/>
      <c r="S802" s="1377"/>
      <c r="T802" s="1377"/>
      <c r="U802" s="1377"/>
      <c r="V802" s="1377"/>
      <c r="W802" s="1377"/>
      <c r="X802" s="1377"/>
      <c r="Y802" s="2521"/>
      <c r="Z802" s="2521"/>
      <c r="AA802" s="2521"/>
      <c r="AB802" s="2521"/>
      <c r="AC802" s="2521"/>
      <c r="AD802" s="2521"/>
      <c r="AE802" s="1377"/>
      <c r="AF802" s="2521"/>
      <c r="AG802" s="2521"/>
      <c r="AH802" s="2521"/>
      <c r="AI802" s="2521"/>
      <c r="AJ802" s="2521"/>
      <c r="AK802" s="1379"/>
      <c r="AL802" s="1453">
        <v>0</v>
      </c>
      <c r="AM802" s="1456"/>
      <c r="AN802" s="317"/>
    </row>
    <row r="803" spans="2:40" s="311" customFormat="1" x14ac:dyDescent="0.4">
      <c r="C803" s="1372" t="s">
        <v>1378</v>
      </c>
      <c r="D803" s="1391"/>
      <c r="E803" s="1374"/>
      <c r="F803" s="1374"/>
      <c r="G803" s="1380"/>
      <c r="H803" s="1380"/>
      <c r="I803" s="1380"/>
      <c r="J803" s="1380"/>
      <c r="K803" s="1380"/>
      <c r="L803" s="1380"/>
      <c r="M803" s="1380"/>
      <c r="N803" s="1380"/>
      <c r="O803" s="1380"/>
      <c r="P803" s="1380"/>
      <c r="Q803" s="1380"/>
      <c r="R803" s="1380"/>
      <c r="S803" s="1380"/>
      <c r="T803" s="1380"/>
      <c r="U803" s="1380"/>
      <c r="V803" s="1380"/>
      <c r="W803" s="1380"/>
      <c r="X803" s="1380"/>
      <c r="Y803" s="2522"/>
      <c r="Z803" s="2522"/>
      <c r="AA803" s="2522"/>
      <c r="AB803" s="2522"/>
      <c r="AC803" s="2522"/>
      <c r="AD803" s="2522"/>
      <c r="AE803" s="1380"/>
      <c r="AF803" s="2522"/>
      <c r="AG803" s="2522"/>
      <c r="AH803" s="2522"/>
      <c r="AI803" s="2522"/>
      <c r="AJ803" s="2522"/>
      <c r="AK803" s="1382"/>
      <c r="AL803" s="1453">
        <v>0</v>
      </c>
      <c r="AM803" s="1456"/>
      <c r="AN803" s="317"/>
    </row>
    <row r="804" spans="2:40" s="311" customFormat="1" ht="14" x14ac:dyDescent="0.4">
      <c r="C804" s="313"/>
      <c r="D804" s="313"/>
      <c r="E804" s="314"/>
      <c r="F804" s="314"/>
      <c r="G804" s="315"/>
      <c r="H804" s="315"/>
      <c r="I804" s="315"/>
      <c r="J804" s="315"/>
      <c r="K804" s="315"/>
      <c r="L804" s="315"/>
      <c r="M804" s="315"/>
      <c r="N804" s="315"/>
      <c r="O804" s="315"/>
      <c r="P804" s="315"/>
      <c r="Q804" s="315"/>
      <c r="R804" s="315"/>
      <c r="S804" s="315"/>
      <c r="T804" s="315"/>
      <c r="U804" s="315"/>
      <c r="V804" s="315"/>
      <c r="W804" s="315"/>
      <c r="X804" s="315"/>
      <c r="Y804" s="345"/>
      <c r="Z804" s="345"/>
      <c r="AA804" s="345"/>
      <c r="AB804" s="345"/>
      <c r="AC804" s="345"/>
      <c r="AD804" s="315"/>
      <c r="AE804" s="315"/>
      <c r="AF804" s="345"/>
      <c r="AG804" s="345"/>
      <c r="AH804" s="345"/>
      <c r="AI804" s="345"/>
      <c r="AJ804" s="345"/>
      <c r="AK804" s="315"/>
      <c r="AL804" s="1453">
        <v>1</v>
      </c>
      <c r="AM804" s="1456"/>
      <c r="AN804" s="317"/>
    </row>
    <row r="805" spans="2:40" s="323" customFormat="1" ht="14" x14ac:dyDescent="0.4">
      <c r="B805" s="327" t="s">
        <v>2686</v>
      </c>
      <c r="C805" s="322" t="s">
        <v>3050</v>
      </c>
      <c r="D805" s="322"/>
      <c r="E805" s="324"/>
      <c r="F805" s="324"/>
      <c r="G805" s="325"/>
      <c r="H805" s="325"/>
      <c r="I805" s="325"/>
      <c r="J805" s="325"/>
      <c r="K805" s="325"/>
      <c r="L805" s="325"/>
      <c r="M805" s="325"/>
      <c r="N805" s="325"/>
      <c r="O805" s="325"/>
      <c r="P805" s="325"/>
      <c r="Q805" s="325"/>
      <c r="R805" s="325"/>
      <c r="S805" s="325"/>
      <c r="T805" s="325"/>
      <c r="U805" s="325"/>
      <c r="V805" s="325"/>
      <c r="W805" s="325"/>
      <c r="X805" s="325"/>
      <c r="Y805" s="325"/>
      <c r="Z805" s="325"/>
      <c r="AA805" s="325"/>
      <c r="AB805" s="325"/>
      <c r="AC805" s="325"/>
      <c r="AD805" s="325"/>
      <c r="AE805" s="325"/>
      <c r="AF805" s="325"/>
      <c r="AG805" s="325"/>
      <c r="AH805" s="325"/>
      <c r="AI805" s="325"/>
      <c r="AJ805" s="325"/>
      <c r="AK805" s="325"/>
      <c r="AL805" s="1453">
        <v>1</v>
      </c>
      <c r="AM805" s="1461"/>
      <c r="AN805" s="337" t="s">
        <v>2791</v>
      </c>
    </row>
    <row r="806" spans="2:40" s="311" customFormat="1" ht="14" x14ac:dyDescent="0.4">
      <c r="C806" s="313" t="s">
        <v>1379</v>
      </c>
      <c r="D806" s="313"/>
      <c r="E806" s="314"/>
      <c r="F806" s="314"/>
      <c r="G806" s="315"/>
      <c r="H806" s="315"/>
      <c r="I806" s="315"/>
      <c r="J806" s="315"/>
      <c r="K806" s="315"/>
      <c r="L806" s="315"/>
      <c r="M806" s="315"/>
      <c r="N806" s="315"/>
      <c r="O806" s="315"/>
      <c r="P806" s="315"/>
      <c r="Q806" s="315"/>
      <c r="R806" s="315"/>
      <c r="S806" s="315"/>
      <c r="T806" s="315"/>
      <c r="U806" s="315"/>
      <c r="V806" s="315"/>
      <c r="W806" s="315"/>
      <c r="X806" s="315"/>
      <c r="Y806" s="2523"/>
      <c r="Z806" s="2523"/>
      <c r="AA806" s="2523"/>
      <c r="AB806" s="2523"/>
      <c r="AC806" s="2523"/>
      <c r="AD806" s="2523"/>
      <c r="AE806" s="315"/>
      <c r="AF806" s="2524"/>
      <c r="AG806" s="2524"/>
      <c r="AH806" s="2524"/>
      <c r="AI806" s="2524"/>
      <c r="AJ806" s="2524"/>
      <c r="AK806" s="315"/>
      <c r="AL806" s="1453">
        <v>0</v>
      </c>
      <c r="AM806" s="1456"/>
      <c r="AN806" s="317"/>
    </row>
    <row r="807" spans="2:40" s="311" customFormat="1" ht="14" x14ac:dyDescent="0.4">
      <c r="C807" s="313" t="s">
        <v>1380</v>
      </c>
      <c r="D807" s="313"/>
      <c r="E807" s="314"/>
      <c r="F807" s="314"/>
      <c r="G807" s="315"/>
      <c r="H807" s="315"/>
      <c r="I807" s="315"/>
      <c r="J807" s="315"/>
      <c r="K807" s="315"/>
      <c r="L807" s="315"/>
      <c r="M807" s="315"/>
      <c r="N807" s="315"/>
      <c r="O807" s="315"/>
      <c r="P807" s="315"/>
      <c r="Q807" s="315"/>
      <c r="R807" s="315"/>
      <c r="S807" s="315"/>
      <c r="T807" s="315"/>
      <c r="U807" s="315"/>
      <c r="V807" s="315"/>
      <c r="W807" s="315"/>
      <c r="X807" s="315"/>
      <c r="Y807" s="2523"/>
      <c r="Z807" s="2523"/>
      <c r="AA807" s="2523"/>
      <c r="AB807" s="2523"/>
      <c r="AC807" s="2523"/>
      <c r="AD807" s="2523"/>
      <c r="AE807" s="315"/>
      <c r="AF807" s="2524"/>
      <c r="AG807" s="2524"/>
      <c r="AH807" s="2524"/>
      <c r="AI807" s="2524"/>
      <c r="AJ807" s="2524"/>
      <c r="AK807" s="315"/>
      <c r="AL807" s="1453">
        <v>0</v>
      </c>
      <c r="AM807" s="1456"/>
      <c r="AN807" s="317"/>
    </row>
    <row r="808" spans="2:40" s="311" customFormat="1" ht="14" x14ac:dyDescent="0.4">
      <c r="C808" s="313" t="s">
        <v>1381</v>
      </c>
      <c r="D808" s="313"/>
      <c r="E808" s="314"/>
      <c r="F808" s="314"/>
      <c r="G808" s="315"/>
      <c r="H808" s="315"/>
      <c r="I808" s="315"/>
      <c r="J808" s="315"/>
      <c r="K808" s="315"/>
      <c r="L808" s="315"/>
      <c r="M808" s="315"/>
      <c r="N808" s="315"/>
      <c r="O808" s="315"/>
      <c r="P808" s="315"/>
      <c r="Q808" s="315"/>
      <c r="R808" s="315"/>
      <c r="S808" s="315"/>
      <c r="T808" s="315"/>
      <c r="U808" s="315"/>
      <c r="V808" s="315"/>
      <c r="W808" s="315"/>
      <c r="X808" s="315"/>
      <c r="Y808" s="2523"/>
      <c r="Z808" s="2523"/>
      <c r="AA808" s="2523"/>
      <c r="AB808" s="2523"/>
      <c r="AC808" s="2523"/>
      <c r="AD808" s="2523"/>
      <c r="AE808" s="315"/>
      <c r="AF808" s="2524"/>
      <c r="AG808" s="2524"/>
      <c r="AH808" s="2524"/>
      <c r="AI808" s="2524"/>
      <c r="AJ808" s="2524"/>
      <c r="AK808" s="315"/>
      <c r="AL808" s="1453">
        <v>0</v>
      </c>
      <c r="AM808" s="1456"/>
      <c r="AN808" s="317"/>
    </row>
    <row r="809" spans="2:40" s="311" customFormat="1" ht="14" x14ac:dyDescent="0.4">
      <c r="C809" s="313" t="s">
        <v>1382</v>
      </c>
      <c r="D809" s="313"/>
      <c r="E809" s="314"/>
      <c r="F809" s="314"/>
      <c r="G809" s="315"/>
      <c r="H809" s="315"/>
      <c r="I809" s="315"/>
      <c r="J809" s="315"/>
      <c r="K809" s="315"/>
      <c r="L809" s="315"/>
      <c r="M809" s="315"/>
      <c r="N809" s="315"/>
      <c r="O809" s="315"/>
      <c r="P809" s="315"/>
      <c r="Q809" s="315"/>
      <c r="R809" s="315"/>
      <c r="S809" s="315"/>
      <c r="T809" s="315"/>
      <c r="U809" s="315"/>
      <c r="V809" s="315"/>
      <c r="W809" s="315"/>
      <c r="X809" s="315"/>
      <c r="Y809" s="2523"/>
      <c r="Z809" s="2523"/>
      <c r="AA809" s="2523"/>
      <c r="AB809" s="2523"/>
      <c r="AC809" s="2523"/>
      <c r="AD809" s="2523"/>
      <c r="AE809" s="315"/>
      <c r="AF809" s="2524"/>
      <c r="AG809" s="2524"/>
      <c r="AH809" s="2524"/>
      <c r="AI809" s="2524"/>
      <c r="AJ809" s="2524"/>
      <c r="AK809" s="315"/>
      <c r="AL809" s="1453">
        <v>0</v>
      </c>
      <c r="AM809" s="1456"/>
      <c r="AN809" s="317"/>
    </row>
    <row r="810" spans="2:40" s="311" customFormat="1" ht="14" x14ac:dyDescent="0.4">
      <c r="C810" s="313" t="s">
        <v>3051</v>
      </c>
      <c r="D810" s="313"/>
      <c r="E810" s="314"/>
      <c r="F810" s="314"/>
      <c r="G810" s="315"/>
      <c r="H810" s="315"/>
      <c r="I810" s="315"/>
      <c r="J810" s="315"/>
      <c r="K810" s="315"/>
      <c r="L810" s="315"/>
      <c r="M810" s="315"/>
      <c r="N810" s="315"/>
      <c r="O810" s="315"/>
      <c r="P810" s="315"/>
      <c r="Q810" s="315"/>
      <c r="R810" s="315"/>
      <c r="S810" s="315"/>
      <c r="T810" s="315"/>
      <c r="U810" s="315"/>
      <c r="V810" s="315"/>
      <c r="W810" s="315"/>
      <c r="X810" s="315"/>
      <c r="Y810" s="2523"/>
      <c r="Z810" s="2523"/>
      <c r="AA810" s="2523"/>
      <c r="AB810" s="2523"/>
      <c r="AC810" s="2523"/>
      <c r="AD810" s="2523"/>
      <c r="AE810" s="315"/>
      <c r="AF810" s="2524"/>
      <c r="AG810" s="2524"/>
      <c r="AH810" s="2524"/>
      <c r="AI810" s="2524"/>
      <c r="AJ810" s="2524"/>
      <c r="AK810" s="315"/>
      <c r="AL810" s="1453">
        <v>0</v>
      </c>
      <c r="AM810" s="1456"/>
      <c r="AN810" s="317"/>
    </row>
    <row r="811" spans="2:40" s="311" customFormat="1" ht="14" x14ac:dyDescent="0.4">
      <c r="C811" s="313" t="s">
        <v>1383</v>
      </c>
      <c r="D811" s="313"/>
      <c r="E811" s="314"/>
      <c r="F811" s="314"/>
      <c r="G811" s="315"/>
      <c r="H811" s="315"/>
      <c r="I811" s="315"/>
      <c r="J811" s="315"/>
      <c r="K811" s="315"/>
      <c r="L811" s="315"/>
      <c r="M811" s="315"/>
      <c r="N811" s="315"/>
      <c r="O811" s="315"/>
      <c r="P811" s="315"/>
      <c r="Q811" s="315"/>
      <c r="R811" s="315"/>
      <c r="S811" s="315"/>
      <c r="T811" s="315"/>
      <c r="U811" s="315"/>
      <c r="V811" s="315"/>
      <c r="W811" s="315"/>
      <c r="X811" s="315"/>
      <c r="Y811" s="2523"/>
      <c r="Z811" s="2523"/>
      <c r="AA811" s="2523"/>
      <c r="AB811" s="2523"/>
      <c r="AC811" s="2523"/>
      <c r="AD811" s="2523"/>
      <c r="AE811" s="315"/>
      <c r="AF811" s="2524"/>
      <c r="AG811" s="2524"/>
      <c r="AH811" s="2524"/>
      <c r="AI811" s="2524"/>
      <c r="AJ811" s="2524"/>
      <c r="AK811" s="315"/>
      <c r="AL811" s="1453">
        <v>0</v>
      </c>
      <c r="AM811" s="1456"/>
      <c r="AN811" s="317"/>
    </row>
    <row r="812" spans="2:40" s="311" customFormat="1" ht="14" x14ac:dyDescent="0.4">
      <c r="C812" s="313"/>
      <c r="D812" s="313"/>
      <c r="E812" s="314"/>
      <c r="F812" s="314"/>
      <c r="G812" s="315"/>
      <c r="H812" s="315"/>
      <c r="I812" s="315"/>
      <c r="J812" s="315"/>
      <c r="K812" s="315"/>
      <c r="L812" s="315"/>
      <c r="M812" s="315"/>
      <c r="N812" s="315"/>
      <c r="O812" s="315"/>
      <c r="P812" s="315"/>
      <c r="Q812" s="315"/>
      <c r="R812" s="315"/>
      <c r="S812" s="315"/>
      <c r="T812" s="315"/>
      <c r="U812" s="315"/>
      <c r="V812" s="315"/>
      <c r="W812" s="315"/>
      <c r="X812" s="315"/>
      <c r="Y812" s="315"/>
      <c r="Z812" s="315"/>
      <c r="AA812" s="315"/>
      <c r="AB812" s="315"/>
      <c r="AC812" s="315"/>
      <c r="AD812" s="315"/>
      <c r="AE812" s="315"/>
      <c r="AF812" s="315"/>
      <c r="AG812" s="315"/>
      <c r="AH812" s="315"/>
      <c r="AI812" s="315"/>
      <c r="AJ812" s="315"/>
      <c r="AK812" s="315"/>
      <c r="AL812" s="1453">
        <v>1</v>
      </c>
      <c r="AM812" s="1456"/>
      <c r="AN812" s="317"/>
    </row>
    <row r="813" spans="2:40" s="323" customFormat="1" ht="14" x14ac:dyDescent="0.4">
      <c r="B813" s="327" t="s">
        <v>2688</v>
      </c>
      <c r="C813" s="322" t="s">
        <v>3052</v>
      </c>
      <c r="D813" s="322"/>
      <c r="E813" s="324"/>
      <c r="F813" s="324"/>
      <c r="G813" s="325"/>
      <c r="H813" s="325"/>
      <c r="I813" s="325"/>
      <c r="J813" s="325"/>
      <c r="K813" s="325"/>
      <c r="L813" s="325"/>
      <c r="M813" s="325"/>
      <c r="N813" s="325"/>
      <c r="O813" s="325"/>
      <c r="P813" s="325"/>
      <c r="Q813" s="325"/>
      <c r="R813" s="325"/>
      <c r="S813" s="325"/>
      <c r="T813" s="325"/>
      <c r="U813" s="325"/>
      <c r="V813" s="325"/>
      <c r="W813" s="325"/>
      <c r="X813" s="325"/>
      <c r="Y813" s="325"/>
      <c r="Z813" s="325"/>
      <c r="AA813" s="325"/>
      <c r="AB813" s="325"/>
      <c r="AC813" s="325"/>
      <c r="AD813" s="325"/>
      <c r="AE813" s="325"/>
      <c r="AF813" s="325"/>
      <c r="AG813" s="325"/>
      <c r="AH813" s="325"/>
      <c r="AI813" s="325"/>
      <c r="AJ813" s="325"/>
      <c r="AK813" s="325"/>
      <c r="AL813" s="1453">
        <v>1</v>
      </c>
      <c r="AM813" s="1461"/>
      <c r="AN813" s="337" t="s">
        <v>2791</v>
      </c>
    </row>
    <row r="814" spans="2:40" s="311" customFormat="1" ht="14" x14ac:dyDescent="0.4">
      <c r="C814" s="313" t="s">
        <v>1384</v>
      </c>
      <c r="D814" s="313"/>
      <c r="E814" s="314"/>
      <c r="F814" s="314"/>
      <c r="G814" s="315"/>
      <c r="H814" s="315"/>
      <c r="I814" s="315"/>
      <c r="J814" s="315"/>
      <c r="K814" s="315"/>
      <c r="L814" s="315"/>
      <c r="M814" s="315"/>
      <c r="N814" s="315"/>
      <c r="O814" s="315"/>
      <c r="P814" s="315"/>
      <c r="Q814" s="315"/>
      <c r="R814" s="315"/>
      <c r="S814" s="315"/>
      <c r="T814" s="315"/>
      <c r="U814" s="315"/>
      <c r="V814" s="315"/>
      <c r="W814" s="315"/>
      <c r="X814" s="315"/>
      <c r="Y814" s="2523"/>
      <c r="Z814" s="2523"/>
      <c r="AA814" s="2523"/>
      <c r="AB814" s="2523"/>
      <c r="AC814" s="2523"/>
      <c r="AD814" s="2523"/>
      <c r="AE814" s="315"/>
      <c r="AF814" s="2524"/>
      <c r="AG814" s="2524"/>
      <c r="AH814" s="2524"/>
      <c r="AI814" s="2524"/>
      <c r="AJ814" s="2524"/>
      <c r="AK814" s="315"/>
      <c r="AL814" s="1453">
        <v>0</v>
      </c>
      <c r="AM814" s="1456"/>
      <c r="AN814" s="317"/>
    </row>
    <row r="815" spans="2:40" s="311" customFormat="1" ht="14" x14ac:dyDescent="0.4">
      <c r="C815" s="313" t="s">
        <v>1385</v>
      </c>
      <c r="D815" s="313"/>
      <c r="E815" s="314"/>
      <c r="F815" s="314"/>
      <c r="G815" s="315"/>
      <c r="H815" s="315"/>
      <c r="I815" s="315"/>
      <c r="J815" s="315"/>
      <c r="K815" s="315"/>
      <c r="L815" s="315"/>
      <c r="M815" s="315"/>
      <c r="N815" s="315"/>
      <c r="O815" s="315"/>
      <c r="P815" s="315"/>
      <c r="Q815" s="315"/>
      <c r="R815" s="315"/>
      <c r="S815" s="315"/>
      <c r="T815" s="315"/>
      <c r="U815" s="315"/>
      <c r="V815" s="315"/>
      <c r="W815" s="315"/>
      <c r="X815" s="315"/>
      <c r="Y815" s="2523"/>
      <c r="Z815" s="2523"/>
      <c r="AA815" s="2523"/>
      <c r="AB815" s="2523"/>
      <c r="AC815" s="2523"/>
      <c r="AD815" s="2523"/>
      <c r="AE815" s="315"/>
      <c r="AF815" s="2524"/>
      <c r="AG815" s="2524"/>
      <c r="AH815" s="2524"/>
      <c r="AI815" s="2524"/>
      <c r="AJ815" s="2524"/>
      <c r="AK815" s="315"/>
      <c r="AL815" s="1453">
        <v>0</v>
      </c>
      <c r="AM815" s="1456"/>
      <c r="AN815" s="317"/>
    </row>
    <row r="816" spans="2:40" s="311" customFormat="1" ht="14" x14ac:dyDescent="0.4">
      <c r="C816" s="313" t="s">
        <v>1386</v>
      </c>
      <c r="D816" s="313"/>
      <c r="E816" s="314"/>
      <c r="F816" s="314"/>
      <c r="G816" s="315"/>
      <c r="H816" s="315"/>
      <c r="I816" s="315"/>
      <c r="J816" s="315"/>
      <c r="K816" s="315"/>
      <c r="L816" s="315"/>
      <c r="M816" s="315"/>
      <c r="N816" s="315"/>
      <c r="O816" s="315"/>
      <c r="P816" s="315"/>
      <c r="Q816" s="315"/>
      <c r="R816" s="315"/>
      <c r="S816" s="315"/>
      <c r="T816" s="315"/>
      <c r="U816" s="315"/>
      <c r="V816" s="315"/>
      <c r="W816" s="315"/>
      <c r="X816" s="315"/>
      <c r="Y816" s="2523"/>
      <c r="Z816" s="2523"/>
      <c r="AA816" s="2523"/>
      <c r="AB816" s="2523"/>
      <c r="AC816" s="2523"/>
      <c r="AD816" s="2523"/>
      <c r="AE816" s="315"/>
      <c r="AF816" s="2524"/>
      <c r="AG816" s="2524"/>
      <c r="AH816" s="2524"/>
      <c r="AI816" s="2524"/>
      <c r="AJ816" s="2524"/>
      <c r="AK816" s="315"/>
      <c r="AL816" s="1453">
        <v>0</v>
      </c>
      <c r="AM816" s="1456"/>
      <c r="AN816" s="317"/>
    </row>
    <row r="817" spans="2:40" s="311" customFormat="1" ht="14" x14ac:dyDescent="0.4">
      <c r="C817" s="313" t="s">
        <v>1387</v>
      </c>
      <c r="D817" s="313"/>
      <c r="E817" s="314"/>
      <c r="F817" s="314"/>
      <c r="G817" s="315"/>
      <c r="H817" s="315"/>
      <c r="I817" s="315"/>
      <c r="J817" s="315"/>
      <c r="K817" s="315"/>
      <c r="L817" s="315"/>
      <c r="M817" s="315"/>
      <c r="N817" s="315"/>
      <c r="O817" s="315"/>
      <c r="P817" s="315"/>
      <c r="Q817" s="315"/>
      <c r="R817" s="315"/>
      <c r="S817" s="315"/>
      <c r="T817" s="315"/>
      <c r="U817" s="315"/>
      <c r="V817" s="315"/>
      <c r="W817" s="315"/>
      <c r="X817" s="315"/>
      <c r="Y817" s="2523"/>
      <c r="Z817" s="2523"/>
      <c r="AA817" s="2523"/>
      <c r="AB817" s="2523"/>
      <c r="AC817" s="2523"/>
      <c r="AD817" s="2523"/>
      <c r="AE817" s="315"/>
      <c r="AF817" s="2524"/>
      <c r="AG817" s="2524"/>
      <c r="AH817" s="2524"/>
      <c r="AI817" s="2524"/>
      <c r="AJ817" s="2524"/>
      <c r="AK817" s="315"/>
      <c r="AL817" s="1453">
        <v>0</v>
      </c>
      <c r="AM817" s="1456"/>
      <c r="AN817" s="317"/>
    </row>
    <row r="818" spans="2:40" s="311" customFormat="1" ht="14" x14ac:dyDescent="0.4">
      <c r="C818" s="313" t="s">
        <v>1388</v>
      </c>
      <c r="D818" s="313"/>
      <c r="E818" s="314"/>
      <c r="F818" s="314"/>
      <c r="G818" s="315"/>
      <c r="H818" s="315"/>
      <c r="I818" s="315"/>
      <c r="J818" s="315"/>
      <c r="K818" s="315"/>
      <c r="L818" s="315"/>
      <c r="M818" s="315"/>
      <c r="N818" s="315"/>
      <c r="O818" s="315"/>
      <c r="P818" s="315"/>
      <c r="Q818" s="315"/>
      <c r="R818" s="315"/>
      <c r="S818" s="315"/>
      <c r="T818" s="315"/>
      <c r="U818" s="315"/>
      <c r="V818" s="315"/>
      <c r="W818" s="315"/>
      <c r="X818" s="315"/>
      <c r="Y818" s="2523"/>
      <c r="Z818" s="2523"/>
      <c r="AA818" s="2523"/>
      <c r="AB818" s="2523"/>
      <c r="AC818" s="2523"/>
      <c r="AD818" s="2523"/>
      <c r="AE818" s="315"/>
      <c r="AF818" s="2524"/>
      <c r="AG818" s="2524"/>
      <c r="AH818" s="2524"/>
      <c r="AI818" s="2524"/>
      <c r="AJ818" s="2524"/>
      <c r="AK818" s="315"/>
      <c r="AL818" s="1453">
        <v>0</v>
      </c>
      <c r="AM818" s="1456"/>
      <c r="AN818" s="317"/>
    </row>
    <row r="819" spans="2:40" s="311" customFormat="1" ht="14" x14ac:dyDescent="0.4">
      <c r="C819" s="313" t="s">
        <v>1389</v>
      </c>
      <c r="D819" s="313"/>
      <c r="E819" s="314"/>
      <c r="F819" s="314"/>
      <c r="G819" s="315"/>
      <c r="H819" s="315"/>
      <c r="I819" s="315"/>
      <c r="J819" s="315"/>
      <c r="K819" s="315"/>
      <c r="L819" s="315"/>
      <c r="M819" s="315"/>
      <c r="N819" s="315"/>
      <c r="O819" s="315"/>
      <c r="P819" s="315"/>
      <c r="Q819" s="315"/>
      <c r="R819" s="315"/>
      <c r="S819" s="315"/>
      <c r="T819" s="315"/>
      <c r="U819" s="315"/>
      <c r="V819" s="315"/>
      <c r="W819" s="315"/>
      <c r="X819" s="315"/>
      <c r="Y819" s="2523"/>
      <c r="Z819" s="2523"/>
      <c r="AA819" s="2523"/>
      <c r="AB819" s="2523"/>
      <c r="AC819" s="2523"/>
      <c r="AD819" s="2523"/>
      <c r="AE819" s="315"/>
      <c r="AF819" s="2524"/>
      <c r="AG819" s="2524"/>
      <c r="AH819" s="2524"/>
      <c r="AI819" s="2524"/>
      <c r="AJ819" s="2524"/>
      <c r="AK819" s="315"/>
      <c r="AL819" s="1453">
        <v>0</v>
      </c>
      <c r="AM819" s="1456"/>
      <c r="AN819" s="317"/>
    </row>
    <row r="820" spans="2:40" s="311" customFormat="1" ht="14" x14ac:dyDescent="0.4">
      <c r="C820" s="313"/>
      <c r="D820" s="313"/>
      <c r="E820" s="314"/>
      <c r="F820" s="314"/>
      <c r="G820" s="315"/>
      <c r="H820" s="315"/>
      <c r="I820" s="315"/>
      <c r="J820" s="315"/>
      <c r="K820" s="315"/>
      <c r="L820" s="315"/>
      <c r="M820" s="315"/>
      <c r="N820" s="315"/>
      <c r="O820" s="315"/>
      <c r="P820" s="315"/>
      <c r="Q820" s="315"/>
      <c r="R820" s="315"/>
      <c r="S820" s="315"/>
      <c r="T820" s="315"/>
      <c r="U820" s="315"/>
      <c r="V820" s="315"/>
      <c r="W820" s="315"/>
      <c r="X820" s="315"/>
      <c r="Y820" s="315"/>
      <c r="Z820" s="315"/>
      <c r="AA820" s="315"/>
      <c r="AB820" s="315"/>
      <c r="AC820" s="315"/>
      <c r="AD820" s="315"/>
      <c r="AE820" s="315"/>
      <c r="AF820" s="315"/>
      <c r="AG820" s="315"/>
      <c r="AH820" s="315"/>
      <c r="AI820" s="315"/>
      <c r="AJ820" s="315"/>
      <c r="AK820" s="315"/>
      <c r="AL820" s="1453">
        <v>1</v>
      </c>
      <c r="AM820" s="1456"/>
      <c r="AN820" s="317"/>
    </row>
    <row r="821" spans="2:40" s="311" customFormat="1" ht="14" x14ac:dyDescent="0.4">
      <c r="B821" s="327" t="s">
        <v>2690</v>
      </c>
      <c r="C821" s="322" t="s">
        <v>3053</v>
      </c>
      <c r="D821" s="322"/>
      <c r="E821" s="314"/>
      <c r="F821" s="314"/>
      <c r="G821" s="315"/>
      <c r="H821" s="315"/>
      <c r="I821" s="315"/>
      <c r="J821" s="315"/>
      <c r="K821" s="315"/>
      <c r="L821" s="315"/>
      <c r="M821" s="315"/>
      <c r="N821" s="315"/>
      <c r="O821" s="315"/>
      <c r="P821" s="315"/>
      <c r="Q821" s="315"/>
      <c r="R821" s="315"/>
      <c r="S821" s="315"/>
      <c r="T821" s="315"/>
      <c r="U821" s="315"/>
      <c r="V821" s="315"/>
      <c r="W821" s="315"/>
      <c r="X821" s="315"/>
      <c r="Y821" s="315"/>
      <c r="Z821" s="315"/>
      <c r="AA821" s="315"/>
      <c r="AB821" s="315"/>
      <c r="AC821" s="315"/>
      <c r="AD821" s="315"/>
      <c r="AE821" s="315"/>
      <c r="AF821" s="315"/>
      <c r="AG821" s="315"/>
      <c r="AH821" s="315"/>
      <c r="AI821" s="315"/>
      <c r="AJ821" s="315"/>
      <c r="AK821" s="315"/>
      <c r="AL821" s="1453">
        <v>1</v>
      </c>
      <c r="AM821" s="1456"/>
      <c r="AN821" s="317"/>
    </row>
    <row r="822" spans="2:40" s="311" customFormat="1" ht="14" x14ac:dyDescent="0.4">
      <c r="C822" s="313" t="s">
        <v>3054</v>
      </c>
      <c r="D822" s="313"/>
      <c r="E822" s="314"/>
      <c r="F822" s="314"/>
      <c r="G822" s="315"/>
      <c r="H822" s="315"/>
      <c r="I822" s="315"/>
      <c r="J822" s="315"/>
      <c r="K822" s="315"/>
      <c r="L822" s="315"/>
      <c r="M822" s="315"/>
      <c r="N822" s="315"/>
      <c r="O822" s="315"/>
      <c r="P822" s="315"/>
      <c r="Q822" s="315"/>
      <c r="R822" s="315"/>
      <c r="S822" s="315"/>
      <c r="T822" s="315"/>
      <c r="U822" s="315"/>
      <c r="V822" s="315"/>
      <c r="W822" s="315"/>
      <c r="X822" s="315"/>
      <c r="Y822" s="315"/>
      <c r="Z822" s="315"/>
      <c r="AA822" s="315"/>
      <c r="AB822" s="315"/>
      <c r="AC822" s="315"/>
      <c r="AD822" s="315"/>
      <c r="AE822" s="315"/>
      <c r="AF822" s="315"/>
      <c r="AG822" s="315"/>
      <c r="AH822" s="315"/>
      <c r="AI822" s="315"/>
      <c r="AJ822" s="315"/>
      <c r="AK822" s="315"/>
      <c r="AL822" s="1453">
        <v>0</v>
      </c>
      <c r="AM822" s="1456"/>
      <c r="AN822" s="317"/>
    </row>
    <row r="823" spans="2:40" s="311" customFormat="1" ht="14" x14ac:dyDescent="0.4">
      <c r="C823" s="313" t="s">
        <v>3055</v>
      </c>
      <c r="D823" s="313"/>
      <c r="E823" s="314"/>
      <c r="F823" s="314"/>
      <c r="G823" s="315"/>
      <c r="H823" s="315"/>
      <c r="I823" s="315"/>
      <c r="J823" s="315"/>
      <c r="K823" s="315"/>
      <c r="L823" s="315"/>
      <c r="M823" s="315"/>
      <c r="N823" s="315"/>
      <c r="O823" s="315"/>
      <c r="P823" s="315"/>
      <c r="Q823" s="315"/>
      <c r="R823" s="315"/>
      <c r="S823" s="315"/>
      <c r="T823" s="315"/>
      <c r="U823" s="315"/>
      <c r="V823" s="315"/>
      <c r="W823" s="315"/>
      <c r="X823" s="315"/>
      <c r="Y823" s="315"/>
      <c r="Z823" s="315"/>
      <c r="AA823" s="315"/>
      <c r="AB823" s="315"/>
      <c r="AC823" s="315"/>
      <c r="AD823" s="315"/>
      <c r="AE823" s="315"/>
      <c r="AF823" s="315"/>
      <c r="AG823" s="315"/>
      <c r="AH823" s="315"/>
      <c r="AI823" s="315"/>
      <c r="AJ823" s="315"/>
      <c r="AK823" s="315"/>
      <c r="AL823" s="1453">
        <v>0</v>
      </c>
      <c r="AM823" s="1456"/>
      <c r="AN823" s="317"/>
    </row>
    <row r="824" spans="2:40" s="311" customFormat="1" ht="14" x14ac:dyDescent="0.4">
      <c r="C824" s="313" t="s">
        <v>3056</v>
      </c>
      <c r="D824" s="313"/>
      <c r="E824" s="314"/>
      <c r="F824" s="314"/>
      <c r="G824" s="315"/>
      <c r="H824" s="315"/>
      <c r="I824" s="315"/>
      <c r="J824" s="315"/>
      <c r="K824" s="315"/>
      <c r="L824" s="315"/>
      <c r="M824" s="315"/>
      <c r="N824" s="315"/>
      <c r="O824" s="315"/>
      <c r="P824" s="315"/>
      <c r="Q824" s="315"/>
      <c r="R824" s="315"/>
      <c r="S824" s="315"/>
      <c r="T824" s="315"/>
      <c r="U824" s="315"/>
      <c r="V824" s="315"/>
      <c r="W824" s="315"/>
      <c r="X824" s="315"/>
      <c r="Y824" s="315"/>
      <c r="Z824" s="315"/>
      <c r="AA824" s="315"/>
      <c r="AB824" s="315"/>
      <c r="AC824" s="315"/>
      <c r="AD824" s="315"/>
      <c r="AE824" s="315"/>
      <c r="AF824" s="315"/>
      <c r="AG824" s="315"/>
      <c r="AH824" s="315"/>
      <c r="AI824" s="315"/>
      <c r="AJ824" s="315"/>
      <c r="AK824" s="315"/>
      <c r="AL824" s="1453">
        <v>0</v>
      </c>
      <c r="AM824" s="1456"/>
      <c r="AN824" s="317"/>
    </row>
    <row r="825" spans="2:40" s="311" customFormat="1" ht="14" x14ac:dyDescent="0.4">
      <c r="C825" s="313" t="s">
        <v>3057</v>
      </c>
      <c r="D825" s="313"/>
      <c r="E825" s="314"/>
      <c r="F825" s="314"/>
      <c r="G825" s="315"/>
      <c r="H825" s="315"/>
      <c r="I825" s="315"/>
      <c r="J825" s="315"/>
      <c r="K825" s="315"/>
      <c r="L825" s="315"/>
      <c r="M825" s="315"/>
      <c r="N825" s="315"/>
      <c r="O825" s="315"/>
      <c r="P825" s="315"/>
      <c r="Q825" s="315"/>
      <c r="R825" s="315"/>
      <c r="S825" s="315"/>
      <c r="T825" s="315"/>
      <c r="U825" s="315"/>
      <c r="V825" s="315"/>
      <c r="W825" s="315"/>
      <c r="X825" s="315"/>
      <c r="Y825" s="315"/>
      <c r="Z825" s="315"/>
      <c r="AA825" s="315"/>
      <c r="AB825" s="315"/>
      <c r="AC825" s="315"/>
      <c r="AD825" s="315"/>
      <c r="AE825" s="315"/>
      <c r="AF825" s="315"/>
      <c r="AG825" s="315"/>
      <c r="AH825" s="315"/>
      <c r="AI825" s="315"/>
      <c r="AJ825" s="315"/>
      <c r="AK825" s="315"/>
      <c r="AL825" s="1453">
        <v>0</v>
      </c>
      <c r="AM825" s="1456"/>
      <c r="AN825" s="317"/>
    </row>
    <row r="826" spans="2:40" s="311" customFormat="1" ht="14" x14ac:dyDescent="0.4">
      <c r="C826" s="313"/>
      <c r="D826" s="313"/>
      <c r="E826" s="314"/>
      <c r="F826" s="314"/>
      <c r="G826" s="315"/>
      <c r="H826" s="315"/>
      <c r="I826" s="315"/>
      <c r="J826" s="315"/>
      <c r="K826" s="315"/>
      <c r="L826" s="315"/>
      <c r="M826" s="315"/>
      <c r="N826" s="315"/>
      <c r="O826" s="315"/>
      <c r="P826" s="315"/>
      <c r="Q826" s="315"/>
      <c r="R826" s="315"/>
      <c r="S826" s="315"/>
      <c r="T826" s="315"/>
      <c r="U826" s="315"/>
      <c r="V826" s="315"/>
      <c r="W826" s="315"/>
      <c r="X826" s="315"/>
      <c r="Y826" s="315"/>
      <c r="Z826" s="315"/>
      <c r="AA826" s="315"/>
      <c r="AB826" s="315"/>
      <c r="AC826" s="315"/>
      <c r="AD826" s="315"/>
      <c r="AE826" s="315"/>
      <c r="AF826" s="315"/>
      <c r="AG826" s="315"/>
      <c r="AH826" s="315"/>
      <c r="AI826" s="315"/>
      <c r="AJ826" s="315"/>
      <c r="AK826" s="315"/>
      <c r="AL826" s="1453">
        <v>1</v>
      </c>
      <c r="AM826" s="1456"/>
      <c r="AN826" s="317"/>
    </row>
    <row r="827" spans="2:40" s="323" customFormat="1" ht="17.5" x14ac:dyDescent="0.45">
      <c r="B827" s="839" t="s">
        <v>1390</v>
      </c>
      <c r="C827" s="838"/>
      <c r="D827" s="838"/>
      <c r="E827" s="840"/>
      <c r="F827" s="840"/>
      <c r="G827" s="841"/>
      <c r="H827" s="841"/>
      <c r="I827" s="841"/>
      <c r="J827" s="841"/>
      <c r="K827" s="841"/>
      <c r="L827" s="841"/>
      <c r="M827" s="841"/>
      <c r="N827" s="841"/>
      <c r="O827" s="841"/>
      <c r="P827" s="841"/>
      <c r="Q827" s="841"/>
      <c r="R827" s="841"/>
      <c r="S827" s="841"/>
      <c r="T827" s="841"/>
      <c r="U827" s="841"/>
      <c r="V827" s="841"/>
      <c r="W827" s="841"/>
      <c r="X827" s="841"/>
      <c r="Y827" s="841"/>
      <c r="Z827" s="841"/>
      <c r="AA827" s="841"/>
      <c r="AB827" s="841"/>
      <c r="AC827" s="841"/>
      <c r="AD827" s="841"/>
      <c r="AE827" s="841"/>
      <c r="AF827" s="841"/>
      <c r="AG827" s="841"/>
      <c r="AH827" s="841"/>
      <c r="AI827" s="841"/>
      <c r="AJ827" s="841"/>
      <c r="AK827" s="841"/>
      <c r="AL827" s="1453">
        <v>1</v>
      </c>
      <c r="AM827" s="1461"/>
      <c r="AN827" s="337" t="s">
        <v>2791</v>
      </c>
    </row>
    <row r="828" spans="2:40" s="311" customFormat="1" ht="14" x14ac:dyDescent="0.4">
      <c r="B828" s="327" t="s">
        <v>2680</v>
      </c>
      <c r="C828" s="313" t="s">
        <v>3058</v>
      </c>
      <c r="D828" s="313"/>
      <c r="E828" s="314"/>
      <c r="F828" s="314"/>
      <c r="G828" s="315"/>
      <c r="H828" s="315"/>
      <c r="I828" s="315"/>
      <c r="J828" s="315"/>
      <c r="K828" s="315"/>
      <c r="L828" s="315"/>
      <c r="M828" s="315"/>
      <c r="N828" s="315"/>
      <c r="O828" s="315"/>
      <c r="P828" s="315"/>
      <c r="Q828" s="315"/>
      <c r="R828" s="315"/>
      <c r="S828" s="315"/>
      <c r="T828" s="315"/>
      <c r="U828" s="315"/>
      <c r="V828" s="315"/>
      <c r="W828" s="315"/>
      <c r="X828" s="315"/>
      <c r="Y828" s="315"/>
      <c r="Z828" s="315"/>
      <c r="AA828" s="315"/>
      <c r="AB828" s="315"/>
      <c r="AC828" s="315"/>
      <c r="AD828" s="315"/>
      <c r="AE828" s="315"/>
      <c r="AF828" s="315"/>
      <c r="AG828" s="315"/>
      <c r="AH828" s="315"/>
      <c r="AI828" s="315"/>
      <c r="AJ828" s="315"/>
      <c r="AK828" s="315"/>
      <c r="AL828" s="1453">
        <v>0</v>
      </c>
      <c r="AM828" s="1456"/>
      <c r="AN828" s="317"/>
    </row>
    <row r="829" spans="2:40" s="311" customFormat="1" ht="14" x14ac:dyDescent="0.4">
      <c r="B829" s="327" t="s">
        <v>2683</v>
      </c>
      <c r="C829" s="313" t="s">
        <v>3059</v>
      </c>
      <c r="D829" s="313"/>
      <c r="E829" s="314"/>
      <c r="F829" s="314"/>
      <c r="G829" s="315"/>
      <c r="H829" s="315"/>
      <c r="I829" s="315"/>
      <c r="J829" s="315"/>
      <c r="K829" s="315"/>
      <c r="L829" s="315"/>
      <c r="M829" s="315"/>
      <c r="N829" s="315"/>
      <c r="O829" s="315"/>
      <c r="P829" s="315"/>
      <c r="Q829" s="315"/>
      <c r="R829" s="315"/>
      <c r="S829" s="315"/>
      <c r="T829" s="315"/>
      <c r="U829" s="315"/>
      <c r="V829" s="315"/>
      <c r="W829" s="315"/>
      <c r="X829" s="315"/>
      <c r="Y829" s="315"/>
      <c r="Z829" s="315"/>
      <c r="AA829" s="315"/>
      <c r="AB829" s="315"/>
      <c r="AC829" s="315"/>
      <c r="AD829" s="315"/>
      <c r="AE829" s="315"/>
      <c r="AF829" s="315"/>
      <c r="AG829" s="315"/>
      <c r="AH829" s="315"/>
      <c r="AI829" s="315"/>
      <c r="AJ829" s="315"/>
      <c r="AK829" s="315"/>
      <c r="AL829" s="1453">
        <v>0</v>
      </c>
      <c r="AM829" s="1456"/>
      <c r="AN829" s="317"/>
    </row>
    <row r="830" spans="2:40" s="311" customFormat="1" ht="14" x14ac:dyDescent="0.4">
      <c r="B830" s="327" t="s">
        <v>2686</v>
      </c>
      <c r="C830" s="313" t="s">
        <v>3060</v>
      </c>
      <c r="D830" s="313"/>
      <c r="E830" s="314"/>
      <c r="F830" s="314"/>
      <c r="G830" s="315"/>
      <c r="H830" s="315"/>
      <c r="I830" s="315"/>
      <c r="J830" s="315"/>
      <c r="K830" s="315"/>
      <c r="L830" s="315"/>
      <c r="M830" s="315"/>
      <c r="N830" s="315"/>
      <c r="O830" s="315"/>
      <c r="P830" s="315"/>
      <c r="Q830" s="315"/>
      <c r="R830" s="315"/>
      <c r="S830" s="315"/>
      <c r="T830" s="315"/>
      <c r="U830" s="315"/>
      <c r="V830" s="315"/>
      <c r="W830" s="315"/>
      <c r="X830" s="315"/>
      <c r="Y830" s="315"/>
      <c r="Z830" s="315"/>
      <c r="AA830" s="315"/>
      <c r="AB830" s="315"/>
      <c r="AC830" s="315"/>
      <c r="AD830" s="315"/>
      <c r="AE830" s="315"/>
      <c r="AF830" s="315"/>
      <c r="AG830" s="315"/>
      <c r="AH830" s="315"/>
      <c r="AI830" s="315"/>
      <c r="AJ830" s="315"/>
      <c r="AK830" s="315"/>
      <c r="AL830" s="1453">
        <v>0</v>
      </c>
      <c r="AM830" s="1456"/>
      <c r="AN830" s="317"/>
    </row>
    <row r="831" spans="2:40" s="311" customFormat="1" ht="11.5" customHeight="1" x14ac:dyDescent="0.4">
      <c r="B831" s="360" t="s">
        <v>2688</v>
      </c>
      <c r="C831" s="2525" t="s">
        <v>3061</v>
      </c>
      <c r="D831" s="2525"/>
      <c r="E831" s="2525"/>
      <c r="F831" s="2525"/>
      <c r="G831" s="2525"/>
      <c r="H831" s="2525"/>
      <c r="I831" s="2525"/>
      <c r="J831" s="2525"/>
      <c r="K831" s="2525"/>
      <c r="L831" s="2525"/>
      <c r="M831" s="2525"/>
      <c r="N831" s="2525"/>
      <c r="O831" s="2525"/>
      <c r="P831" s="2525"/>
      <c r="Q831" s="2525"/>
      <c r="R831" s="2525"/>
      <c r="S831" s="2525"/>
      <c r="T831" s="2525"/>
      <c r="U831" s="2525"/>
      <c r="V831" s="2525"/>
      <c r="W831" s="2525"/>
      <c r="X831" s="2525"/>
      <c r="Y831" s="2525"/>
      <c r="Z831" s="2525"/>
      <c r="AA831" s="2525"/>
      <c r="AB831" s="2525"/>
      <c r="AC831" s="2525"/>
      <c r="AD831" s="2525"/>
      <c r="AE831" s="2525"/>
      <c r="AF831" s="2525"/>
      <c r="AG831" s="2525"/>
      <c r="AH831" s="2525"/>
      <c r="AI831" s="2525"/>
      <c r="AJ831" s="2525"/>
      <c r="AK831" s="315"/>
      <c r="AL831" s="1453">
        <v>0</v>
      </c>
      <c r="AM831" s="1456"/>
      <c r="AN831" s="317"/>
    </row>
    <row r="832" spans="2:40" s="311" customFormat="1" ht="14" x14ac:dyDescent="0.4">
      <c r="B832" s="360"/>
      <c r="C832" s="2525"/>
      <c r="D832" s="2525"/>
      <c r="E832" s="2525"/>
      <c r="F832" s="2525"/>
      <c r="G832" s="2525"/>
      <c r="H832" s="2525"/>
      <c r="I832" s="2525"/>
      <c r="J832" s="2525"/>
      <c r="K832" s="2525"/>
      <c r="L832" s="2525"/>
      <c r="M832" s="2525"/>
      <c r="N832" s="2525"/>
      <c r="O832" s="2525"/>
      <c r="P832" s="2525"/>
      <c r="Q832" s="2525"/>
      <c r="R832" s="2525"/>
      <c r="S832" s="2525"/>
      <c r="T832" s="2525"/>
      <c r="U832" s="2525"/>
      <c r="V832" s="2525"/>
      <c r="W832" s="2525"/>
      <c r="X832" s="2525"/>
      <c r="Y832" s="2525"/>
      <c r="Z832" s="2525"/>
      <c r="AA832" s="2525"/>
      <c r="AB832" s="2525"/>
      <c r="AC832" s="2525"/>
      <c r="AD832" s="2525"/>
      <c r="AE832" s="2525"/>
      <c r="AF832" s="2525"/>
      <c r="AG832" s="2525"/>
      <c r="AH832" s="2525"/>
      <c r="AI832" s="2525"/>
      <c r="AJ832" s="2525"/>
      <c r="AK832" s="315"/>
      <c r="AL832" s="1453">
        <v>0</v>
      </c>
      <c r="AM832" s="1456"/>
      <c r="AN832" s="317"/>
    </row>
    <row r="833" spans="2:40" s="311" customFormat="1" ht="14" x14ac:dyDescent="0.4">
      <c r="B833" s="327" t="s">
        <v>2690</v>
      </c>
      <c r="C833" s="313" t="s">
        <v>3062</v>
      </c>
      <c r="D833" s="313"/>
      <c r="E833" s="314"/>
      <c r="F833" s="314"/>
      <c r="G833" s="315"/>
      <c r="H833" s="315"/>
      <c r="I833" s="315"/>
      <c r="J833" s="315"/>
      <c r="K833" s="315"/>
      <c r="L833" s="315"/>
      <c r="M833" s="315"/>
      <c r="N833" s="315"/>
      <c r="O833" s="315"/>
      <c r="P833" s="315"/>
      <c r="Q833" s="315"/>
      <c r="R833" s="315"/>
      <c r="S833" s="315"/>
      <c r="T833" s="315"/>
      <c r="U833" s="315"/>
      <c r="V833" s="315"/>
      <c r="W833" s="315"/>
      <c r="X833" s="315"/>
      <c r="Y833" s="315"/>
      <c r="Z833" s="315"/>
      <c r="AA833" s="315"/>
      <c r="AB833" s="315"/>
      <c r="AC833" s="315"/>
      <c r="AD833" s="315"/>
      <c r="AE833" s="315"/>
      <c r="AF833" s="315"/>
      <c r="AG833" s="315"/>
      <c r="AH833" s="315"/>
      <c r="AI833" s="315"/>
      <c r="AJ833" s="315"/>
      <c r="AK833" s="315"/>
      <c r="AL833" s="1453">
        <v>0</v>
      </c>
      <c r="AM833" s="1456"/>
      <c r="AN833" s="317"/>
    </row>
    <row r="834" spans="2:40" s="311" customFormat="1" ht="14" x14ac:dyDescent="0.4">
      <c r="B834" s="327" t="s">
        <v>2693</v>
      </c>
      <c r="C834" s="313" t="s">
        <v>3063</v>
      </c>
      <c r="D834" s="313"/>
      <c r="E834" s="314"/>
      <c r="F834" s="314"/>
      <c r="G834" s="315"/>
      <c r="H834" s="315"/>
      <c r="I834" s="315"/>
      <c r="J834" s="315"/>
      <c r="K834" s="315"/>
      <c r="L834" s="315"/>
      <c r="M834" s="315"/>
      <c r="N834" s="315"/>
      <c r="O834" s="315"/>
      <c r="P834" s="315"/>
      <c r="Q834" s="315"/>
      <c r="R834" s="315"/>
      <c r="S834" s="315"/>
      <c r="T834" s="315"/>
      <c r="U834" s="315"/>
      <c r="V834" s="315"/>
      <c r="W834" s="315"/>
      <c r="X834" s="315"/>
      <c r="Y834" s="315"/>
      <c r="Z834" s="315"/>
      <c r="AA834" s="315"/>
      <c r="AB834" s="315"/>
      <c r="AC834" s="315"/>
      <c r="AD834" s="315"/>
      <c r="AE834" s="315"/>
      <c r="AF834" s="315"/>
      <c r="AG834" s="315"/>
      <c r="AH834" s="315"/>
      <c r="AI834" s="315"/>
      <c r="AJ834" s="315"/>
      <c r="AK834" s="315"/>
      <c r="AL834" s="1453">
        <v>0</v>
      </c>
      <c r="AM834" s="1456"/>
      <c r="AN834" s="317"/>
    </row>
    <row r="835" spans="2:40" s="311" customFormat="1" ht="14" x14ac:dyDescent="0.4">
      <c r="B835" s="327" t="s">
        <v>2698</v>
      </c>
      <c r="C835" s="313" t="s">
        <v>3064</v>
      </c>
      <c r="D835" s="313"/>
      <c r="E835" s="314"/>
      <c r="F835" s="314"/>
      <c r="G835" s="315"/>
      <c r="H835" s="315"/>
      <c r="I835" s="315"/>
      <c r="J835" s="315"/>
      <c r="K835" s="315"/>
      <c r="L835" s="315"/>
      <c r="M835" s="315"/>
      <c r="N835" s="315"/>
      <c r="O835" s="315"/>
      <c r="P835" s="315"/>
      <c r="Q835" s="315"/>
      <c r="R835" s="315"/>
      <c r="S835" s="315"/>
      <c r="T835" s="315"/>
      <c r="U835" s="315"/>
      <c r="V835" s="315"/>
      <c r="W835" s="315"/>
      <c r="X835" s="315"/>
      <c r="Y835" s="315"/>
      <c r="Z835" s="315"/>
      <c r="AA835" s="315"/>
      <c r="AB835" s="315"/>
      <c r="AC835" s="315"/>
      <c r="AD835" s="315"/>
      <c r="AE835" s="315"/>
      <c r="AF835" s="315"/>
      <c r="AG835" s="315"/>
      <c r="AH835" s="315"/>
      <c r="AI835" s="315"/>
      <c r="AJ835" s="315"/>
      <c r="AK835" s="315"/>
      <c r="AL835" s="1453">
        <v>0</v>
      </c>
      <c r="AM835" s="1456"/>
      <c r="AN835" s="317"/>
    </row>
    <row r="836" spans="2:40" s="311" customFormat="1" ht="14" x14ac:dyDescent="0.4">
      <c r="B836" s="327" t="s">
        <v>2700</v>
      </c>
      <c r="C836" s="313" t="s">
        <v>3065</v>
      </c>
      <c r="D836" s="313"/>
      <c r="E836" s="314"/>
      <c r="F836" s="314"/>
      <c r="G836" s="315"/>
      <c r="H836" s="315"/>
      <c r="I836" s="315"/>
      <c r="J836" s="315"/>
      <c r="K836" s="315"/>
      <c r="L836" s="315"/>
      <c r="M836" s="315"/>
      <c r="N836" s="315"/>
      <c r="O836" s="315"/>
      <c r="P836" s="315"/>
      <c r="Q836" s="315"/>
      <c r="R836" s="315"/>
      <c r="S836" s="315"/>
      <c r="T836" s="315"/>
      <c r="U836" s="315"/>
      <c r="V836" s="315"/>
      <c r="W836" s="315"/>
      <c r="X836" s="315"/>
      <c r="Y836" s="315"/>
      <c r="Z836" s="315"/>
      <c r="AA836" s="315"/>
      <c r="AB836" s="315"/>
      <c r="AC836" s="315"/>
      <c r="AD836" s="315"/>
      <c r="AE836" s="315"/>
      <c r="AF836" s="315"/>
      <c r="AG836" s="315"/>
      <c r="AH836" s="315"/>
      <c r="AI836" s="315"/>
      <c r="AJ836" s="315"/>
      <c r="AK836" s="315"/>
      <c r="AL836" s="1453">
        <v>0</v>
      </c>
      <c r="AM836" s="1456"/>
      <c r="AN836" s="317"/>
    </row>
    <row r="837" spans="2:40" s="311" customFormat="1" ht="14" x14ac:dyDescent="0.4">
      <c r="C837" s="313"/>
      <c r="D837" s="313"/>
      <c r="E837" s="314"/>
      <c r="F837" s="314"/>
      <c r="G837" s="315"/>
      <c r="H837" s="315"/>
      <c r="I837" s="315"/>
      <c r="J837" s="315"/>
      <c r="K837" s="315"/>
      <c r="L837" s="315"/>
      <c r="M837" s="315"/>
      <c r="N837" s="315"/>
      <c r="O837" s="315"/>
      <c r="P837" s="315"/>
      <c r="Q837" s="315"/>
      <c r="R837" s="315"/>
      <c r="S837" s="315"/>
      <c r="T837" s="315"/>
      <c r="U837" s="315"/>
      <c r="V837" s="315"/>
      <c r="W837" s="315"/>
      <c r="X837" s="315"/>
      <c r="Y837" s="315"/>
      <c r="Z837" s="315"/>
      <c r="AA837" s="315"/>
      <c r="AB837" s="315"/>
      <c r="AC837" s="315"/>
      <c r="AD837" s="315"/>
      <c r="AE837" s="315"/>
      <c r="AF837" s="315"/>
      <c r="AG837" s="315"/>
      <c r="AH837" s="315"/>
      <c r="AI837" s="315"/>
      <c r="AJ837" s="315"/>
      <c r="AK837" s="315"/>
      <c r="AL837" s="1453">
        <v>1</v>
      </c>
      <c r="AM837" s="1456"/>
      <c r="AN837" s="317"/>
    </row>
    <row r="838" spans="2:40" s="311" customFormat="1" ht="14" x14ac:dyDescent="0.4">
      <c r="C838" s="313"/>
      <c r="D838" s="313"/>
      <c r="E838" s="314"/>
      <c r="F838" s="314"/>
      <c r="G838" s="315"/>
      <c r="H838" s="315"/>
      <c r="I838" s="315"/>
      <c r="J838" s="315"/>
      <c r="K838" s="315"/>
      <c r="L838" s="315"/>
      <c r="M838" s="315"/>
      <c r="N838" s="315"/>
      <c r="O838" s="315"/>
      <c r="P838" s="315"/>
      <c r="Q838" s="315"/>
      <c r="R838" s="315"/>
      <c r="S838" s="315"/>
      <c r="T838" s="315"/>
      <c r="U838" s="315"/>
      <c r="W838" s="318"/>
      <c r="X838" s="318"/>
      <c r="Y838" s="318"/>
      <c r="Z838" s="318"/>
      <c r="AB838" s="318"/>
      <c r="AC838" s="318"/>
      <c r="AD838" s="318"/>
      <c r="AE838" s="361" t="s">
        <v>3066</v>
      </c>
      <c r="AF838" s="318"/>
      <c r="AG838" s="315"/>
      <c r="AH838" s="315"/>
      <c r="AI838" s="315"/>
      <c r="AJ838" s="315"/>
      <c r="AK838" s="315"/>
      <c r="AL838" s="1453">
        <v>1</v>
      </c>
      <c r="AM838" s="1456"/>
      <c r="AN838" s="317"/>
    </row>
    <row r="839" spans="2:40" s="311" customFormat="1" ht="14" x14ac:dyDescent="0.4">
      <c r="C839" s="313"/>
      <c r="D839" s="313"/>
      <c r="E839" s="324" t="s">
        <v>341</v>
      </c>
      <c r="F839" s="324"/>
      <c r="G839" s="315"/>
      <c r="H839" s="315"/>
      <c r="I839" s="315"/>
      <c r="J839" s="315"/>
      <c r="K839" s="315"/>
      <c r="L839" s="315"/>
      <c r="M839" s="315"/>
      <c r="N839" s="315"/>
      <c r="O839" s="315"/>
      <c r="P839" s="315"/>
      <c r="Q839" s="315"/>
      <c r="R839" s="315"/>
      <c r="S839" s="316" t="s">
        <v>8</v>
      </c>
      <c r="T839" s="315"/>
      <c r="U839" s="315"/>
      <c r="V839" s="315"/>
      <c r="W839" s="315"/>
      <c r="X839" s="315"/>
      <c r="Z839" s="315"/>
      <c r="AB839" s="315"/>
      <c r="AC839" s="315"/>
      <c r="AD839" s="315"/>
      <c r="AE839" s="316" t="s">
        <v>2569</v>
      </c>
      <c r="AF839" s="315"/>
      <c r="AG839" s="315"/>
      <c r="AH839" s="315"/>
      <c r="AI839" s="315"/>
      <c r="AJ839" s="315"/>
      <c r="AK839" s="315"/>
      <c r="AL839" s="1453">
        <v>1</v>
      </c>
      <c r="AM839" s="1456"/>
      <c r="AN839" s="317"/>
    </row>
    <row r="840" spans="2:40" s="311" customFormat="1" x14ac:dyDescent="0.45">
      <c r="C840" s="313"/>
      <c r="D840" s="313"/>
      <c r="E840" s="249" t="s">
        <v>113</v>
      </c>
      <c r="G840" s="315"/>
      <c r="H840" s="315"/>
      <c r="I840" s="315"/>
      <c r="J840" s="315"/>
      <c r="K840" s="315"/>
      <c r="L840" s="315"/>
      <c r="M840" s="315"/>
      <c r="N840" s="315"/>
      <c r="O840" s="315"/>
      <c r="P840" s="315"/>
      <c r="Q840" s="315"/>
      <c r="R840" s="315"/>
      <c r="S840" s="362" t="s">
        <v>113</v>
      </c>
      <c r="T840" s="315"/>
      <c r="U840" s="315"/>
      <c r="V840" s="315"/>
      <c r="W840" s="315"/>
      <c r="X840" s="315"/>
      <c r="Y840" s="315"/>
      <c r="Z840" s="315"/>
      <c r="AB840" s="315"/>
      <c r="AC840" s="315"/>
      <c r="AD840" s="315"/>
      <c r="AE840" s="32" t="s">
        <v>114</v>
      </c>
      <c r="AF840" s="315"/>
      <c r="AG840" s="315"/>
      <c r="AH840" s="315"/>
      <c r="AI840" s="315"/>
      <c r="AJ840" s="315"/>
      <c r="AK840" s="315"/>
      <c r="AL840" s="1453">
        <v>1</v>
      </c>
      <c r="AM840" s="1456"/>
      <c r="AN840" s="317"/>
    </row>
    <row r="841" spans="2:40" s="311" customFormat="1" ht="14" x14ac:dyDescent="0.4">
      <c r="C841" s="313"/>
      <c r="D841" s="313"/>
      <c r="E841" s="314"/>
      <c r="F841" s="314"/>
      <c r="G841" s="315"/>
      <c r="H841" s="315"/>
      <c r="I841" s="315"/>
      <c r="J841" s="315"/>
      <c r="K841" s="315"/>
      <c r="L841" s="315"/>
      <c r="M841" s="315"/>
      <c r="N841" s="315"/>
      <c r="O841" s="315"/>
      <c r="P841" s="315"/>
      <c r="Q841" s="315"/>
      <c r="R841" s="315"/>
      <c r="S841" s="315"/>
      <c r="T841" s="315"/>
      <c r="U841" s="315"/>
      <c r="V841" s="315"/>
      <c r="W841" s="315"/>
      <c r="X841" s="315"/>
      <c r="Y841" s="315"/>
      <c r="Z841" s="315"/>
      <c r="AB841" s="315"/>
      <c r="AC841" s="315"/>
      <c r="AD841" s="315"/>
      <c r="AE841" s="315"/>
      <c r="AF841" s="315"/>
      <c r="AG841" s="315"/>
      <c r="AH841" s="315"/>
      <c r="AI841" s="315"/>
      <c r="AJ841" s="315"/>
      <c r="AK841" s="315"/>
      <c r="AL841" s="1453">
        <v>1</v>
      </c>
      <c r="AM841" s="1456"/>
      <c r="AN841" s="317"/>
    </row>
    <row r="842" spans="2:40" s="311" customFormat="1" ht="14" x14ac:dyDescent="0.4">
      <c r="C842" s="313"/>
      <c r="D842" s="313"/>
      <c r="E842" s="314"/>
      <c r="F842" s="314"/>
      <c r="G842" s="315"/>
      <c r="H842" s="315"/>
      <c r="I842" s="315"/>
      <c r="J842" s="315"/>
      <c r="K842" s="315"/>
      <c r="L842" s="315"/>
      <c r="M842" s="315"/>
      <c r="N842" s="315"/>
      <c r="O842" s="315"/>
      <c r="P842" s="315"/>
      <c r="Q842" s="315"/>
      <c r="R842" s="315"/>
      <c r="S842" s="315"/>
      <c r="T842" s="315"/>
      <c r="U842" s="315"/>
      <c r="V842" s="315"/>
      <c r="W842" s="315"/>
      <c r="X842" s="315"/>
      <c r="Y842" s="315"/>
      <c r="Z842" s="315"/>
      <c r="AB842" s="315"/>
      <c r="AC842" s="315"/>
      <c r="AD842" s="315"/>
      <c r="AE842" s="315"/>
      <c r="AF842" s="315"/>
      <c r="AG842" s="315"/>
      <c r="AH842" s="315"/>
      <c r="AI842" s="315"/>
      <c r="AJ842" s="315"/>
      <c r="AK842" s="315"/>
      <c r="AL842" s="1453">
        <v>1</v>
      </c>
      <c r="AM842" s="1456"/>
      <c r="AN842" s="317"/>
    </row>
    <row r="843" spans="2:40" s="311" customFormat="1" ht="14" x14ac:dyDescent="0.4">
      <c r="C843" s="313"/>
      <c r="D843" s="313"/>
      <c r="E843" s="314"/>
      <c r="F843" s="314"/>
      <c r="G843" s="315"/>
      <c r="H843" s="315"/>
      <c r="I843" s="315"/>
      <c r="J843" s="315"/>
      <c r="K843" s="315"/>
      <c r="L843" s="315"/>
      <c r="M843" s="315"/>
      <c r="N843" s="315"/>
      <c r="O843" s="315"/>
      <c r="P843" s="315"/>
      <c r="Q843" s="315"/>
      <c r="R843" s="315"/>
      <c r="S843" s="315"/>
      <c r="T843" s="315"/>
      <c r="U843" s="315"/>
      <c r="V843" s="315"/>
      <c r="W843" s="315"/>
      <c r="X843" s="315"/>
      <c r="Y843" s="315"/>
      <c r="Z843" s="315"/>
      <c r="AB843" s="315"/>
      <c r="AC843" s="315"/>
      <c r="AD843" s="315"/>
      <c r="AE843" s="315"/>
      <c r="AF843" s="315"/>
      <c r="AG843" s="315"/>
      <c r="AH843" s="315"/>
      <c r="AI843" s="315"/>
      <c r="AJ843" s="315"/>
      <c r="AK843" s="315"/>
      <c r="AL843" s="1453">
        <v>1</v>
      </c>
      <c r="AM843" s="1456"/>
      <c r="AN843" s="317"/>
    </row>
    <row r="844" spans="2:40" s="311" customFormat="1" ht="14" x14ac:dyDescent="0.4">
      <c r="C844" s="313"/>
      <c r="D844" s="313"/>
      <c r="E844" s="314"/>
      <c r="F844" s="314"/>
      <c r="G844" s="315"/>
      <c r="H844" s="315"/>
      <c r="I844" s="315"/>
      <c r="J844" s="315"/>
      <c r="K844" s="315"/>
      <c r="L844" s="315"/>
      <c r="M844" s="315"/>
      <c r="N844" s="315"/>
      <c r="O844" s="315"/>
      <c r="P844" s="315"/>
      <c r="Q844" s="315"/>
      <c r="R844" s="315"/>
      <c r="S844" s="315"/>
      <c r="T844" s="315"/>
      <c r="U844" s="315"/>
      <c r="V844" s="315"/>
      <c r="W844" s="315"/>
      <c r="X844" s="315"/>
      <c r="Y844" s="315"/>
      <c r="Z844" s="315"/>
      <c r="AB844" s="315"/>
      <c r="AC844" s="315"/>
      <c r="AD844" s="315"/>
      <c r="AE844" s="315"/>
      <c r="AF844" s="315"/>
      <c r="AG844" s="315"/>
      <c r="AH844" s="315"/>
      <c r="AI844" s="315"/>
      <c r="AJ844" s="315"/>
      <c r="AK844" s="315"/>
      <c r="AL844" s="1453">
        <v>1</v>
      </c>
      <c r="AM844" s="1456"/>
      <c r="AN844" s="317"/>
    </row>
    <row r="845" spans="2:40" s="311" customFormat="1" x14ac:dyDescent="0.45">
      <c r="C845" s="313"/>
      <c r="D845" s="313"/>
      <c r="E845" s="324"/>
      <c r="F845" s="324"/>
      <c r="G845" s="325"/>
      <c r="H845" s="325"/>
      <c r="I845" s="325"/>
      <c r="J845" s="325"/>
      <c r="K845" s="325"/>
      <c r="L845" s="325"/>
      <c r="M845" s="325"/>
      <c r="N845" s="325"/>
      <c r="O845" s="325"/>
      <c r="P845" s="325"/>
      <c r="Q845" s="325"/>
      <c r="R845" s="325"/>
      <c r="S845" s="325"/>
      <c r="T845" s="325"/>
      <c r="U845" s="325"/>
      <c r="V845" s="325"/>
      <c r="W845" s="325"/>
      <c r="X845" s="325"/>
      <c r="Y845" s="325"/>
      <c r="Z845" s="325"/>
      <c r="AA845" s="323"/>
      <c r="AB845" s="325"/>
      <c r="AC845" s="325"/>
      <c r="AD845" s="325"/>
      <c r="AE845" s="369">
        <f>KB_GD</f>
        <v>0</v>
      </c>
      <c r="AF845" s="325"/>
      <c r="AG845" s="325"/>
      <c r="AH845" s="315"/>
      <c r="AI845" s="315"/>
      <c r="AJ845" s="315"/>
      <c r="AK845" s="315"/>
      <c r="AL845" s="1453">
        <v>1</v>
      </c>
      <c r="AM845" s="1456"/>
      <c r="AN845" s="317"/>
    </row>
    <row r="846" spans="2:40" x14ac:dyDescent="0.45">
      <c r="E846" s="314"/>
      <c r="F846" s="314"/>
      <c r="G846" s="315"/>
      <c r="H846" s="315"/>
      <c r="I846" s="315"/>
      <c r="J846" s="315"/>
      <c r="K846" s="315"/>
      <c r="L846" s="315"/>
      <c r="M846" s="315"/>
      <c r="N846" s="315"/>
      <c r="O846" s="315"/>
      <c r="P846" s="315"/>
      <c r="Q846" s="315"/>
      <c r="R846" s="315"/>
      <c r="S846" s="315"/>
      <c r="T846" s="315"/>
      <c r="U846" s="315"/>
      <c r="V846" s="315"/>
      <c r="W846" s="315"/>
      <c r="X846" s="315"/>
      <c r="Y846" s="315"/>
      <c r="Z846" s="315"/>
      <c r="AA846" s="315"/>
      <c r="AB846" s="315"/>
      <c r="AC846" s="315"/>
      <c r="AD846" s="315"/>
      <c r="AE846" s="315"/>
      <c r="AF846" s="315"/>
      <c r="AL846" s="1453"/>
      <c r="AM846" s="1456"/>
    </row>
  </sheetData>
  <autoFilter ref="AL5:AL845" xr:uid="{DFFA98AD-7600-4A62-8856-1463C90DF694}"/>
  <mergeCells count="1970">
    <mergeCell ref="AF94:AJ94"/>
    <mergeCell ref="AF95:AJ95"/>
    <mergeCell ref="AF96:AJ96"/>
    <mergeCell ref="Y94:AD94"/>
    <mergeCell ref="Y95:AD95"/>
    <mergeCell ref="Y96:AD96"/>
    <mergeCell ref="B8:AK8"/>
    <mergeCell ref="B9:AK9"/>
    <mergeCell ref="C22:AK23"/>
    <mergeCell ref="C32:AK33"/>
    <mergeCell ref="AF93:AJ93"/>
    <mergeCell ref="Y93:AD93"/>
    <mergeCell ref="N103:Q103"/>
    <mergeCell ref="R103:U103"/>
    <mergeCell ref="V103:Y103"/>
    <mergeCell ref="Z103:AC103"/>
    <mergeCell ref="AD103:AG103"/>
    <mergeCell ref="AH103:AK103"/>
    <mergeCell ref="N102:Q102"/>
    <mergeCell ref="R102:U102"/>
    <mergeCell ref="V102:Y102"/>
    <mergeCell ref="Z102:AC102"/>
    <mergeCell ref="AD102:AG102"/>
    <mergeCell ref="AH102:AK102"/>
    <mergeCell ref="AF97:AJ97"/>
    <mergeCell ref="AF98:AJ98"/>
    <mergeCell ref="N101:Y101"/>
    <mergeCell ref="Z101:AK101"/>
    <mergeCell ref="Y97:AD97"/>
    <mergeCell ref="Y98:AD98"/>
    <mergeCell ref="AH105:AK105"/>
    <mergeCell ref="N106:Q106"/>
    <mergeCell ref="R106:U106"/>
    <mergeCell ref="V106:Y106"/>
    <mergeCell ref="Z106:AC106"/>
    <mergeCell ref="AD106:AG106"/>
    <mergeCell ref="AH106:AK106"/>
    <mergeCell ref="C105:L105"/>
    <mergeCell ref="N105:Q105"/>
    <mergeCell ref="R105:U105"/>
    <mergeCell ref="V105:Y105"/>
    <mergeCell ref="Z105:AC105"/>
    <mergeCell ref="AD105:AG105"/>
    <mergeCell ref="N104:Q104"/>
    <mergeCell ref="R104:U104"/>
    <mergeCell ref="V104:Y104"/>
    <mergeCell ref="Z104:AC104"/>
    <mergeCell ref="AD104:AG104"/>
    <mergeCell ref="AH104:AK104"/>
    <mergeCell ref="C109:L109"/>
    <mergeCell ref="N109:Q109"/>
    <mergeCell ref="R109:U109"/>
    <mergeCell ref="V109:Y109"/>
    <mergeCell ref="Z109:AC109"/>
    <mergeCell ref="AD109:AG109"/>
    <mergeCell ref="AH107:AK107"/>
    <mergeCell ref="N108:Q108"/>
    <mergeCell ref="R108:U108"/>
    <mergeCell ref="V108:Y108"/>
    <mergeCell ref="Z108:AC108"/>
    <mergeCell ref="AD108:AG108"/>
    <mergeCell ref="AH108:AK108"/>
    <mergeCell ref="C107:L107"/>
    <mergeCell ref="N107:Q107"/>
    <mergeCell ref="R107:U107"/>
    <mergeCell ref="V107:Y107"/>
    <mergeCell ref="Z107:AC107"/>
    <mergeCell ref="AD107:AG107"/>
    <mergeCell ref="N112:Y112"/>
    <mergeCell ref="Z112:AK112"/>
    <mergeCell ref="N113:Q113"/>
    <mergeCell ref="R113:U113"/>
    <mergeCell ref="V113:Y113"/>
    <mergeCell ref="Z113:AC113"/>
    <mergeCell ref="AD113:AG113"/>
    <mergeCell ref="AH113:AK113"/>
    <mergeCell ref="N111:Q111"/>
    <mergeCell ref="R111:U111"/>
    <mergeCell ref="V111:Y111"/>
    <mergeCell ref="Z111:AC111"/>
    <mergeCell ref="AD111:AG111"/>
    <mergeCell ref="AH111:AK111"/>
    <mergeCell ref="AH109:AK109"/>
    <mergeCell ref="N110:Q110"/>
    <mergeCell ref="R110:U110"/>
    <mergeCell ref="V110:Y110"/>
    <mergeCell ref="Z110:AC110"/>
    <mergeCell ref="AD110:AG110"/>
    <mergeCell ref="AH110:AK110"/>
    <mergeCell ref="N116:Q116"/>
    <mergeCell ref="R116:U116"/>
    <mergeCell ref="V116:Y116"/>
    <mergeCell ref="Z116:AC116"/>
    <mergeCell ref="AD116:AG116"/>
    <mergeCell ref="AH116:AK116"/>
    <mergeCell ref="N115:Q115"/>
    <mergeCell ref="R115:U115"/>
    <mergeCell ref="V115:Y115"/>
    <mergeCell ref="Z115:AC115"/>
    <mergeCell ref="AD115:AG115"/>
    <mergeCell ref="AH115:AK115"/>
    <mergeCell ref="N114:Q114"/>
    <mergeCell ref="R114:U114"/>
    <mergeCell ref="V114:Y114"/>
    <mergeCell ref="Z114:AC114"/>
    <mergeCell ref="AD114:AG114"/>
    <mergeCell ref="AH114:AK114"/>
    <mergeCell ref="N119:Q119"/>
    <mergeCell ref="R119:U119"/>
    <mergeCell ref="V119:Y119"/>
    <mergeCell ref="Z119:AC119"/>
    <mergeCell ref="AD119:AG119"/>
    <mergeCell ref="AH119:AK119"/>
    <mergeCell ref="N118:Q118"/>
    <mergeCell ref="R118:U118"/>
    <mergeCell ref="V118:Y118"/>
    <mergeCell ref="Z118:AC118"/>
    <mergeCell ref="AD118:AG118"/>
    <mergeCell ref="AH118:AK118"/>
    <mergeCell ref="N117:Q117"/>
    <mergeCell ref="R117:U117"/>
    <mergeCell ref="V117:Y117"/>
    <mergeCell ref="Z117:AC117"/>
    <mergeCell ref="AD117:AG117"/>
    <mergeCell ref="AH117:AK117"/>
    <mergeCell ref="N122:Q122"/>
    <mergeCell ref="R122:U122"/>
    <mergeCell ref="V122:Y122"/>
    <mergeCell ref="Z122:AC122"/>
    <mergeCell ref="AD122:AG122"/>
    <mergeCell ref="AH122:AK122"/>
    <mergeCell ref="N121:Q121"/>
    <mergeCell ref="R121:U121"/>
    <mergeCell ref="V121:Y121"/>
    <mergeCell ref="Z121:AC121"/>
    <mergeCell ref="AD121:AG121"/>
    <mergeCell ref="AH121:AK121"/>
    <mergeCell ref="N120:Q120"/>
    <mergeCell ref="R120:U120"/>
    <mergeCell ref="V120:Y120"/>
    <mergeCell ref="Z120:AC120"/>
    <mergeCell ref="AD120:AG120"/>
    <mergeCell ref="AH120:AK120"/>
    <mergeCell ref="N126:Q126"/>
    <mergeCell ref="R126:U126"/>
    <mergeCell ref="V126:Y126"/>
    <mergeCell ref="Z126:AC126"/>
    <mergeCell ref="AD126:AG126"/>
    <mergeCell ref="AH126:AK126"/>
    <mergeCell ref="C124:M125"/>
    <mergeCell ref="N124:Y124"/>
    <mergeCell ref="Z124:AK124"/>
    <mergeCell ref="N125:Q125"/>
    <mergeCell ref="R125:U125"/>
    <mergeCell ref="V125:Y125"/>
    <mergeCell ref="Z125:AC125"/>
    <mergeCell ref="AD125:AG125"/>
    <mergeCell ref="AH125:AK125"/>
    <mergeCell ref="N123:Q123"/>
    <mergeCell ref="R123:U123"/>
    <mergeCell ref="V123:Y123"/>
    <mergeCell ref="Z123:AC123"/>
    <mergeCell ref="AD123:AG123"/>
    <mergeCell ref="AH123:AK123"/>
    <mergeCell ref="R136:AA136"/>
    <mergeCell ref="AB136:AK136"/>
    <mergeCell ref="R137:V137"/>
    <mergeCell ref="W137:AA137"/>
    <mergeCell ref="AB137:AF137"/>
    <mergeCell ref="AG137:AK137"/>
    <mergeCell ref="N128:Q128"/>
    <mergeCell ref="R128:U128"/>
    <mergeCell ref="V128:Y128"/>
    <mergeCell ref="Z128:AC128"/>
    <mergeCell ref="AD128:AG128"/>
    <mergeCell ref="AH128:AK128"/>
    <mergeCell ref="N127:Q127"/>
    <mergeCell ref="R127:U127"/>
    <mergeCell ref="V127:Y127"/>
    <mergeCell ref="Z127:AC127"/>
    <mergeCell ref="AD127:AG127"/>
    <mergeCell ref="AH127:AK127"/>
    <mergeCell ref="R142:V142"/>
    <mergeCell ref="W142:AA142"/>
    <mergeCell ref="AB142:AF142"/>
    <mergeCell ref="AG142:AK142"/>
    <mergeCell ref="R145:AA145"/>
    <mergeCell ref="AB145:AK145"/>
    <mergeCell ref="R141:V141"/>
    <mergeCell ref="W141:AA141"/>
    <mergeCell ref="AB141:AF141"/>
    <mergeCell ref="AG141:AK141"/>
    <mergeCell ref="R140:V140"/>
    <mergeCell ref="W140:AA140"/>
    <mergeCell ref="AB140:AF140"/>
    <mergeCell ref="AG140:AK140"/>
    <mergeCell ref="R138:V138"/>
    <mergeCell ref="W138:AA138"/>
    <mergeCell ref="AB138:AF138"/>
    <mergeCell ref="AG138:AK138"/>
    <mergeCell ref="R139:V139"/>
    <mergeCell ref="W139:AA139"/>
    <mergeCell ref="AB139:AF139"/>
    <mergeCell ref="AG139:AK139"/>
    <mergeCell ref="R150:V150"/>
    <mergeCell ref="W150:AA150"/>
    <mergeCell ref="AB150:AF150"/>
    <mergeCell ref="AG150:AK150"/>
    <mergeCell ref="R151:V151"/>
    <mergeCell ref="W151:AA151"/>
    <mergeCell ref="AB151:AF151"/>
    <mergeCell ref="AG151:AK151"/>
    <mergeCell ref="R148:V148"/>
    <mergeCell ref="W148:AA148"/>
    <mergeCell ref="AB148:AF148"/>
    <mergeCell ref="AG148:AK148"/>
    <mergeCell ref="R149:V149"/>
    <mergeCell ref="W149:AA149"/>
    <mergeCell ref="AB149:AF149"/>
    <mergeCell ref="AG149:AK149"/>
    <mergeCell ref="R146:V146"/>
    <mergeCell ref="W146:AA146"/>
    <mergeCell ref="AB146:AF146"/>
    <mergeCell ref="AG146:AK146"/>
    <mergeCell ref="R147:V147"/>
    <mergeCell ref="W147:AA147"/>
    <mergeCell ref="AB147:AF147"/>
    <mergeCell ref="AG147:AK147"/>
    <mergeCell ref="R156:V156"/>
    <mergeCell ref="W156:AA156"/>
    <mergeCell ref="AB156:AF156"/>
    <mergeCell ref="AG156:AK156"/>
    <mergeCell ref="R157:V157"/>
    <mergeCell ref="W157:AA157"/>
    <mergeCell ref="AB157:AF157"/>
    <mergeCell ref="AG157:AK157"/>
    <mergeCell ref="R154:V154"/>
    <mergeCell ref="W154:AA154"/>
    <mergeCell ref="AB154:AF154"/>
    <mergeCell ref="AG154:AK154"/>
    <mergeCell ref="R155:V155"/>
    <mergeCell ref="W155:AA155"/>
    <mergeCell ref="AB155:AF155"/>
    <mergeCell ref="AG155:AK155"/>
    <mergeCell ref="R152:V152"/>
    <mergeCell ref="W152:AA152"/>
    <mergeCell ref="AB152:AF152"/>
    <mergeCell ref="AG152:AK152"/>
    <mergeCell ref="R153:V153"/>
    <mergeCell ref="W153:AA153"/>
    <mergeCell ref="AB153:AF153"/>
    <mergeCell ref="AG153:AK153"/>
    <mergeCell ref="R164:AA164"/>
    <mergeCell ref="AB164:AK164"/>
    <mergeCell ref="R165:V165"/>
    <mergeCell ref="W165:AA165"/>
    <mergeCell ref="AB165:AF165"/>
    <mergeCell ref="AG165:AK165"/>
    <mergeCell ref="R160:V160"/>
    <mergeCell ref="W160:AA160"/>
    <mergeCell ref="AB160:AF160"/>
    <mergeCell ref="AG160:AK160"/>
    <mergeCell ref="R161:V161"/>
    <mergeCell ref="W161:AA161"/>
    <mergeCell ref="AB161:AF161"/>
    <mergeCell ref="AG161:AK161"/>
    <mergeCell ref="R158:V158"/>
    <mergeCell ref="W158:AA158"/>
    <mergeCell ref="AB158:AF158"/>
    <mergeCell ref="AG158:AK158"/>
    <mergeCell ref="R159:V159"/>
    <mergeCell ref="W159:AA159"/>
    <mergeCell ref="AB159:AF159"/>
    <mergeCell ref="AG159:AK159"/>
    <mergeCell ref="R170:V170"/>
    <mergeCell ref="W170:AA170"/>
    <mergeCell ref="AB170:AF170"/>
    <mergeCell ref="AG170:AK170"/>
    <mergeCell ref="N173:Y173"/>
    <mergeCell ref="Z173:AK173"/>
    <mergeCell ref="R168:V168"/>
    <mergeCell ref="W168:AA168"/>
    <mergeCell ref="AB168:AF168"/>
    <mergeCell ref="AG168:AK168"/>
    <mergeCell ref="R169:V169"/>
    <mergeCell ref="W169:AA169"/>
    <mergeCell ref="AB169:AF169"/>
    <mergeCell ref="AG169:AK169"/>
    <mergeCell ref="R166:V166"/>
    <mergeCell ref="W166:AA166"/>
    <mergeCell ref="AB166:AF166"/>
    <mergeCell ref="AG166:AK166"/>
    <mergeCell ref="R167:V167"/>
    <mergeCell ref="W167:AA167"/>
    <mergeCell ref="AB167:AF167"/>
    <mergeCell ref="AG167:AK167"/>
    <mergeCell ref="AH175:AK175"/>
    <mergeCell ref="C176:L176"/>
    <mergeCell ref="N176:Q176"/>
    <mergeCell ref="R176:U176"/>
    <mergeCell ref="V176:Y176"/>
    <mergeCell ref="Z176:AC176"/>
    <mergeCell ref="AD176:AG176"/>
    <mergeCell ref="AH176:AK176"/>
    <mergeCell ref="C175:L175"/>
    <mergeCell ref="N175:Q175"/>
    <mergeCell ref="R175:U175"/>
    <mergeCell ref="V175:Y175"/>
    <mergeCell ref="Z175:AC175"/>
    <mergeCell ref="AD175:AG175"/>
    <mergeCell ref="N174:Q174"/>
    <mergeCell ref="R174:U174"/>
    <mergeCell ref="V174:Y174"/>
    <mergeCell ref="Z174:AC174"/>
    <mergeCell ref="AD174:AG174"/>
    <mergeCell ref="AH174:AK174"/>
    <mergeCell ref="N179:Q179"/>
    <mergeCell ref="R179:U179"/>
    <mergeCell ref="V179:Y179"/>
    <mergeCell ref="Z179:AC179"/>
    <mergeCell ref="AD179:AG179"/>
    <mergeCell ref="AH179:AK179"/>
    <mergeCell ref="AH177:AK177"/>
    <mergeCell ref="N178:Q178"/>
    <mergeCell ref="R178:U178"/>
    <mergeCell ref="V178:Y178"/>
    <mergeCell ref="Z178:AC178"/>
    <mergeCell ref="AD178:AG178"/>
    <mergeCell ref="AH178:AK178"/>
    <mergeCell ref="C177:L177"/>
    <mergeCell ref="N177:Q177"/>
    <mergeCell ref="R177:U177"/>
    <mergeCell ref="V177:Y177"/>
    <mergeCell ref="Z177:AC177"/>
    <mergeCell ref="AD177:AG177"/>
    <mergeCell ref="R186:V186"/>
    <mergeCell ref="W186:AA186"/>
    <mergeCell ref="AB186:AF186"/>
    <mergeCell ref="AG186:AK186"/>
    <mergeCell ref="R187:V187"/>
    <mergeCell ref="W187:AA187"/>
    <mergeCell ref="AB187:AF187"/>
    <mergeCell ref="AG187:AK187"/>
    <mergeCell ref="R184:V184"/>
    <mergeCell ref="W184:AA184"/>
    <mergeCell ref="AB184:AF184"/>
    <mergeCell ref="AG184:AK184"/>
    <mergeCell ref="R185:V185"/>
    <mergeCell ref="W185:AA185"/>
    <mergeCell ref="AB185:AF185"/>
    <mergeCell ref="AG185:AK185"/>
    <mergeCell ref="R182:AA182"/>
    <mergeCell ref="AB182:AK182"/>
    <mergeCell ref="R183:V183"/>
    <mergeCell ref="W183:AA183"/>
    <mergeCell ref="AB183:AF183"/>
    <mergeCell ref="AG183:AK183"/>
    <mergeCell ref="C192:AK192"/>
    <mergeCell ref="R197:AA197"/>
    <mergeCell ref="AB197:AK197"/>
    <mergeCell ref="R198:V198"/>
    <mergeCell ref="W198:AA198"/>
    <mergeCell ref="AB198:AF198"/>
    <mergeCell ref="AG198:AK198"/>
    <mergeCell ref="R190:V190"/>
    <mergeCell ref="W190:AA190"/>
    <mergeCell ref="AB190:AF190"/>
    <mergeCell ref="AG190:AK190"/>
    <mergeCell ref="R191:V191"/>
    <mergeCell ref="W191:AA191"/>
    <mergeCell ref="AB191:AF191"/>
    <mergeCell ref="AG191:AK191"/>
    <mergeCell ref="R188:V188"/>
    <mergeCell ref="W188:AA188"/>
    <mergeCell ref="AB188:AF188"/>
    <mergeCell ref="AG188:AK188"/>
    <mergeCell ref="R189:V189"/>
    <mergeCell ref="W189:AA189"/>
    <mergeCell ref="AB189:AF189"/>
    <mergeCell ref="AG189:AK189"/>
    <mergeCell ref="R201:V201"/>
    <mergeCell ref="W201:AA201"/>
    <mergeCell ref="AB201:AF201"/>
    <mergeCell ref="AG201:AK201"/>
    <mergeCell ref="R202:V202"/>
    <mergeCell ref="W202:AA202"/>
    <mergeCell ref="AB202:AF202"/>
    <mergeCell ref="AG202:AK202"/>
    <mergeCell ref="R199:V199"/>
    <mergeCell ref="W199:AA199"/>
    <mergeCell ref="AB199:AF199"/>
    <mergeCell ref="AG199:AK199"/>
    <mergeCell ref="C200:P200"/>
    <mergeCell ref="W200:AA200"/>
    <mergeCell ref="AB200:AF200"/>
    <mergeCell ref="AG200:AK200"/>
    <mergeCell ref="R200:V200"/>
    <mergeCell ref="R207:V207"/>
    <mergeCell ref="W207:AA207"/>
    <mergeCell ref="AB207:AF207"/>
    <mergeCell ref="AG207:AK207"/>
    <mergeCell ref="R208:V208"/>
    <mergeCell ref="W208:AA208"/>
    <mergeCell ref="AB208:AF208"/>
    <mergeCell ref="AG208:AK208"/>
    <mergeCell ref="R205:V205"/>
    <mergeCell ref="W205:AA205"/>
    <mergeCell ref="AB205:AF205"/>
    <mergeCell ref="AG205:AK205"/>
    <mergeCell ref="R206:V206"/>
    <mergeCell ref="W206:AA206"/>
    <mergeCell ref="AB206:AF206"/>
    <mergeCell ref="AG206:AK206"/>
    <mergeCell ref="R203:V203"/>
    <mergeCell ref="W203:AA203"/>
    <mergeCell ref="AB203:AF203"/>
    <mergeCell ref="AG203:AK203"/>
    <mergeCell ref="R204:V204"/>
    <mergeCell ref="W204:AA204"/>
    <mergeCell ref="AB204:AF204"/>
    <mergeCell ref="AG204:AK204"/>
    <mergeCell ref="AG213:AK213"/>
    <mergeCell ref="C214:L214"/>
    <mergeCell ref="M214:P214"/>
    <mergeCell ref="Q214:T214"/>
    <mergeCell ref="U214:X214"/>
    <mergeCell ref="Y214:AB214"/>
    <mergeCell ref="AC214:AF214"/>
    <mergeCell ref="AG214:AK214"/>
    <mergeCell ref="C213:L213"/>
    <mergeCell ref="M213:P213"/>
    <mergeCell ref="Q213:T213"/>
    <mergeCell ref="U213:X213"/>
    <mergeCell ref="Y213:AB213"/>
    <mergeCell ref="AC213:AF213"/>
    <mergeCell ref="AG211:AK211"/>
    <mergeCell ref="C212:L212"/>
    <mergeCell ref="M212:P212"/>
    <mergeCell ref="Q212:T212"/>
    <mergeCell ref="U212:X212"/>
    <mergeCell ref="Y212:AB212"/>
    <mergeCell ref="AC212:AF212"/>
    <mergeCell ref="AG212:AK212"/>
    <mergeCell ref="C211:L211"/>
    <mergeCell ref="M211:P211"/>
    <mergeCell ref="Q211:T211"/>
    <mergeCell ref="U211:X211"/>
    <mergeCell ref="Y211:AB211"/>
    <mergeCell ref="AC211:AF211"/>
    <mergeCell ref="AG217:AK217"/>
    <mergeCell ref="C218:L218"/>
    <mergeCell ref="M218:P218"/>
    <mergeCell ref="Q218:T218"/>
    <mergeCell ref="U218:X218"/>
    <mergeCell ref="Y218:AB218"/>
    <mergeCell ref="AC218:AF218"/>
    <mergeCell ref="AG218:AK218"/>
    <mergeCell ref="C217:L217"/>
    <mergeCell ref="M217:P217"/>
    <mergeCell ref="Q217:T217"/>
    <mergeCell ref="U217:X217"/>
    <mergeCell ref="Y217:AB217"/>
    <mergeCell ref="AC217:AF217"/>
    <mergeCell ref="AG215:AK215"/>
    <mergeCell ref="C216:L216"/>
    <mergeCell ref="M216:P216"/>
    <mergeCell ref="Q216:T216"/>
    <mergeCell ref="U216:X216"/>
    <mergeCell ref="Y216:AB216"/>
    <mergeCell ref="AC216:AF216"/>
    <mergeCell ref="AG216:AK216"/>
    <mergeCell ref="C215:L215"/>
    <mergeCell ref="M215:P215"/>
    <mergeCell ref="Q215:T215"/>
    <mergeCell ref="U215:X215"/>
    <mergeCell ref="Y215:AB215"/>
    <mergeCell ref="AC215:AF215"/>
    <mergeCell ref="AG221:AK221"/>
    <mergeCell ref="C222:L222"/>
    <mergeCell ref="M222:P222"/>
    <mergeCell ref="Q222:T222"/>
    <mergeCell ref="U222:X222"/>
    <mergeCell ref="Y222:AB222"/>
    <mergeCell ref="AC222:AF222"/>
    <mergeCell ref="AG222:AK222"/>
    <mergeCell ref="C221:L221"/>
    <mergeCell ref="M221:P221"/>
    <mergeCell ref="Q221:T221"/>
    <mergeCell ref="U221:X221"/>
    <mergeCell ref="Y221:AB221"/>
    <mergeCell ref="AC221:AF221"/>
    <mergeCell ref="AG219:AK219"/>
    <mergeCell ref="C220:L220"/>
    <mergeCell ref="M220:P220"/>
    <mergeCell ref="Q220:T220"/>
    <mergeCell ref="U220:X220"/>
    <mergeCell ref="Y220:AB220"/>
    <mergeCell ref="AC220:AF220"/>
    <mergeCell ref="AG220:AK220"/>
    <mergeCell ref="C219:L219"/>
    <mergeCell ref="M219:P219"/>
    <mergeCell ref="Q219:T219"/>
    <mergeCell ref="U219:X219"/>
    <mergeCell ref="Y219:AB219"/>
    <mergeCell ref="AC219:AF219"/>
    <mergeCell ref="AG225:AK225"/>
    <mergeCell ref="C226:L226"/>
    <mergeCell ref="M226:P226"/>
    <mergeCell ref="Q226:T226"/>
    <mergeCell ref="U226:X226"/>
    <mergeCell ref="Y226:AB226"/>
    <mergeCell ref="AC226:AF226"/>
    <mergeCell ref="AG226:AK226"/>
    <mergeCell ref="C225:L225"/>
    <mergeCell ref="M225:P225"/>
    <mergeCell ref="Q225:T225"/>
    <mergeCell ref="U225:X225"/>
    <mergeCell ref="Y225:AB225"/>
    <mergeCell ref="AC225:AF225"/>
    <mergeCell ref="AG223:AK223"/>
    <mergeCell ref="C224:L224"/>
    <mergeCell ref="M224:P224"/>
    <mergeCell ref="Q224:T224"/>
    <mergeCell ref="U224:X224"/>
    <mergeCell ref="Y224:AB224"/>
    <mergeCell ref="AC224:AF224"/>
    <mergeCell ref="AG224:AK224"/>
    <mergeCell ref="C223:L223"/>
    <mergeCell ref="M223:P223"/>
    <mergeCell ref="Q223:T223"/>
    <mergeCell ref="U223:X223"/>
    <mergeCell ref="Y223:AB223"/>
    <mergeCell ref="AC223:AF223"/>
    <mergeCell ref="AG229:AK229"/>
    <mergeCell ref="C230:L230"/>
    <mergeCell ref="M230:P230"/>
    <mergeCell ref="Q230:T230"/>
    <mergeCell ref="U230:X230"/>
    <mergeCell ref="Y230:AB230"/>
    <mergeCell ref="AC230:AF230"/>
    <mergeCell ref="AG230:AK230"/>
    <mergeCell ref="C229:L229"/>
    <mergeCell ref="M229:P229"/>
    <mergeCell ref="Q229:T229"/>
    <mergeCell ref="U229:X229"/>
    <mergeCell ref="Y229:AB229"/>
    <mergeCell ref="AC229:AF229"/>
    <mergeCell ref="AG227:AK227"/>
    <mergeCell ref="C228:L228"/>
    <mergeCell ref="M228:P228"/>
    <mergeCell ref="Q228:T228"/>
    <mergeCell ref="U228:X228"/>
    <mergeCell ref="Y228:AB228"/>
    <mergeCell ref="AC228:AF228"/>
    <mergeCell ref="AG228:AK228"/>
    <mergeCell ref="C227:L227"/>
    <mergeCell ref="M227:P227"/>
    <mergeCell ref="Q227:T227"/>
    <mergeCell ref="U227:X227"/>
    <mergeCell ref="Y227:AB227"/>
    <mergeCell ref="AC227:AF227"/>
    <mergeCell ref="C241:L241"/>
    <mergeCell ref="M241:Q241"/>
    <mergeCell ref="R241:V241"/>
    <mergeCell ref="W241:AA241"/>
    <mergeCell ref="AB241:AF241"/>
    <mergeCell ref="AG241:AK241"/>
    <mergeCell ref="C240:L240"/>
    <mergeCell ref="M240:Q240"/>
    <mergeCell ref="R240:V240"/>
    <mergeCell ref="W240:AA240"/>
    <mergeCell ref="AB240:AF240"/>
    <mergeCell ref="AG240:AK240"/>
    <mergeCell ref="AG231:AK231"/>
    <mergeCell ref="C239:L239"/>
    <mergeCell ref="M239:Q239"/>
    <mergeCell ref="R239:V239"/>
    <mergeCell ref="W239:AA239"/>
    <mergeCell ref="AB239:AF239"/>
    <mergeCell ref="AG239:AK239"/>
    <mergeCell ref="C231:L231"/>
    <mergeCell ref="M231:P231"/>
    <mergeCell ref="Q231:T231"/>
    <mergeCell ref="U231:X231"/>
    <mergeCell ref="Y231:AB231"/>
    <mergeCell ref="AC231:AF231"/>
    <mergeCell ref="C244:L244"/>
    <mergeCell ref="M244:Q244"/>
    <mergeCell ref="R244:V244"/>
    <mergeCell ref="W244:AA244"/>
    <mergeCell ref="AB244:AF244"/>
    <mergeCell ref="AG244:AK244"/>
    <mergeCell ref="C243:L243"/>
    <mergeCell ref="M243:Q243"/>
    <mergeCell ref="R243:V243"/>
    <mergeCell ref="W243:AA243"/>
    <mergeCell ref="AB243:AF243"/>
    <mergeCell ref="AG243:AK243"/>
    <mergeCell ref="C242:L242"/>
    <mergeCell ref="M242:Q242"/>
    <mergeCell ref="R242:V242"/>
    <mergeCell ref="W242:AA242"/>
    <mergeCell ref="AB242:AF242"/>
    <mergeCell ref="AG242:AK242"/>
    <mergeCell ref="C247:L247"/>
    <mergeCell ref="M247:Q247"/>
    <mergeCell ref="R247:V247"/>
    <mergeCell ref="W247:AA247"/>
    <mergeCell ref="AB247:AF247"/>
    <mergeCell ref="AG247:AK247"/>
    <mergeCell ref="C246:L246"/>
    <mergeCell ref="M246:Q246"/>
    <mergeCell ref="R246:V246"/>
    <mergeCell ref="W246:AA246"/>
    <mergeCell ref="AB246:AF246"/>
    <mergeCell ref="AG246:AK246"/>
    <mergeCell ref="C245:L245"/>
    <mergeCell ref="M245:Q245"/>
    <mergeCell ref="R245:V245"/>
    <mergeCell ref="W245:AA245"/>
    <mergeCell ref="AB245:AF245"/>
    <mergeCell ref="AG245:AK245"/>
    <mergeCell ref="C250:L250"/>
    <mergeCell ref="M250:Q250"/>
    <mergeCell ref="R250:V250"/>
    <mergeCell ref="W250:AA250"/>
    <mergeCell ref="AB250:AF250"/>
    <mergeCell ref="AG250:AK250"/>
    <mergeCell ref="C249:L249"/>
    <mergeCell ref="M249:Q249"/>
    <mergeCell ref="R249:V249"/>
    <mergeCell ref="W249:AA249"/>
    <mergeCell ref="AB249:AF249"/>
    <mergeCell ref="AG249:AK249"/>
    <mergeCell ref="C248:L248"/>
    <mergeCell ref="M248:Q248"/>
    <mergeCell ref="R248:V248"/>
    <mergeCell ref="W248:AA248"/>
    <mergeCell ref="AB248:AF248"/>
    <mergeCell ref="AG248:AK248"/>
    <mergeCell ref="C253:L253"/>
    <mergeCell ref="M253:Q253"/>
    <mergeCell ref="R253:V253"/>
    <mergeCell ref="W253:AA253"/>
    <mergeCell ref="AB253:AF253"/>
    <mergeCell ref="AG253:AK253"/>
    <mergeCell ref="C252:L252"/>
    <mergeCell ref="M252:Q252"/>
    <mergeCell ref="R252:V252"/>
    <mergeCell ref="W252:AA252"/>
    <mergeCell ref="AB252:AF252"/>
    <mergeCell ref="AG252:AK252"/>
    <mergeCell ref="C251:L251"/>
    <mergeCell ref="M251:Q251"/>
    <mergeCell ref="R251:V251"/>
    <mergeCell ref="W251:AA251"/>
    <mergeCell ref="AB251:AF251"/>
    <mergeCell ref="AG251:AK251"/>
    <mergeCell ref="C256:L256"/>
    <mergeCell ref="M256:Q256"/>
    <mergeCell ref="R256:V256"/>
    <mergeCell ref="W256:AA256"/>
    <mergeCell ref="AB256:AF256"/>
    <mergeCell ref="AG256:AK256"/>
    <mergeCell ref="C255:L255"/>
    <mergeCell ref="M255:Q255"/>
    <mergeCell ref="R255:V255"/>
    <mergeCell ref="W255:AA255"/>
    <mergeCell ref="AB255:AF255"/>
    <mergeCell ref="AG255:AK255"/>
    <mergeCell ref="C254:L254"/>
    <mergeCell ref="M254:Q254"/>
    <mergeCell ref="R254:V254"/>
    <mergeCell ref="W254:AA254"/>
    <mergeCell ref="AB254:AF254"/>
    <mergeCell ref="AG254:AK254"/>
    <mergeCell ref="C264:V264"/>
    <mergeCell ref="W264:AA264"/>
    <mergeCell ref="AB264:AF264"/>
    <mergeCell ref="AG264:AK264"/>
    <mergeCell ref="C265:V265"/>
    <mergeCell ref="W265:AA265"/>
    <mergeCell ref="AB265:AF265"/>
    <mergeCell ref="AG265:AK265"/>
    <mergeCell ref="C258:L258"/>
    <mergeCell ref="M258:Q258"/>
    <mergeCell ref="R258:V258"/>
    <mergeCell ref="W258:AA258"/>
    <mergeCell ref="AB258:AF258"/>
    <mergeCell ref="AG258:AK258"/>
    <mergeCell ref="C257:L257"/>
    <mergeCell ref="M257:Q257"/>
    <mergeCell ref="R257:V257"/>
    <mergeCell ref="W257:AA257"/>
    <mergeCell ref="AB257:AF257"/>
    <mergeCell ref="AG257:AK257"/>
    <mergeCell ref="C270:V270"/>
    <mergeCell ref="W270:AA270"/>
    <mergeCell ref="AB270:AF270"/>
    <mergeCell ref="AG270:AK270"/>
    <mergeCell ref="C271:V271"/>
    <mergeCell ref="W271:AA271"/>
    <mergeCell ref="AB271:AF271"/>
    <mergeCell ref="AG271:AK271"/>
    <mergeCell ref="C268:V268"/>
    <mergeCell ref="W268:AA268"/>
    <mergeCell ref="AB268:AF268"/>
    <mergeCell ref="AG268:AK268"/>
    <mergeCell ref="C269:V269"/>
    <mergeCell ref="W269:AA269"/>
    <mergeCell ref="AB269:AF269"/>
    <mergeCell ref="AG269:AK269"/>
    <mergeCell ref="C266:V266"/>
    <mergeCell ref="W266:AA266"/>
    <mergeCell ref="AB266:AF266"/>
    <mergeCell ref="AG266:AK266"/>
    <mergeCell ref="C267:V267"/>
    <mergeCell ref="W267:AA267"/>
    <mergeCell ref="AB267:AF267"/>
    <mergeCell ref="AG267:AK267"/>
    <mergeCell ref="C276:V276"/>
    <mergeCell ref="W276:AA276"/>
    <mergeCell ref="AB276:AF276"/>
    <mergeCell ref="AG276:AK276"/>
    <mergeCell ref="C277:V277"/>
    <mergeCell ref="W277:AA277"/>
    <mergeCell ref="AB277:AF277"/>
    <mergeCell ref="AG277:AK277"/>
    <mergeCell ref="C274:V274"/>
    <mergeCell ref="W274:AA274"/>
    <mergeCell ref="AB274:AF274"/>
    <mergeCell ref="AG274:AK274"/>
    <mergeCell ref="C275:V275"/>
    <mergeCell ref="W275:AA275"/>
    <mergeCell ref="AB275:AF275"/>
    <mergeCell ref="AG275:AK275"/>
    <mergeCell ref="C272:V272"/>
    <mergeCell ref="W272:AA272"/>
    <mergeCell ref="AB272:AF272"/>
    <mergeCell ref="AG272:AK272"/>
    <mergeCell ref="C273:V273"/>
    <mergeCell ref="W273:AA273"/>
    <mergeCell ref="AB273:AF273"/>
    <mergeCell ref="AG273:AK273"/>
    <mergeCell ref="C282:V282"/>
    <mergeCell ref="W282:AA282"/>
    <mergeCell ref="AB282:AF282"/>
    <mergeCell ref="AG282:AK282"/>
    <mergeCell ref="C283:V283"/>
    <mergeCell ref="W283:AA283"/>
    <mergeCell ref="AB283:AF283"/>
    <mergeCell ref="AG283:AK283"/>
    <mergeCell ref="C280:V280"/>
    <mergeCell ref="W280:AA280"/>
    <mergeCell ref="AB280:AF280"/>
    <mergeCell ref="AG280:AK280"/>
    <mergeCell ref="C281:V281"/>
    <mergeCell ref="W281:AA281"/>
    <mergeCell ref="AB281:AF281"/>
    <mergeCell ref="AG281:AK281"/>
    <mergeCell ref="C278:V278"/>
    <mergeCell ref="W278:AA278"/>
    <mergeCell ref="AB278:AF278"/>
    <mergeCell ref="AG278:AK278"/>
    <mergeCell ref="C279:V279"/>
    <mergeCell ref="W279:AA279"/>
    <mergeCell ref="AB279:AF279"/>
    <mergeCell ref="AG279:AK279"/>
    <mergeCell ref="R294:V294"/>
    <mergeCell ref="W294:AA294"/>
    <mergeCell ref="AB294:AF294"/>
    <mergeCell ref="AG294:AK294"/>
    <mergeCell ref="R295:V295"/>
    <mergeCell ref="W295:AA295"/>
    <mergeCell ref="AB295:AF295"/>
    <mergeCell ref="AG295:AK295"/>
    <mergeCell ref="R292:V292"/>
    <mergeCell ref="W292:AA292"/>
    <mergeCell ref="AB292:AF292"/>
    <mergeCell ref="AG292:AK292"/>
    <mergeCell ref="R293:V293"/>
    <mergeCell ref="W293:AA293"/>
    <mergeCell ref="AB293:AF293"/>
    <mergeCell ref="AG293:AK293"/>
    <mergeCell ref="R290:AA290"/>
    <mergeCell ref="AB290:AK290"/>
    <mergeCell ref="R291:V291"/>
    <mergeCell ref="W291:AA291"/>
    <mergeCell ref="AB291:AF291"/>
    <mergeCell ref="AG291:AK291"/>
    <mergeCell ref="R298:V298"/>
    <mergeCell ref="W298:AA298"/>
    <mergeCell ref="AB298:AF298"/>
    <mergeCell ref="AG298:AK298"/>
    <mergeCell ref="D299:AK300"/>
    <mergeCell ref="C311:L311"/>
    <mergeCell ref="M311:P311"/>
    <mergeCell ref="Q311:T311"/>
    <mergeCell ref="U311:X311"/>
    <mergeCell ref="Y311:AB311"/>
    <mergeCell ref="R296:V296"/>
    <mergeCell ref="W296:AA296"/>
    <mergeCell ref="AB296:AF296"/>
    <mergeCell ref="AG296:AK296"/>
    <mergeCell ref="R297:V297"/>
    <mergeCell ref="W297:AA297"/>
    <mergeCell ref="AB297:AF297"/>
    <mergeCell ref="AG297:AK297"/>
    <mergeCell ref="AG313:AK313"/>
    <mergeCell ref="C314:L314"/>
    <mergeCell ref="M314:P314"/>
    <mergeCell ref="Q314:T314"/>
    <mergeCell ref="U314:X314"/>
    <mergeCell ref="Y314:AB314"/>
    <mergeCell ref="AC314:AF314"/>
    <mergeCell ref="AG314:AK314"/>
    <mergeCell ref="C313:L313"/>
    <mergeCell ref="M313:P313"/>
    <mergeCell ref="Q313:T313"/>
    <mergeCell ref="U313:X313"/>
    <mergeCell ref="Y313:AB313"/>
    <mergeCell ref="AC313:AF313"/>
    <mergeCell ref="AC311:AF311"/>
    <mergeCell ref="AG311:AK311"/>
    <mergeCell ref="C312:L312"/>
    <mergeCell ref="M312:P312"/>
    <mergeCell ref="Q312:T312"/>
    <mergeCell ref="U312:X312"/>
    <mergeCell ref="Y312:AB312"/>
    <mergeCell ref="AC312:AF312"/>
    <mergeCell ref="AG312:AK312"/>
    <mergeCell ref="AG317:AK317"/>
    <mergeCell ref="C318:L318"/>
    <mergeCell ref="M318:P318"/>
    <mergeCell ref="Q318:T318"/>
    <mergeCell ref="U318:X318"/>
    <mergeCell ref="Y318:AB318"/>
    <mergeCell ref="AC318:AF318"/>
    <mergeCell ref="AG318:AK318"/>
    <mergeCell ref="C317:L317"/>
    <mergeCell ref="M317:P317"/>
    <mergeCell ref="Q317:T317"/>
    <mergeCell ref="U317:X317"/>
    <mergeCell ref="Y317:AB317"/>
    <mergeCell ref="AC317:AF317"/>
    <mergeCell ref="AG315:AK315"/>
    <mergeCell ref="C316:L316"/>
    <mergeCell ref="M316:P316"/>
    <mergeCell ref="Q316:T316"/>
    <mergeCell ref="U316:X316"/>
    <mergeCell ref="Y316:AB316"/>
    <mergeCell ref="AC316:AF316"/>
    <mergeCell ref="AG316:AK316"/>
    <mergeCell ref="C315:L315"/>
    <mergeCell ref="M315:P315"/>
    <mergeCell ref="Q315:T315"/>
    <mergeCell ref="U315:X315"/>
    <mergeCell ref="Y315:AB315"/>
    <mergeCell ref="AC315:AF315"/>
    <mergeCell ref="AG321:AK321"/>
    <mergeCell ref="C322:L322"/>
    <mergeCell ref="M322:P322"/>
    <mergeCell ref="Q322:T322"/>
    <mergeCell ref="U322:X322"/>
    <mergeCell ref="Y322:AB322"/>
    <mergeCell ref="AC322:AF322"/>
    <mergeCell ref="AG322:AK322"/>
    <mergeCell ref="C321:L321"/>
    <mergeCell ref="M321:P321"/>
    <mergeCell ref="Q321:T321"/>
    <mergeCell ref="U321:X321"/>
    <mergeCell ref="Y321:AB321"/>
    <mergeCell ref="AC321:AF321"/>
    <mergeCell ref="AG319:AK319"/>
    <mergeCell ref="C320:L320"/>
    <mergeCell ref="M320:P320"/>
    <mergeCell ref="Q320:T320"/>
    <mergeCell ref="U320:X320"/>
    <mergeCell ref="Y320:AB320"/>
    <mergeCell ref="AC320:AF320"/>
    <mergeCell ref="AG320:AK320"/>
    <mergeCell ref="C319:L319"/>
    <mergeCell ref="M319:P319"/>
    <mergeCell ref="Q319:T319"/>
    <mergeCell ref="U319:X319"/>
    <mergeCell ref="Y319:AB319"/>
    <mergeCell ref="AC319:AF319"/>
    <mergeCell ref="AG325:AK325"/>
    <mergeCell ref="C326:L326"/>
    <mergeCell ref="M326:P326"/>
    <mergeCell ref="Q326:T326"/>
    <mergeCell ref="U326:X326"/>
    <mergeCell ref="Y326:AB326"/>
    <mergeCell ref="AC326:AF326"/>
    <mergeCell ref="AG326:AK326"/>
    <mergeCell ref="C325:L325"/>
    <mergeCell ref="M325:P325"/>
    <mergeCell ref="Q325:T325"/>
    <mergeCell ref="U325:X325"/>
    <mergeCell ref="Y325:AB325"/>
    <mergeCell ref="AC325:AF325"/>
    <mergeCell ref="AG323:AK323"/>
    <mergeCell ref="C324:L324"/>
    <mergeCell ref="M324:P324"/>
    <mergeCell ref="Q324:T324"/>
    <mergeCell ref="U324:X324"/>
    <mergeCell ref="Y324:AB324"/>
    <mergeCell ref="AC324:AF324"/>
    <mergeCell ref="AG324:AK324"/>
    <mergeCell ref="C323:L323"/>
    <mergeCell ref="M323:P323"/>
    <mergeCell ref="Q323:T323"/>
    <mergeCell ref="U323:X323"/>
    <mergeCell ref="Y323:AB323"/>
    <mergeCell ref="AC323:AF323"/>
    <mergeCell ref="C332:M332"/>
    <mergeCell ref="N332:S332"/>
    <mergeCell ref="T332:Y332"/>
    <mergeCell ref="Z332:AE332"/>
    <mergeCell ref="AF332:AK332"/>
    <mergeCell ref="C333:M333"/>
    <mergeCell ref="N333:S333"/>
    <mergeCell ref="T333:Y333"/>
    <mergeCell ref="Z333:AE333"/>
    <mergeCell ref="AF333:AK333"/>
    <mergeCell ref="AG327:AK327"/>
    <mergeCell ref="C331:M331"/>
    <mergeCell ref="N331:S331"/>
    <mergeCell ref="T331:Y331"/>
    <mergeCell ref="Z331:AE331"/>
    <mergeCell ref="AF331:AK331"/>
    <mergeCell ref="C327:L327"/>
    <mergeCell ref="M327:P327"/>
    <mergeCell ref="Q327:T327"/>
    <mergeCell ref="U327:X327"/>
    <mergeCell ref="Y327:AB327"/>
    <mergeCell ref="AC327:AF327"/>
    <mergeCell ref="C336:M336"/>
    <mergeCell ref="N336:S336"/>
    <mergeCell ref="T336:Y336"/>
    <mergeCell ref="Z336:AE336"/>
    <mergeCell ref="AF336:AK336"/>
    <mergeCell ref="C337:M337"/>
    <mergeCell ref="N337:S337"/>
    <mergeCell ref="T337:Y337"/>
    <mergeCell ref="Z337:AE337"/>
    <mergeCell ref="AF337:AK337"/>
    <mergeCell ref="C334:M334"/>
    <mergeCell ref="N334:S334"/>
    <mergeCell ref="T334:Y334"/>
    <mergeCell ref="Z334:AE334"/>
    <mergeCell ref="AF334:AK334"/>
    <mergeCell ref="C335:M335"/>
    <mergeCell ref="N335:S335"/>
    <mergeCell ref="T335:Y335"/>
    <mergeCell ref="Z335:AE335"/>
    <mergeCell ref="AF335:AK335"/>
    <mergeCell ref="C340:M340"/>
    <mergeCell ref="N340:S340"/>
    <mergeCell ref="T340:Y340"/>
    <mergeCell ref="Z340:AE340"/>
    <mergeCell ref="AF340:AK340"/>
    <mergeCell ref="C341:M341"/>
    <mergeCell ref="N341:S341"/>
    <mergeCell ref="T341:Y341"/>
    <mergeCell ref="Z341:AE341"/>
    <mergeCell ref="AF341:AK341"/>
    <mergeCell ref="C338:M338"/>
    <mergeCell ref="N338:S338"/>
    <mergeCell ref="T338:Y338"/>
    <mergeCell ref="Z338:AE338"/>
    <mergeCell ref="AF338:AK338"/>
    <mergeCell ref="C339:M339"/>
    <mergeCell ref="N339:S339"/>
    <mergeCell ref="T339:Y339"/>
    <mergeCell ref="Z339:AE339"/>
    <mergeCell ref="AF339:AK339"/>
    <mergeCell ref="C344:M344"/>
    <mergeCell ref="N344:S344"/>
    <mergeCell ref="T344:Y344"/>
    <mergeCell ref="Z344:AE344"/>
    <mergeCell ref="AF344:AK344"/>
    <mergeCell ref="C345:M345"/>
    <mergeCell ref="N345:S345"/>
    <mergeCell ref="T345:Y345"/>
    <mergeCell ref="Z345:AE345"/>
    <mergeCell ref="AF345:AK345"/>
    <mergeCell ref="C342:M342"/>
    <mergeCell ref="N342:S342"/>
    <mergeCell ref="T342:Y342"/>
    <mergeCell ref="Z342:AE342"/>
    <mergeCell ref="AF342:AK342"/>
    <mergeCell ref="C343:M343"/>
    <mergeCell ref="N343:S343"/>
    <mergeCell ref="T343:Y343"/>
    <mergeCell ref="Z343:AE343"/>
    <mergeCell ref="AF343:AK343"/>
    <mergeCell ref="C348:M348"/>
    <mergeCell ref="N348:S348"/>
    <mergeCell ref="T348:Y348"/>
    <mergeCell ref="Z348:AE348"/>
    <mergeCell ref="AF348:AK348"/>
    <mergeCell ref="C349:M349"/>
    <mergeCell ref="N349:S349"/>
    <mergeCell ref="T349:Y349"/>
    <mergeCell ref="Z349:AE349"/>
    <mergeCell ref="AF349:AK349"/>
    <mergeCell ref="C346:M346"/>
    <mergeCell ref="N346:S346"/>
    <mergeCell ref="T346:Y346"/>
    <mergeCell ref="Z346:AE346"/>
    <mergeCell ref="AF346:AK346"/>
    <mergeCell ref="C347:M347"/>
    <mergeCell ref="N347:S347"/>
    <mergeCell ref="T347:Y347"/>
    <mergeCell ref="Z347:AE347"/>
    <mergeCell ref="AF347:AK347"/>
    <mergeCell ref="C352:M352"/>
    <mergeCell ref="N352:S352"/>
    <mergeCell ref="T352:Y352"/>
    <mergeCell ref="Z352:AE352"/>
    <mergeCell ref="AF352:AK352"/>
    <mergeCell ref="C353:M353"/>
    <mergeCell ref="N353:S353"/>
    <mergeCell ref="T353:Y353"/>
    <mergeCell ref="Z353:AE353"/>
    <mergeCell ref="AF353:AK353"/>
    <mergeCell ref="C350:M350"/>
    <mergeCell ref="N350:S350"/>
    <mergeCell ref="T350:Y350"/>
    <mergeCell ref="Z350:AE350"/>
    <mergeCell ref="AF350:AK350"/>
    <mergeCell ref="C351:M351"/>
    <mergeCell ref="N351:S351"/>
    <mergeCell ref="T351:Y351"/>
    <mergeCell ref="Z351:AE351"/>
    <mergeCell ref="AF351:AK351"/>
    <mergeCell ref="C356:M356"/>
    <mergeCell ref="N356:S356"/>
    <mergeCell ref="T356:Y356"/>
    <mergeCell ref="Z356:AE356"/>
    <mergeCell ref="AF356:AK356"/>
    <mergeCell ref="C357:M357"/>
    <mergeCell ref="N357:S357"/>
    <mergeCell ref="T357:Y357"/>
    <mergeCell ref="Z357:AE357"/>
    <mergeCell ref="AF357:AK357"/>
    <mergeCell ref="C354:M354"/>
    <mergeCell ref="N354:S354"/>
    <mergeCell ref="T354:Y354"/>
    <mergeCell ref="Z354:AE354"/>
    <mergeCell ref="AF354:AK354"/>
    <mergeCell ref="C355:M355"/>
    <mergeCell ref="N355:S355"/>
    <mergeCell ref="T355:Y355"/>
    <mergeCell ref="Z355:AE355"/>
    <mergeCell ref="AF355:AK355"/>
    <mergeCell ref="C360:M360"/>
    <mergeCell ref="N360:S360"/>
    <mergeCell ref="T360:Y360"/>
    <mergeCell ref="Z360:AE360"/>
    <mergeCell ref="AF360:AK360"/>
    <mergeCell ref="C361:M361"/>
    <mergeCell ref="N361:S361"/>
    <mergeCell ref="T361:Y361"/>
    <mergeCell ref="Z361:AE361"/>
    <mergeCell ref="AF361:AK361"/>
    <mergeCell ref="C358:M358"/>
    <mergeCell ref="N358:S358"/>
    <mergeCell ref="T358:Y358"/>
    <mergeCell ref="Z358:AE358"/>
    <mergeCell ref="AF358:AK358"/>
    <mergeCell ref="C359:M359"/>
    <mergeCell ref="N359:S359"/>
    <mergeCell ref="T359:Y359"/>
    <mergeCell ref="Z359:AE359"/>
    <mergeCell ref="AF359:AK359"/>
    <mergeCell ref="AF372:AJ372"/>
    <mergeCell ref="AF373:AJ373"/>
    <mergeCell ref="AF374:AJ374"/>
    <mergeCell ref="Y374:AD374"/>
    <mergeCell ref="Y373:AD373"/>
    <mergeCell ref="Y372:AD372"/>
    <mergeCell ref="AF369:AJ369"/>
    <mergeCell ref="AF370:AJ370"/>
    <mergeCell ref="AF371:AJ371"/>
    <mergeCell ref="Y371:AD371"/>
    <mergeCell ref="Y370:AD370"/>
    <mergeCell ref="Y369:AD369"/>
    <mergeCell ref="C362:M362"/>
    <mergeCell ref="N362:S362"/>
    <mergeCell ref="T362:Y362"/>
    <mergeCell ref="Z362:AE362"/>
    <mergeCell ref="AF362:AK362"/>
    <mergeCell ref="C363:M363"/>
    <mergeCell ref="N363:S363"/>
    <mergeCell ref="T363:Y363"/>
    <mergeCell ref="Z363:AE363"/>
    <mergeCell ref="AF363:AK363"/>
    <mergeCell ref="AF383:AJ383"/>
    <mergeCell ref="AF384:AJ384"/>
    <mergeCell ref="AF385:AJ385"/>
    <mergeCell ref="Y385:AD385"/>
    <mergeCell ref="Y384:AD384"/>
    <mergeCell ref="Y383:AD383"/>
    <mergeCell ref="AF378:AJ378"/>
    <mergeCell ref="AF379:AJ379"/>
    <mergeCell ref="AF382:AJ382"/>
    <mergeCell ref="Y382:AD382"/>
    <mergeCell ref="Y379:AD379"/>
    <mergeCell ref="Y378:AD378"/>
    <mergeCell ref="AF375:AJ375"/>
    <mergeCell ref="AF376:AJ376"/>
    <mergeCell ref="AF377:AJ377"/>
    <mergeCell ref="Y377:AD377"/>
    <mergeCell ref="Y376:AD376"/>
    <mergeCell ref="Y375:AD375"/>
    <mergeCell ref="K391:N391"/>
    <mergeCell ref="O391:R391"/>
    <mergeCell ref="S391:W391"/>
    <mergeCell ref="X391:AB391"/>
    <mergeCell ref="AC391:AF391"/>
    <mergeCell ref="AG391:AJ391"/>
    <mergeCell ref="K390:N390"/>
    <mergeCell ref="O390:R390"/>
    <mergeCell ref="S390:W390"/>
    <mergeCell ref="X390:AB390"/>
    <mergeCell ref="AC390:AF390"/>
    <mergeCell ref="AG390:AJ390"/>
    <mergeCell ref="C388:J389"/>
    <mergeCell ref="K388:R388"/>
    <mergeCell ref="S388:AB388"/>
    <mergeCell ref="AC388:AJ388"/>
    <mergeCell ref="K389:N389"/>
    <mergeCell ref="O389:R389"/>
    <mergeCell ref="S389:W389"/>
    <mergeCell ref="X389:AB389"/>
    <mergeCell ref="AC389:AF389"/>
    <mergeCell ref="AG389:AJ389"/>
    <mergeCell ref="C395:J396"/>
    <mergeCell ref="K395:W395"/>
    <mergeCell ref="X395:AJ395"/>
    <mergeCell ref="K396:O396"/>
    <mergeCell ref="P396:S396"/>
    <mergeCell ref="T396:W396"/>
    <mergeCell ref="X396:AB396"/>
    <mergeCell ref="AC396:AF396"/>
    <mergeCell ref="AG396:AJ396"/>
    <mergeCell ref="K393:N393"/>
    <mergeCell ref="O393:R393"/>
    <mergeCell ref="S393:W393"/>
    <mergeCell ref="X393:AB393"/>
    <mergeCell ref="AC393:AF393"/>
    <mergeCell ref="AG393:AJ393"/>
    <mergeCell ref="K392:N392"/>
    <mergeCell ref="O392:R392"/>
    <mergeCell ref="S392:W392"/>
    <mergeCell ref="X392:AB392"/>
    <mergeCell ref="AC392:AF392"/>
    <mergeCell ref="AG392:AJ392"/>
    <mergeCell ref="AG399:AJ399"/>
    <mergeCell ref="C401:P402"/>
    <mergeCell ref="Q401:Z401"/>
    <mergeCell ref="AA401:AJ401"/>
    <mergeCell ref="Q402:U402"/>
    <mergeCell ref="V402:Z402"/>
    <mergeCell ref="AA402:AE402"/>
    <mergeCell ref="AF402:AJ402"/>
    <mergeCell ref="C399:J399"/>
    <mergeCell ref="K399:O399"/>
    <mergeCell ref="P399:S399"/>
    <mergeCell ref="T399:W399"/>
    <mergeCell ref="X399:AB399"/>
    <mergeCell ref="AC399:AF399"/>
    <mergeCell ref="AG397:AJ397"/>
    <mergeCell ref="C398:J398"/>
    <mergeCell ref="K398:O398"/>
    <mergeCell ref="P398:S398"/>
    <mergeCell ref="T398:W398"/>
    <mergeCell ref="X398:AB398"/>
    <mergeCell ref="AC398:AF398"/>
    <mergeCell ref="AG398:AJ398"/>
    <mergeCell ref="C397:J397"/>
    <mergeCell ref="K397:O397"/>
    <mergeCell ref="P397:S397"/>
    <mergeCell ref="T397:W397"/>
    <mergeCell ref="X397:AB397"/>
    <mergeCell ref="AC397:AF397"/>
    <mergeCell ref="C405:P405"/>
    <mergeCell ref="Q405:U405"/>
    <mergeCell ref="V405:Z405"/>
    <mergeCell ref="AA405:AE405"/>
    <mergeCell ref="AF405:AJ405"/>
    <mergeCell ref="C406:P406"/>
    <mergeCell ref="Q406:U406"/>
    <mergeCell ref="V406:Z406"/>
    <mergeCell ref="AA406:AE406"/>
    <mergeCell ref="AF406:AJ406"/>
    <mergeCell ref="C403:P403"/>
    <mergeCell ref="Q403:U403"/>
    <mergeCell ref="V403:Z403"/>
    <mergeCell ref="AA403:AE403"/>
    <mergeCell ref="AF403:AJ403"/>
    <mergeCell ref="C404:P404"/>
    <mergeCell ref="Q404:U404"/>
    <mergeCell ref="V404:Z404"/>
    <mergeCell ref="AA404:AE404"/>
    <mergeCell ref="AF404:AJ404"/>
    <mergeCell ref="AF416:AJ416"/>
    <mergeCell ref="AF417:AJ417"/>
    <mergeCell ref="AF418:AJ418"/>
    <mergeCell ref="Y418:AD418"/>
    <mergeCell ref="Y417:AD417"/>
    <mergeCell ref="Y416:AD416"/>
    <mergeCell ref="AF413:AJ413"/>
    <mergeCell ref="AF414:AJ414"/>
    <mergeCell ref="AF415:AJ415"/>
    <mergeCell ref="Y415:AD415"/>
    <mergeCell ref="Y414:AD414"/>
    <mergeCell ref="Y413:AD413"/>
    <mergeCell ref="AF410:AJ410"/>
    <mergeCell ref="AF411:AJ411"/>
    <mergeCell ref="AF412:AJ412"/>
    <mergeCell ref="Y412:AD412"/>
    <mergeCell ref="Y411:AD411"/>
    <mergeCell ref="Y410:AD410"/>
    <mergeCell ref="Q431:U431"/>
    <mergeCell ref="V431:Z431"/>
    <mergeCell ref="AA431:AE431"/>
    <mergeCell ref="AF431:AJ431"/>
    <mergeCell ref="Q432:U432"/>
    <mergeCell ref="V432:Z432"/>
    <mergeCell ref="AA432:AE432"/>
    <mergeCell ref="AF432:AJ432"/>
    <mergeCell ref="AF422:AJ422"/>
    <mergeCell ref="AF425:AJ425"/>
    <mergeCell ref="AF426:AJ426"/>
    <mergeCell ref="Y426:AD426"/>
    <mergeCell ref="Y425:AD425"/>
    <mergeCell ref="Y422:AD422"/>
    <mergeCell ref="AF419:AJ419"/>
    <mergeCell ref="AF420:AJ420"/>
    <mergeCell ref="AF421:AJ421"/>
    <mergeCell ref="Y421:AD421"/>
    <mergeCell ref="Y420:AD420"/>
    <mergeCell ref="Y419:AD419"/>
    <mergeCell ref="Q437:U437"/>
    <mergeCell ref="V437:Z437"/>
    <mergeCell ref="AA437:AE437"/>
    <mergeCell ref="AF437:AJ437"/>
    <mergeCell ref="Q438:U438"/>
    <mergeCell ref="V438:Z438"/>
    <mergeCell ref="AA438:AE438"/>
    <mergeCell ref="AF438:AJ438"/>
    <mergeCell ref="Q435:U435"/>
    <mergeCell ref="V435:Z435"/>
    <mergeCell ref="AA435:AE435"/>
    <mergeCell ref="AF435:AJ435"/>
    <mergeCell ref="Q436:U436"/>
    <mergeCell ref="V436:Z436"/>
    <mergeCell ref="AA436:AE436"/>
    <mergeCell ref="AF436:AJ436"/>
    <mergeCell ref="Q433:U433"/>
    <mergeCell ref="V433:Z433"/>
    <mergeCell ref="AA433:AE433"/>
    <mergeCell ref="AF433:AJ433"/>
    <mergeCell ref="Q434:U434"/>
    <mergeCell ref="V434:Z434"/>
    <mergeCell ref="AA434:AE434"/>
    <mergeCell ref="AF434:AJ434"/>
    <mergeCell ref="Q443:U443"/>
    <mergeCell ref="V443:Z443"/>
    <mergeCell ref="AA443:AE443"/>
    <mergeCell ref="AF443:AJ443"/>
    <mergeCell ref="Q444:U444"/>
    <mergeCell ref="V444:Z444"/>
    <mergeCell ref="AA444:AE444"/>
    <mergeCell ref="AF444:AJ444"/>
    <mergeCell ref="Q441:U441"/>
    <mergeCell ref="V441:Z441"/>
    <mergeCell ref="AA441:AE441"/>
    <mergeCell ref="AF441:AJ441"/>
    <mergeCell ref="Q442:U442"/>
    <mergeCell ref="V442:Z442"/>
    <mergeCell ref="AA442:AE442"/>
    <mergeCell ref="AF442:AJ442"/>
    <mergeCell ref="Q439:U439"/>
    <mergeCell ref="V439:Z439"/>
    <mergeCell ref="AA439:AE439"/>
    <mergeCell ref="AF439:AJ439"/>
    <mergeCell ref="Q440:U440"/>
    <mergeCell ref="V440:Z440"/>
    <mergeCell ref="AA440:AE440"/>
    <mergeCell ref="AF440:AJ440"/>
    <mergeCell ref="AF452:AJ452"/>
    <mergeCell ref="AF453:AJ453"/>
    <mergeCell ref="AF454:AJ454"/>
    <mergeCell ref="Y454:AD454"/>
    <mergeCell ref="Y453:AD453"/>
    <mergeCell ref="Y452:AD452"/>
    <mergeCell ref="AF449:AJ449"/>
    <mergeCell ref="AF450:AJ450"/>
    <mergeCell ref="AF451:AJ451"/>
    <mergeCell ref="Y451:AD451"/>
    <mergeCell ref="Y450:AD450"/>
    <mergeCell ref="Y449:AD449"/>
    <mergeCell ref="Q445:U445"/>
    <mergeCell ref="V445:Z445"/>
    <mergeCell ref="AA445:AE445"/>
    <mergeCell ref="AF445:AJ445"/>
    <mergeCell ref="Q446:U446"/>
    <mergeCell ref="V446:Z446"/>
    <mergeCell ref="AA446:AE446"/>
    <mergeCell ref="AF446:AJ446"/>
    <mergeCell ref="AF463:AJ463"/>
    <mergeCell ref="AF464:AJ464"/>
    <mergeCell ref="AF465:AJ465"/>
    <mergeCell ref="Y465:AD465"/>
    <mergeCell ref="Y464:AD464"/>
    <mergeCell ref="Y463:AD463"/>
    <mergeCell ref="AF458:AJ458"/>
    <mergeCell ref="AF461:AJ461"/>
    <mergeCell ref="AF462:AJ462"/>
    <mergeCell ref="Y462:AD462"/>
    <mergeCell ref="Y461:AD461"/>
    <mergeCell ref="Y458:AD458"/>
    <mergeCell ref="AF455:AJ455"/>
    <mergeCell ref="AF456:AJ456"/>
    <mergeCell ref="AF457:AJ457"/>
    <mergeCell ref="Y457:AD457"/>
    <mergeCell ref="Y456:AD456"/>
    <mergeCell ref="Y455:AD455"/>
    <mergeCell ref="AF472:AJ472"/>
    <mergeCell ref="AF473:AJ473"/>
    <mergeCell ref="AF474:AJ474"/>
    <mergeCell ref="Y472:AD472"/>
    <mergeCell ref="Y473:AD473"/>
    <mergeCell ref="Y474:AD474"/>
    <mergeCell ref="AF469:AJ469"/>
    <mergeCell ref="AF470:AJ470"/>
    <mergeCell ref="Y471:AC471"/>
    <mergeCell ref="AF471:AJ471"/>
    <mergeCell ref="Y470:AD470"/>
    <mergeCell ref="Y469:AD469"/>
    <mergeCell ref="AF466:AJ466"/>
    <mergeCell ref="AF467:AJ467"/>
    <mergeCell ref="AF468:AJ468"/>
    <mergeCell ref="Y468:AD468"/>
    <mergeCell ref="Y467:AD467"/>
    <mergeCell ref="Y466:AD466"/>
    <mergeCell ref="AF483:AJ483"/>
    <mergeCell ref="AF484:AJ484"/>
    <mergeCell ref="AF487:AJ487"/>
    <mergeCell ref="Y487:AD487"/>
    <mergeCell ref="Y483:AD483"/>
    <mergeCell ref="Y484:AD484"/>
    <mergeCell ref="AF480:AJ480"/>
    <mergeCell ref="AF481:AJ481"/>
    <mergeCell ref="AF482:AJ482"/>
    <mergeCell ref="Y480:AD480"/>
    <mergeCell ref="Y481:AD481"/>
    <mergeCell ref="Y482:AD482"/>
    <mergeCell ref="AF477:AJ477"/>
    <mergeCell ref="AF478:AJ478"/>
    <mergeCell ref="AF479:AJ479"/>
    <mergeCell ref="Y477:AD477"/>
    <mergeCell ref="Y478:AD478"/>
    <mergeCell ref="Y479:AD479"/>
    <mergeCell ref="N492:Q492"/>
    <mergeCell ref="R492:U492"/>
    <mergeCell ref="AF492:AJ492"/>
    <mergeCell ref="N493:Q493"/>
    <mergeCell ref="R493:U493"/>
    <mergeCell ref="AF493:AJ493"/>
    <mergeCell ref="Y492:AD492"/>
    <mergeCell ref="Y493:AD493"/>
    <mergeCell ref="N490:Q490"/>
    <mergeCell ref="R490:U490"/>
    <mergeCell ref="AF490:AJ490"/>
    <mergeCell ref="N491:Q491"/>
    <mergeCell ref="R491:U491"/>
    <mergeCell ref="AF491:AJ491"/>
    <mergeCell ref="Y490:AD490"/>
    <mergeCell ref="Y491:AD491"/>
    <mergeCell ref="AF488:AJ488"/>
    <mergeCell ref="N489:Q489"/>
    <mergeCell ref="R489:U489"/>
    <mergeCell ref="AF489:AJ489"/>
    <mergeCell ref="Y488:AD488"/>
    <mergeCell ref="Y489:AD489"/>
    <mergeCell ref="Q536:U536"/>
    <mergeCell ref="V536:Z536"/>
    <mergeCell ref="AA536:AE536"/>
    <mergeCell ref="AF536:AJ536"/>
    <mergeCell ref="Q537:U537"/>
    <mergeCell ref="V537:Z537"/>
    <mergeCell ref="AA537:AE537"/>
    <mergeCell ref="AF537:AJ537"/>
    <mergeCell ref="Q534:U534"/>
    <mergeCell ref="V534:Z534"/>
    <mergeCell ref="AA534:AE534"/>
    <mergeCell ref="AF534:AJ534"/>
    <mergeCell ref="Q535:U535"/>
    <mergeCell ref="V535:Z535"/>
    <mergeCell ref="AA535:AE535"/>
    <mergeCell ref="AF535:AJ535"/>
    <mergeCell ref="C494:L494"/>
    <mergeCell ref="N494:Q494"/>
    <mergeCell ref="R494:U494"/>
    <mergeCell ref="AF494:AJ494"/>
    <mergeCell ref="N495:Q495"/>
    <mergeCell ref="R495:U495"/>
    <mergeCell ref="Y495:AC495"/>
    <mergeCell ref="AF495:AJ495"/>
    <mergeCell ref="Y494:AD494"/>
    <mergeCell ref="AF544:AJ544"/>
    <mergeCell ref="AF545:AJ545"/>
    <mergeCell ref="AF546:AJ546"/>
    <mergeCell ref="Y546:AD546"/>
    <mergeCell ref="Y545:AD545"/>
    <mergeCell ref="Y544:AD544"/>
    <mergeCell ref="Q540:U540"/>
    <mergeCell ref="V540:Z540"/>
    <mergeCell ref="AA540:AE540"/>
    <mergeCell ref="AF540:AJ540"/>
    <mergeCell ref="Y541:AC541"/>
    <mergeCell ref="AF541:AJ541"/>
    <mergeCell ref="Q538:U538"/>
    <mergeCell ref="V538:Z538"/>
    <mergeCell ref="AA538:AE538"/>
    <mergeCell ref="AF538:AJ538"/>
    <mergeCell ref="Q539:U539"/>
    <mergeCell ref="V539:Z539"/>
    <mergeCell ref="AA539:AE539"/>
    <mergeCell ref="AF539:AJ539"/>
    <mergeCell ref="AF554:AJ554"/>
    <mergeCell ref="Y555:AC555"/>
    <mergeCell ref="AF555:AJ555"/>
    <mergeCell ref="C560:J561"/>
    <mergeCell ref="K560:AK560"/>
    <mergeCell ref="K561:M561"/>
    <mergeCell ref="N561:P561"/>
    <mergeCell ref="Q561:S561"/>
    <mergeCell ref="T561:V561"/>
    <mergeCell ref="AF551:AJ551"/>
    <mergeCell ref="AF552:AJ552"/>
    <mergeCell ref="AF553:AJ553"/>
    <mergeCell ref="AF547:AJ547"/>
    <mergeCell ref="AF548:AJ548"/>
    <mergeCell ref="AF549:AJ549"/>
    <mergeCell ref="AF550:AJ550"/>
    <mergeCell ref="Y548:AD548"/>
    <mergeCell ref="Y547:AD547"/>
    <mergeCell ref="Y554:AD554"/>
    <mergeCell ref="Y553:AD553"/>
    <mergeCell ref="Y552:AD552"/>
    <mergeCell ref="Y551:AD551"/>
    <mergeCell ref="Y550:AD550"/>
    <mergeCell ref="Y549:AD549"/>
    <mergeCell ref="W562:Y562"/>
    <mergeCell ref="Z562:AB562"/>
    <mergeCell ref="AC562:AE562"/>
    <mergeCell ref="AF562:AH562"/>
    <mergeCell ref="AI562:AK562"/>
    <mergeCell ref="C563:J563"/>
    <mergeCell ref="K563:M563"/>
    <mergeCell ref="N563:P563"/>
    <mergeCell ref="Q563:S563"/>
    <mergeCell ref="T563:V563"/>
    <mergeCell ref="W561:Y561"/>
    <mergeCell ref="Z561:AB561"/>
    <mergeCell ref="AC561:AE561"/>
    <mergeCell ref="AF561:AH561"/>
    <mergeCell ref="AI561:AK561"/>
    <mergeCell ref="C562:J562"/>
    <mergeCell ref="K562:M562"/>
    <mergeCell ref="N562:P562"/>
    <mergeCell ref="Q562:S562"/>
    <mergeCell ref="T562:V562"/>
    <mergeCell ref="W564:Y564"/>
    <mergeCell ref="Z564:AB564"/>
    <mergeCell ref="AC564:AE564"/>
    <mergeCell ref="AF564:AH564"/>
    <mergeCell ref="AI564:AK564"/>
    <mergeCell ref="C565:J565"/>
    <mergeCell ref="K565:M565"/>
    <mergeCell ref="N565:P565"/>
    <mergeCell ref="Q565:S565"/>
    <mergeCell ref="T565:V565"/>
    <mergeCell ref="W563:Y563"/>
    <mergeCell ref="Z563:AB563"/>
    <mergeCell ref="AC563:AE563"/>
    <mergeCell ref="AF563:AH563"/>
    <mergeCell ref="AI563:AK563"/>
    <mergeCell ref="C564:J564"/>
    <mergeCell ref="K564:M564"/>
    <mergeCell ref="N564:P564"/>
    <mergeCell ref="Q564:S564"/>
    <mergeCell ref="T564:V564"/>
    <mergeCell ref="W566:Y566"/>
    <mergeCell ref="Z566:AB566"/>
    <mergeCell ref="AC566:AE566"/>
    <mergeCell ref="AF566:AH566"/>
    <mergeCell ref="AI566:AK566"/>
    <mergeCell ref="C567:J567"/>
    <mergeCell ref="K567:M567"/>
    <mergeCell ref="N567:P567"/>
    <mergeCell ref="Q567:S567"/>
    <mergeCell ref="T567:V567"/>
    <mergeCell ref="W565:Y565"/>
    <mergeCell ref="Z565:AB565"/>
    <mergeCell ref="AC565:AE565"/>
    <mergeCell ref="AF565:AH565"/>
    <mergeCell ref="AI565:AK565"/>
    <mergeCell ref="C566:J566"/>
    <mergeCell ref="K566:M566"/>
    <mergeCell ref="N566:P566"/>
    <mergeCell ref="Q566:S566"/>
    <mergeCell ref="T566:V566"/>
    <mergeCell ref="W568:Y568"/>
    <mergeCell ref="Z568:AB568"/>
    <mergeCell ref="AC568:AE568"/>
    <mergeCell ref="AF568:AH568"/>
    <mergeCell ref="AI568:AK568"/>
    <mergeCell ref="C569:J569"/>
    <mergeCell ref="K569:M569"/>
    <mergeCell ref="N569:P569"/>
    <mergeCell ref="Q569:S569"/>
    <mergeCell ref="T569:V569"/>
    <mergeCell ref="W567:Y567"/>
    <mergeCell ref="Z567:AB567"/>
    <mergeCell ref="AC567:AE567"/>
    <mergeCell ref="AF567:AH567"/>
    <mergeCell ref="AI567:AK567"/>
    <mergeCell ref="C568:J568"/>
    <mergeCell ref="K568:M568"/>
    <mergeCell ref="N568:P568"/>
    <mergeCell ref="Q568:S568"/>
    <mergeCell ref="T568:V568"/>
    <mergeCell ref="W570:Y570"/>
    <mergeCell ref="Z570:AB570"/>
    <mergeCell ref="AC570:AE570"/>
    <mergeCell ref="AF570:AH570"/>
    <mergeCell ref="AI570:AK570"/>
    <mergeCell ref="C571:J571"/>
    <mergeCell ref="K571:M571"/>
    <mergeCell ref="N571:P571"/>
    <mergeCell ref="Q571:S571"/>
    <mergeCell ref="T571:V571"/>
    <mergeCell ref="W569:Y569"/>
    <mergeCell ref="Z569:AB569"/>
    <mergeCell ref="AC569:AE569"/>
    <mergeCell ref="AF569:AH569"/>
    <mergeCell ref="AI569:AK569"/>
    <mergeCell ref="C570:J570"/>
    <mergeCell ref="K570:M570"/>
    <mergeCell ref="N570:P570"/>
    <mergeCell ref="Q570:S570"/>
    <mergeCell ref="T570:V570"/>
    <mergeCell ref="W572:Y572"/>
    <mergeCell ref="Z572:AB572"/>
    <mergeCell ref="AC572:AE572"/>
    <mergeCell ref="AF572:AH572"/>
    <mergeCell ref="AI572:AK572"/>
    <mergeCell ref="C573:J573"/>
    <mergeCell ref="K573:M573"/>
    <mergeCell ref="N573:P573"/>
    <mergeCell ref="Q573:S573"/>
    <mergeCell ref="T573:V573"/>
    <mergeCell ref="W571:Y571"/>
    <mergeCell ref="Z571:AB571"/>
    <mergeCell ref="AC571:AE571"/>
    <mergeCell ref="AF571:AH571"/>
    <mergeCell ref="AI571:AK571"/>
    <mergeCell ref="C572:J572"/>
    <mergeCell ref="K572:M572"/>
    <mergeCell ref="N572:P572"/>
    <mergeCell ref="Q572:S572"/>
    <mergeCell ref="T572:V572"/>
    <mergeCell ref="W574:Y574"/>
    <mergeCell ref="Z574:AB574"/>
    <mergeCell ref="AC574:AE574"/>
    <mergeCell ref="AF574:AH574"/>
    <mergeCell ref="AI574:AK574"/>
    <mergeCell ref="C575:J575"/>
    <mergeCell ref="K575:M575"/>
    <mergeCell ref="N575:P575"/>
    <mergeCell ref="Q575:S575"/>
    <mergeCell ref="T575:V575"/>
    <mergeCell ref="W573:Y573"/>
    <mergeCell ref="Z573:AB573"/>
    <mergeCell ref="AC573:AE573"/>
    <mergeCell ref="AF573:AH573"/>
    <mergeCell ref="AI573:AK573"/>
    <mergeCell ref="C574:J574"/>
    <mergeCell ref="K574:M574"/>
    <mergeCell ref="N574:P574"/>
    <mergeCell ref="Q574:S574"/>
    <mergeCell ref="T574:V574"/>
    <mergeCell ref="W576:Y576"/>
    <mergeCell ref="Z576:AB576"/>
    <mergeCell ref="AC576:AE576"/>
    <mergeCell ref="AF576:AH576"/>
    <mergeCell ref="AI576:AK576"/>
    <mergeCell ref="AF578:AJ578"/>
    <mergeCell ref="Y578:AD578"/>
    <mergeCell ref="W575:Y575"/>
    <mergeCell ref="Z575:AB575"/>
    <mergeCell ref="AC575:AE575"/>
    <mergeCell ref="AF575:AH575"/>
    <mergeCell ref="AI575:AK575"/>
    <mergeCell ref="C576:J576"/>
    <mergeCell ref="K576:M576"/>
    <mergeCell ref="N576:P576"/>
    <mergeCell ref="Q576:S576"/>
    <mergeCell ref="T576:V576"/>
    <mergeCell ref="AF585:AJ585"/>
    <mergeCell ref="AF586:AJ586"/>
    <mergeCell ref="AF587:AJ587"/>
    <mergeCell ref="Y585:AD585"/>
    <mergeCell ref="Y586:AD586"/>
    <mergeCell ref="Y587:AD587"/>
    <mergeCell ref="AF582:AJ582"/>
    <mergeCell ref="AF583:AJ583"/>
    <mergeCell ref="AF584:AJ584"/>
    <mergeCell ref="Y582:AD582"/>
    <mergeCell ref="Y583:AD583"/>
    <mergeCell ref="Y584:AD584"/>
    <mergeCell ref="AF579:AJ579"/>
    <mergeCell ref="AF580:AJ580"/>
    <mergeCell ref="AF581:AJ581"/>
    <mergeCell ref="Y579:AD579"/>
    <mergeCell ref="Y580:AD580"/>
    <mergeCell ref="Y581:AD581"/>
    <mergeCell ref="AF594:AJ594"/>
    <mergeCell ref="AF595:AJ595"/>
    <mergeCell ref="AF596:AJ596"/>
    <mergeCell ref="Y594:AD594"/>
    <mergeCell ref="Y595:AD595"/>
    <mergeCell ref="Y596:AD596"/>
    <mergeCell ref="AF591:AJ591"/>
    <mergeCell ref="AF592:AJ592"/>
    <mergeCell ref="AF593:AJ593"/>
    <mergeCell ref="Y591:AD591"/>
    <mergeCell ref="Y592:AD592"/>
    <mergeCell ref="Y593:AD593"/>
    <mergeCell ref="AF588:AJ588"/>
    <mergeCell ref="AF589:AJ589"/>
    <mergeCell ref="AF590:AJ590"/>
    <mergeCell ref="Y589:AD589"/>
    <mergeCell ref="Y590:AD590"/>
    <mergeCell ref="Y588:AD588"/>
    <mergeCell ref="AF608:AJ608"/>
    <mergeCell ref="AF609:AJ609"/>
    <mergeCell ref="AF613:AJ613"/>
    <mergeCell ref="AF605:AJ605"/>
    <mergeCell ref="AF606:AJ606"/>
    <mergeCell ref="AF607:AJ607"/>
    <mergeCell ref="Y605:AD605"/>
    <mergeCell ref="AF602:AJ602"/>
    <mergeCell ref="AF603:AJ603"/>
    <mergeCell ref="AF604:AJ604"/>
    <mergeCell ref="Y602:AD602"/>
    <mergeCell ref="Y603:AD603"/>
    <mergeCell ref="Y604:AD604"/>
    <mergeCell ref="AF597:AJ597"/>
    <mergeCell ref="AF598:AJ598"/>
    <mergeCell ref="AF599:AJ599"/>
    <mergeCell ref="Y597:AD597"/>
    <mergeCell ref="Y598:AD598"/>
    <mergeCell ref="Y599:AD599"/>
    <mergeCell ref="AF624:AJ624"/>
    <mergeCell ref="AF625:AJ625"/>
    <mergeCell ref="AF626:AJ626"/>
    <mergeCell ref="Y624:AD624"/>
    <mergeCell ref="Y625:AD625"/>
    <mergeCell ref="Y626:AD626"/>
    <mergeCell ref="AF619:AJ619"/>
    <mergeCell ref="AF622:AJ622"/>
    <mergeCell ref="C623:V623"/>
    <mergeCell ref="AF623:AJ623"/>
    <mergeCell ref="Y619:AD619"/>
    <mergeCell ref="Y622:AD622"/>
    <mergeCell ref="Y623:AD623"/>
    <mergeCell ref="C614:W614"/>
    <mergeCell ref="AF614:AJ614"/>
    <mergeCell ref="AF617:AJ617"/>
    <mergeCell ref="AF618:AJ618"/>
    <mergeCell ref="Y614:AD614"/>
    <mergeCell ref="Y617:AD617"/>
    <mergeCell ref="Y618:AD618"/>
    <mergeCell ref="AF648:AJ648"/>
    <mergeCell ref="AF649:AJ649"/>
    <mergeCell ref="AF650:AJ650"/>
    <mergeCell ref="Y648:AD648"/>
    <mergeCell ref="Y649:AD649"/>
    <mergeCell ref="Y650:AD650"/>
    <mergeCell ref="C635:AJ635"/>
    <mergeCell ref="C638:AJ640"/>
    <mergeCell ref="AF646:AJ646"/>
    <mergeCell ref="AF647:AJ647"/>
    <mergeCell ref="Y646:AD646"/>
    <mergeCell ref="Y647:AD647"/>
    <mergeCell ref="C630:AJ630"/>
    <mergeCell ref="AF631:AJ631"/>
    <mergeCell ref="AF632:AJ632"/>
    <mergeCell ref="AF633:AJ633"/>
    <mergeCell ref="Y631:AD631"/>
    <mergeCell ref="Y632:AD632"/>
    <mergeCell ref="Y633:AD633"/>
    <mergeCell ref="Y657:AC657"/>
    <mergeCell ref="AF657:AJ657"/>
    <mergeCell ref="C658:W658"/>
    <mergeCell ref="Y658:AC658"/>
    <mergeCell ref="AF658:AJ658"/>
    <mergeCell ref="C659:W659"/>
    <mergeCell ref="Y659:AC659"/>
    <mergeCell ref="AF659:AJ659"/>
    <mergeCell ref="AF654:AJ654"/>
    <mergeCell ref="AF655:AJ655"/>
    <mergeCell ref="AF656:AJ656"/>
    <mergeCell ref="Y654:AD654"/>
    <mergeCell ref="Y655:AD655"/>
    <mergeCell ref="Y656:AD656"/>
    <mergeCell ref="AF651:AJ651"/>
    <mergeCell ref="Y652:AC652"/>
    <mergeCell ref="AF652:AJ652"/>
    <mergeCell ref="E653:R653"/>
    <mergeCell ref="Y653:AC653"/>
    <mergeCell ref="AF653:AJ653"/>
    <mergeCell ref="Y651:AD651"/>
    <mergeCell ref="AF670:AJ670"/>
    <mergeCell ref="AF671:AJ671"/>
    <mergeCell ref="AF672:AJ672"/>
    <mergeCell ref="Y670:AD670"/>
    <mergeCell ref="Y671:AD671"/>
    <mergeCell ref="Y672:AD672"/>
    <mergeCell ref="AF665:AJ665"/>
    <mergeCell ref="AF666:AJ666"/>
    <mergeCell ref="AF667:AJ667"/>
    <mergeCell ref="Y665:AD665"/>
    <mergeCell ref="Y666:AD666"/>
    <mergeCell ref="Y667:AD667"/>
    <mergeCell ref="AF662:AJ662"/>
    <mergeCell ref="Y663:AC663"/>
    <mergeCell ref="AF663:AJ663"/>
    <mergeCell ref="AF664:AJ664"/>
    <mergeCell ref="Y662:AD662"/>
    <mergeCell ref="Y664:AD664"/>
    <mergeCell ref="AF681:AJ681"/>
    <mergeCell ref="AF682:AJ682"/>
    <mergeCell ref="AF683:AJ683"/>
    <mergeCell ref="Y681:AD681"/>
    <mergeCell ref="Y682:AD682"/>
    <mergeCell ref="Y683:AD683"/>
    <mergeCell ref="AF676:AJ676"/>
    <mergeCell ref="AF677:AJ677"/>
    <mergeCell ref="AF678:AJ678"/>
    <mergeCell ref="Y676:AD676"/>
    <mergeCell ref="Y677:AD677"/>
    <mergeCell ref="Y678:AD678"/>
    <mergeCell ref="AF673:AJ673"/>
    <mergeCell ref="AF674:AJ674"/>
    <mergeCell ref="AF675:AJ675"/>
    <mergeCell ref="Y673:AD673"/>
    <mergeCell ref="Y674:AD674"/>
    <mergeCell ref="Y675:AD675"/>
    <mergeCell ref="AF692:AJ692"/>
    <mergeCell ref="AF693:AJ693"/>
    <mergeCell ref="AF694:AJ694"/>
    <mergeCell ref="Y692:AD692"/>
    <mergeCell ref="Y693:AD693"/>
    <mergeCell ref="Y694:AD694"/>
    <mergeCell ref="AF689:AJ689"/>
    <mergeCell ref="AF690:AJ690"/>
    <mergeCell ref="AF691:AJ691"/>
    <mergeCell ref="Y689:AD689"/>
    <mergeCell ref="Y690:AD690"/>
    <mergeCell ref="Y691:AD691"/>
    <mergeCell ref="AF684:AJ684"/>
    <mergeCell ref="AF685:AJ685"/>
    <mergeCell ref="AF688:AJ688"/>
    <mergeCell ref="Y688:AD688"/>
    <mergeCell ref="Y684:AD684"/>
    <mergeCell ref="Y685:AD685"/>
    <mergeCell ref="AF703:AJ703"/>
    <mergeCell ref="AF704:AJ704"/>
    <mergeCell ref="AF705:AJ705"/>
    <mergeCell ref="Y703:AD703"/>
    <mergeCell ref="Y704:AD704"/>
    <mergeCell ref="Y705:AD705"/>
    <mergeCell ref="AF700:AJ700"/>
    <mergeCell ref="AF701:AJ701"/>
    <mergeCell ref="AF702:AJ702"/>
    <mergeCell ref="Y700:AD700"/>
    <mergeCell ref="Y701:AD701"/>
    <mergeCell ref="Y702:AD702"/>
    <mergeCell ref="AF695:AJ695"/>
    <mergeCell ref="AF696:AJ696"/>
    <mergeCell ref="AF699:AJ699"/>
    <mergeCell ref="Y699:AD699"/>
    <mergeCell ref="Y695:AD695"/>
    <mergeCell ref="Y696:AD696"/>
    <mergeCell ref="AF714:AJ714"/>
    <mergeCell ref="AF715:AJ715"/>
    <mergeCell ref="AF716:AJ716"/>
    <mergeCell ref="Y716:AD716"/>
    <mergeCell ref="Y715:AD715"/>
    <mergeCell ref="Y714:AD714"/>
    <mergeCell ref="AF711:AJ711"/>
    <mergeCell ref="AF712:AJ712"/>
    <mergeCell ref="AF713:AJ713"/>
    <mergeCell ref="Y713:AD713"/>
    <mergeCell ref="Y712:AD712"/>
    <mergeCell ref="Y711:AD711"/>
    <mergeCell ref="AF706:AJ706"/>
    <mergeCell ref="AF707:AJ707"/>
    <mergeCell ref="AF710:AJ710"/>
    <mergeCell ref="Y710:AD710"/>
    <mergeCell ref="Y706:AD706"/>
    <mergeCell ref="Y707:AD707"/>
    <mergeCell ref="AF727:AJ727"/>
    <mergeCell ref="AF728:AJ728"/>
    <mergeCell ref="AF729:AJ729"/>
    <mergeCell ref="Y727:AD727"/>
    <mergeCell ref="Y728:AD728"/>
    <mergeCell ref="Y729:AD729"/>
    <mergeCell ref="AF722:AJ722"/>
    <mergeCell ref="AF723:AJ723"/>
    <mergeCell ref="AF724:AJ724"/>
    <mergeCell ref="Y724:AD724"/>
    <mergeCell ref="Y723:AD723"/>
    <mergeCell ref="Y722:AD722"/>
    <mergeCell ref="AF719:AJ719"/>
    <mergeCell ref="AF720:AJ720"/>
    <mergeCell ref="AF721:AJ721"/>
    <mergeCell ref="Y721:AD721"/>
    <mergeCell ref="Y720:AD720"/>
    <mergeCell ref="Y719:AD719"/>
    <mergeCell ref="AF736:AJ736"/>
    <mergeCell ref="AF737:AJ737"/>
    <mergeCell ref="AF738:AJ738"/>
    <mergeCell ref="Y736:AD736"/>
    <mergeCell ref="Y737:AD737"/>
    <mergeCell ref="Y738:AD738"/>
    <mergeCell ref="AF733:AJ733"/>
    <mergeCell ref="AF734:AJ734"/>
    <mergeCell ref="AF735:AJ735"/>
    <mergeCell ref="Y733:AD733"/>
    <mergeCell ref="Y734:AD734"/>
    <mergeCell ref="Y735:AD735"/>
    <mergeCell ref="AF730:AJ730"/>
    <mergeCell ref="AF731:AJ731"/>
    <mergeCell ref="AF732:AJ732"/>
    <mergeCell ref="Y730:AD730"/>
    <mergeCell ref="Y731:AD731"/>
    <mergeCell ref="Y732:AD732"/>
    <mergeCell ref="Y745:AC745"/>
    <mergeCell ref="AF745:AJ745"/>
    <mergeCell ref="Y746:AC746"/>
    <mergeCell ref="AF746:AJ746"/>
    <mergeCell ref="Y747:AC747"/>
    <mergeCell ref="AF747:AJ747"/>
    <mergeCell ref="AF742:AJ742"/>
    <mergeCell ref="AF743:AJ743"/>
    <mergeCell ref="AF744:AJ744"/>
    <mergeCell ref="Y742:AD742"/>
    <mergeCell ref="Y743:AD743"/>
    <mergeCell ref="Y744:AD744"/>
    <mergeCell ref="AF739:AJ739"/>
    <mergeCell ref="AF740:AJ740"/>
    <mergeCell ref="AF741:AJ741"/>
    <mergeCell ref="Y739:AD739"/>
    <mergeCell ref="Y740:AD740"/>
    <mergeCell ref="Y741:AD741"/>
    <mergeCell ref="AF756:AJ756"/>
    <mergeCell ref="AF757:AJ757"/>
    <mergeCell ref="C758:AJ758"/>
    <mergeCell ref="C766:AJ766"/>
    <mergeCell ref="Y756:AD756"/>
    <mergeCell ref="Y757:AD757"/>
    <mergeCell ref="AF753:AJ753"/>
    <mergeCell ref="AF754:AJ754"/>
    <mergeCell ref="AF755:AJ755"/>
    <mergeCell ref="Y753:AD753"/>
    <mergeCell ref="Y754:AD754"/>
    <mergeCell ref="Y755:AD755"/>
    <mergeCell ref="Y748:AC748"/>
    <mergeCell ref="AF748:AJ748"/>
    <mergeCell ref="AF751:AJ751"/>
    <mergeCell ref="AF752:AJ752"/>
    <mergeCell ref="Y751:AD751"/>
    <mergeCell ref="Y752:AD752"/>
    <mergeCell ref="AF781:AJ781"/>
    <mergeCell ref="AF782:AJ782"/>
    <mergeCell ref="Y780:AD780"/>
    <mergeCell ref="Y781:AD781"/>
    <mergeCell ref="Y782:AD782"/>
    <mergeCell ref="AF777:AJ777"/>
    <mergeCell ref="AF778:AJ778"/>
    <mergeCell ref="AF779:AJ779"/>
    <mergeCell ref="Y777:AD777"/>
    <mergeCell ref="Y778:AD778"/>
    <mergeCell ref="Y779:AD779"/>
    <mergeCell ref="AF774:AJ774"/>
    <mergeCell ref="AF775:AJ775"/>
    <mergeCell ref="AF776:AJ776"/>
    <mergeCell ref="Y774:AD774"/>
    <mergeCell ref="Y775:AD775"/>
    <mergeCell ref="Y776:AD776"/>
    <mergeCell ref="C831:AJ832"/>
    <mergeCell ref="Y606:AD606"/>
    <mergeCell ref="Y607:AD607"/>
    <mergeCell ref="Y608:AD608"/>
    <mergeCell ref="Y609:AD609"/>
    <mergeCell ref="Y613:AD613"/>
    <mergeCell ref="AF799:AJ799"/>
    <mergeCell ref="C800:V800"/>
    <mergeCell ref="AF800:AJ800"/>
    <mergeCell ref="AF801:AJ801"/>
    <mergeCell ref="Y799:AD799"/>
    <mergeCell ref="Y800:AD800"/>
    <mergeCell ref="Y801:AD801"/>
    <mergeCell ref="AF790:AJ790"/>
    <mergeCell ref="AF791:AJ791"/>
    <mergeCell ref="AF792:AJ792"/>
    <mergeCell ref="Y790:AD790"/>
    <mergeCell ref="Y791:AD791"/>
    <mergeCell ref="Y792:AD792"/>
    <mergeCell ref="AF787:AJ787"/>
    <mergeCell ref="AF788:AJ788"/>
    <mergeCell ref="AF789:AJ789"/>
    <mergeCell ref="Y787:AD787"/>
    <mergeCell ref="Y788:AD788"/>
    <mergeCell ref="Y789:AD789"/>
    <mergeCell ref="AF783:AJ783"/>
    <mergeCell ref="Y785:AC785"/>
    <mergeCell ref="AF785:AJ785"/>
    <mergeCell ref="AF786:AJ786"/>
    <mergeCell ref="Y786:AD786"/>
    <mergeCell ref="Y783:AD783"/>
    <mergeCell ref="AF780:AJ780"/>
    <mergeCell ref="Y802:AD802"/>
    <mergeCell ref="Y803:AD803"/>
    <mergeCell ref="Y806:AD806"/>
    <mergeCell ref="Y807:AD807"/>
    <mergeCell ref="Y808:AD808"/>
    <mergeCell ref="Y809:AD809"/>
    <mergeCell ref="Y817:AD817"/>
    <mergeCell ref="AF817:AJ817"/>
    <mergeCell ref="Y818:AD818"/>
    <mergeCell ref="AF818:AJ818"/>
    <mergeCell ref="Y819:AD819"/>
    <mergeCell ref="AF819:AJ819"/>
    <mergeCell ref="Y814:AD814"/>
    <mergeCell ref="AF814:AJ814"/>
    <mergeCell ref="Y815:AD815"/>
    <mergeCell ref="AF815:AJ815"/>
    <mergeCell ref="Y816:AD816"/>
    <mergeCell ref="AF816:AJ816"/>
    <mergeCell ref="Y810:AD810"/>
    <mergeCell ref="Y811:AD811"/>
    <mergeCell ref="AF806:AJ806"/>
    <mergeCell ref="AF807:AJ807"/>
    <mergeCell ref="AF808:AJ808"/>
    <mergeCell ref="AF809:AJ809"/>
    <mergeCell ref="AF810:AJ810"/>
    <mergeCell ref="AF811:AJ811"/>
    <mergeCell ref="AF802:AJ802"/>
    <mergeCell ref="AF803:AJ803"/>
  </mergeCells>
  <pageMargins left="0.14000000000000001" right="0.18" top="0.24" bottom="0.5" header="0.25" footer="0.25"/>
  <pageSetup paperSize="9" scale="85" orientation="portrait" r:id="rId1"/>
  <headerFooter alignWithMargins="0">
    <oddFooter>&amp;CTM-BCTC-&amp;P/&amp;N</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TinhHinh"/>
  <dimension ref="C1:AP38"/>
  <sheetViews>
    <sheetView showGridLines="0" showRowColHeaders="0" zoomScaleNormal="100" workbookViewId="0">
      <selection activeCell="C1" sqref="C1"/>
    </sheetView>
  </sheetViews>
  <sheetFormatPr defaultColWidth="9.26953125" defaultRowHeight="16" zeroHeight="1" x14ac:dyDescent="0.45"/>
  <cols>
    <col min="1" max="2" width="9.26953125" style="367"/>
    <col min="3" max="3" width="6.453125" style="367" customWidth="1"/>
    <col min="4" max="4" width="15.54296875" style="367" customWidth="1"/>
    <col min="5" max="5" width="13.7265625" style="367" customWidth="1"/>
    <col min="6" max="6" width="14.453125" style="367" customWidth="1"/>
    <col min="7" max="7" width="16.26953125" style="367" customWidth="1"/>
    <col min="8" max="8" width="14.26953125" style="367" customWidth="1"/>
    <col min="9" max="9" width="12.26953125" style="367" customWidth="1"/>
    <col min="10" max="10" width="16.453125" style="367" customWidth="1"/>
    <col min="11" max="11" width="14.7265625" style="367" bestFit="1" customWidth="1"/>
    <col min="12" max="12" width="12.453125" style="367" customWidth="1"/>
    <col min="13" max="13" width="5.453125" style="367" customWidth="1"/>
    <col min="14" max="19" width="9.26953125" style="367"/>
    <col min="20" max="20" width="32.54296875" style="367" customWidth="1"/>
    <col min="21" max="21" width="27" style="367" customWidth="1"/>
    <col min="22" max="22" width="35.7265625" style="367" customWidth="1"/>
    <col min="23" max="26" width="9.26953125" style="367"/>
    <col min="27" max="27" width="4" style="367" customWidth="1"/>
    <col min="28" max="28" width="3.7265625" style="367" customWidth="1"/>
    <col min="29" max="29" width="6.7265625" style="367" customWidth="1"/>
    <col min="30" max="30" width="9.26953125" style="367"/>
    <col min="31" max="31" width="26.26953125" style="367" customWidth="1"/>
    <col min="32" max="33" width="17" style="367" customWidth="1"/>
    <col min="34" max="34" width="17.453125" style="367" customWidth="1"/>
    <col min="35" max="35" width="16.26953125" style="367" customWidth="1"/>
    <col min="36" max="36" width="12.08984375" style="367" customWidth="1"/>
    <col min="37" max="37" width="9.26953125" style="367"/>
    <col min="38" max="38" width="3.7265625" style="367" customWidth="1"/>
    <col min="39" max="39" width="6" style="367" bestFit="1" customWidth="1"/>
    <col min="40" max="40" width="14" style="367" customWidth="1"/>
    <col min="41" max="41" width="9.26953125" style="367"/>
    <col min="42" max="42" width="13.7265625" style="367" customWidth="1"/>
    <col min="43" max="16384" width="9.26953125" style="367"/>
  </cols>
  <sheetData>
    <row r="1" spans="3:42" ht="16.5" x14ac:dyDescent="0.45">
      <c r="C1" s="424"/>
      <c r="D1" s="425"/>
      <c r="E1" s="425"/>
      <c r="F1" s="425"/>
      <c r="G1" s="425"/>
      <c r="H1" s="425"/>
      <c r="I1" s="425"/>
      <c r="J1" s="425"/>
      <c r="K1" s="425"/>
      <c r="L1" s="425"/>
      <c r="M1" s="428"/>
    </row>
    <row r="2" spans="3:42" x14ac:dyDescent="0.45">
      <c r="C2" s="426"/>
      <c r="D2" s="427"/>
      <c r="E2" s="427"/>
      <c r="F2" s="427"/>
      <c r="G2" s="427"/>
      <c r="H2" s="427"/>
      <c r="I2" s="427"/>
      <c r="J2" s="427"/>
      <c r="K2" s="427"/>
      <c r="L2" s="427"/>
      <c r="M2" s="429"/>
    </row>
    <row r="3" spans="3:42" x14ac:dyDescent="0.45"/>
    <row r="4" spans="3:42" x14ac:dyDescent="0.45"/>
    <row r="5" spans="3:42" ht="16.5" x14ac:dyDescent="0.45">
      <c r="C5" s="381" t="str">
        <f>+CDSPS!C5</f>
        <v xml:space="preserve">Đơn vị : </v>
      </c>
      <c r="AC5" s="367" t="str">
        <f>"Đơn vị : "&amp;KB_CTy</f>
        <v xml:space="preserve">Đơn vị : </v>
      </c>
      <c r="AD5" s="369"/>
      <c r="AE5" s="369"/>
      <c r="AF5" s="369"/>
      <c r="AG5" s="369"/>
      <c r="AH5" s="369"/>
      <c r="AI5" s="369"/>
    </row>
    <row r="6" spans="3:42" ht="16.5" x14ac:dyDescent="0.45">
      <c r="C6" s="381" t="str">
        <f>+CDSPS!C6</f>
        <v xml:space="preserve">Địa chỉ : </v>
      </c>
      <c r="AC6" s="367" t="str">
        <f>"Địa chỉ : "&amp;KB_DC&amp;", "&amp;KB_TTP</f>
        <v xml:space="preserve">Địa chỉ : , </v>
      </c>
    </row>
    <row r="7" spans="3:42" ht="16.5" x14ac:dyDescent="0.45">
      <c r="C7" s="381" t="str">
        <f>+CDSPS!C7</f>
        <v xml:space="preserve">Mã số thuế : </v>
      </c>
      <c r="AC7" s="367" t="str">
        <f>"Mã số thuế : "&amp;KB_MST</f>
        <v xml:space="preserve">Mã số thuế : </v>
      </c>
    </row>
    <row r="8" spans="3:42" x14ac:dyDescent="0.45">
      <c r="AD8" s="370"/>
      <c r="AE8" s="370"/>
      <c r="AF8" s="370"/>
      <c r="AG8" s="370"/>
      <c r="AH8" s="370"/>
      <c r="AI8" s="370"/>
    </row>
    <row r="9" spans="3:42" ht="26.5" thickBot="1" x14ac:dyDescent="0.5">
      <c r="C9" s="378" t="str">
        <f>"BẢNG LIỆT KÊ TÌNH HÌNH NỘP THUẾ NĂM "&amp;KB_Nam</f>
        <v>BẢNG LIỆT KÊ TÌNH HÌNH NỘP THUẾ NĂM 2026</v>
      </c>
      <c r="D9" s="378"/>
      <c r="E9" s="378"/>
      <c r="F9" s="378"/>
      <c r="G9" s="378"/>
      <c r="H9" s="378"/>
      <c r="I9" s="378"/>
      <c r="J9" s="378"/>
      <c r="K9" s="378"/>
      <c r="L9" s="378"/>
      <c r="M9" s="378"/>
      <c r="AC9" s="1215" t="str">
        <f>"BẢNG TỔNG HỢP THANH TOÁN THUẾ VÀ CÁC KHOẢN PHẢI NỘP NGÂN SÁCH NHÀ NƯỚC NĂM "&amp;KB_Nam</f>
        <v>BẢNG TỔNG HỢP THANH TOÁN THUẾ VÀ CÁC KHOẢN PHẢI NỘP NGÂN SÁCH NHÀ NƯỚC NĂM 2026</v>
      </c>
      <c r="AD9" s="370"/>
      <c r="AE9" s="370"/>
      <c r="AF9" s="370"/>
      <c r="AG9" s="370"/>
      <c r="AH9" s="370"/>
      <c r="AI9" s="370"/>
    </row>
    <row r="10" spans="3:42" x14ac:dyDescent="0.45">
      <c r="M10" s="728" t="s">
        <v>237</v>
      </c>
      <c r="AI10" s="373"/>
    </row>
    <row r="11" spans="3:42" x14ac:dyDescent="0.45">
      <c r="C11" s="2654" t="s">
        <v>32</v>
      </c>
      <c r="D11" s="2201" t="s">
        <v>787</v>
      </c>
      <c r="E11" s="2201"/>
      <c r="F11" s="2201"/>
      <c r="G11" s="2201"/>
      <c r="H11" s="2201"/>
      <c r="I11" s="2201"/>
      <c r="J11" s="2201"/>
      <c r="K11" s="2201"/>
      <c r="L11" s="2201" t="s">
        <v>840</v>
      </c>
      <c r="M11" s="2224" t="s">
        <v>788</v>
      </c>
      <c r="AI11" s="373" t="s">
        <v>237</v>
      </c>
    </row>
    <row r="12" spans="3:42" x14ac:dyDescent="0.45">
      <c r="C12" s="2655"/>
      <c r="D12" s="2384" t="s">
        <v>789</v>
      </c>
      <c r="E12" s="2384" t="s">
        <v>790</v>
      </c>
      <c r="F12" s="2384" t="s">
        <v>791</v>
      </c>
      <c r="G12" s="2384"/>
      <c r="H12" s="2384" t="s">
        <v>842</v>
      </c>
      <c r="I12" s="2384" t="s">
        <v>176</v>
      </c>
      <c r="J12" s="2384" t="s">
        <v>841</v>
      </c>
      <c r="K12" s="2384" t="s">
        <v>843</v>
      </c>
      <c r="L12" s="2384"/>
      <c r="M12" s="2385"/>
      <c r="AC12" s="2657" t="s">
        <v>45</v>
      </c>
      <c r="AD12" s="2657" t="s">
        <v>830</v>
      </c>
      <c r="AE12" s="2657"/>
      <c r="AF12" s="2657" t="str">
        <f>"Số còn phải nộp năm trước chuyển sang năm "&amp;KB_Nam</f>
        <v>Số còn phải nộp năm trước chuyển sang năm 2026</v>
      </c>
      <c r="AG12" s="2657" t="str">
        <f>"Số phát sinh phải nộp năm "&amp;KB_Nam</f>
        <v>Số phát sinh phải nộp năm 2026</v>
      </c>
      <c r="AH12" s="2657" t="str">
        <f>"Tổng số đã nộp năm "&amp;KB_Nam</f>
        <v>Tổng số đã nộp năm 2026</v>
      </c>
      <c r="AI12" s="2657" t="s">
        <v>831</v>
      </c>
      <c r="AM12" s="369" t="s">
        <v>1043</v>
      </c>
      <c r="AN12" s="370"/>
      <c r="AO12" s="370"/>
      <c r="AP12" s="370"/>
    </row>
    <row r="13" spans="3:42" ht="32" x14ac:dyDescent="0.45">
      <c r="C13" s="2656"/>
      <c r="D13" s="2211"/>
      <c r="E13" s="2211"/>
      <c r="F13" s="474" t="s">
        <v>792</v>
      </c>
      <c r="G13" s="474" t="s">
        <v>793</v>
      </c>
      <c r="H13" s="2211"/>
      <c r="I13" s="2211"/>
      <c r="J13" s="2211"/>
      <c r="K13" s="2211"/>
      <c r="L13" s="2211"/>
      <c r="M13" s="2225"/>
      <c r="AC13" s="2658"/>
      <c r="AD13" s="2658"/>
      <c r="AE13" s="2658"/>
      <c r="AF13" s="2658"/>
      <c r="AG13" s="2658"/>
      <c r="AH13" s="2658"/>
      <c r="AI13" s="2658"/>
    </row>
    <row r="14" spans="3:42" x14ac:dyDescent="0.45">
      <c r="C14" s="809">
        <v>1</v>
      </c>
      <c r="D14" s="406"/>
      <c r="E14" s="406"/>
      <c r="F14" s="406"/>
      <c r="G14" s="406"/>
      <c r="H14" s="406"/>
      <c r="I14" s="406"/>
      <c r="J14" s="406"/>
      <c r="K14" s="406"/>
      <c r="L14" s="406"/>
      <c r="M14" s="398"/>
      <c r="AC14" s="788" t="s">
        <v>36</v>
      </c>
      <c r="AD14" s="2662" t="s">
        <v>37</v>
      </c>
      <c r="AE14" s="2662"/>
      <c r="AF14" s="788" t="s">
        <v>23</v>
      </c>
      <c r="AG14" s="788" t="s">
        <v>24</v>
      </c>
      <c r="AH14" s="788" t="s">
        <v>25</v>
      </c>
      <c r="AI14" s="788" t="s">
        <v>26</v>
      </c>
      <c r="AM14" s="789" t="s">
        <v>32</v>
      </c>
      <c r="AN14" s="789" t="s">
        <v>1042</v>
      </c>
      <c r="AO14" s="789" t="s">
        <v>38</v>
      </c>
      <c r="AP14" s="789" t="s">
        <v>1042</v>
      </c>
    </row>
    <row r="15" spans="3:42" x14ac:dyDescent="0.45">
      <c r="C15" s="810">
        <v>2</v>
      </c>
      <c r="D15" s="410"/>
      <c r="E15" s="410"/>
      <c r="F15" s="410"/>
      <c r="G15" s="410"/>
      <c r="H15" s="410"/>
      <c r="I15" s="410"/>
      <c r="J15" s="410"/>
      <c r="K15" s="410"/>
      <c r="L15" s="410"/>
      <c r="M15" s="399"/>
      <c r="AC15" s="790">
        <v>1</v>
      </c>
      <c r="AD15" s="2663" t="s">
        <v>169</v>
      </c>
      <c r="AE15" s="2663"/>
      <c r="AF15" s="791">
        <f>VLOOKUP(3331,Bang_CDSPS,4,0)-VLOOKUP(133,Bang_CDSPS,3,0)-VLOOKUP(3331,Bang_CDSPS,3,0)</f>
        <v>0</v>
      </c>
      <c r="AG15" s="791">
        <f>+IF(KB_LoaiVat="Theo quý",$AP$19,$AN$27)</f>
        <v>0</v>
      </c>
      <c r="AH15" s="791">
        <f>+D27</f>
        <v>0</v>
      </c>
      <c r="AI15" s="791">
        <f>+AF15+AG15-AH15</f>
        <v>0</v>
      </c>
      <c r="AJ15" s="2107">
        <f>+IF(AI15&lt;0,VLOOKUP(133,Bang_CDSPS,7,0)+VLOOKUP(3331,Bang_CDSPS,7,0)+AI15,VLOOKUP(3331,Bang_CDSPS,8,0)-AI15)</f>
        <v>0</v>
      </c>
      <c r="AK15" s="377" t="str">
        <f>+IF(AJ15&lt;&gt;0,"Kiểm Tra Lại !","OK")</f>
        <v>OK</v>
      </c>
      <c r="AM15" s="792">
        <v>1</v>
      </c>
      <c r="AN15" s="374"/>
      <c r="AO15" s="793" t="s">
        <v>39</v>
      </c>
      <c r="AP15" s="794">
        <v>0</v>
      </c>
    </row>
    <row r="16" spans="3:42" x14ac:dyDescent="0.45">
      <c r="C16" s="810">
        <v>3</v>
      </c>
      <c r="D16" s="410"/>
      <c r="E16" s="410"/>
      <c r="F16" s="410"/>
      <c r="G16" s="410"/>
      <c r="H16" s="410"/>
      <c r="I16" s="410"/>
      <c r="J16" s="410"/>
      <c r="K16" s="410"/>
      <c r="L16" s="410"/>
      <c r="M16" s="399"/>
      <c r="AC16" s="795">
        <v>2</v>
      </c>
      <c r="AD16" s="2664" t="s">
        <v>170</v>
      </c>
      <c r="AE16" s="2664"/>
      <c r="AF16" s="796">
        <f>+VLOOKUP(3332,Bang_CDSPS,4,0)</f>
        <v>0</v>
      </c>
      <c r="AG16" s="796">
        <f>+VLOOKUP(3332,Bang_CDSPS,6,0)</f>
        <v>0</v>
      </c>
      <c r="AH16" s="796">
        <f>+E27</f>
        <v>0</v>
      </c>
      <c r="AI16" s="796">
        <f>+AF16+AG16-AH16</f>
        <v>0</v>
      </c>
      <c r="AJ16" s="2107">
        <f>+IF(AI16&lt;0,VLOOKUP(3332,Bang_CDSPS,7,0)+AI16,VLOOKUP(3332,Bang_CDSPS,8,0)-AI16)</f>
        <v>0</v>
      </c>
      <c r="AK16" s="377" t="str">
        <f t="shared" ref="AK16:AK23" si="0">+IF(AJ16&lt;&gt;0,"Kiểm Tra Lại !","OK")</f>
        <v>OK</v>
      </c>
      <c r="AM16" s="797">
        <v>2</v>
      </c>
      <c r="AN16" s="798"/>
      <c r="AO16" s="799" t="s">
        <v>40</v>
      </c>
      <c r="AP16" s="798"/>
    </row>
    <row r="17" spans="3:42" x14ac:dyDescent="0.45">
      <c r="C17" s="810">
        <v>4</v>
      </c>
      <c r="D17" s="410"/>
      <c r="E17" s="410"/>
      <c r="F17" s="410"/>
      <c r="G17" s="410"/>
      <c r="H17" s="410"/>
      <c r="I17" s="410"/>
      <c r="J17" s="410"/>
      <c r="K17" s="410"/>
      <c r="L17" s="410"/>
      <c r="M17" s="399"/>
      <c r="AC17" s="795">
        <v>3</v>
      </c>
      <c r="AD17" s="2664" t="s">
        <v>966</v>
      </c>
      <c r="AE17" s="2664"/>
      <c r="AF17" s="796">
        <f>+VLOOKUP(3333,Bang_CDSPS,4,0)</f>
        <v>0</v>
      </c>
      <c r="AG17" s="796">
        <f>+VLOOKUP(3333,Bang_CDSPS,6,0)</f>
        <v>0</v>
      </c>
      <c r="AH17" s="796"/>
      <c r="AI17" s="796">
        <f t="shared" ref="AI17:AI23" si="1">+AF17+AG17-AH17</f>
        <v>0</v>
      </c>
      <c r="AJ17" s="2107">
        <f>+IF(AI17&lt;0,VLOOKUP(3333,Bang_CDSPS,7,0)+AI17,VLOOKUP(3333,Bang_CDSPS,8,0)-AI17)</f>
        <v>0</v>
      </c>
      <c r="AK17" s="377" t="str">
        <f t="shared" si="0"/>
        <v>OK</v>
      </c>
      <c r="AM17" s="797">
        <v>3</v>
      </c>
      <c r="AN17" s="798"/>
      <c r="AO17" s="799" t="s">
        <v>41</v>
      </c>
      <c r="AP17" s="798"/>
    </row>
    <row r="18" spans="3:42" x14ac:dyDescent="0.45">
      <c r="C18" s="810">
        <v>5</v>
      </c>
      <c r="D18" s="410"/>
      <c r="E18" s="410"/>
      <c r="F18" s="410"/>
      <c r="G18" s="410"/>
      <c r="H18" s="410"/>
      <c r="I18" s="410"/>
      <c r="J18" s="410"/>
      <c r="K18" s="410"/>
      <c r="L18" s="410"/>
      <c r="M18" s="399"/>
      <c r="AC18" s="795">
        <v>4</v>
      </c>
      <c r="AD18" s="2664" t="s">
        <v>173</v>
      </c>
      <c r="AE18" s="2664"/>
      <c r="AF18" s="796">
        <f>+VLOOKUP(3334,Bang_CDSPS,4,0)-VLOOKUP(3334,Bang_CDSPS,3,0)</f>
        <v>0</v>
      </c>
      <c r="AG18" s="796">
        <f>+TNDN03_80!H79</f>
        <v>0</v>
      </c>
      <c r="AH18" s="796">
        <f>+$F$27+$G$27</f>
        <v>0</v>
      </c>
      <c r="AI18" s="796">
        <f t="shared" si="1"/>
        <v>0</v>
      </c>
      <c r="AJ18" s="2107">
        <f>+IF(AI18&lt;0,VLOOKUP(3334,Bang_CDSPS,7,0)+AI18,VLOOKUP(3334,Bang_CDSPS,8,0)-AI18)</f>
        <v>0</v>
      </c>
      <c r="AK18" s="377" t="str">
        <f t="shared" si="0"/>
        <v>OK</v>
      </c>
      <c r="AM18" s="797">
        <v>4</v>
      </c>
      <c r="AN18" s="798"/>
      <c r="AO18" s="800" t="s">
        <v>42</v>
      </c>
      <c r="AP18" s="801"/>
    </row>
    <row r="19" spans="3:42" x14ac:dyDescent="0.45">
      <c r="C19" s="810">
        <v>6</v>
      </c>
      <c r="D19" s="410"/>
      <c r="E19" s="410"/>
      <c r="F19" s="410"/>
      <c r="G19" s="410"/>
      <c r="H19" s="410"/>
      <c r="I19" s="410"/>
      <c r="J19" s="410"/>
      <c r="K19" s="410"/>
      <c r="L19" s="410"/>
      <c r="M19" s="399"/>
      <c r="AC19" s="795">
        <v>5</v>
      </c>
      <c r="AD19" s="2664" t="s">
        <v>175</v>
      </c>
      <c r="AE19" s="2664"/>
      <c r="AF19" s="796">
        <f>+VLOOKUP(3335,Bang_CDSPS,4,0)</f>
        <v>0</v>
      </c>
      <c r="AG19" s="796">
        <f>+VLOOKUP(3335,Bang_CDSPS,6,0)</f>
        <v>0</v>
      </c>
      <c r="AH19" s="796">
        <f>+$H$27</f>
        <v>0</v>
      </c>
      <c r="AI19" s="796">
        <f t="shared" si="1"/>
        <v>0</v>
      </c>
      <c r="AJ19" s="2107">
        <f>+IF(AI19&lt;0,VLOOKUP(3335,Bang_CDSPS,7,0)+AI19,VLOOKUP(3335,Bang_CDSPS,8,0)-AI19)</f>
        <v>0</v>
      </c>
      <c r="AK19" s="377" t="str">
        <f t="shared" si="0"/>
        <v>OK</v>
      </c>
      <c r="AM19" s="797">
        <v>5</v>
      </c>
      <c r="AN19" s="798"/>
      <c r="AP19" s="802">
        <f>SUM(AP15:AP18)</f>
        <v>0</v>
      </c>
    </row>
    <row r="20" spans="3:42" x14ac:dyDescent="0.45">
      <c r="C20" s="810">
        <v>7</v>
      </c>
      <c r="D20" s="410"/>
      <c r="E20" s="410"/>
      <c r="F20" s="410"/>
      <c r="G20" s="410"/>
      <c r="H20" s="410"/>
      <c r="I20" s="410"/>
      <c r="J20" s="410"/>
      <c r="K20" s="410"/>
      <c r="L20" s="410"/>
      <c r="M20" s="399"/>
      <c r="AC20" s="795">
        <v>6</v>
      </c>
      <c r="AD20" s="2664" t="s">
        <v>176</v>
      </c>
      <c r="AE20" s="2664"/>
      <c r="AF20" s="796">
        <f>+VLOOKUP(3336,Bang_CDSPS,4,0)</f>
        <v>0</v>
      </c>
      <c r="AG20" s="796">
        <f>+VLOOKUP(3336,Bang_CDSPS,6,0)</f>
        <v>0</v>
      </c>
      <c r="AH20" s="796">
        <f>+$I$27</f>
        <v>0</v>
      </c>
      <c r="AI20" s="796">
        <f t="shared" si="1"/>
        <v>0</v>
      </c>
      <c r="AJ20" s="2107">
        <f>+IF(AI20&lt;0,VLOOKUP(3336,Bang_CDSPS,7,0)+AI20,VLOOKUP(3336,Bang_CDSPS,8,0)-AI20)</f>
        <v>0</v>
      </c>
      <c r="AK20" s="377" t="str">
        <f t="shared" si="0"/>
        <v>OK</v>
      </c>
      <c r="AM20" s="797">
        <v>6</v>
      </c>
      <c r="AN20" s="798"/>
    </row>
    <row r="21" spans="3:42" x14ac:dyDescent="0.45">
      <c r="C21" s="810">
        <v>8</v>
      </c>
      <c r="D21" s="410"/>
      <c r="E21" s="410"/>
      <c r="F21" s="410"/>
      <c r="G21" s="410"/>
      <c r="H21" s="410"/>
      <c r="I21" s="410"/>
      <c r="J21" s="410"/>
      <c r="K21" s="410"/>
      <c r="L21" s="410"/>
      <c r="M21" s="399"/>
      <c r="AC21" s="795">
        <v>7</v>
      </c>
      <c r="AD21" s="2664" t="s">
        <v>177</v>
      </c>
      <c r="AE21" s="2664"/>
      <c r="AF21" s="796">
        <f>+VLOOKUP(3337,Bang_CDSPS,4,0)</f>
        <v>0</v>
      </c>
      <c r="AG21" s="796">
        <f>+VLOOKUP(3337,Bang_CDSPS,6,0)</f>
        <v>0</v>
      </c>
      <c r="AH21" s="796"/>
      <c r="AI21" s="796">
        <f t="shared" si="1"/>
        <v>0</v>
      </c>
      <c r="AJ21" s="2107">
        <f>+IF(AI21&lt;0,VLOOKUP(3337,Bang_CDSPS,7,0)+AI21,VLOOKUP(3337,Bang_CDSPS,8,0)-AI21)</f>
        <v>0</v>
      </c>
      <c r="AK21" s="377" t="str">
        <f t="shared" si="0"/>
        <v>OK</v>
      </c>
      <c r="AM21" s="797">
        <v>7</v>
      </c>
      <c r="AN21" s="798"/>
    </row>
    <row r="22" spans="3:42" x14ac:dyDescent="0.45">
      <c r="C22" s="810">
        <v>9</v>
      </c>
      <c r="D22" s="410"/>
      <c r="E22" s="410"/>
      <c r="F22" s="410"/>
      <c r="G22" s="410"/>
      <c r="H22" s="410"/>
      <c r="I22" s="410"/>
      <c r="J22" s="410"/>
      <c r="K22" s="410"/>
      <c r="L22" s="410"/>
      <c r="M22" s="399"/>
      <c r="AC22" s="795">
        <v>8</v>
      </c>
      <c r="AD22" s="2664" t="s">
        <v>948</v>
      </c>
      <c r="AE22" s="2664"/>
      <c r="AF22" s="796">
        <f>+VLOOKUP(3338,Bang_CDSPS,4,0)</f>
        <v>0</v>
      </c>
      <c r="AG22" s="796">
        <f>+VLOOKUP(3338,Bang_CDSPS,6,0)</f>
        <v>0</v>
      </c>
      <c r="AH22" s="796">
        <f>+$J$27</f>
        <v>0</v>
      </c>
      <c r="AI22" s="796">
        <f t="shared" si="1"/>
        <v>0</v>
      </c>
      <c r="AJ22" s="2107">
        <f>+IF(AI22&lt;0,VLOOKUP(3338,Bang_CDSPS,7,0)+AI22,VLOOKUP(3338,Bang_CDSPS,8,0)-AI22)</f>
        <v>0</v>
      </c>
      <c r="AK22" s="377" t="str">
        <f t="shared" si="0"/>
        <v>OK</v>
      </c>
      <c r="AM22" s="797">
        <v>8</v>
      </c>
      <c r="AN22" s="798"/>
    </row>
    <row r="23" spans="3:42" x14ac:dyDescent="0.45">
      <c r="C23" s="810">
        <v>10</v>
      </c>
      <c r="D23" s="410"/>
      <c r="E23" s="410"/>
      <c r="F23" s="410"/>
      <c r="G23" s="410"/>
      <c r="H23" s="410"/>
      <c r="I23" s="410"/>
      <c r="J23" s="410"/>
      <c r="K23" s="410"/>
      <c r="L23" s="410"/>
      <c r="M23" s="399"/>
      <c r="AC23" s="795">
        <v>9</v>
      </c>
      <c r="AD23" s="2664" t="s">
        <v>178</v>
      </c>
      <c r="AE23" s="2664"/>
      <c r="AF23" s="796">
        <f>+VLOOKUP(3339,Bang_CDSPS,4,0)</f>
        <v>0</v>
      </c>
      <c r="AG23" s="796">
        <f>+VLOOKUP(3339,Bang_CDSPS,6,0)</f>
        <v>0</v>
      </c>
      <c r="AH23" s="796"/>
      <c r="AI23" s="796">
        <f t="shared" si="1"/>
        <v>0</v>
      </c>
      <c r="AJ23" s="2107">
        <f>+IF(AI23&lt;0,VLOOKUP(3339,Bang_CDSPS,7,0)+AI23,VLOOKUP(3339,Bang_CDSPS,8,0)-AI23)</f>
        <v>0</v>
      </c>
      <c r="AK23" s="377" t="str">
        <f t="shared" si="0"/>
        <v>OK</v>
      </c>
      <c r="AM23" s="797">
        <v>9</v>
      </c>
      <c r="AN23" s="798"/>
    </row>
    <row r="24" spans="3:42" x14ac:dyDescent="0.45">
      <c r="C24" s="810">
        <v>11</v>
      </c>
      <c r="D24" s="410"/>
      <c r="E24" s="410"/>
      <c r="F24" s="410"/>
      <c r="G24" s="410"/>
      <c r="H24" s="410"/>
      <c r="I24" s="410"/>
      <c r="J24" s="410"/>
      <c r="K24" s="410"/>
      <c r="L24" s="410"/>
      <c r="M24" s="399"/>
      <c r="AC24" s="803"/>
      <c r="AD24" s="2653"/>
      <c r="AE24" s="2653"/>
      <c r="AF24" s="804"/>
      <c r="AG24" s="804"/>
      <c r="AH24" s="804"/>
      <c r="AI24" s="804"/>
      <c r="AM24" s="797">
        <v>10</v>
      </c>
      <c r="AN24" s="798"/>
    </row>
    <row r="25" spans="3:42" x14ac:dyDescent="0.45">
      <c r="C25" s="811">
        <v>12</v>
      </c>
      <c r="D25" s="412"/>
      <c r="E25" s="412"/>
      <c r="F25" s="412"/>
      <c r="G25" s="412"/>
      <c r="H25" s="412"/>
      <c r="I25" s="412"/>
      <c r="J25" s="412"/>
      <c r="K25" s="412"/>
      <c r="L25" s="412"/>
      <c r="M25" s="400"/>
      <c r="AC25" s="805"/>
      <c r="AD25" s="2660" t="s">
        <v>82</v>
      </c>
      <c r="AE25" s="2661"/>
      <c r="AF25" s="802">
        <f>SUM(AF15:AF23)</f>
        <v>0</v>
      </c>
      <c r="AG25" s="802">
        <f>SUM(AG15:AG23)</f>
        <v>0</v>
      </c>
      <c r="AH25" s="802">
        <f>SUM(AH15:AH23)</f>
        <v>0</v>
      </c>
      <c r="AI25" s="802">
        <f>SUM(AI15:AI23)</f>
        <v>0</v>
      </c>
      <c r="AM25" s="797">
        <v>11</v>
      </c>
      <c r="AN25" s="798"/>
    </row>
    <row r="26" spans="3:42" x14ac:dyDescent="0.45">
      <c r="C26" s="812"/>
      <c r="D26" s="813"/>
      <c r="E26" s="813"/>
      <c r="F26" s="813"/>
      <c r="G26" s="813"/>
      <c r="H26" s="813"/>
      <c r="I26" s="813"/>
      <c r="J26" s="813"/>
      <c r="K26" s="813"/>
      <c r="L26" s="813"/>
      <c r="M26" s="813"/>
      <c r="AM26" s="806">
        <v>12</v>
      </c>
      <c r="AN26" s="801"/>
    </row>
    <row r="27" spans="3:42" ht="16.5" x14ac:dyDescent="0.45">
      <c r="C27" s="814" t="s">
        <v>331</v>
      </c>
      <c r="D27" s="494">
        <f>SUM(D14:D25)</f>
        <v>0</v>
      </c>
      <c r="E27" s="494">
        <f t="shared" ref="E27:L27" si="2">SUM(E14:E25)</f>
        <v>0</v>
      </c>
      <c r="F27" s="494">
        <f t="shared" si="2"/>
        <v>0</v>
      </c>
      <c r="G27" s="494">
        <f t="shared" si="2"/>
        <v>0</v>
      </c>
      <c r="H27" s="494">
        <f t="shared" si="2"/>
        <v>0</v>
      </c>
      <c r="I27" s="494">
        <f t="shared" si="2"/>
        <v>0</v>
      </c>
      <c r="J27" s="494">
        <f t="shared" si="2"/>
        <v>0</v>
      </c>
      <c r="K27" s="494">
        <f t="shared" si="2"/>
        <v>0</v>
      </c>
      <c r="L27" s="494">
        <f t="shared" si="2"/>
        <v>0</v>
      </c>
      <c r="M27" s="815"/>
      <c r="AC27" s="2659" t="s">
        <v>982</v>
      </c>
      <c r="AD27" s="2659"/>
      <c r="AE27" s="2659"/>
      <c r="AF27" s="2659"/>
      <c r="AG27" s="2659"/>
      <c r="AH27" s="2659"/>
      <c r="AI27" s="2659"/>
      <c r="AN27" s="807">
        <f>SUM(AN15:AN26)</f>
        <v>0</v>
      </c>
    </row>
    <row r="28" spans="3:42" x14ac:dyDescent="0.45">
      <c r="C28" s="581"/>
      <c r="D28" s="581"/>
      <c r="E28" s="581"/>
      <c r="F28" s="581"/>
      <c r="G28" s="581"/>
      <c r="H28" s="581"/>
      <c r="I28" s="581"/>
      <c r="J28" s="581"/>
      <c r="K28" s="581"/>
      <c r="L28" s="581"/>
      <c r="M28" s="581"/>
      <c r="AC28" s="2659"/>
      <c r="AD28" s="2659"/>
      <c r="AE28" s="2659"/>
      <c r="AF28" s="2659"/>
      <c r="AG28" s="2659"/>
      <c r="AH28" s="2659"/>
      <c r="AI28" s="2659"/>
    </row>
    <row r="29" spans="3:42" x14ac:dyDescent="0.45">
      <c r="C29" s="581"/>
      <c r="D29" s="581"/>
      <c r="E29" s="581"/>
      <c r="F29" s="581"/>
      <c r="G29" s="581"/>
      <c r="H29" s="581"/>
      <c r="I29" s="581"/>
      <c r="J29" s="581"/>
      <c r="K29" s="816" t="s">
        <v>3114</v>
      </c>
      <c r="L29" s="581"/>
      <c r="M29" s="581"/>
      <c r="AI29" s="808" t="s">
        <v>304</v>
      </c>
    </row>
    <row r="30" spans="3:42" x14ac:dyDescent="0.45">
      <c r="C30" s="581"/>
      <c r="D30" s="817" t="s">
        <v>341</v>
      </c>
      <c r="E30" s="581"/>
      <c r="F30" s="581"/>
      <c r="G30" s="581"/>
      <c r="H30" s="817" t="s">
        <v>8</v>
      </c>
      <c r="I30" s="581"/>
      <c r="J30" s="581"/>
      <c r="K30" s="817" t="s">
        <v>2569</v>
      </c>
      <c r="L30" s="581"/>
      <c r="M30" s="581"/>
      <c r="AD30" s="372" t="s">
        <v>341</v>
      </c>
      <c r="AF30" s="372" t="s">
        <v>8</v>
      </c>
      <c r="AI30" s="372" t="s">
        <v>2569</v>
      </c>
    </row>
    <row r="31" spans="3:42" x14ac:dyDescent="0.45">
      <c r="C31" s="581"/>
      <c r="D31" s="816" t="s">
        <v>113</v>
      </c>
      <c r="E31" s="581"/>
      <c r="F31" s="581"/>
      <c r="G31" s="581"/>
      <c r="H31" s="816" t="s">
        <v>113</v>
      </c>
      <c r="I31" s="581"/>
      <c r="J31" s="581"/>
      <c r="K31" s="816" t="s">
        <v>114</v>
      </c>
      <c r="L31" s="581"/>
      <c r="M31" s="581"/>
      <c r="AD31" s="376" t="s">
        <v>113</v>
      </c>
      <c r="AF31" s="376" t="s">
        <v>113</v>
      </c>
      <c r="AI31" s="376" t="s">
        <v>114</v>
      </c>
    </row>
    <row r="32" spans="3:42" x14ac:dyDescent="0.45">
      <c r="C32" s="581"/>
      <c r="D32" s="581"/>
      <c r="E32" s="581"/>
      <c r="F32" s="581"/>
      <c r="G32" s="581"/>
      <c r="H32" s="581"/>
      <c r="I32" s="581"/>
      <c r="J32" s="581"/>
      <c r="K32" s="581"/>
      <c r="L32" s="581"/>
      <c r="M32" s="581"/>
    </row>
    <row r="33" spans="3:35" x14ac:dyDescent="0.45">
      <c r="C33" s="581"/>
      <c r="D33" s="581"/>
      <c r="E33" s="581"/>
      <c r="F33" s="581"/>
      <c r="G33" s="581"/>
      <c r="H33" s="581"/>
      <c r="I33" s="581"/>
      <c r="J33" s="581"/>
      <c r="K33" s="581"/>
      <c r="L33" s="581"/>
      <c r="M33" s="581"/>
    </row>
    <row r="34" spans="3:35" x14ac:dyDescent="0.45">
      <c r="C34" s="581"/>
      <c r="D34" s="581"/>
      <c r="E34" s="581"/>
      <c r="F34" s="581"/>
      <c r="G34" s="581"/>
      <c r="H34" s="581"/>
      <c r="I34" s="581"/>
      <c r="J34" s="581"/>
      <c r="K34" s="581"/>
      <c r="L34" s="581"/>
      <c r="M34" s="581"/>
    </row>
    <row r="35" spans="3:35" x14ac:dyDescent="0.45"/>
    <row r="36" spans="3:35" x14ac:dyDescent="0.45"/>
    <row r="37" spans="3:35" x14ac:dyDescent="0.45">
      <c r="D37" s="372" t="s">
        <v>3112</v>
      </c>
      <c r="E37" s="377"/>
      <c r="F37" s="377"/>
      <c r="G37" s="377"/>
      <c r="H37" s="372" t="s">
        <v>3111</v>
      </c>
      <c r="K37" s="372" t="s">
        <v>3110</v>
      </c>
      <c r="AD37" s="372" t="str">
        <f>IF(ISBLANK(KB_TQuy),"",KB_TQuy)</f>
        <v/>
      </c>
      <c r="AE37" s="377"/>
      <c r="AF37" s="372" t="str">
        <f>IF(ISBLANK(KB_KTT),"",KB_KTT)</f>
        <v/>
      </c>
      <c r="AG37" s="377"/>
      <c r="AH37" s="377"/>
      <c r="AI37" s="372">
        <f>KB_GD</f>
        <v>0</v>
      </c>
    </row>
    <row r="38" spans="3:35" x14ac:dyDescent="0.45"/>
  </sheetData>
  <customSheetViews>
    <customSheetView guid="{8CC598B7-8EB7-4AE3-BEF6-CBCE0253806D}" showGridLines="0" showRowCol="0" hiddenRows="1" state="veryHidden">
      <selection activeCell="C1" sqref="C1"/>
      <pageMargins left="0.14000000000000001" right="0.12" top="0.75" bottom="0.75" header="0.3" footer="0.3"/>
      <pageSetup orientation="landscape" horizontalDpi="300" verticalDpi="300" r:id="rId1"/>
    </customSheetView>
  </customSheetViews>
  <mergeCells count="30">
    <mergeCell ref="AF12:AF13"/>
    <mergeCell ref="AG12:AG13"/>
    <mergeCell ref="AH12:AH13"/>
    <mergeCell ref="AI12:AI13"/>
    <mergeCell ref="AC27:AI28"/>
    <mergeCell ref="AD25:AE25"/>
    <mergeCell ref="AD14:AE14"/>
    <mergeCell ref="AD15:AE15"/>
    <mergeCell ref="AD16:AE16"/>
    <mergeCell ref="AD17:AE17"/>
    <mergeCell ref="AD18:AE18"/>
    <mergeCell ref="AD19:AE19"/>
    <mergeCell ref="AD20:AE20"/>
    <mergeCell ref="AD21:AE21"/>
    <mergeCell ref="AD22:AE22"/>
    <mergeCell ref="AD23:AE23"/>
    <mergeCell ref="AD24:AE24"/>
    <mergeCell ref="K12:K13"/>
    <mergeCell ref="C11:C13"/>
    <mergeCell ref="D11:K11"/>
    <mergeCell ref="L11:L13"/>
    <mergeCell ref="M11:M13"/>
    <mergeCell ref="D12:D13"/>
    <mergeCell ref="E12:E13"/>
    <mergeCell ref="F12:G12"/>
    <mergeCell ref="H12:H13"/>
    <mergeCell ref="I12:I13"/>
    <mergeCell ref="J12:J13"/>
    <mergeCell ref="AC12:AC13"/>
    <mergeCell ref="AD12:AE13"/>
  </mergeCells>
  <pageMargins left="0.14000000000000001" right="0.12" top="0.75" bottom="0.75" header="0.3" footer="0.3"/>
  <pageSetup orientation="landscape" horizontalDpi="300" verticalDpi="300" r:id="rId2"/>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ISO"/>
  <dimension ref="B1:R65"/>
  <sheetViews>
    <sheetView showGridLines="0" showRowColHeaders="0" zoomScaleNormal="100" workbookViewId="0">
      <selection activeCell="L16" sqref="L16"/>
    </sheetView>
  </sheetViews>
  <sheetFormatPr defaultColWidth="9.26953125" defaultRowHeight="16" x14ac:dyDescent="0.45"/>
  <cols>
    <col min="1" max="1" width="5.54296875" style="367" customWidth="1"/>
    <col min="2" max="8" width="15.7265625" style="367" customWidth="1"/>
    <col min="9" max="9" width="12.7265625" style="367" customWidth="1"/>
    <col min="10" max="10" width="11.453125" style="367" customWidth="1"/>
    <col min="11" max="16" width="15.7265625" style="367" customWidth="1"/>
    <col min="17" max="18" width="13" style="367" customWidth="1"/>
    <col min="19" max="26" width="9.26953125" style="367" customWidth="1"/>
    <col min="27" max="16384" width="9.26953125" style="367"/>
  </cols>
  <sheetData>
    <row r="1" spans="2:18" ht="16.5" x14ac:dyDescent="0.45">
      <c r="B1" s="424"/>
      <c r="C1" s="425"/>
      <c r="D1" s="425"/>
      <c r="E1" s="425"/>
      <c r="F1" s="425"/>
      <c r="G1" s="425"/>
      <c r="H1" s="425"/>
      <c r="I1" s="425"/>
      <c r="J1" s="425"/>
      <c r="K1" s="425"/>
      <c r="L1" s="425"/>
      <c r="M1" s="425"/>
      <c r="N1" s="425"/>
      <c r="O1" s="425"/>
      <c r="P1" s="428"/>
    </row>
    <row r="2" spans="2:18" x14ac:dyDescent="0.45">
      <c r="B2" s="426"/>
      <c r="C2" s="427"/>
      <c r="D2" s="427"/>
      <c r="E2" s="427"/>
      <c r="F2" s="427"/>
      <c r="G2" s="427"/>
      <c r="H2" s="427"/>
      <c r="I2" s="427"/>
      <c r="J2" s="427"/>
      <c r="K2" s="427"/>
      <c r="L2" s="427"/>
      <c r="M2" s="427"/>
      <c r="N2" s="427"/>
      <c r="O2" s="427"/>
      <c r="P2" s="429"/>
    </row>
    <row r="5" spans="2:18" ht="26" customHeight="1" thickBot="1" x14ac:dyDescent="0.5">
      <c r="B5" s="378" t="s">
        <v>1139</v>
      </c>
      <c r="C5" s="378"/>
      <c r="D5" s="378"/>
      <c r="E5" s="378"/>
      <c r="F5" s="378"/>
      <c r="G5" s="378"/>
      <c r="H5" s="378"/>
      <c r="I5" s="369"/>
      <c r="J5" s="378" t="s">
        <v>1140</v>
      </c>
      <c r="K5" s="378"/>
      <c r="L5" s="378"/>
      <c r="M5" s="378"/>
      <c r="N5" s="378"/>
      <c r="O5" s="378"/>
      <c r="P5" s="378"/>
      <c r="R5" s="369"/>
    </row>
    <row r="6" spans="2:18" x14ac:dyDescent="0.45">
      <c r="H6" s="728" t="s">
        <v>1141</v>
      </c>
      <c r="P6" s="728" t="s">
        <v>1141</v>
      </c>
    </row>
    <row r="7" spans="2:18" x14ac:dyDescent="0.45">
      <c r="B7" s="2200" t="s">
        <v>99</v>
      </c>
      <c r="C7" s="2665" t="s">
        <v>303</v>
      </c>
      <c r="D7" s="2665"/>
      <c r="E7" s="2665"/>
      <c r="F7" s="2665"/>
      <c r="G7" s="2665"/>
      <c r="H7" s="2667"/>
      <c r="J7" s="2200" t="s">
        <v>99</v>
      </c>
      <c r="K7" s="2665" t="s">
        <v>303</v>
      </c>
      <c r="L7" s="2665"/>
      <c r="M7" s="2665"/>
      <c r="N7" s="2665"/>
      <c r="O7" s="2665"/>
      <c r="P7" s="2667"/>
    </row>
    <row r="8" spans="2:18" x14ac:dyDescent="0.45">
      <c r="B8" s="2215"/>
      <c r="C8" s="818" t="s">
        <v>1142</v>
      </c>
      <c r="D8" s="818" t="s">
        <v>1143</v>
      </c>
      <c r="E8" s="818" t="s">
        <v>1144</v>
      </c>
      <c r="F8" s="818" t="s">
        <v>1145</v>
      </c>
      <c r="G8" s="818" t="s">
        <v>1146</v>
      </c>
      <c r="H8" s="819" t="s">
        <v>1147</v>
      </c>
      <c r="J8" s="2215"/>
      <c r="K8" s="818" t="s">
        <v>198</v>
      </c>
      <c r="L8" s="818" t="s">
        <v>210</v>
      </c>
      <c r="M8" s="818" t="s">
        <v>199</v>
      </c>
      <c r="N8" s="818" t="s">
        <v>212</v>
      </c>
      <c r="O8" s="818" t="s">
        <v>1148</v>
      </c>
      <c r="P8" s="819" t="s">
        <v>1149</v>
      </c>
    </row>
    <row r="9" spans="2:18" x14ac:dyDescent="0.45">
      <c r="B9" s="820">
        <v>0</v>
      </c>
      <c r="C9" s="821">
        <v>1</v>
      </c>
      <c r="D9" s="821">
        <v>2</v>
      </c>
      <c r="E9" s="821">
        <v>3</v>
      </c>
      <c r="F9" s="821">
        <v>4</v>
      </c>
      <c r="G9" s="821">
        <v>5</v>
      </c>
      <c r="H9" s="822">
        <v>6</v>
      </c>
      <c r="J9" s="820">
        <v>0</v>
      </c>
      <c r="K9" s="821">
        <v>1</v>
      </c>
      <c r="L9" s="821">
        <v>2</v>
      </c>
      <c r="M9" s="821">
        <v>3</v>
      </c>
      <c r="N9" s="821">
        <v>4</v>
      </c>
      <c r="O9" s="821">
        <v>5</v>
      </c>
      <c r="P9" s="822">
        <v>6</v>
      </c>
    </row>
    <row r="10" spans="2:18" x14ac:dyDescent="0.45">
      <c r="B10" s="500" t="s">
        <v>1150</v>
      </c>
      <c r="C10" s="406"/>
      <c r="D10" s="406"/>
      <c r="E10" s="406"/>
      <c r="F10" s="406"/>
      <c r="G10" s="406"/>
      <c r="H10" s="407"/>
      <c r="J10" s="500" t="s">
        <v>1150</v>
      </c>
      <c r="K10" s="406"/>
      <c r="L10" s="406"/>
      <c r="M10" s="406"/>
      <c r="N10" s="406"/>
      <c r="O10" s="406"/>
      <c r="P10" s="407"/>
    </row>
    <row r="11" spans="2:18" x14ac:dyDescent="0.45">
      <c r="B11" s="617" t="s">
        <v>1151</v>
      </c>
      <c r="C11" s="408"/>
      <c r="D11" s="408"/>
      <c r="E11" s="408"/>
      <c r="F11" s="408"/>
      <c r="G11" s="408"/>
      <c r="H11" s="409"/>
      <c r="J11" s="617" t="s">
        <v>1151</v>
      </c>
      <c r="K11" s="408"/>
      <c r="L11" s="408"/>
      <c r="M11" s="408"/>
      <c r="N11" s="408"/>
      <c r="O11" s="408"/>
      <c r="P11" s="409"/>
    </row>
    <row r="12" spans="2:18" x14ac:dyDescent="0.45">
      <c r="B12" s="501" t="s">
        <v>1152</v>
      </c>
      <c r="C12" s="410"/>
      <c r="D12" s="410"/>
      <c r="E12" s="410"/>
      <c r="F12" s="410"/>
      <c r="G12" s="410"/>
      <c r="H12" s="411"/>
      <c r="J12" s="501" t="s">
        <v>1152</v>
      </c>
      <c r="K12" s="410"/>
      <c r="L12" s="410"/>
      <c r="M12" s="410"/>
      <c r="N12" s="410"/>
      <c r="O12" s="410"/>
      <c r="P12" s="411"/>
    </row>
    <row r="13" spans="2:18" x14ac:dyDescent="0.45">
      <c r="B13" s="617" t="s">
        <v>1153</v>
      </c>
      <c r="C13" s="408"/>
      <c r="D13" s="408"/>
      <c r="E13" s="408"/>
      <c r="F13" s="408"/>
      <c r="G13" s="408"/>
      <c r="H13" s="409"/>
      <c r="J13" s="617" t="s">
        <v>1153</v>
      </c>
      <c r="K13" s="408"/>
      <c r="L13" s="408"/>
      <c r="M13" s="408"/>
      <c r="N13" s="408"/>
      <c r="O13" s="408"/>
      <c r="P13" s="409"/>
    </row>
    <row r="14" spans="2:18" x14ac:dyDescent="0.45">
      <c r="B14" s="501" t="s">
        <v>1154</v>
      </c>
      <c r="C14" s="410"/>
      <c r="D14" s="410"/>
      <c r="E14" s="410"/>
      <c r="F14" s="410"/>
      <c r="G14" s="410"/>
      <c r="H14" s="411"/>
      <c r="J14" s="501" t="s">
        <v>1154</v>
      </c>
      <c r="K14" s="410"/>
      <c r="L14" s="410"/>
      <c r="M14" s="410"/>
      <c r="N14" s="410"/>
      <c r="O14" s="410"/>
      <c r="P14" s="411"/>
    </row>
    <row r="15" spans="2:18" x14ac:dyDescent="0.45">
      <c r="B15" s="617" t="s">
        <v>1155</v>
      </c>
      <c r="C15" s="408"/>
      <c r="D15" s="408"/>
      <c r="E15" s="408"/>
      <c r="F15" s="408"/>
      <c r="G15" s="408"/>
      <c r="H15" s="409"/>
      <c r="J15" s="617" t="s">
        <v>1155</v>
      </c>
      <c r="K15" s="408"/>
      <c r="L15" s="408"/>
      <c r="M15" s="408"/>
      <c r="N15" s="408"/>
      <c r="O15" s="408"/>
      <c r="P15" s="409"/>
    </row>
    <row r="16" spans="2:18" x14ac:dyDescent="0.45">
      <c r="B16" s="501" t="s">
        <v>1156</v>
      </c>
      <c r="C16" s="410"/>
      <c r="D16" s="410"/>
      <c r="E16" s="410"/>
      <c r="F16" s="410"/>
      <c r="G16" s="410"/>
      <c r="H16" s="411"/>
      <c r="J16" s="501" t="s">
        <v>1156</v>
      </c>
      <c r="K16" s="410"/>
      <c r="L16" s="410"/>
      <c r="M16" s="410"/>
      <c r="N16" s="410"/>
      <c r="O16" s="410"/>
      <c r="P16" s="411"/>
    </row>
    <row r="17" spans="2:16" x14ac:dyDescent="0.45">
      <c r="B17" s="617" t="s">
        <v>1157</v>
      </c>
      <c r="C17" s="408"/>
      <c r="D17" s="408"/>
      <c r="E17" s="408"/>
      <c r="F17" s="408"/>
      <c r="G17" s="408"/>
      <c r="H17" s="409"/>
      <c r="J17" s="617" t="s">
        <v>1157</v>
      </c>
      <c r="K17" s="408"/>
      <c r="L17" s="408"/>
      <c r="M17" s="408"/>
      <c r="N17" s="408"/>
      <c r="O17" s="408"/>
      <c r="P17" s="409"/>
    </row>
    <row r="18" spans="2:16" x14ac:dyDescent="0.45">
      <c r="B18" s="501" t="s">
        <v>1158</v>
      </c>
      <c r="C18" s="410"/>
      <c r="D18" s="410"/>
      <c r="E18" s="410"/>
      <c r="F18" s="410"/>
      <c r="G18" s="410"/>
      <c r="H18" s="411"/>
      <c r="J18" s="501" t="s">
        <v>1158</v>
      </c>
      <c r="K18" s="410"/>
      <c r="L18" s="410"/>
      <c r="M18" s="410"/>
      <c r="N18" s="410"/>
      <c r="O18" s="410"/>
      <c r="P18" s="411"/>
    </row>
    <row r="19" spans="2:16" x14ac:dyDescent="0.45">
      <c r="B19" s="617" t="s">
        <v>1159</v>
      </c>
      <c r="C19" s="408"/>
      <c r="D19" s="408"/>
      <c r="E19" s="408"/>
      <c r="F19" s="408"/>
      <c r="G19" s="408"/>
      <c r="H19" s="409"/>
      <c r="J19" s="617" t="s">
        <v>1159</v>
      </c>
      <c r="K19" s="408"/>
      <c r="L19" s="408"/>
      <c r="M19" s="408"/>
      <c r="N19" s="408"/>
      <c r="O19" s="408"/>
      <c r="P19" s="409"/>
    </row>
    <row r="20" spans="2:16" x14ac:dyDescent="0.45">
      <c r="B20" s="501" t="s">
        <v>1160</v>
      </c>
      <c r="C20" s="410"/>
      <c r="D20" s="410"/>
      <c r="E20" s="410"/>
      <c r="F20" s="410"/>
      <c r="G20" s="410"/>
      <c r="H20" s="411"/>
      <c r="J20" s="501" t="s">
        <v>1160</v>
      </c>
      <c r="K20" s="410"/>
      <c r="L20" s="410"/>
      <c r="M20" s="410"/>
      <c r="N20" s="410"/>
      <c r="O20" s="410"/>
      <c r="P20" s="411"/>
    </row>
    <row r="21" spans="2:16" x14ac:dyDescent="0.45">
      <c r="B21" s="618" t="s">
        <v>1161</v>
      </c>
      <c r="C21" s="823"/>
      <c r="D21" s="823"/>
      <c r="E21" s="823"/>
      <c r="F21" s="823"/>
      <c r="G21" s="823"/>
      <c r="H21" s="824"/>
      <c r="J21" s="618" t="s">
        <v>1161</v>
      </c>
      <c r="K21" s="823"/>
      <c r="L21" s="823"/>
      <c r="M21" s="823"/>
      <c r="N21" s="823"/>
      <c r="O21" s="823"/>
      <c r="P21" s="824"/>
    </row>
    <row r="22" spans="2:16" x14ac:dyDescent="0.45">
      <c r="B22" s="581"/>
      <c r="C22" s="813"/>
      <c r="D22" s="813"/>
      <c r="E22" s="813"/>
      <c r="F22" s="813"/>
      <c r="G22" s="813"/>
      <c r="H22" s="813"/>
      <c r="J22" s="581"/>
      <c r="K22" s="813"/>
      <c r="L22" s="813"/>
      <c r="M22" s="813"/>
      <c r="N22" s="813"/>
      <c r="O22" s="813"/>
      <c r="P22" s="813"/>
    </row>
    <row r="23" spans="2:16" ht="16.5" x14ac:dyDescent="0.45">
      <c r="B23" s="493" t="s">
        <v>82</v>
      </c>
      <c r="C23" s="494">
        <f t="shared" ref="C23:H23" si="0">+SUM(C10:C22)</f>
        <v>0</v>
      </c>
      <c r="D23" s="494">
        <f t="shared" si="0"/>
        <v>0</v>
      </c>
      <c r="E23" s="494">
        <f t="shared" si="0"/>
        <v>0</v>
      </c>
      <c r="F23" s="494">
        <f t="shared" si="0"/>
        <v>0</v>
      </c>
      <c r="G23" s="494">
        <f t="shared" si="0"/>
        <v>0</v>
      </c>
      <c r="H23" s="494">
        <f t="shared" si="0"/>
        <v>0</v>
      </c>
      <c r="J23" s="493" t="s">
        <v>82</v>
      </c>
      <c r="K23" s="494">
        <f t="shared" ref="K23:P23" si="1">+SUM(K10:K22)</f>
        <v>0</v>
      </c>
      <c r="L23" s="494">
        <f t="shared" si="1"/>
        <v>0</v>
      </c>
      <c r="M23" s="494">
        <f t="shared" si="1"/>
        <v>0</v>
      </c>
      <c r="N23" s="494">
        <f t="shared" si="1"/>
        <v>0</v>
      </c>
      <c r="O23" s="494">
        <f t="shared" si="1"/>
        <v>0</v>
      </c>
      <c r="P23" s="494">
        <f t="shared" si="1"/>
        <v>0</v>
      </c>
    </row>
    <row r="26" spans="2:16" ht="26" customHeight="1" thickBot="1" x14ac:dyDescent="0.5">
      <c r="B26" s="378" t="s">
        <v>1162</v>
      </c>
      <c r="C26" s="378"/>
      <c r="D26" s="378"/>
      <c r="E26" s="378"/>
      <c r="F26" s="378"/>
      <c r="G26" s="378"/>
      <c r="H26" s="378"/>
      <c r="I26" s="378"/>
      <c r="J26" s="378"/>
      <c r="K26" s="378"/>
      <c r="L26" s="378"/>
      <c r="M26" s="378"/>
    </row>
    <row r="27" spans="2:16" x14ac:dyDescent="0.45">
      <c r="M27" s="728" t="s">
        <v>1141</v>
      </c>
    </row>
    <row r="28" spans="2:16" x14ac:dyDescent="0.45">
      <c r="B28" s="2200" t="s">
        <v>99</v>
      </c>
      <c r="C28" s="2665" t="s">
        <v>302</v>
      </c>
      <c r="D28" s="2665" t="s">
        <v>303</v>
      </c>
      <c r="E28" s="2665"/>
      <c r="F28" s="2665"/>
      <c r="G28" s="2665"/>
      <c r="H28" s="2665"/>
      <c r="I28" s="2665"/>
      <c r="J28" s="2665"/>
      <c r="K28" s="2665"/>
      <c r="L28" s="2665"/>
      <c r="M28" s="2667"/>
    </row>
    <row r="29" spans="2:16" x14ac:dyDescent="0.45">
      <c r="B29" s="2215"/>
      <c r="C29" s="2666"/>
      <c r="D29" s="818"/>
      <c r="E29" s="818"/>
      <c r="F29" s="818"/>
      <c r="G29" s="818"/>
      <c r="H29" s="818"/>
      <c r="I29" s="818"/>
      <c r="J29" s="818"/>
      <c r="K29" s="818"/>
      <c r="L29" s="818"/>
      <c r="M29" s="819"/>
    </row>
    <row r="30" spans="2:16" x14ac:dyDescent="0.45">
      <c r="B30" s="820">
        <v>0</v>
      </c>
      <c r="C30" s="821">
        <v>1</v>
      </c>
      <c r="D30" s="821" t="str">
        <f>+IF(D29&lt;&gt;"",C30+1,"")</f>
        <v/>
      </c>
      <c r="E30" s="821" t="str">
        <f>+IF(E29&lt;&gt;"",D30+1,"")</f>
        <v/>
      </c>
      <c r="F30" s="821" t="str">
        <f>+IF(F29&lt;&gt;"",E30+1,"")</f>
        <v/>
      </c>
      <c r="G30" s="821" t="str">
        <f t="shared" ref="G30:M30" si="2">+IF(G29&lt;&gt;"",F30+1,"")</f>
        <v/>
      </c>
      <c r="H30" s="821" t="str">
        <f t="shared" si="2"/>
        <v/>
      </c>
      <c r="I30" s="821" t="str">
        <f t="shared" si="2"/>
        <v/>
      </c>
      <c r="J30" s="821" t="str">
        <f t="shared" si="2"/>
        <v/>
      </c>
      <c r="K30" s="821" t="str">
        <f t="shared" si="2"/>
        <v/>
      </c>
      <c r="L30" s="821" t="str">
        <f t="shared" si="2"/>
        <v/>
      </c>
      <c r="M30" s="822" t="str">
        <f t="shared" si="2"/>
        <v/>
      </c>
    </row>
    <row r="31" spans="2:16" x14ac:dyDescent="0.45">
      <c r="B31" s="500" t="s">
        <v>1150</v>
      </c>
      <c r="C31" s="406"/>
      <c r="D31" s="406"/>
      <c r="E31" s="406"/>
      <c r="F31" s="406"/>
      <c r="G31" s="406"/>
      <c r="H31" s="406"/>
      <c r="I31" s="406"/>
      <c r="J31" s="406"/>
      <c r="K31" s="406"/>
      <c r="L31" s="406"/>
      <c r="M31" s="407"/>
    </row>
    <row r="32" spans="2:16" x14ac:dyDescent="0.45">
      <c r="B32" s="617" t="s">
        <v>1151</v>
      </c>
      <c r="C32" s="408"/>
      <c r="D32" s="408"/>
      <c r="E32" s="408"/>
      <c r="F32" s="408"/>
      <c r="G32" s="408"/>
      <c r="H32" s="408"/>
      <c r="I32" s="408"/>
      <c r="J32" s="408"/>
      <c r="K32" s="408"/>
      <c r="L32" s="408"/>
      <c r="M32" s="409"/>
    </row>
    <row r="33" spans="2:13" x14ac:dyDescent="0.45">
      <c r="B33" s="501" t="s">
        <v>1152</v>
      </c>
      <c r="C33" s="410"/>
      <c r="D33" s="410"/>
      <c r="E33" s="410"/>
      <c r="F33" s="410"/>
      <c r="G33" s="410"/>
      <c r="H33" s="410"/>
      <c r="I33" s="410"/>
      <c r="J33" s="410"/>
      <c r="K33" s="410"/>
      <c r="L33" s="410"/>
      <c r="M33" s="411"/>
    </row>
    <row r="34" spans="2:13" x14ac:dyDescent="0.45">
      <c r="B34" s="617" t="s">
        <v>1153</v>
      </c>
      <c r="C34" s="408"/>
      <c r="D34" s="408"/>
      <c r="E34" s="408"/>
      <c r="F34" s="408"/>
      <c r="G34" s="408"/>
      <c r="H34" s="408"/>
      <c r="I34" s="408"/>
      <c r="J34" s="408"/>
      <c r="K34" s="408"/>
      <c r="L34" s="408"/>
      <c r="M34" s="409"/>
    </row>
    <row r="35" spans="2:13" x14ac:dyDescent="0.45">
      <c r="B35" s="501" t="s">
        <v>1154</v>
      </c>
      <c r="C35" s="410"/>
      <c r="D35" s="410"/>
      <c r="E35" s="410"/>
      <c r="F35" s="410"/>
      <c r="G35" s="410"/>
      <c r="H35" s="410"/>
      <c r="I35" s="410"/>
      <c r="J35" s="410"/>
      <c r="K35" s="410"/>
      <c r="L35" s="410"/>
      <c r="M35" s="411"/>
    </row>
    <row r="36" spans="2:13" x14ac:dyDescent="0.45">
      <c r="B36" s="617" t="s">
        <v>1155</v>
      </c>
      <c r="C36" s="408"/>
      <c r="D36" s="408"/>
      <c r="E36" s="408"/>
      <c r="F36" s="408"/>
      <c r="G36" s="408"/>
      <c r="H36" s="408"/>
      <c r="I36" s="408"/>
      <c r="J36" s="408"/>
      <c r="K36" s="408"/>
      <c r="L36" s="408"/>
      <c r="M36" s="409"/>
    </row>
    <row r="37" spans="2:13" x14ac:dyDescent="0.45">
      <c r="B37" s="501" t="s">
        <v>1156</v>
      </c>
      <c r="C37" s="410"/>
      <c r="D37" s="410"/>
      <c r="E37" s="410"/>
      <c r="F37" s="410"/>
      <c r="G37" s="410"/>
      <c r="H37" s="410"/>
      <c r="I37" s="410"/>
      <c r="J37" s="410"/>
      <c r="K37" s="410"/>
      <c r="L37" s="410"/>
      <c r="M37" s="411"/>
    </row>
    <row r="38" spans="2:13" x14ac:dyDescent="0.45">
      <c r="B38" s="617" t="s">
        <v>1157</v>
      </c>
      <c r="C38" s="408"/>
      <c r="D38" s="408"/>
      <c r="E38" s="408"/>
      <c r="F38" s="408"/>
      <c r="G38" s="408"/>
      <c r="H38" s="408"/>
      <c r="I38" s="408"/>
      <c r="J38" s="408"/>
      <c r="K38" s="408"/>
      <c r="L38" s="408"/>
      <c r="M38" s="409"/>
    </row>
    <row r="39" spans="2:13" x14ac:dyDescent="0.45">
      <c r="B39" s="501" t="s">
        <v>1158</v>
      </c>
      <c r="C39" s="410"/>
      <c r="D39" s="410"/>
      <c r="E39" s="410"/>
      <c r="F39" s="410"/>
      <c r="G39" s="410"/>
      <c r="H39" s="410"/>
      <c r="I39" s="410"/>
      <c r="J39" s="410"/>
      <c r="K39" s="410"/>
      <c r="L39" s="410"/>
      <c r="M39" s="411"/>
    </row>
    <row r="40" spans="2:13" x14ac:dyDescent="0.45">
      <c r="B40" s="617" t="s">
        <v>1159</v>
      </c>
      <c r="C40" s="408"/>
      <c r="D40" s="408"/>
      <c r="E40" s="408"/>
      <c r="F40" s="408"/>
      <c r="G40" s="408"/>
      <c r="H40" s="408"/>
      <c r="I40" s="408"/>
      <c r="J40" s="408"/>
      <c r="K40" s="408"/>
      <c r="L40" s="408"/>
      <c r="M40" s="409"/>
    </row>
    <row r="41" spans="2:13" x14ac:dyDescent="0.45">
      <c r="B41" s="501" t="s">
        <v>1160</v>
      </c>
      <c r="C41" s="410"/>
      <c r="D41" s="410"/>
      <c r="E41" s="410"/>
      <c r="F41" s="410"/>
      <c r="G41" s="410"/>
      <c r="H41" s="410"/>
      <c r="I41" s="410"/>
      <c r="J41" s="410"/>
      <c r="K41" s="410"/>
      <c r="L41" s="410"/>
      <c r="M41" s="411"/>
    </row>
    <row r="42" spans="2:13" x14ac:dyDescent="0.45">
      <c r="B42" s="618" t="s">
        <v>1161</v>
      </c>
      <c r="C42" s="823"/>
      <c r="D42" s="823"/>
      <c r="E42" s="823"/>
      <c r="F42" s="823"/>
      <c r="G42" s="823"/>
      <c r="H42" s="823"/>
      <c r="I42" s="823"/>
      <c r="J42" s="823"/>
      <c r="K42" s="823"/>
      <c r="L42" s="823"/>
      <c r="M42" s="824"/>
    </row>
    <row r="43" spans="2:13" x14ac:dyDescent="0.45">
      <c r="B43" s="581"/>
      <c r="C43" s="813"/>
      <c r="D43" s="813"/>
      <c r="E43" s="813"/>
      <c r="F43" s="813"/>
      <c r="G43" s="813"/>
      <c r="H43" s="813"/>
      <c r="I43" s="813"/>
      <c r="J43" s="813"/>
      <c r="K43" s="813"/>
      <c r="L43" s="813"/>
      <c r="M43" s="813"/>
    </row>
    <row r="44" spans="2:13" ht="16.5" x14ac:dyDescent="0.45">
      <c r="B44" s="493" t="s">
        <v>82</v>
      </c>
      <c r="C44" s="494">
        <f>+SUM(C31:C43)</f>
        <v>0</v>
      </c>
      <c r="D44" s="494">
        <f t="shared" ref="D44:M44" si="3">+SUM(D31:D43)</f>
        <v>0</v>
      </c>
      <c r="E44" s="494">
        <f t="shared" si="3"/>
        <v>0</v>
      </c>
      <c r="F44" s="494">
        <f t="shared" si="3"/>
        <v>0</v>
      </c>
      <c r="G44" s="494">
        <f t="shared" si="3"/>
        <v>0</v>
      </c>
      <c r="H44" s="494">
        <f t="shared" si="3"/>
        <v>0</v>
      </c>
      <c r="I44" s="494">
        <f t="shared" si="3"/>
        <v>0</v>
      </c>
      <c r="J44" s="494">
        <f t="shared" si="3"/>
        <v>0</v>
      </c>
      <c r="K44" s="494">
        <f t="shared" si="3"/>
        <v>0</v>
      </c>
      <c r="L44" s="494">
        <f t="shared" si="3"/>
        <v>0</v>
      </c>
      <c r="M44" s="494">
        <f t="shared" si="3"/>
        <v>0</v>
      </c>
    </row>
    <row r="47" spans="2:13" ht="26" customHeight="1" thickBot="1" x14ac:dyDescent="0.5">
      <c r="B47" s="378" t="s">
        <v>1163</v>
      </c>
      <c r="C47" s="378"/>
      <c r="D47" s="378"/>
      <c r="E47" s="378"/>
      <c r="F47" s="378"/>
      <c r="G47" s="378"/>
      <c r="H47" s="378"/>
      <c r="I47" s="378"/>
      <c r="J47" s="378"/>
      <c r="K47" s="378"/>
      <c r="L47" s="378"/>
      <c r="M47" s="378"/>
    </row>
    <row r="48" spans="2:13" x14ac:dyDescent="0.45">
      <c r="M48" s="728" t="s">
        <v>1141</v>
      </c>
    </row>
    <row r="49" spans="2:13" x14ac:dyDescent="0.45">
      <c r="B49" s="2200" t="s">
        <v>99</v>
      </c>
      <c r="C49" s="2665" t="s">
        <v>302</v>
      </c>
      <c r="D49" s="2665" t="s">
        <v>303</v>
      </c>
      <c r="E49" s="2665"/>
      <c r="F49" s="2665"/>
      <c r="G49" s="2665"/>
      <c r="H49" s="2665"/>
      <c r="I49" s="2665"/>
      <c r="J49" s="2665"/>
      <c r="K49" s="2665"/>
      <c r="L49" s="2665"/>
      <c r="M49" s="2667"/>
    </row>
    <row r="50" spans="2:13" x14ac:dyDescent="0.45">
      <c r="B50" s="2215"/>
      <c r="C50" s="2666"/>
      <c r="D50" s="818"/>
      <c r="E50" s="818"/>
      <c r="F50" s="818"/>
      <c r="G50" s="818"/>
      <c r="H50" s="818"/>
      <c r="I50" s="818"/>
      <c r="J50" s="818"/>
      <c r="K50" s="818"/>
      <c r="L50" s="818"/>
      <c r="M50" s="819"/>
    </row>
    <row r="51" spans="2:13" x14ac:dyDescent="0.45">
      <c r="B51" s="820">
        <v>0</v>
      </c>
      <c r="C51" s="821">
        <v>1</v>
      </c>
      <c r="D51" s="821" t="str">
        <f>+IF(D50&lt;&gt;"",C51+1,"")</f>
        <v/>
      </c>
      <c r="E51" s="821" t="str">
        <f>+IF(E50&lt;&gt;"",D51+1,"")</f>
        <v/>
      </c>
      <c r="F51" s="821" t="str">
        <f>+IF(F50&lt;&gt;"",E51+1,"")</f>
        <v/>
      </c>
      <c r="G51" s="821" t="str">
        <f t="shared" ref="G51:M51" si="4">+IF(G50&lt;&gt;"",F51+1,"")</f>
        <v/>
      </c>
      <c r="H51" s="821" t="str">
        <f t="shared" si="4"/>
        <v/>
      </c>
      <c r="I51" s="821" t="str">
        <f t="shared" si="4"/>
        <v/>
      </c>
      <c r="J51" s="821" t="str">
        <f t="shared" si="4"/>
        <v/>
      </c>
      <c r="K51" s="821" t="str">
        <f t="shared" si="4"/>
        <v/>
      </c>
      <c r="L51" s="821" t="str">
        <f t="shared" si="4"/>
        <v/>
      </c>
      <c r="M51" s="822" t="str">
        <f t="shared" si="4"/>
        <v/>
      </c>
    </row>
    <row r="52" spans="2:13" x14ac:dyDescent="0.45">
      <c r="B52" s="500" t="s">
        <v>1150</v>
      </c>
      <c r="C52" s="406"/>
      <c r="D52" s="406"/>
      <c r="E52" s="406"/>
      <c r="F52" s="406"/>
      <c r="G52" s="406"/>
      <c r="H52" s="406"/>
      <c r="I52" s="406"/>
      <c r="J52" s="406"/>
      <c r="K52" s="406"/>
      <c r="L52" s="406"/>
      <c r="M52" s="407"/>
    </row>
    <row r="53" spans="2:13" x14ac:dyDescent="0.45">
      <c r="B53" s="617" t="s">
        <v>1151</v>
      </c>
      <c r="C53" s="408"/>
      <c r="D53" s="408"/>
      <c r="E53" s="408"/>
      <c r="F53" s="408"/>
      <c r="G53" s="408"/>
      <c r="H53" s="408"/>
      <c r="I53" s="408"/>
      <c r="J53" s="408"/>
      <c r="K53" s="408"/>
      <c r="L53" s="408"/>
      <c r="M53" s="409"/>
    </row>
    <row r="54" spans="2:13" x14ac:dyDescent="0.45">
      <c r="B54" s="501" t="s">
        <v>1152</v>
      </c>
      <c r="C54" s="410"/>
      <c r="D54" s="410"/>
      <c r="E54" s="410"/>
      <c r="F54" s="410"/>
      <c r="G54" s="410"/>
      <c r="H54" s="410"/>
      <c r="I54" s="410"/>
      <c r="J54" s="410"/>
      <c r="K54" s="410"/>
      <c r="L54" s="410"/>
      <c r="M54" s="411"/>
    </row>
    <row r="55" spans="2:13" x14ac:dyDescent="0.45">
      <c r="B55" s="617" t="s">
        <v>1153</v>
      </c>
      <c r="C55" s="408"/>
      <c r="D55" s="408"/>
      <c r="E55" s="408"/>
      <c r="F55" s="408"/>
      <c r="G55" s="408"/>
      <c r="H55" s="408"/>
      <c r="I55" s="408"/>
      <c r="J55" s="408"/>
      <c r="K55" s="408"/>
      <c r="L55" s="408"/>
      <c r="M55" s="409"/>
    </row>
    <row r="56" spans="2:13" x14ac:dyDescent="0.45">
      <c r="B56" s="501" t="s">
        <v>1154</v>
      </c>
      <c r="C56" s="410"/>
      <c r="D56" s="410"/>
      <c r="E56" s="410"/>
      <c r="F56" s="410"/>
      <c r="G56" s="410"/>
      <c r="H56" s="410"/>
      <c r="I56" s="410"/>
      <c r="J56" s="410"/>
      <c r="K56" s="410"/>
      <c r="L56" s="410"/>
      <c r="M56" s="411"/>
    </row>
    <row r="57" spans="2:13" x14ac:dyDescent="0.45">
      <c r="B57" s="617" t="s">
        <v>1155</v>
      </c>
      <c r="C57" s="408"/>
      <c r="D57" s="408"/>
      <c r="E57" s="408"/>
      <c r="F57" s="408"/>
      <c r="G57" s="408"/>
      <c r="H57" s="408"/>
      <c r="I57" s="408"/>
      <c r="J57" s="408"/>
      <c r="K57" s="408"/>
      <c r="L57" s="408"/>
      <c r="M57" s="409"/>
    </row>
    <row r="58" spans="2:13" x14ac:dyDescent="0.45">
      <c r="B58" s="501" t="s">
        <v>1156</v>
      </c>
      <c r="C58" s="410"/>
      <c r="D58" s="410"/>
      <c r="E58" s="410"/>
      <c r="F58" s="410"/>
      <c r="G58" s="410"/>
      <c r="H58" s="410"/>
      <c r="I58" s="410"/>
      <c r="J58" s="410"/>
      <c r="K58" s="410"/>
      <c r="L58" s="410"/>
      <c r="M58" s="411"/>
    </row>
    <row r="59" spans="2:13" x14ac:dyDescent="0.45">
      <c r="B59" s="617" t="s">
        <v>1157</v>
      </c>
      <c r="C59" s="408"/>
      <c r="D59" s="408"/>
      <c r="E59" s="408"/>
      <c r="F59" s="408"/>
      <c r="G59" s="408"/>
      <c r="H59" s="408"/>
      <c r="I59" s="408"/>
      <c r="J59" s="408"/>
      <c r="K59" s="408"/>
      <c r="L59" s="408"/>
      <c r="M59" s="409"/>
    </row>
    <row r="60" spans="2:13" x14ac:dyDescent="0.45">
      <c r="B60" s="501" t="s">
        <v>1158</v>
      </c>
      <c r="C60" s="410"/>
      <c r="D60" s="410"/>
      <c r="E60" s="410"/>
      <c r="F60" s="410"/>
      <c r="G60" s="410"/>
      <c r="H60" s="410"/>
      <c r="I60" s="410"/>
      <c r="J60" s="410"/>
      <c r="K60" s="410"/>
      <c r="L60" s="410"/>
      <c r="M60" s="411"/>
    </row>
    <row r="61" spans="2:13" x14ac:dyDescent="0.45">
      <c r="B61" s="617" t="s">
        <v>1159</v>
      </c>
      <c r="C61" s="408"/>
      <c r="D61" s="408"/>
      <c r="E61" s="408"/>
      <c r="F61" s="408"/>
      <c r="G61" s="408"/>
      <c r="H61" s="408"/>
      <c r="I61" s="408"/>
      <c r="J61" s="408"/>
      <c r="K61" s="408"/>
      <c r="L61" s="408"/>
      <c r="M61" s="409"/>
    </row>
    <row r="62" spans="2:13" x14ac:dyDescent="0.45">
      <c r="B62" s="501" t="s">
        <v>1160</v>
      </c>
      <c r="C62" s="410"/>
      <c r="D62" s="410"/>
      <c r="E62" s="410"/>
      <c r="F62" s="410"/>
      <c r="G62" s="410"/>
      <c r="H62" s="410"/>
      <c r="I62" s="410"/>
      <c r="J62" s="410"/>
      <c r="K62" s="410"/>
      <c r="L62" s="410"/>
      <c r="M62" s="411"/>
    </row>
    <row r="63" spans="2:13" x14ac:dyDescent="0.45">
      <c r="B63" s="618" t="s">
        <v>1161</v>
      </c>
      <c r="C63" s="823"/>
      <c r="D63" s="823"/>
      <c r="E63" s="823"/>
      <c r="F63" s="823"/>
      <c r="G63" s="823"/>
      <c r="H63" s="823"/>
      <c r="I63" s="823"/>
      <c r="J63" s="823"/>
      <c r="K63" s="823"/>
      <c r="L63" s="823"/>
      <c r="M63" s="824"/>
    </row>
    <row r="64" spans="2:13" x14ac:dyDescent="0.45">
      <c r="B64" s="581"/>
      <c r="C64" s="813"/>
      <c r="D64" s="813"/>
      <c r="E64" s="813"/>
      <c r="F64" s="813"/>
      <c r="G64" s="813"/>
      <c r="H64" s="813"/>
      <c r="I64" s="813"/>
      <c r="J64" s="813"/>
      <c r="K64" s="813"/>
      <c r="L64" s="813"/>
      <c r="M64" s="813"/>
    </row>
    <row r="65" spans="2:13" ht="16.5" x14ac:dyDescent="0.45">
      <c r="B65" s="493" t="s">
        <v>82</v>
      </c>
      <c r="C65" s="494">
        <f>+SUM(C52:C64)</f>
        <v>0</v>
      </c>
      <c r="D65" s="494">
        <f t="shared" ref="D65:M65" si="5">+SUM(D52:D64)</f>
        <v>0</v>
      </c>
      <c r="E65" s="494">
        <f t="shared" si="5"/>
        <v>0</v>
      </c>
      <c r="F65" s="494">
        <f t="shared" si="5"/>
        <v>0</v>
      </c>
      <c r="G65" s="494">
        <f t="shared" si="5"/>
        <v>0</v>
      </c>
      <c r="H65" s="494">
        <f t="shared" si="5"/>
        <v>0</v>
      </c>
      <c r="I65" s="494">
        <f t="shared" si="5"/>
        <v>0</v>
      </c>
      <c r="J65" s="494">
        <f t="shared" si="5"/>
        <v>0</v>
      </c>
      <c r="K65" s="494">
        <f t="shared" si="5"/>
        <v>0</v>
      </c>
      <c r="L65" s="494">
        <f t="shared" si="5"/>
        <v>0</v>
      </c>
      <c r="M65" s="494">
        <f t="shared" si="5"/>
        <v>0</v>
      </c>
    </row>
  </sheetData>
  <customSheetViews>
    <customSheetView guid="{8CC598B7-8EB7-4AE3-BEF6-CBCE0253806D}" showGridLines="0" showRowCol="0" state="veryHidden">
      <selection activeCell="E1" sqref="E1"/>
      <pageMargins left="0.7" right="0.7" top="0.75" bottom="0.75" header="0.3" footer="0.3"/>
      <pageSetup orientation="portrait" r:id="rId1"/>
    </customSheetView>
  </customSheetViews>
  <mergeCells count="10">
    <mergeCell ref="B49:B50"/>
    <mergeCell ref="C49:C50"/>
    <mergeCell ref="D49:M49"/>
    <mergeCell ref="C7:H7"/>
    <mergeCell ref="K7:P7"/>
    <mergeCell ref="B7:B8"/>
    <mergeCell ref="B28:B29"/>
    <mergeCell ref="C28:C29"/>
    <mergeCell ref="D28:M28"/>
    <mergeCell ref="J7:J8"/>
  </mergeCells>
  <pageMargins left="0.7" right="0.7" top="0.75" bottom="0.75" header="0.3" footer="0.3"/>
  <pageSetup orientation="portrait" r:id="rId2"/>
  <ignoredErrors>
    <ignoredError sqref="C23:H23 K23:P23 C44 C65" formulaRange="1"/>
    <ignoredError sqref="C8:H8 K8:P8" numberStoredAsText="1"/>
  </ignoredErrors>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TH_DK"/>
  <dimension ref="B1:O339"/>
  <sheetViews>
    <sheetView showGridLines="0" showRowColHeaders="0" zoomScaleNormal="100" workbookViewId="0">
      <pane ySplit="7" topLeftCell="A8" activePane="bottomLeft" state="frozen"/>
      <selection pane="bottomLeft" activeCell="F23" sqref="F23"/>
    </sheetView>
  </sheetViews>
  <sheetFormatPr defaultColWidth="9.26953125" defaultRowHeight="16" x14ac:dyDescent="0.45"/>
  <cols>
    <col min="1" max="1" width="5" style="367" customWidth="1"/>
    <col min="2" max="2" width="7.54296875" style="367" customWidth="1"/>
    <col min="3" max="3" width="9.54296875" style="367" customWidth="1"/>
    <col min="4" max="4" width="43.453125" style="367" customWidth="1"/>
    <col min="5" max="5" width="16.26953125" style="367" customWidth="1"/>
    <col min="6" max="6" width="15.26953125" style="367" customWidth="1"/>
    <col min="7" max="10" width="9.26953125" style="367"/>
    <col min="11" max="11" width="7.26953125" style="367" customWidth="1"/>
    <col min="12" max="12" width="17.26953125" style="367" customWidth="1"/>
    <col min="13" max="13" width="1.7265625" style="367" customWidth="1"/>
    <col min="14" max="14" width="3.26953125" style="367" customWidth="1"/>
    <col min="15" max="16384" width="9.26953125" style="367"/>
  </cols>
  <sheetData>
    <row r="1" spans="2:15" x14ac:dyDescent="0.45">
      <c r="B1" s="487"/>
      <c r="C1" s="425"/>
      <c r="D1" s="425"/>
      <c r="E1" s="425"/>
      <c r="F1" s="425"/>
      <c r="G1" s="425"/>
      <c r="H1" s="425"/>
      <c r="I1" s="425"/>
      <c r="J1" s="425"/>
      <c r="K1" s="425"/>
      <c r="L1" s="428"/>
    </row>
    <row r="2" spans="2:15" x14ac:dyDescent="0.45">
      <c r="B2" s="426"/>
      <c r="C2" s="427"/>
      <c r="D2" s="427"/>
      <c r="E2" s="427"/>
      <c r="F2" s="427"/>
      <c r="G2" s="427"/>
      <c r="H2" s="427"/>
      <c r="I2" s="427"/>
      <c r="J2" s="427"/>
      <c r="K2" s="427"/>
      <c r="L2" s="429"/>
    </row>
    <row r="4" spans="2:15" ht="21" x14ac:dyDescent="0.55000000000000004">
      <c r="B4" s="2095" t="s">
        <v>1516</v>
      </c>
      <c r="C4" s="369"/>
      <c r="D4" s="369"/>
      <c r="E4" s="369"/>
      <c r="F4" s="369"/>
      <c r="G4" s="369"/>
      <c r="H4" s="369"/>
      <c r="I4" s="369"/>
      <c r="J4" s="369"/>
      <c r="K4" s="369"/>
      <c r="L4" s="369"/>
    </row>
    <row r="5" spans="2:15" x14ac:dyDescent="0.45">
      <c r="B5" s="2200" t="s">
        <v>14</v>
      </c>
      <c r="C5" s="2201" t="s">
        <v>15</v>
      </c>
      <c r="D5" s="2201" t="s">
        <v>99</v>
      </c>
      <c r="E5" s="2201" t="s">
        <v>695</v>
      </c>
      <c r="F5" s="2201" t="s">
        <v>21</v>
      </c>
      <c r="G5" s="2201" t="s">
        <v>1462</v>
      </c>
      <c r="H5" s="2201"/>
      <c r="I5" s="2201"/>
      <c r="J5" s="2201"/>
      <c r="K5" s="2201" t="s">
        <v>32</v>
      </c>
      <c r="L5" s="2224" t="s">
        <v>52</v>
      </c>
    </row>
    <row r="6" spans="2:15" x14ac:dyDescent="0.45">
      <c r="B6" s="2215"/>
      <c r="C6" s="2211"/>
      <c r="D6" s="2211"/>
      <c r="E6" s="2211"/>
      <c r="F6" s="2211"/>
      <c r="G6" s="2211" t="s">
        <v>30</v>
      </c>
      <c r="H6" s="2211"/>
      <c r="I6" s="2211" t="s">
        <v>31</v>
      </c>
      <c r="J6" s="2211"/>
      <c r="K6" s="2211"/>
      <c r="L6" s="2225"/>
    </row>
    <row r="7" spans="2:15" x14ac:dyDescent="0.45">
      <c r="B7" s="621" t="s">
        <v>27</v>
      </c>
      <c r="C7" s="478" t="s">
        <v>28</v>
      </c>
      <c r="D7" s="478" t="s">
        <v>29</v>
      </c>
      <c r="E7" s="481" t="s">
        <v>53</v>
      </c>
      <c r="F7" s="481" t="s">
        <v>54</v>
      </c>
      <c r="G7" s="481" t="s">
        <v>3119</v>
      </c>
      <c r="H7" s="481" t="s">
        <v>3120</v>
      </c>
      <c r="I7" s="481" t="s">
        <v>3121</v>
      </c>
      <c r="J7" s="481" t="s">
        <v>3122</v>
      </c>
      <c r="K7" s="481" t="s">
        <v>59</v>
      </c>
      <c r="L7" s="388" t="s">
        <v>60</v>
      </c>
      <c r="N7" s="620" t="s">
        <v>1419</v>
      </c>
    </row>
    <row r="8" spans="2:15" ht="16" customHeight="1" x14ac:dyDescent="0.45">
      <c r="B8" s="2075"/>
      <c r="C8" s="2004"/>
      <c r="D8" s="1492"/>
      <c r="E8" s="2007"/>
      <c r="F8" s="2007"/>
      <c r="G8" s="2079"/>
      <c r="H8" s="2079"/>
      <c r="I8" s="2079"/>
      <c r="J8" s="1492"/>
      <c r="K8" s="1492"/>
      <c r="L8" s="624">
        <f t="shared" ref="L8:L27" si="0">+E8+F8</f>
        <v>0</v>
      </c>
      <c r="N8" s="2096" t="s">
        <v>5777</v>
      </c>
    </row>
    <row r="9" spans="2:15" ht="16" customHeight="1" x14ac:dyDescent="0.45">
      <c r="B9" s="2074"/>
      <c r="C9" s="2076"/>
      <c r="D9" s="2077"/>
      <c r="E9" s="2040"/>
      <c r="F9" s="2040"/>
      <c r="G9" s="2078"/>
      <c r="H9" s="2078"/>
      <c r="I9" s="2078"/>
      <c r="J9" s="2077"/>
      <c r="K9" s="2077"/>
      <c r="L9" s="2080">
        <f t="shared" si="0"/>
        <v>0</v>
      </c>
      <c r="O9" s="431" t="s">
        <v>1522</v>
      </c>
    </row>
    <row r="10" spans="2:15" ht="16" customHeight="1" x14ac:dyDescent="0.45">
      <c r="B10" s="504"/>
      <c r="C10" s="391"/>
      <c r="D10" s="392"/>
      <c r="E10" s="394"/>
      <c r="F10" s="394"/>
      <c r="G10" s="483"/>
      <c r="H10" s="483"/>
      <c r="I10" s="483"/>
      <c r="J10" s="392"/>
      <c r="K10" s="392"/>
      <c r="L10" s="624">
        <f t="shared" si="0"/>
        <v>0</v>
      </c>
      <c r="O10" s="431" t="s">
        <v>1523</v>
      </c>
    </row>
    <row r="11" spans="2:15" ht="16" customHeight="1" x14ac:dyDescent="0.45">
      <c r="B11" s="622"/>
      <c r="C11" s="401"/>
      <c r="D11" s="402"/>
      <c r="E11" s="404"/>
      <c r="F11" s="404"/>
      <c r="G11" s="615"/>
      <c r="H11" s="615"/>
      <c r="I11" s="615"/>
      <c r="J11" s="402"/>
      <c r="K11" s="402"/>
      <c r="L11" s="624">
        <f t="shared" si="0"/>
        <v>0</v>
      </c>
      <c r="O11" s="431" t="s">
        <v>1524</v>
      </c>
    </row>
    <row r="12" spans="2:15" ht="16" customHeight="1" x14ac:dyDescent="0.45">
      <c r="B12" s="504"/>
      <c r="C12" s="391"/>
      <c r="D12" s="392"/>
      <c r="E12" s="394"/>
      <c r="F12" s="394"/>
      <c r="G12" s="483"/>
      <c r="H12" s="483"/>
      <c r="I12" s="483"/>
      <c r="J12" s="392"/>
      <c r="K12" s="392"/>
      <c r="L12" s="624">
        <f t="shared" si="0"/>
        <v>0</v>
      </c>
      <c r="O12" s="431" t="s">
        <v>1526</v>
      </c>
    </row>
    <row r="13" spans="2:15" ht="16" customHeight="1" x14ac:dyDescent="0.45">
      <c r="B13" s="622"/>
      <c r="C13" s="401"/>
      <c r="D13" s="402"/>
      <c r="E13" s="404"/>
      <c r="F13" s="404"/>
      <c r="G13" s="615"/>
      <c r="H13" s="615"/>
      <c r="I13" s="615"/>
      <c r="J13" s="402"/>
      <c r="K13" s="402"/>
      <c r="L13" s="624">
        <f t="shared" si="0"/>
        <v>0</v>
      </c>
      <c r="N13" s="2096" t="s">
        <v>1525</v>
      </c>
    </row>
    <row r="14" spans="2:15" ht="16" customHeight="1" x14ac:dyDescent="0.45">
      <c r="B14" s="504"/>
      <c r="C14" s="391"/>
      <c r="D14" s="392"/>
      <c r="E14" s="394"/>
      <c r="F14" s="394"/>
      <c r="G14" s="483"/>
      <c r="H14" s="483"/>
      <c r="I14" s="483"/>
      <c r="J14" s="392"/>
      <c r="K14" s="392"/>
      <c r="L14" s="624">
        <f t="shared" si="0"/>
        <v>0</v>
      </c>
      <c r="N14" s="2096" t="s">
        <v>1527</v>
      </c>
    </row>
    <row r="15" spans="2:15" ht="16" customHeight="1" x14ac:dyDescent="0.45">
      <c r="B15" s="622"/>
      <c r="C15" s="401"/>
      <c r="D15" s="402"/>
      <c r="E15" s="404"/>
      <c r="F15" s="404"/>
      <c r="G15" s="615"/>
      <c r="H15" s="615"/>
      <c r="I15" s="615"/>
      <c r="J15" s="402"/>
      <c r="K15" s="402"/>
      <c r="L15" s="624">
        <f t="shared" si="0"/>
        <v>0</v>
      </c>
    </row>
    <row r="16" spans="2:15" ht="16" customHeight="1" x14ac:dyDescent="0.45">
      <c r="B16" s="504"/>
      <c r="C16" s="391"/>
      <c r="D16" s="392"/>
      <c r="E16" s="394"/>
      <c r="F16" s="394"/>
      <c r="G16" s="483"/>
      <c r="H16" s="483"/>
      <c r="I16" s="483"/>
      <c r="J16" s="392"/>
      <c r="K16" s="392"/>
      <c r="L16" s="624">
        <f t="shared" si="0"/>
        <v>0</v>
      </c>
    </row>
    <row r="17" spans="2:12" ht="16" customHeight="1" x14ac:dyDescent="0.45">
      <c r="B17" s="622"/>
      <c r="C17" s="401"/>
      <c r="D17" s="402"/>
      <c r="E17" s="404"/>
      <c r="F17" s="404"/>
      <c r="G17" s="615"/>
      <c r="H17" s="615"/>
      <c r="I17" s="615"/>
      <c r="J17" s="402"/>
      <c r="K17" s="402"/>
      <c r="L17" s="624">
        <f t="shared" si="0"/>
        <v>0</v>
      </c>
    </row>
    <row r="18" spans="2:12" ht="16" customHeight="1" x14ac:dyDescent="0.45">
      <c r="B18" s="504"/>
      <c r="C18" s="391"/>
      <c r="D18" s="392"/>
      <c r="E18" s="394"/>
      <c r="F18" s="394"/>
      <c r="G18" s="483"/>
      <c r="H18" s="483"/>
      <c r="I18" s="483"/>
      <c r="J18" s="392"/>
      <c r="K18" s="392"/>
      <c r="L18" s="624">
        <f t="shared" si="0"/>
        <v>0</v>
      </c>
    </row>
    <row r="19" spans="2:12" ht="16" customHeight="1" x14ac:dyDescent="0.45">
      <c r="B19" s="622"/>
      <c r="C19" s="401"/>
      <c r="D19" s="402"/>
      <c r="E19" s="404"/>
      <c r="F19" s="404"/>
      <c r="G19" s="615"/>
      <c r="H19" s="615"/>
      <c r="I19" s="615"/>
      <c r="J19" s="402"/>
      <c r="K19" s="402"/>
      <c r="L19" s="624">
        <f t="shared" si="0"/>
        <v>0</v>
      </c>
    </row>
    <row r="20" spans="2:12" ht="16" customHeight="1" x14ac:dyDescent="0.45">
      <c r="B20" s="504"/>
      <c r="C20" s="391"/>
      <c r="D20" s="392"/>
      <c r="E20" s="394"/>
      <c r="F20" s="394"/>
      <c r="G20" s="483"/>
      <c r="H20" s="483"/>
      <c r="I20" s="483"/>
      <c r="J20" s="392"/>
      <c r="K20" s="392"/>
      <c r="L20" s="624">
        <f t="shared" si="0"/>
        <v>0</v>
      </c>
    </row>
    <row r="21" spans="2:12" ht="16" customHeight="1" x14ac:dyDescent="0.45">
      <c r="B21" s="622"/>
      <c r="C21" s="401"/>
      <c r="D21" s="402"/>
      <c r="E21" s="404"/>
      <c r="F21" s="404"/>
      <c r="G21" s="615"/>
      <c r="H21" s="615"/>
      <c r="I21" s="615"/>
      <c r="J21" s="402"/>
      <c r="K21" s="402"/>
      <c r="L21" s="624">
        <f t="shared" si="0"/>
        <v>0</v>
      </c>
    </row>
    <row r="22" spans="2:12" ht="16" customHeight="1" x14ac:dyDescent="0.45">
      <c r="B22" s="504"/>
      <c r="C22" s="391"/>
      <c r="D22" s="392"/>
      <c r="E22" s="394"/>
      <c r="F22" s="394"/>
      <c r="G22" s="483"/>
      <c r="H22" s="483"/>
      <c r="I22" s="483"/>
      <c r="J22" s="392"/>
      <c r="K22" s="392"/>
      <c r="L22" s="624">
        <f t="shared" si="0"/>
        <v>0</v>
      </c>
    </row>
    <row r="23" spans="2:12" ht="16" customHeight="1" x14ac:dyDescent="0.45">
      <c r="B23" s="622"/>
      <c r="C23" s="401"/>
      <c r="D23" s="402"/>
      <c r="E23" s="404"/>
      <c r="F23" s="404"/>
      <c r="G23" s="615"/>
      <c r="H23" s="615"/>
      <c r="I23" s="615"/>
      <c r="J23" s="402"/>
      <c r="K23" s="402"/>
      <c r="L23" s="624">
        <f t="shared" si="0"/>
        <v>0</v>
      </c>
    </row>
    <row r="24" spans="2:12" ht="16" customHeight="1" x14ac:dyDescent="0.45">
      <c r="B24" s="504"/>
      <c r="C24" s="391"/>
      <c r="D24" s="392"/>
      <c r="E24" s="394"/>
      <c r="F24" s="394"/>
      <c r="G24" s="483"/>
      <c r="H24" s="483"/>
      <c r="I24" s="483"/>
      <c r="J24" s="392"/>
      <c r="K24" s="392"/>
      <c r="L24" s="624">
        <f t="shared" si="0"/>
        <v>0</v>
      </c>
    </row>
    <row r="25" spans="2:12" ht="16" customHeight="1" x14ac:dyDescent="0.45">
      <c r="B25" s="622"/>
      <c r="C25" s="401"/>
      <c r="D25" s="402"/>
      <c r="E25" s="404"/>
      <c r="F25" s="404"/>
      <c r="G25" s="615"/>
      <c r="H25" s="615"/>
      <c r="I25" s="615"/>
      <c r="J25" s="402"/>
      <c r="K25" s="402"/>
      <c r="L25" s="624">
        <f t="shared" si="0"/>
        <v>0</v>
      </c>
    </row>
    <row r="26" spans="2:12" ht="16" customHeight="1" x14ac:dyDescent="0.45">
      <c r="B26" s="504"/>
      <c r="C26" s="391"/>
      <c r="D26" s="392"/>
      <c r="E26" s="394"/>
      <c r="F26" s="394"/>
      <c r="G26" s="483"/>
      <c r="H26" s="483"/>
      <c r="I26" s="483"/>
      <c r="J26" s="392"/>
      <c r="K26" s="392"/>
      <c r="L26" s="624">
        <f t="shared" si="0"/>
        <v>0</v>
      </c>
    </row>
    <row r="27" spans="2:12" ht="16" customHeight="1" x14ac:dyDescent="0.45">
      <c r="B27" s="622"/>
      <c r="C27" s="401"/>
      <c r="D27" s="402"/>
      <c r="E27" s="404"/>
      <c r="F27" s="404"/>
      <c r="G27" s="615"/>
      <c r="H27" s="615"/>
      <c r="I27" s="615"/>
      <c r="J27" s="402"/>
      <c r="K27" s="402"/>
      <c r="L27" s="624">
        <f t="shared" si="0"/>
        <v>0</v>
      </c>
    </row>
    <row r="28" spans="2:12" ht="16" customHeight="1" x14ac:dyDescent="0.45">
      <c r="B28" s="504"/>
      <c r="C28" s="391"/>
      <c r="D28" s="392"/>
      <c r="E28" s="394"/>
      <c r="F28" s="394"/>
      <c r="G28" s="483"/>
      <c r="H28" s="483"/>
      <c r="I28" s="483"/>
      <c r="J28" s="392"/>
      <c r="K28" s="392"/>
      <c r="L28" s="624">
        <f t="shared" ref="L28:L39" si="1">+E28+F28</f>
        <v>0</v>
      </c>
    </row>
    <row r="29" spans="2:12" ht="16" customHeight="1" x14ac:dyDescent="0.45">
      <c r="B29" s="622"/>
      <c r="C29" s="401"/>
      <c r="D29" s="402"/>
      <c r="E29" s="404"/>
      <c r="F29" s="404"/>
      <c r="G29" s="615"/>
      <c r="H29" s="615"/>
      <c r="I29" s="615"/>
      <c r="J29" s="402"/>
      <c r="K29" s="402"/>
      <c r="L29" s="624">
        <f t="shared" si="1"/>
        <v>0</v>
      </c>
    </row>
    <row r="30" spans="2:12" ht="16" customHeight="1" x14ac:dyDescent="0.45">
      <c r="B30" s="504"/>
      <c r="C30" s="391"/>
      <c r="D30" s="392"/>
      <c r="E30" s="394"/>
      <c r="F30" s="394"/>
      <c r="G30" s="483"/>
      <c r="H30" s="483"/>
      <c r="I30" s="483"/>
      <c r="J30" s="392"/>
      <c r="K30" s="392"/>
      <c r="L30" s="624">
        <f t="shared" si="1"/>
        <v>0</v>
      </c>
    </row>
    <row r="31" spans="2:12" ht="16" customHeight="1" x14ac:dyDescent="0.45">
      <c r="B31" s="622"/>
      <c r="C31" s="401"/>
      <c r="D31" s="402"/>
      <c r="E31" s="404"/>
      <c r="F31" s="404"/>
      <c r="G31" s="615"/>
      <c r="H31" s="615"/>
      <c r="I31" s="615"/>
      <c r="J31" s="402"/>
      <c r="K31" s="402"/>
      <c r="L31" s="624">
        <f t="shared" si="1"/>
        <v>0</v>
      </c>
    </row>
    <row r="32" spans="2:12" ht="16" customHeight="1" x14ac:dyDescent="0.45">
      <c r="B32" s="504"/>
      <c r="C32" s="391"/>
      <c r="D32" s="392"/>
      <c r="E32" s="394"/>
      <c r="F32" s="394"/>
      <c r="G32" s="483"/>
      <c r="H32" s="483"/>
      <c r="I32" s="483"/>
      <c r="J32" s="392"/>
      <c r="K32" s="392"/>
      <c r="L32" s="624">
        <f t="shared" si="1"/>
        <v>0</v>
      </c>
    </row>
    <row r="33" spans="2:12" ht="16" customHeight="1" x14ac:dyDescent="0.45">
      <c r="B33" s="622"/>
      <c r="C33" s="401"/>
      <c r="D33" s="402"/>
      <c r="E33" s="404"/>
      <c r="F33" s="404"/>
      <c r="G33" s="615"/>
      <c r="H33" s="615"/>
      <c r="I33" s="615"/>
      <c r="J33" s="402"/>
      <c r="K33" s="402"/>
      <c r="L33" s="624">
        <f t="shared" si="1"/>
        <v>0</v>
      </c>
    </row>
    <row r="34" spans="2:12" ht="16" customHeight="1" x14ac:dyDescent="0.45">
      <c r="B34" s="504"/>
      <c r="C34" s="391"/>
      <c r="D34" s="392"/>
      <c r="E34" s="394"/>
      <c r="F34" s="394"/>
      <c r="G34" s="483"/>
      <c r="H34" s="483"/>
      <c r="I34" s="483"/>
      <c r="J34" s="392"/>
      <c r="K34" s="392"/>
      <c r="L34" s="624">
        <f t="shared" si="1"/>
        <v>0</v>
      </c>
    </row>
    <row r="35" spans="2:12" ht="16" customHeight="1" x14ac:dyDescent="0.45">
      <c r="B35" s="622"/>
      <c r="C35" s="401"/>
      <c r="D35" s="402"/>
      <c r="E35" s="404"/>
      <c r="F35" s="404"/>
      <c r="G35" s="615"/>
      <c r="H35" s="615"/>
      <c r="I35" s="615"/>
      <c r="J35" s="402"/>
      <c r="K35" s="402"/>
      <c r="L35" s="624">
        <f t="shared" si="1"/>
        <v>0</v>
      </c>
    </row>
    <row r="36" spans="2:12" ht="16" customHeight="1" x14ac:dyDescent="0.45">
      <c r="B36" s="504"/>
      <c r="C36" s="391"/>
      <c r="D36" s="392"/>
      <c r="E36" s="394"/>
      <c r="F36" s="394"/>
      <c r="G36" s="483"/>
      <c r="H36" s="483"/>
      <c r="I36" s="483"/>
      <c r="J36" s="392"/>
      <c r="K36" s="392"/>
      <c r="L36" s="624">
        <f t="shared" si="1"/>
        <v>0</v>
      </c>
    </row>
    <row r="37" spans="2:12" ht="16" customHeight="1" x14ac:dyDescent="0.45">
      <c r="B37" s="622"/>
      <c r="C37" s="401"/>
      <c r="D37" s="402"/>
      <c r="E37" s="404"/>
      <c r="F37" s="404"/>
      <c r="G37" s="615"/>
      <c r="H37" s="615"/>
      <c r="I37" s="615"/>
      <c r="J37" s="402"/>
      <c r="K37" s="402"/>
      <c r="L37" s="624">
        <f t="shared" si="1"/>
        <v>0</v>
      </c>
    </row>
    <row r="38" spans="2:12" ht="16" customHeight="1" x14ac:dyDescent="0.45">
      <c r="B38" s="504"/>
      <c r="C38" s="391"/>
      <c r="D38" s="392"/>
      <c r="E38" s="394"/>
      <c r="F38" s="394"/>
      <c r="G38" s="483"/>
      <c r="H38" s="483"/>
      <c r="I38" s="483"/>
      <c r="J38" s="392"/>
      <c r="K38" s="392"/>
      <c r="L38" s="624">
        <f t="shared" si="1"/>
        <v>0</v>
      </c>
    </row>
    <row r="39" spans="2:12" ht="16" customHeight="1" x14ac:dyDescent="0.45">
      <c r="B39" s="622"/>
      <c r="C39" s="401"/>
      <c r="D39" s="402"/>
      <c r="E39" s="404"/>
      <c r="F39" s="404"/>
      <c r="G39" s="615"/>
      <c r="H39" s="615"/>
      <c r="I39" s="615"/>
      <c r="J39" s="402"/>
      <c r="K39" s="402"/>
      <c r="L39" s="624">
        <f t="shared" si="1"/>
        <v>0</v>
      </c>
    </row>
    <row r="40" spans="2:12" ht="16" customHeight="1" x14ac:dyDescent="0.45">
      <c r="B40" s="501"/>
      <c r="C40" s="391"/>
      <c r="D40" s="392"/>
      <c r="E40" s="392"/>
      <c r="F40" s="392"/>
      <c r="G40" s="392"/>
      <c r="H40" s="392"/>
      <c r="I40" s="392"/>
      <c r="J40" s="392"/>
      <c r="K40" s="392"/>
      <c r="L40" s="625"/>
    </row>
    <row r="41" spans="2:12" ht="16" customHeight="1" x14ac:dyDescent="0.45">
      <c r="B41" s="617"/>
      <c r="C41" s="401"/>
      <c r="D41" s="402"/>
      <c r="E41" s="402"/>
      <c r="F41" s="402"/>
      <c r="G41" s="402"/>
      <c r="H41" s="402"/>
      <c r="I41" s="402"/>
      <c r="J41" s="402"/>
      <c r="K41" s="402"/>
      <c r="L41" s="625"/>
    </row>
    <row r="42" spans="2:12" ht="16" customHeight="1" x14ac:dyDescent="0.45">
      <c r="B42" s="501"/>
      <c r="C42" s="391"/>
      <c r="D42" s="392"/>
      <c r="E42" s="392"/>
      <c r="F42" s="392"/>
      <c r="G42" s="392"/>
      <c r="H42" s="392"/>
      <c r="I42" s="392"/>
      <c r="J42" s="392"/>
      <c r="K42" s="392"/>
      <c r="L42" s="625"/>
    </row>
    <row r="43" spans="2:12" ht="16" customHeight="1" x14ac:dyDescent="0.45">
      <c r="B43" s="617"/>
      <c r="C43" s="401"/>
      <c r="D43" s="402"/>
      <c r="E43" s="402"/>
      <c r="F43" s="402"/>
      <c r="G43" s="402"/>
      <c r="H43" s="402"/>
      <c r="I43" s="402"/>
      <c r="J43" s="402"/>
      <c r="K43" s="402"/>
      <c r="L43" s="625"/>
    </row>
    <row r="44" spans="2:12" ht="16" customHeight="1" x14ac:dyDescent="0.45">
      <c r="B44" s="501"/>
      <c r="C44" s="391"/>
      <c r="D44" s="392"/>
      <c r="E44" s="392"/>
      <c r="F44" s="392"/>
      <c r="G44" s="392"/>
      <c r="H44" s="392"/>
      <c r="I44" s="392"/>
      <c r="J44" s="392"/>
      <c r="K44" s="392"/>
      <c r="L44" s="625"/>
    </row>
    <row r="45" spans="2:12" ht="16" customHeight="1" x14ac:dyDescent="0.45">
      <c r="B45" s="617"/>
      <c r="C45" s="401"/>
      <c r="D45" s="402"/>
      <c r="E45" s="402"/>
      <c r="F45" s="402"/>
      <c r="G45" s="402"/>
      <c r="H45" s="402"/>
      <c r="I45" s="402"/>
      <c r="J45" s="402"/>
      <c r="K45" s="402"/>
      <c r="L45" s="625"/>
    </row>
    <row r="46" spans="2:12" ht="16" customHeight="1" x14ac:dyDescent="0.45">
      <c r="B46" s="501"/>
      <c r="C46" s="391"/>
      <c r="D46" s="392"/>
      <c r="E46" s="392"/>
      <c r="F46" s="392"/>
      <c r="G46" s="392"/>
      <c r="H46" s="392"/>
      <c r="I46" s="392"/>
      <c r="J46" s="392"/>
      <c r="K46" s="392"/>
      <c r="L46" s="625"/>
    </row>
    <row r="47" spans="2:12" ht="16" customHeight="1" x14ac:dyDescent="0.45">
      <c r="B47" s="617"/>
      <c r="C47" s="401"/>
      <c r="D47" s="402"/>
      <c r="E47" s="402"/>
      <c r="F47" s="402"/>
      <c r="G47" s="402"/>
      <c r="H47" s="402"/>
      <c r="I47" s="402"/>
      <c r="J47" s="402"/>
      <c r="K47" s="402"/>
      <c r="L47" s="625"/>
    </row>
    <row r="48" spans="2:12" ht="16" customHeight="1" x14ac:dyDescent="0.45">
      <c r="B48" s="501"/>
      <c r="C48" s="391"/>
      <c r="D48" s="392"/>
      <c r="E48" s="392"/>
      <c r="F48" s="392"/>
      <c r="G48" s="392"/>
      <c r="H48" s="392"/>
      <c r="I48" s="392"/>
      <c r="J48" s="392"/>
      <c r="K48" s="392"/>
      <c r="L48" s="625"/>
    </row>
    <row r="49" spans="2:12" ht="16" customHeight="1" x14ac:dyDescent="0.45">
      <c r="B49" s="617"/>
      <c r="C49" s="401"/>
      <c r="D49" s="402"/>
      <c r="E49" s="402"/>
      <c r="F49" s="402"/>
      <c r="G49" s="402"/>
      <c r="H49" s="402"/>
      <c r="I49" s="402"/>
      <c r="J49" s="402"/>
      <c r="K49" s="402"/>
      <c r="L49" s="625"/>
    </row>
    <row r="50" spans="2:12" ht="16" customHeight="1" x14ac:dyDescent="0.45">
      <c r="B50" s="501"/>
      <c r="C50" s="391"/>
      <c r="D50" s="392"/>
      <c r="E50" s="392"/>
      <c r="F50" s="392"/>
      <c r="G50" s="392"/>
      <c r="H50" s="392"/>
      <c r="I50" s="392"/>
      <c r="J50" s="392"/>
      <c r="K50" s="392"/>
      <c r="L50" s="625"/>
    </row>
    <row r="51" spans="2:12" ht="16" customHeight="1" x14ac:dyDescent="0.45">
      <c r="B51" s="617"/>
      <c r="C51" s="401"/>
      <c r="D51" s="402"/>
      <c r="E51" s="402"/>
      <c r="F51" s="402"/>
      <c r="G51" s="402"/>
      <c r="H51" s="402"/>
      <c r="I51" s="402"/>
      <c r="J51" s="402"/>
      <c r="K51" s="402"/>
      <c r="L51" s="625"/>
    </row>
    <row r="52" spans="2:12" ht="16" customHeight="1" x14ac:dyDescent="0.45">
      <c r="B52" s="501"/>
      <c r="C52" s="391"/>
      <c r="D52" s="392"/>
      <c r="E52" s="392"/>
      <c r="F52" s="392"/>
      <c r="G52" s="392"/>
      <c r="H52" s="392"/>
      <c r="I52" s="392"/>
      <c r="J52" s="392"/>
      <c r="K52" s="392"/>
      <c r="L52" s="625"/>
    </row>
    <row r="53" spans="2:12" ht="16" customHeight="1" x14ac:dyDescent="0.45">
      <c r="B53" s="617"/>
      <c r="C53" s="401"/>
      <c r="D53" s="402"/>
      <c r="E53" s="402"/>
      <c r="F53" s="402"/>
      <c r="G53" s="402"/>
      <c r="H53" s="402"/>
      <c r="I53" s="402"/>
      <c r="J53" s="402"/>
      <c r="K53" s="402"/>
      <c r="L53" s="625"/>
    </row>
    <row r="54" spans="2:12" ht="16" customHeight="1" x14ac:dyDescent="0.45">
      <c r="B54" s="501"/>
      <c r="C54" s="391"/>
      <c r="D54" s="392"/>
      <c r="E54" s="392"/>
      <c r="F54" s="392"/>
      <c r="G54" s="392"/>
      <c r="H54" s="392"/>
      <c r="I54" s="392"/>
      <c r="J54" s="392"/>
      <c r="K54" s="392"/>
      <c r="L54" s="625"/>
    </row>
    <row r="55" spans="2:12" ht="16" customHeight="1" x14ac:dyDescent="0.45">
      <c r="B55" s="617"/>
      <c r="C55" s="401"/>
      <c r="D55" s="402"/>
      <c r="E55" s="402"/>
      <c r="F55" s="402"/>
      <c r="G55" s="402"/>
      <c r="H55" s="402"/>
      <c r="I55" s="402"/>
      <c r="J55" s="402"/>
      <c r="K55" s="402"/>
      <c r="L55" s="625"/>
    </row>
    <row r="56" spans="2:12" ht="16" customHeight="1" x14ac:dyDescent="0.45">
      <c r="B56" s="501"/>
      <c r="C56" s="391"/>
      <c r="D56" s="392"/>
      <c r="E56" s="392"/>
      <c r="F56" s="392"/>
      <c r="G56" s="392"/>
      <c r="H56" s="392"/>
      <c r="I56" s="392"/>
      <c r="J56" s="392"/>
      <c r="K56" s="392"/>
      <c r="L56" s="625"/>
    </row>
    <row r="57" spans="2:12" ht="16" customHeight="1" x14ac:dyDescent="0.45">
      <c r="B57" s="617"/>
      <c r="C57" s="401"/>
      <c r="D57" s="402"/>
      <c r="E57" s="402"/>
      <c r="F57" s="402"/>
      <c r="G57" s="402"/>
      <c r="H57" s="402"/>
      <c r="I57" s="402"/>
      <c r="J57" s="402"/>
      <c r="K57" s="402"/>
      <c r="L57" s="625"/>
    </row>
    <row r="58" spans="2:12" ht="16" customHeight="1" x14ac:dyDescent="0.45">
      <c r="B58" s="501"/>
      <c r="C58" s="391"/>
      <c r="D58" s="392"/>
      <c r="E58" s="392"/>
      <c r="F58" s="392"/>
      <c r="G58" s="392"/>
      <c r="H58" s="392"/>
      <c r="I58" s="392"/>
      <c r="J58" s="392"/>
      <c r="K58" s="392"/>
      <c r="L58" s="625"/>
    </row>
    <row r="59" spans="2:12" ht="16" customHeight="1" x14ac:dyDescent="0.45">
      <c r="B59" s="617"/>
      <c r="C59" s="401"/>
      <c r="D59" s="402"/>
      <c r="E59" s="402"/>
      <c r="F59" s="402"/>
      <c r="G59" s="402"/>
      <c r="H59" s="402"/>
      <c r="I59" s="402"/>
      <c r="J59" s="402"/>
      <c r="K59" s="402"/>
      <c r="L59" s="625"/>
    </row>
    <row r="60" spans="2:12" ht="16" customHeight="1" x14ac:dyDescent="0.45">
      <c r="B60" s="501"/>
      <c r="C60" s="391"/>
      <c r="D60" s="392"/>
      <c r="E60" s="392"/>
      <c r="F60" s="392"/>
      <c r="G60" s="392"/>
      <c r="H60" s="392"/>
      <c r="I60" s="392"/>
      <c r="J60" s="392"/>
      <c r="K60" s="392"/>
      <c r="L60" s="625"/>
    </row>
    <row r="61" spans="2:12" ht="16" customHeight="1" x14ac:dyDescent="0.45">
      <c r="B61" s="617"/>
      <c r="C61" s="401"/>
      <c r="D61" s="402"/>
      <c r="E61" s="402"/>
      <c r="F61" s="402"/>
      <c r="G61" s="402"/>
      <c r="H61" s="402"/>
      <c r="I61" s="402"/>
      <c r="J61" s="402"/>
      <c r="K61" s="402"/>
      <c r="L61" s="625"/>
    </row>
    <row r="62" spans="2:12" ht="16" customHeight="1" x14ac:dyDescent="0.45">
      <c r="B62" s="501"/>
      <c r="C62" s="391"/>
      <c r="D62" s="392"/>
      <c r="E62" s="392"/>
      <c r="F62" s="392"/>
      <c r="G62" s="392"/>
      <c r="H62" s="392"/>
      <c r="I62" s="392"/>
      <c r="J62" s="392"/>
      <c r="K62" s="392"/>
      <c r="L62" s="625"/>
    </row>
    <row r="63" spans="2:12" ht="16" customHeight="1" x14ac:dyDescent="0.45">
      <c r="B63" s="617"/>
      <c r="C63" s="401"/>
      <c r="D63" s="402"/>
      <c r="E63" s="402"/>
      <c r="F63" s="402"/>
      <c r="G63" s="402"/>
      <c r="H63" s="402"/>
      <c r="I63" s="402"/>
      <c r="J63" s="402"/>
      <c r="K63" s="402"/>
      <c r="L63" s="625"/>
    </row>
    <row r="64" spans="2:12" ht="16" customHeight="1" x14ac:dyDescent="0.45">
      <c r="B64" s="501"/>
      <c r="C64" s="391"/>
      <c r="D64" s="392"/>
      <c r="E64" s="392"/>
      <c r="F64" s="392"/>
      <c r="G64" s="392"/>
      <c r="H64" s="392"/>
      <c r="I64" s="392"/>
      <c r="J64" s="392"/>
      <c r="K64" s="392"/>
      <c r="L64" s="625"/>
    </row>
    <row r="65" spans="2:12" ht="16" customHeight="1" x14ac:dyDescent="0.45">
      <c r="B65" s="617"/>
      <c r="C65" s="401"/>
      <c r="D65" s="402"/>
      <c r="E65" s="402"/>
      <c r="F65" s="402"/>
      <c r="G65" s="402"/>
      <c r="H65" s="402"/>
      <c r="I65" s="402"/>
      <c r="J65" s="402"/>
      <c r="K65" s="402"/>
      <c r="L65" s="625"/>
    </row>
    <row r="66" spans="2:12" ht="16" customHeight="1" x14ac:dyDescent="0.45">
      <c r="B66" s="501"/>
      <c r="C66" s="391"/>
      <c r="D66" s="392"/>
      <c r="E66" s="392"/>
      <c r="F66" s="392"/>
      <c r="G66" s="392"/>
      <c r="H66" s="392"/>
      <c r="I66" s="392"/>
      <c r="J66" s="392"/>
      <c r="K66" s="392"/>
      <c r="L66" s="625"/>
    </row>
    <row r="67" spans="2:12" ht="16" customHeight="1" x14ac:dyDescent="0.45">
      <c r="B67" s="617"/>
      <c r="C67" s="401"/>
      <c r="D67" s="402"/>
      <c r="E67" s="402"/>
      <c r="F67" s="402"/>
      <c r="G67" s="402"/>
      <c r="H67" s="402"/>
      <c r="I67" s="402"/>
      <c r="J67" s="402"/>
      <c r="K67" s="402"/>
      <c r="L67" s="625"/>
    </row>
    <row r="68" spans="2:12" ht="16" customHeight="1" x14ac:dyDescent="0.45">
      <c r="B68" s="501"/>
      <c r="C68" s="391"/>
      <c r="D68" s="392"/>
      <c r="E68" s="392"/>
      <c r="F68" s="392"/>
      <c r="G68" s="392"/>
      <c r="H68" s="392"/>
      <c r="I68" s="392"/>
      <c r="J68" s="392"/>
      <c r="K68" s="392"/>
      <c r="L68" s="625"/>
    </row>
    <row r="69" spans="2:12" ht="16" customHeight="1" x14ac:dyDescent="0.45">
      <c r="B69" s="617"/>
      <c r="C69" s="401"/>
      <c r="D69" s="402"/>
      <c r="E69" s="402"/>
      <c r="F69" s="402"/>
      <c r="G69" s="402"/>
      <c r="H69" s="402"/>
      <c r="I69" s="402"/>
      <c r="J69" s="402"/>
      <c r="K69" s="402"/>
      <c r="L69" s="625"/>
    </row>
    <row r="70" spans="2:12" ht="16" customHeight="1" x14ac:dyDescent="0.45">
      <c r="B70" s="501"/>
      <c r="C70" s="391"/>
      <c r="D70" s="392"/>
      <c r="E70" s="392"/>
      <c r="F70" s="392"/>
      <c r="G70" s="392"/>
      <c r="H70" s="392"/>
      <c r="I70" s="392"/>
      <c r="J70" s="392"/>
      <c r="K70" s="392"/>
      <c r="L70" s="625"/>
    </row>
    <row r="71" spans="2:12" ht="16" customHeight="1" x14ac:dyDescent="0.45">
      <c r="B71" s="617"/>
      <c r="C71" s="401"/>
      <c r="D71" s="402"/>
      <c r="E71" s="402"/>
      <c r="F71" s="402"/>
      <c r="G71" s="402"/>
      <c r="H71" s="402"/>
      <c r="I71" s="402"/>
      <c r="J71" s="402"/>
      <c r="K71" s="402"/>
      <c r="L71" s="625"/>
    </row>
    <row r="72" spans="2:12" ht="16" customHeight="1" x14ac:dyDescent="0.45">
      <c r="B72" s="501"/>
      <c r="C72" s="391"/>
      <c r="D72" s="392"/>
      <c r="E72" s="392"/>
      <c r="F72" s="392"/>
      <c r="G72" s="392"/>
      <c r="H72" s="392"/>
      <c r="I72" s="392"/>
      <c r="J72" s="392"/>
      <c r="K72" s="392"/>
      <c r="L72" s="625"/>
    </row>
    <row r="73" spans="2:12" ht="16" customHeight="1" x14ac:dyDescent="0.45">
      <c r="B73" s="617"/>
      <c r="C73" s="401"/>
      <c r="D73" s="402"/>
      <c r="E73" s="402"/>
      <c r="F73" s="402"/>
      <c r="G73" s="402"/>
      <c r="H73" s="402"/>
      <c r="I73" s="402"/>
      <c r="J73" s="402"/>
      <c r="K73" s="402"/>
      <c r="L73" s="625"/>
    </row>
    <row r="74" spans="2:12" ht="16" customHeight="1" x14ac:dyDescent="0.45">
      <c r="B74" s="501"/>
      <c r="C74" s="391"/>
      <c r="D74" s="392"/>
      <c r="E74" s="392"/>
      <c r="F74" s="392"/>
      <c r="G74" s="392"/>
      <c r="H74" s="392"/>
      <c r="I74" s="392"/>
      <c r="J74" s="392"/>
      <c r="K74" s="392"/>
      <c r="L74" s="625"/>
    </row>
    <row r="75" spans="2:12" ht="16" customHeight="1" x14ac:dyDescent="0.45">
      <c r="B75" s="617"/>
      <c r="C75" s="401"/>
      <c r="D75" s="402"/>
      <c r="E75" s="402"/>
      <c r="F75" s="402"/>
      <c r="G75" s="402"/>
      <c r="H75" s="402"/>
      <c r="I75" s="402"/>
      <c r="J75" s="402"/>
      <c r="K75" s="402"/>
      <c r="L75" s="625"/>
    </row>
    <row r="76" spans="2:12" ht="16" customHeight="1" x14ac:dyDescent="0.45">
      <c r="B76" s="501"/>
      <c r="C76" s="391"/>
      <c r="D76" s="392"/>
      <c r="E76" s="392"/>
      <c r="F76" s="392"/>
      <c r="G76" s="392"/>
      <c r="H76" s="392"/>
      <c r="I76" s="392"/>
      <c r="J76" s="392"/>
      <c r="K76" s="392"/>
      <c r="L76" s="625"/>
    </row>
    <row r="77" spans="2:12" ht="16" customHeight="1" x14ac:dyDescent="0.45">
      <c r="B77" s="617"/>
      <c r="C77" s="401"/>
      <c r="D77" s="402"/>
      <c r="E77" s="402"/>
      <c r="F77" s="402"/>
      <c r="G77" s="402"/>
      <c r="H77" s="402"/>
      <c r="I77" s="402"/>
      <c r="J77" s="402"/>
      <c r="K77" s="402"/>
      <c r="L77" s="625"/>
    </row>
    <row r="78" spans="2:12" ht="16" customHeight="1" x14ac:dyDescent="0.45">
      <c r="B78" s="501"/>
      <c r="C78" s="391"/>
      <c r="D78" s="392"/>
      <c r="E78" s="392"/>
      <c r="F78" s="392"/>
      <c r="G78" s="392"/>
      <c r="H78" s="392"/>
      <c r="I78" s="392"/>
      <c r="J78" s="392"/>
      <c r="K78" s="392"/>
      <c r="L78" s="625"/>
    </row>
    <row r="79" spans="2:12" ht="16" customHeight="1" x14ac:dyDescent="0.45">
      <c r="B79" s="617"/>
      <c r="C79" s="401"/>
      <c r="D79" s="402"/>
      <c r="E79" s="402"/>
      <c r="F79" s="402"/>
      <c r="G79" s="402"/>
      <c r="H79" s="402"/>
      <c r="I79" s="402"/>
      <c r="J79" s="402"/>
      <c r="K79" s="402"/>
      <c r="L79" s="625"/>
    </row>
    <row r="80" spans="2:12" ht="16" customHeight="1" x14ac:dyDescent="0.45">
      <c r="B80" s="501"/>
      <c r="C80" s="391"/>
      <c r="D80" s="392"/>
      <c r="E80" s="392"/>
      <c r="F80" s="392"/>
      <c r="G80" s="392"/>
      <c r="H80" s="392"/>
      <c r="I80" s="392"/>
      <c r="J80" s="392"/>
      <c r="K80" s="392"/>
      <c r="L80" s="625"/>
    </row>
    <row r="81" spans="2:12" ht="16" customHeight="1" x14ac:dyDescent="0.45">
      <c r="B81" s="617"/>
      <c r="C81" s="401"/>
      <c r="D81" s="402"/>
      <c r="E81" s="402"/>
      <c r="F81" s="402"/>
      <c r="G81" s="402"/>
      <c r="H81" s="402"/>
      <c r="I81" s="402"/>
      <c r="J81" s="402"/>
      <c r="K81" s="402"/>
      <c r="L81" s="625"/>
    </row>
    <row r="82" spans="2:12" ht="16" customHeight="1" x14ac:dyDescent="0.45">
      <c r="B82" s="501"/>
      <c r="C82" s="391"/>
      <c r="D82" s="392"/>
      <c r="E82" s="392"/>
      <c r="F82" s="392"/>
      <c r="G82" s="392"/>
      <c r="H82" s="392"/>
      <c r="I82" s="392"/>
      <c r="J82" s="392"/>
      <c r="K82" s="392"/>
      <c r="L82" s="625"/>
    </row>
    <row r="83" spans="2:12" ht="16" customHeight="1" x14ac:dyDescent="0.45">
      <c r="B83" s="617"/>
      <c r="C83" s="401"/>
      <c r="D83" s="402"/>
      <c r="E83" s="402"/>
      <c r="F83" s="402"/>
      <c r="G83" s="402"/>
      <c r="H83" s="402"/>
      <c r="I83" s="402"/>
      <c r="J83" s="402"/>
      <c r="K83" s="402"/>
      <c r="L83" s="625"/>
    </row>
    <row r="84" spans="2:12" ht="16" customHeight="1" x14ac:dyDescent="0.45">
      <c r="B84" s="501"/>
      <c r="C84" s="391"/>
      <c r="D84" s="392"/>
      <c r="E84" s="392"/>
      <c r="F84" s="392"/>
      <c r="G84" s="392"/>
      <c r="H84" s="392"/>
      <c r="I84" s="392"/>
      <c r="J84" s="392"/>
      <c r="K84" s="392"/>
      <c r="L84" s="625"/>
    </row>
    <row r="85" spans="2:12" ht="16" customHeight="1" x14ac:dyDescent="0.45">
      <c r="B85" s="617"/>
      <c r="C85" s="401"/>
      <c r="D85" s="402"/>
      <c r="E85" s="402"/>
      <c r="F85" s="402"/>
      <c r="G85" s="402"/>
      <c r="H85" s="402"/>
      <c r="I85" s="402"/>
      <c r="J85" s="402"/>
      <c r="K85" s="402"/>
      <c r="L85" s="625"/>
    </row>
    <row r="86" spans="2:12" ht="16" customHeight="1" x14ac:dyDescent="0.45">
      <c r="B86" s="501"/>
      <c r="C86" s="391"/>
      <c r="D86" s="392"/>
      <c r="E86" s="392"/>
      <c r="F86" s="392"/>
      <c r="G86" s="392"/>
      <c r="H86" s="392"/>
      <c r="I86" s="392"/>
      <c r="J86" s="392"/>
      <c r="K86" s="392"/>
      <c r="L86" s="625"/>
    </row>
    <row r="87" spans="2:12" ht="16" customHeight="1" x14ac:dyDescent="0.45">
      <c r="B87" s="617"/>
      <c r="C87" s="401"/>
      <c r="D87" s="402"/>
      <c r="E87" s="402"/>
      <c r="F87" s="402"/>
      <c r="G87" s="402"/>
      <c r="H87" s="402"/>
      <c r="I87" s="402"/>
      <c r="J87" s="402"/>
      <c r="K87" s="402"/>
      <c r="L87" s="625"/>
    </row>
    <row r="88" spans="2:12" ht="16" customHeight="1" x14ac:dyDescent="0.45">
      <c r="B88" s="501"/>
      <c r="C88" s="391"/>
      <c r="D88" s="392"/>
      <c r="E88" s="392"/>
      <c r="F88" s="392"/>
      <c r="G88" s="392"/>
      <c r="H88" s="392"/>
      <c r="I88" s="392"/>
      <c r="J88" s="392"/>
      <c r="K88" s="392"/>
      <c r="L88" s="625"/>
    </row>
    <row r="89" spans="2:12" ht="16" customHeight="1" x14ac:dyDescent="0.45">
      <c r="B89" s="617"/>
      <c r="C89" s="401"/>
      <c r="D89" s="402"/>
      <c r="E89" s="402"/>
      <c r="F89" s="402"/>
      <c r="G89" s="402"/>
      <c r="H89" s="402"/>
      <c r="I89" s="402"/>
      <c r="J89" s="402"/>
      <c r="K89" s="402"/>
      <c r="L89" s="625"/>
    </row>
    <row r="90" spans="2:12" ht="16" customHeight="1" x14ac:dyDescent="0.45">
      <c r="B90" s="501"/>
      <c r="C90" s="391"/>
      <c r="D90" s="392"/>
      <c r="E90" s="392"/>
      <c r="F90" s="392"/>
      <c r="G90" s="392"/>
      <c r="H90" s="392"/>
      <c r="I90" s="392"/>
      <c r="J90" s="392"/>
      <c r="K90" s="392"/>
      <c r="L90" s="625"/>
    </row>
    <row r="91" spans="2:12" ht="16" customHeight="1" x14ac:dyDescent="0.45">
      <c r="B91" s="617"/>
      <c r="C91" s="401"/>
      <c r="D91" s="402"/>
      <c r="E91" s="402"/>
      <c r="F91" s="402"/>
      <c r="G91" s="402"/>
      <c r="H91" s="402"/>
      <c r="I91" s="402"/>
      <c r="J91" s="402"/>
      <c r="K91" s="402"/>
      <c r="L91" s="625"/>
    </row>
    <row r="92" spans="2:12" ht="16" customHeight="1" x14ac:dyDescent="0.45">
      <c r="B92" s="501"/>
      <c r="C92" s="391"/>
      <c r="D92" s="392"/>
      <c r="E92" s="392"/>
      <c r="F92" s="392"/>
      <c r="G92" s="392"/>
      <c r="H92" s="392"/>
      <c r="I92" s="392"/>
      <c r="J92" s="392"/>
      <c r="K92" s="392"/>
      <c r="L92" s="625"/>
    </row>
    <row r="93" spans="2:12" ht="16" customHeight="1" x14ac:dyDescent="0.45">
      <c r="B93" s="617"/>
      <c r="C93" s="401"/>
      <c r="D93" s="402"/>
      <c r="E93" s="402"/>
      <c r="F93" s="402"/>
      <c r="G93" s="402"/>
      <c r="H93" s="402"/>
      <c r="I93" s="402"/>
      <c r="J93" s="402"/>
      <c r="K93" s="402"/>
      <c r="L93" s="625"/>
    </row>
    <row r="94" spans="2:12" ht="16" customHeight="1" x14ac:dyDescent="0.45">
      <c r="B94" s="501"/>
      <c r="C94" s="391"/>
      <c r="D94" s="392"/>
      <c r="E94" s="392"/>
      <c r="F94" s="392"/>
      <c r="G94" s="392"/>
      <c r="H94" s="392"/>
      <c r="I94" s="392"/>
      <c r="J94" s="392"/>
      <c r="K94" s="392"/>
      <c r="L94" s="625"/>
    </row>
    <row r="95" spans="2:12" ht="16" customHeight="1" x14ac:dyDescent="0.45">
      <c r="B95" s="617"/>
      <c r="C95" s="401"/>
      <c r="D95" s="402"/>
      <c r="E95" s="402"/>
      <c r="F95" s="402"/>
      <c r="G95" s="402"/>
      <c r="H95" s="402"/>
      <c r="I95" s="402"/>
      <c r="J95" s="402"/>
      <c r="K95" s="402"/>
      <c r="L95" s="625"/>
    </row>
    <row r="96" spans="2:12" ht="16" customHeight="1" x14ac:dyDescent="0.45">
      <c r="B96" s="501"/>
      <c r="C96" s="391"/>
      <c r="D96" s="392"/>
      <c r="E96" s="392"/>
      <c r="F96" s="392"/>
      <c r="G96" s="392"/>
      <c r="H96" s="392"/>
      <c r="I96" s="392"/>
      <c r="J96" s="392"/>
      <c r="K96" s="392"/>
      <c r="L96" s="625"/>
    </row>
    <row r="97" spans="2:12" ht="16" customHeight="1" x14ac:dyDescent="0.45">
      <c r="B97" s="617"/>
      <c r="C97" s="401"/>
      <c r="D97" s="402"/>
      <c r="E97" s="402"/>
      <c r="F97" s="402"/>
      <c r="G97" s="402"/>
      <c r="H97" s="402"/>
      <c r="I97" s="402"/>
      <c r="J97" s="402"/>
      <c r="K97" s="402"/>
      <c r="L97" s="625"/>
    </row>
    <row r="98" spans="2:12" ht="16" customHeight="1" x14ac:dyDescent="0.45">
      <c r="B98" s="501"/>
      <c r="C98" s="391"/>
      <c r="D98" s="392"/>
      <c r="E98" s="392"/>
      <c r="F98" s="392"/>
      <c r="G98" s="392"/>
      <c r="H98" s="392"/>
      <c r="I98" s="392"/>
      <c r="J98" s="392"/>
      <c r="K98" s="392"/>
      <c r="L98" s="625"/>
    </row>
    <row r="99" spans="2:12" ht="16" customHeight="1" x14ac:dyDescent="0.45">
      <c r="B99" s="617"/>
      <c r="C99" s="401"/>
      <c r="D99" s="402"/>
      <c r="E99" s="402"/>
      <c r="F99" s="402"/>
      <c r="G99" s="402"/>
      <c r="H99" s="402"/>
      <c r="I99" s="402"/>
      <c r="J99" s="402"/>
      <c r="K99" s="402"/>
      <c r="L99" s="625"/>
    </row>
    <row r="100" spans="2:12" ht="16" customHeight="1" x14ac:dyDescent="0.45">
      <c r="B100" s="501"/>
      <c r="C100" s="391"/>
      <c r="D100" s="392"/>
      <c r="E100" s="392"/>
      <c r="F100" s="392"/>
      <c r="G100" s="392"/>
      <c r="H100" s="392"/>
      <c r="I100" s="392"/>
      <c r="J100" s="392"/>
      <c r="K100" s="392"/>
      <c r="L100" s="625"/>
    </row>
    <row r="101" spans="2:12" ht="16" customHeight="1" x14ac:dyDescent="0.45">
      <c r="B101" s="617"/>
      <c r="C101" s="401"/>
      <c r="D101" s="402"/>
      <c r="E101" s="402"/>
      <c r="F101" s="402"/>
      <c r="G101" s="402"/>
      <c r="H101" s="402"/>
      <c r="I101" s="402"/>
      <c r="J101" s="402"/>
      <c r="K101" s="402"/>
      <c r="L101" s="625"/>
    </row>
    <row r="102" spans="2:12" ht="16" customHeight="1" x14ac:dyDescent="0.45">
      <c r="B102" s="501"/>
      <c r="C102" s="391"/>
      <c r="D102" s="392"/>
      <c r="E102" s="392"/>
      <c r="F102" s="392"/>
      <c r="G102" s="392"/>
      <c r="H102" s="392"/>
      <c r="I102" s="392"/>
      <c r="J102" s="392"/>
      <c r="K102" s="392"/>
      <c r="L102" s="625"/>
    </row>
    <row r="103" spans="2:12" ht="16" customHeight="1" x14ac:dyDescent="0.45">
      <c r="B103" s="617"/>
      <c r="C103" s="401"/>
      <c r="D103" s="402"/>
      <c r="E103" s="402"/>
      <c r="F103" s="402"/>
      <c r="G103" s="402"/>
      <c r="H103" s="402"/>
      <c r="I103" s="402"/>
      <c r="J103" s="402"/>
      <c r="K103" s="402"/>
      <c r="L103" s="625"/>
    </row>
    <row r="104" spans="2:12" ht="16" customHeight="1" x14ac:dyDescent="0.45">
      <c r="B104" s="501"/>
      <c r="C104" s="391"/>
      <c r="D104" s="392"/>
      <c r="E104" s="392"/>
      <c r="F104" s="392"/>
      <c r="G104" s="392"/>
      <c r="H104" s="392"/>
      <c r="I104" s="392"/>
      <c r="J104" s="392"/>
      <c r="K104" s="392"/>
      <c r="L104" s="625"/>
    </row>
    <row r="105" spans="2:12" ht="16" customHeight="1" x14ac:dyDescent="0.45">
      <c r="B105" s="617"/>
      <c r="C105" s="401"/>
      <c r="D105" s="402"/>
      <c r="E105" s="402"/>
      <c r="F105" s="402"/>
      <c r="G105" s="402"/>
      <c r="H105" s="402"/>
      <c r="I105" s="402"/>
      <c r="J105" s="402"/>
      <c r="K105" s="402"/>
      <c r="L105" s="625"/>
    </row>
    <row r="106" spans="2:12" ht="16" customHeight="1" x14ac:dyDescent="0.45">
      <c r="B106" s="501"/>
      <c r="C106" s="391"/>
      <c r="D106" s="392"/>
      <c r="E106" s="392"/>
      <c r="F106" s="392"/>
      <c r="G106" s="392"/>
      <c r="H106" s="392"/>
      <c r="I106" s="392"/>
      <c r="J106" s="392"/>
      <c r="K106" s="392"/>
      <c r="L106" s="625"/>
    </row>
    <row r="107" spans="2:12" ht="16" customHeight="1" x14ac:dyDescent="0.45">
      <c r="B107" s="617"/>
      <c r="C107" s="401"/>
      <c r="D107" s="402"/>
      <c r="E107" s="402"/>
      <c r="F107" s="402"/>
      <c r="G107" s="402"/>
      <c r="H107" s="402"/>
      <c r="I107" s="402"/>
      <c r="J107" s="402"/>
      <c r="K107" s="402"/>
      <c r="L107" s="625"/>
    </row>
    <row r="108" spans="2:12" ht="16" customHeight="1" x14ac:dyDescent="0.45">
      <c r="B108" s="501"/>
      <c r="C108" s="391"/>
      <c r="D108" s="392"/>
      <c r="E108" s="392"/>
      <c r="F108" s="392"/>
      <c r="G108" s="392"/>
      <c r="H108" s="392"/>
      <c r="I108" s="392"/>
      <c r="J108" s="392"/>
      <c r="K108" s="392"/>
      <c r="L108" s="625"/>
    </row>
    <row r="109" spans="2:12" ht="16" customHeight="1" x14ac:dyDescent="0.45">
      <c r="B109" s="617"/>
      <c r="C109" s="401"/>
      <c r="D109" s="402"/>
      <c r="E109" s="402"/>
      <c r="F109" s="402"/>
      <c r="G109" s="402"/>
      <c r="H109" s="402"/>
      <c r="I109" s="402"/>
      <c r="J109" s="402"/>
      <c r="K109" s="402"/>
      <c r="L109" s="625"/>
    </row>
    <row r="110" spans="2:12" ht="16" customHeight="1" x14ac:dyDescent="0.45">
      <c r="B110" s="501"/>
      <c r="C110" s="391"/>
      <c r="D110" s="392"/>
      <c r="E110" s="392"/>
      <c r="F110" s="392"/>
      <c r="G110" s="392"/>
      <c r="H110" s="392"/>
      <c r="I110" s="392"/>
      <c r="J110" s="392"/>
      <c r="K110" s="392"/>
      <c r="L110" s="625"/>
    </row>
    <row r="111" spans="2:12" ht="16" customHeight="1" x14ac:dyDescent="0.45">
      <c r="B111" s="617"/>
      <c r="C111" s="401"/>
      <c r="D111" s="402"/>
      <c r="E111" s="402"/>
      <c r="F111" s="402"/>
      <c r="G111" s="402"/>
      <c r="H111" s="402"/>
      <c r="I111" s="402"/>
      <c r="J111" s="402"/>
      <c r="K111" s="402"/>
      <c r="L111" s="625"/>
    </row>
    <row r="112" spans="2:12" ht="16" customHeight="1" x14ac:dyDescent="0.45">
      <c r="B112" s="501"/>
      <c r="C112" s="391"/>
      <c r="D112" s="392"/>
      <c r="E112" s="392"/>
      <c r="F112" s="392"/>
      <c r="G112" s="392"/>
      <c r="H112" s="392"/>
      <c r="I112" s="392"/>
      <c r="J112" s="392"/>
      <c r="K112" s="392"/>
      <c r="L112" s="625"/>
    </row>
    <row r="113" spans="2:12" ht="16" customHeight="1" x14ac:dyDescent="0.45">
      <c r="B113" s="617"/>
      <c r="C113" s="401"/>
      <c r="D113" s="402"/>
      <c r="E113" s="402"/>
      <c r="F113" s="402"/>
      <c r="G113" s="402"/>
      <c r="H113" s="402"/>
      <c r="I113" s="402"/>
      <c r="J113" s="402"/>
      <c r="K113" s="402"/>
      <c r="L113" s="625"/>
    </row>
    <row r="114" spans="2:12" ht="16" customHeight="1" x14ac:dyDescent="0.45">
      <c r="B114" s="501"/>
      <c r="C114" s="391"/>
      <c r="D114" s="392"/>
      <c r="E114" s="392"/>
      <c r="F114" s="392"/>
      <c r="G114" s="392"/>
      <c r="H114" s="392"/>
      <c r="I114" s="392"/>
      <c r="J114" s="392"/>
      <c r="K114" s="392"/>
      <c r="L114" s="625"/>
    </row>
    <row r="115" spans="2:12" ht="16" customHeight="1" x14ac:dyDescent="0.45">
      <c r="B115" s="617"/>
      <c r="C115" s="401"/>
      <c r="D115" s="402"/>
      <c r="E115" s="402"/>
      <c r="F115" s="402"/>
      <c r="G115" s="402"/>
      <c r="H115" s="402"/>
      <c r="I115" s="402"/>
      <c r="J115" s="402"/>
      <c r="K115" s="402"/>
      <c r="L115" s="625"/>
    </row>
    <row r="116" spans="2:12" ht="16" customHeight="1" x14ac:dyDescent="0.45">
      <c r="B116" s="501"/>
      <c r="C116" s="391"/>
      <c r="D116" s="392"/>
      <c r="E116" s="392"/>
      <c r="F116" s="392"/>
      <c r="G116" s="392"/>
      <c r="H116" s="392"/>
      <c r="I116" s="392"/>
      <c r="J116" s="392"/>
      <c r="K116" s="392"/>
      <c r="L116" s="625"/>
    </row>
    <row r="117" spans="2:12" ht="16" customHeight="1" x14ac:dyDescent="0.45">
      <c r="B117" s="617"/>
      <c r="C117" s="401"/>
      <c r="D117" s="402"/>
      <c r="E117" s="402"/>
      <c r="F117" s="402"/>
      <c r="G117" s="402"/>
      <c r="H117" s="402"/>
      <c r="I117" s="402"/>
      <c r="J117" s="402"/>
      <c r="K117" s="402"/>
      <c r="L117" s="625"/>
    </row>
    <row r="118" spans="2:12" ht="16" customHeight="1" x14ac:dyDescent="0.45">
      <c r="B118" s="501"/>
      <c r="C118" s="391"/>
      <c r="D118" s="392"/>
      <c r="E118" s="392"/>
      <c r="F118" s="392"/>
      <c r="G118" s="392"/>
      <c r="H118" s="392"/>
      <c r="I118" s="392"/>
      <c r="J118" s="392"/>
      <c r="K118" s="392"/>
      <c r="L118" s="625"/>
    </row>
    <row r="119" spans="2:12" ht="16" customHeight="1" x14ac:dyDescent="0.45">
      <c r="B119" s="617"/>
      <c r="C119" s="401"/>
      <c r="D119" s="402"/>
      <c r="E119" s="402"/>
      <c r="F119" s="402"/>
      <c r="G119" s="402"/>
      <c r="H119" s="402"/>
      <c r="I119" s="402"/>
      <c r="J119" s="402"/>
      <c r="K119" s="402"/>
      <c r="L119" s="625"/>
    </row>
    <row r="120" spans="2:12" ht="16" customHeight="1" x14ac:dyDescent="0.45">
      <c r="B120" s="501"/>
      <c r="C120" s="391"/>
      <c r="D120" s="392"/>
      <c r="E120" s="392"/>
      <c r="F120" s="392"/>
      <c r="G120" s="392"/>
      <c r="H120" s="392"/>
      <c r="I120" s="392"/>
      <c r="J120" s="392"/>
      <c r="K120" s="392"/>
      <c r="L120" s="625"/>
    </row>
    <row r="121" spans="2:12" ht="16" customHeight="1" x14ac:dyDescent="0.45">
      <c r="B121" s="617"/>
      <c r="C121" s="401"/>
      <c r="D121" s="402"/>
      <c r="E121" s="402"/>
      <c r="F121" s="402"/>
      <c r="G121" s="402"/>
      <c r="H121" s="402"/>
      <c r="I121" s="402"/>
      <c r="J121" s="402"/>
      <c r="K121" s="402"/>
      <c r="L121" s="625"/>
    </row>
    <row r="122" spans="2:12" ht="16" customHeight="1" x14ac:dyDescent="0.45">
      <c r="B122" s="501"/>
      <c r="C122" s="391"/>
      <c r="D122" s="392"/>
      <c r="E122" s="392"/>
      <c r="F122" s="392"/>
      <c r="G122" s="392"/>
      <c r="H122" s="392"/>
      <c r="I122" s="392"/>
      <c r="J122" s="392"/>
      <c r="K122" s="392"/>
      <c r="L122" s="625"/>
    </row>
    <row r="123" spans="2:12" ht="16" customHeight="1" x14ac:dyDescent="0.45">
      <c r="B123" s="617"/>
      <c r="C123" s="401"/>
      <c r="D123" s="402"/>
      <c r="E123" s="402"/>
      <c r="F123" s="402"/>
      <c r="G123" s="402"/>
      <c r="H123" s="402"/>
      <c r="I123" s="402"/>
      <c r="J123" s="402"/>
      <c r="K123" s="402"/>
      <c r="L123" s="625"/>
    </row>
    <row r="124" spans="2:12" ht="16" customHeight="1" x14ac:dyDescent="0.45">
      <c r="B124" s="501"/>
      <c r="C124" s="391"/>
      <c r="D124" s="392"/>
      <c r="E124" s="392"/>
      <c r="F124" s="392"/>
      <c r="G124" s="392"/>
      <c r="H124" s="392"/>
      <c r="I124" s="392"/>
      <c r="J124" s="392"/>
      <c r="K124" s="392"/>
      <c r="L124" s="625"/>
    </row>
    <row r="125" spans="2:12" ht="16" customHeight="1" x14ac:dyDescent="0.45">
      <c r="B125" s="617"/>
      <c r="C125" s="401"/>
      <c r="D125" s="402"/>
      <c r="E125" s="402"/>
      <c r="F125" s="402"/>
      <c r="G125" s="402"/>
      <c r="H125" s="402"/>
      <c r="I125" s="402"/>
      <c r="J125" s="402"/>
      <c r="K125" s="402"/>
      <c r="L125" s="625"/>
    </row>
    <row r="126" spans="2:12" ht="16" customHeight="1" x14ac:dyDescent="0.45">
      <c r="B126" s="501"/>
      <c r="C126" s="391"/>
      <c r="D126" s="392"/>
      <c r="E126" s="392"/>
      <c r="F126" s="392"/>
      <c r="G126" s="392"/>
      <c r="H126" s="392"/>
      <c r="I126" s="392"/>
      <c r="J126" s="392"/>
      <c r="K126" s="392"/>
      <c r="L126" s="625"/>
    </row>
    <row r="127" spans="2:12" ht="16" customHeight="1" x14ac:dyDescent="0.45">
      <c r="B127" s="617"/>
      <c r="C127" s="401"/>
      <c r="D127" s="402"/>
      <c r="E127" s="402"/>
      <c r="F127" s="402"/>
      <c r="G127" s="402"/>
      <c r="H127" s="402"/>
      <c r="I127" s="402"/>
      <c r="J127" s="402"/>
      <c r="K127" s="402"/>
      <c r="L127" s="625"/>
    </row>
    <row r="128" spans="2:12" ht="16" customHeight="1" x14ac:dyDescent="0.45">
      <c r="B128" s="501"/>
      <c r="C128" s="391"/>
      <c r="D128" s="392"/>
      <c r="E128" s="392"/>
      <c r="F128" s="392"/>
      <c r="G128" s="392"/>
      <c r="H128" s="392"/>
      <c r="I128" s="392"/>
      <c r="J128" s="392"/>
      <c r="K128" s="392"/>
      <c r="L128" s="625"/>
    </row>
    <row r="129" spans="2:12" ht="16" customHeight="1" x14ac:dyDescent="0.45">
      <c r="B129" s="617"/>
      <c r="C129" s="401"/>
      <c r="D129" s="402"/>
      <c r="E129" s="402"/>
      <c r="F129" s="402"/>
      <c r="G129" s="402"/>
      <c r="H129" s="402"/>
      <c r="I129" s="402"/>
      <c r="J129" s="402"/>
      <c r="K129" s="402"/>
      <c r="L129" s="625"/>
    </row>
    <row r="130" spans="2:12" ht="16" customHeight="1" x14ac:dyDescent="0.45">
      <c r="B130" s="501"/>
      <c r="C130" s="391"/>
      <c r="D130" s="392"/>
      <c r="E130" s="392"/>
      <c r="F130" s="392"/>
      <c r="G130" s="392"/>
      <c r="H130" s="392"/>
      <c r="I130" s="392"/>
      <c r="J130" s="392"/>
      <c r="K130" s="392"/>
      <c r="L130" s="625"/>
    </row>
    <row r="131" spans="2:12" ht="16" customHeight="1" x14ac:dyDescent="0.45">
      <c r="B131" s="617"/>
      <c r="C131" s="401"/>
      <c r="D131" s="402"/>
      <c r="E131" s="402"/>
      <c r="F131" s="402"/>
      <c r="G131" s="402"/>
      <c r="H131" s="402"/>
      <c r="I131" s="402"/>
      <c r="J131" s="402"/>
      <c r="K131" s="402"/>
      <c r="L131" s="625"/>
    </row>
    <row r="132" spans="2:12" ht="16" customHeight="1" x14ac:dyDescent="0.45">
      <c r="B132" s="501"/>
      <c r="C132" s="391"/>
      <c r="D132" s="392"/>
      <c r="E132" s="392"/>
      <c r="F132" s="392"/>
      <c r="G132" s="392"/>
      <c r="H132" s="392"/>
      <c r="I132" s="392"/>
      <c r="J132" s="392"/>
      <c r="K132" s="392"/>
      <c r="L132" s="625"/>
    </row>
    <row r="133" spans="2:12" ht="16" customHeight="1" x14ac:dyDescent="0.45">
      <c r="B133" s="617"/>
      <c r="C133" s="401"/>
      <c r="D133" s="402"/>
      <c r="E133" s="402"/>
      <c r="F133" s="402"/>
      <c r="G133" s="402"/>
      <c r="H133" s="402"/>
      <c r="I133" s="402"/>
      <c r="J133" s="402"/>
      <c r="K133" s="402"/>
      <c r="L133" s="625"/>
    </row>
    <row r="134" spans="2:12" ht="16" customHeight="1" x14ac:dyDescent="0.45">
      <c r="B134" s="501"/>
      <c r="C134" s="391"/>
      <c r="D134" s="392"/>
      <c r="E134" s="392"/>
      <c r="F134" s="392"/>
      <c r="G134" s="392"/>
      <c r="H134" s="392"/>
      <c r="I134" s="392"/>
      <c r="J134" s="392"/>
      <c r="K134" s="392"/>
      <c r="L134" s="625"/>
    </row>
    <row r="135" spans="2:12" ht="16" customHeight="1" x14ac:dyDescent="0.45">
      <c r="B135" s="617"/>
      <c r="C135" s="401"/>
      <c r="D135" s="402"/>
      <c r="E135" s="402"/>
      <c r="F135" s="402"/>
      <c r="G135" s="402"/>
      <c r="H135" s="402"/>
      <c r="I135" s="402"/>
      <c r="J135" s="402"/>
      <c r="K135" s="402"/>
      <c r="L135" s="625"/>
    </row>
    <row r="136" spans="2:12" ht="16" customHeight="1" x14ac:dyDescent="0.45">
      <c r="B136" s="501"/>
      <c r="C136" s="391"/>
      <c r="D136" s="392"/>
      <c r="E136" s="392"/>
      <c r="F136" s="392"/>
      <c r="G136" s="392"/>
      <c r="H136" s="392"/>
      <c r="I136" s="392"/>
      <c r="J136" s="392"/>
      <c r="K136" s="392"/>
      <c r="L136" s="625"/>
    </row>
    <row r="137" spans="2:12" ht="16" customHeight="1" x14ac:dyDescent="0.45">
      <c r="B137" s="617"/>
      <c r="C137" s="401"/>
      <c r="D137" s="402"/>
      <c r="E137" s="402"/>
      <c r="F137" s="402"/>
      <c r="G137" s="402"/>
      <c r="H137" s="402"/>
      <c r="I137" s="402"/>
      <c r="J137" s="402"/>
      <c r="K137" s="402"/>
      <c r="L137" s="625"/>
    </row>
    <row r="138" spans="2:12" ht="16" customHeight="1" x14ac:dyDescent="0.45">
      <c r="B138" s="501"/>
      <c r="C138" s="391"/>
      <c r="D138" s="392"/>
      <c r="E138" s="392"/>
      <c r="F138" s="392"/>
      <c r="G138" s="392"/>
      <c r="H138" s="392"/>
      <c r="I138" s="392"/>
      <c r="J138" s="392"/>
      <c r="K138" s="392"/>
      <c r="L138" s="625"/>
    </row>
    <row r="139" spans="2:12" ht="16" customHeight="1" x14ac:dyDescent="0.45">
      <c r="B139" s="617"/>
      <c r="C139" s="401"/>
      <c r="D139" s="402"/>
      <c r="E139" s="402"/>
      <c r="F139" s="402"/>
      <c r="G139" s="402"/>
      <c r="H139" s="402"/>
      <c r="I139" s="402"/>
      <c r="J139" s="402"/>
      <c r="K139" s="402"/>
      <c r="L139" s="625"/>
    </row>
    <row r="140" spans="2:12" ht="16" customHeight="1" x14ac:dyDescent="0.45">
      <c r="B140" s="501"/>
      <c r="C140" s="391"/>
      <c r="D140" s="392"/>
      <c r="E140" s="392"/>
      <c r="F140" s="392"/>
      <c r="G140" s="392"/>
      <c r="H140" s="392"/>
      <c r="I140" s="392"/>
      <c r="J140" s="392"/>
      <c r="K140" s="392"/>
      <c r="L140" s="625"/>
    </row>
    <row r="141" spans="2:12" ht="16" customHeight="1" x14ac:dyDescent="0.45">
      <c r="B141" s="617"/>
      <c r="C141" s="401"/>
      <c r="D141" s="402"/>
      <c r="E141" s="402"/>
      <c r="F141" s="402"/>
      <c r="G141" s="402"/>
      <c r="H141" s="402"/>
      <c r="I141" s="402"/>
      <c r="J141" s="402"/>
      <c r="K141" s="402"/>
      <c r="L141" s="625"/>
    </row>
    <row r="142" spans="2:12" ht="16" customHeight="1" x14ac:dyDescent="0.45">
      <c r="B142" s="501"/>
      <c r="C142" s="391"/>
      <c r="D142" s="392"/>
      <c r="E142" s="392"/>
      <c r="F142" s="392"/>
      <c r="G142" s="392"/>
      <c r="H142" s="392"/>
      <c r="I142" s="392"/>
      <c r="J142" s="392"/>
      <c r="K142" s="392"/>
      <c r="L142" s="625"/>
    </row>
    <row r="143" spans="2:12" ht="16" customHeight="1" x14ac:dyDescent="0.45">
      <c r="B143" s="617"/>
      <c r="C143" s="401"/>
      <c r="D143" s="402"/>
      <c r="E143" s="402"/>
      <c r="F143" s="402"/>
      <c r="G143" s="402"/>
      <c r="H143" s="402"/>
      <c r="I143" s="402"/>
      <c r="J143" s="402"/>
      <c r="K143" s="402"/>
      <c r="L143" s="625"/>
    </row>
    <row r="144" spans="2:12" ht="16" customHeight="1" x14ac:dyDescent="0.45">
      <c r="B144" s="501"/>
      <c r="C144" s="391"/>
      <c r="D144" s="392"/>
      <c r="E144" s="392"/>
      <c r="F144" s="392"/>
      <c r="G144" s="392"/>
      <c r="H144" s="392"/>
      <c r="I144" s="392"/>
      <c r="J144" s="392"/>
      <c r="K144" s="392"/>
      <c r="L144" s="625"/>
    </row>
    <row r="145" spans="2:12" ht="16" customHeight="1" x14ac:dyDescent="0.45">
      <c r="B145" s="617"/>
      <c r="C145" s="401"/>
      <c r="D145" s="402"/>
      <c r="E145" s="402"/>
      <c r="F145" s="402"/>
      <c r="G145" s="402"/>
      <c r="H145" s="402"/>
      <c r="I145" s="402"/>
      <c r="J145" s="402"/>
      <c r="K145" s="402"/>
      <c r="L145" s="625"/>
    </row>
    <row r="146" spans="2:12" ht="16" customHeight="1" x14ac:dyDescent="0.45">
      <c r="B146" s="501"/>
      <c r="C146" s="391"/>
      <c r="D146" s="392"/>
      <c r="E146" s="392"/>
      <c r="F146" s="392"/>
      <c r="G146" s="392"/>
      <c r="H146" s="392"/>
      <c r="I146" s="392"/>
      <c r="J146" s="392"/>
      <c r="K146" s="392"/>
      <c r="L146" s="625"/>
    </row>
    <row r="147" spans="2:12" ht="16" customHeight="1" x14ac:dyDescent="0.45">
      <c r="B147" s="617"/>
      <c r="C147" s="401"/>
      <c r="D147" s="402"/>
      <c r="E147" s="402"/>
      <c r="F147" s="402"/>
      <c r="G147" s="402"/>
      <c r="H147" s="402"/>
      <c r="I147" s="402"/>
      <c r="J147" s="402"/>
      <c r="K147" s="402"/>
      <c r="L147" s="625"/>
    </row>
    <row r="148" spans="2:12" ht="16" customHeight="1" x14ac:dyDescent="0.45">
      <c r="B148" s="501"/>
      <c r="C148" s="391"/>
      <c r="D148" s="392"/>
      <c r="E148" s="392"/>
      <c r="F148" s="392"/>
      <c r="G148" s="392"/>
      <c r="H148" s="392"/>
      <c r="I148" s="392"/>
      <c r="J148" s="392"/>
      <c r="K148" s="392"/>
      <c r="L148" s="625"/>
    </row>
    <row r="149" spans="2:12" ht="16" customHeight="1" x14ac:dyDescent="0.45">
      <c r="B149" s="617"/>
      <c r="C149" s="401"/>
      <c r="D149" s="402"/>
      <c r="E149" s="402"/>
      <c r="F149" s="402"/>
      <c r="G149" s="402"/>
      <c r="H149" s="402"/>
      <c r="I149" s="402"/>
      <c r="J149" s="402"/>
      <c r="K149" s="402"/>
      <c r="L149" s="625"/>
    </row>
    <row r="150" spans="2:12" ht="16" customHeight="1" x14ac:dyDescent="0.45">
      <c r="B150" s="501"/>
      <c r="C150" s="391"/>
      <c r="D150" s="392"/>
      <c r="E150" s="392"/>
      <c r="F150" s="392"/>
      <c r="G150" s="392"/>
      <c r="H150" s="392"/>
      <c r="I150" s="392"/>
      <c r="J150" s="392"/>
      <c r="K150" s="392"/>
      <c r="L150" s="625"/>
    </row>
    <row r="151" spans="2:12" ht="16" customHeight="1" x14ac:dyDescent="0.45">
      <c r="B151" s="617"/>
      <c r="C151" s="401"/>
      <c r="D151" s="402"/>
      <c r="E151" s="402"/>
      <c r="F151" s="402"/>
      <c r="G151" s="402"/>
      <c r="H151" s="402"/>
      <c r="I151" s="402"/>
      <c r="J151" s="402"/>
      <c r="K151" s="402"/>
      <c r="L151" s="625"/>
    </row>
    <row r="152" spans="2:12" ht="16" customHeight="1" x14ac:dyDescent="0.45">
      <c r="B152" s="501"/>
      <c r="C152" s="391"/>
      <c r="D152" s="392"/>
      <c r="E152" s="392"/>
      <c r="F152" s="392"/>
      <c r="G152" s="392"/>
      <c r="H152" s="392"/>
      <c r="I152" s="392"/>
      <c r="J152" s="392"/>
      <c r="K152" s="392"/>
      <c r="L152" s="625"/>
    </row>
    <row r="153" spans="2:12" ht="16" customHeight="1" x14ac:dyDescent="0.45">
      <c r="B153" s="617"/>
      <c r="C153" s="401"/>
      <c r="D153" s="402"/>
      <c r="E153" s="402"/>
      <c r="F153" s="402"/>
      <c r="G153" s="402"/>
      <c r="H153" s="402"/>
      <c r="I153" s="402"/>
      <c r="J153" s="402"/>
      <c r="K153" s="402"/>
      <c r="L153" s="625"/>
    </row>
    <row r="154" spans="2:12" ht="16" customHeight="1" x14ac:dyDescent="0.45">
      <c r="B154" s="501"/>
      <c r="C154" s="391"/>
      <c r="D154" s="392"/>
      <c r="E154" s="392"/>
      <c r="F154" s="392"/>
      <c r="G154" s="392"/>
      <c r="H154" s="392"/>
      <c r="I154" s="392"/>
      <c r="J154" s="392"/>
      <c r="K154" s="392"/>
      <c r="L154" s="625"/>
    </row>
    <row r="155" spans="2:12" ht="16" customHeight="1" x14ac:dyDescent="0.45">
      <c r="B155" s="617"/>
      <c r="C155" s="401"/>
      <c r="D155" s="402"/>
      <c r="E155" s="402"/>
      <c r="F155" s="402"/>
      <c r="G155" s="402"/>
      <c r="H155" s="402"/>
      <c r="I155" s="402"/>
      <c r="J155" s="402"/>
      <c r="K155" s="402"/>
      <c r="L155" s="625"/>
    </row>
    <row r="156" spans="2:12" ht="16" customHeight="1" x14ac:dyDescent="0.45">
      <c r="B156" s="501"/>
      <c r="C156" s="391"/>
      <c r="D156" s="392"/>
      <c r="E156" s="392"/>
      <c r="F156" s="392"/>
      <c r="G156" s="392"/>
      <c r="H156" s="392"/>
      <c r="I156" s="392"/>
      <c r="J156" s="392"/>
      <c r="K156" s="392"/>
      <c r="L156" s="625"/>
    </row>
    <row r="157" spans="2:12" ht="16" customHeight="1" x14ac:dyDescent="0.45">
      <c r="B157" s="617"/>
      <c r="C157" s="401"/>
      <c r="D157" s="402"/>
      <c r="E157" s="402"/>
      <c r="F157" s="402"/>
      <c r="G157" s="402"/>
      <c r="H157" s="402"/>
      <c r="I157" s="402"/>
      <c r="J157" s="402"/>
      <c r="K157" s="402"/>
      <c r="L157" s="625"/>
    </row>
    <row r="158" spans="2:12" ht="16" customHeight="1" x14ac:dyDescent="0.45">
      <c r="B158" s="501"/>
      <c r="C158" s="391"/>
      <c r="D158" s="392"/>
      <c r="E158" s="392"/>
      <c r="F158" s="392"/>
      <c r="G158" s="392"/>
      <c r="H158" s="392"/>
      <c r="I158" s="392"/>
      <c r="J158" s="392"/>
      <c r="K158" s="392"/>
      <c r="L158" s="625"/>
    </row>
    <row r="159" spans="2:12" ht="16" customHeight="1" x14ac:dyDescent="0.45">
      <c r="B159" s="617"/>
      <c r="C159" s="401"/>
      <c r="D159" s="402"/>
      <c r="E159" s="402"/>
      <c r="F159" s="402"/>
      <c r="G159" s="402"/>
      <c r="H159" s="402"/>
      <c r="I159" s="402"/>
      <c r="J159" s="402"/>
      <c r="K159" s="402"/>
      <c r="L159" s="625"/>
    </row>
    <row r="160" spans="2:12" ht="16" customHeight="1" x14ac:dyDescent="0.45">
      <c r="B160" s="501"/>
      <c r="C160" s="391"/>
      <c r="D160" s="392"/>
      <c r="E160" s="392"/>
      <c r="F160" s="392"/>
      <c r="G160" s="392"/>
      <c r="H160" s="392"/>
      <c r="I160" s="392"/>
      <c r="J160" s="392"/>
      <c r="K160" s="392"/>
      <c r="L160" s="625"/>
    </row>
    <row r="161" spans="2:12" ht="16" customHeight="1" x14ac:dyDescent="0.45">
      <c r="B161" s="617"/>
      <c r="C161" s="401"/>
      <c r="D161" s="402"/>
      <c r="E161" s="402"/>
      <c r="F161" s="402"/>
      <c r="G161" s="402"/>
      <c r="H161" s="402"/>
      <c r="I161" s="402"/>
      <c r="J161" s="402"/>
      <c r="K161" s="402"/>
      <c r="L161" s="625"/>
    </row>
    <row r="162" spans="2:12" ht="16" customHeight="1" x14ac:dyDescent="0.45">
      <c r="B162" s="501"/>
      <c r="C162" s="391"/>
      <c r="D162" s="392"/>
      <c r="E162" s="392"/>
      <c r="F162" s="392"/>
      <c r="G162" s="392"/>
      <c r="H162" s="392"/>
      <c r="I162" s="392"/>
      <c r="J162" s="392"/>
      <c r="K162" s="392"/>
      <c r="L162" s="625"/>
    </row>
    <row r="163" spans="2:12" ht="16" customHeight="1" x14ac:dyDescent="0.45">
      <c r="B163" s="617"/>
      <c r="C163" s="401"/>
      <c r="D163" s="402"/>
      <c r="E163" s="402"/>
      <c r="F163" s="402"/>
      <c r="G163" s="402"/>
      <c r="H163" s="402"/>
      <c r="I163" s="402"/>
      <c r="J163" s="402"/>
      <c r="K163" s="402"/>
      <c r="L163" s="625"/>
    </row>
    <row r="164" spans="2:12" ht="16" customHeight="1" x14ac:dyDescent="0.45">
      <c r="B164" s="501"/>
      <c r="C164" s="391"/>
      <c r="D164" s="392"/>
      <c r="E164" s="392"/>
      <c r="F164" s="392"/>
      <c r="G164" s="392"/>
      <c r="H164" s="392"/>
      <c r="I164" s="392"/>
      <c r="J164" s="392"/>
      <c r="K164" s="392"/>
      <c r="L164" s="625"/>
    </row>
    <row r="165" spans="2:12" ht="16" customHeight="1" x14ac:dyDescent="0.45">
      <c r="B165" s="617"/>
      <c r="C165" s="401"/>
      <c r="D165" s="402"/>
      <c r="E165" s="402"/>
      <c r="F165" s="402"/>
      <c r="G165" s="402"/>
      <c r="H165" s="402"/>
      <c r="I165" s="402"/>
      <c r="J165" s="402"/>
      <c r="K165" s="402"/>
      <c r="L165" s="625"/>
    </row>
    <row r="166" spans="2:12" ht="16" customHeight="1" x14ac:dyDescent="0.45">
      <c r="B166" s="501"/>
      <c r="C166" s="391"/>
      <c r="D166" s="392"/>
      <c r="E166" s="392"/>
      <c r="F166" s="392"/>
      <c r="G166" s="392"/>
      <c r="H166" s="392"/>
      <c r="I166" s="392"/>
      <c r="J166" s="392"/>
      <c r="K166" s="392"/>
      <c r="L166" s="625"/>
    </row>
    <row r="167" spans="2:12" ht="16" customHeight="1" x14ac:dyDescent="0.45">
      <c r="B167" s="617"/>
      <c r="C167" s="401"/>
      <c r="D167" s="402"/>
      <c r="E167" s="402"/>
      <c r="F167" s="402"/>
      <c r="G167" s="402"/>
      <c r="H167" s="402"/>
      <c r="I167" s="402"/>
      <c r="J167" s="402"/>
      <c r="K167" s="402"/>
      <c r="L167" s="625"/>
    </row>
    <row r="168" spans="2:12" ht="16" customHeight="1" x14ac:dyDescent="0.45">
      <c r="B168" s="501"/>
      <c r="C168" s="391"/>
      <c r="D168" s="392"/>
      <c r="E168" s="392"/>
      <c r="F168" s="392"/>
      <c r="G168" s="392"/>
      <c r="H168" s="392"/>
      <c r="I168" s="392"/>
      <c r="J168" s="392"/>
      <c r="K168" s="392"/>
      <c r="L168" s="625"/>
    </row>
    <row r="169" spans="2:12" ht="16" customHeight="1" x14ac:dyDescent="0.45">
      <c r="B169" s="617"/>
      <c r="C169" s="401"/>
      <c r="D169" s="402"/>
      <c r="E169" s="402"/>
      <c r="F169" s="402"/>
      <c r="G169" s="402"/>
      <c r="H169" s="402"/>
      <c r="I169" s="402"/>
      <c r="J169" s="402"/>
      <c r="K169" s="402"/>
      <c r="L169" s="625"/>
    </row>
    <row r="170" spans="2:12" ht="16" customHeight="1" x14ac:dyDescent="0.45">
      <c r="B170" s="501"/>
      <c r="C170" s="391"/>
      <c r="D170" s="392"/>
      <c r="E170" s="392"/>
      <c r="F170" s="392"/>
      <c r="G170" s="392"/>
      <c r="H170" s="392"/>
      <c r="I170" s="392"/>
      <c r="J170" s="392"/>
      <c r="K170" s="392"/>
      <c r="L170" s="625"/>
    </row>
    <row r="171" spans="2:12" ht="16" customHeight="1" x14ac:dyDescent="0.45">
      <c r="B171" s="617"/>
      <c r="C171" s="401"/>
      <c r="D171" s="402"/>
      <c r="E171" s="402"/>
      <c r="F171" s="402"/>
      <c r="G171" s="402"/>
      <c r="H171" s="402"/>
      <c r="I171" s="402"/>
      <c r="J171" s="402"/>
      <c r="K171" s="402"/>
      <c r="L171" s="625"/>
    </row>
    <row r="172" spans="2:12" ht="16" customHeight="1" x14ac:dyDescent="0.45">
      <c r="B172" s="501"/>
      <c r="C172" s="391"/>
      <c r="D172" s="392"/>
      <c r="E172" s="392"/>
      <c r="F172" s="392"/>
      <c r="G172" s="392"/>
      <c r="H172" s="392"/>
      <c r="I172" s="392"/>
      <c r="J172" s="392"/>
      <c r="K172" s="392"/>
      <c r="L172" s="625"/>
    </row>
    <row r="173" spans="2:12" ht="16" customHeight="1" x14ac:dyDescent="0.45">
      <c r="B173" s="617"/>
      <c r="C173" s="401"/>
      <c r="D173" s="402"/>
      <c r="E173" s="402"/>
      <c r="F173" s="402"/>
      <c r="G173" s="402"/>
      <c r="H173" s="402"/>
      <c r="I173" s="402"/>
      <c r="J173" s="402"/>
      <c r="K173" s="402"/>
      <c r="L173" s="625"/>
    </row>
    <row r="174" spans="2:12" ht="16" customHeight="1" x14ac:dyDescent="0.45">
      <c r="B174" s="501"/>
      <c r="C174" s="391"/>
      <c r="D174" s="392"/>
      <c r="E174" s="392"/>
      <c r="F174" s="392"/>
      <c r="G174" s="392"/>
      <c r="H174" s="392"/>
      <c r="I174" s="392"/>
      <c r="J174" s="392"/>
      <c r="K174" s="392"/>
      <c r="L174" s="625"/>
    </row>
    <row r="175" spans="2:12" ht="16" customHeight="1" x14ac:dyDescent="0.45">
      <c r="B175" s="617"/>
      <c r="C175" s="401"/>
      <c r="D175" s="402"/>
      <c r="E175" s="402"/>
      <c r="F175" s="402"/>
      <c r="G175" s="402"/>
      <c r="H175" s="402"/>
      <c r="I175" s="402"/>
      <c r="J175" s="402"/>
      <c r="K175" s="402"/>
      <c r="L175" s="625"/>
    </row>
    <row r="176" spans="2:12" ht="16" customHeight="1" x14ac:dyDescent="0.45">
      <c r="B176" s="501"/>
      <c r="C176" s="391"/>
      <c r="D176" s="392"/>
      <c r="E176" s="392"/>
      <c r="F176" s="392"/>
      <c r="G176" s="392"/>
      <c r="H176" s="392"/>
      <c r="I176" s="392"/>
      <c r="J176" s="392"/>
      <c r="K176" s="392"/>
      <c r="L176" s="625"/>
    </row>
    <row r="177" spans="2:12" ht="16" customHeight="1" x14ac:dyDescent="0.45">
      <c r="B177" s="617"/>
      <c r="C177" s="401"/>
      <c r="D177" s="402"/>
      <c r="E177" s="402"/>
      <c r="F177" s="402"/>
      <c r="G177" s="402"/>
      <c r="H177" s="402"/>
      <c r="I177" s="402"/>
      <c r="J177" s="402"/>
      <c r="K177" s="402"/>
      <c r="L177" s="625"/>
    </row>
    <row r="178" spans="2:12" ht="16" customHeight="1" x14ac:dyDescent="0.45">
      <c r="B178" s="501"/>
      <c r="C178" s="391"/>
      <c r="D178" s="392"/>
      <c r="E178" s="392"/>
      <c r="F178" s="392"/>
      <c r="G178" s="392"/>
      <c r="H178" s="392"/>
      <c r="I178" s="392"/>
      <c r="J178" s="392"/>
      <c r="K178" s="392"/>
      <c r="L178" s="625"/>
    </row>
    <row r="179" spans="2:12" ht="16" customHeight="1" x14ac:dyDescent="0.45">
      <c r="B179" s="617"/>
      <c r="C179" s="401"/>
      <c r="D179" s="402"/>
      <c r="E179" s="402"/>
      <c r="F179" s="402"/>
      <c r="G179" s="402"/>
      <c r="H179" s="402"/>
      <c r="I179" s="402"/>
      <c r="J179" s="402"/>
      <c r="K179" s="402"/>
      <c r="L179" s="625"/>
    </row>
    <row r="180" spans="2:12" ht="16" customHeight="1" x14ac:dyDescent="0.45">
      <c r="B180" s="501"/>
      <c r="C180" s="391"/>
      <c r="D180" s="392"/>
      <c r="E180" s="392"/>
      <c r="F180" s="392"/>
      <c r="G180" s="392"/>
      <c r="H180" s="392"/>
      <c r="I180" s="392"/>
      <c r="J180" s="392"/>
      <c r="K180" s="392"/>
      <c r="L180" s="625"/>
    </row>
    <row r="181" spans="2:12" ht="16" customHeight="1" x14ac:dyDescent="0.45">
      <c r="B181" s="617"/>
      <c r="C181" s="401"/>
      <c r="D181" s="402"/>
      <c r="E181" s="402"/>
      <c r="F181" s="402"/>
      <c r="G181" s="402"/>
      <c r="H181" s="402"/>
      <c r="I181" s="402"/>
      <c r="J181" s="402"/>
      <c r="K181" s="402"/>
      <c r="L181" s="625"/>
    </row>
    <row r="182" spans="2:12" ht="16" customHeight="1" x14ac:dyDescent="0.45">
      <c r="B182" s="501"/>
      <c r="C182" s="391"/>
      <c r="D182" s="392"/>
      <c r="E182" s="392"/>
      <c r="F182" s="392"/>
      <c r="G182" s="392"/>
      <c r="H182" s="392"/>
      <c r="I182" s="392"/>
      <c r="J182" s="392"/>
      <c r="K182" s="392"/>
      <c r="L182" s="625"/>
    </row>
    <row r="183" spans="2:12" ht="16" customHeight="1" x14ac:dyDescent="0.45">
      <c r="B183" s="617"/>
      <c r="C183" s="401"/>
      <c r="D183" s="402"/>
      <c r="E183" s="402"/>
      <c r="F183" s="402"/>
      <c r="G183" s="402"/>
      <c r="H183" s="402"/>
      <c r="I183" s="402"/>
      <c r="J183" s="402"/>
      <c r="K183" s="402"/>
      <c r="L183" s="625"/>
    </row>
    <row r="184" spans="2:12" ht="16" customHeight="1" x14ac:dyDescent="0.45">
      <c r="B184" s="501"/>
      <c r="C184" s="391"/>
      <c r="D184" s="392"/>
      <c r="E184" s="392"/>
      <c r="F184" s="392"/>
      <c r="G184" s="392"/>
      <c r="H184" s="392"/>
      <c r="I184" s="392"/>
      <c r="J184" s="392"/>
      <c r="K184" s="392"/>
      <c r="L184" s="625"/>
    </row>
    <row r="185" spans="2:12" ht="16" customHeight="1" x14ac:dyDescent="0.45">
      <c r="B185" s="617"/>
      <c r="C185" s="401"/>
      <c r="D185" s="402"/>
      <c r="E185" s="402"/>
      <c r="F185" s="402"/>
      <c r="G185" s="402"/>
      <c r="H185" s="402"/>
      <c r="I185" s="402"/>
      <c r="J185" s="402"/>
      <c r="K185" s="402"/>
      <c r="L185" s="625"/>
    </row>
    <row r="186" spans="2:12" ht="16" customHeight="1" x14ac:dyDescent="0.45">
      <c r="B186" s="501"/>
      <c r="C186" s="391"/>
      <c r="D186" s="392"/>
      <c r="E186" s="392"/>
      <c r="F186" s="392"/>
      <c r="G186" s="392"/>
      <c r="H186" s="392"/>
      <c r="I186" s="392"/>
      <c r="J186" s="392"/>
      <c r="K186" s="392"/>
      <c r="L186" s="625"/>
    </row>
    <row r="187" spans="2:12" ht="16" customHeight="1" x14ac:dyDescent="0.45">
      <c r="B187" s="617"/>
      <c r="C187" s="401"/>
      <c r="D187" s="402"/>
      <c r="E187" s="402"/>
      <c r="F187" s="402"/>
      <c r="G187" s="402"/>
      <c r="H187" s="402"/>
      <c r="I187" s="402"/>
      <c r="J187" s="402"/>
      <c r="K187" s="402"/>
      <c r="L187" s="625"/>
    </row>
    <row r="188" spans="2:12" ht="16" customHeight="1" x14ac:dyDescent="0.45">
      <c r="B188" s="501"/>
      <c r="C188" s="391"/>
      <c r="D188" s="392"/>
      <c r="E188" s="392"/>
      <c r="F188" s="392"/>
      <c r="G188" s="392"/>
      <c r="H188" s="392"/>
      <c r="I188" s="392"/>
      <c r="J188" s="392"/>
      <c r="K188" s="392"/>
      <c r="L188" s="625"/>
    </row>
    <row r="189" spans="2:12" ht="16" customHeight="1" x14ac:dyDescent="0.45">
      <c r="B189" s="617"/>
      <c r="C189" s="401"/>
      <c r="D189" s="402"/>
      <c r="E189" s="402"/>
      <c r="F189" s="402"/>
      <c r="G189" s="402"/>
      <c r="H189" s="402"/>
      <c r="I189" s="402"/>
      <c r="J189" s="402"/>
      <c r="K189" s="402"/>
      <c r="L189" s="625"/>
    </row>
    <row r="190" spans="2:12" ht="16" customHeight="1" x14ac:dyDescent="0.45">
      <c r="B190" s="501"/>
      <c r="C190" s="391"/>
      <c r="D190" s="392"/>
      <c r="E190" s="392"/>
      <c r="F190" s="392"/>
      <c r="G190" s="392"/>
      <c r="H190" s="392"/>
      <c r="I190" s="392"/>
      <c r="J190" s="392"/>
      <c r="K190" s="392"/>
      <c r="L190" s="625"/>
    </row>
    <row r="191" spans="2:12" ht="16" customHeight="1" x14ac:dyDescent="0.45">
      <c r="B191" s="617"/>
      <c r="C191" s="401"/>
      <c r="D191" s="402"/>
      <c r="E191" s="402"/>
      <c r="F191" s="402"/>
      <c r="G191" s="402"/>
      <c r="H191" s="402"/>
      <c r="I191" s="402"/>
      <c r="J191" s="402"/>
      <c r="K191" s="402"/>
      <c r="L191" s="625"/>
    </row>
    <row r="192" spans="2:12" ht="16" customHeight="1" x14ac:dyDescent="0.45">
      <c r="B192" s="501"/>
      <c r="C192" s="391"/>
      <c r="D192" s="392"/>
      <c r="E192" s="392"/>
      <c r="F192" s="392"/>
      <c r="G192" s="392"/>
      <c r="H192" s="392"/>
      <c r="I192" s="392"/>
      <c r="J192" s="392"/>
      <c r="K192" s="392"/>
      <c r="L192" s="625"/>
    </row>
    <row r="193" spans="2:12" ht="16" customHeight="1" x14ac:dyDescent="0.45">
      <c r="B193" s="617"/>
      <c r="C193" s="401"/>
      <c r="D193" s="402"/>
      <c r="E193" s="402"/>
      <c r="F193" s="402"/>
      <c r="G193" s="402"/>
      <c r="H193" s="402"/>
      <c r="I193" s="402"/>
      <c r="J193" s="402"/>
      <c r="K193" s="402"/>
      <c r="L193" s="625"/>
    </row>
    <row r="194" spans="2:12" ht="16" customHeight="1" x14ac:dyDescent="0.45">
      <c r="B194" s="501"/>
      <c r="C194" s="391"/>
      <c r="D194" s="392"/>
      <c r="E194" s="392"/>
      <c r="F194" s="392"/>
      <c r="G194" s="392"/>
      <c r="H194" s="392"/>
      <c r="I194" s="392"/>
      <c r="J194" s="392"/>
      <c r="K194" s="392"/>
      <c r="L194" s="625"/>
    </row>
    <row r="195" spans="2:12" ht="16" customHeight="1" x14ac:dyDescent="0.45">
      <c r="B195" s="617"/>
      <c r="C195" s="401"/>
      <c r="D195" s="402"/>
      <c r="E195" s="402"/>
      <c r="F195" s="402"/>
      <c r="G195" s="402"/>
      <c r="H195" s="402"/>
      <c r="I195" s="402"/>
      <c r="J195" s="402"/>
      <c r="K195" s="402"/>
      <c r="L195" s="625"/>
    </row>
    <row r="196" spans="2:12" ht="16" customHeight="1" x14ac:dyDescent="0.45">
      <c r="B196" s="501"/>
      <c r="C196" s="391"/>
      <c r="D196" s="392"/>
      <c r="E196" s="392"/>
      <c r="F196" s="392"/>
      <c r="G196" s="392"/>
      <c r="H196" s="392"/>
      <c r="I196" s="392"/>
      <c r="J196" s="392"/>
      <c r="K196" s="392"/>
      <c r="L196" s="625"/>
    </row>
    <row r="197" spans="2:12" ht="16" customHeight="1" x14ac:dyDescent="0.45">
      <c r="B197" s="617"/>
      <c r="C197" s="401"/>
      <c r="D197" s="402"/>
      <c r="E197" s="402"/>
      <c r="F197" s="402"/>
      <c r="G197" s="402"/>
      <c r="H197" s="402"/>
      <c r="I197" s="402"/>
      <c r="J197" s="402"/>
      <c r="K197" s="402"/>
      <c r="L197" s="625"/>
    </row>
    <row r="198" spans="2:12" ht="16" customHeight="1" x14ac:dyDescent="0.45">
      <c r="B198" s="501"/>
      <c r="C198" s="391"/>
      <c r="D198" s="392"/>
      <c r="E198" s="392"/>
      <c r="F198" s="392"/>
      <c r="G198" s="392"/>
      <c r="H198" s="392"/>
      <c r="I198" s="392"/>
      <c r="J198" s="392"/>
      <c r="K198" s="392"/>
      <c r="L198" s="625"/>
    </row>
    <row r="199" spans="2:12" ht="16" customHeight="1" x14ac:dyDescent="0.45">
      <c r="B199" s="617"/>
      <c r="C199" s="401"/>
      <c r="D199" s="402"/>
      <c r="E199" s="402"/>
      <c r="F199" s="402"/>
      <c r="G199" s="402"/>
      <c r="H199" s="402"/>
      <c r="I199" s="402"/>
      <c r="J199" s="402"/>
      <c r="K199" s="402"/>
      <c r="L199" s="625"/>
    </row>
    <row r="200" spans="2:12" ht="16" customHeight="1" x14ac:dyDescent="0.45">
      <c r="B200" s="501"/>
      <c r="C200" s="391"/>
      <c r="D200" s="392"/>
      <c r="E200" s="392"/>
      <c r="F200" s="392"/>
      <c r="G200" s="392"/>
      <c r="H200" s="392"/>
      <c r="I200" s="392"/>
      <c r="J200" s="392"/>
      <c r="K200" s="392"/>
      <c r="L200" s="625"/>
    </row>
    <row r="201" spans="2:12" ht="16" customHeight="1" x14ac:dyDescent="0.45">
      <c r="B201" s="617"/>
      <c r="C201" s="401"/>
      <c r="D201" s="402"/>
      <c r="E201" s="402"/>
      <c r="F201" s="402"/>
      <c r="G201" s="402"/>
      <c r="H201" s="402"/>
      <c r="I201" s="402"/>
      <c r="J201" s="402"/>
      <c r="K201" s="402"/>
      <c r="L201" s="625"/>
    </row>
    <row r="202" spans="2:12" ht="16" customHeight="1" x14ac:dyDescent="0.45">
      <c r="B202" s="501"/>
      <c r="C202" s="391"/>
      <c r="D202" s="392"/>
      <c r="E202" s="392"/>
      <c r="F202" s="392"/>
      <c r="G202" s="392"/>
      <c r="H202" s="392"/>
      <c r="I202" s="392"/>
      <c r="J202" s="392"/>
      <c r="K202" s="392"/>
      <c r="L202" s="625"/>
    </row>
    <row r="203" spans="2:12" ht="16" customHeight="1" x14ac:dyDescent="0.45">
      <c r="B203" s="617"/>
      <c r="C203" s="401"/>
      <c r="D203" s="402"/>
      <c r="E203" s="402"/>
      <c r="F203" s="402"/>
      <c r="G203" s="402"/>
      <c r="H203" s="402"/>
      <c r="I203" s="402"/>
      <c r="J203" s="402"/>
      <c r="K203" s="402"/>
      <c r="L203" s="625"/>
    </row>
    <row r="204" spans="2:12" ht="16" customHeight="1" x14ac:dyDescent="0.45">
      <c r="B204" s="501"/>
      <c r="C204" s="391"/>
      <c r="D204" s="392"/>
      <c r="E204" s="392"/>
      <c r="F204" s="392"/>
      <c r="G204" s="392"/>
      <c r="H204" s="392"/>
      <c r="I204" s="392"/>
      <c r="J204" s="392"/>
      <c r="K204" s="392"/>
      <c r="L204" s="625"/>
    </row>
    <row r="205" spans="2:12" ht="16" customHeight="1" x14ac:dyDescent="0.45">
      <c r="B205" s="617"/>
      <c r="C205" s="401"/>
      <c r="D205" s="402"/>
      <c r="E205" s="402"/>
      <c r="F205" s="402"/>
      <c r="G205" s="402"/>
      <c r="H205" s="402"/>
      <c r="I205" s="402"/>
      <c r="J205" s="402"/>
      <c r="K205" s="402"/>
      <c r="L205" s="625"/>
    </row>
    <row r="206" spans="2:12" ht="16" customHeight="1" x14ac:dyDescent="0.45">
      <c r="B206" s="501"/>
      <c r="C206" s="391"/>
      <c r="D206" s="392"/>
      <c r="E206" s="392"/>
      <c r="F206" s="392"/>
      <c r="G206" s="392"/>
      <c r="H206" s="392"/>
      <c r="I206" s="392"/>
      <c r="J206" s="392"/>
      <c r="K206" s="392"/>
      <c r="L206" s="625"/>
    </row>
    <row r="207" spans="2:12" ht="16" customHeight="1" x14ac:dyDescent="0.45">
      <c r="B207" s="617"/>
      <c r="C207" s="401"/>
      <c r="D207" s="402"/>
      <c r="E207" s="402"/>
      <c r="F207" s="402"/>
      <c r="G207" s="402"/>
      <c r="H207" s="402"/>
      <c r="I207" s="402"/>
      <c r="J207" s="402"/>
      <c r="K207" s="402"/>
      <c r="L207" s="625"/>
    </row>
    <row r="208" spans="2:12" ht="16" customHeight="1" x14ac:dyDescent="0.45">
      <c r="B208" s="501"/>
      <c r="C208" s="391"/>
      <c r="D208" s="392"/>
      <c r="E208" s="392"/>
      <c r="F208" s="392"/>
      <c r="G208" s="392"/>
      <c r="H208" s="392"/>
      <c r="I208" s="392"/>
      <c r="J208" s="392"/>
      <c r="K208" s="392"/>
      <c r="L208" s="625"/>
    </row>
    <row r="209" spans="2:12" ht="16" customHeight="1" x14ac:dyDescent="0.45">
      <c r="B209" s="617"/>
      <c r="C209" s="401"/>
      <c r="D209" s="402"/>
      <c r="E209" s="402"/>
      <c r="F209" s="402"/>
      <c r="G209" s="402"/>
      <c r="H209" s="402"/>
      <c r="I209" s="402"/>
      <c r="J209" s="402"/>
      <c r="K209" s="402"/>
      <c r="L209" s="625"/>
    </row>
    <row r="210" spans="2:12" ht="16" customHeight="1" x14ac:dyDescent="0.45">
      <c r="B210" s="501"/>
      <c r="C210" s="391"/>
      <c r="D210" s="392"/>
      <c r="E210" s="392"/>
      <c r="F210" s="392"/>
      <c r="G210" s="392"/>
      <c r="H210" s="392"/>
      <c r="I210" s="392"/>
      <c r="J210" s="392"/>
      <c r="K210" s="392"/>
      <c r="L210" s="625"/>
    </row>
    <row r="211" spans="2:12" ht="16" customHeight="1" x14ac:dyDescent="0.45">
      <c r="B211" s="617"/>
      <c r="C211" s="401"/>
      <c r="D211" s="402"/>
      <c r="E211" s="402"/>
      <c r="F211" s="402"/>
      <c r="G211" s="402"/>
      <c r="H211" s="402"/>
      <c r="I211" s="402"/>
      <c r="J211" s="402"/>
      <c r="K211" s="402"/>
      <c r="L211" s="625"/>
    </row>
    <row r="212" spans="2:12" ht="16" customHeight="1" x14ac:dyDescent="0.45">
      <c r="B212" s="501"/>
      <c r="C212" s="391"/>
      <c r="D212" s="392"/>
      <c r="E212" s="392"/>
      <c r="F212" s="392"/>
      <c r="G212" s="392"/>
      <c r="H212" s="392"/>
      <c r="I212" s="392"/>
      <c r="J212" s="392"/>
      <c r="K212" s="392"/>
      <c r="L212" s="625"/>
    </row>
    <row r="213" spans="2:12" ht="16" customHeight="1" x14ac:dyDescent="0.45">
      <c r="B213" s="617"/>
      <c r="C213" s="401"/>
      <c r="D213" s="402"/>
      <c r="E213" s="402"/>
      <c r="F213" s="402"/>
      <c r="G213" s="402"/>
      <c r="H213" s="402"/>
      <c r="I213" s="402"/>
      <c r="J213" s="402"/>
      <c r="K213" s="402"/>
      <c r="L213" s="625"/>
    </row>
    <row r="214" spans="2:12" ht="16" customHeight="1" x14ac:dyDescent="0.45">
      <c r="B214" s="501"/>
      <c r="C214" s="391"/>
      <c r="D214" s="392"/>
      <c r="E214" s="392"/>
      <c r="F214" s="392"/>
      <c r="G214" s="392"/>
      <c r="H214" s="392"/>
      <c r="I214" s="392"/>
      <c r="J214" s="392"/>
      <c r="K214" s="392"/>
      <c r="L214" s="625"/>
    </row>
    <row r="215" spans="2:12" ht="16" customHeight="1" x14ac:dyDescent="0.45">
      <c r="B215" s="617"/>
      <c r="C215" s="401"/>
      <c r="D215" s="402"/>
      <c r="E215" s="402"/>
      <c r="F215" s="402"/>
      <c r="G215" s="402"/>
      <c r="H215" s="402"/>
      <c r="I215" s="402"/>
      <c r="J215" s="402"/>
      <c r="K215" s="402"/>
      <c r="L215" s="625"/>
    </row>
    <row r="216" spans="2:12" ht="16" customHeight="1" x14ac:dyDescent="0.45">
      <c r="B216" s="501"/>
      <c r="C216" s="391"/>
      <c r="D216" s="392"/>
      <c r="E216" s="392"/>
      <c r="F216" s="392"/>
      <c r="G216" s="392"/>
      <c r="H216" s="392"/>
      <c r="I216" s="392"/>
      <c r="J216" s="392"/>
      <c r="K216" s="392"/>
      <c r="L216" s="625"/>
    </row>
    <row r="217" spans="2:12" ht="16" customHeight="1" x14ac:dyDescent="0.45">
      <c r="B217" s="617"/>
      <c r="C217" s="401"/>
      <c r="D217" s="402"/>
      <c r="E217" s="402"/>
      <c r="F217" s="402"/>
      <c r="G217" s="402"/>
      <c r="H217" s="402"/>
      <c r="I217" s="402"/>
      <c r="J217" s="402"/>
      <c r="K217" s="402"/>
      <c r="L217" s="625"/>
    </row>
    <row r="218" spans="2:12" ht="16" customHeight="1" x14ac:dyDescent="0.45">
      <c r="B218" s="501"/>
      <c r="C218" s="391"/>
      <c r="D218" s="392"/>
      <c r="E218" s="392"/>
      <c r="F218" s="392"/>
      <c r="G218" s="392"/>
      <c r="H218" s="392"/>
      <c r="I218" s="392"/>
      <c r="J218" s="392"/>
      <c r="K218" s="392"/>
      <c r="L218" s="625"/>
    </row>
    <row r="219" spans="2:12" ht="16" customHeight="1" x14ac:dyDescent="0.45">
      <c r="B219" s="617"/>
      <c r="C219" s="401"/>
      <c r="D219" s="402"/>
      <c r="E219" s="402"/>
      <c r="F219" s="402"/>
      <c r="G219" s="402"/>
      <c r="H219" s="402"/>
      <c r="I219" s="402"/>
      <c r="J219" s="402"/>
      <c r="K219" s="402"/>
      <c r="L219" s="625"/>
    </row>
    <row r="220" spans="2:12" ht="16" customHeight="1" x14ac:dyDescent="0.45">
      <c r="B220" s="501"/>
      <c r="C220" s="391"/>
      <c r="D220" s="392"/>
      <c r="E220" s="392"/>
      <c r="F220" s="392"/>
      <c r="G220" s="392"/>
      <c r="H220" s="392"/>
      <c r="I220" s="392"/>
      <c r="J220" s="392"/>
      <c r="K220" s="392"/>
      <c r="L220" s="625"/>
    </row>
    <row r="221" spans="2:12" ht="16" customHeight="1" x14ac:dyDescent="0.45">
      <c r="B221" s="617"/>
      <c r="C221" s="401"/>
      <c r="D221" s="402"/>
      <c r="E221" s="402"/>
      <c r="F221" s="402"/>
      <c r="G221" s="402"/>
      <c r="H221" s="402"/>
      <c r="I221" s="402"/>
      <c r="J221" s="402"/>
      <c r="K221" s="402"/>
      <c r="L221" s="625"/>
    </row>
    <row r="222" spans="2:12" ht="16" customHeight="1" x14ac:dyDescent="0.45">
      <c r="B222" s="501"/>
      <c r="C222" s="391"/>
      <c r="D222" s="392"/>
      <c r="E222" s="392"/>
      <c r="F222" s="392"/>
      <c r="G222" s="392"/>
      <c r="H222" s="392"/>
      <c r="I222" s="392"/>
      <c r="J222" s="392"/>
      <c r="K222" s="392"/>
      <c r="L222" s="625"/>
    </row>
    <row r="223" spans="2:12" ht="16" customHeight="1" x14ac:dyDescent="0.45">
      <c r="B223" s="617"/>
      <c r="C223" s="401"/>
      <c r="D223" s="402"/>
      <c r="E223" s="402"/>
      <c r="F223" s="402"/>
      <c r="G223" s="402"/>
      <c r="H223" s="402"/>
      <c r="I223" s="402"/>
      <c r="J223" s="402"/>
      <c r="K223" s="402"/>
      <c r="L223" s="625"/>
    </row>
    <row r="224" spans="2:12" ht="16" customHeight="1" x14ac:dyDescent="0.45">
      <c r="B224" s="501"/>
      <c r="C224" s="391"/>
      <c r="D224" s="392"/>
      <c r="E224" s="392"/>
      <c r="F224" s="392"/>
      <c r="G224" s="392"/>
      <c r="H224" s="392"/>
      <c r="I224" s="392"/>
      <c r="J224" s="392"/>
      <c r="K224" s="392"/>
      <c r="L224" s="625"/>
    </row>
    <row r="225" spans="2:12" ht="16" customHeight="1" x14ac:dyDescent="0.45">
      <c r="B225" s="617"/>
      <c r="C225" s="401"/>
      <c r="D225" s="402"/>
      <c r="E225" s="402"/>
      <c r="F225" s="402"/>
      <c r="G225" s="402"/>
      <c r="H225" s="402"/>
      <c r="I225" s="402"/>
      <c r="J225" s="402"/>
      <c r="K225" s="402"/>
      <c r="L225" s="625"/>
    </row>
    <row r="226" spans="2:12" ht="16" customHeight="1" x14ac:dyDescent="0.45">
      <c r="B226" s="501"/>
      <c r="C226" s="391"/>
      <c r="D226" s="392"/>
      <c r="E226" s="392"/>
      <c r="F226" s="392"/>
      <c r="G226" s="392"/>
      <c r="H226" s="392"/>
      <c r="I226" s="392"/>
      <c r="J226" s="392"/>
      <c r="K226" s="392"/>
      <c r="L226" s="625"/>
    </row>
    <row r="227" spans="2:12" ht="16" customHeight="1" x14ac:dyDescent="0.45">
      <c r="B227" s="617"/>
      <c r="C227" s="401"/>
      <c r="D227" s="402"/>
      <c r="E227" s="402"/>
      <c r="F227" s="402"/>
      <c r="G227" s="402"/>
      <c r="H227" s="402"/>
      <c r="I227" s="402"/>
      <c r="J227" s="402"/>
      <c r="K227" s="402"/>
      <c r="L227" s="625"/>
    </row>
    <row r="228" spans="2:12" ht="16" customHeight="1" x14ac:dyDescent="0.45">
      <c r="B228" s="501"/>
      <c r="C228" s="391"/>
      <c r="D228" s="392"/>
      <c r="E228" s="392"/>
      <c r="F228" s="392"/>
      <c r="G228" s="392"/>
      <c r="H228" s="392"/>
      <c r="I228" s="392"/>
      <c r="J228" s="392"/>
      <c r="K228" s="392"/>
      <c r="L228" s="625"/>
    </row>
    <row r="229" spans="2:12" ht="16" customHeight="1" x14ac:dyDescent="0.45">
      <c r="B229" s="617"/>
      <c r="C229" s="401"/>
      <c r="D229" s="402"/>
      <c r="E229" s="402"/>
      <c r="F229" s="402"/>
      <c r="G229" s="402"/>
      <c r="H229" s="402"/>
      <c r="I229" s="402"/>
      <c r="J229" s="402"/>
      <c r="K229" s="402"/>
      <c r="L229" s="625"/>
    </row>
    <row r="230" spans="2:12" ht="16" customHeight="1" x14ac:dyDescent="0.45">
      <c r="B230" s="501"/>
      <c r="C230" s="391"/>
      <c r="D230" s="392"/>
      <c r="E230" s="392"/>
      <c r="F230" s="392"/>
      <c r="G230" s="392"/>
      <c r="H230" s="392"/>
      <c r="I230" s="392"/>
      <c r="J230" s="392"/>
      <c r="K230" s="392"/>
      <c r="L230" s="625"/>
    </row>
    <row r="231" spans="2:12" ht="16" customHeight="1" x14ac:dyDescent="0.45">
      <c r="B231" s="617"/>
      <c r="C231" s="401"/>
      <c r="D231" s="402"/>
      <c r="E231" s="402"/>
      <c r="F231" s="402"/>
      <c r="G231" s="402"/>
      <c r="H231" s="402"/>
      <c r="I231" s="402"/>
      <c r="J231" s="402"/>
      <c r="K231" s="402"/>
      <c r="L231" s="625"/>
    </row>
    <row r="232" spans="2:12" ht="16" customHeight="1" x14ac:dyDescent="0.45">
      <c r="B232" s="501"/>
      <c r="C232" s="391"/>
      <c r="D232" s="392"/>
      <c r="E232" s="392"/>
      <c r="F232" s="392"/>
      <c r="G232" s="392"/>
      <c r="H232" s="392"/>
      <c r="I232" s="392"/>
      <c r="J232" s="392"/>
      <c r="K232" s="392"/>
      <c r="L232" s="625"/>
    </row>
    <row r="233" spans="2:12" ht="16" customHeight="1" x14ac:dyDescent="0.45">
      <c r="B233" s="617"/>
      <c r="C233" s="401"/>
      <c r="D233" s="402"/>
      <c r="E233" s="402"/>
      <c r="F233" s="402"/>
      <c r="G233" s="402"/>
      <c r="H233" s="402"/>
      <c r="I233" s="402"/>
      <c r="J233" s="402"/>
      <c r="K233" s="402"/>
      <c r="L233" s="625"/>
    </row>
    <row r="234" spans="2:12" ht="16" customHeight="1" x14ac:dyDescent="0.45">
      <c r="B234" s="501"/>
      <c r="C234" s="391"/>
      <c r="D234" s="392"/>
      <c r="E234" s="392"/>
      <c r="F234" s="392"/>
      <c r="G234" s="392"/>
      <c r="H234" s="392"/>
      <c r="I234" s="392"/>
      <c r="J234" s="392"/>
      <c r="K234" s="392"/>
      <c r="L234" s="625"/>
    </row>
    <row r="235" spans="2:12" ht="16" customHeight="1" x14ac:dyDescent="0.45">
      <c r="B235" s="617"/>
      <c r="C235" s="401"/>
      <c r="D235" s="402"/>
      <c r="E235" s="402"/>
      <c r="F235" s="402"/>
      <c r="G235" s="402"/>
      <c r="H235" s="402"/>
      <c r="I235" s="402"/>
      <c r="J235" s="402"/>
      <c r="K235" s="402"/>
      <c r="L235" s="625"/>
    </row>
    <row r="236" spans="2:12" ht="16" customHeight="1" x14ac:dyDescent="0.45">
      <c r="B236" s="501"/>
      <c r="C236" s="391"/>
      <c r="D236" s="392"/>
      <c r="E236" s="392"/>
      <c r="F236" s="392"/>
      <c r="G236" s="392"/>
      <c r="H236" s="392"/>
      <c r="I236" s="392"/>
      <c r="J236" s="392"/>
      <c r="K236" s="392"/>
      <c r="L236" s="625"/>
    </row>
    <row r="237" spans="2:12" ht="16" customHeight="1" x14ac:dyDescent="0.45">
      <c r="B237" s="617"/>
      <c r="C237" s="401"/>
      <c r="D237" s="402"/>
      <c r="E237" s="402"/>
      <c r="F237" s="402"/>
      <c r="G237" s="402"/>
      <c r="H237" s="402"/>
      <c r="I237" s="402"/>
      <c r="J237" s="402"/>
      <c r="K237" s="402"/>
      <c r="L237" s="625"/>
    </row>
    <row r="238" spans="2:12" ht="16" customHeight="1" x14ac:dyDescent="0.45">
      <c r="B238" s="501"/>
      <c r="C238" s="391"/>
      <c r="D238" s="392"/>
      <c r="E238" s="392"/>
      <c r="F238" s="392"/>
      <c r="G238" s="392"/>
      <c r="H238" s="392"/>
      <c r="I238" s="392"/>
      <c r="J238" s="392"/>
      <c r="K238" s="392"/>
      <c r="L238" s="625"/>
    </row>
    <row r="239" spans="2:12" ht="16" customHeight="1" x14ac:dyDescent="0.45">
      <c r="B239" s="617"/>
      <c r="C239" s="401"/>
      <c r="D239" s="402"/>
      <c r="E239" s="402"/>
      <c r="F239" s="402"/>
      <c r="G239" s="402"/>
      <c r="H239" s="402"/>
      <c r="I239" s="402"/>
      <c r="J239" s="402"/>
      <c r="K239" s="402"/>
      <c r="L239" s="625"/>
    </row>
    <row r="240" spans="2:12" ht="16" customHeight="1" x14ac:dyDescent="0.45">
      <c r="B240" s="501"/>
      <c r="C240" s="391"/>
      <c r="D240" s="392"/>
      <c r="E240" s="392"/>
      <c r="F240" s="392"/>
      <c r="G240" s="392"/>
      <c r="H240" s="392"/>
      <c r="I240" s="392"/>
      <c r="J240" s="392"/>
      <c r="K240" s="392"/>
      <c r="L240" s="625"/>
    </row>
    <row r="241" spans="2:12" ht="16" customHeight="1" x14ac:dyDescent="0.45">
      <c r="B241" s="617"/>
      <c r="C241" s="401"/>
      <c r="D241" s="402"/>
      <c r="E241" s="402"/>
      <c r="F241" s="402"/>
      <c r="G241" s="402"/>
      <c r="H241" s="402"/>
      <c r="I241" s="402"/>
      <c r="J241" s="402"/>
      <c r="K241" s="402"/>
      <c r="L241" s="625"/>
    </row>
    <row r="242" spans="2:12" ht="16" customHeight="1" x14ac:dyDescent="0.45">
      <c r="B242" s="501"/>
      <c r="C242" s="391"/>
      <c r="D242" s="392"/>
      <c r="E242" s="392"/>
      <c r="F242" s="392"/>
      <c r="G242" s="392"/>
      <c r="H242" s="392"/>
      <c r="I242" s="392"/>
      <c r="J242" s="392"/>
      <c r="K242" s="392"/>
      <c r="L242" s="625"/>
    </row>
    <row r="243" spans="2:12" ht="16" customHeight="1" x14ac:dyDescent="0.45">
      <c r="B243" s="617"/>
      <c r="C243" s="401"/>
      <c r="D243" s="402"/>
      <c r="E243" s="402"/>
      <c r="F243" s="402"/>
      <c r="G243" s="402"/>
      <c r="H243" s="402"/>
      <c r="I243" s="402"/>
      <c r="J243" s="402"/>
      <c r="K243" s="402"/>
      <c r="L243" s="625"/>
    </row>
    <row r="244" spans="2:12" ht="16" customHeight="1" x14ac:dyDescent="0.45">
      <c r="B244" s="501"/>
      <c r="C244" s="391"/>
      <c r="D244" s="392"/>
      <c r="E244" s="392"/>
      <c r="F244" s="392"/>
      <c r="G244" s="392"/>
      <c r="H244" s="392"/>
      <c r="I244" s="392"/>
      <c r="J244" s="392"/>
      <c r="K244" s="392"/>
      <c r="L244" s="625"/>
    </row>
    <row r="245" spans="2:12" ht="16" customHeight="1" x14ac:dyDescent="0.45">
      <c r="B245" s="617"/>
      <c r="C245" s="401"/>
      <c r="D245" s="402"/>
      <c r="E245" s="402"/>
      <c r="F245" s="402"/>
      <c r="G245" s="402"/>
      <c r="H245" s="402"/>
      <c r="I245" s="402"/>
      <c r="J245" s="402"/>
      <c r="K245" s="402"/>
      <c r="L245" s="625"/>
    </row>
    <row r="246" spans="2:12" ht="16" customHeight="1" x14ac:dyDescent="0.45">
      <c r="B246" s="501"/>
      <c r="C246" s="391"/>
      <c r="D246" s="392"/>
      <c r="E246" s="392"/>
      <c r="F246" s="392"/>
      <c r="G246" s="392"/>
      <c r="H246" s="392"/>
      <c r="I246" s="392"/>
      <c r="J246" s="392"/>
      <c r="K246" s="392"/>
      <c r="L246" s="625"/>
    </row>
    <row r="247" spans="2:12" ht="16" customHeight="1" x14ac:dyDescent="0.45">
      <c r="B247" s="617"/>
      <c r="C247" s="401"/>
      <c r="D247" s="402"/>
      <c r="E247" s="402"/>
      <c r="F247" s="402"/>
      <c r="G247" s="402"/>
      <c r="H247" s="402"/>
      <c r="I247" s="402"/>
      <c r="J247" s="402"/>
      <c r="K247" s="402"/>
      <c r="L247" s="625"/>
    </row>
    <row r="248" spans="2:12" ht="16" customHeight="1" x14ac:dyDescent="0.45">
      <c r="B248" s="501"/>
      <c r="C248" s="391"/>
      <c r="D248" s="392"/>
      <c r="E248" s="392"/>
      <c r="F248" s="392"/>
      <c r="G248" s="392"/>
      <c r="H248" s="392"/>
      <c r="I248" s="392"/>
      <c r="J248" s="392"/>
      <c r="K248" s="392"/>
      <c r="L248" s="625"/>
    </row>
    <row r="249" spans="2:12" ht="16" customHeight="1" x14ac:dyDescent="0.45">
      <c r="B249" s="617"/>
      <c r="C249" s="401"/>
      <c r="D249" s="402"/>
      <c r="E249" s="402"/>
      <c r="F249" s="402"/>
      <c r="G249" s="402"/>
      <c r="H249" s="402"/>
      <c r="I249" s="402"/>
      <c r="J249" s="402"/>
      <c r="K249" s="402"/>
      <c r="L249" s="625"/>
    </row>
    <row r="250" spans="2:12" ht="16" customHeight="1" x14ac:dyDescent="0.45">
      <c r="B250" s="501"/>
      <c r="C250" s="391"/>
      <c r="D250" s="392"/>
      <c r="E250" s="392"/>
      <c r="F250" s="392"/>
      <c r="G250" s="392"/>
      <c r="H250" s="392"/>
      <c r="I250" s="392"/>
      <c r="J250" s="392"/>
      <c r="K250" s="392"/>
      <c r="L250" s="625"/>
    </row>
    <row r="251" spans="2:12" ht="16" customHeight="1" x14ac:dyDescent="0.45">
      <c r="B251" s="617"/>
      <c r="C251" s="401"/>
      <c r="D251" s="402"/>
      <c r="E251" s="402"/>
      <c r="F251" s="402"/>
      <c r="G251" s="402"/>
      <c r="H251" s="402"/>
      <c r="I251" s="402"/>
      <c r="J251" s="402"/>
      <c r="K251" s="402"/>
      <c r="L251" s="625"/>
    </row>
    <row r="252" spans="2:12" ht="16" customHeight="1" x14ac:dyDescent="0.45">
      <c r="B252" s="501"/>
      <c r="C252" s="391"/>
      <c r="D252" s="392"/>
      <c r="E252" s="392"/>
      <c r="F252" s="392"/>
      <c r="G252" s="392"/>
      <c r="H252" s="392"/>
      <c r="I252" s="392"/>
      <c r="J252" s="392"/>
      <c r="K252" s="392"/>
      <c r="L252" s="625"/>
    </row>
    <row r="253" spans="2:12" ht="16" customHeight="1" x14ac:dyDescent="0.45">
      <c r="B253" s="617"/>
      <c r="C253" s="401"/>
      <c r="D253" s="402"/>
      <c r="E253" s="402"/>
      <c r="F253" s="402"/>
      <c r="G253" s="402"/>
      <c r="H253" s="402"/>
      <c r="I253" s="402"/>
      <c r="J253" s="402"/>
      <c r="K253" s="402"/>
      <c r="L253" s="625"/>
    </row>
    <row r="254" spans="2:12" ht="16" customHeight="1" x14ac:dyDescent="0.45">
      <c r="B254" s="501"/>
      <c r="C254" s="391"/>
      <c r="D254" s="392"/>
      <c r="E254" s="392"/>
      <c r="F254" s="392"/>
      <c r="G254" s="392"/>
      <c r="H254" s="392"/>
      <c r="I254" s="392"/>
      <c r="J254" s="392"/>
      <c r="K254" s="392"/>
      <c r="L254" s="625"/>
    </row>
    <row r="255" spans="2:12" ht="16" customHeight="1" x14ac:dyDescent="0.45">
      <c r="B255" s="617"/>
      <c r="C255" s="401"/>
      <c r="D255" s="402"/>
      <c r="E255" s="402"/>
      <c r="F255" s="402"/>
      <c r="G255" s="402"/>
      <c r="H255" s="402"/>
      <c r="I255" s="402"/>
      <c r="J255" s="402"/>
      <c r="K255" s="402"/>
      <c r="L255" s="625"/>
    </row>
    <row r="256" spans="2:12" ht="16" customHeight="1" x14ac:dyDescent="0.45">
      <c r="B256" s="501"/>
      <c r="C256" s="391"/>
      <c r="D256" s="392"/>
      <c r="E256" s="392"/>
      <c r="F256" s="392"/>
      <c r="G256" s="392"/>
      <c r="H256" s="392"/>
      <c r="I256" s="392"/>
      <c r="J256" s="392"/>
      <c r="K256" s="392"/>
      <c r="L256" s="625"/>
    </row>
    <row r="257" spans="2:12" ht="16" customHeight="1" x14ac:dyDescent="0.45">
      <c r="B257" s="617"/>
      <c r="C257" s="401"/>
      <c r="D257" s="402"/>
      <c r="E257" s="402"/>
      <c r="F257" s="402"/>
      <c r="G257" s="402"/>
      <c r="H257" s="402"/>
      <c r="I257" s="402"/>
      <c r="J257" s="402"/>
      <c r="K257" s="402"/>
      <c r="L257" s="625"/>
    </row>
    <row r="258" spans="2:12" ht="16" customHeight="1" x14ac:dyDescent="0.45">
      <c r="B258" s="501"/>
      <c r="C258" s="391"/>
      <c r="D258" s="392"/>
      <c r="E258" s="392"/>
      <c r="F258" s="392"/>
      <c r="G258" s="392"/>
      <c r="H258" s="392"/>
      <c r="I258" s="392"/>
      <c r="J258" s="392"/>
      <c r="K258" s="392"/>
      <c r="L258" s="625"/>
    </row>
    <row r="259" spans="2:12" ht="16" customHeight="1" x14ac:dyDescent="0.45">
      <c r="B259" s="617"/>
      <c r="C259" s="401"/>
      <c r="D259" s="402"/>
      <c r="E259" s="402"/>
      <c r="F259" s="402"/>
      <c r="G259" s="402"/>
      <c r="H259" s="402"/>
      <c r="I259" s="402"/>
      <c r="J259" s="402"/>
      <c r="K259" s="402"/>
      <c r="L259" s="625"/>
    </row>
    <row r="260" spans="2:12" ht="16" customHeight="1" x14ac:dyDescent="0.45">
      <c r="B260" s="501"/>
      <c r="C260" s="391"/>
      <c r="D260" s="392"/>
      <c r="E260" s="392"/>
      <c r="F260" s="392"/>
      <c r="G260" s="392"/>
      <c r="H260" s="392"/>
      <c r="I260" s="392"/>
      <c r="J260" s="392"/>
      <c r="K260" s="392"/>
      <c r="L260" s="625"/>
    </row>
    <row r="261" spans="2:12" ht="16" customHeight="1" x14ac:dyDescent="0.45">
      <c r="B261" s="617"/>
      <c r="C261" s="401"/>
      <c r="D261" s="402"/>
      <c r="E261" s="402"/>
      <c r="F261" s="402"/>
      <c r="G261" s="402"/>
      <c r="H261" s="402"/>
      <c r="I261" s="402"/>
      <c r="J261" s="402"/>
      <c r="K261" s="402"/>
      <c r="L261" s="625"/>
    </row>
    <row r="262" spans="2:12" ht="16" customHeight="1" x14ac:dyDescent="0.45">
      <c r="B262" s="501"/>
      <c r="C262" s="391"/>
      <c r="D262" s="392"/>
      <c r="E262" s="392"/>
      <c r="F262" s="392"/>
      <c r="G262" s="392"/>
      <c r="H262" s="392"/>
      <c r="I262" s="392"/>
      <c r="J262" s="392"/>
      <c r="K262" s="392"/>
      <c r="L262" s="625"/>
    </row>
    <row r="263" spans="2:12" ht="16" customHeight="1" x14ac:dyDescent="0.45">
      <c r="B263" s="617"/>
      <c r="C263" s="401"/>
      <c r="D263" s="402"/>
      <c r="E263" s="402"/>
      <c r="F263" s="402"/>
      <c r="G263" s="402"/>
      <c r="H263" s="402"/>
      <c r="I263" s="402"/>
      <c r="J263" s="402"/>
      <c r="K263" s="402"/>
      <c r="L263" s="625"/>
    </row>
    <row r="264" spans="2:12" ht="16" customHeight="1" x14ac:dyDescent="0.45">
      <c r="B264" s="501"/>
      <c r="C264" s="391"/>
      <c r="D264" s="392"/>
      <c r="E264" s="392"/>
      <c r="F264" s="392"/>
      <c r="G264" s="392"/>
      <c r="H264" s="392"/>
      <c r="I264" s="392"/>
      <c r="J264" s="392"/>
      <c r="K264" s="392"/>
      <c r="L264" s="625"/>
    </row>
    <row r="265" spans="2:12" ht="16" customHeight="1" x14ac:dyDescent="0.45">
      <c r="B265" s="617"/>
      <c r="C265" s="401"/>
      <c r="D265" s="402"/>
      <c r="E265" s="402"/>
      <c r="F265" s="402"/>
      <c r="G265" s="402"/>
      <c r="H265" s="402"/>
      <c r="I265" s="402"/>
      <c r="J265" s="402"/>
      <c r="K265" s="402"/>
      <c r="L265" s="625"/>
    </row>
    <row r="266" spans="2:12" ht="16" customHeight="1" x14ac:dyDescent="0.45">
      <c r="B266" s="501"/>
      <c r="C266" s="391"/>
      <c r="D266" s="392"/>
      <c r="E266" s="392"/>
      <c r="F266" s="392"/>
      <c r="G266" s="392"/>
      <c r="H266" s="392"/>
      <c r="I266" s="392"/>
      <c r="J266" s="392"/>
      <c r="K266" s="392"/>
      <c r="L266" s="625"/>
    </row>
    <row r="267" spans="2:12" ht="16" customHeight="1" x14ac:dyDescent="0.45">
      <c r="B267" s="617"/>
      <c r="C267" s="401"/>
      <c r="D267" s="402"/>
      <c r="E267" s="402"/>
      <c r="F267" s="402"/>
      <c r="G267" s="402"/>
      <c r="H267" s="402"/>
      <c r="I267" s="402"/>
      <c r="J267" s="402"/>
      <c r="K267" s="402"/>
      <c r="L267" s="625"/>
    </row>
    <row r="268" spans="2:12" ht="16" customHeight="1" x14ac:dyDescent="0.45">
      <c r="B268" s="501"/>
      <c r="C268" s="391"/>
      <c r="D268" s="392"/>
      <c r="E268" s="392"/>
      <c r="F268" s="392"/>
      <c r="G268" s="392"/>
      <c r="H268" s="392"/>
      <c r="I268" s="392"/>
      <c r="J268" s="392"/>
      <c r="K268" s="392"/>
      <c r="L268" s="625"/>
    </row>
    <row r="269" spans="2:12" ht="16" customHeight="1" x14ac:dyDescent="0.45">
      <c r="B269" s="617"/>
      <c r="C269" s="401"/>
      <c r="D269" s="402"/>
      <c r="E269" s="402"/>
      <c r="F269" s="402"/>
      <c r="G269" s="402"/>
      <c r="H269" s="402"/>
      <c r="I269" s="402"/>
      <c r="J269" s="402"/>
      <c r="K269" s="402"/>
      <c r="L269" s="625"/>
    </row>
    <row r="270" spans="2:12" ht="16" customHeight="1" x14ac:dyDescent="0.45">
      <c r="B270" s="501"/>
      <c r="C270" s="391"/>
      <c r="D270" s="392"/>
      <c r="E270" s="392"/>
      <c r="F270" s="392"/>
      <c r="G270" s="392"/>
      <c r="H270" s="392"/>
      <c r="I270" s="392"/>
      <c r="J270" s="392"/>
      <c r="K270" s="392"/>
      <c r="L270" s="625"/>
    </row>
    <row r="271" spans="2:12" ht="16" customHeight="1" x14ac:dyDescent="0.45">
      <c r="B271" s="617"/>
      <c r="C271" s="401"/>
      <c r="D271" s="402"/>
      <c r="E271" s="402"/>
      <c r="F271" s="402"/>
      <c r="G271" s="402"/>
      <c r="H271" s="402"/>
      <c r="I271" s="402"/>
      <c r="J271" s="402"/>
      <c r="K271" s="402"/>
      <c r="L271" s="625"/>
    </row>
    <row r="272" spans="2:12" ht="16" customHeight="1" x14ac:dyDescent="0.45">
      <c r="B272" s="501"/>
      <c r="C272" s="391"/>
      <c r="D272" s="392"/>
      <c r="E272" s="392"/>
      <c r="F272" s="392"/>
      <c r="G272" s="392"/>
      <c r="H272" s="392"/>
      <c r="I272" s="392"/>
      <c r="J272" s="392"/>
      <c r="K272" s="392"/>
      <c r="L272" s="625"/>
    </row>
    <row r="273" spans="2:12" ht="16" customHeight="1" x14ac:dyDescent="0.45">
      <c r="B273" s="617"/>
      <c r="C273" s="401"/>
      <c r="D273" s="402"/>
      <c r="E273" s="402"/>
      <c r="F273" s="402"/>
      <c r="G273" s="402"/>
      <c r="H273" s="402"/>
      <c r="I273" s="402"/>
      <c r="J273" s="402"/>
      <c r="K273" s="402"/>
      <c r="L273" s="625"/>
    </row>
    <row r="274" spans="2:12" ht="16" customHeight="1" x14ac:dyDescent="0.45">
      <c r="B274" s="501"/>
      <c r="C274" s="391"/>
      <c r="D274" s="392"/>
      <c r="E274" s="392"/>
      <c r="F274" s="392"/>
      <c r="G274" s="392"/>
      <c r="H274" s="392"/>
      <c r="I274" s="392"/>
      <c r="J274" s="392"/>
      <c r="K274" s="392"/>
      <c r="L274" s="625"/>
    </row>
    <row r="275" spans="2:12" ht="16" customHeight="1" x14ac:dyDescent="0.45">
      <c r="B275" s="617"/>
      <c r="C275" s="401"/>
      <c r="D275" s="402"/>
      <c r="E275" s="402"/>
      <c r="F275" s="402"/>
      <c r="G275" s="402"/>
      <c r="H275" s="402"/>
      <c r="I275" s="402"/>
      <c r="J275" s="402"/>
      <c r="K275" s="402"/>
      <c r="L275" s="625"/>
    </row>
    <row r="276" spans="2:12" ht="16" customHeight="1" x14ac:dyDescent="0.45">
      <c r="B276" s="501"/>
      <c r="C276" s="391"/>
      <c r="D276" s="392"/>
      <c r="E276" s="392"/>
      <c r="F276" s="392"/>
      <c r="G276" s="392"/>
      <c r="H276" s="392"/>
      <c r="I276" s="392"/>
      <c r="J276" s="392"/>
      <c r="K276" s="392"/>
      <c r="L276" s="625"/>
    </row>
    <row r="277" spans="2:12" ht="16" customHeight="1" x14ac:dyDescent="0.45">
      <c r="B277" s="617"/>
      <c r="C277" s="401"/>
      <c r="D277" s="402"/>
      <c r="E277" s="402"/>
      <c r="F277" s="402"/>
      <c r="G277" s="402"/>
      <c r="H277" s="402"/>
      <c r="I277" s="402"/>
      <c r="J277" s="402"/>
      <c r="K277" s="402"/>
      <c r="L277" s="625"/>
    </row>
    <row r="278" spans="2:12" ht="16" customHeight="1" x14ac:dyDescent="0.45">
      <c r="B278" s="501"/>
      <c r="C278" s="391"/>
      <c r="D278" s="392"/>
      <c r="E278" s="392"/>
      <c r="F278" s="392"/>
      <c r="G278" s="392"/>
      <c r="H278" s="392"/>
      <c r="I278" s="392"/>
      <c r="J278" s="392"/>
      <c r="K278" s="392"/>
      <c r="L278" s="625"/>
    </row>
    <row r="279" spans="2:12" ht="16" customHeight="1" x14ac:dyDescent="0.45">
      <c r="B279" s="617"/>
      <c r="C279" s="401"/>
      <c r="D279" s="402"/>
      <c r="E279" s="402"/>
      <c r="F279" s="402"/>
      <c r="G279" s="402"/>
      <c r="H279" s="402"/>
      <c r="I279" s="402"/>
      <c r="J279" s="402"/>
      <c r="K279" s="402"/>
      <c r="L279" s="625"/>
    </row>
    <row r="280" spans="2:12" ht="16" customHeight="1" x14ac:dyDescent="0.45">
      <c r="B280" s="501"/>
      <c r="C280" s="391"/>
      <c r="D280" s="392"/>
      <c r="E280" s="392"/>
      <c r="F280" s="392"/>
      <c r="G280" s="392"/>
      <c r="H280" s="392"/>
      <c r="I280" s="392"/>
      <c r="J280" s="392"/>
      <c r="K280" s="392"/>
      <c r="L280" s="625"/>
    </row>
    <row r="281" spans="2:12" ht="16" customHeight="1" x14ac:dyDescent="0.45">
      <c r="B281" s="617"/>
      <c r="C281" s="401"/>
      <c r="D281" s="402"/>
      <c r="E281" s="402"/>
      <c r="F281" s="402"/>
      <c r="G281" s="402"/>
      <c r="H281" s="402"/>
      <c r="I281" s="402"/>
      <c r="J281" s="402"/>
      <c r="K281" s="402"/>
      <c r="L281" s="625"/>
    </row>
    <row r="282" spans="2:12" ht="16" customHeight="1" x14ac:dyDescent="0.45">
      <c r="B282" s="501"/>
      <c r="C282" s="391"/>
      <c r="D282" s="392"/>
      <c r="E282" s="392"/>
      <c r="F282" s="392"/>
      <c r="G282" s="392"/>
      <c r="H282" s="392"/>
      <c r="I282" s="392"/>
      <c r="J282" s="392"/>
      <c r="K282" s="392"/>
      <c r="L282" s="625"/>
    </row>
    <row r="283" spans="2:12" ht="16" customHeight="1" x14ac:dyDescent="0.45">
      <c r="B283" s="617"/>
      <c r="C283" s="401"/>
      <c r="D283" s="402"/>
      <c r="E283" s="402"/>
      <c r="F283" s="402"/>
      <c r="G283" s="402"/>
      <c r="H283" s="402"/>
      <c r="I283" s="402"/>
      <c r="J283" s="402"/>
      <c r="K283" s="402"/>
      <c r="L283" s="625"/>
    </row>
    <row r="284" spans="2:12" ht="16" customHeight="1" x14ac:dyDescent="0.45">
      <c r="B284" s="501"/>
      <c r="C284" s="391"/>
      <c r="D284" s="392"/>
      <c r="E284" s="392"/>
      <c r="F284" s="392"/>
      <c r="G284" s="392"/>
      <c r="H284" s="392"/>
      <c r="I284" s="392"/>
      <c r="J284" s="392"/>
      <c r="K284" s="392"/>
      <c r="L284" s="625"/>
    </row>
    <row r="285" spans="2:12" ht="16" customHeight="1" x14ac:dyDescent="0.45">
      <c r="B285" s="617"/>
      <c r="C285" s="401"/>
      <c r="D285" s="402"/>
      <c r="E285" s="402"/>
      <c r="F285" s="402"/>
      <c r="G285" s="402"/>
      <c r="H285" s="402"/>
      <c r="I285" s="402"/>
      <c r="J285" s="402"/>
      <c r="K285" s="402"/>
      <c r="L285" s="625"/>
    </row>
    <row r="286" spans="2:12" ht="16" customHeight="1" x14ac:dyDescent="0.45">
      <c r="B286" s="501"/>
      <c r="C286" s="391"/>
      <c r="D286" s="392"/>
      <c r="E286" s="392"/>
      <c r="F286" s="392"/>
      <c r="G286" s="392"/>
      <c r="H286" s="392"/>
      <c r="I286" s="392"/>
      <c r="J286" s="392"/>
      <c r="K286" s="392"/>
      <c r="L286" s="625"/>
    </row>
    <row r="287" spans="2:12" ht="16" customHeight="1" x14ac:dyDescent="0.45">
      <c r="B287" s="617"/>
      <c r="C287" s="401"/>
      <c r="D287" s="402"/>
      <c r="E287" s="402"/>
      <c r="F287" s="402"/>
      <c r="G287" s="402"/>
      <c r="H287" s="402"/>
      <c r="I287" s="402"/>
      <c r="J287" s="402"/>
      <c r="K287" s="402"/>
      <c r="L287" s="625"/>
    </row>
    <row r="288" spans="2:12" ht="16" customHeight="1" x14ac:dyDescent="0.45">
      <c r="B288" s="501"/>
      <c r="C288" s="391"/>
      <c r="D288" s="392"/>
      <c r="E288" s="392"/>
      <c r="F288" s="392"/>
      <c r="G288" s="392"/>
      <c r="H288" s="392"/>
      <c r="I288" s="392"/>
      <c r="J288" s="392"/>
      <c r="K288" s="392"/>
      <c r="L288" s="625"/>
    </row>
    <row r="289" spans="2:12" ht="16" customHeight="1" x14ac:dyDescent="0.45">
      <c r="B289" s="617"/>
      <c r="C289" s="401"/>
      <c r="D289" s="402"/>
      <c r="E289" s="402"/>
      <c r="F289" s="402"/>
      <c r="G289" s="402"/>
      <c r="H289" s="402"/>
      <c r="I289" s="402"/>
      <c r="J289" s="402"/>
      <c r="K289" s="402"/>
      <c r="L289" s="625"/>
    </row>
    <row r="290" spans="2:12" ht="16" customHeight="1" x14ac:dyDescent="0.45">
      <c r="B290" s="501"/>
      <c r="C290" s="391"/>
      <c r="D290" s="392"/>
      <c r="E290" s="392"/>
      <c r="F290" s="392"/>
      <c r="G290" s="392"/>
      <c r="H290" s="392"/>
      <c r="I290" s="392"/>
      <c r="J290" s="392"/>
      <c r="K290" s="392"/>
      <c r="L290" s="625"/>
    </row>
    <row r="291" spans="2:12" ht="16" customHeight="1" x14ac:dyDescent="0.45">
      <c r="B291" s="617"/>
      <c r="C291" s="401"/>
      <c r="D291" s="402"/>
      <c r="E291" s="402"/>
      <c r="F291" s="402"/>
      <c r="G291" s="402"/>
      <c r="H291" s="402"/>
      <c r="I291" s="402"/>
      <c r="J291" s="402"/>
      <c r="K291" s="402"/>
      <c r="L291" s="625"/>
    </row>
    <row r="292" spans="2:12" ht="16" customHeight="1" x14ac:dyDescent="0.45">
      <c r="B292" s="501"/>
      <c r="C292" s="391"/>
      <c r="D292" s="392"/>
      <c r="E292" s="392"/>
      <c r="F292" s="392"/>
      <c r="G292" s="392"/>
      <c r="H292" s="392"/>
      <c r="I292" s="392"/>
      <c r="J292" s="392"/>
      <c r="K292" s="392"/>
      <c r="L292" s="625"/>
    </row>
    <row r="293" spans="2:12" ht="16" customHeight="1" x14ac:dyDescent="0.45">
      <c r="B293" s="617"/>
      <c r="C293" s="401"/>
      <c r="D293" s="402"/>
      <c r="E293" s="402"/>
      <c r="F293" s="402"/>
      <c r="G293" s="402"/>
      <c r="H293" s="402"/>
      <c r="I293" s="402"/>
      <c r="J293" s="402"/>
      <c r="K293" s="402"/>
      <c r="L293" s="625"/>
    </row>
    <row r="294" spans="2:12" ht="16" customHeight="1" x14ac:dyDescent="0.45">
      <c r="B294" s="501"/>
      <c r="C294" s="391"/>
      <c r="D294" s="392"/>
      <c r="E294" s="392"/>
      <c r="F294" s="392"/>
      <c r="G294" s="392"/>
      <c r="H294" s="392"/>
      <c r="I294" s="392"/>
      <c r="J294" s="392"/>
      <c r="K294" s="392"/>
      <c r="L294" s="625"/>
    </row>
    <row r="295" spans="2:12" ht="16" customHeight="1" x14ac:dyDescent="0.45">
      <c r="B295" s="617"/>
      <c r="C295" s="401"/>
      <c r="D295" s="402"/>
      <c r="E295" s="402"/>
      <c r="F295" s="402"/>
      <c r="G295" s="402"/>
      <c r="H295" s="402"/>
      <c r="I295" s="402"/>
      <c r="J295" s="402"/>
      <c r="K295" s="402"/>
      <c r="L295" s="625"/>
    </row>
    <row r="296" spans="2:12" ht="16" customHeight="1" x14ac:dyDescent="0.45">
      <c r="B296" s="501"/>
      <c r="C296" s="391"/>
      <c r="D296" s="392"/>
      <c r="E296" s="392"/>
      <c r="F296" s="392"/>
      <c r="G296" s="392"/>
      <c r="H296" s="392"/>
      <c r="I296" s="392"/>
      <c r="J296" s="392"/>
      <c r="K296" s="392"/>
      <c r="L296" s="625"/>
    </row>
    <row r="297" spans="2:12" ht="16" customHeight="1" x14ac:dyDescent="0.45">
      <c r="B297" s="617"/>
      <c r="C297" s="401"/>
      <c r="D297" s="402"/>
      <c r="E297" s="402"/>
      <c r="F297" s="402"/>
      <c r="G297" s="402"/>
      <c r="H297" s="402"/>
      <c r="I297" s="402"/>
      <c r="J297" s="402"/>
      <c r="K297" s="402"/>
      <c r="L297" s="625"/>
    </row>
    <row r="298" spans="2:12" ht="16" customHeight="1" x14ac:dyDescent="0.45">
      <c r="B298" s="501"/>
      <c r="C298" s="391"/>
      <c r="D298" s="392"/>
      <c r="E298" s="392"/>
      <c r="F298" s="392"/>
      <c r="G298" s="392"/>
      <c r="H298" s="392"/>
      <c r="I298" s="392"/>
      <c r="J298" s="392"/>
      <c r="K298" s="392"/>
      <c r="L298" s="625"/>
    </row>
    <row r="299" spans="2:12" ht="16" customHeight="1" x14ac:dyDescent="0.45">
      <c r="B299" s="617"/>
      <c r="C299" s="401"/>
      <c r="D299" s="402"/>
      <c r="E299" s="402"/>
      <c r="F299" s="402"/>
      <c r="G299" s="402"/>
      <c r="H299" s="402"/>
      <c r="I299" s="402"/>
      <c r="J299" s="402"/>
      <c r="K299" s="402"/>
      <c r="L299" s="625"/>
    </row>
    <row r="300" spans="2:12" ht="16" customHeight="1" x14ac:dyDescent="0.45">
      <c r="B300" s="501"/>
      <c r="C300" s="391"/>
      <c r="D300" s="392"/>
      <c r="E300" s="392"/>
      <c r="F300" s="392"/>
      <c r="G300" s="392"/>
      <c r="H300" s="392"/>
      <c r="I300" s="392"/>
      <c r="J300" s="392"/>
      <c r="K300" s="392"/>
      <c r="L300" s="625"/>
    </row>
    <row r="301" spans="2:12" ht="16" customHeight="1" x14ac:dyDescent="0.45">
      <c r="B301" s="617"/>
      <c r="C301" s="401"/>
      <c r="D301" s="402"/>
      <c r="E301" s="402"/>
      <c r="F301" s="402"/>
      <c r="G301" s="402"/>
      <c r="H301" s="402"/>
      <c r="I301" s="402"/>
      <c r="J301" s="402"/>
      <c r="K301" s="402"/>
      <c r="L301" s="625"/>
    </row>
    <row r="302" spans="2:12" ht="16" customHeight="1" x14ac:dyDescent="0.45">
      <c r="B302" s="501"/>
      <c r="C302" s="391"/>
      <c r="D302" s="392"/>
      <c r="E302" s="392"/>
      <c r="F302" s="392"/>
      <c r="G302" s="392"/>
      <c r="H302" s="392"/>
      <c r="I302" s="392"/>
      <c r="J302" s="392"/>
      <c r="K302" s="392"/>
      <c r="L302" s="625"/>
    </row>
    <row r="303" spans="2:12" ht="16" customHeight="1" x14ac:dyDescent="0.45">
      <c r="B303" s="617"/>
      <c r="C303" s="401"/>
      <c r="D303" s="402"/>
      <c r="E303" s="402"/>
      <c r="F303" s="402"/>
      <c r="G303" s="402"/>
      <c r="H303" s="402"/>
      <c r="I303" s="402"/>
      <c r="J303" s="402"/>
      <c r="K303" s="402"/>
      <c r="L303" s="625"/>
    </row>
    <row r="304" spans="2:12" ht="16" customHeight="1" x14ac:dyDescent="0.45">
      <c r="B304" s="501"/>
      <c r="C304" s="391"/>
      <c r="D304" s="392"/>
      <c r="E304" s="392"/>
      <c r="F304" s="392"/>
      <c r="G304" s="392"/>
      <c r="H304" s="392"/>
      <c r="I304" s="392"/>
      <c r="J304" s="392"/>
      <c r="K304" s="392"/>
      <c r="L304" s="625"/>
    </row>
    <row r="305" spans="2:12" ht="16" customHeight="1" x14ac:dyDescent="0.45">
      <c r="B305" s="617"/>
      <c r="C305" s="401"/>
      <c r="D305" s="402"/>
      <c r="E305" s="402"/>
      <c r="F305" s="402"/>
      <c r="G305" s="402"/>
      <c r="H305" s="402"/>
      <c r="I305" s="402"/>
      <c r="J305" s="402"/>
      <c r="K305" s="402"/>
      <c r="L305" s="625"/>
    </row>
    <row r="306" spans="2:12" ht="16" customHeight="1" x14ac:dyDescent="0.45">
      <c r="B306" s="501"/>
      <c r="C306" s="391"/>
      <c r="D306" s="392"/>
      <c r="E306" s="392"/>
      <c r="F306" s="392"/>
      <c r="G306" s="392"/>
      <c r="H306" s="392"/>
      <c r="I306" s="392"/>
      <c r="J306" s="392"/>
      <c r="K306" s="392"/>
      <c r="L306" s="625"/>
    </row>
    <row r="307" spans="2:12" ht="16" customHeight="1" x14ac:dyDescent="0.45">
      <c r="B307" s="617"/>
      <c r="C307" s="401"/>
      <c r="D307" s="402"/>
      <c r="E307" s="402"/>
      <c r="F307" s="402"/>
      <c r="G307" s="402"/>
      <c r="H307" s="402"/>
      <c r="I307" s="402"/>
      <c r="J307" s="402"/>
      <c r="K307" s="402"/>
      <c r="L307" s="625"/>
    </row>
    <row r="308" spans="2:12" ht="16" customHeight="1" x14ac:dyDescent="0.45">
      <c r="B308" s="501"/>
      <c r="C308" s="391"/>
      <c r="D308" s="392"/>
      <c r="E308" s="392"/>
      <c r="F308" s="392"/>
      <c r="G308" s="392"/>
      <c r="H308" s="392"/>
      <c r="I308" s="392"/>
      <c r="J308" s="392"/>
      <c r="K308" s="392"/>
      <c r="L308" s="625"/>
    </row>
    <row r="309" spans="2:12" ht="16" customHeight="1" x14ac:dyDescent="0.45">
      <c r="B309" s="617"/>
      <c r="C309" s="401"/>
      <c r="D309" s="402"/>
      <c r="E309" s="402"/>
      <c r="F309" s="402"/>
      <c r="G309" s="402"/>
      <c r="H309" s="402"/>
      <c r="I309" s="402"/>
      <c r="J309" s="402"/>
      <c r="K309" s="402"/>
      <c r="L309" s="625"/>
    </row>
    <row r="310" spans="2:12" ht="16" customHeight="1" x14ac:dyDescent="0.45">
      <c r="B310" s="501"/>
      <c r="C310" s="391"/>
      <c r="D310" s="392"/>
      <c r="E310" s="392"/>
      <c r="F310" s="392"/>
      <c r="G310" s="392"/>
      <c r="H310" s="392"/>
      <c r="I310" s="392"/>
      <c r="J310" s="392"/>
      <c r="K310" s="392"/>
      <c r="L310" s="625"/>
    </row>
    <row r="311" spans="2:12" ht="16" customHeight="1" x14ac:dyDescent="0.45">
      <c r="B311" s="617"/>
      <c r="C311" s="401"/>
      <c r="D311" s="402"/>
      <c r="E311" s="402"/>
      <c r="F311" s="402"/>
      <c r="G311" s="402"/>
      <c r="H311" s="402"/>
      <c r="I311" s="402"/>
      <c r="J311" s="402"/>
      <c r="K311" s="402"/>
      <c r="L311" s="625"/>
    </row>
    <row r="312" spans="2:12" ht="16" customHeight="1" x14ac:dyDescent="0.45">
      <c r="B312" s="501"/>
      <c r="C312" s="391"/>
      <c r="D312" s="392"/>
      <c r="E312" s="392"/>
      <c r="F312" s="392"/>
      <c r="G312" s="392"/>
      <c r="H312" s="392"/>
      <c r="I312" s="392"/>
      <c r="J312" s="392"/>
      <c r="K312" s="392"/>
      <c r="L312" s="625"/>
    </row>
    <row r="313" spans="2:12" ht="16" customHeight="1" x14ac:dyDescent="0.45">
      <c r="B313" s="617"/>
      <c r="C313" s="401"/>
      <c r="D313" s="402"/>
      <c r="E313" s="402"/>
      <c r="F313" s="402"/>
      <c r="G313" s="402"/>
      <c r="H313" s="402"/>
      <c r="I313" s="402"/>
      <c r="J313" s="402"/>
      <c r="K313" s="402"/>
      <c r="L313" s="625"/>
    </row>
    <row r="314" spans="2:12" ht="16" customHeight="1" x14ac:dyDescent="0.45">
      <c r="B314" s="501"/>
      <c r="C314" s="391"/>
      <c r="D314" s="392"/>
      <c r="E314" s="392"/>
      <c r="F314" s="392"/>
      <c r="G314" s="392"/>
      <c r="H314" s="392"/>
      <c r="I314" s="392"/>
      <c r="J314" s="392"/>
      <c r="K314" s="392"/>
      <c r="L314" s="625"/>
    </row>
    <row r="315" spans="2:12" ht="16" customHeight="1" x14ac:dyDescent="0.45">
      <c r="B315" s="617"/>
      <c r="C315" s="401"/>
      <c r="D315" s="402"/>
      <c r="E315" s="402"/>
      <c r="F315" s="402"/>
      <c r="G315" s="402"/>
      <c r="H315" s="402"/>
      <c r="I315" s="402"/>
      <c r="J315" s="402"/>
      <c r="K315" s="402"/>
      <c r="L315" s="625"/>
    </row>
    <row r="316" spans="2:12" ht="16" customHeight="1" x14ac:dyDescent="0.45">
      <c r="B316" s="501"/>
      <c r="C316" s="391"/>
      <c r="D316" s="392"/>
      <c r="E316" s="392"/>
      <c r="F316" s="392"/>
      <c r="G316" s="392"/>
      <c r="H316" s="392"/>
      <c r="I316" s="392"/>
      <c r="J316" s="392"/>
      <c r="K316" s="392"/>
      <c r="L316" s="625"/>
    </row>
    <row r="317" spans="2:12" ht="16" customHeight="1" x14ac:dyDescent="0.45">
      <c r="B317" s="617"/>
      <c r="C317" s="401"/>
      <c r="D317" s="402"/>
      <c r="E317" s="402"/>
      <c r="F317" s="402"/>
      <c r="G317" s="402"/>
      <c r="H317" s="402"/>
      <c r="I317" s="402"/>
      <c r="J317" s="402"/>
      <c r="K317" s="402"/>
      <c r="L317" s="625"/>
    </row>
    <row r="318" spans="2:12" ht="16" customHeight="1" x14ac:dyDescent="0.45">
      <c r="B318" s="501"/>
      <c r="C318" s="391"/>
      <c r="D318" s="392"/>
      <c r="E318" s="392"/>
      <c r="F318" s="392"/>
      <c r="G318" s="392"/>
      <c r="H318" s="392"/>
      <c r="I318" s="392"/>
      <c r="J318" s="392"/>
      <c r="K318" s="392"/>
      <c r="L318" s="625"/>
    </row>
    <row r="319" spans="2:12" ht="16" customHeight="1" x14ac:dyDescent="0.45">
      <c r="B319" s="617"/>
      <c r="C319" s="401"/>
      <c r="D319" s="402"/>
      <c r="E319" s="402"/>
      <c r="F319" s="402"/>
      <c r="G319" s="402"/>
      <c r="H319" s="402"/>
      <c r="I319" s="402"/>
      <c r="J319" s="402"/>
      <c r="K319" s="402"/>
      <c r="L319" s="625"/>
    </row>
    <row r="320" spans="2:12" ht="16" customHeight="1" x14ac:dyDescent="0.45">
      <c r="B320" s="501"/>
      <c r="C320" s="391"/>
      <c r="D320" s="392"/>
      <c r="E320" s="392"/>
      <c r="F320" s="392"/>
      <c r="G320" s="392"/>
      <c r="H320" s="392"/>
      <c r="I320" s="392"/>
      <c r="J320" s="392"/>
      <c r="K320" s="392"/>
      <c r="L320" s="625"/>
    </row>
    <row r="321" spans="2:12" ht="16" customHeight="1" x14ac:dyDescent="0.45">
      <c r="B321" s="617"/>
      <c r="C321" s="401"/>
      <c r="D321" s="402"/>
      <c r="E321" s="402"/>
      <c r="F321" s="402"/>
      <c r="G321" s="402"/>
      <c r="H321" s="402"/>
      <c r="I321" s="402"/>
      <c r="J321" s="402"/>
      <c r="K321" s="402"/>
      <c r="L321" s="625"/>
    </row>
    <row r="322" spans="2:12" ht="16" customHeight="1" x14ac:dyDescent="0.45">
      <c r="B322" s="501"/>
      <c r="C322" s="391"/>
      <c r="D322" s="392"/>
      <c r="E322" s="392"/>
      <c r="F322" s="392"/>
      <c r="G322" s="392"/>
      <c r="H322" s="392"/>
      <c r="I322" s="392"/>
      <c r="J322" s="392"/>
      <c r="K322" s="392"/>
      <c r="L322" s="625"/>
    </row>
    <row r="323" spans="2:12" ht="16" customHeight="1" x14ac:dyDescent="0.45">
      <c r="B323" s="617"/>
      <c r="C323" s="401"/>
      <c r="D323" s="402"/>
      <c r="E323" s="402"/>
      <c r="F323" s="402"/>
      <c r="G323" s="402"/>
      <c r="H323" s="402"/>
      <c r="I323" s="402"/>
      <c r="J323" s="402"/>
      <c r="K323" s="402"/>
      <c r="L323" s="625"/>
    </row>
    <row r="324" spans="2:12" ht="16" customHeight="1" x14ac:dyDescent="0.45">
      <c r="B324" s="501"/>
      <c r="C324" s="391"/>
      <c r="D324" s="392"/>
      <c r="E324" s="392"/>
      <c r="F324" s="392"/>
      <c r="G324" s="392"/>
      <c r="H324" s="392"/>
      <c r="I324" s="392"/>
      <c r="J324" s="392"/>
      <c r="K324" s="392"/>
      <c r="L324" s="625"/>
    </row>
    <row r="325" spans="2:12" ht="16" customHeight="1" x14ac:dyDescent="0.45">
      <c r="B325" s="617"/>
      <c r="C325" s="401"/>
      <c r="D325" s="402"/>
      <c r="E325" s="402"/>
      <c r="F325" s="402"/>
      <c r="G325" s="402"/>
      <c r="H325" s="402"/>
      <c r="I325" s="402"/>
      <c r="J325" s="402"/>
      <c r="K325" s="402"/>
      <c r="L325" s="625"/>
    </row>
    <row r="326" spans="2:12" ht="16" customHeight="1" x14ac:dyDescent="0.45">
      <c r="B326" s="501"/>
      <c r="C326" s="391"/>
      <c r="D326" s="392"/>
      <c r="E326" s="392"/>
      <c r="F326" s="392"/>
      <c r="G326" s="392"/>
      <c r="H326" s="392"/>
      <c r="I326" s="392"/>
      <c r="J326" s="392"/>
      <c r="K326" s="392"/>
      <c r="L326" s="625"/>
    </row>
    <row r="327" spans="2:12" ht="16" customHeight="1" x14ac:dyDescent="0.45">
      <c r="B327" s="617"/>
      <c r="C327" s="401"/>
      <c r="D327" s="402"/>
      <c r="E327" s="402"/>
      <c r="F327" s="402"/>
      <c r="G327" s="402"/>
      <c r="H327" s="402"/>
      <c r="I327" s="402"/>
      <c r="J327" s="402"/>
      <c r="K327" s="402"/>
      <c r="L327" s="625"/>
    </row>
    <row r="328" spans="2:12" ht="16" customHeight="1" x14ac:dyDescent="0.45">
      <c r="B328" s="501"/>
      <c r="C328" s="391"/>
      <c r="D328" s="392"/>
      <c r="E328" s="392"/>
      <c r="F328" s="392"/>
      <c r="G328" s="392"/>
      <c r="H328" s="392"/>
      <c r="I328" s="392"/>
      <c r="J328" s="392"/>
      <c r="K328" s="392"/>
      <c r="L328" s="625"/>
    </row>
    <row r="329" spans="2:12" ht="16" customHeight="1" x14ac:dyDescent="0.45">
      <c r="B329" s="617"/>
      <c r="C329" s="401"/>
      <c r="D329" s="402"/>
      <c r="E329" s="402"/>
      <c r="F329" s="402"/>
      <c r="G329" s="402"/>
      <c r="H329" s="402"/>
      <c r="I329" s="402"/>
      <c r="J329" s="402"/>
      <c r="K329" s="402"/>
      <c r="L329" s="625"/>
    </row>
    <row r="330" spans="2:12" ht="16" customHeight="1" x14ac:dyDescent="0.45">
      <c r="B330" s="501"/>
      <c r="C330" s="391"/>
      <c r="D330" s="392"/>
      <c r="E330" s="392"/>
      <c r="F330" s="392"/>
      <c r="G330" s="392"/>
      <c r="H330" s="392"/>
      <c r="I330" s="392"/>
      <c r="J330" s="392"/>
      <c r="K330" s="392"/>
      <c r="L330" s="625"/>
    </row>
    <row r="331" spans="2:12" ht="16" customHeight="1" x14ac:dyDescent="0.45">
      <c r="B331" s="617"/>
      <c r="C331" s="401"/>
      <c r="D331" s="402"/>
      <c r="E331" s="402"/>
      <c r="F331" s="402"/>
      <c r="G331" s="402"/>
      <c r="H331" s="402"/>
      <c r="I331" s="402"/>
      <c r="J331" s="402"/>
      <c r="K331" s="402"/>
      <c r="L331" s="625"/>
    </row>
    <row r="332" spans="2:12" ht="16" customHeight="1" x14ac:dyDescent="0.45">
      <c r="B332" s="501"/>
      <c r="C332" s="391"/>
      <c r="D332" s="392"/>
      <c r="E332" s="392"/>
      <c r="F332" s="392"/>
      <c r="G332" s="392"/>
      <c r="H332" s="392"/>
      <c r="I332" s="392"/>
      <c r="J332" s="392"/>
      <c r="K332" s="392"/>
      <c r="L332" s="625"/>
    </row>
    <row r="333" spans="2:12" ht="16" customHeight="1" x14ac:dyDescent="0.45">
      <c r="B333" s="617"/>
      <c r="C333" s="401"/>
      <c r="D333" s="402"/>
      <c r="E333" s="402"/>
      <c r="F333" s="402"/>
      <c r="G333" s="402"/>
      <c r="H333" s="402"/>
      <c r="I333" s="402"/>
      <c r="J333" s="402"/>
      <c r="K333" s="402"/>
      <c r="L333" s="625"/>
    </row>
    <row r="334" spans="2:12" ht="16" customHeight="1" x14ac:dyDescent="0.45">
      <c r="B334" s="501"/>
      <c r="C334" s="391"/>
      <c r="D334" s="392"/>
      <c r="E334" s="392"/>
      <c r="F334" s="392"/>
      <c r="G334" s="392"/>
      <c r="H334" s="392"/>
      <c r="I334" s="392"/>
      <c r="J334" s="392"/>
      <c r="K334" s="392"/>
      <c r="L334" s="625"/>
    </row>
    <row r="335" spans="2:12" ht="16" customHeight="1" x14ac:dyDescent="0.45">
      <c r="B335" s="617"/>
      <c r="C335" s="401"/>
      <c r="D335" s="402"/>
      <c r="E335" s="402"/>
      <c r="F335" s="402"/>
      <c r="G335" s="402"/>
      <c r="H335" s="402"/>
      <c r="I335" s="402"/>
      <c r="J335" s="402"/>
      <c r="K335" s="402"/>
      <c r="L335" s="625"/>
    </row>
    <row r="336" spans="2:12" ht="16" customHeight="1" x14ac:dyDescent="0.45">
      <c r="B336" s="501"/>
      <c r="C336" s="391"/>
      <c r="D336" s="392"/>
      <c r="E336" s="392"/>
      <c r="F336" s="392"/>
      <c r="G336" s="392"/>
      <c r="H336" s="392"/>
      <c r="I336" s="392"/>
      <c r="J336" s="392"/>
      <c r="K336" s="392"/>
      <c r="L336" s="625"/>
    </row>
    <row r="337" spans="2:12" ht="16" customHeight="1" x14ac:dyDescent="0.45">
      <c r="B337" s="617"/>
      <c r="C337" s="401"/>
      <c r="D337" s="402"/>
      <c r="E337" s="402"/>
      <c r="F337" s="402"/>
      <c r="G337" s="402"/>
      <c r="H337" s="402"/>
      <c r="I337" s="402"/>
      <c r="J337" s="402"/>
      <c r="K337" s="402"/>
      <c r="L337" s="625"/>
    </row>
    <row r="338" spans="2:12" ht="16" customHeight="1" x14ac:dyDescent="0.45">
      <c r="B338" s="501"/>
      <c r="C338" s="391"/>
      <c r="D338" s="392"/>
      <c r="E338" s="392"/>
      <c r="F338" s="392"/>
      <c r="G338" s="392"/>
      <c r="H338" s="392"/>
      <c r="I338" s="392"/>
      <c r="J338" s="392"/>
      <c r="K338" s="392"/>
      <c r="L338" s="625"/>
    </row>
    <row r="339" spans="2:12" ht="16" customHeight="1" x14ac:dyDescent="0.45">
      <c r="B339" s="618"/>
      <c r="C339" s="623"/>
      <c r="D339" s="619"/>
      <c r="E339" s="619"/>
      <c r="F339" s="619"/>
      <c r="G339" s="619"/>
      <c r="H339" s="619"/>
      <c r="I339" s="619"/>
      <c r="J339" s="619"/>
      <c r="K339" s="619"/>
      <c r="L339" s="626"/>
    </row>
  </sheetData>
  <sortState xmlns:xlrd2="http://schemas.microsoft.com/office/spreadsheetml/2017/richdata2" ref="B8:M27">
    <sortCondition ref="K8"/>
    <sortCondition ref="C8"/>
    <sortCondition ref="B8"/>
  </sortState>
  <customSheetViews>
    <customSheetView guid="{8CC598B7-8EB7-4AE3-BEF6-CBCE0253806D}" showGridLines="0" state="veryHidden">
      <selection activeCell="E1" sqref="E1"/>
      <pageMargins left="0.7" right="0.7" top="0.75" bottom="0.75" header="0.3" footer="0.3"/>
      <pageSetup orientation="portrait" r:id="rId1"/>
    </customSheetView>
  </customSheetViews>
  <mergeCells count="10">
    <mergeCell ref="K5:K6"/>
    <mergeCell ref="G6:H6"/>
    <mergeCell ref="I6:J6"/>
    <mergeCell ref="L5:L6"/>
    <mergeCell ref="B5:B6"/>
    <mergeCell ref="C5:C6"/>
    <mergeCell ref="D5:D6"/>
    <mergeCell ref="E5:E6"/>
    <mergeCell ref="F5:F6"/>
    <mergeCell ref="G5:J5"/>
  </mergeCells>
  <pageMargins left="0.7" right="0.7" top="0.75" bottom="0.75" header="0.3" footer="0.3"/>
  <pageSetup orientation="portrait" r:id="rId2"/>
  <drawing r:id="rId3"/>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o_Thu_Chi"/>
  <dimension ref="A1:AB358"/>
  <sheetViews>
    <sheetView showGridLines="0" showRowColHeaders="0" zoomScaleNormal="100" workbookViewId="0">
      <selection activeCell="E1" sqref="E1"/>
    </sheetView>
  </sheetViews>
  <sheetFormatPr defaultColWidth="9.26953125" defaultRowHeight="16" x14ac:dyDescent="0.45"/>
  <cols>
    <col min="1" max="1" width="9.26953125" style="1018"/>
    <col min="2" max="2" width="4.54296875" style="1018" customWidth="1"/>
    <col min="3" max="3" width="5" style="1018" customWidth="1"/>
    <col min="4" max="4" width="21" style="1018" customWidth="1"/>
    <col min="5" max="5" width="29" style="1018" customWidth="1"/>
    <col min="6" max="6" width="17.54296875" style="1018" customWidth="1"/>
    <col min="7" max="7" width="13.54296875" style="1018" customWidth="1"/>
    <col min="8" max="8" width="5.453125" style="1018" customWidth="1"/>
    <col min="9" max="9" width="14.7265625" style="1018" customWidth="1"/>
    <col min="10" max="10" width="2.26953125" style="1018" customWidth="1"/>
    <col min="11" max="11" width="10.7265625" style="1018" customWidth="1"/>
    <col min="12" max="12" width="5.26953125" style="1018" customWidth="1"/>
    <col min="13" max="13" width="2.26953125" style="1018" customWidth="1"/>
    <col min="14" max="14" width="5.54296875" style="1018" customWidth="1"/>
    <col min="15" max="15" width="7.26953125" style="1018" customWidth="1"/>
    <col min="16" max="16" width="8.26953125" style="1018" customWidth="1"/>
    <col min="17" max="17" width="23.453125" style="1018" customWidth="1"/>
    <col min="18" max="18" width="13" style="1018" customWidth="1"/>
    <col min="19" max="19" width="22.54296875" style="1018" customWidth="1"/>
    <col min="20" max="20" width="16" style="1018" customWidth="1"/>
    <col min="21" max="21" width="13.7265625" style="1018" customWidth="1"/>
    <col min="22" max="22" width="6.7265625" style="1018" customWidth="1"/>
    <col min="23" max="23" width="6.54296875" style="1018" customWidth="1"/>
    <col min="24" max="24" width="6" style="1018" customWidth="1"/>
    <col min="25" max="25" width="6.26953125" style="1018" customWidth="1"/>
    <col min="26" max="26" width="6.453125" style="1018" customWidth="1"/>
    <col min="27" max="16384" width="9.26953125" style="1018"/>
  </cols>
  <sheetData>
    <row r="1" spans="1:28" x14ac:dyDescent="0.45">
      <c r="A1" s="1019"/>
      <c r="C1" s="487"/>
      <c r="D1" s="848" t="s">
        <v>289</v>
      </c>
      <c r="E1" s="1823" t="s">
        <v>3123</v>
      </c>
      <c r="F1" s="848" t="s">
        <v>1868</v>
      </c>
      <c r="G1" s="1823" t="s">
        <v>1869</v>
      </c>
      <c r="H1" s="425"/>
      <c r="I1" s="425"/>
      <c r="J1" s="425"/>
      <c r="K1" s="848" t="s">
        <v>704</v>
      </c>
      <c r="L1" s="1823">
        <v>30</v>
      </c>
      <c r="M1" s="425"/>
      <c r="N1" s="425"/>
      <c r="O1" s="425"/>
      <c r="P1" s="425"/>
      <c r="Q1" s="425"/>
      <c r="R1" s="425"/>
      <c r="S1" s="425"/>
      <c r="T1" s="425"/>
      <c r="U1" s="425"/>
      <c r="V1" s="425"/>
      <c r="W1" s="425"/>
      <c r="X1" s="425"/>
      <c r="Y1" s="425"/>
      <c r="Z1" s="428"/>
      <c r="AA1" s="1019">
        <v>1</v>
      </c>
    </row>
    <row r="2" spans="1:28" x14ac:dyDescent="0.45">
      <c r="A2" s="1019"/>
      <c r="C2" s="426"/>
      <c r="D2" s="427"/>
      <c r="E2" s="427"/>
      <c r="F2" s="427"/>
      <c r="G2" s="427"/>
      <c r="H2" s="427"/>
      <c r="I2" s="427"/>
      <c r="J2" s="427"/>
      <c r="K2" s="1129" t="s">
        <v>705</v>
      </c>
      <c r="L2" s="1823">
        <v>30</v>
      </c>
      <c r="M2" s="427"/>
      <c r="N2" s="427"/>
      <c r="O2" s="427"/>
      <c r="P2" s="427"/>
      <c r="Q2" s="427"/>
      <c r="R2" s="427"/>
      <c r="S2" s="427"/>
      <c r="T2" s="427"/>
      <c r="U2" s="427"/>
      <c r="V2" s="427"/>
      <c r="W2" s="427"/>
      <c r="X2" s="427"/>
      <c r="Y2" s="427"/>
      <c r="Z2" s="429"/>
      <c r="AA2" s="1019" t="s">
        <v>1837</v>
      </c>
    </row>
    <row r="3" spans="1:28" x14ac:dyDescent="0.45">
      <c r="K3" s="1129" t="s">
        <v>706</v>
      </c>
      <c r="L3" s="1823">
        <v>1</v>
      </c>
    </row>
    <row r="5" spans="1:28" ht="32" x14ac:dyDescent="0.45">
      <c r="C5" s="1027" t="str">
        <f>"Đơn vị : "&amp;KB_CTy</f>
        <v xml:space="preserve">Đơn vị : </v>
      </c>
      <c r="G5" s="1028" t="str">
        <f>"Mẫu số: "&amp;IF($E$1="Phiếu thu","01","02")&amp;" - TT"</f>
        <v>Mẫu số: 01 - TT</v>
      </c>
      <c r="H5" s="1023"/>
      <c r="I5" s="1023"/>
      <c r="N5" s="434" t="s">
        <v>45</v>
      </c>
      <c r="O5" s="435" t="s">
        <v>14</v>
      </c>
      <c r="P5" s="435" t="s">
        <v>63</v>
      </c>
      <c r="Q5" s="435" t="s">
        <v>694</v>
      </c>
      <c r="R5" s="435" t="s">
        <v>80</v>
      </c>
      <c r="S5" s="435" t="s">
        <v>66</v>
      </c>
      <c r="T5" s="435" t="s">
        <v>695</v>
      </c>
      <c r="U5" s="435" t="s">
        <v>696</v>
      </c>
      <c r="V5" s="435" t="s">
        <v>33</v>
      </c>
      <c r="W5" s="435" t="s">
        <v>34</v>
      </c>
      <c r="X5" s="435" t="s">
        <v>33</v>
      </c>
      <c r="Y5" s="435" t="s">
        <v>34</v>
      </c>
      <c r="Z5" s="436" t="s">
        <v>32</v>
      </c>
    </row>
    <row r="6" spans="1:28" x14ac:dyDescent="0.45">
      <c r="C6" s="1027" t="str">
        <f>"Địa chỉ : "&amp;KB_DC&amp;", "&amp;KB_TTP</f>
        <v xml:space="preserve">Địa chỉ : , </v>
      </c>
      <c r="G6" s="1028" t="s">
        <v>2567</v>
      </c>
      <c r="H6" s="1023"/>
      <c r="I6" s="1023"/>
      <c r="N6" s="2081" t="s">
        <v>27</v>
      </c>
      <c r="O6" s="557" t="s">
        <v>28</v>
      </c>
      <c r="P6" s="499" t="s">
        <v>29</v>
      </c>
      <c r="Q6" s="557" t="s">
        <v>53</v>
      </c>
      <c r="R6" s="499" t="s">
        <v>54</v>
      </c>
      <c r="S6" s="557" t="s">
        <v>55</v>
      </c>
      <c r="T6" s="499" t="s">
        <v>56</v>
      </c>
      <c r="U6" s="557" t="s">
        <v>57</v>
      </c>
      <c r="V6" s="499" t="s">
        <v>58</v>
      </c>
      <c r="W6" s="557" t="s">
        <v>59</v>
      </c>
      <c r="X6" s="499" t="s">
        <v>60</v>
      </c>
      <c r="Y6" s="557" t="s">
        <v>61</v>
      </c>
      <c r="Z6" s="577" t="s">
        <v>62</v>
      </c>
    </row>
    <row r="7" spans="1:28" x14ac:dyDescent="0.45">
      <c r="C7" s="1027" t="str">
        <f>"Mã số thuế : "&amp;KB_MST</f>
        <v xml:space="preserve">Mã số thuế : </v>
      </c>
      <c r="G7" s="1028" t="s">
        <v>2568</v>
      </c>
      <c r="H7" s="1023"/>
      <c r="I7" s="1023"/>
      <c r="N7" s="1999"/>
      <c r="O7" s="2082"/>
      <c r="P7" s="2083"/>
      <c r="Q7" s="1880"/>
      <c r="R7" s="2084"/>
      <c r="S7" s="1880"/>
      <c r="T7" s="2051"/>
      <c r="U7" s="2051"/>
      <c r="V7" s="1710"/>
      <c r="W7" s="1710"/>
      <c r="X7" s="2065"/>
      <c r="Y7" s="1710"/>
      <c r="Z7" s="1701"/>
      <c r="AA7" s="1567"/>
      <c r="AB7" s="1567"/>
    </row>
    <row r="8" spans="1:28" x14ac:dyDescent="0.45">
      <c r="N8" s="1692"/>
      <c r="O8" s="1693"/>
      <c r="P8" s="1694"/>
      <c r="Q8" s="1695"/>
      <c r="R8" s="1696"/>
      <c r="S8" s="1695"/>
      <c r="T8" s="1697"/>
      <c r="U8" s="1697"/>
      <c r="V8" s="1708"/>
      <c r="W8" s="1709"/>
      <c r="X8" s="2085"/>
      <c r="Y8" s="1708"/>
      <c r="Z8" s="2086"/>
      <c r="AA8" s="1567"/>
      <c r="AB8" s="1567"/>
    </row>
    <row r="9" spans="1:28" ht="24" customHeight="1" x14ac:dyDescent="0.45">
      <c r="E9" s="1148" t="str">
        <f>UPPER($E$1)</f>
        <v>PHIẾU THU</v>
      </c>
      <c r="H9" s="1030" t="s">
        <v>83</v>
      </c>
      <c r="I9" s="1027"/>
      <c r="N9" s="1619"/>
      <c r="O9" s="1698"/>
      <c r="P9" s="1699"/>
      <c r="Q9" s="1587"/>
      <c r="R9" s="1700"/>
      <c r="S9" s="1587"/>
      <c r="T9" s="1683"/>
      <c r="U9" s="1683"/>
      <c r="V9" s="1682"/>
      <c r="W9" s="1710"/>
      <c r="X9" s="1711"/>
      <c r="Y9" s="1682"/>
      <c r="Z9" s="1701"/>
      <c r="AA9" s="1567"/>
      <c r="AB9" s="1567"/>
    </row>
    <row r="10" spans="1:28" x14ac:dyDescent="0.45">
      <c r="E10" s="1131"/>
      <c r="H10" s="1030" t="s">
        <v>84</v>
      </c>
      <c r="I10" s="1133"/>
      <c r="N10" s="1619"/>
      <c r="O10" s="1698"/>
      <c r="P10" s="1699"/>
      <c r="Q10" s="1587"/>
      <c r="R10" s="1700"/>
      <c r="S10" s="1587"/>
      <c r="T10" s="1683"/>
      <c r="U10" s="1683"/>
      <c r="V10" s="1682"/>
      <c r="W10" s="1710"/>
      <c r="X10" s="1711"/>
      <c r="Y10" s="1682"/>
      <c r="Z10" s="1701"/>
      <c r="AA10" s="1567"/>
      <c r="AB10" s="1567"/>
    </row>
    <row r="11" spans="1:28" x14ac:dyDescent="0.45">
      <c r="H11" s="1030" t="s">
        <v>84</v>
      </c>
      <c r="I11" s="1133"/>
      <c r="N11" s="1619"/>
      <c r="O11" s="1698"/>
      <c r="P11" s="1699"/>
      <c r="Q11" s="1587"/>
      <c r="R11" s="1700"/>
      <c r="S11" s="1587"/>
      <c r="T11" s="1683"/>
      <c r="U11" s="1683"/>
      <c r="V11" s="1682"/>
      <c r="W11" s="1710"/>
      <c r="X11" s="1711"/>
      <c r="Y11" s="1682"/>
      <c r="Z11" s="1701"/>
      <c r="AA11" s="1567"/>
      <c r="AB11" s="1567"/>
    </row>
    <row r="12" spans="1:28" x14ac:dyDescent="0.45">
      <c r="H12" s="1030" t="s">
        <v>86</v>
      </c>
      <c r="I12" s="1133"/>
      <c r="N12" s="1619"/>
      <c r="O12" s="1698"/>
      <c r="P12" s="1699"/>
      <c r="Q12" s="1587"/>
      <c r="R12" s="1700"/>
      <c r="S12" s="1587"/>
      <c r="T12" s="1683"/>
      <c r="U12" s="1683"/>
      <c r="V12" s="1682"/>
      <c r="W12" s="1710"/>
      <c r="X12" s="1711"/>
      <c r="Y12" s="1682"/>
      <c r="Z12" s="1701"/>
      <c r="AA12" s="1567"/>
      <c r="AB12" s="1567"/>
    </row>
    <row r="13" spans="1:28" x14ac:dyDescent="0.45">
      <c r="D13" s="1029" t="str">
        <f>"Họ và tên người "&amp;IF($E$1="Phiếu chi","nhận","nộp")&amp;" tiền :"</f>
        <v>Họ và tên người nộp tiền :</v>
      </c>
      <c r="E13" s="1027"/>
      <c r="F13" s="1027"/>
      <c r="G13" s="1027"/>
      <c r="H13" s="1027"/>
      <c r="I13" s="1027"/>
      <c r="N13" s="1619"/>
      <c r="O13" s="1698"/>
      <c r="P13" s="1699"/>
      <c r="Q13" s="1587"/>
      <c r="R13" s="1700"/>
      <c r="S13" s="1587"/>
      <c r="T13" s="1683"/>
      <c r="U13" s="1683"/>
      <c r="V13" s="1682"/>
      <c r="W13" s="1710"/>
      <c r="X13" s="1711"/>
      <c r="Y13" s="1682"/>
      <c r="Z13" s="1701"/>
      <c r="AA13" s="1567"/>
      <c r="AB13" s="1567"/>
    </row>
    <row r="14" spans="1:28" x14ac:dyDescent="0.45">
      <c r="D14" s="1029" t="s">
        <v>0</v>
      </c>
      <c r="E14" s="1027"/>
      <c r="F14" s="1027"/>
      <c r="G14" s="1027"/>
      <c r="H14" s="1027"/>
      <c r="I14" s="1027"/>
      <c r="N14" s="1619"/>
      <c r="O14" s="1698"/>
      <c r="P14" s="1699"/>
      <c r="Q14" s="1587"/>
      <c r="R14" s="1700"/>
      <c r="S14" s="1587"/>
      <c r="T14" s="1683"/>
      <c r="U14" s="1683"/>
      <c r="V14" s="1682"/>
      <c r="W14" s="1710"/>
      <c r="X14" s="1711"/>
      <c r="Y14" s="1682"/>
      <c r="Z14" s="1701"/>
      <c r="AA14" s="1567"/>
      <c r="AB14" s="1567"/>
    </row>
    <row r="15" spans="1:28" x14ac:dyDescent="0.45">
      <c r="D15" s="1029" t="str">
        <f>"Lý do "&amp;IF($E$1="Phiếu thu","thu:","chi:")</f>
        <v>Lý do thu:</v>
      </c>
      <c r="E15" s="1027"/>
      <c r="F15" s="1027"/>
      <c r="G15" s="1027"/>
      <c r="H15" s="1027"/>
      <c r="I15" s="1027"/>
      <c r="N15" s="1619"/>
      <c r="O15" s="1698"/>
      <c r="P15" s="1699"/>
      <c r="Q15" s="1587"/>
      <c r="R15" s="1700"/>
      <c r="S15" s="1587"/>
      <c r="T15" s="1683"/>
      <c r="U15" s="1683"/>
      <c r="V15" s="1682"/>
      <c r="W15" s="1710"/>
      <c r="X15" s="1711"/>
      <c r="Y15" s="1682"/>
      <c r="Z15" s="1701"/>
      <c r="AA15" s="1567"/>
      <c r="AB15" s="1567"/>
    </row>
    <row r="16" spans="1:28" x14ac:dyDescent="0.45">
      <c r="D16" s="1029" t="s">
        <v>87</v>
      </c>
      <c r="E16" s="1149"/>
      <c r="F16" s="1027"/>
      <c r="G16" s="1027"/>
      <c r="H16" s="1027"/>
      <c r="I16" s="1027"/>
      <c r="N16" s="1619"/>
      <c r="O16" s="1698"/>
      <c r="P16" s="1699"/>
      <c r="Q16" s="1587"/>
      <c r="R16" s="1700"/>
      <c r="S16" s="1587"/>
      <c r="T16" s="1683"/>
      <c r="U16" s="1683"/>
      <c r="V16" s="1682"/>
      <c r="W16" s="1710"/>
      <c r="X16" s="1711"/>
      <c r="Y16" s="1682"/>
      <c r="Z16" s="1701"/>
      <c r="AA16" s="1567"/>
      <c r="AB16" s="1567"/>
    </row>
    <row r="17" spans="3:28" x14ac:dyDescent="0.45">
      <c r="D17" s="1029" t="s">
        <v>88</v>
      </c>
      <c r="E17" s="1027"/>
      <c r="F17" s="1027"/>
      <c r="G17" s="1027"/>
      <c r="H17" s="1027"/>
      <c r="I17" s="1027"/>
      <c r="N17" s="1619"/>
      <c r="O17" s="1698"/>
      <c r="P17" s="1699"/>
      <c r="Q17" s="1587"/>
      <c r="R17" s="1700"/>
      <c r="S17" s="1587"/>
      <c r="T17" s="1683"/>
      <c r="U17" s="1683"/>
      <c r="V17" s="1682"/>
      <c r="W17" s="1710"/>
      <c r="X17" s="1711"/>
      <c r="Y17" s="1682"/>
      <c r="Z17" s="1701"/>
      <c r="AA17" s="1567"/>
      <c r="AB17" s="1567"/>
    </row>
    <row r="18" spans="3:28" x14ac:dyDescent="0.45">
      <c r="D18" s="1029" t="s">
        <v>89</v>
      </c>
      <c r="E18" s="1027"/>
      <c r="F18" s="1133"/>
      <c r="G18" s="1027"/>
      <c r="H18" s="1027"/>
      <c r="I18" s="1027"/>
      <c r="N18" s="1619"/>
      <c r="O18" s="1698"/>
      <c r="P18" s="1699"/>
      <c r="Q18" s="1587"/>
      <c r="R18" s="1700"/>
      <c r="S18" s="1587"/>
      <c r="T18" s="1683"/>
      <c r="U18" s="1683"/>
      <c r="V18" s="1682"/>
      <c r="W18" s="1710"/>
      <c r="X18" s="1711"/>
      <c r="Y18" s="1682"/>
      <c r="Z18" s="1701"/>
      <c r="AA18" s="1567"/>
      <c r="AB18" s="1567"/>
    </row>
    <row r="19" spans="3:28" x14ac:dyDescent="0.45">
      <c r="C19" s="3"/>
      <c r="D19" s="3"/>
      <c r="E19" s="3"/>
      <c r="F19" s="38"/>
      <c r="G19" s="3"/>
      <c r="H19" s="3"/>
      <c r="I19" s="3"/>
      <c r="N19" s="1619"/>
      <c r="O19" s="1698"/>
      <c r="P19" s="1699"/>
      <c r="Q19" s="1587"/>
      <c r="R19" s="1700"/>
      <c r="S19" s="1587"/>
      <c r="T19" s="1683"/>
      <c r="U19" s="1683"/>
      <c r="V19" s="1682"/>
      <c r="W19" s="1710"/>
      <c r="X19" s="1711"/>
      <c r="Y19" s="1682"/>
      <c r="Z19" s="1701"/>
      <c r="AA19" s="1567"/>
      <c r="AB19" s="1567"/>
    </row>
    <row r="20" spans="3:28" x14ac:dyDescent="0.45">
      <c r="C20" s="3"/>
      <c r="D20" s="3"/>
      <c r="E20" s="3"/>
      <c r="F20" s="3"/>
      <c r="G20" s="3"/>
      <c r="H20" s="3"/>
      <c r="I20" s="27"/>
      <c r="N20" s="1619"/>
      <c r="O20" s="1698"/>
      <c r="P20" s="1699"/>
      <c r="Q20" s="1587"/>
      <c r="R20" s="1700"/>
      <c r="S20" s="1587"/>
      <c r="T20" s="1683"/>
      <c r="U20" s="1683"/>
      <c r="V20" s="1682"/>
      <c r="W20" s="1710"/>
      <c r="X20" s="1711"/>
      <c r="Y20" s="1682"/>
      <c r="Z20" s="1701"/>
      <c r="AA20" s="1567"/>
      <c r="AB20" s="1567"/>
    </row>
    <row r="21" spans="3:28" x14ac:dyDescent="0.45">
      <c r="C21" s="20" t="s">
        <v>90</v>
      </c>
      <c r="D21" s="3"/>
      <c r="E21" s="20" t="str">
        <f>IF($E$1="Phiếu thu","Người nộp tiền                        Thủ quỹ","Người nhận tiền                        Thủ quỹ")</f>
        <v>Người nộp tiền                        Thủ quỹ</v>
      </c>
      <c r="F21" s="3"/>
      <c r="G21" s="3"/>
      <c r="H21" s="3"/>
      <c r="I21" s="1138" t="s">
        <v>2569</v>
      </c>
      <c r="N21" s="1619"/>
      <c r="O21" s="1698"/>
      <c r="P21" s="1699"/>
      <c r="Q21" s="1587"/>
      <c r="R21" s="1700"/>
      <c r="S21" s="1587"/>
      <c r="T21" s="1683"/>
      <c r="U21" s="1683"/>
      <c r="V21" s="1682"/>
      <c r="W21" s="1710"/>
      <c r="X21" s="1711"/>
      <c r="Y21" s="1682"/>
      <c r="Z21" s="1701"/>
      <c r="AA21" s="1567"/>
      <c r="AB21" s="1567"/>
    </row>
    <row r="22" spans="3:28" x14ac:dyDescent="0.45">
      <c r="C22" s="3"/>
      <c r="D22" s="3"/>
      <c r="E22" s="3"/>
      <c r="F22" s="3"/>
      <c r="G22" s="3"/>
      <c r="H22" s="3"/>
      <c r="I22" s="3"/>
      <c r="N22" s="1619"/>
      <c r="O22" s="1698"/>
      <c r="P22" s="1699"/>
      <c r="Q22" s="1587"/>
      <c r="R22" s="1700"/>
      <c r="S22" s="1587"/>
      <c r="T22" s="1683"/>
      <c r="U22" s="1683"/>
      <c r="V22" s="1682"/>
      <c r="W22" s="1710"/>
      <c r="X22" s="1711"/>
      <c r="Y22" s="1682"/>
      <c r="Z22" s="1701"/>
      <c r="AA22" s="1567"/>
      <c r="AB22" s="1567"/>
    </row>
    <row r="23" spans="3:28" x14ac:dyDescent="0.45">
      <c r="C23" s="3"/>
      <c r="D23" s="3"/>
      <c r="E23" s="3"/>
      <c r="F23" s="3"/>
      <c r="G23" s="3"/>
      <c r="H23" s="3"/>
      <c r="I23" s="3"/>
      <c r="N23" s="1619"/>
      <c r="O23" s="1698"/>
      <c r="P23" s="1699"/>
      <c r="Q23" s="1587"/>
      <c r="R23" s="1700"/>
      <c r="S23" s="1587"/>
      <c r="T23" s="1683"/>
      <c r="U23" s="1683"/>
      <c r="V23" s="1682"/>
      <c r="W23" s="1710"/>
      <c r="X23" s="1711"/>
      <c r="Y23" s="1682"/>
      <c r="Z23" s="1701"/>
      <c r="AA23" s="1567"/>
      <c r="AB23" s="1567"/>
    </row>
    <row r="24" spans="3:28" x14ac:dyDescent="0.45">
      <c r="C24" s="3"/>
      <c r="D24" s="3"/>
      <c r="E24" s="3"/>
      <c r="F24" s="3"/>
      <c r="G24" s="3"/>
      <c r="H24" s="3"/>
      <c r="I24" s="3"/>
      <c r="N24" s="1619"/>
      <c r="O24" s="1698"/>
      <c r="P24" s="1699"/>
      <c r="Q24" s="1587"/>
      <c r="R24" s="1700"/>
      <c r="S24" s="1587"/>
      <c r="T24" s="1683"/>
      <c r="U24" s="1683"/>
      <c r="V24" s="1682"/>
      <c r="W24" s="1710"/>
      <c r="X24" s="1711"/>
      <c r="Y24" s="1682"/>
      <c r="Z24" s="1701"/>
      <c r="AA24" s="1567"/>
      <c r="AB24" s="1567"/>
    </row>
    <row r="25" spans="3:28" x14ac:dyDescent="0.45">
      <c r="C25" s="3"/>
      <c r="D25" s="3"/>
      <c r="E25" s="3"/>
      <c r="F25" s="3"/>
      <c r="G25" s="3"/>
      <c r="H25" s="3"/>
      <c r="I25" s="3"/>
      <c r="N25" s="1619"/>
      <c r="O25" s="1698"/>
      <c r="P25" s="1699"/>
      <c r="Q25" s="1587"/>
      <c r="R25" s="1700"/>
      <c r="S25" s="1587"/>
      <c r="T25" s="1683"/>
      <c r="U25" s="1683"/>
      <c r="V25" s="1682"/>
      <c r="W25" s="1710"/>
      <c r="X25" s="1711"/>
      <c r="Y25" s="1682"/>
      <c r="Z25" s="1701"/>
      <c r="AA25" s="1567"/>
      <c r="AB25" s="1567"/>
    </row>
    <row r="26" spans="3:28" x14ac:dyDescent="0.45">
      <c r="C26" s="3" t="s">
        <v>91</v>
      </c>
      <c r="D26" s="3"/>
      <c r="E26" s="3" t="str">
        <f>"                                              "&amp;KB_TQuy</f>
        <v xml:space="preserve">                                              </v>
      </c>
      <c r="F26" s="38"/>
      <c r="G26" s="3" t="s">
        <v>91</v>
      </c>
      <c r="H26" s="3"/>
      <c r="I26" s="1105">
        <f>KB_GD</f>
        <v>0</v>
      </c>
      <c r="N26" s="1619"/>
      <c r="O26" s="1698"/>
      <c r="P26" s="1699"/>
      <c r="Q26" s="1587"/>
      <c r="R26" s="1700"/>
      <c r="S26" s="1587"/>
      <c r="T26" s="1683"/>
      <c r="U26" s="1683"/>
      <c r="V26" s="1682"/>
      <c r="W26" s="1710"/>
      <c r="X26" s="1711"/>
      <c r="Y26" s="1682"/>
      <c r="Z26" s="1701"/>
      <c r="AA26" s="1567"/>
      <c r="AB26" s="1567"/>
    </row>
    <row r="27" spans="3:28" x14ac:dyDescent="0.45">
      <c r="C27" s="3"/>
      <c r="D27" s="3"/>
      <c r="E27" s="3"/>
      <c r="F27" s="38"/>
      <c r="G27" s="3"/>
      <c r="H27" s="3"/>
      <c r="I27" s="1105"/>
      <c r="N27" s="1619"/>
      <c r="O27" s="1698"/>
      <c r="P27" s="1699"/>
      <c r="Q27" s="1587"/>
      <c r="R27" s="1700"/>
      <c r="S27" s="1587"/>
      <c r="T27" s="1683"/>
      <c r="U27" s="1683"/>
      <c r="V27" s="1682"/>
      <c r="W27" s="1710"/>
      <c r="X27" s="1711"/>
      <c r="Y27" s="1682"/>
      <c r="Z27" s="1701"/>
      <c r="AA27" s="1567"/>
      <c r="AB27" s="1567"/>
    </row>
    <row r="28" spans="3:28" x14ac:dyDescent="0.45">
      <c r="C28" s="95"/>
      <c r="D28" s="3"/>
      <c r="E28" s="3"/>
      <c r="F28" s="3"/>
      <c r="G28" s="3"/>
      <c r="H28" s="3"/>
      <c r="I28" s="3"/>
      <c r="N28" s="1619"/>
      <c r="O28" s="1698"/>
      <c r="P28" s="1699"/>
      <c r="Q28" s="1587"/>
      <c r="R28" s="1700"/>
      <c r="S28" s="1587"/>
      <c r="T28" s="1683"/>
      <c r="U28" s="1683"/>
      <c r="V28" s="1682"/>
      <c r="W28" s="1710"/>
      <c r="X28" s="1711"/>
      <c r="Y28" s="1682"/>
      <c r="Z28" s="1701"/>
      <c r="AA28" s="1567"/>
      <c r="AB28" s="1567"/>
    </row>
    <row r="29" spans="3:28" x14ac:dyDescent="0.45">
      <c r="C29" s="23" t="s">
        <v>1396</v>
      </c>
      <c r="D29" s="3"/>
      <c r="E29" s="3"/>
      <c r="F29" s="3"/>
      <c r="G29" s="3"/>
      <c r="H29" s="3"/>
      <c r="I29" s="3"/>
      <c r="N29" s="1619"/>
      <c r="O29" s="1698"/>
      <c r="P29" s="1699"/>
      <c r="Q29" s="1587"/>
      <c r="R29" s="1700"/>
      <c r="S29" s="1587"/>
      <c r="T29" s="1683"/>
      <c r="U29" s="1683"/>
      <c r="V29" s="1682"/>
      <c r="W29" s="1710"/>
      <c r="X29" s="1711"/>
      <c r="Y29" s="1682"/>
      <c r="Z29" s="1701"/>
      <c r="AA29" s="1567"/>
      <c r="AB29" s="1567"/>
    </row>
    <row r="30" spans="3:28" x14ac:dyDescent="0.45">
      <c r="C30" s="3" t="s">
        <v>92</v>
      </c>
      <c r="D30" s="3"/>
      <c r="E30" s="3"/>
      <c r="F30" s="3"/>
      <c r="G30" s="3"/>
      <c r="H30" s="3"/>
      <c r="I30" s="3"/>
      <c r="N30" s="1619"/>
      <c r="O30" s="1698"/>
      <c r="P30" s="1699"/>
      <c r="Q30" s="1587"/>
      <c r="R30" s="1700"/>
      <c r="S30" s="1587"/>
      <c r="T30" s="1683"/>
      <c r="U30" s="1683"/>
      <c r="V30" s="1682"/>
      <c r="W30" s="1710"/>
      <c r="X30" s="1711"/>
      <c r="Y30" s="1682"/>
      <c r="Z30" s="1701"/>
      <c r="AA30" s="1567"/>
      <c r="AB30" s="1567"/>
    </row>
    <row r="31" spans="3:28" x14ac:dyDescent="0.45">
      <c r="C31" s="3" t="s">
        <v>93</v>
      </c>
      <c r="D31" s="3"/>
      <c r="E31" s="3"/>
      <c r="F31" s="3"/>
      <c r="G31" s="3"/>
      <c r="H31" s="3"/>
      <c r="I31" s="3"/>
      <c r="N31" s="1619"/>
      <c r="O31" s="1698"/>
      <c r="P31" s="1699"/>
      <c r="Q31" s="1587"/>
      <c r="R31" s="1700"/>
      <c r="S31" s="1587"/>
      <c r="T31" s="1683"/>
      <c r="U31" s="1683"/>
      <c r="V31" s="1682"/>
      <c r="W31" s="1710"/>
      <c r="X31" s="1711"/>
      <c r="Y31" s="1682"/>
      <c r="Z31" s="1701"/>
      <c r="AA31" s="1567"/>
      <c r="AB31" s="1567"/>
    </row>
    <row r="32" spans="3:28" x14ac:dyDescent="0.45">
      <c r="N32" s="1619"/>
      <c r="O32" s="1698"/>
      <c r="P32" s="1699"/>
      <c r="Q32" s="1587"/>
      <c r="R32" s="1700"/>
      <c r="S32" s="1587"/>
      <c r="T32" s="1683"/>
      <c r="U32" s="1683"/>
      <c r="V32" s="1682"/>
      <c r="W32" s="1710"/>
      <c r="X32" s="1711"/>
      <c r="Y32" s="1682"/>
      <c r="Z32" s="1701"/>
      <c r="AA32" s="1567"/>
      <c r="AB32" s="1567"/>
    </row>
    <row r="33" spans="3:28" x14ac:dyDescent="0.45">
      <c r="C33" s="1139"/>
      <c r="D33" s="1139"/>
      <c r="E33" s="1139"/>
      <c r="F33" s="1139"/>
      <c r="G33" s="1139"/>
      <c r="H33" s="1139"/>
      <c r="I33" s="1139"/>
      <c r="N33" s="1619"/>
      <c r="O33" s="1698"/>
      <c r="P33" s="1699"/>
      <c r="Q33" s="1587"/>
      <c r="R33" s="1700"/>
      <c r="S33" s="1587"/>
      <c r="T33" s="1683"/>
      <c r="U33" s="1683"/>
      <c r="V33" s="1682"/>
      <c r="W33" s="1710"/>
      <c r="X33" s="1711"/>
      <c r="Y33" s="1682"/>
      <c r="Z33" s="1701"/>
      <c r="AA33" s="1567"/>
      <c r="AB33" s="1567"/>
    </row>
    <row r="34" spans="3:28" ht="16.5" thickBot="1" x14ac:dyDescent="0.5">
      <c r="N34" s="1619"/>
      <c r="O34" s="1698"/>
      <c r="P34" s="1699"/>
      <c r="Q34" s="1587"/>
      <c r="R34" s="1700"/>
      <c r="S34" s="1587"/>
      <c r="T34" s="1683"/>
      <c r="U34" s="1683"/>
      <c r="V34" s="1682"/>
      <c r="W34" s="1710"/>
      <c r="X34" s="1711"/>
      <c r="Y34" s="1682"/>
      <c r="Z34" s="1701"/>
      <c r="AA34" s="1567"/>
      <c r="AB34" s="1567"/>
    </row>
    <row r="35" spans="3:28" ht="16.5" thickTop="1" x14ac:dyDescent="0.45">
      <c r="C35" s="1140"/>
      <c r="D35" s="1141"/>
      <c r="E35" s="1141"/>
      <c r="F35" s="1141"/>
      <c r="G35" s="1141"/>
      <c r="H35" s="1141"/>
      <c r="I35" s="1142"/>
      <c r="N35" s="1619"/>
      <c r="O35" s="1698"/>
      <c r="P35" s="1699"/>
      <c r="Q35" s="1587"/>
      <c r="R35" s="1700"/>
      <c r="S35" s="1587"/>
      <c r="T35" s="1683"/>
      <c r="U35" s="1683"/>
      <c r="V35" s="1682"/>
      <c r="W35" s="1710"/>
      <c r="X35" s="1711"/>
      <c r="Y35" s="1682"/>
      <c r="Z35" s="1701"/>
      <c r="AA35" s="1567"/>
      <c r="AB35" s="1567"/>
    </row>
    <row r="36" spans="3:28" x14ac:dyDescent="0.45">
      <c r="C36" s="2668" t="s">
        <v>1657</v>
      </c>
      <c r="D36" s="2669"/>
      <c r="E36" s="2669"/>
      <c r="F36" s="2669"/>
      <c r="G36" s="2669"/>
      <c r="H36" s="2669"/>
      <c r="I36" s="2670"/>
      <c r="N36" s="1619"/>
      <c r="O36" s="1698"/>
      <c r="P36" s="1699"/>
      <c r="Q36" s="1587"/>
      <c r="R36" s="1700"/>
      <c r="S36" s="1587"/>
      <c r="T36" s="1683"/>
      <c r="U36" s="1683"/>
      <c r="V36" s="1682"/>
      <c r="W36" s="1710"/>
      <c r="X36" s="1711"/>
      <c r="Y36" s="1682"/>
      <c r="Z36" s="1701"/>
      <c r="AA36" s="1567"/>
      <c r="AB36" s="1567"/>
    </row>
    <row r="37" spans="3:28" x14ac:dyDescent="0.45">
      <c r="C37" s="2668" t="s">
        <v>786</v>
      </c>
      <c r="D37" s="2669"/>
      <c r="E37" s="2669"/>
      <c r="F37" s="2669"/>
      <c r="G37" s="2669"/>
      <c r="H37" s="2669"/>
      <c r="I37" s="2670"/>
      <c r="N37" s="1619"/>
      <c r="O37" s="1698"/>
      <c r="P37" s="1699"/>
      <c r="Q37" s="1587"/>
      <c r="R37" s="1700"/>
      <c r="S37" s="1587"/>
      <c r="T37" s="1683"/>
      <c r="U37" s="1683"/>
      <c r="V37" s="1682"/>
      <c r="W37" s="1710"/>
      <c r="X37" s="1711"/>
      <c r="Y37" s="1682"/>
      <c r="Z37" s="1701"/>
      <c r="AA37" s="1567"/>
      <c r="AB37" s="1567"/>
    </row>
    <row r="38" spans="3:28" x14ac:dyDescent="0.45">
      <c r="C38" s="2668" t="s">
        <v>799</v>
      </c>
      <c r="D38" s="2669"/>
      <c r="E38" s="2669"/>
      <c r="F38" s="2669"/>
      <c r="G38" s="2669"/>
      <c r="H38" s="2669"/>
      <c r="I38" s="2670"/>
      <c r="N38" s="1619"/>
      <c r="O38" s="1698"/>
      <c r="P38" s="1699"/>
      <c r="Q38" s="1587"/>
      <c r="R38" s="1700"/>
      <c r="S38" s="1587"/>
      <c r="T38" s="1683"/>
      <c r="U38" s="1683"/>
      <c r="V38" s="1682"/>
      <c r="W38" s="1710"/>
      <c r="X38" s="1711"/>
      <c r="Y38" s="1682"/>
      <c r="Z38" s="1701"/>
      <c r="AA38" s="1567"/>
      <c r="AB38" s="1567"/>
    </row>
    <row r="39" spans="3:28" x14ac:dyDescent="0.45">
      <c r="C39" s="1143"/>
      <c r="I39" s="1144"/>
      <c r="N39" s="1619"/>
      <c r="O39" s="1698"/>
      <c r="P39" s="1699"/>
      <c r="Q39" s="1587"/>
      <c r="R39" s="1700"/>
      <c r="S39" s="1587"/>
      <c r="T39" s="1683"/>
      <c r="U39" s="1683"/>
      <c r="V39" s="1682"/>
      <c r="W39" s="1710"/>
      <c r="X39" s="1711"/>
      <c r="Y39" s="1682"/>
      <c r="Z39" s="1701"/>
      <c r="AA39" s="1567"/>
      <c r="AB39" s="1567"/>
    </row>
    <row r="40" spans="3:28" x14ac:dyDescent="0.45">
      <c r="C40" s="1143"/>
      <c r="I40" s="1144"/>
      <c r="N40" s="1619"/>
      <c r="O40" s="1698"/>
      <c r="P40" s="1699"/>
      <c r="Q40" s="1587"/>
      <c r="R40" s="1700"/>
      <c r="S40" s="1587"/>
      <c r="T40" s="1683"/>
      <c r="U40" s="1683"/>
      <c r="V40" s="1682"/>
      <c r="W40" s="1710"/>
      <c r="X40" s="1711"/>
      <c r="Y40" s="1682"/>
      <c r="Z40" s="1701"/>
      <c r="AA40" s="1567"/>
      <c r="AB40" s="1567"/>
    </row>
    <row r="41" spans="3:28" x14ac:dyDescent="0.45">
      <c r="C41" s="1143"/>
      <c r="I41" s="1144"/>
      <c r="N41" s="1619"/>
      <c r="O41" s="1698"/>
      <c r="P41" s="1699"/>
      <c r="Q41" s="1587"/>
      <c r="R41" s="1700"/>
      <c r="S41" s="1587"/>
      <c r="T41" s="1683"/>
      <c r="U41" s="1683"/>
      <c r="V41" s="1682"/>
      <c r="W41" s="1710"/>
      <c r="X41" s="1711"/>
      <c r="Y41" s="1682"/>
      <c r="Z41" s="1701"/>
      <c r="AA41" s="1567"/>
      <c r="AB41" s="1567"/>
    </row>
    <row r="42" spans="3:28" x14ac:dyDescent="0.45">
      <c r="C42" s="1143"/>
      <c r="I42" s="1144"/>
      <c r="N42" s="1619"/>
      <c r="O42" s="1698"/>
      <c r="P42" s="1699"/>
      <c r="Q42" s="1587"/>
      <c r="R42" s="1700"/>
      <c r="S42" s="1587"/>
      <c r="T42" s="1683"/>
      <c r="U42" s="1683"/>
      <c r="V42" s="1682"/>
      <c r="W42" s="1710"/>
      <c r="X42" s="1711"/>
      <c r="Y42" s="1682"/>
      <c r="Z42" s="1701"/>
      <c r="AA42" s="1567"/>
      <c r="AB42" s="1567"/>
    </row>
    <row r="43" spans="3:28" x14ac:dyDescent="0.45">
      <c r="C43" s="1143"/>
      <c r="I43" s="1144"/>
      <c r="N43" s="1619"/>
      <c r="O43" s="1698"/>
      <c r="P43" s="1699"/>
      <c r="Q43" s="1587"/>
      <c r="R43" s="1700"/>
      <c r="S43" s="1587"/>
      <c r="T43" s="1683"/>
      <c r="U43" s="1683"/>
      <c r="V43" s="1682"/>
      <c r="W43" s="1710"/>
      <c r="X43" s="1711"/>
      <c r="Y43" s="1682"/>
      <c r="Z43" s="1701"/>
      <c r="AA43" s="1567"/>
      <c r="AB43" s="1567"/>
    </row>
    <row r="44" spans="3:28" x14ac:dyDescent="0.45">
      <c r="C44" s="1143"/>
      <c r="I44" s="1144"/>
      <c r="N44" s="1619"/>
      <c r="O44" s="1698"/>
      <c r="P44" s="1699"/>
      <c r="Q44" s="1587"/>
      <c r="R44" s="1700"/>
      <c r="S44" s="1587"/>
      <c r="T44" s="1683"/>
      <c r="U44" s="1683"/>
      <c r="V44" s="1682"/>
      <c r="W44" s="1710"/>
      <c r="X44" s="1711"/>
      <c r="Y44" s="1682"/>
      <c r="Z44" s="1701"/>
      <c r="AA44" s="1567"/>
      <c r="AB44" s="1567"/>
    </row>
    <row r="45" spans="3:28" x14ac:dyDescent="0.45">
      <c r="C45" s="1143"/>
      <c r="I45" s="1144"/>
      <c r="N45" s="1619"/>
      <c r="O45" s="1698"/>
      <c r="P45" s="1699"/>
      <c r="Q45" s="1587"/>
      <c r="R45" s="1700"/>
      <c r="S45" s="1587"/>
      <c r="T45" s="1683"/>
      <c r="U45" s="1683"/>
      <c r="V45" s="1682"/>
      <c r="W45" s="1710"/>
      <c r="X45" s="1711"/>
      <c r="Y45" s="1682"/>
      <c r="Z45" s="1701"/>
      <c r="AA45" s="1567"/>
      <c r="AB45" s="1567"/>
    </row>
    <row r="46" spans="3:28" ht="21" x14ac:dyDescent="0.55000000000000004">
      <c r="C46" s="2671" t="str">
        <f>+UPPER($E$1)</f>
        <v>PHIẾU THU</v>
      </c>
      <c r="D46" s="2672"/>
      <c r="E46" s="2672"/>
      <c r="F46" s="2672"/>
      <c r="G46" s="2672"/>
      <c r="H46" s="2672"/>
      <c r="I46" s="2673"/>
      <c r="N46" s="1619"/>
      <c r="O46" s="1698"/>
      <c r="P46" s="1699"/>
      <c r="Q46" s="1587"/>
      <c r="R46" s="1700"/>
      <c r="S46" s="1587"/>
      <c r="T46" s="1683"/>
      <c r="U46" s="1683"/>
      <c r="V46" s="1682"/>
      <c r="W46" s="1710"/>
      <c r="X46" s="1711"/>
      <c r="Y46" s="1682"/>
      <c r="Z46" s="1701"/>
      <c r="AA46" s="1567"/>
      <c r="AB46" s="1567"/>
    </row>
    <row r="47" spans="3:28" x14ac:dyDescent="0.45">
      <c r="C47" s="2668" t="s">
        <v>798</v>
      </c>
      <c r="D47" s="2669"/>
      <c r="E47" s="2669"/>
      <c r="F47" s="2669"/>
      <c r="G47" s="2669"/>
      <c r="H47" s="2669"/>
      <c r="I47" s="2670"/>
      <c r="N47" s="1619"/>
      <c r="O47" s="1698"/>
      <c r="P47" s="1699"/>
      <c r="Q47" s="1587"/>
      <c r="R47" s="1700"/>
      <c r="S47" s="1587"/>
      <c r="T47" s="1683"/>
      <c r="U47" s="1683"/>
      <c r="V47" s="1682"/>
      <c r="W47" s="1710"/>
      <c r="X47" s="1711"/>
      <c r="Y47" s="1682"/>
      <c r="Z47" s="1701"/>
      <c r="AA47" s="1567"/>
      <c r="AB47" s="1567"/>
    </row>
    <row r="48" spans="3:28" x14ac:dyDescent="0.45">
      <c r="C48" s="1143"/>
      <c r="I48" s="1144"/>
      <c r="N48" s="1619"/>
      <c r="O48" s="1698"/>
      <c r="P48" s="1699"/>
      <c r="Q48" s="1587"/>
      <c r="R48" s="1700"/>
      <c r="S48" s="1587"/>
      <c r="T48" s="1683"/>
      <c r="U48" s="1683"/>
      <c r="V48" s="1682"/>
      <c r="W48" s="1710"/>
      <c r="X48" s="1711"/>
      <c r="Y48" s="1682"/>
      <c r="Z48" s="1701"/>
      <c r="AA48" s="1567"/>
      <c r="AB48" s="1567"/>
    </row>
    <row r="49" spans="3:28" x14ac:dyDescent="0.45">
      <c r="C49" s="1143"/>
      <c r="I49" s="1144"/>
      <c r="N49" s="1619"/>
      <c r="O49" s="1698"/>
      <c r="P49" s="1699"/>
      <c r="Q49" s="1587"/>
      <c r="R49" s="1700"/>
      <c r="S49" s="1587"/>
      <c r="T49" s="1683"/>
      <c r="U49" s="1683"/>
      <c r="V49" s="1682"/>
      <c r="W49" s="1710"/>
      <c r="X49" s="1711"/>
      <c r="Y49" s="1682"/>
      <c r="Z49" s="1701"/>
      <c r="AA49" s="1567"/>
      <c r="AB49" s="1567"/>
    </row>
    <row r="50" spans="3:28" x14ac:dyDescent="0.45">
      <c r="C50" s="1143"/>
      <c r="I50" s="1144"/>
      <c r="N50" s="1619"/>
      <c r="O50" s="1698"/>
      <c r="P50" s="1699"/>
      <c r="Q50" s="1587"/>
      <c r="R50" s="1700"/>
      <c r="S50" s="1587"/>
      <c r="T50" s="1683"/>
      <c r="U50" s="1683"/>
      <c r="V50" s="1682"/>
      <c r="W50" s="1710"/>
      <c r="X50" s="1711"/>
      <c r="Y50" s="1682"/>
      <c r="Z50" s="1701"/>
      <c r="AA50" s="1567"/>
      <c r="AB50" s="1567"/>
    </row>
    <row r="51" spans="3:28" x14ac:dyDescent="0.45">
      <c r="C51" s="1143"/>
      <c r="I51" s="1144"/>
      <c r="N51" s="1619"/>
      <c r="O51" s="1698"/>
      <c r="P51" s="1699"/>
      <c r="Q51" s="1587"/>
      <c r="R51" s="1700"/>
      <c r="S51" s="1587"/>
      <c r="T51" s="1683"/>
      <c r="U51" s="1683"/>
      <c r="V51" s="1682"/>
      <c r="W51" s="1710"/>
      <c r="X51" s="1711"/>
      <c r="Y51" s="1682"/>
      <c r="Z51" s="1701"/>
      <c r="AA51" s="1567"/>
      <c r="AB51" s="1567"/>
    </row>
    <row r="52" spans="3:28" x14ac:dyDescent="0.45">
      <c r="C52" s="1143"/>
      <c r="I52" s="1144"/>
      <c r="N52" s="1619"/>
      <c r="O52" s="1698"/>
      <c r="P52" s="1699"/>
      <c r="Q52" s="1587"/>
      <c r="R52" s="1700"/>
      <c r="S52" s="1587"/>
      <c r="T52" s="1683"/>
      <c r="U52" s="1683"/>
      <c r="V52" s="1682"/>
      <c r="W52" s="1710"/>
      <c r="X52" s="1711"/>
      <c r="Y52" s="1682"/>
      <c r="Z52" s="1701"/>
      <c r="AA52" s="1567"/>
      <c r="AB52" s="1567"/>
    </row>
    <row r="53" spans="3:28" x14ac:dyDescent="0.45">
      <c r="C53" s="1143"/>
      <c r="I53" s="1144"/>
      <c r="N53" s="1619"/>
      <c r="O53" s="1698"/>
      <c r="P53" s="1699"/>
      <c r="Q53" s="1587"/>
      <c r="R53" s="1700"/>
      <c r="S53" s="1587"/>
      <c r="T53" s="1683"/>
      <c r="U53" s="1683"/>
      <c r="V53" s="1682"/>
      <c r="W53" s="1710"/>
      <c r="X53" s="1711"/>
      <c r="Y53" s="1682"/>
      <c r="Z53" s="1701"/>
      <c r="AA53" s="1567"/>
      <c r="AB53" s="1567"/>
    </row>
    <row r="54" spans="3:28" x14ac:dyDescent="0.45">
      <c r="C54" s="1143"/>
      <c r="I54" s="1144"/>
      <c r="N54" s="1619"/>
      <c r="O54" s="1698"/>
      <c r="P54" s="1699"/>
      <c r="Q54" s="1587"/>
      <c r="R54" s="1700"/>
      <c r="S54" s="1587"/>
      <c r="T54" s="1683"/>
      <c r="U54" s="1683"/>
      <c r="V54" s="1682"/>
      <c r="W54" s="1710"/>
      <c r="X54" s="1711"/>
      <c r="Y54" s="1682"/>
      <c r="Z54" s="1701"/>
      <c r="AA54" s="1567"/>
      <c r="AB54" s="1567"/>
    </row>
    <row r="55" spans="3:28" x14ac:dyDescent="0.45">
      <c r="C55" s="1143"/>
      <c r="I55" s="1144"/>
      <c r="N55" s="1619"/>
      <c r="O55" s="1698"/>
      <c r="P55" s="1699"/>
      <c r="Q55" s="1587"/>
      <c r="R55" s="1700"/>
      <c r="S55" s="1587"/>
      <c r="T55" s="1683"/>
      <c r="U55" s="1683"/>
      <c r="V55" s="1682"/>
      <c r="W55" s="1710"/>
      <c r="X55" s="1711"/>
      <c r="Y55" s="1682"/>
      <c r="Z55" s="1701"/>
      <c r="AA55" s="1567"/>
      <c r="AB55" s="1567"/>
    </row>
    <row r="56" spans="3:28" x14ac:dyDescent="0.45">
      <c r="C56" s="2668">
        <f>KB_CTy</f>
        <v>0</v>
      </c>
      <c r="D56" s="2669"/>
      <c r="E56" s="2669"/>
      <c r="F56" s="2669"/>
      <c r="G56" s="2669"/>
      <c r="H56" s="2669"/>
      <c r="I56" s="2670"/>
      <c r="N56" s="1619"/>
      <c r="O56" s="1698"/>
      <c r="P56" s="1699"/>
      <c r="Q56" s="1587"/>
      <c r="R56" s="1700"/>
      <c r="S56" s="1587"/>
      <c r="T56" s="1683"/>
      <c r="U56" s="1683"/>
      <c r="V56" s="1682"/>
      <c r="W56" s="1710"/>
      <c r="X56" s="1711"/>
      <c r="Y56" s="1682"/>
      <c r="Z56" s="1701"/>
      <c r="AA56" s="1567"/>
      <c r="AB56" s="1567"/>
    </row>
    <row r="57" spans="3:28" x14ac:dyDescent="0.45">
      <c r="C57" s="2668" t="str">
        <f>"Địa chỉ : "&amp;KB_DC&amp;", "&amp;KB_TTP</f>
        <v xml:space="preserve">Địa chỉ : , </v>
      </c>
      <c r="D57" s="2669"/>
      <c r="E57" s="2669"/>
      <c r="F57" s="2669"/>
      <c r="G57" s="2669"/>
      <c r="H57" s="2669"/>
      <c r="I57" s="2670"/>
      <c r="N57" s="1619"/>
      <c r="O57" s="1698"/>
      <c r="P57" s="1699"/>
      <c r="Q57" s="1587"/>
      <c r="R57" s="1700"/>
      <c r="S57" s="1587"/>
      <c r="T57" s="1683"/>
      <c r="U57" s="1683"/>
      <c r="V57" s="1682"/>
      <c r="W57" s="1710"/>
      <c r="X57" s="1711"/>
      <c r="Y57" s="1682"/>
      <c r="Z57" s="1701"/>
      <c r="AA57" s="1567"/>
      <c r="AB57" s="1567"/>
    </row>
    <row r="58" spans="3:28" x14ac:dyDescent="0.45">
      <c r="C58" s="2668" t="str">
        <f>"Mã số thuế : "&amp;KB_MST</f>
        <v xml:space="preserve">Mã số thuế : </v>
      </c>
      <c r="D58" s="2669"/>
      <c r="E58" s="2669"/>
      <c r="F58" s="2669"/>
      <c r="G58" s="2669"/>
      <c r="H58" s="2669"/>
      <c r="I58" s="2670"/>
      <c r="N58" s="1619"/>
      <c r="O58" s="1698"/>
      <c r="P58" s="1699"/>
      <c r="Q58" s="1587"/>
      <c r="R58" s="1700"/>
      <c r="S58" s="1587"/>
      <c r="T58" s="1683"/>
      <c r="U58" s="1683"/>
      <c r="V58" s="1682"/>
      <c r="W58" s="1710"/>
      <c r="X58" s="1711"/>
      <c r="Y58" s="1682"/>
      <c r="Z58" s="1701"/>
      <c r="AA58" s="1567"/>
      <c r="AB58" s="1567"/>
    </row>
    <row r="59" spans="3:28" ht="16.5" thickBot="1" x14ac:dyDescent="0.5">
      <c r="C59" s="1145"/>
      <c r="D59" s="1146"/>
      <c r="E59" s="1146"/>
      <c r="F59" s="1146"/>
      <c r="G59" s="1146"/>
      <c r="H59" s="1146"/>
      <c r="I59" s="1147"/>
      <c r="N59" s="1619"/>
      <c r="O59" s="1698"/>
      <c r="P59" s="1699"/>
      <c r="Q59" s="1587"/>
      <c r="R59" s="1700"/>
      <c r="S59" s="1587"/>
      <c r="T59" s="1683"/>
      <c r="U59" s="1683"/>
      <c r="V59" s="1682"/>
      <c r="W59" s="1710"/>
      <c r="X59" s="1711"/>
      <c r="Y59" s="1682"/>
      <c r="Z59" s="1701"/>
      <c r="AA59" s="1567"/>
      <c r="AB59" s="1567"/>
    </row>
    <row r="60" spans="3:28" ht="16.5" thickTop="1" x14ac:dyDescent="0.45">
      <c r="N60" s="1619"/>
      <c r="O60" s="1698"/>
      <c r="P60" s="1699"/>
      <c r="Q60" s="1587"/>
      <c r="R60" s="1700"/>
      <c r="S60" s="1587"/>
      <c r="T60" s="1683"/>
      <c r="U60" s="1683"/>
      <c r="V60" s="1682"/>
      <c r="W60" s="1710"/>
      <c r="X60" s="1711"/>
      <c r="Y60" s="1682"/>
      <c r="Z60" s="1701"/>
      <c r="AA60" s="1567"/>
      <c r="AB60" s="1567"/>
    </row>
    <row r="61" spans="3:28" x14ac:dyDescent="0.45">
      <c r="N61" s="1619"/>
      <c r="O61" s="1698"/>
      <c r="P61" s="1699"/>
      <c r="Q61" s="1587"/>
      <c r="R61" s="1700"/>
      <c r="S61" s="1587"/>
      <c r="T61" s="1683"/>
      <c r="U61" s="1683"/>
      <c r="V61" s="1682"/>
      <c r="W61" s="1710"/>
      <c r="X61" s="1711"/>
      <c r="Y61" s="1682"/>
      <c r="Z61" s="1701"/>
      <c r="AA61" s="1567"/>
      <c r="AB61" s="1567"/>
    </row>
    <row r="62" spans="3:28" x14ac:dyDescent="0.45">
      <c r="N62" s="1619"/>
      <c r="O62" s="1698"/>
      <c r="P62" s="1699"/>
      <c r="Q62" s="1587"/>
      <c r="R62" s="1700"/>
      <c r="S62" s="1587"/>
      <c r="T62" s="1683"/>
      <c r="U62" s="1683"/>
      <c r="V62" s="1682"/>
      <c r="W62" s="1710"/>
      <c r="X62" s="1711"/>
      <c r="Y62" s="1682"/>
      <c r="Z62" s="1701"/>
      <c r="AA62" s="1567"/>
      <c r="AB62" s="1567"/>
    </row>
    <row r="63" spans="3:28" x14ac:dyDescent="0.45">
      <c r="N63" s="1619"/>
      <c r="O63" s="1698"/>
      <c r="P63" s="1699"/>
      <c r="Q63" s="1587"/>
      <c r="R63" s="1700"/>
      <c r="S63" s="1587"/>
      <c r="T63" s="1683"/>
      <c r="U63" s="1683"/>
      <c r="V63" s="1682"/>
      <c r="W63" s="1710"/>
      <c r="X63" s="1711"/>
      <c r="Y63" s="1682"/>
      <c r="Z63" s="1701"/>
      <c r="AA63" s="1567"/>
      <c r="AB63" s="1567"/>
    </row>
    <row r="64" spans="3:28" x14ac:dyDescent="0.45">
      <c r="N64" s="1619"/>
      <c r="O64" s="1698"/>
      <c r="P64" s="1699"/>
      <c r="Q64" s="1587"/>
      <c r="R64" s="1700"/>
      <c r="S64" s="1587"/>
      <c r="T64" s="1683"/>
      <c r="U64" s="1683"/>
      <c r="V64" s="1682"/>
      <c r="W64" s="1710"/>
      <c r="X64" s="1711"/>
      <c r="Y64" s="1682"/>
      <c r="Z64" s="1701"/>
      <c r="AA64" s="1567"/>
      <c r="AB64" s="1567"/>
    </row>
    <row r="65" spans="14:28" x14ac:dyDescent="0.45">
      <c r="N65" s="1619"/>
      <c r="O65" s="1698"/>
      <c r="P65" s="1699"/>
      <c r="Q65" s="1587"/>
      <c r="R65" s="1700"/>
      <c r="S65" s="1587"/>
      <c r="T65" s="1683"/>
      <c r="U65" s="1683"/>
      <c r="V65" s="1682"/>
      <c r="W65" s="1710"/>
      <c r="X65" s="1711"/>
      <c r="Y65" s="1682"/>
      <c r="Z65" s="1701"/>
      <c r="AA65" s="1567"/>
      <c r="AB65" s="1567"/>
    </row>
    <row r="66" spans="14:28" x14ac:dyDescent="0.45">
      <c r="N66" s="1619"/>
      <c r="O66" s="1698"/>
      <c r="P66" s="1699"/>
      <c r="Q66" s="1587"/>
      <c r="R66" s="1700"/>
      <c r="S66" s="1587"/>
      <c r="T66" s="1683"/>
      <c r="U66" s="1683"/>
      <c r="V66" s="1682"/>
      <c r="W66" s="1710"/>
      <c r="X66" s="1711"/>
      <c r="Y66" s="1682"/>
      <c r="Z66" s="1701"/>
      <c r="AA66" s="1567"/>
      <c r="AB66" s="1567"/>
    </row>
    <row r="67" spans="14:28" x14ac:dyDescent="0.45">
      <c r="N67" s="1619"/>
      <c r="O67" s="1698"/>
      <c r="P67" s="1699"/>
      <c r="Q67" s="1587"/>
      <c r="R67" s="1700"/>
      <c r="S67" s="1587"/>
      <c r="T67" s="1683"/>
      <c r="U67" s="1683"/>
      <c r="V67" s="1682"/>
      <c r="W67" s="1710"/>
      <c r="X67" s="1711"/>
      <c r="Y67" s="1682"/>
      <c r="Z67" s="1701"/>
      <c r="AA67" s="1567"/>
      <c r="AB67" s="1567"/>
    </row>
    <row r="68" spans="14:28" x14ac:dyDescent="0.45">
      <c r="N68" s="1619"/>
      <c r="O68" s="1698"/>
      <c r="P68" s="1699"/>
      <c r="Q68" s="1587"/>
      <c r="R68" s="1700"/>
      <c r="S68" s="1587"/>
      <c r="T68" s="1683"/>
      <c r="U68" s="1683"/>
      <c r="V68" s="1682"/>
      <c r="W68" s="1710"/>
      <c r="X68" s="1711"/>
      <c r="Y68" s="1682"/>
      <c r="Z68" s="1701"/>
      <c r="AA68" s="1567"/>
      <c r="AB68" s="1567"/>
    </row>
    <row r="69" spans="14:28" x14ac:dyDescent="0.45">
      <c r="N69" s="1619"/>
      <c r="O69" s="1698"/>
      <c r="P69" s="1699"/>
      <c r="Q69" s="1587"/>
      <c r="R69" s="1700"/>
      <c r="S69" s="1587"/>
      <c r="T69" s="1683"/>
      <c r="U69" s="1683"/>
      <c r="V69" s="1682"/>
      <c r="W69" s="1710"/>
      <c r="X69" s="1711"/>
      <c r="Y69" s="1682"/>
      <c r="Z69" s="1701"/>
      <c r="AA69" s="1567"/>
      <c r="AB69" s="1567"/>
    </row>
    <row r="70" spans="14:28" x14ac:dyDescent="0.45">
      <c r="N70" s="1619"/>
      <c r="O70" s="1698"/>
      <c r="P70" s="1699"/>
      <c r="Q70" s="1587"/>
      <c r="R70" s="1700"/>
      <c r="S70" s="1587"/>
      <c r="T70" s="1683"/>
      <c r="U70" s="1683"/>
      <c r="V70" s="1682"/>
      <c r="W70" s="1710"/>
      <c r="X70" s="1711"/>
      <c r="Y70" s="1682"/>
      <c r="Z70" s="1701"/>
      <c r="AA70" s="1567"/>
      <c r="AB70" s="1567"/>
    </row>
    <row r="71" spans="14:28" x14ac:dyDescent="0.45">
      <c r="N71" s="1619"/>
      <c r="O71" s="1698"/>
      <c r="P71" s="1699"/>
      <c r="Q71" s="1587"/>
      <c r="R71" s="1700"/>
      <c r="S71" s="1587"/>
      <c r="T71" s="1683"/>
      <c r="U71" s="1683"/>
      <c r="V71" s="1682"/>
      <c r="W71" s="1710"/>
      <c r="X71" s="1711"/>
      <c r="Y71" s="1682"/>
      <c r="Z71" s="1701"/>
      <c r="AA71" s="1567"/>
      <c r="AB71" s="1567"/>
    </row>
    <row r="72" spans="14:28" x14ac:dyDescent="0.45">
      <c r="N72" s="1619"/>
      <c r="O72" s="1698"/>
      <c r="P72" s="1699"/>
      <c r="Q72" s="1587"/>
      <c r="R72" s="1700"/>
      <c r="S72" s="1587"/>
      <c r="T72" s="1683"/>
      <c r="U72" s="1683"/>
      <c r="V72" s="1682"/>
      <c r="W72" s="1710"/>
      <c r="X72" s="1711"/>
      <c r="Y72" s="1682"/>
      <c r="Z72" s="1701"/>
      <c r="AA72" s="1567"/>
      <c r="AB72" s="1567"/>
    </row>
    <row r="73" spans="14:28" x14ac:dyDescent="0.45">
      <c r="N73" s="1619"/>
      <c r="O73" s="1698"/>
      <c r="P73" s="1699"/>
      <c r="Q73" s="1587"/>
      <c r="R73" s="1700"/>
      <c r="S73" s="1587"/>
      <c r="T73" s="1683"/>
      <c r="U73" s="1683"/>
      <c r="V73" s="1682"/>
      <c r="W73" s="1710"/>
      <c r="X73" s="1711"/>
      <c r="Y73" s="1682"/>
      <c r="Z73" s="1701"/>
      <c r="AA73" s="1567"/>
      <c r="AB73" s="1567"/>
    </row>
    <row r="74" spans="14:28" x14ac:dyDescent="0.45">
      <c r="N74" s="1619"/>
      <c r="O74" s="1698"/>
      <c r="P74" s="1699"/>
      <c r="Q74" s="1587"/>
      <c r="R74" s="1700"/>
      <c r="S74" s="1587"/>
      <c r="T74" s="1683"/>
      <c r="U74" s="1683"/>
      <c r="V74" s="1682"/>
      <c r="W74" s="1710"/>
      <c r="X74" s="1711"/>
      <c r="Y74" s="1682"/>
      <c r="Z74" s="1701"/>
      <c r="AA74" s="1567"/>
      <c r="AB74" s="1567"/>
    </row>
    <row r="75" spans="14:28" x14ac:dyDescent="0.45">
      <c r="N75" s="1619"/>
      <c r="O75" s="1698"/>
      <c r="P75" s="1699"/>
      <c r="Q75" s="1587"/>
      <c r="R75" s="1700"/>
      <c r="S75" s="1587"/>
      <c r="T75" s="1683"/>
      <c r="U75" s="1683"/>
      <c r="V75" s="1682"/>
      <c r="W75" s="1710"/>
      <c r="X75" s="1711"/>
      <c r="Y75" s="1682"/>
      <c r="Z75" s="1701"/>
      <c r="AA75" s="1567"/>
      <c r="AB75" s="1567"/>
    </row>
    <row r="76" spans="14:28" x14ac:dyDescent="0.45">
      <c r="N76" s="1619"/>
      <c r="O76" s="1698"/>
      <c r="P76" s="1699"/>
      <c r="Q76" s="1587"/>
      <c r="R76" s="1700"/>
      <c r="S76" s="1587"/>
      <c r="T76" s="1683"/>
      <c r="U76" s="1683"/>
      <c r="V76" s="1682"/>
      <c r="W76" s="1710"/>
      <c r="X76" s="1711"/>
      <c r="Y76" s="1682"/>
      <c r="Z76" s="1701"/>
      <c r="AA76" s="1567"/>
      <c r="AB76" s="1567"/>
    </row>
    <row r="77" spans="14:28" x14ac:dyDescent="0.45">
      <c r="N77" s="1619"/>
      <c r="O77" s="1698"/>
      <c r="P77" s="1699"/>
      <c r="Q77" s="1587"/>
      <c r="R77" s="1700"/>
      <c r="S77" s="1587"/>
      <c r="T77" s="1683"/>
      <c r="U77" s="1683"/>
      <c r="V77" s="1682"/>
      <c r="W77" s="1710"/>
      <c r="X77" s="1711"/>
      <c r="Y77" s="1682"/>
      <c r="Z77" s="1701"/>
      <c r="AA77" s="1567"/>
      <c r="AB77" s="1567"/>
    </row>
    <row r="78" spans="14:28" x14ac:dyDescent="0.45">
      <c r="N78" s="1619"/>
      <c r="O78" s="1698"/>
      <c r="P78" s="1699"/>
      <c r="Q78" s="1587"/>
      <c r="R78" s="1700"/>
      <c r="S78" s="1587"/>
      <c r="T78" s="1683"/>
      <c r="U78" s="1683"/>
      <c r="V78" s="1682"/>
      <c r="W78" s="1710"/>
      <c r="X78" s="1711"/>
      <c r="Y78" s="1682"/>
      <c r="Z78" s="1701"/>
      <c r="AA78" s="1567"/>
      <c r="AB78" s="1567"/>
    </row>
    <row r="79" spans="14:28" x14ac:dyDescent="0.45">
      <c r="N79" s="1619"/>
      <c r="O79" s="1698"/>
      <c r="P79" s="1699"/>
      <c r="Q79" s="1587"/>
      <c r="R79" s="1700"/>
      <c r="S79" s="1587"/>
      <c r="T79" s="1683"/>
      <c r="U79" s="1683"/>
      <c r="V79" s="1682"/>
      <c r="W79" s="1710"/>
      <c r="X79" s="1711"/>
      <c r="Y79" s="1682"/>
      <c r="Z79" s="1701"/>
      <c r="AA79" s="1567"/>
      <c r="AB79" s="1567"/>
    </row>
    <row r="80" spans="14:28" x14ac:dyDescent="0.45">
      <c r="N80" s="1619"/>
      <c r="O80" s="1698"/>
      <c r="P80" s="1699"/>
      <c r="Q80" s="1587"/>
      <c r="R80" s="1700"/>
      <c r="S80" s="1587"/>
      <c r="T80" s="1683"/>
      <c r="U80" s="1683"/>
      <c r="V80" s="1682"/>
      <c r="W80" s="1710"/>
      <c r="X80" s="1711"/>
      <c r="Y80" s="1682"/>
      <c r="Z80" s="1701"/>
      <c r="AA80" s="1567"/>
      <c r="AB80" s="1567"/>
    </row>
    <row r="81" spans="14:28" x14ac:dyDescent="0.45">
      <c r="N81" s="1619"/>
      <c r="O81" s="1698"/>
      <c r="P81" s="1699"/>
      <c r="Q81" s="1587"/>
      <c r="R81" s="1700"/>
      <c r="S81" s="1587"/>
      <c r="T81" s="1683"/>
      <c r="U81" s="1683"/>
      <c r="V81" s="1682"/>
      <c r="W81" s="1710"/>
      <c r="X81" s="1711"/>
      <c r="Y81" s="1682"/>
      <c r="Z81" s="1701"/>
      <c r="AA81" s="1567"/>
      <c r="AB81" s="1567"/>
    </row>
    <row r="82" spans="14:28" x14ac:dyDescent="0.45">
      <c r="N82" s="1619"/>
      <c r="O82" s="1698"/>
      <c r="P82" s="1699"/>
      <c r="Q82" s="1587"/>
      <c r="R82" s="1700"/>
      <c r="S82" s="1587"/>
      <c r="T82" s="1683"/>
      <c r="U82" s="1683"/>
      <c r="V82" s="1682"/>
      <c r="W82" s="1710"/>
      <c r="X82" s="1711"/>
      <c r="Y82" s="1682"/>
      <c r="Z82" s="1701"/>
      <c r="AA82" s="1567"/>
      <c r="AB82" s="1567"/>
    </row>
    <row r="83" spans="14:28" x14ac:dyDescent="0.45">
      <c r="N83" s="1619"/>
      <c r="O83" s="1698"/>
      <c r="P83" s="1699"/>
      <c r="Q83" s="1587"/>
      <c r="R83" s="1700"/>
      <c r="S83" s="1587"/>
      <c r="T83" s="1683"/>
      <c r="U83" s="1683"/>
      <c r="V83" s="1682"/>
      <c r="W83" s="1710"/>
      <c r="X83" s="1711"/>
      <c r="Y83" s="1682"/>
      <c r="Z83" s="1701"/>
      <c r="AA83" s="1567"/>
      <c r="AB83" s="1567"/>
    </row>
    <row r="84" spans="14:28" x14ac:dyDescent="0.45">
      <c r="N84" s="1619"/>
      <c r="O84" s="1698"/>
      <c r="P84" s="1699"/>
      <c r="Q84" s="1587"/>
      <c r="R84" s="1700"/>
      <c r="S84" s="1587"/>
      <c r="T84" s="1683"/>
      <c r="U84" s="1683"/>
      <c r="V84" s="1682"/>
      <c r="W84" s="1710"/>
      <c r="X84" s="1711"/>
      <c r="Y84" s="1682"/>
      <c r="Z84" s="1701"/>
      <c r="AA84" s="1567"/>
      <c r="AB84" s="1567"/>
    </row>
    <row r="85" spans="14:28" x14ac:dyDescent="0.45">
      <c r="N85" s="1619"/>
      <c r="O85" s="1698"/>
      <c r="P85" s="1699"/>
      <c r="Q85" s="1587"/>
      <c r="R85" s="1700"/>
      <c r="S85" s="1587"/>
      <c r="T85" s="1683"/>
      <c r="U85" s="1683"/>
      <c r="V85" s="1682"/>
      <c r="W85" s="1710"/>
      <c r="X85" s="1711"/>
      <c r="Y85" s="1682"/>
      <c r="Z85" s="1701"/>
      <c r="AA85" s="1567"/>
      <c r="AB85" s="1567"/>
    </row>
    <row r="86" spans="14:28" x14ac:dyDescent="0.45">
      <c r="N86" s="1619"/>
      <c r="O86" s="1698"/>
      <c r="P86" s="1699"/>
      <c r="Q86" s="1587"/>
      <c r="R86" s="1700"/>
      <c r="S86" s="1587"/>
      <c r="T86" s="1683"/>
      <c r="U86" s="1683"/>
      <c r="V86" s="1682"/>
      <c r="W86" s="1710"/>
      <c r="X86" s="1711"/>
      <c r="Y86" s="1682"/>
      <c r="Z86" s="1701"/>
      <c r="AA86" s="1567"/>
      <c r="AB86" s="1567"/>
    </row>
    <row r="87" spans="14:28" x14ac:dyDescent="0.45">
      <c r="N87" s="1619"/>
      <c r="O87" s="1698"/>
      <c r="P87" s="1699"/>
      <c r="Q87" s="1587"/>
      <c r="R87" s="1700"/>
      <c r="S87" s="1587"/>
      <c r="T87" s="1683"/>
      <c r="U87" s="1683"/>
      <c r="V87" s="1682"/>
      <c r="W87" s="1710"/>
      <c r="X87" s="1711"/>
      <c r="Y87" s="1682"/>
      <c r="Z87" s="1701"/>
      <c r="AA87" s="1567"/>
      <c r="AB87" s="1567"/>
    </row>
    <row r="88" spans="14:28" x14ac:dyDescent="0.45">
      <c r="N88" s="1619"/>
      <c r="O88" s="1698"/>
      <c r="P88" s="1699"/>
      <c r="Q88" s="1587"/>
      <c r="R88" s="1700"/>
      <c r="S88" s="1587"/>
      <c r="T88" s="1683"/>
      <c r="U88" s="1683"/>
      <c r="V88" s="1682"/>
      <c r="W88" s="1710"/>
      <c r="X88" s="1711"/>
      <c r="Y88" s="1682"/>
      <c r="Z88" s="1701"/>
      <c r="AA88" s="1567"/>
      <c r="AB88" s="1567"/>
    </row>
    <row r="89" spans="14:28" x14ac:dyDescent="0.45">
      <c r="N89" s="1619"/>
      <c r="O89" s="1698"/>
      <c r="P89" s="1699"/>
      <c r="Q89" s="1587"/>
      <c r="R89" s="1700"/>
      <c r="S89" s="1587"/>
      <c r="T89" s="1683"/>
      <c r="U89" s="1683"/>
      <c r="V89" s="1682"/>
      <c r="W89" s="1710"/>
      <c r="X89" s="1711"/>
      <c r="Y89" s="1682"/>
      <c r="Z89" s="1701"/>
      <c r="AA89" s="1567"/>
      <c r="AB89" s="1567"/>
    </row>
    <row r="90" spans="14:28" x14ac:dyDescent="0.45">
      <c r="N90" s="1619"/>
      <c r="O90" s="1698"/>
      <c r="P90" s="1699"/>
      <c r="Q90" s="1587"/>
      <c r="R90" s="1700"/>
      <c r="S90" s="1587"/>
      <c r="T90" s="1683"/>
      <c r="U90" s="1683"/>
      <c r="V90" s="1682"/>
      <c r="W90" s="1710"/>
      <c r="X90" s="1711"/>
      <c r="Y90" s="1682"/>
      <c r="Z90" s="1701"/>
      <c r="AA90" s="1567"/>
      <c r="AB90" s="1567"/>
    </row>
    <row r="91" spans="14:28" x14ac:dyDescent="0.45">
      <c r="N91" s="1619"/>
      <c r="O91" s="1698"/>
      <c r="P91" s="1699"/>
      <c r="Q91" s="1587"/>
      <c r="R91" s="1700"/>
      <c r="S91" s="1587"/>
      <c r="T91" s="1683"/>
      <c r="U91" s="1683"/>
      <c r="V91" s="1682"/>
      <c r="W91" s="1710"/>
      <c r="X91" s="1711"/>
      <c r="Y91" s="1682"/>
      <c r="Z91" s="1701"/>
      <c r="AA91" s="1567"/>
      <c r="AB91" s="1567"/>
    </row>
    <row r="92" spans="14:28" x14ac:dyDescent="0.45">
      <c r="N92" s="1619"/>
      <c r="O92" s="1698"/>
      <c r="P92" s="1699"/>
      <c r="Q92" s="1587"/>
      <c r="R92" s="1700"/>
      <c r="S92" s="1587"/>
      <c r="T92" s="1683"/>
      <c r="U92" s="1683"/>
      <c r="V92" s="1682"/>
      <c r="W92" s="1710"/>
      <c r="X92" s="1711"/>
      <c r="Y92" s="1682"/>
      <c r="Z92" s="1701"/>
      <c r="AA92" s="1567"/>
      <c r="AB92" s="1567"/>
    </row>
    <row r="93" spans="14:28" x14ac:dyDescent="0.45">
      <c r="N93" s="1619"/>
      <c r="O93" s="1698"/>
      <c r="P93" s="1699"/>
      <c r="Q93" s="1587"/>
      <c r="R93" s="1700"/>
      <c r="S93" s="1587"/>
      <c r="T93" s="1683"/>
      <c r="U93" s="1683"/>
      <c r="V93" s="1682"/>
      <c r="W93" s="1710"/>
      <c r="X93" s="1711"/>
      <c r="Y93" s="1682"/>
      <c r="Z93" s="1701"/>
      <c r="AA93" s="1567"/>
      <c r="AB93" s="1567"/>
    </row>
    <row r="94" spans="14:28" x14ac:dyDescent="0.45">
      <c r="N94" s="1619"/>
      <c r="O94" s="1698"/>
      <c r="P94" s="1699"/>
      <c r="Q94" s="1587"/>
      <c r="R94" s="1700"/>
      <c r="S94" s="1587"/>
      <c r="T94" s="1683"/>
      <c r="U94" s="1683"/>
      <c r="V94" s="1682"/>
      <c r="W94" s="1710"/>
      <c r="X94" s="1711"/>
      <c r="Y94" s="1682"/>
      <c r="Z94" s="1701"/>
      <c r="AA94" s="1567"/>
      <c r="AB94" s="1567"/>
    </row>
    <row r="95" spans="14:28" x14ac:dyDescent="0.45">
      <c r="N95" s="1619"/>
      <c r="O95" s="1698"/>
      <c r="P95" s="1699"/>
      <c r="Q95" s="1587"/>
      <c r="R95" s="1700"/>
      <c r="S95" s="1587"/>
      <c r="T95" s="1683"/>
      <c r="U95" s="1683"/>
      <c r="V95" s="1682"/>
      <c r="W95" s="1710"/>
      <c r="X95" s="1711"/>
      <c r="Y95" s="1682"/>
      <c r="Z95" s="1701"/>
      <c r="AA95" s="1567"/>
      <c r="AB95" s="1567"/>
    </row>
    <row r="96" spans="14:28" x14ac:dyDescent="0.45">
      <c r="N96" s="1619"/>
      <c r="O96" s="1698"/>
      <c r="P96" s="1699"/>
      <c r="Q96" s="1587"/>
      <c r="R96" s="1700"/>
      <c r="S96" s="1587"/>
      <c r="T96" s="1683"/>
      <c r="U96" s="1683"/>
      <c r="V96" s="1682"/>
      <c r="W96" s="1710"/>
      <c r="X96" s="1711"/>
      <c r="Y96" s="1682"/>
      <c r="Z96" s="1701"/>
      <c r="AA96" s="1567"/>
      <c r="AB96" s="1567"/>
    </row>
    <row r="97" spans="14:28" x14ac:dyDescent="0.45">
      <c r="N97" s="1619"/>
      <c r="O97" s="1698"/>
      <c r="P97" s="1699"/>
      <c r="Q97" s="1587"/>
      <c r="R97" s="1700"/>
      <c r="S97" s="1587"/>
      <c r="T97" s="1683"/>
      <c r="U97" s="1683"/>
      <c r="V97" s="1682"/>
      <c r="W97" s="1710"/>
      <c r="X97" s="1711"/>
      <c r="Y97" s="1682"/>
      <c r="Z97" s="1701"/>
      <c r="AA97" s="1567"/>
      <c r="AB97" s="1567"/>
    </row>
    <row r="98" spans="14:28" x14ac:dyDescent="0.45">
      <c r="N98" s="1619"/>
      <c r="O98" s="1698"/>
      <c r="P98" s="1699"/>
      <c r="Q98" s="1587"/>
      <c r="R98" s="1700"/>
      <c r="S98" s="1587"/>
      <c r="T98" s="1683"/>
      <c r="U98" s="1683"/>
      <c r="V98" s="1682"/>
      <c r="W98" s="1710"/>
      <c r="X98" s="1711"/>
      <c r="Y98" s="1682"/>
      <c r="Z98" s="1701"/>
      <c r="AA98" s="1567"/>
      <c r="AB98" s="1567"/>
    </row>
    <row r="99" spans="14:28" x14ac:dyDescent="0.45">
      <c r="N99" s="1619"/>
      <c r="O99" s="1698"/>
      <c r="P99" s="1699"/>
      <c r="Q99" s="1587"/>
      <c r="R99" s="1700"/>
      <c r="S99" s="1587"/>
      <c r="T99" s="1683"/>
      <c r="U99" s="1683"/>
      <c r="V99" s="1682"/>
      <c r="W99" s="1710"/>
      <c r="X99" s="1711"/>
      <c r="Y99" s="1682"/>
      <c r="Z99" s="1701"/>
      <c r="AA99" s="1567"/>
      <c r="AB99" s="1567"/>
    </row>
    <row r="100" spans="14:28" x14ac:dyDescent="0.45">
      <c r="N100" s="1619"/>
      <c r="O100" s="1698"/>
      <c r="P100" s="1699"/>
      <c r="Q100" s="1587"/>
      <c r="R100" s="1700"/>
      <c r="S100" s="1587"/>
      <c r="T100" s="1683"/>
      <c r="U100" s="1683"/>
      <c r="V100" s="1682"/>
      <c r="W100" s="1710"/>
      <c r="X100" s="1711"/>
      <c r="Y100" s="1682"/>
      <c r="Z100" s="1701"/>
      <c r="AA100" s="1567"/>
      <c r="AB100" s="1567"/>
    </row>
    <row r="101" spans="14:28" x14ac:dyDescent="0.45">
      <c r="N101" s="1619"/>
      <c r="O101" s="1698"/>
      <c r="P101" s="1699"/>
      <c r="Q101" s="1587"/>
      <c r="R101" s="1700"/>
      <c r="S101" s="1587"/>
      <c r="T101" s="1683"/>
      <c r="U101" s="1683"/>
      <c r="V101" s="1682"/>
      <c r="W101" s="1710"/>
      <c r="X101" s="1711"/>
      <c r="Y101" s="1682"/>
      <c r="Z101" s="1701"/>
      <c r="AA101" s="1567"/>
      <c r="AB101" s="1567"/>
    </row>
    <row r="102" spans="14:28" x14ac:dyDescent="0.45">
      <c r="N102" s="1619"/>
      <c r="O102" s="1698"/>
      <c r="P102" s="1699"/>
      <c r="Q102" s="1587"/>
      <c r="R102" s="1700"/>
      <c r="S102" s="1587"/>
      <c r="T102" s="1683"/>
      <c r="U102" s="1683"/>
      <c r="V102" s="1682"/>
      <c r="W102" s="1710"/>
      <c r="X102" s="1711"/>
      <c r="Y102" s="1682"/>
      <c r="Z102" s="1701"/>
      <c r="AA102" s="1567"/>
      <c r="AB102" s="1567"/>
    </row>
    <row r="103" spans="14:28" x14ac:dyDescent="0.45">
      <c r="N103" s="1619"/>
      <c r="O103" s="1698"/>
      <c r="P103" s="1699"/>
      <c r="Q103" s="1587"/>
      <c r="R103" s="1700"/>
      <c r="S103" s="1587"/>
      <c r="T103" s="1683"/>
      <c r="U103" s="1683"/>
      <c r="V103" s="1682"/>
      <c r="W103" s="1710"/>
      <c r="X103" s="1711"/>
      <c r="Y103" s="1682"/>
      <c r="Z103" s="1701"/>
      <c r="AA103" s="1567"/>
      <c r="AB103" s="1567"/>
    </row>
    <row r="104" spans="14:28" x14ac:dyDescent="0.45">
      <c r="N104" s="1619"/>
      <c r="O104" s="1698"/>
      <c r="P104" s="1699"/>
      <c r="Q104" s="1587"/>
      <c r="R104" s="1700"/>
      <c r="S104" s="1587"/>
      <c r="T104" s="1683"/>
      <c r="U104" s="1683"/>
      <c r="V104" s="1682"/>
      <c r="W104" s="1710"/>
      <c r="X104" s="1711"/>
      <c r="Y104" s="1682"/>
      <c r="Z104" s="1701"/>
      <c r="AA104" s="1567"/>
      <c r="AB104" s="1567"/>
    </row>
    <row r="105" spans="14:28" x14ac:dyDescent="0.45">
      <c r="N105" s="1619"/>
      <c r="O105" s="1698"/>
      <c r="P105" s="1699"/>
      <c r="Q105" s="1587"/>
      <c r="R105" s="1700"/>
      <c r="S105" s="1587"/>
      <c r="T105" s="1683"/>
      <c r="U105" s="1683"/>
      <c r="V105" s="1682"/>
      <c r="W105" s="1710"/>
      <c r="X105" s="1711"/>
      <c r="Y105" s="1682"/>
      <c r="Z105" s="1701"/>
      <c r="AA105" s="1567"/>
      <c r="AB105" s="1567"/>
    </row>
    <row r="106" spans="14:28" x14ac:dyDescent="0.45">
      <c r="N106" s="1619"/>
      <c r="O106" s="1698"/>
      <c r="P106" s="1699"/>
      <c r="Q106" s="1587"/>
      <c r="R106" s="1700"/>
      <c r="S106" s="1587"/>
      <c r="T106" s="1683"/>
      <c r="U106" s="1683"/>
      <c r="V106" s="1682"/>
      <c r="W106" s="1710"/>
      <c r="X106" s="1711"/>
      <c r="Y106" s="1682"/>
      <c r="Z106" s="1701"/>
      <c r="AA106" s="1567"/>
      <c r="AB106" s="1567"/>
    </row>
    <row r="107" spans="14:28" x14ac:dyDescent="0.45">
      <c r="N107" s="1619"/>
      <c r="O107" s="1698"/>
      <c r="P107" s="1699"/>
      <c r="Q107" s="1587"/>
      <c r="R107" s="1700"/>
      <c r="S107" s="1587"/>
      <c r="T107" s="1683"/>
      <c r="U107" s="1683"/>
      <c r="V107" s="1682"/>
      <c r="W107" s="1710"/>
      <c r="X107" s="1711"/>
      <c r="Y107" s="1682"/>
      <c r="Z107" s="1701"/>
      <c r="AA107" s="1567"/>
      <c r="AB107" s="1567"/>
    </row>
    <row r="108" spans="14:28" x14ac:dyDescent="0.45">
      <c r="N108" s="1619"/>
      <c r="O108" s="1698"/>
      <c r="P108" s="1699"/>
      <c r="Q108" s="1587"/>
      <c r="R108" s="1700"/>
      <c r="S108" s="1587"/>
      <c r="T108" s="1683"/>
      <c r="U108" s="1683"/>
      <c r="V108" s="1682"/>
      <c r="W108" s="1710"/>
      <c r="X108" s="1711"/>
      <c r="Y108" s="1682"/>
      <c r="Z108" s="1701"/>
      <c r="AA108" s="1567"/>
      <c r="AB108" s="1567"/>
    </row>
    <row r="109" spans="14:28" x14ac:dyDescent="0.45">
      <c r="N109" s="1619"/>
      <c r="O109" s="1698"/>
      <c r="P109" s="1699"/>
      <c r="Q109" s="1587"/>
      <c r="R109" s="1700"/>
      <c r="S109" s="1587"/>
      <c r="T109" s="1683"/>
      <c r="U109" s="1683"/>
      <c r="V109" s="1682"/>
      <c r="W109" s="1710"/>
      <c r="X109" s="1711"/>
      <c r="Y109" s="1682"/>
      <c r="Z109" s="1701"/>
      <c r="AA109" s="1567"/>
      <c r="AB109" s="1567"/>
    </row>
    <row r="110" spans="14:28" x14ac:dyDescent="0.45">
      <c r="N110" s="1619"/>
      <c r="O110" s="1698"/>
      <c r="P110" s="1699"/>
      <c r="Q110" s="1587"/>
      <c r="R110" s="1700"/>
      <c r="S110" s="1587"/>
      <c r="T110" s="1683"/>
      <c r="U110" s="1683"/>
      <c r="V110" s="1682"/>
      <c r="W110" s="1710"/>
      <c r="X110" s="1711"/>
      <c r="Y110" s="1682"/>
      <c r="Z110" s="1701"/>
      <c r="AA110" s="1567"/>
      <c r="AB110" s="1567"/>
    </row>
    <row r="111" spans="14:28" x14ac:dyDescent="0.45">
      <c r="N111" s="1619"/>
      <c r="O111" s="1698"/>
      <c r="P111" s="1699"/>
      <c r="Q111" s="1587"/>
      <c r="R111" s="1700"/>
      <c r="S111" s="1587"/>
      <c r="T111" s="1683"/>
      <c r="U111" s="1683"/>
      <c r="V111" s="1682"/>
      <c r="W111" s="1710"/>
      <c r="X111" s="1711"/>
      <c r="Y111" s="1682"/>
      <c r="Z111" s="1701"/>
      <c r="AA111" s="1567"/>
      <c r="AB111" s="1567"/>
    </row>
    <row r="112" spans="14:28" x14ac:dyDescent="0.45">
      <c r="N112" s="1619"/>
      <c r="O112" s="1698"/>
      <c r="P112" s="1699"/>
      <c r="Q112" s="1587"/>
      <c r="R112" s="1700"/>
      <c r="S112" s="1587"/>
      <c r="T112" s="1683"/>
      <c r="U112" s="1683"/>
      <c r="V112" s="1682"/>
      <c r="W112" s="1710"/>
      <c r="X112" s="1711"/>
      <c r="Y112" s="1682"/>
      <c r="Z112" s="1701"/>
      <c r="AA112" s="1567"/>
      <c r="AB112" s="1567"/>
    </row>
    <row r="113" spans="14:28" x14ac:dyDescent="0.45">
      <c r="N113" s="1619"/>
      <c r="O113" s="1698"/>
      <c r="P113" s="1699"/>
      <c r="Q113" s="1587"/>
      <c r="R113" s="1700"/>
      <c r="S113" s="1587"/>
      <c r="T113" s="1683"/>
      <c r="U113" s="1683"/>
      <c r="V113" s="1682"/>
      <c r="W113" s="1710"/>
      <c r="X113" s="1711"/>
      <c r="Y113" s="1682"/>
      <c r="Z113" s="1701"/>
      <c r="AA113" s="1567"/>
      <c r="AB113" s="1567"/>
    </row>
    <row r="114" spans="14:28" x14ac:dyDescent="0.45">
      <c r="N114" s="1619"/>
      <c r="O114" s="1698"/>
      <c r="P114" s="1699"/>
      <c r="Q114" s="1587"/>
      <c r="R114" s="1700"/>
      <c r="S114" s="1587"/>
      <c r="T114" s="1683"/>
      <c r="U114" s="1683"/>
      <c r="V114" s="1682"/>
      <c r="W114" s="1710"/>
      <c r="X114" s="1711"/>
      <c r="Y114" s="1682"/>
      <c r="Z114" s="1701"/>
      <c r="AA114" s="1567"/>
      <c r="AB114" s="1567"/>
    </row>
    <row r="115" spans="14:28" x14ac:dyDescent="0.45">
      <c r="N115" s="1619"/>
      <c r="O115" s="1698"/>
      <c r="P115" s="1699"/>
      <c r="Q115" s="1587"/>
      <c r="R115" s="1700"/>
      <c r="S115" s="1587"/>
      <c r="T115" s="1683"/>
      <c r="U115" s="1683"/>
      <c r="V115" s="1682"/>
      <c r="W115" s="1710"/>
      <c r="X115" s="1711"/>
      <c r="Y115" s="1682"/>
      <c r="Z115" s="1701"/>
      <c r="AA115" s="1567"/>
      <c r="AB115" s="1567"/>
    </row>
    <row r="116" spans="14:28" x14ac:dyDescent="0.45">
      <c r="N116" s="1619"/>
      <c r="O116" s="1698"/>
      <c r="P116" s="1699"/>
      <c r="Q116" s="1587"/>
      <c r="R116" s="1700"/>
      <c r="S116" s="1587"/>
      <c r="T116" s="1683"/>
      <c r="U116" s="1683"/>
      <c r="V116" s="1682"/>
      <c r="W116" s="1710"/>
      <c r="X116" s="1711"/>
      <c r="Y116" s="1682"/>
      <c r="Z116" s="1701"/>
      <c r="AA116" s="1567"/>
      <c r="AB116" s="1567"/>
    </row>
    <row r="117" spans="14:28" x14ac:dyDescent="0.45">
      <c r="N117" s="1619"/>
      <c r="O117" s="1698"/>
      <c r="P117" s="1699"/>
      <c r="Q117" s="1587"/>
      <c r="R117" s="1700"/>
      <c r="S117" s="1587"/>
      <c r="T117" s="1683"/>
      <c r="U117" s="1683"/>
      <c r="V117" s="1682"/>
      <c r="W117" s="1710"/>
      <c r="X117" s="1711"/>
      <c r="Y117" s="1682"/>
      <c r="Z117" s="1701"/>
      <c r="AA117" s="1567"/>
      <c r="AB117" s="1567"/>
    </row>
    <row r="118" spans="14:28" x14ac:dyDescent="0.45">
      <c r="N118" s="1619"/>
      <c r="O118" s="1698"/>
      <c r="P118" s="1699"/>
      <c r="Q118" s="1587"/>
      <c r="R118" s="1700"/>
      <c r="S118" s="1587"/>
      <c r="T118" s="1683"/>
      <c r="U118" s="1683"/>
      <c r="V118" s="1682"/>
      <c r="W118" s="1710"/>
      <c r="X118" s="1711"/>
      <c r="Y118" s="1682"/>
      <c r="Z118" s="1701"/>
      <c r="AA118" s="1567"/>
      <c r="AB118" s="1567"/>
    </row>
    <row r="119" spans="14:28" x14ac:dyDescent="0.45">
      <c r="N119" s="1619"/>
      <c r="O119" s="1698"/>
      <c r="P119" s="1699"/>
      <c r="Q119" s="1587"/>
      <c r="R119" s="1700"/>
      <c r="S119" s="1587"/>
      <c r="T119" s="1683"/>
      <c r="U119" s="1683"/>
      <c r="V119" s="1682"/>
      <c r="W119" s="1710"/>
      <c r="X119" s="1711"/>
      <c r="Y119" s="1682"/>
      <c r="Z119" s="1701"/>
      <c r="AA119" s="1567"/>
      <c r="AB119" s="1567"/>
    </row>
    <row r="120" spans="14:28" x14ac:dyDescent="0.45">
      <c r="N120" s="1619"/>
      <c r="O120" s="1698"/>
      <c r="P120" s="1699"/>
      <c r="Q120" s="1587"/>
      <c r="R120" s="1700"/>
      <c r="S120" s="1587"/>
      <c r="T120" s="1683"/>
      <c r="U120" s="1683"/>
      <c r="V120" s="1682"/>
      <c r="W120" s="1710"/>
      <c r="X120" s="1711"/>
      <c r="Y120" s="1682"/>
      <c r="Z120" s="1701"/>
      <c r="AA120" s="1567"/>
      <c r="AB120" s="1567"/>
    </row>
    <row r="121" spans="14:28" x14ac:dyDescent="0.45">
      <c r="N121" s="1619"/>
      <c r="O121" s="1698"/>
      <c r="P121" s="1699"/>
      <c r="Q121" s="1587"/>
      <c r="R121" s="1700"/>
      <c r="S121" s="1587"/>
      <c r="T121" s="1683"/>
      <c r="U121" s="1683"/>
      <c r="V121" s="1682"/>
      <c r="W121" s="1710"/>
      <c r="X121" s="1711"/>
      <c r="Y121" s="1682"/>
      <c r="Z121" s="1701"/>
      <c r="AA121" s="1567"/>
      <c r="AB121" s="1567"/>
    </row>
    <row r="122" spans="14:28" x14ac:dyDescent="0.45">
      <c r="N122" s="1619"/>
      <c r="O122" s="1698"/>
      <c r="P122" s="1699"/>
      <c r="Q122" s="1587"/>
      <c r="R122" s="1700"/>
      <c r="S122" s="1587"/>
      <c r="T122" s="1683"/>
      <c r="U122" s="1683"/>
      <c r="V122" s="1682"/>
      <c r="W122" s="1710"/>
      <c r="X122" s="1711"/>
      <c r="Y122" s="1682"/>
      <c r="Z122" s="1701"/>
      <c r="AA122" s="1567"/>
      <c r="AB122" s="1567"/>
    </row>
    <row r="123" spans="14:28" x14ac:dyDescent="0.45">
      <c r="N123" s="1619"/>
      <c r="O123" s="1698"/>
      <c r="P123" s="1699"/>
      <c r="Q123" s="1587"/>
      <c r="R123" s="1700"/>
      <c r="S123" s="1587"/>
      <c r="T123" s="1683"/>
      <c r="U123" s="1683"/>
      <c r="V123" s="1682"/>
      <c r="W123" s="1710"/>
      <c r="X123" s="1711"/>
      <c r="Y123" s="1682"/>
      <c r="Z123" s="1701"/>
      <c r="AA123" s="1567"/>
      <c r="AB123" s="1567"/>
    </row>
    <row r="124" spans="14:28" x14ac:dyDescent="0.45">
      <c r="N124" s="1619"/>
      <c r="O124" s="1698"/>
      <c r="P124" s="1699"/>
      <c r="Q124" s="1587"/>
      <c r="R124" s="1700"/>
      <c r="S124" s="1587"/>
      <c r="T124" s="1683"/>
      <c r="U124" s="1683"/>
      <c r="V124" s="1682"/>
      <c r="W124" s="1710"/>
      <c r="X124" s="1711"/>
      <c r="Y124" s="1682"/>
      <c r="Z124" s="1701"/>
      <c r="AA124" s="1567"/>
      <c r="AB124" s="1567"/>
    </row>
    <row r="125" spans="14:28" x14ac:dyDescent="0.45">
      <c r="N125" s="1619"/>
      <c r="O125" s="1698"/>
      <c r="P125" s="1699"/>
      <c r="Q125" s="1587"/>
      <c r="R125" s="1700"/>
      <c r="S125" s="1587"/>
      <c r="T125" s="1683"/>
      <c r="U125" s="1683"/>
      <c r="V125" s="1682"/>
      <c r="W125" s="1710"/>
      <c r="X125" s="1711"/>
      <c r="Y125" s="1682"/>
      <c r="Z125" s="1701"/>
      <c r="AA125" s="1567"/>
      <c r="AB125" s="1567"/>
    </row>
    <row r="126" spans="14:28" x14ac:dyDescent="0.45">
      <c r="N126" s="1619"/>
      <c r="O126" s="1698"/>
      <c r="P126" s="1699"/>
      <c r="Q126" s="1587"/>
      <c r="R126" s="1700"/>
      <c r="S126" s="1587"/>
      <c r="T126" s="1683"/>
      <c r="U126" s="1683"/>
      <c r="V126" s="1682"/>
      <c r="W126" s="1710"/>
      <c r="X126" s="1711"/>
      <c r="Y126" s="1682"/>
      <c r="Z126" s="1701"/>
      <c r="AA126" s="1567"/>
      <c r="AB126" s="1567"/>
    </row>
    <row r="127" spans="14:28" x14ac:dyDescent="0.45">
      <c r="N127" s="1619"/>
      <c r="O127" s="1698"/>
      <c r="P127" s="1699"/>
      <c r="Q127" s="1587"/>
      <c r="R127" s="1700"/>
      <c r="S127" s="1587"/>
      <c r="T127" s="1683"/>
      <c r="U127" s="1683"/>
      <c r="V127" s="1682"/>
      <c r="W127" s="1710"/>
      <c r="X127" s="1711"/>
      <c r="Y127" s="1682"/>
      <c r="Z127" s="1701"/>
      <c r="AA127" s="1567"/>
      <c r="AB127" s="1567"/>
    </row>
    <row r="128" spans="14:28" x14ac:dyDescent="0.45">
      <c r="N128" s="1619"/>
      <c r="O128" s="1698"/>
      <c r="P128" s="1699"/>
      <c r="Q128" s="1587"/>
      <c r="R128" s="1700"/>
      <c r="S128" s="1587"/>
      <c r="T128" s="1683"/>
      <c r="U128" s="1683"/>
      <c r="V128" s="1682"/>
      <c r="W128" s="1710"/>
      <c r="X128" s="1711"/>
      <c r="Y128" s="1682"/>
      <c r="Z128" s="1701"/>
      <c r="AA128" s="1567"/>
      <c r="AB128" s="1567"/>
    </row>
    <row r="129" spans="14:28" x14ac:dyDescent="0.45">
      <c r="N129" s="1619"/>
      <c r="O129" s="1698"/>
      <c r="P129" s="1699"/>
      <c r="Q129" s="1587"/>
      <c r="R129" s="1700"/>
      <c r="S129" s="1587"/>
      <c r="T129" s="1683"/>
      <c r="U129" s="1683"/>
      <c r="V129" s="1682"/>
      <c r="W129" s="1710"/>
      <c r="X129" s="1711"/>
      <c r="Y129" s="1682"/>
      <c r="Z129" s="1701"/>
      <c r="AA129" s="1567"/>
      <c r="AB129" s="1567"/>
    </row>
    <row r="130" spans="14:28" x14ac:dyDescent="0.45">
      <c r="N130" s="1619"/>
      <c r="O130" s="1698"/>
      <c r="P130" s="1699"/>
      <c r="Q130" s="1587"/>
      <c r="R130" s="1700"/>
      <c r="S130" s="1587"/>
      <c r="T130" s="1683"/>
      <c r="U130" s="1683"/>
      <c r="V130" s="1682"/>
      <c r="W130" s="1710"/>
      <c r="X130" s="1711"/>
      <c r="Y130" s="1682"/>
      <c r="Z130" s="1701"/>
      <c r="AA130" s="1567"/>
      <c r="AB130" s="1567"/>
    </row>
    <row r="131" spans="14:28" x14ac:dyDescent="0.45">
      <c r="N131" s="1619"/>
      <c r="O131" s="1698"/>
      <c r="P131" s="1699"/>
      <c r="Q131" s="1587"/>
      <c r="R131" s="1700"/>
      <c r="S131" s="1587"/>
      <c r="T131" s="1683"/>
      <c r="U131" s="1683"/>
      <c r="V131" s="1682"/>
      <c r="W131" s="1710"/>
      <c r="X131" s="1711"/>
      <c r="Y131" s="1682"/>
      <c r="Z131" s="1701"/>
      <c r="AA131" s="1567"/>
      <c r="AB131" s="1567"/>
    </row>
    <row r="132" spans="14:28" x14ac:dyDescent="0.45">
      <c r="N132" s="1619"/>
      <c r="O132" s="1698"/>
      <c r="P132" s="1699"/>
      <c r="Q132" s="1587"/>
      <c r="R132" s="1700"/>
      <c r="S132" s="1587"/>
      <c r="T132" s="1683"/>
      <c r="U132" s="1683"/>
      <c r="V132" s="1682"/>
      <c r="W132" s="1710"/>
      <c r="X132" s="1711"/>
      <c r="Y132" s="1682"/>
      <c r="Z132" s="1701"/>
      <c r="AA132" s="1567"/>
      <c r="AB132" s="1567"/>
    </row>
    <row r="133" spans="14:28" x14ac:dyDescent="0.45">
      <c r="N133" s="1619"/>
      <c r="O133" s="1698"/>
      <c r="P133" s="1699"/>
      <c r="Q133" s="1587"/>
      <c r="R133" s="1700"/>
      <c r="S133" s="1587"/>
      <c r="T133" s="1683"/>
      <c r="U133" s="1683"/>
      <c r="V133" s="1682"/>
      <c r="W133" s="1710"/>
      <c r="X133" s="1711"/>
      <c r="Y133" s="1682"/>
      <c r="Z133" s="1701"/>
      <c r="AA133" s="1567"/>
      <c r="AB133" s="1567"/>
    </row>
    <row r="134" spans="14:28" x14ac:dyDescent="0.45">
      <c r="N134" s="1619"/>
      <c r="O134" s="1698"/>
      <c r="P134" s="1699"/>
      <c r="Q134" s="1587"/>
      <c r="R134" s="1700"/>
      <c r="S134" s="1587"/>
      <c r="T134" s="1683"/>
      <c r="U134" s="1683"/>
      <c r="V134" s="1682"/>
      <c r="W134" s="1710"/>
      <c r="X134" s="1711"/>
      <c r="Y134" s="1682"/>
      <c r="Z134" s="1701"/>
      <c r="AA134" s="1567"/>
      <c r="AB134" s="1567"/>
    </row>
    <row r="135" spans="14:28" x14ac:dyDescent="0.45">
      <c r="N135" s="1619"/>
      <c r="O135" s="1698"/>
      <c r="P135" s="1699"/>
      <c r="Q135" s="1587"/>
      <c r="R135" s="1700"/>
      <c r="S135" s="1587"/>
      <c r="T135" s="1683"/>
      <c r="U135" s="1683"/>
      <c r="V135" s="1682"/>
      <c r="W135" s="1710"/>
      <c r="X135" s="1711"/>
      <c r="Y135" s="1682"/>
      <c r="Z135" s="1701"/>
      <c r="AA135" s="1567"/>
      <c r="AB135" s="1567"/>
    </row>
    <row r="136" spans="14:28" x14ac:dyDescent="0.45">
      <c r="N136" s="1619"/>
      <c r="O136" s="1698"/>
      <c r="P136" s="1699"/>
      <c r="Q136" s="1587"/>
      <c r="R136" s="1700"/>
      <c r="S136" s="1587"/>
      <c r="T136" s="1683"/>
      <c r="U136" s="1683"/>
      <c r="V136" s="1682"/>
      <c r="W136" s="1710"/>
      <c r="X136" s="1711"/>
      <c r="Y136" s="1682"/>
      <c r="Z136" s="1701"/>
      <c r="AA136" s="1567"/>
      <c r="AB136" s="1567"/>
    </row>
    <row r="137" spans="14:28" x14ac:dyDescent="0.45">
      <c r="N137" s="1619"/>
      <c r="O137" s="1698"/>
      <c r="P137" s="1699"/>
      <c r="Q137" s="1587"/>
      <c r="R137" s="1700"/>
      <c r="S137" s="1587"/>
      <c r="T137" s="1683"/>
      <c r="U137" s="1683"/>
      <c r="V137" s="1682"/>
      <c r="W137" s="1710"/>
      <c r="X137" s="1711"/>
      <c r="Y137" s="1682"/>
      <c r="Z137" s="1701"/>
      <c r="AA137" s="1567"/>
      <c r="AB137" s="1567"/>
    </row>
    <row r="138" spans="14:28" x14ac:dyDescent="0.45">
      <c r="N138" s="1619"/>
      <c r="O138" s="1698"/>
      <c r="P138" s="1699"/>
      <c r="Q138" s="1587"/>
      <c r="R138" s="1700"/>
      <c r="S138" s="1587"/>
      <c r="T138" s="1683"/>
      <c r="U138" s="1683"/>
      <c r="V138" s="1682"/>
      <c r="W138" s="1710"/>
      <c r="X138" s="1711"/>
      <c r="Y138" s="1682"/>
      <c r="Z138" s="1701"/>
      <c r="AA138" s="1567"/>
      <c r="AB138" s="1567"/>
    </row>
    <row r="139" spans="14:28" x14ac:dyDescent="0.45">
      <c r="N139" s="1619"/>
      <c r="O139" s="1698"/>
      <c r="P139" s="1699"/>
      <c r="Q139" s="1587"/>
      <c r="R139" s="1700"/>
      <c r="S139" s="1587"/>
      <c r="T139" s="1683"/>
      <c r="U139" s="1683"/>
      <c r="V139" s="1682"/>
      <c r="W139" s="1710"/>
      <c r="X139" s="1711"/>
      <c r="Y139" s="1682"/>
      <c r="Z139" s="1701"/>
      <c r="AA139" s="1567"/>
      <c r="AB139" s="1567"/>
    </row>
    <row r="140" spans="14:28" x14ac:dyDescent="0.45">
      <c r="N140" s="1619"/>
      <c r="O140" s="1698"/>
      <c r="P140" s="1699"/>
      <c r="Q140" s="1587"/>
      <c r="R140" s="1700"/>
      <c r="S140" s="1587"/>
      <c r="T140" s="1683"/>
      <c r="U140" s="1683"/>
      <c r="V140" s="1682"/>
      <c r="W140" s="1710"/>
      <c r="X140" s="1711"/>
      <c r="Y140" s="1682"/>
      <c r="Z140" s="1701"/>
      <c r="AA140" s="1567"/>
      <c r="AB140" s="1567"/>
    </row>
    <row r="141" spans="14:28" x14ac:dyDescent="0.45">
      <c r="N141" s="1619"/>
      <c r="O141" s="1698"/>
      <c r="P141" s="1699"/>
      <c r="Q141" s="1587"/>
      <c r="R141" s="1700"/>
      <c r="S141" s="1587"/>
      <c r="T141" s="1683"/>
      <c r="U141" s="1683"/>
      <c r="V141" s="1682"/>
      <c r="W141" s="1710"/>
      <c r="X141" s="1711"/>
      <c r="Y141" s="1682"/>
      <c r="Z141" s="1701"/>
      <c r="AA141" s="1567"/>
      <c r="AB141" s="1567"/>
    </row>
    <row r="142" spans="14:28" x14ac:dyDescent="0.45">
      <c r="N142" s="1619"/>
      <c r="O142" s="1698"/>
      <c r="P142" s="1699"/>
      <c r="Q142" s="1587"/>
      <c r="R142" s="1700"/>
      <c r="S142" s="1587"/>
      <c r="T142" s="1683"/>
      <c r="U142" s="1683"/>
      <c r="V142" s="1682"/>
      <c r="W142" s="1710"/>
      <c r="X142" s="1711"/>
      <c r="Y142" s="1682"/>
      <c r="Z142" s="1701"/>
      <c r="AA142" s="1567"/>
      <c r="AB142" s="1567"/>
    </row>
    <row r="143" spans="14:28" x14ac:dyDescent="0.45">
      <c r="N143" s="1619"/>
      <c r="O143" s="1698"/>
      <c r="P143" s="1699"/>
      <c r="Q143" s="1587"/>
      <c r="R143" s="1700"/>
      <c r="S143" s="1587"/>
      <c r="T143" s="1683"/>
      <c r="U143" s="1683"/>
      <c r="V143" s="1682"/>
      <c r="W143" s="1710"/>
      <c r="X143" s="1711"/>
      <c r="Y143" s="1682"/>
      <c r="Z143" s="1701"/>
      <c r="AA143" s="1567"/>
      <c r="AB143" s="1567"/>
    </row>
    <row r="144" spans="14:28" x14ac:dyDescent="0.45">
      <c r="N144" s="1619"/>
      <c r="O144" s="1698"/>
      <c r="P144" s="1699"/>
      <c r="Q144" s="1587"/>
      <c r="R144" s="1700"/>
      <c r="S144" s="1587"/>
      <c r="T144" s="1683"/>
      <c r="U144" s="1683"/>
      <c r="V144" s="1682"/>
      <c r="W144" s="1710"/>
      <c r="X144" s="1711"/>
      <c r="Y144" s="1682"/>
      <c r="Z144" s="1701"/>
      <c r="AA144" s="1567"/>
      <c r="AB144" s="1567"/>
    </row>
    <row r="145" spans="14:28" x14ac:dyDescent="0.45">
      <c r="N145" s="1619"/>
      <c r="O145" s="1698"/>
      <c r="P145" s="1699"/>
      <c r="Q145" s="1587"/>
      <c r="R145" s="1700"/>
      <c r="S145" s="1587"/>
      <c r="T145" s="1683"/>
      <c r="U145" s="1683"/>
      <c r="V145" s="1682"/>
      <c r="W145" s="1710"/>
      <c r="X145" s="1711"/>
      <c r="Y145" s="1682"/>
      <c r="Z145" s="1701"/>
      <c r="AA145" s="1567"/>
      <c r="AB145" s="1567"/>
    </row>
    <row r="146" spans="14:28" x14ac:dyDescent="0.45">
      <c r="N146" s="1619"/>
      <c r="O146" s="1698"/>
      <c r="P146" s="1699"/>
      <c r="Q146" s="1587"/>
      <c r="R146" s="1700"/>
      <c r="S146" s="1587"/>
      <c r="T146" s="1683"/>
      <c r="U146" s="1683"/>
      <c r="V146" s="1682"/>
      <c r="W146" s="1710"/>
      <c r="X146" s="1711"/>
      <c r="Y146" s="1682"/>
      <c r="Z146" s="1701"/>
      <c r="AA146" s="1567"/>
      <c r="AB146" s="1567"/>
    </row>
    <row r="147" spans="14:28" x14ac:dyDescent="0.45">
      <c r="N147" s="1619"/>
      <c r="O147" s="1698"/>
      <c r="P147" s="1699"/>
      <c r="Q147" s="1587"/>
      <c r="R147" s="1700"/>
      <c r="S147" s="1587"/>
      <c r="T147" s="1683"/>
      <c r="U147" s="1683"/>
      <c r="V147" s="1682"/>
      <c r="W147" s="1710"/>
      <c r="X147" s="1711"/>
      <c r="Y147" s="1682"/>
      <c r="Z147" s="1701"/>
      <c r="AA147" s="1567"/>
      <c r="AB147" s="1567"/>
    </row>
    <row r="148" spans="14:28" x14ac:dyDescent="0.45">
      <c r="N148" s="1619"/>
      <c r="O148" s="1698"/>
      <c r="P148" s="1699"/>
      <c r="Q148" s="1587"/>
      <c r="R148" s="1700"/>
      <c r="S148" s="1587"/>
      <c r="T148" s="1683"/>
      <c r="U148" s="1683"/>
      <c r="V148" s="1682"/>
      <c r="W148" s="1710"/>
      <c r="X148" s="1711"/>
      <c r="Y148" s="1682"/>
      <c r="Z148" s="1701"/>
      <c r="AA148" s="1567"/>
      <c r="AB148" s="1567"/>
    </row>
    <row r="149" spans="14:28" x14ac:dyDescent="0.45">
      <c r="N149" s="1619"/>
      <c r="O149" s="1698"/>
      <c r="P149" s="1699"/>
      <c r="Q149" s="1587"/>
      <c r="R149" s="1700"/>
      <c r="S149" s="1587"/>
      <c r="T149" s="1683"/>
      <c r="U149" s="1683"/>
      <c r="V149" s="1682"/>
      <c r="W149" s="1710"/>
      <c r="X149" s="1711"/>
      <c r="Y149" s="1682"/>
      <c r="Z149" s="1701"/>
      <c r="AA149" s="1567"/>
      <c r="AB149" s="1567"/>
    </row>
    <row r="150" spans="14:28" x14ac:dyDescent="0.45">
      <c r="N150" s="1619"/>
      <c r="O150" s="1698"/>
      <c r="P150" s="1699"/>
      <c r="Q150" s="1587"/>
      <c r="R150" s="1700"/>
      <c r="S150" s="1587"/>
      <c r="T150" s="1683"/>
      <c r="U150" s="1683"/>
      <c r="V150" s="1682"/>
      <c r="W150" s="1710"/>
      <c r="X150" s="1711"/>
      <c r="Y150" s="1682"/>
      <c r="Z150" s="1701"/>
      <c r="AA150" s="1567"/>
      <c r="AB150" s="1567"/>
    </row>
    <row r="151" spans="14:28" x14ac:dyDescent="0.45">
      <c r="N151" s="1619"/>
      <c r="O151" s="1698"/>
      <c r="P151" s="1699"/>
      <c r="Q151" s="1587"/>
      <c r="R151" s="1700"/>
      <c r="S151" s="1587"/>
      <c r="T151" s="1683"/>
      <c r="U151" s="1683"/>
      <c r="V151" s="1682"/>
      <c r="W151" s="1710"/>
      <c r="X151" s="1711"/>
      <c r="Y151" s="1682"/>
      <c r="Z151" s="1701"/>
      <c r="AA151" s="1567"/>
      <c r="AB151" s="1567"/>
    </row>
    <row r="152" spans="14:28" x14ac:dyDescent="0.45">
      <c r="N152" s="1619"/>
      <c r="O152" s="1698"/>
      <c r="P152" s="1699"/>
      <c r="Q152" s="1587"/>
      <c r="R152" s="1700"/>
      <c r="S152" s="1587"/>
      <c r="T152" s="1683"/>
      <c r="U152" s="1683"/>
      <c r="V152" s="1682"/>
      <c r="W152" s="1710"/>
      <c r="X152" s="1711"/>
      <c r="Y152" s="1682"/>
      <c r="Z152" s="1701"/>
      <c r="AA152" s="1567"/>
      <c r="AB152" s="1567"/>
    </row>
    <row r="153" spans="14:28" x14ac:dyDescent="0.45">
      <c r="N153" s="1619"/>
      <c r="O153" s="1698"/>
      <c r="P153" s="1699"/>
      <c r="Q153" s="1587"/>
      <c r="R153" s="1700"/>
      <c r="S153" s="1587"/>
      <c r="T153" s="1683"/>
      <c r="U153" s="1683"/>
      <c r="V153" s="1682"/>
      <c r="W153" s="1710"/>
      <c r="X153" s="1711"/>
      <c r="Y153" s="1682"/>
      <c r="Z153" s="1701"/>
      <c r="AA153" s="1567"/>
      <c r="AB153" s="1567"/>
    </row>
    <row r="154" spans="14:28" x14ac:dyDescent="0.45">
      <c r="N154" s="1619"/>
      <c r="O154" s="1698"/>
      <c r="P154" s="1699"/>
      <c r="Q154" s="1587"/>
      <c r="R154" s="1700"/>
      <c r="S154" s="1587"/>
      <c r="T154" s="1683"/>
      <c r="U154" s="1683"/>
      <c r="V154" s="1682"/>
      <c r="W154" s="1710"/>
      <c r="X154" s="1711"/>
      <c r="Y154" s="1682"/>
      <c r="Z154" s="1701"/>
      <c r="AA154" s="1567"/>
      <c r="AB154" s="1567"/>
    </row>
    <row r="155" spans="14:28" x14ac:dyDescent="0.45">
      <c r="N155" s="1619"/>
      <c r="O155" s="1698"/>
      <c r="P155" s="1699"/>
      <c r="Q155" s="1587"/>
      <c r="R155" s="1700"/>
      <c r="S155" s="1587"/>
      <c r="T155" s="1683"/>
      <c r="U155" s="1683"/>
      <c r="V155" s="1682"/>
      <c r="W155" s="1710"/>
      <c r="X155" s="1711"/>
      <c r="Y155" s="1682"/>
      <c r="Z155" s="1701"/>
      <c r="AA155" s="1567"/>
      <c r="AB155" s="1567"/>
    </row>
    <row r="156" spans="14:28" x14ac:dyDescent="0.45">
      <c r="N156" s="1619"/>
      <c r="O156" s="1698"/>
      <c r="P156" s="1699"/>
      <c r="Q156" s="1587"/>
      <c r="R156" s="1700"/>
      <c r="S156" s="1587"/>
      <c r="T156" s="1683"/>
      <c r="U156" s="1683"/>
      <c r="V156" s="1682"/>
      <c r="W156" s="1710"/>
      <c r="X156" s="1711"/>
      <c r="Y156" s="1682"/>
      <c r="Z156" s="1701"/>
      <c r="AA156" s="1567"/>
      <c r="AB156" s="1567"/>
    </row>
    <row r="157" spans="14:28" x14ac:dyDescent="0.45">
      <c r="N157" s="1619"/>
      <c r="O157" s="1698"/>
      <c r="P157" s="1699"/>
      <c r="Q157" s="1587"/>
      <c r="R157" s="1700"/>
      <c r="S157" s="1587"/>
      <c r="T157" s="1683"/>
      <c r="U157" s="1683"/>
      <c r="V157" s="1682"/>
      <c r="W157" s="1710"/>
      <c r="X157" s="1711"/>
      <c r="Y157" s="1682"/>
      <c r="Z157" s="1701"/>
      <c r="AA157" s="1567"/>
      <c r="AB157" s="1567"/>
    </row>
    <row r="158" spans="14:28" x14ac:dyDescent="0.45">
      <c r="N158" s="1619"/>
      <c r="O158" s="1698"/>
      <c r="P158" s="1699"/>
      <c r="Q158" s="1587"/>
      <c r="R158" s="1700"/>
      <c r="S158" s="1587"/>
      <c r="T158" s="1683"/>
      <c r="U158" s="1683"/>
      <c r="V158" s="1682"/>
      <c r="W158" s="1710"/>
      <c r="X158" s="1711"/>
      <c r="Y158" s="1682"/>
      <c r="Z158" s="1701"/>
      <c r="AA158" s="1567"/>
      <c r="AB158" s="1567"/>
    </row>
    <row r="159" spans="14:28" x14ac:dyDescent="0.45">
      <c r="N159" s="1619"/>
      <c r="O159" s="1698"/>
      <c r="P159" s="1699"/>
      <c r="Q159" s="1587"/>
      <c r="R159" s="1700"/>
      <c r="S159" s="1587"/>
      <c r="T159" s="1683"/>
      <c r="U159" s="1683"/>
      <c r="V159" s="1682"/>
      <c r="W159" s="1710"/>
      <c r="X159" s="1711"/>
      <c r="Y159" s="1682"/>
      <c r="Z159" s="1701"/>
      <c r="AA159" s="1567"/>
      <c r="AB159" s="1567"/>
    </row>
    <row r="160" spans="14:28" x14ac:dyDescent="0.45">
      <c r="N160" s="1619"/>
      <c r="O160" s="1698"/>
      <c r="P160" s="1699"/>
      <c r="Q160" s="1587"/>
      <c r="R160" s="1700"/>
      <c r="S160" s="1587"/>
      <c r="T160" s="1683"/>
      <c r="U160" s="1683"/>
      <c r="V160" s="1682"/>
      <c r="W160" s="1710"/>
      <c r="X160" s="1711"/>
      <c r="Y160" s="1682"/>
      <c r="Z160" s="1701"/>
      <c r="AA160" s="1567"/>
      <c r="AB160" s="1567"/>
    </row>
    <row r="161" spans="14:28" x14ac:dyDescent="0.45">
      <c r="N161" s="1619"/>
      <c r="O161" s="1698"/>
      <c r="P161" s="1699"/>
      <c r="Q161" s="1587"/>
      <c r="R161" s="1700"/>
      <c r="S161" s="1587"/>
      <c r="T161" s="1683"/>
      <c r="U161" s="1683"/>
      <c r="V161" s="1682"/>
      <c r="W161" s="1710"/>
      <c r="X161" s="1711"/>
      <c r="Y161" s="1682"/>
      <c r="Z161" s="1701"/>
      <c r="AA161" s="1567"/>
      <c r="AB161" s="1567"/>
    </row>
    <row r="162" spans="14:28" x14ac:dyDescent="0.45">
      <c r="N162" s="1619"/>
      <c r="O162" s="1698"/>
      <c r="P162" s="1699"/>
      <c r="Q162" s="1587"/>
      <c r="R162" s="1700"/>
      <c r="S162" s="1587"/>
      <c r="T162" s="1683"/>
      <c r="U162" s="1683"/>
      <c r="V162" s="1682"/>
      <c r="W162" s="1710"/>
      <c r="X162" s="1711"/>
      <c r="Y162" s="1682"/>
      <c r="Z162" s="1701"/>
      <c r="AA162" s="1567"/>
      <c r="AB162" s="1567"/>
    </row>
    <row r="163" spans="14:28" x14ac:dyDescent="0.45">
      <c r="N163" s="1619"/>
      <c r="O163" s="1698"/>
      <c r="P163" s="1699"/>
      <c r="Q163" s="1587"/>
      <c r="R163" s="1700"/>
      <c r="S163" s="1587"/>
      <c r="T163" s="1683"/>
      <c r="U163" s="1683"/>
      <c r="V163" s="1682"/>
      <c r="W163" s="1710"/>
      <c r="X163" s="1711"/>
      <c r="Y163" s="1682"/>
      <c r="Z163" s="1701"/>
      <c r="AA163" s="1567"/>
      <c r="AB163" s="1567"/>
    </row>
    <row r="164" spans="14:28" x14ac:dyDescent="0.45">
      <c r="N164" s="1619"/>
      <c r="O164" s="1698"/>
      <c r="P164" s="1699"/>
      <c r="Q164" s="1587"/>
      <c r="R164" s="1700"/>
      <c r="S164" s="1587"/>
      <c r="T164" s="1683"/>
      <c r="U164" s="1683"/>
      <c r="V164" s="1682"/>
      <c r="W164" s="1710"/>
      <c r="X164" s="1711"/>
      <c r="Y164" s="1682"/>
      <c r="Z164" s="1701"/>
      <c r="AA164" s="1567"/>
      <c r="AB164" s="1567"/>
    </row>
    <row r="165" spans="14:28" x14ac:dyDescent="0.45">
      <c r="N165" s="1619"/>
      <c r="O165" s="1698"/>
      <c r="P165" s="1699"/>
      <c r="Q165" s="1587"/>
      <c r="R165" s="1700"/>
      <c r="S165" s="1587"/>
      <c r="T165" s="1683"/>
      <c r="U165" s="1683"/>
      <c r="V165" s="1682"/>
      <c r="W165" s="1710"/>
      <c r="X165" s="1711"/>
      <c r="Y165" s="1682"/>
      <c r="Z165" s="1701"/>
      <c r="AA165" s="1567"/>
      <c r="AB165" s="1567"/>
    </row>
    <row r="166" spans="14:28" x14ac:dyDescent="0.45">
      <c r="N166" s="1619"/>
      <c r="O166" s="1698"/>
      <c r="P166" s="1699"/>
      <c r="Q166" s="1587"/>
      <c r="R166" s="1700"/>
      <c r="S166" s="1587"/>
      <c r="T166" s="1683"/>
      <c r="U166" s="1683"/>
      <c r="V166" s="1682"/>
      <c r="W166" s="1710"/>
      <c r="X166" s="1711"/>
      <c r="Y166" s="1682"/>
      <c r="Z166" s="1701"/>
      <c r="AA166" s="1567"/>
      <c r="AB166" s="1567"/>
    </row>
    <row r="167" spans="14:28" x14ac:dyDescent="0.45">
      <c r="N167" s="1619"/>
      <c r="O167" s="1698"/>
      <c r="P167" s="1699"/>
      <c r="Q167" s="1587"/>
      <c r="R167" s="1700"/>
      <c r="S167" s="1587"/>
      <c r="T167" s="1683"/>
      <c r="U167" s="1683"/>
      <c r="V167" s="1682"/>
      <c r="W167" s="1710"/>
      <c r="X167" s="1711"/>
      <c r="Y167" s="1682"/>
      <c r="Z167" s="1701"/>
      <c r="AA167" s="1567"/>
      <c r="AB167" s="1567"/>
    </row>
    <row r="168" spans="14:28" x14ac:dyDescent="0.45">
      <c r="N168" s="1619"/>
      <c r="O168" s="1698"/>
      <c r="P168" s="1699"/>
      <c r="Q168" s="1587"/>
      <c r="R168" s="1700"/>
      <c r="S168" s="1587"/>
      <c r="T168" s="1683"/>
      <c r="U168" s="1683"/>
      <c r="V168" s="1682"/>
      <c r="W168" s="1710"/>
      <c r="X168" s="1711"/>
      <c r="Y168" s="1682"/>
      <c r="Z168" s="1701"/>
      <c r="AA168" s="1567"/>
      <c r="AB168" s="1567"/>
    </row>
    <row r="169" spans="14:28" x14ac:dyDescent="0.45">
      <c r="N169" s="1619"/>
      <c r="O169" s="1698"/>
      <c r="P169" s="1699"/>
      <c r="Q169" s="1587"/>
      <c r="R169" s="1700"/>
      <c r="S169" s="1587"/>
      <c r="T169" s="1683"/>
      <c r="U169" s="1683"/>
      <c r="V169" s="1682"/>
      <c r="W169" s="1710"/>
      <c r="X169" s="1711"/>
      <c r="Y169" s="1682"/>
      <c r="Z169" s="1701"/>
      <c r="AA169" s="1567"/>
      <c r="AB169" s="1567"/>
    </row>
    <row r="170" spans="14:28" x14ac:dyDescent="0.45">
      <c r="N170" s="1619"/>
      <c r="O170" s="1698"/>
      <c r="P170" s="1699"/>
      <c r="Q170" s="1587"/>
      <c r="R170" s="1700"/>
      <c r="S170" s="1587"/>
      <c r="T170" s="1683"/>
      <c r="U170" s="1683"/>
      <c r="V170" s="1682"/>
      <c r="W170" s="1710"/>
      <c r="X170" s="1711"/>
      <c r="Y170" s="1682"/>
      <c r="Z170" s="1701"/>
      <c r="AA170" s="1567"/>
      <c r="AB170" s="1567"/>
    </row>
    <row r="171" spans="14:28" x14ac:dyDescent="0.45">
      <c r="N171" s="1619"/>
      <c r="O171" s="1698"/>
      <c r="P171" s="1699"/>
      <c r="Q171" s="1587"/>
      <c r="R171" s="1700"/>
      <c r="S171" s="1587"/>
      <c r="T171" s="1683"/>
      <c r="U171" s="1683"/>
      <c r="V171" s="1682"/>
      <c r="W171" s="1710"/>
      <c r="X171" s="1711"/>
      <c r="Y171" s="1682"/>
      <c r="Z171" s="1701"/>
      <c r="AA171" s="1567"/>
      <c r="AB171" s="1567"/>
    </row>
    <row r="172" spans="14:28" x14ac:dyDescent="0.45">
      <c r="N172" s="1619"/>
      <c r="O172" s="1698"/>
      <c r="P172" s="1699"/>
      <c r="Q172" s="1587"/>
      <c r="R172" s="1700"/>
      <c r="S172" s="1587"/>
      <c r="T172" s="1683"/>
      <c r="U172" s="1683"/>
      <c r="V172" s="1682"/>
      <c r="W172" s="1710"/>
      <c r="X172" s="1711"/>
      <c r="Y172" s="1682"/>
      <c r="Z172" s="1701"/>
      <c r="AA172" s="1567"/>
      <c r="AB172" s="1567"/>
    </row>
    <row r="173" spans="14:28" x14ac:dyDescent="0.45">
      <c r="N173" s="1619"/>
      <c r="O173" s="1698"/>
      <c r="P173" s="1699"/>
      <c r="Q173" s="1587"/>
      <c r="R173" s="1700"/>
      <c r="S173" s="1587"/>
      <c r="T173" s="1683"/>
      <c r="U173" s="1683"/>
      <c r="V173" s="1682"/>
      <c r="W173" s="1710"/>
      <c r="X173" s="1711"/>
      <c r="Y173" s="1682"/>
      <c r="Z173" s="1701"/>
      <c r="AA173" s="1567"/>
      <c r="AB173" s="1567"/>
    </row>
    <row r="174" spans="14:28" x14ac:dyDescent="0.45">
      <c r="N174" s="1619"/>
      <c r="O174" s="1698"/>
      <c r="P174" s="1699"/>
      <c r="Q174" s="1587"/>
      <c r="R174" s="1700"/>
      <c r="S174" s="1587"/>
      <c r="T174" s="1683"/>
      <c r="U174" s="1683"/>
      <c r="V174" s="1682"/>
      <c r="W174" s="1710"/>
      <c r="X174" s="1711"/>
      <c r="Y174" s="1682"/>
      <c r="Z174" s="1701"/>
      <c r="AA174" s="1567"/>
      <c r="AB174" s="1567"/>
    </row>
    <row r="175" spans="14:28" x14ac:dyDescent="0.45">
      <c r="N175" s="1619"/>
      <c r="O175" s="1698"/>
      <c r="P175" s="1699"/>
      <c r="Q175" s="1587"/>
      <c r="R175" s="1700"/>
      <c r="S175" s="1587"/>
      <c r="T175" s="1683"/>
      <c r="U175" s="1683"/>
      <c r="V175" s="1682"/>
      <c r="W175" s="1710"/>
      <c r="X175" s="1711"/>
      <c r="Y175" s="1682"/>
      <c r="Z175" s="1701"/>
      <c r="AA175" s="1567"/>
      <c r="AB175" s="1567"/>
    </row>
    <row r="176" spans="14:28" x14ac:dyDescent="0.45">
      <c r="N176" s="1619"/>
      <c r="O176" s="1698"/>
      <c r="P176" s="1699"/>
      <c r="Q176" s="1587"/>
      <c r="R176" s="1700"/>
      <c r="S176" s="1587"/>
      <c r="T176" s="1683"/>
      <c r="U176" s="1683"/>
      <c r="V176" s="1682"/>
      <c r="W176" s="1710"/>
      <c r="X176" s="1711"/>
      <c r="Y176" s="1682"/>
      <c r="Z176" s="1701"/>
      <c r="AA176" s="1567"/>
      <c r="AB176" s="1567"/>
    </row>
    <row r="177" spans="14:28" x14ac:dyDescent="0.45">
      <c r="N177" s="1619"/>
      <c r="O177" s="1698"/>
      <c r="P177" s="1699"/>
      <c r="Q177" s="1587"/>
      <c r="R177" s="1700"/>
      <c r="S177" s="1587"/>
      <c r="T177" s="1683"/>
      <c r="U177" s="1683"/>
      <c r="V177" s="1682"/>
      <c r="W177" s="1710"/>
      <c r="X177" s="1711"/>
      <c r="Y177" s="1682"/>
      <c r="Z177" s="1701"/>
      <c r="AA177" s="1567"/>
      <c r="AB177" s="1567"/>
    </row>
    <row r="178" spans="14:28" x14ac:dyDescent="0.45">
      <c r="N178" s="1619"/>
      <c r="O178" s="1698"/>
      <c r="P178" s="1699"/>
      <c r="Q178" s="1587"/>
      <c r="R178" s="1700"/>
      <c r="S178" s="1587"/>
      <c r="T178" s="1683"/>
      <c r="U178" s="1683"/>
      <c r="V178" s="1682"/>
      <c r="W178" s="1710"/>
      <c r="X178" s="1711"/>
      <c r="Y178" s="1682"/>
      <c r="Z178" s="1701"/>
      <c r="AA178" s="1567"/>
      <c r="AB178" s="1567"/>
    </row>
    <row r="179" spans="14:28" x14ac:dyDescent="0.45">
      <c r="N179" s="1619"/>
      <c r="O179" s="1698"/>
      <c r="P179" s="1699"/>
      <c r="Q179" s="1587"/>
      <c r="R179" s="1700"/>
      <c r="S179" s="1587"/>
      <c r="T179" s="1683"/>
      <c r="U179" s="1683"/>
      <c r="V179" s="1682"/>
      <c r="W179" s="1710"/>
      <c r="X179" s="1711"/>
      <c r="Y179" s="1682"/>
      <c r="Z179" s="1701"/>
      <c r="AA179" s="1567"/>
      <c r="AB179" s="1567"/>
    </row>
    <row r="180" spans="14:28" x14ac:dyDescent="0.45">
      <c r="N180" s="1619"/>
      <c r="O180" s="1698"/>
      <c r="P180" s="1699"/>
      <c r="Q180" s="1587"/>
      <c r="R180" s="1700"/>
      <c r="S180" s="1587"/>
      <c r="T180" s="1683"/>
      <c r="U180" s="1683"/>
      <c r="V180" s="1682"/>
      <c r="W180" s="1710"/>
      <c r="X180" s="1711"/>
      <c r="Y180" s="1682"/>
      <c r="Z180" s="1701"/>
      <c r="AA180" s="1567"/>
      <c r="AB180" s="1567"/>
    </row>
    <row r="181" spans="14:28" x14ac:dyDescent="0.45">
      <c r="N181" s="1619"/>
      <c r="O181" s="1698"/>
      <c r="P181" s="1699"/>
      <c r="Q181" s="1587"/>
      <c r="R181" s="1700"/>
      <c r="S181" s="1587"/>
      <c r="T181" s="1683"/>
      <c r="U181" s="1683"/>
      <c r="V181" s="1682"/>
      <c r="W181" s="1710"/>
      <c r="X181" s="1711"/>
      <c r="Y181" s="1682"/>
      <c r="Z181" s="1701"/>
      <c r="AA181" s="1567"/>
      <c r="AB181" s="1567"/>
    </row>
    <row r="182" spans="14:28" x14ac:dyDescent="0.45">
      <c r="N182" s="1619"/>
      <c r="O182" s="1698"/>
      <c r="P182" s="1699"/>
      <c r="Q182" s="1587"/>
      <c r="R182" s="1700"/>
      <c r="S182" s="1587"/>
      <c r="T182" s="1683"/>
      <c r="U182" s="1683"/>
      <c r="V182" s="1682"/>
      <c r="W182" s="1710"/>
      <c r="X182" s="1711"/>
      <c r="Y182" s="1682"/>
      <c r="Z182" s="1701"/>
      <c r="AA182" s="1567"/>
      <c r="AB182" s="1567"/>
    </row>
    <row r="183" spans="14:28" x14ac:dyDescent="0.45">
      <c r="N183" s="1619"/>
      <c r="O183" s="1698"/>
      <c r="P183" s="1699"/>
      <c r="Q183" s="1587"/>
      <c r="R183" s="1700"/>
      <c r="S183" s="1587"/>
      <c r="T183" s="1683"/>
      <c r="U183" s="1683"/>
      <c r="V183" s="1682"/>
      <c r="W183" s="1710"/>
      <c r="X183" s="1711"/>
      <c r="Y183" s="1682"/>
      <c r="Z183" s="1701"/>
      <c r="AA183" s="1567"/>
      <c r="AB183" s="1567"/>
    </row>
    <row r="184" spans="14:28" x14ac:dyDescent="0.45">
      <c r="N184" s="1619"/>
      <c r="O184" s="1698"/>
      <c r="P184" s="1699"/>
      <c r="Q184" s="1587"/>
      <c r="R184" s="1700"/>
      <c r="S184" s="1587"/>
      <c r="T184" s="1683"/>
      <c r="U184" s="1683"/>
      <c r="V184" s="1682"/>
      <c r="W184" s="1710"/>
      <c r="X184" s="1711"/>
      <c r="Y184" s="1682"/>
      <c r="Z184" s="1701"/>
      <c r="AA184" s="1567"/>
      <c r="AB184" s="1567"/>
    </row>
    <row r="185" spans="14:28" x14ac:dyDescent="0.45">
      <c r="N185" s="1619"/>
      <c r="O185" s="1698"/>
      <c r="P185" s="1699"/>
      <c r="Q185" s="1587"/>
      <c r="R185" s="1700"/>
      <c r="S185" s="1587"/>
      <c r="T185" s="1683"/>
      <c r="U185" s="1683"/>
      <c r="V185" s="1682"/>
      <c r="W185" s="1710"/>
      <c r="X185" s="1711"/>
      <c r="Y185" s="1682"/>
      <c r="Z185" s="1701"/>
      <c r="AA185" s="1567"/>
      <c r="AB185" s="1567"/>
    </row>
    <row r="186" spans="14:28" x14ac:dyDescent="0.45">
      <c r="N186" s="1619"/>
      <c r="O186" s="1698"/>
      <c r="P186" s="1699"/>
      <c r="Q186" s="1587"/>
      <c r="R186" s="1700"/>
      <c r="S186" s="1587"/>
      <c r="T186" s="1683"/>
      <c r="U186" s="1683"/>
      <c r="V186" s="1682"/>
      <c r="W186" s="1710"/>
      <c r="X186" s="1711"/>
      <c r="Y186" s="1682"/>
      <c r="Z186" s="1701"/>
      <c r="AA186" s="1567"/>
      <c r="AB186" s="1567"/>
    </row>
    <row r="187" spans="14:28" x14ac:dyDescent="0.45">
      <c r="N187" s="1619"/>
      <c r="O187" s="1698"/>
      <c r="P187" s="1699"/>
      <c r="Q187" s="1587"/>
      <c r="R187" s="1700"/>
      <c r="S187" s="1587"/>
      <c r="T187" s="1683"/>
      <c r="U187" s="1683"/>
      <c r="V187" s="1682"/>
      <c r="W187" s="1710"/>
      <c r="X187" s="1711"/>
      <c r="Y187" s="1682"/>
      <c r="Z187" s="1701"/>
      <c r="AA187" s="1567"/>
      <c r="AB187" s="1567"/>
    </row>
    <row r="188" spans="14:28" x14ac:dyDescent="0.45">
      <c r="N188" s="1619"/>
      <c r="O188" s="1698"/>
      <c r="P188" s="1699"/>
      <c r="Q188" s="1587"/>
      <c r="R188" s="1700"/>
      <c r="S188" s="1587"/>
      <c r="T188" s="1683"/>
      <c r="U188" s="1683"/>
      <c r="V188" s="1682"/>
      <c r="W188" s="1710"/>
      <c r="X188" s="1711"/>
      <c r="Y188" s="1682"/>
      <c r="Z188" s="1701"/>
      <c r="AA188" s="1567"/>
      <c r="AB188" s="1567"/>
    </row>
    <row r="189" spans="14:28" x14ac:dyDescent="0.45">
      <c r="N189" s="1619"/>
      <c r="O189" s="1698"/>
      <c r="P189" s="1699"/>
      <c r="Q189" s="1587"/>
      <c r="R189" s="1700"/>
      <c r="S189" s="1587"/>
      <c r="T189" s="1683"/>
      <c r="U189" s="1683"/>
      <c r="V189" s="1682"/>
      <c r="W189" s="1710"/>
      <c r="X189" s="1711"/>
      <c r="Y189" s="1682"/>
      <c r="Z189" s="1701"/>
      <c r="AA189" s="1567"/>
      <c r="AB189" s="1567"/>
    </row>
    <row r="190" spans="14:28" x14ac:dyDescent="0.45">
      <c r="N190" s="1619"/>
      <c r="O190" s="1698"/>
      <c r="P190" s="1699"/>
      <c r="Q190" s="1587"/>
      <c r="R190" s="1700"/>
      <c r="S190" s="1587"/>
      <c r="T190" s="1683"/>
      <c r="U190" s="1683"/>
      <c r="V190" s="1682"/>
      <c r="W190" s="1710"/>
      <c r="X190" s="1711"/>
      <c r="Y190" s="1682"/>
      <c r="Z190" s="1701"/>
      <c r="AA190" s="1567"/>
      <c r="AB190" s="1567"/>
    </row>
    <row r="191" spans="14:28" x14ac:dyDescent="0.45">
      <c r="N191" s="1619"/>
      <c r="O191" s="1698"/>
      <c r="P191" s="1699"/>
      <c r="Q191" s="1587"/>
      <c r="R191" s="1700"/>
      <c r="S191" s="1587"/>
      <c r="T191" s="1683"/>
      <c r="U191" s="1683"/>
      <c r="V191" s="1682"/>
      <c r="W191" s="1710"/>
      <c r="X191" s="1711"/>
      <c r="Y191" s="1682"/>
      <c r="Z191" s="1701"/>
      <c r="AA191" s="1567"/>
      <c r="AB191" s="1567"/>
    </row>
    <row r="192" spans="14:28" x14ac:dyDescent="0.45">
      <c r="N192" s="1619"/>
      <c r="O192" s="1698"/>
      <c r="P192" s="1699"/>
      <c r="Q192" s="1587"/>
      <c r="R192" s="1700"/>
      <c r="S192" s="1587"/>
      <c r="T192" s="1683"/>
      <c r="U192" s="1683"/>
      <c r="V192" s="1682"/>
      <c r="W192" s="1710"/>
      <c r="X192" s="1711"/>
      <c r="Y192" s="1682"/>
      <c r="Z192" s="1701"/>
      <c r="AA192" s="1567"/>
      <c r="AB192" s="1567"/>
    </row>
    <row r="193" spans="14:28" x14ac:dyDescent="0.45">
      <c r="N193" s="1619"/>
      <c r="O193" s="1698"/>
      <c r="P193" s="1699"/>
      <c r="Q193" s="1587"/>
      <c r="R193" s="1700"/>
      <c r="S193" s="1587"/>
      <c r="T193" s="1683"/>
      <c r="U193" s="1683"/>
      <c r="V193" s="1682"/>
      <c r="W193" s="1710"/>
      <c r="X193" s="1711"/>
      <c r="Y193" s="1682"/>
      <c r="Z193" s="1701"/>
      <c r="AA193" s="1567"/>
      <c r="AB193" s="1567"/>
    </row>
    <row r="194" spans="14:28" x14ac:dyDescent="0.45">
      <c r="N194" s="1619"/>
      <c r="O194" s="1698"/>
      <c r="P194" s="1699"/>
      <c r="Q194" s="1587"/>
      <c r="R194" s="1700"/>
      <c r="S194" s="1587"/>
      <c r="T194" s="1683"/>
      <c r="U194" s="1683"/>
      <c r="V194" s="1682"/>
      <c r="W194" s="1710"/>
      <c r="X194" s="1711"/>
      <c r="Y194" s="1682"/>
      <c r="Z194" s="1701"/>
      <c r="AA194" s="1567"/>
      <c r="AB194" s="1567"/>
    </row>
    <row r="195" spans="14:28" x14ac:dyDescent="0.45">
      <c r="N195" s="1619"/>
      <c r="O195" s="1698"/>
      <c r="P195" s="1699"/>
      <c r="Q195" s="1587"/>
      <c r="R195" s="1700"/>
      <c r="S195" s="1587"/>
      <c r="T195" s="1683"/>
      <c r="U195" s="1683"/>
      <c r="V195" s="1682"/>
      <c r="W195" s="1710"/>
      <c r="X195" s="1711"/>
      <c r="Y195" s="1682"/>
      <c r="Z195" s="1701"/>
      <c r="AA195" s="1567"/>
      <c r="AB195" s="1567"/>
    </row>
    <row r="196" spans="14:28" x14ac:dyDescent="0.45">
      <c r="N196" s="1619"/>
      <c r="O196" s="1698"/>
      <c r="P196" s="1699"/>
      <c r="Q196" s="1587"/>
      <c r="R196" s="1700"/>
      <c r="S196" s="1587"/>
      <c r="T196" s="1683"/>
      <c r="U196" s="1683"/>
      <c r="V196" s="1682"/>
      <c r="W196" s="1710"/>
      <c r="X196" s="1711"/>
      <c r="Y196" s="1682"/>
      <c r="Z196" s="1701"/>
      <c r="AA196" s="1567"/>
      <c r="AB196" s="1567"/>
    </row>
    <row r="197" spans="14:28" x14ac:dyDescent="0.45">
      <c r="N197" s="1619"/>
      <c r="O197" s="1698"/>
      <c r="P197" s="1699"/>
      <c r="Q197" s="1587"/>
      <c r="R197" s="1700"/>
      <c r="S197" s="1587"/>
      <c r="T197" s="1683"/>
      <c r="U197" s="1683"/>
      <c r="V197" s="1682"/>
      <c r="W197" s="1710"/>
      <c r="X197" s="1711"/>
      <c r="Y197" s="1682"/>
      <c r="Z197" s="1701"/>
      <c r="AA197" s="1567"/>
      <c r="AB197" s="1567"/>
    </row>
    <row r="198" spans="14:28" x14ac:dyDescent="0.45">
      <c r="N198" s="1619"/>
      <c r="O198" s="1698"/>
      <c r="P198" s="1699"/>
      <c r="Q198" s="1587"/>
      <c r="R198" s="1700"/>
      <c r="S198" s="1587"/>
      <c r="T198" s="1683"/>
      <c r="U198" s="1683"/>
      <c r="V198" s="1682"/>
      <c r="W198" s="1710"/>
      <c r="X198" s="1711"/>
      <c r="Y198" s="1682"/>
      <c r="Z198" s="1701"/>
      <c r="AA198" s="1567"/>
      <c r="AB198" s="1567"/>
    </row>
    <row r="199" spans="14:28" x14ac:dyDescent="0.45">
      <c r="N199" s="1619"/>
      <c r="O199" s="1698"/>
      <c r="P199" s="1699"/>
      <c r="Q199" s="1587"/>
      <c r="R199" s="1700"/>
      <c r="S199" s="1587"/>
      <c r="T199" s="1683"/>
      <c r="U199" s="1683"/>
      <c r="V199" s="1682"/>
      <c r="W199" s="1710"/>
      <c r="X199" s="1711"/>
      <c r="Y199" s="1682"/>
      <c r="Z199" s="1701"/>
      <c r="AA199" s="1567"/>
      <c r="AB199" s="1567"/>
    </row>
    <row r="200" spans="14:28" x14ac:dyDescent="0.45">
      <c r="N200" s="1619"/>
      <c r="O200" s="1698"/>
      <c r="P200" s="1699"/>
      <c r="Q200" s="1587"/>
      <c r="R200" s="1700"/>
      <c r="S200" s="1587"/>
      <c r="T200" s="1683"/>
      <c r="U200" s="1683"/>
      <c r="V200" s="1682"/>
      <c r="W200" s="1710"/>
      <c r="X200" s="1711"/>
      <c r="Y200" s="1682"/>
      <c r="Z200" s="1701"/>
      <c r="AA200" s="1567"/>
      <c r="AB200" s="1567"/>
    </row>
    <row r="201" spans="14:28" x14ac:dyDescent="0.45">
      <c r="N201" s="1619"/>
      <c r="O201" s="1698"/>
      <c r="P201" s="1699"/>
      <c r="Q201" s="1587"/>
      <c r="R201" s="1700"/>
      <c r="S201" s="1587"/>
      <c r="T201" s="1683"/>
      <c r="U201" s="1683"/>
      <c r="V201" s="1682"/>
      <c r="W201" s="1710"/>
      <c r="X201" s="1711"/>
      <c r="Y201" s="1682"/>
      <c r="Z201" s="1701"/>
      <c r="AA201" s="1567"/>
      <c r="AB201" s="1567"/>
    </row>
    <row r="202" spans="14:28" x14ac:dyDescent="0.45">
      <c r="N202" s="1619"/>
      <c r="O202" s="1698"/>
      <c r="P202" s="1699"/>
      <c r="Q202" s="1587"/>
      <c r="R202" s="1700"/>
      <c r="S202" s="1587"/>
      <c r="T202" s="1683"/>
      <c r="U202" s="1683"/>
      <c r="V202" s="1682"/>
      <c r="W202" s="1710"/>
      <c r="X202" s="1711"/>
      <c r="Y202" s="1682"/>
      <c r="Z202" s="1701"/>
      <c r="AA202" s="1567"/>
      <c r="AB202" s="1567"/>
    </row>
    <row r="203" spans="14:28" x14ac:dyDescent="0.45">
      <c r="N203" s="1619"/>
      <c r="O203" s="1698"/>
      <c r="P203" s="1699"/>
      <c r="Q203" s="1587"/>
      <c r="R203" s="1700"/>
      <c r="S203" s="1587"/>
      <c r="T203" s="1683"/>
      <c r="U203" s="1683"/>
      <c r="V203" s="1682"/>
      <c r="W203" s="1710"/>
      <c r="X203" s="1711"/>
      <c r="Y203" s="1682"/>
      <c r="Z203" s="1701"/>
      <c r="AA203" s="1567"/>
      <c r="AB203" s="1567"/>
    </row>
    <row r="204" spans="14:28" x14ac:dyDescent="0.45">
      <c r="N204" s="1619"/>
      <c r="O204" s="1698"/>
      <c r="P204" s="1699"/>
      <c r="Q204" s="1587"/>
      <c r="R204" s="1700"/>
      <c r="S204" s="1587"/>
      <c r="T204" s="1683"/>
      <c r="U204" s="1683"/>
      <c r="V204" s="1682"/>
      <c r="W204" s="1710"/>
      <c r="X204" s="1711"/>
      <c r="Y204" s="1682"/>
      <c r="Z204" s="1701"/>
      <c r="AA204" s="1567"/>
      <c r="AB204" s="1567"/>
    </row>
    <row r="205" spans="14:28" x14ac:dyDescent="0.45">
      <c r="N205" s="1619"/>
      <c r="O205" s="1698"/>
      <c r="P205" s="1699"/>
      <c r="Q205" s="1587"/>
      <c r="R205" s="1700"/>
      <c r="S205" s="1587"/>
      <c r="T205" s="1683"/>
      <c r="U205" s="1683"/>
      <c r="V205" s="1682"/>
      <c r="W205" s="1710"/>
      <c r="X205" s="1711"/>
      <c r="Y205" s="1682"/>
      <c r="Z205" s="1701"/>
      <c r="AA205" s="1567"/>
      <c r="AB205" s="1567"/>
    </row>
    <row r="206" spans="14:28" x14ac:dyDescent="0.45">
      <c r="N206" s="1619"/>
      <c r="O206" s="1698"/>
      <c r="P206" s="1699"/>
      <c r="Q206" s="1587"/>
      <c r="R206" s="1700"/>
      <c r="S206" s="1587"/>
      <c r="T206" s="1683"/>
      <c r="U206" s="1683"/>
      <c r="V206" s="1682"/>
      <c r="W206" s="1710"/>
      <c r="X206" s="1711"/>
      <c r="Y206" s="1682"/>
      <c r="Z206" s="1701"/>
      <c r="AA206" s="1567"/>
      <c r="AB206" s="1567"/>
    </row>
    <row r="207" spans="14:28" x14ac:dyDescent="0.45">
      <c r="N207" s="1619"/>
      <c r="O207" s="1698"/>
      <c r="P207" s="1699"/>
      <c r="Q207" s="1587"/>
      <c r="R207" s="1700"/>
      <c r="S207" s="1587"/>
      <c r="T207" s="1683"/>
      <c r="U207" s="1683"/>
      <c r="V207" s="1682"/>
      <c r="W207" s="1710"/>
      <c r="X207" s="1711"/>
      <c r="Y207" s="1682"/>
      <c r="Z207" s="1701"/>
      <c r="AA207" s="1567"/>
      <c r="AB207" s="1567"/>
    </row>
    <row r="208" spans="14:28" x14ac:dyDescent="0.45">
      <c r="N208" s="1619"/>
      <c r="O208" s="1698"/>
      <c r="P208" s="1699"/>
      <c r="Q208" s="1587"/>
      <c r="R208" s="1700"/>
      <c r="S208" s="1587"/>
      <c r="T208" s="1683"/>
      <c r="U208" s="1683"/>
      <c r="V208" s="1682"/>
      <c r="W208" s="1710"/>
      <c r="X208" s="1711"/>
      <c r="Y208" s="1682"/>
      <c r="Z208" s="1701"/>
      <c r="AA208" s="1567"/>
      <c r="AB208" s="1567"/>
    </row>
    <row r="209" spans="14:28" x14ac:dyDescent="0.45">
      <c r="N209" s="1619"/>
      <c r="O209" s="1698"/>
      <c r="P209" s="1699"/>
      <c r="Q209" s="1587"/>
      <c r="R209" s="1700"/>
      <c r="S209" s="1587"/>
      <c r="T209" s="1683"/>
      <c r="U209" s="1683"/>
      <c r="V209" s="1682"/>
      <c r="W209" s="1710"/>
      <c r="X209" s="1711"/>
      <c r="Y209" s="1682"/>
      <c r="Z209" s="1701"/>
      <c r="AA209" s="1567"/>
      <c r="AB209" s="1567"/>
    </row>
    <row r="210" spans="14:28" x14ac:dyDescent="0.45">
      <c r="N210" s="1619"/>
      <c r="O210" s="1698"/>
      <c r="P210" s="1699"/>
      <c r="Q210" s="1587"/>
      <c r="R210" s="1700"/>
      <c r="S210" s="1587"/>
      <c r="T210" s="1683"/>
      <c r="U210" s="1683"/>
      <c r="V210" s="1682"/>
      <c r="W210" s="1710"/>
      <c r="X210" s="1711"/>
      <c r="Y210" s="1682"/>
      <c r="Z210" s="1701"/>
      <c r="AA210" s="1567"/>
      <c r="AB210" s="1567"/>
    </row>
    <row r="211" spans="14:28" x14ac:dyDescent="0.45">
      <c r="N211" s="1619"/>
      <c r="O211" s="1698"/>
      <c r="P211" s="1699"/>
      <c r="Q211" s="1587"/>
      <c r="R211" s="1700"/>
      <c r="S211" s="1587"/>
      <c r="T211" s="1683"/>
      <c r="U211" s="1683"/>
      <c r="V211" s="1682"/>
      <c r="W211" s="1710"/>
      <c r="X211" s="1711"/>
      <c r="Y211" s="1682"/>
      <c r="Z211" s="1701"/>
      <c r="AA211" s="1567"/>
      <c r="AB211" s="1567"/>
    </row>
    <row r="212" spans="14:28" x14ac:dyDescent="0.45">
      <c r="N212" s="1619"/>
      <c r="O212" s="1698"/>
      <c r="P212" s="1699"/>
      <c r="Q212" s="1587"/>
      <c r="R212" s="1700"/>
      <c r="S212" s="1587"/>
      <c r="T212" s="1683"/>
      <c r="U212" s="1683"/>
      <c r="V212" s="1682"/>
      <c r="W212" s="1710"/>
      <c r="X212" s="1711"/>
      <c r="Y212" s="1682"/>
      <c r="Z212" s="1701"/>
      <c r="AA212" s="1567"/>
      <c r="AB212" s="1567"/>
    </row>
    <row r="213" spans="14:28" x14ac:dyDescent="0.45">
      <c r="N213" s="1619"/>
      <c r="O213" s="1698"/>
      <c r="P213" s="1699"/>
      <c r="Q213" s="1587"/>
      <c r="R213" s="1700"/>
      <c r="S213" s="1587"/>
      <c r="T213" s="1683"/>
      <c r="U213" s="1683"/>
      <c r="V213" s="1682"/>
      <c r="W213" s="1710"/>
      <c r="X213" s="1711"/>
      <c r="Y213" s="1682"/>
      <c r="Z213" s="1701"/>
      <c r="AA213" s="1567"/>
      <c r="AB213" s="1567"/>
    </row>
    <row r="214" spans="14:28" x14ac:dyDescent="0.45">
      <c r="N214" s="1619"/>
      <c r="O214" s="1698"/>
      <c r="P214" s="1699"/>
      <c r="Q214" s="1587"/>
      <c r="R214" s="1700"/>
      <c r="S214" s="1587"/>
      <c r="T214" s="1683"/>
      <c r="U214" s="1683"/>
      <c r="V214" s="1682"/>
      <c r="W214" s="1710"/>
      <c r="X214" s="1711"/>
      <c r="Y214" s="1682"/>
      <c r="Z214" s="1701"/>
      <c r="AA214" s="1567"/>
      <c r="AB214" s="1567"/>
    </row>
    <row r="215" spans="14:28" x14ac:dyDescent="0.45">
      <c r="N215" s="1619"/>
      <c r="O215" s="1698"/>
      <c r="P215" s="1699"/>
      <c r="Q215" s="1587"/>
      <c r="R215" s="1700"/>
      <c r="S215" s="1587"/>
      <c r="T215" s="1683"/>
      <c r="U215" s="1683"/>
      <c r="V215" s="1682"/>
      <c r="W215" s="1710"/>
      <c r="X215" s="1711"/>
      <c r="Y215" s="1682"/>
      <c r="Z215" s="1701"/>
      <c r="AA215" s="1567"/>
      <c r="AB215" s="1567"/>
    </row>
    <row r="216" spans="14:28" x14ac:dyDescent="0.45">
      <c r="N216" s="1619"/>
      <c r="O216" s="1698"/>
      <c r="P216" s="1699"/>
      <c r="Q216" s="1587"/>
      <c r="R216" s="1700"/>
      <c r="S216" s="1587"/>
      <c r="T216" s="1683"/>
      <c r="U216" s="1683"/>
      <c r="V216" s="1682"/>
      <c r="W216" s="1710"/>
      <c r="X216" s="1711"/>
      <c r="Y216" s="1682"/>
      <c r="Z216" s="1701"/>
      <c r="AA216" s="1567"/>
      <c r="AB216" s="1567"/>
    </row>
    <row r="217" spans="14:28" x14ac:dyDescent="0.45">
      <c r="N217" s="1619"/>
      <c r="O217" s="1698"/>
      <c r="P217" s="1699"/>
      <c r="Q217" s="1587"/>
      <c r="R217" s="1700"/>
      <c r="S217" s="1587"/>
      <c r="T217" s="1683"/>
      <c r="U217" s="1683"/>
      <c r="V217" s="1682"/>
      <c r="W217" s="1710"/>
      <c r="X217" s="1711"/>
      <c r="Y217" s="1682"/>
      <c r="Z217" s="1701"/>
      <c r="AA217" s="1567"/>
      <c r="AB217" s="1567"/>
    </row>
    <row r="218" spans="14:28" x14ac:dyDescent="0.45">
      <c r="N218" s="1619"/>
      <c r="O218" s="1698"/>
      <c r="P218" s="1699"/>
      <c r="Q218" s="1587"/>
      <c r="R218" s="1700"/>
      <c r="S218" s="1587"/>
      <c r="T218" s="1683"/>
      <c r="U218" s="1683"/>
      <c r="V218" s="1682"/>
      <c r="W218" s="1710"/>
      <c r="X218" s="1711"/>
      <c r="Y218" s="1682"/>
      <c r="Z218" s="1701"/>
      <c r="AA218" s="1567"/>
      <c r="AB218" s="1567"/>
    </row>
    <row r="219" spans="14:28" x14ac:dyDescent="0.45">
      <c r="N219" s="1619"/>
      <c r="O219" s="1698"/>
      <c r="P219" s="1699"/>
      <c r="Q219" s="1587"/>
      <c r="R219" s="1700"/>
      <c r="S219" s="1587"/>
      <c r="T219" s="1683"/>
      <c r="U219" s="1683"/>
      <c r="V219" s="1682"/>
      <c r="W219" s="1710"/>
      <c r="X219" s="1711"/>
      <c r="Y219" s="1682"/>
      <c r="Z219" s="1701"/>
      <c r="AA219" s="1567"/>
      <c r="AB219" s="1567"/>
    </row>
    <row r="220" spans="14:28" x14ac:dyDescent="0.45">
      <c r="N220" s="1619"/>
      <c r="O220" s="1698"/>
      <c r="P220" s="1699"/>
      <c r="Q220" s="1587"/>
      <c r="R220" s="1700"/>
      <c r="S220" s="1587"/>
      <c r="T220" s="1683"/>
      <c r="U220" s="1683"/>
      <c r="V220" s="1682"/>
      <c r="W220" s="1710"/>
      <c r="X220" s="1711"/>
      <c r="Y220" s="1682"/>
      <c r="Z220" s="1701"/>
      <c r="AA220" s="1567"/>
      <c r="AB220" s="1567"/>
    </row>
    <row r="221" spans="14:28" x14ac:dyDescent="0.45">
      <c r="N221" s="1619"/>
      <c r="O221" s="1698"/>
      <c r="P221" s="1699"/>
      <c r="Q221" s="1587"/>
      <c r="R221" s="1700"/>
      <c r="S221" s="1587"/>
      <c r="T221" s="1683"/>
      <c r="U221" s="1683"/>
      <c r="V221" s="1682"/>
      <c r="W221" s="1710"/>
      <c r="X221" s="1711"/>
      <c r="Y221" s="1682"/>
      <c r="Z221" s="1701"/>
      <c r="AA221" s="1567"/>
      <c r="AB221" s="1567"/>
    </row>
    <row r="222" spans="14:28" x14ac:dyDescent="0.45">
      <c r="N222" s="1619"/>
      <c r="O222" s="1698"/>
      <c r="P222" s="1699"/>
      <c r="Q222" s="1587"/>
      <c r="R222" s="1700"/>
      <c r="S222" s="1587"/>
      <c r="T222" s="1683"/>
      <c r="U222" s="1683"/>
      <c r="V222" s="1682"/>
      <c r="W222" s="1710"/>
      <c r="X222" s="1711"/>
      <c r="Y222" s="1682"/>
      <c r="Z222" s="1701"/>
      <c r="AA222" s="1567"/>
      <c r="AB222" s="1567"/>
    </row>
    <row r="223" spans="14:28" x14ac:dyDescent="0.45">
      <c r="N223" s="1619"/>
      <c r="O223" s="1698"/>
      <c r="P223" s="1699"/>
      <c r="Q223" s="1587"/>
      <c r="R223" s="1700"/>
      <c r="S223" s="1587"/>
      <c r="T223" s="1683"/>
      <c r="U223" s="1683"/>
      <c r="V223" s="1682"/>
      <c r="W223" s="1710"/>
      <c r="X223" s="1711"/>
      <c r="Y223" s="1682"/>
      <c r="Z223" s="1701"/>
      <c r="AA223" s="1567"/>
      <c r="AB223" s="1567"/>
    </row>
    <row r="224" spans="14:28" x14ac:dyDescent="0.45">
      <c r="N224" s="1619"/>
      <c r="O224" s="1698"/>
      <c r="P224" s="1699"/>
      <c r="Q224" s="1587"/>
      <c r="R224" s="1700"/>
      <c r="S224" s="1587"/>
      <c r="T224" s="1683"/>
      <c r="U224" s="1683"/>
      <c r="V224" s="1682"/>
      <c r="W224" s="1710"/>
      <c r="X224" s="1711"/>
      <c r="Y224" s="1682"/>
      <c r="Z224" s="1701"/>
      <c r="AA224" s="1567"/>
      <c r="AB224" s="1567"/>
    </row>
    <row r="225" spans="14:28" x14ac:dyDescent="0.45">
      <c r="N225" s="1619"/>
      <c r="O225" s="1698"/>
      <c r="P225" s="1699"/>
      <c r="Q225" s="1587"/>
      <c r="R225" s="1700"/>
      <c r="S225" s="1587"/>
      <c r="T225" s="1683"/>
      <c r="U225" s="1683"/>
      <c r="V225" s="1682"/>
      <c r="W225" s="1710"/>
      <c r="X225" s="1711"/>
      <c r="Y225" s="1682"/>
      <c r="Z225" s="1701"/>
      <c r="AA225" s="1567"/>
      <c r="AB225" s="1567"/>
    </row>
    <row r="226" spans="14:28" x14ac:dyDescent="0.45">
      <c r="N226" s="1619"/>
      <c r="O226" s="1698"/>
      <c r="P226" s="1699"/>
      <c r="Q226" s="1587"/>
      <c r="R226" s="1700"/>
      <c r="S226" s="1587"/>
      <c r="T226" s="1683"/>
      <c r="U226" s="1683"/>
      <c r="V226" s="1682"/>
      <c r="W226" s="1710"/>
      <c r="X226" s="1711"/>
      <c r="Y226" s="1682"/>
      <c r="Z226" s="1701"/>
      <c r="AA226" s="1567"/>
      <c r="AB226" s="1567"/>
    </row>
    <row r="227" spans="14:28" x14ac:dyDescent="0.45">
      <c r="N227" s="1619"/>
      <c r="O227" s="1698"/>
      <c r="P227" s="1699"/>
      <c r="Q227" s="1587"/>
      <c r="R227" s="1700"/>
      <c r="S227" s="1587"/>
      <c r="T227" s="1683"/>
      <c r="U227" s="1683"/>
      <c r="V227" s="1682"/>
      <c r="W227" s="1710"/>
      <c r="X227" s="1711"/>
      <c r="Y227" s="1682"/>
      <c r="Z227" s="1701"/>
      <c r="AA227" s="1567"/>
      <c r="AB227" s="1567"/>
    </row>
    <row r="228" spans="14:28" x14ac:dyDescent="0.45">
      <c r="N228" s="1619"/>
      <c r="O228" s="1698"/>
      <c r="P228" s="1699"/>
      <c r="Q228" s="1587"/>
      <c r="R228" s="1700"/>
      <c r="S228" s="1587"/>
      <c r="T228" s="1683"/>
      <c r="U228" s="1683"/>
      <c r="V228" s="1682"/>
      <c r="W228" s="1710"/>
      <c r="X228" s="1711"/>
      <c r="Y228" s="1682"/>
      <c r="Z228" s="1701"/>
      <c r="AA228" s="1567"/>
      <c r="AB228" s="1567"/>
    </row>
    <row r="229" spans="14:28" x14ac:dyDescent="0.45">
      <c r="N229" s="1619"/>
      <c r="O229" s="1698"/>
      <c r="P229" s="1699"/>
      <c r="Q229" s="1587"/>
      <c r="R229" s="1700"/>
      <c r="S229" s="1587"/>
      <c r="T229" s="1683"/>
      <c r="U229" s="1683"/>
      <c r="V229" s="1682"/>
      <c r="W229" s="1710"/>
      <c r="X229" s="1711"/>
      <c r="Y229" s="1682"/>
      <c r="Z229" s="1701"/>
      <c r="AA229" s="1567"/>
      <c r="AB229" s="1567"/>
    </row>
    <row r="230" spans="14:28" x14ac:dyDescent="0.45">
      <c r="N230" s="1619"/>
      <c r="O230" s="1698"/>
      <c r="P230" s="1699"/>
      <c r="Q230" s="1587"/>
      <c r="R230" s="1700"/>
      <c r="S230" s="1587"/>
      <c r="T230" s="1683"/>
      <c r="U230" s="1683"/>
      <c r="V230" s="1682"/>
      <c r="W230" s="1710"/>
      <c r="X230" s="1711"/>
      <c r="Y230" s="1682"/>
      <c r="Z230" s="1701"/>
      <c r="AA230" s="1567"/>
      <c r="AB230" s="1567"/>
    </row>
    <row r="231" spans="14:28" x14ac:dyDescent="0.45">
      <c r="N231" s="1619"/>
      <c r="O231" s="1698"/>
      <c r="P231" s="1699"/>
      <c r="Q231" s="1587"/>
      <c r="R231" s="1700"/>
      <c r="S231" s="1587"/>
      <c r="T231" s="1683"/>
      <c r="U231" s="1683"/>
      <c r="V231" s="1682"/>
      <c r="W231" s="1710"/>
      <c r="X231" s="1711"/>
      <c r="Y231" s="1682"/>
      <c r="Z231" s="1701"/>
      <c r="AA231" s="1567"/>
      <c r="AB231" s="1567"/>
    </row>
    <row r="232" spans="14:28" x14ac:dyDescent="0.45">
      <c r="N232" s="1619"/>
      <c r="O232" s="1698"/>
      <c r="P232" s="1699"/>
      <c r="Q232" s="1587"/>
      <c r="R232" s="1700"/>
      <c r="S232" s="1587"/>
      <c r="T232" s="1683"/>
      <c r="U232" s="1683"/>
      <c r="V232" s="1682"/>
      <c r="W232" s="1710"/>
      <c r="X232" s="1711"/>
      <c r="Y232" s="1682"/>
      <c r="Z232" s="1701"/>
      <c r="AA232" s="1567"/>
      <c r="AB232" s="1567"/>
    </row>
    <row r="233" spans="14:28" x14ac:dyDescent="0.45">
      <c r="N233" s="1619"/>
      <c r="O233" s="1698"/>
      <c r="P233" s="1699"/>
      <c r="Q233" s="1587"/>
      <c r="R233" s="1700"/>
      <c r="S233" s="1587"/>
      <c r="T233" s="1683"/>
      <c r="U233" s="1683"/>
      <c r="V233" s="1682"/>
      <c r="W233" s="1710"/>
      <c r="X233" s="1711"/>
      <c r="Y233" s="1682"/>
      <c r="Z233" s="1701"/>
      <c r="AA233" s="1567"/>
      <c r="AB233" s="1567"/>
    </row>
    <row r="234" spans="14:28" x14ac:dyDescent="0.45">
      <c r="N234" s="1619"/>
      <c r="O234" s="1698"/>
      <c r="P234" s="1699"/>
      <c r="Q234" s="1587"/>
      <c r="R234" s="1700"/>
      <c r="S234" s="1587"/>
      <c r="T234" s="1683"/>
      <c r="U234" s="1683"/>
      <c r="V234" s="1682"/>
      <c r="W234" s="1710"/>
      <c r="X234" s="1711"/>
      <c r="Y234" s="1682"/>
      <c r="Z234" s="1701"/>
      <c r="AA234" s="1567"/>
      <c r="AB234" s="1567"/>
    </row>
    <row r="235" spans="14:28" x14ac:dyDescent="0.45">
      <c r="N235" s="1619"/>
      <c r="O235" s="1698"/>
      <c r="P235" s="1699"/>
      <c r="Q235" s="1587"/>
      <c r="R235" s="1700"/>
      <c r="S235" s="1587"/>
      <c r="T235" s="1683"/>
      <c r="U235" s="1683"/>
      <c r="V235" s="1682"/>
      <c r="W235" s="1710"/>
      <c r="X235" s="1711"/>
      <c r="Y235" s="1682"/>
      <c r="Z235" s="1701"/>
      <c r="AA235" s="1567"/>
      <c r="AB235" s="1567"/>
    </row>
    <row r="236" spans="14:28" x14ac:dyDescent="0.45">
      <c r="N236" s="1619"/>
      <c r="O236" s="1698"/>
      <c r="P236" s="1699"/>
      <c r="Q236" s="1587"/>
      <c r="R236" s="1700"/>
      <c r="S236" s="1587"/>
      <c r="T236" s="1683"/>
      <c r="U236" s="1683"/>
      <c r="V236" s="1682"/>
      <c r="W236" s="1710"/>
      <c r="X236" s="1711"/>
      <c r="Y236" s="1682"/>
      <c r="Z236" s="1701"/>
      <c r="AA236" s="1567"/>
      <c r="AB236" s="1567"/>
    </row>
    <row r="237" spans="14:28" x14ac:dyDescent="0.45">
      <c r="N237" s="1619"/>
      <c r="O237" s="1698"/>
      <c r="P237" s="1699"/>
      <c r="Q237" s="1587"/>
      <c r="R237" s="1700"/>
      <c r="S237" s="1587"/>
      <c r="T237" s="1683"/>
      <c r="U237" s="1683"/>
      <c r="V237" s="1682"/>
      <c r="W237" s="1710"/>
      <c r="X237" s="1711"/>
      <c r="Y237" s="1682"/>
      <c r="Z237" s="1701"/>
      <c r="AA237" s="1567"/>
      <c r="AB237" s="1567"/>
    </row>
    <row r="238" spans="14:28" x14ac:dyDescent="0.45">
      <c r="N238" s="1619"/>
      <c r="O238" s="1698"/>
      <c r="P238" s="1699"/>
      <c r="Q238" s="1587"/>
      <c r="R238" s="1700"/>
      <c r="S238" s="1587"/>
      <c r="T238" s="1683"/>
      <c r="U238" s="1683"/>
      <c r="V238" s="1682"/>
      <c r="W238" s="1710"/>
      <c r="X238" s="1711"/>
      <c r="Y238" s="1682"/>
      <c r="Z238" s="1701"/>
      <c r="AA238" s="1567"/>
      <c r="AB238" s="1567"/>
    </row>
    <row r="239" spans="14:28" x14ac:dyDescent="0.45">
      <c r="N239" s="1619"/>
      <c r="O239" s="1698"/>
      <c r="P239" s="1699"/>
      <c r="Q239" s="1587"/>
      <c r="R239" s="1700"/>
      <c r="S239" s="1587"/>
      <c r="T239" s="1683"/>
      <c r="U239" s="1683"/>
      <c r="V239" s="1682"/>
      <c r="W239" s="1710"/>
      <c r="X239" s="1711"/>
      <c r="Y239" s="1682"/>
      <c r="Z239" s="1701"/>
      <c r="AA239" s="1567"/>
      <c r="AB239" s="1567"/>
    </row>
    <row r="240" spans="14:28" x14ac:dyDescent="0.45">
      <c r="N240" s="1619"/>
      <c r="O240" s="1698"/>
      <c r="P240" s="1699"/>
      <c r="Q240" s="1587"/>
      <c r="R240" s="1700"/>
      <c r="S240" s="1587"/>
      <c r="T240" s="1683"/>
      <c r="U240" s="1683"/>
      <c r="V240" s="1682"/>
      <c r="W240" s="1710"/>
      <c r="X240" s="1711"/>
      <c r="Y240" s="1682"/>
      <c r="Z240" s="1701"/>
      <c r="AA240" s="1567"/>
      <c r="AB240" s="1567"/>
    </row>
    <row r="241" spans="14:28" x14ac:dyDescent="0.45">
      <c r="N241" s="1619"/>
      <c r="O241" s="1698"/>
      <c r="P241" s="1699"/>
      <c r="Q241" s="1587"/>
      <c r="R241" s="1700"/>
      <c r="S241" s="1587"/>
      <c r="T241" s="1683"/>
      <c r="U241" s="1683"/>
      <c r="V241" s="1682"/>
      <c r="W241" s="1710"/>
      <c r="X241" s="1711"/>
      <c r="Y241" s="1682"/>
      <c r="Z241" s="1701"/>
      <c r="AA241" s="1567"/>
      <c r="AB241" s="1567"/>
    </row>
    <row r="242" spans="14:28" x14ac:dyDescent="0.45">
      <c r="N242" s="1619"/>
      <c r="O242" s="1698"/>
      <c r="P242" s="1699"/>
      <c r="Q242" s="1587"/>
      <c r="R242" s="1700"/>
      <c r="S242" s="1587"/>
      <c r="T242" s="1683"/>
      <c r="U242" s="1683"/>
      <c r="V242" s="1682"/>
      <c r="W242" s="1710"/>
      <c r="X242" s="1711"/>
      <c r="Y242" s="1682"/>
      <c r="Z242" s="1701"/>
      <c r="AA242" s="1567"/>
      <c r="AB242" s="1567"/>
    </row>
    <row r="243" spans="14:28" x14ac:dyDescent="0.45">
      <c r="N243" s="1619"/>
      <c r="O243" s="1698"/>
      <c r="P243" s="1699"/>
      <c r="Q243" s="1587"/>
      <c r="R243" s="1700"/>
      <c r="S243" s="1587"/>
      <c r="T243" s="1683"/>
      <c r="U243" s="1683"/>
      <c r="V243" s="1682"/>
      <c r="W243" s="1710"/>
      <c r="X243" s="1711"/>
      <c r="Y243" s="1682"/>
      <c r="Z243" s="1701"/>
      <c r="AA243" s="1567"/>
      <c r="AB243" s="1567"/>
    </row>
    <row r="244" spans="14:28" x14ac:dyDescent="0.45">
      <c r="N244" s="1619"/>
      <c r="O244" s="1698"/>
      <c r="P244" s="1699"/>
      <c r="Q244" s="1587"/>
      <c r="R244" s="1700"/>
      <c r="S244" s="1587"/>
      <c r="T244" s="1683"/>
      <c r="U244" s="1683"/>
      <c r="V244" s="1682"/>
      <c r="W244" s="1710"/>
      <c r="X244" s="1711"/>
      <c r="Y244" s="1682"/>
      <c r="Z244" s="1701"/>
      <c r="AA244" s="1567"/>
      <c r="AB244" s="1567"/>
    </row>
    <row r="245" spans="14:28" x14ac:dyDescent="0.45">
      <c r="N245" s="1619"/>
      <c r="O245" s="1698"/>
      <c r="P245" s="1699"/>
      <c r="Q245" s="1587"/>
      <c r="R245" s="1700"/>
      <c r="S245" s="1587"/>
      <c r="T245" s="1683"/>
      <c r="U245" s="1683"/>
      <c r="V245" s="1682"/>
      <c r="W245" s="1710"/>
      <c r="X245" s="1711"/>
      <c r="Y245" s="1682"/>
      <c r="Z245" s="1701"/>
      <c r="AA245" s="1567"/>
      <c r="AB245" s="1567"/>
    </row>
    <row r="246" spans="14:28" x14ac:dyDescent="0.45">
      <c r="N246" s="1619"/>
      <c r="O246" s="1698"/>
      <c r="P246" s="1699"/>
      <c r="Q246" s="1587"/>
      <c r="R246" s="1700"/>
      <c r="S246" s="1587"/>
      <c r="T246" s="1683"/>
      <c r="U246" s="1683"/>
      <c r="V246" s="1682"/>
      <c r="W246" s="1710"/>
      <c r="X246" s="1711"/>
      <c r="Y246" s="1682"/>
      <c r="Z246" s="1701"/>
      <c r="AA246" s="1567"/>
      <c r="AB246" s="1567"/>
    </row>
    <row r="247" spans="14:28" x14ac:dyDescent="0.45">
      <c r="N247" s="1619"/>
      <c r="O247" s="1698"/>
      <c r="P247" s="1699"/>
      <c r="Q247" s="1587"/>
      <c r="R247" s="1700"/>
      <c r="S247" s="1587"/>
      <c r="T247" s="1683"/>
      <c r="U247" s="1683"/>
      <c r="V247" s="1682"/>
      <c r="W247" s="1710"/>
      <c r="X247" s="1711"/>
      <c r="Y247" s="1682"/>
      <c r="Z247" s="1701"/>
      <c r="AA247" s="1567"/>
      <c r="AB247" s="1567"/>
    </row>
    <row r="248" spans="14:28" x14ac:dyDescent="0.45">
      <c r="N248" s="1619"/>
      <c r="O248" s="1698"/>
      <c r="P248" s="1699"/>
      <c r="Q248" s="1587"/>
      <c r="R248" s="1700"/>
      <c r="S248" s="1587"/>
      <c r="T248" s="1683"/>
      <c r="U248" s="1683"/>
      <c r="V248" s="1682"/>
      <c r="W248" s="1710"/>
      <c r="X248" s="1711"/>
      <c r="Y248" s="1682"/>
      <c r="Z248" s="1701"/>
      <c r="AA248" s="1567"/>
      <c r="AB248" s="1567"/>
    </row>
    <row r="249" spans="14:28" x14ac:dyDescent="0.45">
      <c r="N249" s="1619"/>
      <c r="O249" s="1698"/>
      <c r="P249" s="1699"/>
      <c r="Q249" s="1587"/>
      <c r="R249" s="1700"/>
      <c r="S249" s="1587"/>
      <c r="T249" s="1683"/>
      <c r="U249" s="1683"/>
      <c r="V249" s="1682"/>
      <c r="W249" s="1710"/>
      <c r="X249" s="1711"/>
      <c r="Y249" s="1682"/>
      <c r="Z249" s="1701"/>
      <c r="AA249" s="1567"/>
      <c r="AB249" s="1567"/>
    </row>
    <row r="250" spans="14:28" x14ac:dyDescent="0.45">
      <c r="N250" s="1619"/>
      <c r="O250" s="1698"/>
      <c r="P250" s="1699"/>
      <c r="Q250" s="1587"/>
      <c r="R250" s="1700"/>
      <c r="S250" s="1587"/>
      <c r="T250" s="1683"/>
      <c r="U250" s="1683"/>
      <c r="V250" s="1682"/>
      <c r="W250" s="1710"/>
      <c r="X250" s="1711"/>
      <c r="Y250" s="1682"/>
      <c r="Z250" s="1701"/>
      <c r="AA250" s="1567"/>
      <c r="AB250" s="1567"/>
    </row>
    <row r="251" spans="14:28" x14ac:dyDescent="0.45">
      <c r="N251" s="1619"/>
      <c r="O251" s="1698"/>
      <c r="P251" s="1699"/>
      <c r="Q251" s="1587"/>
      <c r="R251" s="1700"/>
      <c r="S251" s="1587"/>
      <c r="T251" s="1683"/>
      <c r="U251" s="1683"/>
      <c r="V251" s="1682"/>
      <c r="W251" s="1710"/>
      <c r="X251" s="1711"/>
      <c r="Y251" s="1682"/>
      <c r="Z251" s="1701"/>
      <c r="AA251" s="1567"/>
      <c r="AB251" s="1567"/>
    </row>
    <row r="252" spans="14:28" x14ac:dyDescent="0.45">
      <c r="N252" s="1619"/>
      <c r="O252" s="1698"/>
      <c r="P252" s="1699"/>
      <c r="Q252" s="1587"/>
      <c r="R252" s="1700"/>
      <c r="S252" s="1587"/>
      <c r="T252" s="1683"/>
      <c r="U252" s="1683"/>
      <c r="V252" s="1682"/>
      <c r="W252" s="1710"/>
      <c r="X252" s="1711"/>
      <c r="Y252" s="1682"/>
      <c r="Z252" s="1701"/>
      <c r="AA252" s="1567"/>
      <c r="AB252" s="1567"/>
    </row>
    <row r="253" spans="14:28" x14ac:dyDescent="0.45">
      <c r="N253" s="1619"/>
      <c r="O253" s="1698"/>
      <c r="P253" s="1699"/>
      <c r="Q253" s="1587"/>
      <c r="R253" s="1700"/>
      <c r="S253" s="1587"/>
      <c r="T253" s="1683"/>
      <c r="U253" s="1683"/>
      <c r="V253" s="1682"/>
      <c r="W253" s="1710"/>
      <c r="X253" s="1711"/>
      <c r="Y253" s="1682"/>
      <c r="Z253" s="1701"/>
      <c r="AA253" s="1567"/>
      <c r="AB253" s="1567"/>
    </row>
    <row r="254" spans="14:28" x14ac:dyDescent="0.45">
      <c r="N254" s="1619"/>
      <c r="O254" s="1698"/>
      <c r="P254" s="1699"/>
      <c r="Q254" s="1587"/>
      <c r="R254" s="1700"/>
      <c r="S254" s="1587"/>
      <c r="T254" s="1683"/>
      <c r="U254" s="1683"/>
      <c r="V254" s="1682"/>
      <c r="W254" s="1710"/>
      <c r="X254" s="1711"/>
      <c r="Y254" s="1682"/>
      <c r="Z254" s="1701"/>
      <c r="AA254" s="1567"/>
      <c r="AB254" s="1567"/>
    </row>
    <row r="255" spans="14:28" x14ac:dyDescent="0.45">
      <c r="N255" s="1619"/>
      <c r="O255" s="1698"/>
      <c r="P255" s="1699"/>
      <c r="Q255" s="1587"/>
      <c r="R255" s="1700"/>
      <c r="S255" s="1587"/>
      <c r="T255" s="1683"/>
      <c r="U255" s="1683"/>
      <c r="V255" s="1682"/>
      <c r="W255" s="1710"/>
      <c r="X255" s="1711"/>
      <c r="Y255" s="1682"/>
      <c r="Z255" s="1701"/>
      <c r="AA255" s="1567"/>
      <c r="AB255" s="1567"/>
    </row>
    <row r="256" spans="14:28" x14ac:dyDescent="0.45">
      <c r="N256" s="1619"/>
      <c r="O256" s="1698"/>
      <c r="P256" s="1699"/>
      <c r="Q256" s="1587"/>
      <c r="R256" s="1700"/>
      <c r="S256" s="1587"/>
      <c r="T256" s="1683"/>
      <c r="U256" s="1683"/>
      <c r="V256" s="1682"/>
      <c r="W256" s="1710"/>
      <c r="X256" s="1711"/>
      <c r="Y256" s="1682"/>
      <c r="Z256" s="1701"/>
      <c r="AA256" s="1567"/>
      <c r="AB256" s="1567"/>
    </row>
    <row r="257" spans="14:28" x14ac:dyDescent="0.45">
      <c r="N257" s="1619"/>
      <c r="O257" s="1698"/>
      <c r="P257" s="1699"/>
      <c r="Q257" s="1587"/>
      <c r="R257" s="1700"/>
      <c r="S257" s="1587"/>
      <c r="T257" s="1683"/>
      <c r="U257" s="1683"/>
      <c r="V257" s="1682"/>
      <c r="W257" s="1710"/>
      <c r="X257" s="1711"/>
      <c r="Y257" s="1682"/>
      <c r="Z257" s="1701"/>
      <c r="AA257" s="1567"/>
      <c r="AB257" s="1567"/>
    </row>
    <row r="258" spans="14:28" x14ac:dyDescent="0.45">
      <c r="N258" s="1619"/>
      <c r="O258" s="1698"/>
      <c r="P258" s="1699"/>
      <c r="Q258" s="1587"/>
      <c r="R258" s="1700"/>
      <c r="S258" s="1587"/>
      <c r="T258" s="1683"/>
      <c r="U258" s="1683"/>
      <c r="V258" s="1682"/>
      <c r="W258" s="1710"/>
      <c r="X258" s="1711"/>
      <c r="Y258" s="1682"/>
      <c r="Z258" s="1701"/>
      <c r="AA258" s="1567"/>
      <c r="AB258" s="1567"/>
    </row>
    <row r="259" spans="14:28" x14ac:dyDescent="0.45">
      <c r="N259" s="1619"/>
      <c r="O259" s="1698"/>
      <c r="P259" s="1699"/>
      <c r="Q259" s="1587"/>
      <c r="R259" s="1700"/>
      <c r="S259" s="1587"/>
      <c r="T259" s="1683"/>
      <c r="U259" s="1683"/>
      <c r="V259" s="1682"/>
      <c r="W259" s="1710"/>
      <c r="X259" s="1711"/>
      <c r="Y259" s="1682"/>
      <c r="Z259" s="1701"/>
      <c r="AA259" s="1567"/>
      <c r="AB259" s="1567"/>
    </row>
    <row r="260" spans="14:28" x14ac:dyDescent="0.45">
      <c r="N260" s="1619"/>
      <c r="O260" s="1698"/>
      <c r="P260" s="1699"/>
      <c r="Q260" s="1587"/>
      <c r="R260" s="1700"/>
      <c r="S260" s="1587"/>
      <c r="T260" s="1683"/>
      <c r="U260" s="1683"/>
      <c r="V260" s="1682"/>
      <c r="W260" s="1710"/>
      <c r="X260" s="1711"/>
      <c r="Y260" s="1682"/>
      <c r="Z260" s="1701"/>
      <c r="AA260" s="1567"/>
      <c r="AB260" s="1567"/>
    </row>
    <row r="261" spans="14:28" x14ac:dyDescent="0.45">
      <c r="N261" s="1619"/>
      <c r="O261" s="1698"/>
      <c r="P261" s="1699"/>
      <c r="Q261" s="1587"/>
      <c r="R261" s="1700"/>
      <c r="S261" s="1587"/>
      <c r="T261" s="1683"/>
      <c r="U261" s="1683"/>
      <c r="V261" s="1682"/>
      <c r="W261" s="1710"/>
      <c r="X261" s="1711"/>
      <c r="Y261" s="1682"/>
      <c r="Z261" s="1701"/>
      <c r="AA261" s="1567"/>
      <c r="AB261" s="1567"/>
    </row>
    <row r="262" spans="14:28" x14ac:dyDescent="0.45">
      <c r="N262" s="1619"/>
      <c r="O262" s="1698"/>
      <c r="P262" s="1699"/>
      <c r="Q262" s="1587"/>
      <c r="R262" s="1700"/>
      <c r="S262" s="1587"/>
      <c r="T262" s="1683"/>
      <c r="U262" s="1683"/>
      <c r="V262" s="1682"/>
      <c r="W262" s="1710"/>
      <c r="X262" s="1711"/>
      <c r="Y262" s="1682"/>
      <c r="Z262" s="1701"/>
      <c r="AA262" s="1567"/>
      <c r="AB262" s="1567"/>
    </row>
    <row r="263" spans="14:28" x14ac:dyDescent="0.45">
      <c r="N263" s="1619"/>
      <c r="O263" s="1698"/>
      <c r="P263" s="1699"/>
      <c r="Q263" s="1587"/>
      <c r="R263" s="1700"/>
      <c r="S263" s="1587"/>
      <c r="T263" s="1683"/>
      <c r="U263" s="1683"/>
      <c r="V263" s="1682"/>
      <c r="W263" s="1710"/>
      <c r="X263" s="1711"/>
      <c r="Y263" s="1682"/>
      <c r="Z263" s="1701"/>
      <c r="AA263" s="1567"/>
      <c r="AB263" s="1567"/>
    </row>
    <row r="264" spans="14:28" x14ac:dyDescent="0.45">
      <c r="N264" s="1619"/>
      <c r="O264" s="1698"/>
      <c r="P264" s="1699"/>
      <c r="Q264" s="1587"/>
      <c r="R264" s="1700"/>
      <c r="S264" s="1587"/>
      <c r="T264" s="1683"/>
      <c r="U264" s="1683"/>
      <c r="V264" s="1682"/>
      <c r="W264" s="1710"/>
      <c r="X264" s="1711"/>
      <c r="Y264" s="1682"/>
      <c r="Z264" s="1701"/>
      <c r="AA264" s="1567"/>
      <c r="AB264" s="1567"/>
    </row>
    <row r="265" spans="14:28" x14ac:dyDescent="0.45">
      <c r="N265" s="1619"/>
      <c r="O265" s="1698"/>
      <c r="P265" s="1699"/>
      <c r="Q265" s="1587"/>
      <c r="R265" s="1700"/>
      <c r="S265" s="1587"/>
      <c r="T265" s="1683"/>
      <c r="U265" s="1683"/>
      <c r="V265" s="1682"/>
      <c r="W265" s="1710"/>
      <c r="X265" s="1711"/>
      <c r="Y265" s="1682"/>
      <c r="Z265" s="1701"/>
      <c r="AA265" s="1567"/>
      <c r="AB265" s="1567"/>
    </row>
    <row r="266" spans="14:28" x14ac:dyDescent="0.45">
      <c r="N266" s="1619"/>
      <c r="O266" s="1698"/>
      <c r="P266" s="1699"/>
      <c r="Q266" s="1587"/>
      <c r="R266" s="1700"/>
      <c r="S266" s="1587"/>
      <c r="T266" s="1683"/>
      <c r="U266" s="1683"/>
      <c r="V266" s="1682"/>
      <c r="W266" s="1710"/>
      <c r="X266" s="1711"/>
      <c r="Y266" s="1682"/>
      <c r="Z266" s="1701"/>
      <c r="AA266" s="1567"/>
      <c r="AB266" s="1567"/>
    </row>
    <row r="267" spans="14:28" x14ac:dyDescent="0.45">
      <c r="N267" s="1619"/>
      <c r="O267" s="1698"/>
      <c r="P267" s="1699"/>
      <c r="Q267" s="1587"/>
      <c r="R267" s="1700"/>
      <c r="S267" s="1587"/>
      <c r="T267" s="1683"/>
      <c r="U267" s="1683"/>
      <c r="V267" s="1682"/>
      <c r="W267" s="1710"/>
      <c r="X267" s="1711"/>
      <c r="Y267" s="1682"/>
      <c r="Z267" s="1701"/>
      <c r="AA267" s="1567"/>
      <c r="AB267" s="1567"/>
    </row>
    <row r="268" spans="14:28" x14ac:dyDescent="0.45">
      <c r="N268" s="1619"/>
      <c r="O268" s="1698"/>
      <c r="P268" s="1699"/>
      <c r="Q268" s="1587"/>
      <c r="R268" s="1700"/>
      <c r="S268" s="1587"/>
      <c r="T268" s="1683"/>
      <c r="U268" s="1683"/>
      <c r="V268" s="1682"/>
      <c r="W268" s="1710"/>
      <c r="X268" s="1711"/>
      <c r="Y268" s="1682"/>
      <c r="Z268" s="1701"/>
      <c r="AA268" s="1567"/>
      <c r="AB268" s="1567"/>
    </row>
    <row r="269" spans="14:28" x14ac:dyDescent="0.45">
      <c r="N269" s="1619"/>
      <c r="O269" s="1698"/>
      <c r="P269" s="1699"/>
      <c r="Q269" s="1587"/>
      <c r="R269" s="1700"/>
      <c r="S269" s="1587"/>
      <c r="T269" s="1683"/>
      <c r="U269" s="1683"/>
      <c r="V269" s="1682"/>
      <c r="W269" s="1710"/>
      <c r="X269" s="1711"/>
      <c r="Y269" s="1682"/>
      <c r="Z269" s="1701"/>
      <c r="AA269" s="1567"/>
      <c r="AB269" s="1567"/>
    </row>
    <row r="270" spans="14:28" x14ac:dyDescent="0.45">
      <c r="N270" s="1619"/>
      <c r="O270" s="1698"/>
      <c r="P270" s="1699"/>
      <c r="Q270" s="1587"/>
      <c r="R270" s="1700"/>
      <c r="S270" s="1587"/>
      <c r="T270" s="1683"/>
      <c r="U270" s="1683"/>
      <c r="V270" s="1682"/>
      <c r="W270" s="1710"/>
      <c r="X270" s="1711"/>
      <c r="Y270" s="1682"/>
      <c r="Z270" s="1701"/>
      <c r="AA270" s="1567"/>
      <c r="AB270" s="1567"/>
    </row>
    <row r="271" spans="14:28" x14ac:dyDescent="0.45">
      <c r="N271" s="1619"/>
      <c r="O271" s="1698"/>
      <c r="P271" s="1699"/>
      <c r="Q271" s="1587"/>
      <c r="R271" s="1700"/>
      <c r="S271" s="1587"/>
      <c r="T271" s="1683"/>
      <c r="U271" s="1683"/>
      <c r="V271" s="1682"/>
      <c r="W271" s="1710"/>
      <c r="X271" s="1711"/>
      <c r="Y271" s="1682"/>
      <c r="Z271" s="1701"/>
      <c r="AA271" s="1567"/>
      <c r="AB271" s="1567"/>
    </row>
    <row r="272" spans="14:28" x14ac:dyDescent="0.45">
      <c r="N272" s="1619"/>
      <c r="O272" s="1698"/>
      <c r="P272" s="1699"/>
      <c r="Q272" s="1587"/>
      <c r="R272" s="1700"/>
      <c r="S272" s="1587"/>
      <c r="T272" s="1683"/>
      <c r="U272" s="1683"/>
      <c r="V272" s="1682"/>
      <c r="W272" s="1710"/>
      <c r="X272" s="1711"/>
      <c r="Y272" s="1682"/>
      <c r="Z272" s="1701"/>
      <c r="AA272" s="1567"/>
      <c r="AB272" s="1567"/>
    </row>
    <row r="273" spans="14:28" x14ac:dyDescent="0.45">
      <c r="N273" s="1619"/>
      <c r="O273" s="1698"/>
      <c r="P273" s="1699"/>
      <c r="Q273" s="1587"/>
      <c r="R273" s="1700"/>
      <c r="S273" s="1587"/>
      <c r="T273" s="1683"/>
      <c r="U273" s="1683"/>
      <c r="V273" s="1682"/>
      <c r="W273" s="1710"/>
      <c r="X273" s="1711"/>
      <c r="Y273" s="1682"/>
      <c r="Z273" s="1701"/>
      <c r="AA273" s="1567"/>
      <c r="AB273" s="1567"/>
    </row>
    <row r="274" spans="14:28" x14ac:dyDescent="0.45">
      <c r="N274" s="1619"/>
      <c r="O274" s="1698"/>
      <c r="P274" s="1699"/>
      <c r="Q274" s="1587"/>
      <c r="R274" s="1700"/>
      <c r="S274" s="1587"/>
      <c r="T274" s="1683"/>
      <c r="U274" s="1683"/>
      <c r="V274" s="1682"/>
      <c r="W274" s="1710"/>
      <c r="X274" s="1711"/>
      <c r="Y274" s="1682"/>
      <c r="Z274" s="1701"/>
      <c r="AA274" s="1567"/>
      <c r="AB274" s="1567"/>
    </row>
    <row r="275" spans="14:28" x14ac:dyDescent="0.45">
      <c r="N275" s="1619"/>
      <c r="O275" s="1698"/>
      <c r="P275" s="1699"/>
      <c r="Q275" s="1587"/>
      <c r="R275" s="1700"/>
      <c r="S275" s="1587"/>
      <c r="T275" s="1683"/>
      <c r="U275" s="1683"/>
      <c r="V275" s="1682"/>
      <c r="W275" s="1710"/>
      <c r="X275" s="1711"/>
      <c r="Y275" s="1682"/>
      <c r="Z275" s="1701"/>
      <c r="AA275" s="1567"/>
      <c r="AB275" s="1567"/>
    </row>
    <row r="276" spans="14:28" x14ac:dyDescent="0.45">
      <c r="N276" s="1619"/>
      <c r="O276" s="1698"/>
      <c r="P276" s="1699"/>
      <c r="Q276" s="1587"/>
      <c r="R276" s="1700"/>
      <c r="S276" s="1587"/>
      <c r="T276" s="1683"/>
      <c r="U276" s="1683"/>
      <c r="V276" s="1682"/>
      <c r="W276" s="1710"/>
      <c r="X276" s="1711"/>
      <c r="Y276" s="1682"/>
      <c r="Z276" s="1701"/>
      <c r="AA276" s="1567"/>
      <c r="AB276" s="1567"/>
    </row>
    <row r="277" spans="14:28" x14ac:dyDescent="0.45">
      <c r="N277" s="1619"/>
      <c r="O277" s="1698"/>
      <c r="P277" s="1699"/>
      <c r="Q277" s="1587"/>
      <c r="R277" s="1700"/>
      <c r="S277" s="1587"/>
      <c r="T277" s="1683"/>
      <c r="U277" s="1683"/>
      <c r="V277" s="1682"/>
      <c r="W277" s="1710"/>
      <c r="X277" s="1711"/>
      <c r="Y277" s="1682"/>
      <c r="Z277" s="1701"/>
      <c r="AA277" s="1567"/>
      <c r="AB277" s="1567"/>
    </row>
    <row r="278" spans="14:28" x14ac:dyDescent="0.45">
      <c r="N278" s="1619"/>
      <c r="O278" s="1698"/>
      <c r="P278" s="1699"/>
      <c r="Q278" s="1587"/>
      <c r="R278" s="1702"/>
      <c r="S278" s="1587"/>
      <c r="T278" s="1683"/>
      <c r="U278" s="1683"/>
      <c r="V278" s="1682"/>
      <c r="W278" s="1710"/>
      <c r="X278" s="1711"/>
      <c r="Y278" s="1682"/>
      <c r="Z278" s="1701"/>
      <c r="AA278" s="1567"/>
      <c r="AB278" s="1567"/>
    </row>
    <row r="279" spans="14:28" x14ac:dyDescent="0.45">
      <c r="N279" s="1619"/>
      <c r="O279" s="1698"/>
      <c r="P279" s="1699"/>
      <c r="Q279" s="1587"/>
      <c r="R279" s="1702"/>
      <c r="S279" s="1587"/>
      <c r="T279" s="1683"/>
      <c r="U279" s="1683"/>
      <c r="V279" s="1682"/>
      <c r="W279" s="1710"/>
      <c r="X279" s="1711"/>
      <c r="Y279" s="1682"/>
      <c r="Z279" s="1701"/>
      <c r="AA279" s="1567"/>
      <c r="AB279" s="1567"/>
    </row>
    <row r="280" spans="14:28" x14ac:dyDescent="0.45">
      <c r="N280" s="1619"/>
      <c r="O280" s="1698"/>
      <c r="P280" s="1699"/>
      <c r="Q280" s="1587"/>
      <c r="R280" s="1702"/>
      <c r="S280" s="1587"/>
      <c r="T280" s="1683"/>
      <c r="U280" s="1683"/>
      <c r="V280" s="1682"/>
      <c r="W280" s="1710"/>
      <c r="X280" s="1711"/>
      <c r="Y280" s="1682"/>
      <c r="Z280" s="1701"/>
      <c r="AA280" s="1567"/>
      <c r="AB280" s="1567"/>
    </row>
    <row r="281" spans="14:28" x14ac:dyDescent="0.45">
      <c r="N281" s="1619"/>
      <c r="O281" s="1698"/>
      <c r="P281" s="1699"/>
      <c r="Q281" s="1587"/>
      <c r="R281" s="1702"/>
      <c r="S281" s="1587"/>
      <c r="T281" s="1683"/>
      <c r="U281" s="1683"/>
      <c r="V281" s="1682"/>
      <c r="W281" s="1710"/>
      <c r="X281" s="1711"/>
      <c r="Y281" s="1682"/>
      <c r="Z281" s="1701"/>
      <c r="AA281" s="1567"/>
      <c r="AB281" s="1567"/>
    </row>
    <row r="282" spans="14:28" x14ac:dyDescent="0.45">
      <c r="N282" s="1619"/>
      <c r="O282" s="1698"/>
      <c r="P282" s="1699"/>
      <c r="Q282" s="1587"/>
      <c r="R282" s="1702"/>
      <c r="S282" s="1587"/>
      <c r="T282" s="1683"/>
      <c r="U282" s="1683"/>
      <c r="V282" s="1682"/>
      <c r="W282" s="1710"/>
      <c r="X282" s="1711"/>
      <c r="Y282" s="1682"/>
      <c r="Z282" s="1701"/>
      <c r="AA282" s="1567"/>
      <c r="AB282" s="1567"/>
    </row>
    <row r="283" spans="14:28" x14ac:dyDescent="0.45">
      <c r="N283" s="1619"/>
      <c r="O283" s="1698"/>
      <c r="P283" s="1699"/>
      <c r="Q283" s="1587"/>
      <c r="R283" s="1702"/>
      <c r="S283" s="1587"/>
      <c r="T283" s="1683"/>
      <c r="U283" s="1683"/>
      <c r="V283" s="1682"/>
      <c r="W283" s="1710"/>
      <c r="X283" s="1711"/>
      <c r="Y283" s="1682"/>
      <c r="Z283" s="1701"/>
      <c r="AA283" s="1567"/>
      <c r="AB283" s="1567"/>
    </row>
    <row r="284" spans="14:28" x14ac:dyDescent="0.45">
      <c r="N284" s="1619"/>
      <c r="O284" s="1698"/>
      <c r="P284" s="1699"/>
      <c r="Q284" s="1587"/>
      <c r="R284" s="1702"/>
      <c r="S284" s="1587"/>
      <c r="T284" s="1683"/>
      <c r="U284" s="1683"/>
      <c r="V284" s="1682"/>
      <c r="W284" s="1710"/>
      <c r="X284" s="1711"/>
      <c r="Y284" s="1682"/>
      <c r="Z284" s="1701"/>
      <c r="AA284" s="1567"/>
      <c r="AB284" s="1567"/>
    </row>
    <row r="285" spans="14:28" x14ac:dyDescent="0.45">
      <c r="N285" s="1619"/>
      <c r="O285" s="1698"/>
      <c r="P285" s="1699"/>
      <c r="Q285" s="1587"/>
      <c r="R285" s="1702"/>
      <c r="S285" s="1587"/>
      <c r="T285" s="1683"/>
      <c r="U285" s="1683"/>
      <c r="V285" s="1682"/>
      <c r="W285" s="1710"/>
      <c r="X285" s="1711"/>
      <c r="Y285" s="1682"/>
      <c r="Z285" s="1701"/>
      <c r="AA285" s="1567"/>
      <c r="AB285" s="1567"/>
    </row>
    <row r="286" spans="14:28" x14ac:dyDescent="0.45">
      <c r="N286" s="1619"/>
      <c r="O286" s="1698"/>
      <c r="P286" s="1699"/>
      <c r="Q286" s="1587"/>
      <c r="R286" s="1702"/>
      <c r="S286" s="1587"/>
      <c r="T286" s="1683"/>
      <c r="U286" s="1683"/>
      <c r="V286" s="1682"/>
      <c r="W286" s="1710"/>
      <c r="X286" s="1711"/>
      <c r="Y286" s="1682"/>
      <c r="Z286" s="1701"/>
      <c r="AA286" s="1567"/>
      <c r="AB286" s="1567"/>
    </row>
    <row r="287" spans="14:28" x14ac:dyDescent="0.45">
      <c r="N287" s="1619"/>
      <c r="O287" s="1698"/>
      <c r="P287" s="1699"/>
      <c r="Q287" s="1587"/>
      <c r="R287" s="1702"/>
      <c r="S287" s="1587"/>
      <c r="T287" s="1683"/>
      <c r="U287" s="1683"/>
      <c r="V287" s="1682"/>
      <c r="W287" s="1710"/>
      <c r="X287" s="1711"/>
      <c r="Y287" s="1682"/>
      <c r="Z287" s="1701"/>
      <c r="AA287" s="1567"/>
      <c r="AB287" s="1567"/>
    </row>
    <row r="288" spans="14:28" x14ac:dyDescent="0.45">
      <c r="N288" s="1619"/>
      <c r="O288" s="1698"/>
      <c r="P288" s="1699"/>
      <c r="Q288" s="1587"/>
      <c r="R288" s="1702"/>
      <c r="S288" s="1587"/>
      <c r="T288" s="1683"/>
      <c r="U288" s="1683"/>
      <c r="V288" s="1682"/>
      <c r="W288" s="1710"/>
      <c r="X288" s="1711"/>
      <c r="Y288" s="1682"/>
      <c r="Z288" s="1701"/>
      <c r="AA288" s="1567"/>
      <c r="AB288" s="1567"/>
    </row>
    <row r="289" spans="14:28" x14ac:dyDescent="0.45">
      <c r="N289" s="1619"/>
      <c r="O289" s="1698"/>
      <c r="P289" s="1699"/>
      <c r="Q289" s="1587"/>
      <c r="R289" s="1702"/>
      <c r="S289" s="1587"/>
      <c r="T289" s="1683"/>
      <c r="U289" s="1683"/>
      <c r="V289" s="1682"/>
      <c r="W289" s="1710"/>
      <c r="X289" s="1711"/>
      <c r="Y289" s="1682"/>
      <c r="Z289" s="1701"/>
      <c r="AA289" s="1567"/>
      <c r="AB289" s="1567"/>
    </row>
    <row r="290" spans="14:28" x14ac:dyDescent="0.45">
      <c r="N290" s="1619"/>
      <c r="O290" s="1698"/>
      <c r="P290" s="1699"/>
      <c r="Q290" s="1587"/>
      <c r="R290" s="1702"/>
      <c r="S290" s="1587"/>
      <c r="T290" s="1683"/>
      <c r="U290" s="1683"/>
      <c r="V290" s="1682"/>
      <c r="W290" s="1710"/>
      <c r="X290" s="1711"/>
      <c r="Y290" s="1682"/>
      <c r="Z290" s="1701"/>
      <c r="AA290" s="1567"/>
      <c r="AB290" s="1567"/>
    </row>
    <row r="291" spans="14:28" x14ac:dyDescent="0.45">
      <c r="N291" s="1619"/>
      <c r="O291" s="1698"/>
      <c r="P291" s="1699"/>
      <c r="Q291" s="1587"/>
      <c r="R291" s="1702"/>
      <c r="S291" s="1587"/>
      <c r="T291" s="1683"/>
      <c r="U291" s="1683"/>
      <c r="V291" s="1682"/>
      <c r="W291" s="1710"/>
      <c r="X291" s="1711"/>
      <c r="Y291" s="1682"/>
      <c r="Z291" s="1701"/>
      <c r="AA291" s="1567"/>
      <c r="AB291" s="1567"/>
    </row>
    <row r="292" spans="14:28" x14ac:dyDescent="0.45">
      <c r="N292" s="1619"/>
      <c r="O292" s="1698"/>
      <c r="P292" s="1699"/>
      <c r="Q292" s="1587"/>
      <c r="R292" s="1702"/>
      <c r="S292" s="1587"/>
      <c r="T292" s="1683"/>
      <c r="U292" s="1683"/>
      <c r="V292" s="1682"/>
      <c r="W292" s="1710"/>
      <c r="X292" s="1711"/>
      <c r="Y292" s="1682"/>
      <c r="Z292" s="1701"/>
      <c r="AA292" s="1567"/>
      <c r="AB292" s="1567"/>
    </row>
    <row r="293" spans="14:28" x14ac:dyDescent="0.45">
      <c r="N293" s="1619"/>
      <c r="O293" s="1698"/>
      <c r="P293" s="1699"/>
      <c r="Q293" s="1587"/>
      <c r="R293" s="1702"/>
      <c r="S293" s="1587"/>
      <c r="T293" s="1683"/>
      <c r="U293" s="1683"/>
      <c r="V293" s="1682"/>
      <c r="W293" s="1710"/>
      <c r="X293" s="1711"/>
      <c r="Y293" s="1682"/>
      <c r="Z293" s="1701"/>
      <c r="AA293" s="1567"/>
      <c r="AB293" s="1567"/>
    </row>
    <row r="294" spans="14:28" x14ac:dyDescent="0.45">
      <c r="N294" s="1619"/>
      <c r="O294" s="1698"/>
      <c r="P294" s="1699"/>
      <c r="Q294" s="1587"/>
      <c r="R294" s="1702"/>
      <c r="S294" s="1587"/>
      <c r="T294" s="1683"/>
      <c r="U294" s="1683"/>
      <c r="V294" s="1682"/>
      <c r="W294" s="1710"/>
      <c r="X294" s="1711"/>
      <c r="Y294" s="1682"/>
      <c r="Z294" s="1701"/>
      <c r="AA294" s="1567"/>
      <c r="AB294" s="1567"/>
    </row>
    <row r="295" spans="14:28" x14ac:dyDescent="0.45">
      <c r="N295" s="1619"/>
      <c r="O295" s="1698"/>
      <c r="P295" s="1699"/>
      <c r="Q295" s="1587"/>
      <c r="R295" s="1702"/>
      <c r="S295" s="1587"/>
      <c r="T295" s="1683"/>
      <c r="U295" s="1683"/>
      <c r="V295" s="1682"/>
      <c r="W295" s="1710"/>
      <c r="X295" s="1711"/>
      <c r="Y295" s="1682"/>
      <c r="Z295" s="1701"/>
      <c r="AA295" s="1567"/>
      <c r="AB295" s="1567"/>
    </row>
    <row r="296" spans="14:28" x14ac:dyDescent="0.45">
      <c r="N296" s="1619"/>
      <c r="O296" s="1698"/>
      <c r="P296" s="1699"/>
      <c r="Q296" s="1587"/>
      <c r="R296" s="1702"/>
      <c r="S296" s="1587"/>
      <c r="T296" s="1683"/>
      <c r="U296" s="1683"/>
      <c r="V296" s="1682"/>
      <c r="W296" s="1710"/>
      <c r="X296" s="1711"/>
      <c r="Y296" s="1682"/>
      <c r="Z296" s="1701"/>
      <c r="AA296" s="1567"/>
      <c r="AB296" s="1567"/>
    </row>
    <row r="297" spans="14:28" x14ac:dyDescent="0.45">
      <c r="N297" s="1619"/>
      <c r="O297" s="1698"/>
      <c r="P297" s="1699"/>
      <c r="Q297" s="1587"/>
      <c r="R297" s="1702"/>
      <c r="S297" s="1587"/>
      <c r="T297" s="1683"/>
      <c r="U297" s="1683"/>
      <c r="V297" s="1682"/>
      <c r="W297" s="1710"/>
      <c r="X297" s="1711"/>
      <c r="Y297" s="1682"/>
      <c r="Z297" s="1701"/>
      <c r="AA297" s="1567"/>
      <c r="AB297" s="1567"/>
    </row>
    <row r="298" spans="14:28" x14ac:dyDescent="0.45">
      <c r="N298" s="1619"/>
      <c r="O298" s="1698"/>
      <c r="P298" s="1699"/>
      <c r="Q298" s="1587"/>
      <c r="R298" s="1702"/>
      <c r="S298" s="1587"/>
      <c r="T298" s="1683"/>
      <c r="U298" s="1683"/>
      <c r="V298" s="1682"/>
      <c r="W298" s="1710"/>
      <c r="X298" s="1711"/>
      <c r="Y298" s="1682"/>
      <c r="Z298" s="1701"/>
      <c r="AA298" s="1567"/>
      <c r="AB298" s="1567"/>
    </row>
    <row r="299" spans="14:28" x14ac:dyDescent="0.45">
      <c r="N299" s="1619"/>
      <c r="O299" s="1698"/>
      <c r="P299" s="1699"/>
      <c r="Q299" s="1587"/>
      <c r="R299" s="1702"/>
      <c r="S299" s="1587"/>
      <c r="T299" s="1683"/>
      <c r="U299" s="1683"/>
      <c r="V299" s="1682"/>
      <c r="W299" s="1710"/>
      <c r="X299" s="1711"/>
      <c r="Y299" s="1682"/>
      <c r="Z299" s="1701"/>
      <c r="AA299" s="1567"/>
      <c r="AB299" s="1567"/>
    </row>
    <row r="300" spans="14:28" x14ac:dyDescent="0.45">
      <c r="N300" s="1619"/>
      <c r="O300" s="1698"/>
      <c r="P300" s="1699"/>
      <c r="Q300" s="1587"/>
      <c r="R300" s="1702"/>
      <c r="S300" s="1587"/>
      <c r="T300" s="1683"/>
      <c r="U300" s="1683"/>
      <c r="V300" s="1682"/>
      <c r="W300" s="1710"/>
      <c r="X300" s="1711"/>
      <c r="Y300" s="1682"/>
      <c r="Z300" s="1701"/>
      <c r="AA300" s="1567"/>
      <c r="AB300" s="1567"/>
    </row>
    <row r="301" spans="14:28" x14ac:dyDescent="0.45">
      <c r="N301" s="1619"/>
      <c r="O301" s="1698"/>
      <c r="P301" s="1699"/>
      <c r="Q301" s="1587"/>
      <c r="R301" s="1702"/>
      <c r="S301" s="1587"/>
      <c r="T301" s="1683"/>
      <c r="U301" s="1683"/>
      <c r="V301" s="1682"/>
      <c r="W301" s="1710"/>
      <c r="X301" s="1711"/>
      <c r="Y301" s="1682"/>
      <c r="Z301" s="1701"/>
      <c r="AA301" s="1567"/>
      <c r="AB301" s="1567"/>
    </row>
    <row r="302" spans="14:28" x14ac:dyDescent="0.45">
      <c r="N302" s="1619"/>
      <c r="O302" s="1698"/>
      <c r="P302" s="1699"/>
      <c r="Q302" s="1587"/>
      <c r="R302" s="1702"/>
      <c r="S302" s="1587"/>
      <c r="T302" s="1683"/>
      <c r="U302" s="1683"/>
      <c r="V302" s="1682"/>
      <c r="W302" s="1710"/>
      <c r="X302" s="1711"/>
      <c r="Y302" s="1682"/>
      <c r="Z302" s="1701"/>
      <c r="AA302" s="1567"/>
      <c r="AB302" s="1567"/>
    </row>
    <row r="303" spans="14:28" x14ac:dyDescent="0.45">
      <c r="N303" s="1619"/>
      <c r="O303" s="1698"/>
      <c r="P303" s="1699"/>
      <c r="Q303" s="1587"/>
      <c r="R303" s="1702"/>
      <c r="S303" s="1587"/>
      <c r="T303" s="1683"/>
      <c r="U303" s="1683"/>
      <c r="V303" s="1682"/>
      <c r="W303" s="1710"/>
      <c r="X303" s="1711"/>
      <c r="Y303" s="1682"/>
      <c r="Z303" s="1701"/>
      <c r="AA303" s="1567"/>
      <c r="AB303" s="1567"/>
    </row>
    <row r="304" spans="14:28" x14ac:dyDescent="0.45">
      <c r="N304" s="1619"/>
      <c r="O304" s="1698"/>
      <c r="P304" s="1699"/>
      <c r="Q304" s="1587"/>
      <c r="R304" s="1702"/>
      <c r="S304" s="1587"/>
      <c r="T304" s="1683"/>
      <c r="U304" s="1683"/>
      <c r="V304" s="1682"/>
      <c r="W304" s="1710"/>
      <c r="X304" s="1711"/>
      <c r="Y304" s="1682"/>
      <c r="Z304" s="1701"/>
      <c r="AA304" s="1567"/>
      <c r="AB304" s="1567"/>
    </row>
    <row r="305" spans="14:28" x14ac:dyDescent="0.45">
      <c r="N305" s="1619"/>
      <c r="O305" s="1698"/>
      <c r="P305" s="1699"/>
      <c r="Q305" s="1587"/>
      <c r="R305" s="1702"/>
      <c r="S305" s="1587"/>
      <c r="T305" s="1683"/>
      <c r="U305" s="1683"/>
      <c r="V305" s="1682"/>
      <c r="W305" s="1710"/>
      <c r="X305" s="1711"/>
      <c r="Y305" s="1682"/>
      <c r="Z305" s="1701"/>
      <c r="AA305" s="1567"/>
      <c r="AB305" s="1567"/>
    </row>
    <row r="306" spans="14:28" x14ac:dyDescent="0.45">
      <c r="N306" s="1619"/>
      <c r="O306" s="1698"/>
      <c r="P306" s="1699"/>
      <c r="Q306" s="1587"/>
      <c r="R306" s="1702"/>
      <c r="S306" s="1587"/>
      <c r="T306" s="1683"/>
      <c r="U306" s="1683"/>
      <c r="V306" s="1682"/>
      <c r="W306" s="1710"/>
      <c r="X306" s="1711"/>
      <c r="Y306" s="1682"/>
      <c r="Z306" s="1701"/>
      <c r="AA306" s="1567"/>
      <c r="AB306" s="1567"/>
    </row>
    <row r="307" spans="14:28" x14ac:dyDescent="0.45">
      <c r="N307" s="1619"/>
      <c r="O307" s="1698"/>
      <c r="P307" s="1699"/>
      <c r="Q307" s="1587"/>
      <c r="R307" s="1702"/>
      <c r="S307" s="1587"/>
      <c r="T307" s="1683"/>
      <c r="U307" s="1683"/>
      <c r="V307" s="1682"/>
      <c r="W307" s="1710"/>
      <c r="X307" s="1711"/>
      <c r="Y307" s="1682"/>
      <c r="Z307" s="1701"/>
      <c r="AA307" s="1567"/>
      <c r="AB307" s="1567"/>
    </row>
    <row r="308" spans="14:28" x14ac:dyDescent="0.45">
      <c r="N308" s="1619"/>
      <c r="O308" s="1698"/>
      <c r="P308" s="1699"/>
      <c r="Q308" s="1587"/>
      <c r="R308" s="1702"/>
      <c r="S308" s="1587"/>
      <c r="T308" s="1683"/>
      <c r="U308" s="1683"/>
      <c r="V308" s="1682"/>
      <c r="W308" s="1710"/>
      <c r="X308" s="1711"/>
      <c r="Y308" s="1682"/>
      <c r="Z308" s="1701"/>
      <c r="AA308" s="1567"/>
      <c r="AB308" s="1567"/>
    </row>
    <row r="309" spans="14:28" x14ac:dyDescent="0.45">
      <c r="N309" s="1619"/>
      <c r="O309" s="1698"/>
      <c r="P309" s="1699"/>
      <c r="Q309" s="1587"/>
      <c r="R309" s="1702"/>
      <c r="S309" s="1587"/>
      <c r="T309" s="1683"/>
      <c r="U309" s="1683"/>
      <c r="V309" s="1682"/>
      <c r="W309" s="1710"/>
      <c r="X309" s="1711"/>
      <c r="Y309" s="1682"/>
      <c r="Z309" s="1701"/>
      <c r="AA309" s="1567"/>
      <c r="AB309" s="1567"/>
    </row>
    <row r="310" spans="14:28" x14ac:dyDescent="0.45">
      <c r="N310" s="1619"/>
      <c r="O310" s="1698"/>
      <c r="P310" s="1699"/>
      <c r="Q310" s="1587"/>
      <c r="R310" s="1702"/>
      <c r="S310" s="1587"/>
      <c r="T310" s="1683"/>
      <c r="U310" s="1683"/>
      <c r="V310" s="1682"/>
      <c r="W310" s="1710"/>
      <c r="X310" s="1711"/>
      <c r="Y310" s="1682"/>
      <c r="Z310" s="1701"/>
      <c r="AA310" s="1567"/>
      <c r="AB310" s="1567"/>
    </row>
    <row r="311" spans="14:28" x14ac:dyDescent="0.45">
      <c r="N311" s="1619"/>
      <c r="O311" s="1698"/>
      <c r="P311" s="1699"/>
      <c r="Q311" s="1587"/>
      <c r="R311" s="1702"/>
      <c r="S311" s="1587"/>
      <c r="T311" s="1683"/>
      <c r="U311" s="1683"/>
      <c r="V311" s="1682"/>
      <c r="W311" s="1710"/>
      <c r="X311" s="1711"/>
      <c r="Y311" s="1682"/>
      <c r="Z311" s="1701"/>
      <c r="AA311" s="1567"/>
      <c r="AB311" s="1567"/>
    </row>
    <row r="312" spans="14:28" x14ac:dyDescent="0.45">
      <c r="N312" s="1619"/>
      <c r="O312" s="1698"/>
      <c r="P312" s="1699"/>
      <c r="Q312" s="1587"/>
      <c r="R312" s="1702"/>
      <c r="S312" s="1587"/>
      <c r="T312" s="1683"/>
      <c r="U312" s="1683"/>
      <c r="V312" s="1682"/>
      <c r="W312" s="1710"/>
      <c r="X312" s="1711"/>
      <c r="Y312" s="1682"/>
      <c r="Z312" s="1701"/>
      <c r="AA312" s="1567"/>
      <c r="AB312" s="1567"/>
    </row>
    <row r="313" spans="14:28" x14ac:dyDescent="0.45">
      <c r="N313" s="1619"/>
      <c r="O313" s="1698"/>
      <c r="P313" s="1699"/>
      <c r="Q313" s="1587"/>
      <c r="R313" s="1702"/>
      <c r="S313" s="1587"/>
      <c r="T313" s="1683"/>
      <c r="U313" s="1683"/>
      <c r="V313" s="1682"/>
      <c r="W313" s="1710"/>
      <c r="X313" s="1711"/>
      <c r="Y313" s="1682"/>
      <c r="Z313" s="1701"/>
      <c r="AA313" s="1567"/>
      <c r="AB313" s="1567"/>
    </row>
    <row r="314" spans="14:28" x14ac:dyDescent="0.45">
      <c r="N314" s="1619"/>
      <c r="O314" s="1698"/>
      <c r="P314" s="1699"/>
      <c r="Q314" s="1587"/>
      <c r="R314" s="1702"/>
      <c r="S314" s="1587"/>
      <c r="T314" s="1683"/>
      <c r="U314" s="1683"/>
      <c r="V314" s="1682"/>
      <c r="W314" s="1710"/>
      <c r="X314" s="1711"/>
      <c r="Y314" s="1682"/>
      <c r="Z314" s="1701"/>
      <c r="AA314" s="1567"/>
      <c r="AB314" s="1567"/>
    </row>
    <row r="315" spans="14:28" x14ac:dyDescent="0.45">
      <c r="N315" s="1619"/>
      <c r="O315" s="1698"/>
      <c r="P315" s="1699"/>
      <c r="Q315" s="1587"/>
      <c r="R315" s="1702"/>
      <c r="S315" s="1587"/>
      <c r="T315" s="1683"/>
      <c r="U315" s="1683"/>
      <c r="V315" s="1682"/>
      <c r="W315" s="1710"/>
      <c r="X315" s="1711"/>
      <c r="Y315" s="1682"/>
      <c r="Z315" s="1701"/>
      <c r="AA315" s="1567"/>
      <c r="AB315" s="1567"/>
    </row>
    <row r="316" spans="14:28" x14ac:dyDescent="0.45">
      <c r="N316" s="1619"/>
      <c r="O316" s="1698"/>
      <c r="P316" s="1699"/>
      <c r="Q316" s="1587"/>
      <c r="R316" s="1702"/>
      <c r="S316" s="1587"/>
      <c r="T316" s="1683"/>
      <c r="U316" s="1683"/>
      <c r="V316" s="1682"/>
      <c r="W316" s="1710"/>
      <c r="X316" s="1711"/>
      <c r="Y316" s="1682"/>
      <c r="Z316" s="1701"/>
      <c r="AA316" s="1567"/>
      <c r="AB316" s="1567"/>
    </row>
    <row r="317" spans="14:28" x14ac:dyDescent="0.45">
      <c r="N317" s="1619"/>
      <c r="O317" s="1698"/>
      <c r="P317" s="1699"/>
      <c r="Q317" s="1587"/>
      <c r="R317" s="1702"/>
      <c r="S317" s="1587"/>
      <c r="T317" s="1683"/>
      <c r="U317" s="1683"/>
      <c r="V317" s="1682"/>
      <c r="W317" s="1710"/>
      <c r="X317" s="1711"/>
      <c r="Y317" s="1682"/>
      <c r="Z317" s="1701"/>
      <c r="AA317" s="1567"/>
      <c r="AB317" s="1567"/>
    </row>
    <row r="318" spans="14:28" x14ac:dyDescent="0.45">
      <c r="N318" s="1619"/>
      <c r="O318" s="1698"/>
      <c r="P318" s="1699"/>
      <c r="Q318" s="1587"/>
      <c r="R318" s="1702"/>
      <c r="S318" s="1587"/>
      <c r="T318" s="1683"/>
      <c r="U318" s="1683"/>
      <c r="V318" s="1682"/>
      <c r="W318" s="1710"/>
      <c r="X318" s="1711"/>
      <c r="Y318" s="1682"/>
      <c r="Z318" s="1701"/>
      <c r="AA318" s="1567"/>
      <c r="AB318" s="1567"/>
    </row>
    <row r="319" spans="14:28" x14ac:dyDescent="0.45">
      <c r="N319" s="1619"/>
      <c r="O319" s="1698"/>
      <c r="P319" s="1699"/>
      <c r="Q319" s="1587"/>
      <c r="R319" s="1702"/>
      <c r="S319" s="1587"/>
      <c r="T319" s="1683"/>
      <c r="U319" s="1683"/>
      <c r="V319" s="1682"/>
      <c r="W319" s="1710"/>
      <c r="X319" s="1711"/>
      <c r="Y319" s="1682"/>
      <c r="Z319" s="1701"/>
      <c r="AA319" s="1567"/>
      <c r="AB319" s="1567"/>
    </row>
    <row r="320" spans="14:28" x14ac:dyDescent="0.45">
      <c r="N320" s="1619"/>
      <c r="O320" s="1698"/>
      <c r="P320" s="1699"/>
      <c r="Q320" s="1587"/>
      <c r="R320" s="1702"/>
      <c r="S320" s="1587"/>
      <c r="T320" s="1683"/>
      <c r="U320" s="1683"/>
      <c r="V320" s="1682"/>
      <c r="W320" s="1710"/>
      <c r="X320" s="1711"/>
      <c r="Y320" s="1682"/>
      <c r="Z320" s="1701"/>
      <c r="AA320" s="1567"/>
      <c r="AB320" s="1567"/>
    </row>
    <row r="321" spans="14:28" x14ac:dyDescent="0.45">
      <c r="N321" s="1619"/>
      <c r="O321" s="1698"/>
      <c r="P321" s="1699"/>
      <c r="Q321" s="1587"/>
      <c r="R321" s="1702"/>
      <c r="S321" s="1587"/>
      <c r="T321" s="1683"/>
      <c r="U321" s="1683"/>
      <c r="V321" s="1682"/>
      <c r="W321" s="1710"/>
      <c r="X321" s="1711"/>
      <c r="Y321" s="1682"/>
      <c r="Z321" s="1701"/>
      <c r="AA321" s="1567"/>
      <c r="AB321" s="1567"/>
    </row>
    <row r="322" spans="14:28" x14ac:dyDescent="0.45">
      <c r="N322" s="1619"/>
      <c r="O322" s="1698"/>
      <c r="P322" s="1699"/>
      <c r="Q322" s="1587"/>
      <c r="R322" s="1702"/>
      <c r="S322" s="1587"/>
      <c r="T322" s="1683"/>
      <c r="U322" s="1683"/>
      <c r="V322" s="1682"/>
      <c r="W322" s="1710"/>
      <c r="X322" s="1711"/>
      <c r="Y322" s="1682"/>
      <c r="Z322" s="1701"/>
      <c r="AA322" s="1567"/>
      <c r="AB322" s="1567"/>
    </row>
    <row r="323" spans="14:28" x14ac:dyDescent="0.45">
      <c r="N323" s="1619"/>
      <c r="O323" s="1698"/>
      <c r="P323" s="1699"/>
      <c r="Q323" s="1587"/>
      <c r="R323" s="1702"/>
      <c r="S323" s="1587"/>
      <c r="T323" s="1683"/>
      <c r="U323" s="1683"/>
      <c r="V323" s="1682"/>
      <c r="W323" s="1710"/>
      <c r="X323" s="1711"/>
      <c r="Y323" s="1682"/>
      <c r="Z323" s="1701"/>
      <c r="AA323" s="1567"/>
      <c r="AB323" s="1567"/>
    </row>
    <row r="324" spans="14:28" x14ac:dyDescent="0.45">
      <c r="N324" s="1619"/>
      <c r="O324" s="1698"/>
      <c r="P324" s="1699"/>
      <c r="Q324" s="1587"/>
      <c r="R324" s="1702"/>
      <c r="S324" s="1587"/>
      <c r="T324" s="1683"/>
      <c r="U324" s="1683"/>
      <c r="V324" s="1682"/>
      <c r="W324" s="1710"/>
      <c r="X324" s="1711"/>
      <c r="Y324" s="1682"/>
      <c r="Z324" s="1701"/>
      <c r="AA324" s="1567"/>
      <c r="AB324" s="1567"/>
    </row>
    <row r="325" spans="14:28" x14ac:dyDescent="0.45">
      <c r="N325" s="1619"/>
      <c r="O325" s="1698"/>
      <c r="P325" s="1699"/>
      <c r="Q325" s="1587"/>
      <c r="R325" s="1702"/>
      <c r="S325" s="1587"/>
      <c r="T325" s="1683"/>
      <c r="U325" s="1683"/>
      <c r="V325" s="1682"/>
      <c r="W325" s="1710"/>
      <c r="X325" s="1711"/>
      <c r="Y325" s="1682"/>
      <c r="Z325" s="1701"/>
      <c r="AA325" s="1567"/>
      <c r="AB325" s="1567"/>
    </row>
    <row r="326" spans="14:28" x14ac:dyDescent="0.45">
      <c r="N326" s="1619"/>
      <c r="O326" s="1698"/>
      <c r="P326" s="1699"/>
      <c r="Q326" s="1587"/>
      <c r="R326" s="1702"/>
      <c r="S326" s="1587"/>
      <c r="T326" s="1683"/>
      <c r="U326" s="1683"/>
      <c r="V326" s="1682"/>
      <c r="W326" s="1710"/>
      <c r="X326" s="1711"/>
      <c r="Y326" s="1682"/>
      <c r="Z326" s="1701"/>
      <c r="AA326" s="1567"/>
      <c r="AB326" s="1567"/>
    </row>
    <row r="327" spans="14:28" x14ac:dyDescent="0.45">
      <c r="N327" s="1619"/>
      <c r="O327" s="1698"/>
      <c r="P327" s="1699"/>
      <c r="Q327" s="1587"/>
      <c r="R327" s="1702"/>
      <c r="S327" s="1587"/>
      <c r="T327" s="1683"/>
      <c r="U327" s="1683"/>
      <c r="V327" s="1682"/>
      <c r="W327" s="1710"/>
      <c r="X327" s="1711"/>
      <c r="Y327" s="1682"/>
      <c r="Z327" s="1701"/>
      <c r="AA327" s="1567"/>
      <c r="AB327" s="1567"/>
    </row>
    <row r="328" spans="14:28" x14ac:dyDescent="0.45">
      <c r="N328" s="1619"/>
      <c r="O328" s="1698"/>
      <c r="P328" s="1699"/>
      <c r="Q328" s="1587"/>
      <c r="R328" s="1702"/>
      <c r="S328" s="1587"/>
      <c r="T328" s="1683"/>
      <c r="U328" s="1683"/>
      <c r="V328" s="1682"/>
      <c r="W328" s="1710"/>
      <c r="X328" s="1711"/>
      <c r="Y328" s="1682"/>
      <c r="Z328" s="1701"/>
      <c r="AA328" s="1567"/>
      <c r="AB328" s="1567"/>
    </row>
    <row r="329" spans="14:28" x14ac:dyDescent="0.45">
      <c r="N329" s="1619"/>
      <c r="O329" s="1698"/>
      <c r="P329" s="1699"/>
      <c r="Q329" s="1587"/>
      <c r="R329" s="1702"/>
      <c r="S329" s="1587"/>
      <c r="T329" s="1683"/>
      <c r="U329" s="1683"/>
      <c r="V329" s="1682"/>
      <c r="W329" s="1710"/>
      <c r="X329" s="1711"/>
      <c r="Y329" s="1682"/>
      <c r="Z329" s="1701"/>
      <c r="AA329" s="1567"/>
      <c r="AB329" s="1567"/>
    </row>
    <row r="330" spans="14:28" x14ac:dyDescent="0.45">
      <c r="N330" s="1619"/>
      <c r="O330" s="1698"/>
      <c r="P330" s="1699"/>
      <c r="Q330" s="1587"/>
      <c r="R330" s="1702"/>
      <c r="S330" s="1587"/>
      <c r="T330" s="1683"/>
      <c r="U330" s="1683"/>
      <c r="V330" s="1682"/>
      <c r="W330" s="1710"/>
      <c r="X330" s="1711"/>
      <c r="Y330" s="1682"/>
      <c r="Z330" s="1701"/>
      <c r="AA330" s="1567"/>
      <c r="AB330" s="1567"/>
    </row>
    <row r="331" spans="14:28" x14ac:dyDescent="0.45">
      <c r="N331" s="1619"/>
      <c r="O331" s="1698"/>
      <c r="P331" s="1699"/>
      <c r="Q331" s="1587"/>
      <c r="R331" s="1702"/>
      <c r="S331" s="1587"/>
      <c r="T331" s="1683"/>
      <c r="U331" s="1683"/>
      <c r="V331" s="1682"/>
      <c r="W331" s="1710"/>
      <c r="X331" s="1711"/>
      <c r="Y331" s="1682"/>
      <c r="Z331" s="1701"/>
      <c r="AA331" s="1567"/>
      <c r="AB331" s="1567"/>
    </row>
    <row r="332" spans="14:28" x14ac:dyDescent="0.45">
      <c r="N332" s="1619"/>
      <c r="O332" s="1698"/>
      <c r="P332" s="1699"/>
      <c r="Q332" s="1587"/>
      <c r="R332" s="1702"/>
      <c r="S332" s="1587"/>
      <c r="T332" s="1683"/>
      <c r="U332" s="1683"/>
      <c r="V332" s="1682"/>
      <c r="W332" s="1710"/>
      <c r="X332" s="1711"/>
      <c r="Y332" s="1682"/>
      <c r="Z332" s="1701"/>
      <c r="AA332" s="1567"/>
      <c r="AB332" s="1567"/>
    </row>
    <row r="333" spans="14:28" x14ac:dyDescent="0.45">
      <c r="N333" s="1619"/>
      <c r="O333" s="1698"/>
      <c r="P333" s="1699"/>
      <c r="Q333" s="1587"/>
      <c r="R333" s="1702"/>
      <c r="S333" s="1587"/>
      <c r="T333" s="1683"/>
      <c r="U333" s="1683"/>
      <c r="V333" s="1682"/>
      <c r="W333" s="1710"/>
      <c r="X333" s="1711"/>
      <c r="Y333" s="1682"/>
      <c r="Z333" s="1701"/>
      <c r="AA333" s="1567"/>
      <c r="AB333" s="1567"/>
    </row>
    <row r="334" spans="14:28" x14ac:dyDescent="0.45">
      <c r="N334" s="1619"/>
      <c r="O334" s="1698"/>
      <c r="P334" s="1699"/>
      <c r="Q334" s="1587"/>
      <c r="R334" s="1702"/>
      <c r="S334" s="1587"/>
      <c r="T334" s="1683"/>
      <c r="U334" s="1683"/>
      <c r="V334" s="1682"/>
      <c r="W334" s="1710"/>
      <c r="X334" s="1711"/>
      <c r="Y334" s="1682"/>
      <c r="Z334" s="1701"/>
      <c r="AA334" s="1567"/>
      <c r="AB334" s="1567"/>
    </row>
    <row r="335" spans="14:28" x14ac:dyDescent="0.45">
      <c r="N335" s="1619"/>
      <c r="O335" s="1698"/>
      <c r="P335" s="1699"/>
      <c r="Q335" s="1587"/>
      <c r="R335" s="1702"/>
      <c r="S335" s="1587"/>
      <c r="T335" s="1683"/>
      <c r="U335" s="1683"/>
      <c r="V335" s="1682"/>
      <c r="W335" s="1710"/>
      <c r="X335" s="1711"/>
      <c r="Y335" s="1682"/>
      <c r="Z335" s="1701"/>
      <c r="AA335" s="1567"/>
      <c r="AB335" s="1567"/>
    </row>
    <row r="336" spans="14:28" x14ac:dyDescent="0.45">
      <c r="N336" s="1619"/>
      <c r="O336" s="1698"/>
      <c r="P336" s="1699"/>
      <c r="Q336" s="1587"/>
      <c r="R336" s="1702"/>
      <c r="S336" s="1587"/>
      <c r="T336" s="1683"/>
      <c r="U336" s="1683"/>
      <c r="V336" s="1682"/>
      <c r="W336" s="1710"/>
      <c r="X336" s="1711"/>
      <c r="Y336" s="1682"/>
      <c r="Z336" s="1701"/>
      <c r="AA336" s="1567"/>
      <c r="AB336" s="1567"/>
    </row>
    <row r="337" spans="14:28" x14ac:dyDescent="0.45">
      <c r="N337" s="1619"/>
      <c r="O337" s="1698"/>
      <c r="P337" s="1699"/>
      <c r="Q337" s="1587"/>
      <c r="R337" s="1702"/>
      <c r="S337" s="1587"/>
      <c r="T337" s="1683"/>
      <c r="U337" s="1683"/>
      <c r="V337" s="1682"/>
      <c r="W337" s="1710"/>
      <c r="X337" s="1711"/>
      <c r="Y337" s="1682"/>
      <c r="Z337" s="1701"/>
      <c r="AA337" s="1567"/>
      <c r="AB337" s="1567"/>
    </row>
    <row r="338" spans="14:28" x14ac:dyDescent="0.45">
      <c r="N338" s="1619"/>
      <c r="O338" s="1698"/>
      <c r="P338" s="1699"/>
      <c r="Q338" s="1587"/>
      <c r="R338" s="1702"/>
      <c r="S338" s="1587"/>
      <c r="T338" s="1683"/>
      <c r="U338" s="1683"/>
      <c r="V338" s="1682"/>
      <c r="W338" s="1710"/>
      <c r="X338" s="1711"/>
      <c r="Y338" s="1682"/>
      <c r="Z338" s="1701"/>
      <c r="AA338" s="1567"/>
      <c r="AB338" s="1567"/>
    </row>
    <row r="339" spans="14:28" x14ac:dyDescent="0.45">
      <c r="N339" s="1619"/>
      <c r="O339" s="1698"/>
      <c r="P339" s="1699"/>
      <c r="Q339" s="1587"/>
      <c r="R339" s="1702"/>
      <c r="S339" s="1587"/>
      <c r="T339" s="1683"/>
      <c r="U339" s="1683"/>
      <c r="V339" s="1682"/>
      <c r="W339" s="1710"/>
      <c r="X339" s="1711"/>
      <c r="Y339" s="1682"/>
      <c r="Z339" s="1701"/>
      <c r="AA339" s="1567"/>
      <c r="AB339" s="1567"/>
    </row>
    <row r="340" spans="14:28" x14ac:dyDescent="0.45">
      <c r="N340" s="1619"/>
      <c r="O340" s="1698"/>
      <c r="P340" s="1699"/>
      <c r="Q340" s="1587"/>
      <c r="R340" s="1702"/>
      <c r="S340" s="1587"/>
      <c r="T340" s="1683"/>
      <c r="U340" s="1683"/>
      <c r="V340" s="1682"/>
      <c r="W340" s="1710"/>
      <c r="X340" s="1711"/>
      <c r="Y340" s="1682"/>
      <c r="Z340" s="1701"/>
      <c r="AA340" s="1567"/>
      <c r="AB340" s="1567"/>
    </row>
    <row r="341" spans="14:28" x14ac:dyDescent="0.45">
      <c r="N341" s="1619"/>
      <c r="O341" s="1698"/>
      <c r="P341" s="1699"/>
      <c r="Q341" s="1587"/>
      <c r="R341" s="1702"/>
      <c r="S341" s="1587"/>
      <c r="T341" s="1683"/>
      <c r="U341" s="1683"/>
      <c r="V341" s="1682"/>
      <c r="W341" s="1710"/>
      <c r="X341" s="1711"/>
      <c r="Y341" s="1682"/>
      <c r="Z341" s="1701"/>
      <c r="AA341" s="1567"/>
      <c r="AB341" s="1567"/>
    </row>
    <row r="342" spans="14:28" x14ac:dyDescent="0.45">
      <c r="N342" s="1619"/>
      <c r="O342" s="1698"/>
      <c r="P342" s="1699"/>
      <c r="Q342" s="1587"/>
      <c r="R342" s="1702"/>
      <c r="S342" s="1587"/>
      <c r="T342" s="1683"/>
      <c r="U342" s="1683"/>
      <c r="V342" s="1682"/>
      <c r="W342" s="1710"/>
      <c r="X342" s="1711"/>
      <c r="Y342" s="1682"/>
      <c r="Z342" s="1701"/>
      <c r="AA342" s="1567"/>
      <c r="AB342" s="1567"/>
    </row>
    <row r="343" spans="14:28" x14ac:dyDescent="0.45">
      <c r="N343" s="1619"/>
      <c r="O343" s="1698"/>
      <c r="P343" s="1699"/>
      <c r="Q343" s="1587"/>
      <c r="R343" s="1702"/>
      <c r="S343" s="1587"/>
      <c r="T343" s="1683"/>
      <c r="U343" s="1683"/>
      <c r="V343" s="1682"/>
      <c r="W343" s="1710"/>
      <c r="X343" s="1711"/>
      <c r="Y343" s="1682"/>
      <c r="Z343" s="1701"/>
      <c r="AA343" s="1567"/>
      <c r="AB343" s="1567"/>
    </row>
    <row r="344" spans="14:28" x14ac:dyDescent="0.45">
      <c r="N344" s="1619"/>
      <c r="O344" s="1698"/>
      <c r="P344" s="1699"/>
      <c r="Q344" s="1587"/>
      <c r="R344" s="1702"/>
      <c r="S344" s="1587"/>
      <c r="T344" s="1683"/>
      <c r="U344" s="1683"/>
      <c r="V344" s="1682"/>
      <c r="W344" s="1710"/>
      <c r="X344" s="1711"/>
      <c r="Y344" s="1682"/>
      <c r="Z344" s="1701"/>
      <c r="AA344" s="1567"/>
      <c r="AB344" s="1567"/>
    </row>
    <row r="345" spans="14:28" x14ac:dyDescent="0.45">
      <c r="N345" s="1619"/>
      <c r="O345" s="1698"/>
      <c r="P345" s="1699"/>
      <c r="Q345" s="1587"/>
      <c r="R345" s="1702"/>
      <c r="S345" s="1587"/>
      <c r="T345" s="1683"/>
      <c r="U345" s="1683"/>
      <c r="V345" s="1682"/>
      <c r="W345" s="1710"/>
      <c r="X345" s="1711"/>
      <c r="Y345" s="1682"/>
      <c r="Z345" s="1701"/>
      <c r="AA345" s="1567"/>
      <c r="AB345" s="1567"/>
    </row>
    <row r="346" spans="14:28" x14ac:dyDescent="0.45">
      <c r="N346" s="1619"/>
      <c r="O346" s="1698"/>
      <c r="P346" s="1699"/>
      <c r="Q346" s="1587"/>
      <c r="R346" s="1702"/>
      <c r="S346" s="1587"/>
      <c r="T346" s="1683"/>
      <c r="U346" s="1683"/>
      <c r="V346" s="1682"/>
      <c r="W346" s="1710"/>
      <c r="X346" s="1711"/>
      <c r="Y346" s="1682"/>
      <c r="Z346" s="1701"/>
      <c r="AA346" s="1567"/>
      <c r="AB346" s="1567"/>
    </row>
    <row r="347" spans="14:28" x14ac:dyDescent="0.45">
      <c r="N347" s="1619"/>
      <c r="O347" s="1698"/>
      <c r="P347" s="1699"/>
      <c r="Q347" s="1587"/>
      <c r="R347" s="1702"/>
      <c r="S347" s="1587"/>
      <c r="T347" s="1683"/>
      <c r="U347" s="1683"/>
      <c r="V347" s="1682"/>
      <c r="W347" s="1710"/>
      <c r="X347" s="1711"/>
      <c r="Y347" s="1682"/>
      <c r="Z347" s="1701"/>
      <c r="AA347" s="1567"/>
      <c r="AB347" s="1567"/>
    </row>
    <row r="348" spans="14:28" x14ac:dyDescent="0.45">
      <c r="N348" s="1619"/>
      <c r="O348" s="1698"/>
      <c r="P348" s="1699"/>
      <c r="Q348" s="1587"/>
      <c r="R348" s="1702"/>
      <c r="S348" s="1587"/>
      <c r="T348" s="1683"/>
      <c r="U348" s="1683"/>
      <c r="V348" s="1682"/>
      <c r="W348" s="1710"/>
      <c r="X348" s="1711"/>
      <c r="Y348" s="1682"/>
      <c r="Z348" s="1701"/>
      <c r="AA348" s="1567"/>
      <c r="AB348" s="1567"/>
    </row>
    <row r="349" spans="14:28" x14ac:dyDescent="0.45">
      <c r="N349" s="1619"/>
      <c r="O349" s="1698"/>
      <c r="P349" s="1699"/>
      <c r="Q349" s="1587"/>
      <c r="R349" s="1702"/>
      <c r="S349" s="1587"/>
      <c r="T349" s="1683"/>
      <c r="U349" s="1683"/>
      <c r="V349" s="1682"/>
      <c r="W349" s="1710"/>
      <c r="X349" s="1711"/>
      <c r="Y349" s="1682"/>
      <c r="Z349" s="1701"/>
      <c r="AA349" s="1567"/>
      <c r="AB349" s="1567"/>
    </row>
    <row r="350" spans="14:28" x14ac:dyDescent="0.45">
      <c r="N350" s="1619"/>
      <c r="O350" s="1698"/>
      <c r="P350" s="1699"/>
      <c r="Q350" s="1587"/>
      <c r="R350" s="1702"/>
      <c r="S350" s="1587"/>
      <c r="T350" s="1683"/>
      <c r="U350" s="1683"/>
      <c r="V350" s="1682"/>
      <c r="W350" s="1710"/>
      <c r="X350" s="1711"/>
      <c r="Y350" s="1682"/>
      <c r="Z350" s="1701"/>
      <c r="AA350" s="1567"/>
      <c r="AB350" s="1567"/>
    </row>
    <row r="351" spans="14:28" x14ac:dyDescent="0.45">
      <c r="N351" s="1619"/>
      <c r="O351" s="1698"/>
      <c r="P351" s="1699"/>
      <c r="Q351" s="1587"/>
      <c r="R351" s="1702"/>
      <c r="S351" s="1587"/>
      <c r="T351" s="1683"/>
      <c r="U351" s="1683"/>
      <c r="V351" s="1682"/>
      <c r="W351" s="1710"/>
      <c r="X351" s="1711"/>
      <c r="Y351" s="1682"/>
      <c r="Z351" s="1701"/>
      <c r="AA351" s="1567"/>
      <c r="AB351" s="1567"/>
    </row>
    <row r="352" spans="14:28" x14ac:dyDescent="0.45">
      <c r="N352" s="1619"/>
      <c r="O352" s="1698"/>
      <c r="P352" s="1699"/>
      <c r="Q352" s="1587"/>
      <c r="R352" s="1702"/>
      <c r="S352" s="1587"/>
      <c r="T352" s="1683"/>
      <c r="U352" s="1683"/>
      <c r="V352" s="1682"/>
      <c r="W352" s="1710"/>
      <c r="X352" s="1711"/>
      <c r="Y352" s="1682"/>
      <c r="Z352" s="1701"/>
      <c r="AA352" s="1567"/>
      <c r="AB352" s="1567"/>
    </row>
    <row r="353" spans="14:28" x14ac:dyDescent="0.45">
      <c r="N353" s="1619"/>
      <c r="O353" s="1698"/>
      <c r="P353" s="1699"/>
      <c r="Q353" s="1587"/>
      <c r="R353" s="1702"/>
      <c r="S353" s="1587"/>
      <c r="T353" s="1683"/>
      <c r="U353" s="1683"/>
      <c r="V353" s="1682"/>
      <c r="W353" s="1710"/>
      <c r="X353" s="1711"/>
      <c r="Y353" s="1682"/>
      <c r="Z353" s="1701"/>
      <c r="AA353" s="1567"/>
      <c r="AB353" s="1567"/>
    </row>
    <row r="354" spans="14:28" x14ac:dyDescent="0.45">
      <c r="N354" s="1619"/>
      <c r="O354" s="1698"/>
      <c r="P354" s="1699"/>
      <c r="Q354" s="1587"/>
      <c r="R354" s="1702"/>
      <c r="S354" s="1587"/>
      <c r="T354" s="1683"/>
      <c r="U354" s="1683"/>
      <c r="V354" s="1682"/>
      <c r="W354" s="1710"/>
      <c r="X354" s="1711"/>
      <c r="Y354" s="1682"/>
      <c r="Z354" s="1701"/>
      <c r="AA354" s="1567"/>
      <c r="AB354" s="1567"/>
    </row>
    <row r="355" spans="14:28" x14ac:dyDescent="0.45">
      <c r="N355" s="1619"/>
      <c r="O355" s="1698"/>
      <c r="P355" s="1699"/>
      <c r="Q355" s="1587"/>
      <c r="R355" s="1702"/>
      <c r="S355" s="1587"/>
      <c r="T355" s="1683"/>
      <c r="U355" s="1683"/>
      <c r="V355" s="1682"/>
      <c r="W355" s="1710"/>
      <c r="X355" s="1711"/>
      <c r="Y355" s="1682"/>
      <c r="Z355" s="1701"/>
      <c r="AA355" s="1567"/>
      <c r="AB355" s="1567"/>
    </row>
    <row r="356" spans="14:28" x14ac:dyDescent="0.45">
      <c r="N356" s="1619"/>
      <c r="O356" s="1698"/>
      <c r="P356" s="1699"/>
      <c r="Q356" s="1587"/>
      <c r="R356" s="1702"/>
      <c r="S356" s="1587"/>
      <c r="T356" s="1683"/>
      <c r="U356" s="1683"/>
      <c r="V356" s="1682"/>
      <c r="W356" s="1710"/>
      <c r="X356" s="1711"/>
      <c r="Y356" s="1682"/>
      <c r="Z356" s="1701"/>
      <c r="AA356" s="1567"/>
      <c r="AB356" s="1567"/>
    </row>
    <row r="357" spans="14:28" x14ac:dyDescent="0.45">
      <c r="N357" s="1619"/>
      <c r="O357" s="1698"/>
      <c r="P357" s="1699"/>
      <c r="Q357" s="1587"/>
      <c r="R357" s="1702"/>
      <c r="S357" s="1587"/>
      <c r="T357" s="1683"/>
      <c r="U357" s="1683"/>
      <c r="V357" s="1682"/>
      <c r="W357" s="1710"/>
      <c r="X357" s="1711"/>
      <c r="Y357" s="1682"/>
      <c r="Z357" s="1701"/>
      <c r="AA357" s="1567"/>
      <c r="AB357" s="1567"/>
    </row>
    <row r="358" spans="14:28" x14ac:dyDescent="0.45">
      <c r="N358" s="1703"/>
      <c r="O358" s="1704"/>
      <c r="P358" s="1705"/>
      <c r="Q358" s="1601"/>
      <c r="R358" s="1706"/>
      <c r="S358" s="1601"/>
      <c r="T358" s="1685"/>
      <c r="U358" s="1685"/>
      <c r="V358" s="1687"/>
      <c r="W358" s="1712"/>
      <c r="X358" s="1713"/>
      <c r="Y358" s="1687"/>
      <c r="Z358" s="1707"/>
      <c r="AA358" s="1567"/>
      <c r="AB358" s="1567"/>
    </row>
  </sheetData>
  <sortState xmlns:xlrd2="http://schemas.microsoft.com/office/spreadsheetml/2017/richdata2" ref="O7:Z26">
    <sortCondition ref="P6"/>
    <sortCondition ref="O6"/>
  </sortState>
  <customSheetViews>
    <customSheetView guid="{8CC598B7-8EB7-4AE3-BEF6-CBCE0253806D}" showGridLines="0" showRowCol="0" state="veryHidden">
      <selection activeCell="P17" sqref="P17"/>
      <pageMargins left="0.16" right="0.16" top="3.17" bottom="0.75" header="0.3" footer="0.3"/>
      <pageSetup paperSize="9" scale="95" orientation="portrait" r:id="rId1"/>
    </customSheetView>
  </customSheetViews>
  <mergeCells count="8">
    <mergeCell ref="C58:I58"/>
    <mergeCell ref="C36:I36"/>
    <mergeCell ref="C37:I37"/>
    <mergeCell ref="C38:I38"/>
    <mergeCell ref="C46:I46"/>
    <mergeCell ref="C47:I47"/>
    <mergeCell ref="C56:I56"/>
    <mergeCell ref="C57:I57"/>
  </mergeCells>
  <dataValidations count="2">
    <dataValidation type="list" allowBlank="1" showInputMessage="1" showErrorMessage="1" sqref="E1" xr:uid="{00000000-0002-0000-3000-000000000000}">
      <formula1>"Phiếu thu,Phiếu chi"</formula1>
    </dataValidation>
    <dataValidation type="list" allowBlank="1" showInputMessage="1" showErrorMessage="1" sqref="G1" xr:uid="{5F00E3C5-C920-4F38-8E7A-AD4750B925A6}">
      <formula1>"Excel, PDF"</formula1>
    </dataValidation>
  </dataValidations>
  <pageMargins left="0.16" right="0.16" top="0.59" bottom="0.75" header="0.3" footer="0.3"/>
  <pageSetup paperSize="11" scale="95" orientation="landscape" r:id="rId2"/>
  <drawing r:id="rId3"/>
  <legacy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PhieuNX"/>
  <dimension ref="A1:P32"/>
  <sheetViews>
    <sheetView showGridLines="0" showRowColHeaders="0" zoomScaleNormal="100" workbookViewId="0">
      <selection activeCell="E1" sqref="E1:F1"/>
    </sheetView>
  </sheetViews>
  <sheetFormatPr defaultColWidth="9.26953125" defaultRowHeight="16" x14ac:dyDescent="0.45"/>
  <cols>
    <col min="1" max="1" width="3.453125" style="1018" customWidth="1"/>
    <col min="2" max="2" width="2.453125" style="1018" customWidth="1"/>
    <col min="3" max="3" width="4.453125" style="1018" customWidth="1"/>
    <col min="4" max="4" width="37.7265625" style="1018" customWidth="1"/>
    <col min="5" max="5" width="9.453125" style="1018" customWidth="1"/>
    <col min="6" max="6" width="9.26953125" style="1018" customWidth="1"/>
    <col min="7" max="7" width="14.453125" style="1018" customWidth="1"/>
    <col min="8" max="8" width="16.453125" style="1018" customWidth="1"/>
    <col min="9" max="9" width="13.26953125" style="1018" customWidth="1"/>
    <col min="10" max="10" width="17" style="1018" customWidth="1"/>
    <col min="11" max="11" width="1.26953125" style="1018" customWidth="1"/>
    <col min="12" max="12" width="7.453125" style="1018" bestFit="1" customWidth="1"/>
    <col min="13" max="13" width="7.26953125" style="1018" customWidth="1"/>
    <col min="14" max="14" width="1.7265625" style="1018" customWidth="1"/>
    <col min="15" max="15" width="11.26953125" style="1018" customWidth="1"/>
    <col min="16" max="16384" width="9.26953125" style="1018"/>
  </cols>
  <sheetData>
    <row r="1" spans="1:16" x14ac:dyDescent="0.45">
      <c r="A1" s="1127" t="str">
        <f>LOWER(VLOOKUP($I$1,DK_HHDV!$K$8:$L$18,2,0))</f>
        <v>nguyên vật liệu</v>
      </c>
      <c r="C1" s="487"/>
      <c r="D1" s="425"/>
      <c r="E1" s="2268" t="s">
        <v>289</v>
      </c>
      <c r="F1" s="2269"/>
      <c r="G1" s="1126" t="s">
        <v>3124</v>
      </c>
      <c r="H1" s="1125" t="s">
        <v>4496</v>
      </c>
      <c r="I1" s="1126">
        <v>1521</v>
      </c>
      <c r="J1" s="425"/>
      <c r="K1" s="425"/>
      <c r="L1" s="848" t="s">
        <v>704</v>
      </c>
      <c r="M1" s="847">
        <v>22</v>
      </c>
      <c r="N1" s="425"/>
      <c r="O1" s="848" t="s">
        <v>1868</v>
      </c>
      <c r="P1" s="847" t="s">
        <v>1869</v>
      </c>
    </row>
    <row r="2" spans="1:16" x14ac:dyDescent="0.45">
      <c r="A2" s="1127">
        <v>225</v>
      </c>
      <c r="C2" s="426"/>
      <c r="D2" s="427"/>
      <c r="E2" s="427"/>
      <c r="F2" s="939"/>
      <c r="G2" s="939"/>
      <c r="H2" s="1129" t="s">
        <v>1426</v>
      </c>
      <c r="I2" s="847" t="s">
        <v>1425</v>
      </c>
      <c r="J2" s="427"/>
      <c r="K2" s="427"/>
      <c r="L2" s="1129" t="s">
        <v>705</v>
      </c>
      <c r="M2" s="847">
        <v>22</v>
      </c>
      <c r="N2" s="427"/>
      <c r="O2" s="427"/>
      <c r="P2" s="429"/>
    </row>
    <row r="3" spans="1:16" x14ac:dyDescent="0.45">
      <c r="A3" s="1128">
        <v>42415</v>
      </c>
    </row>
    <row r="4" spans="1:16" x14ac:dyDescent="0.45">
      <c r="A4" s="1127" t="s">
        <v>1466</v>
      </c>
    </row>
    <row r="5" spans="1:16" ht="13.5" customHeight="1" x14ac:dyDescent="0.45">
      <c r="A5" s="1127">
        <v>33</v>
      </c>
      <c r="C5" s="1027" t="str">
        <f>"Đơn vị : "&amp;KB_CTy</f>
        <v xml:space="preserve">Đơn vị : </v>
      </c>
      <c r="I5" s="1130" t="str">
        <f>"Mẫu số "&amp;IF($G$1="Xuất kho","02","01")&amp;" – VT"</f>
        <v>Mẫu số 01 – VT</v>
      </c>
    </row>
    <row r="6" spans="1:16" x14ac:dyDescent="0.45">
      <c r="A6" s="1127"/>
      <c r="C6" s="1027" t="str">
        <f>"Địa chỉ : "&amp;KB_DC&amp;", "&amp;KB_TTP</f>
        <v xml:space="preserve">Địa chỉ : , </v>
      </c>
      <c r="I6" s="1130" t="s">
        <v>2567</v>
      </c>
    </row>
    <row r="7" spans="1:16" x14ac:dyDescent="0.45">
      <c r="A7" s="1019"/>
      <c r="C7" s="1027" t="str">
        <f>"Mã số thuế : "&amp;KB_MST</f>
        <v xml:space="preserve">Mã số thuế : </v>
      </c>
      <c r="I7" s="1130" t="s">
        <v>2568</v>
      </c>
    </row>
    <row r="8" spans="1:16" ht="24" customHeight="1" x14ac:dyDescent="0.45">
      <c r="A8" s="1019"/>
      <c r="C8" s="2240" t="str">
        <f>"PHIẾU "&amp;UPPER($G$1)</f>
        <v>PHIẾU NHẬP KHO</v>
      </c>
      <c r="D8" s="2240"/>
      <c r="E8" s="2240"/>
      <c r="F8" s="2240"/>
      <c r="G8" s="2240"/>
      <c r="H8" s="2240"/>
      <c r="I8" s="2240"/>
      <c r="J8" s="2240"/>
    </row>
    <row r="9" spans="1:16" x14ac:dyDescent="0.45">
      <c r="A9" s="1019"/>
      <c r="C9" s="2674" t="s">
        <v>1472</v>
      </c>
      <c r="D9" s="2674"/>
      <c r="E9" s="2674"/>
      <c r="F9" s="2674"/>
      <c r="G9" s="2674"/>
      <c r="H9" s="2674"/>
      <c r="I9" s="2674"/>
      <c r="J9" s="2674"/>
    </row>
    <row r="10" spans="1:16" x14ac:dyDescent="0.45">
      <c r="A10" s="1019"/>
      <c r="C10" s="1027" t="s">
        <v>1471</v>
      </c>
      <c r="D10" s="1027"/>
      <c r="E10" s="1027"/>
      <c r="F10" s="1027"/>
      <c r="G10" s="1027"/>
      <c r="H10" s="1027"/>
      <c r="I10" s="1132" t="s">
        <v>774</v>
      </c>
      <c r="J10" s="1133" t="s">
        <v>1470</v>
      </c>
    </row>
    <row r="11" spans="1:16" x14ac:dyDescent="0.45">
      <c r="C11" s="1027" t="s">
        <v>1474</v>
      </c>
      <c r="D11" s="1027"/>
      <c r="E11" s="1027"/>
      <c r="F11" s="1027"/>
      <c r="G11" s="1027"/>
      <c r="H11" s="1027"/>
      <c r="I11" s="1132" t="s">
        <v>775</v>
      </c>
      <c r="J11" s="1133"/>
    </row>
    <row r="12" spans="1:16" x14ac:dyDescent="0.45">
      <c r="C12" s="1027" t="str">
        <f>"Lý do "&amp;IF($G$1="Xuất Kho","xuất: Bán ","nhập: Mua ")&amp;$A$1</f>
        <v>Lý do nhập: Mua nguyên vật liệu</v>
      </c>
      <c r="D12" s="1027"/>
      <c r="E12" s="1027"/>
      <c r="F12" s="1027"/>
      <c r="G12" s="1027"/>
      <c r="H12" s="1027"/>
      <c r="I12" s="1132" t="s">
        <v>776</v>
      </c>
      <c r="J12" s="1133"/>
    </row>
    <row r="13" spans="1:16" x14ac:dyDescent="0.45">
      <c r="C13" s="1027" t="str">
        <f>PROPER($G$1)&amp;" tại: kho "&amp;KB_CTy</f>
        <v xml:space="preserve">Nhập Kho tại: kho </v>
      </c>
      <c r="D13" s="1027"/>
      <c r="E13" s="1027"/>
      <c r="F13" s="1027"/>
      <c r="G13" s="1027"/>
      <c r="H13" s="1027"/>
      <c r="I13" s="1027"/>
      <c r="J13" s="1027"/>
    </row>
    <row r="14" spans="1:16" x14ac:dyDescent="0.45">
      <c r="J14" s="1032" t="s">
        <v>237</v>
      </c>
    </row>
    <row r="15" spans="1:16" x14ac:dyDescent="0.45">
      <c r="C15" s="2234" t="s">
        <v>45</v>
      </c>
      <c r="D15" s="2241" t="s">
        <v>2665</v>
      </c>
      <c r="E15" s="2241" t="s">
        <v>268</v>
      </c>
      <c r="F15" s="2241" t="s">
        <v>229</v>
      </c>
      <c r="G15" s="2241" t="s">
        <v>230</v>
      </c>
      <c r="H15" s="2241"/>
      <c r="I15" s="2241" t="s">
        <v>231</v>
      </c>
      <c r="J15" s="2237" t="s">
        <v>19</v>
      </c>
    </row>
    <row r="16" spans="1:16" ht="21.75" customHeight="1" x14ac:dyDescent="0.45">
      <c r="C16" s="2236"/>
      <c r="D16" s="2243"/>
      <c r="E16" s="2243"/>
      <c r="F16" s="2243"/>
      <c r="G16" s="1033" t="s">
        <v>772</v>
      </c>
      <c r="H16" s="1033" t="s">
        <v>773</v>
      </c>
      <c r="I16" s="2243"/>
      <c r="J16" s="2239"/>
    </row>
    <row r="17" spans="3:10" x14ac:dyDescent="0.45">
      <c r="C17" s="1035" t="s">
        <v>27</v>
      </c>
      <c r="D17" s="1036" t="s">
        <v>28</v>
      </c>
      <c r="E17" s="1036" t="s">
        <v>29</v>
      </c>
      <c r="F17" s="1036" t="s">
        <v>53</v>
      </c>
      <c r="G17" s="1036" t="s">
        <v>54</v>
      </c>
      <c r="H17" s="1036" t="s">
        <v>55</v>
      </c>
      <c r="I17" s="1036" t="s">
        <v>56</v>
      </c>
      <c r="J17" s="1037" t="s">
        <v>57</v>
      </c>
    </row>
    <row r="18" spans="3:10" x14ac:dyDescent="0.45">
      <c r="C18" s="1134">
        <v>1</v>
      </c>
      <c r="D18" s="1078" t="s">
        <v>1467</v>
      </c>
      <c r="E18" s="1038" t="s">
        <v>1468</v>
      </c>
      <c r="F18" s="1038" t="s">
        <v>1469</v>
      </c>
      <c r="G18" s="1039"/>
      <c r="H18" s="1039"/>
      <c r="I18" s="1039">
        <v>7981.8181800000002</v>
      </c>
      <c r="J18" s="1051"/>
    </row>
    <row r="19" spans="3:10" x14ac:dyDescent="0.45">
      <c r="C19" s="1135"/>
      <c r="D19" s="1045"/>
      <c r="E19" s="1045"/>
      <c r="F19" s="1045"/>
      <c r="G19" s="1046"/>
      <c r="H19" s="1046"/>
      <c r="I19" s="1046"/>
      <c r="J19" s="1061"/>
    </row>
    <row r="20" spans="3:10" x14ac:dyDescent="0.45">
      <c r="C20" s="1136"/>
      <c r="D20" s="1136" t="s">
        <v>82</v>
      </c>
      <c r="E20" s="1136"/>
      <c r="F20" s="1136"/>
      <c r="G20" s="1137"/>
      <c r="H20" s="1137"/>
      <c r="I20" s="1137"/>
      <c r="J20" s="1137"/>
    </row>
    <row r="21" spans="3:10" x14ac:dyDescent="0.45">
      <c r="C21" s="3"/>
      <c r="D21" s="3"/>
      <c r="E21" s="3"/>
      <c r="F21" s="3"/>
      <c r="G21" s="3"/>
      <c r="H21" s="3"/>
      <c r="I21" s="3"/>
      <c r="J21" s="3"/>
    </row>
    <row r="22" spans="3:10" x14ac:dyDescent="0.45">
      <c r="C22" s="95" t="s">
        <v>1475</v>
      </c>
      <c r="D22" s="3"/>
      <c r="E22" s="3"/>
      <c r="F22" s="3"/>
      <c r="G22" s="3"/>
      <c r="H22" s="3"/>
      <c r="I22" s="3"/>
      <c r="J22" s="3"/>
    </row>
    <row r="23" spans="3:10" x14ac:dyDescent="0.45">
      <c r="C23" s="95" t="s">
        <v>777</v>
      </c>
      <c r="D23" s="3"/>
      <c r="E23" s="3"/>
      <c r="F23" s="3"/>
      <c r="G23" s="3"/>
      <c r="H23" s="3"/>
      <c r="I23" s="3"/>
      <c r="J23" s="3"/>
    </row>
    <row r="24" spans="3:10" x14ac:dyDescent="0.45">
      <c r="C24" s="3"/>
      <c r="D24" s="3"/>
      <c r="E24" s="3"/>
      <c r="F24" s="3"/>
      <c r="G24" s="3"/>
      <c r="H24" s="3"/>
      <c r="I24" s="3"/>
      <c r="J24" s="27" t="s">
        <v>1473</v>
      </c>
    </row>
    <row r="25" spans="3:10" x14ac:dyDescent="0.45">
      <c r="C25" s="1076" t="s">
        <v>90</v>
      </c>
      <c r="D25" s="3"/>
      <c r="E25" s="8" t="str">
        <f>"Người "&amp;IF($G$1="Nhập Kho","giao","nhận")&amp;" hàng"</f>
        <v>Người giao hàng</v>
      </c>
      <c r="F25" s="3"/>
      <c r="G25" s="8" t="s">
        <v>778</v>
      </c>
      <c r="H25" s="8" t="s">
        <v>8</v>
      </c>
      <c r="I25" s="3"/>
      <c r="J25" s="1138" t="s">
        <v>2569</v>
      </c>
    </row>
    <row r="26" spans="3:10" x14ac:dyDescent="0.45">
      <c r="C26" s="249" t="s">
        <v>779</v>
      </c>
      <c r="D26" s="3"/>
      <c r="E26" s="32" t="s">
        <v>779</v>
      </c>
      <c r="F26" s="3"/>
      <c r="G26" s="32" t="s">
        <v>779</v>
      </c>
      <c r="H26" s="32" t="s">
        <v>779</v>
      </c>
      <c r="I26" s="3"/>
      <c r="J26" s="32" t="s">
        <v>780</v>
      </c>
    </row>
    <row r="27" spans="3:10" x14ac:dyDescent="0.45">
      <c r="C27" s="3"/>
      <c r="D27" s="3"/>
      <c r="E27" s="3"/>
      <c r="F27" s="3"/>
      <c r="G27" s="3"/>
      <c r="H27" s="3"/>
      <c r="I27" s="3"/>
      <c r="J27" s="4"/>
    </row>
    <row r="28" spans="3:10" x14ac:dyDescent="0.45">
      <c r="C28" s="3"/>
      <c r="D28" s="3"/>
      <c r="E28" s="3"/>
      <c r="F28" s="3"/>
      <c r="G28" s="3"/>
      <c r="H28" s="3"/>
      <c r="I28" s="3"/>
      <c r="J28" s="4"/>
    </row>
    <row r="29" spans="3:10" x14ac:dyDescent="0.45">
      <c r="C29" s="3"/>
      <c r="D29" s="3"/>
      <c r="E29" s="3"/>
      <c r="F29" s="3"/>
      <c r="G29" s="3"/>
      <c r="H29" s="3"/>
      <c r="I29" s="3"/>
      <c r="J29" s="4"/>
    </row>
    <row r="30" spans="3:10" x14ac:dyDescent="0.45">
      <c r="C30" s="3"/>
      <c r="D30" s="3"/>
      <c r="E30" s="3"/>
      <c r="F30" s="3"/>
      <c r="G30" s="3"/>
      <c r="H30" s="3"/>
      <c r="I30" s="3"/>
      <c r="J30" s="4"/>
    </row>
    <row r="31" spans="3:10" x14ac:dyDescent="0.45">
      <c r="C31" s="3"/>
      <c r="D31" s="3"/>
      <c r="E31" s="3"/>
      <c r="F31" s="3"/>
      <c r="G31" s="3"/>
      <c r="H31" s="3"/>
      <c r="I31" s="3"/>
      <c r="J31" s="4"/>
    </row>
    <row r="32" spans="3:10" x14ac:dyDescent="0.45">
      <c r="C32" s="3"/>
      <c r="D32" s="3"/>
      <c r="E32" s="3"/>
      <c r="F32" s="3"/>
      <c r="G32" s="3" t="s">
        <v>91</v>
      </c>
      <c r="H32" s="8" t="str">
        <f>IF(ISBLANK(KB_KTT),"",KB_KTT)</f>
        <v/>
      </c>
      <c r="I32" s="3"/>
      <c r="J32" s="1138">
        <f>KB_GD</f>
        <v>0</v>
      </c>
    </row>
  </sheetData>
  <customSheetViews>
    <customSheetView guid="{8CC598B7-8EB7-4AE3-BEF6-CBCE0253806D}" showGridLines="0" showRowCol="0">
      <selection activeCell="E1" sqref="E1:F1"/>
      <pageMargins left="0.24" right="0.22" top="0.56999999999999995" bottom="0.61" header="0.3" footer="0.3"/>
      <pageSetup paperSize="11" scale="80" orientation="landscape" horizontalDpi="300" verticalDpi="300" r:id="rId1"/>
      <headerFooter>
        <oddFooter>&amp;CPhiếu NX - &amp;P</oddFooter>
      </headerFooter>
    </customSheetView>
  </customSheetViews>
  <mergeCells count="10">
    <mergeCell ref="E1:F1"/>
    <mergeCell ref="C15:C16"/>
    <mergeCell ref="D15:D16"/>
    <mergeCell ref="E15:E16"/>
    <mergeCell ref="F15:F16"/>
    <mergeCell ref="G15:H15"/>
    <mergeCell ref="I15:I16"/>
    <mergeCell ref="J15:J16"/>
    <mergeCell ref="C8:J8"/>
    <mergeCell ref="C9:J9"/>
  </mergeCells>
  <dataValidations count="3">
    <dataValidation type="list" allowBlank="1" showInputMessage="1" showErrorMessage="1" sqref="G1" xr:uid="{00000000-0002-0000-3100-000000000000}">
      <formula1>"Xuất Kho,Nhập Kho"</formula1>
    </dataValidation>
    <dataValidation type="list" allowBlank="1" showInputMessage="1" showErrorMessage="1" sqref="I1" xr:uid="{00000000-0002-0000-3100-000001000000}">
      <formula1>NXT_DK</formula1>
    </dataValidation>
    <dataValidation type="list" allowBlank="1" showInputMessage="1" showErrorMessage="1" sqref="P1" xr:uid="{4709838B-4AE0-4481-94AF-F4DCDC42A0D4}">
      <formula1>"Excel, PDF"</formula1>
    </dataValidation>
  </dataValidations>
  <pageMargins left="0.24" right="0.22" top="0.28999999999999998" bottom="0.34" header="0.23" footer="0.15"/>
  <pageSetup paperSize="11" scale="80" orientation="landscape" horizontalDpi="300" verticalDpi="300" r:id="rId2"/>
  <headerFooter>
    <oddFooter>&amp;CPhiếu NX - &amp;P</oddFooter>
  </headerFooter>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rang_Bia"/>
  <dimension ref="F1:Q526"/>
  <sheetViews>
    <sheetView showGridLines="0" showRowColHeaders="0" topLeftCell="A454" zoomScaleNormal="100" workbookViewId="0">
      <selection activeCell="S477" sqref="S477"/>
    </sheetView>
  </sheetViews>
  <sheetFormatPr defaultColWidth="8.7265625" defaultRowHeight="16" x14ac:dyDescent="0.45"/>
  <cols>
    <col min="1" max="5" width="4.7265625" style="1018" customWidth="1"/>
    <col min="6" max="6" width="9.26953125" style="1018" customWidth="1"/>
    <col min="7" max="7" width="12.08984375" style="1018" customWidth="1"/>
    <col min="8" max="8" width="9.26953125" style="1018" customWidth="1"/>
    <col min="9" max="9" width="12.26953125" style="1018" customWidth="1"/>
    <col min="10" max="10" width="9.453125" style="1018" customWidth="1"/>
    <col min="11" max="11" width="10.81640625" style="1018" customWidth="1"/>
    <col min="12" max="13" width="8.7265625" style="1018" customWidth="1"/>
    <col min="14" max="14" width="8.54296875" style="1018" customWidth="1"/>
    <col min="15" max="15" width="7.453125" style="1018" customWidth="1"/>
    <col min="16" max="16" width="3.453125" style="1018" customWidth="1"/>
    <col min="17" max="17" width="6.26953125" style="1018" customWidth="1"/>
    <col min="18" max="18" width="5.453125" style="1018" customWidth="1"/>
    <col min="19" max="26" width="4.26953125" style="1018"/>
    <col min="27" max="27" width="6.26953125" style="1018" customWidth="1"/>
    <col min="28" max="30" width="7.54296875" style="1018" customWidth="1"/>
    <col min="31" max="16384" width="8.7265625" style="1018"/>
  </cols>
  <sheetData>
    <row r="1" spans="6:17" x14ac:dyDescent="0.45">
      <c r="F1" s="1305"/>
      <c r="G1" s="1306" t="s">
        <v>608</v>
      </c>
      <c r="H1" s="2675" t="s">
        <v>755</v>
      </c>
      <c r="I1" s="2675"/>
      <c r="J1" s="2675"/>
      <c r="K1" s="2675"/>
      <c r="L1" s="2676"/>
      <c r="M1" s="1306" t="s">
        <v>648</v>
      </c>
      <c r="N1" s="1310" t="s">
        <v>1546</v>
      </c>
      <c r="O1" s="1306" t="s">
        <v>610</v>
      </c>
      <c r="P1" s="2677" t="s">
        <v>1463</v>
      </c>
      <c r="Q1" s="2678"/>
    </row>
    <row r="2" spans="6:17" x14ac:dyDescent="0.45">
      <c r="F2" s="672"/>
      <c r="G2" s="673"/>
      <c r="H2" s="2679"/>
      <c r="I2" s="2679"/>
      <c r="J2" s="2679"/>
      <c r="K2" s="2679"/>
      <c r="L2" s="2679"/>
      <c r="M2" s="1308"/>
      <c r="N2" s="1307"/>
      <c r="O2" s="2680"/>
      <c r="P2" s="2680"/>
      <c r="Q2" s="1309"/>
    </row>
    <row r="5" spans="6:17" x14ac:dyDescent="0.45">
      <c r="F5" s="1278"/>
      <c r="G5" s="1279"/>
      <c r="H5" s="1279"/>
      <c r="I5" s="1279"/>
      <c r="J5" s="1279"/>
      <c r="K5" s="1279"/>
      <c r="L5" s="1279"/>
      <c r="M5" s="1279"/>
      <c r="N5" s="1279"/>
      <c r="O5" s="1279"/>
      <c r="P5" s="1279"/>
      <c r="Q5" s="1280"/>
    </row>
    <row r="6" spans="6:17" x14ac:dyDescent="0.45">
      <c r="F6" s="1281"/>
      <c r="G6" s="1229"/>
      <c r="H6" s="1027" t="str">
        <f>"Đơn vị : "&amp;UPPER(KB_CTy)</f>
        <v xml:space="preserve">Đơn vị : </v>
      </c>
      <c r="I6" s="1229"/>
      <c r="Q6" s="1282"/>
    </row>
    <row r="7" spans="6:17" x14ac:dyDescent="0.45">
      <c r="F7" s="1281"/>
      <c r="G7" s="1229"/>
      <c r="H7" s="1027" t="str">
        <f>"Địa chỉ : "&amp;KB_DC&amp;", "&amp;KB_TTP</f>
        <v xml:space="preserve">Địa chỉ : , </v>
      </c>
      <c r="I7" s="1229"/>
      <c r="Q7" s="1282"/>
    </row>
    <row r="8" spans="6:17" x14ac:dyDescent="0.45">
      <c r="F8" s="1281"/>
      <c r="G8" s="1229"/>
      <c r="H8" s="1027" t="str">
        <f>"Mã số thuế : "&amp;KB_MST</f>
        <v xml:space="preserve">Mã số thuế : </v>
      </c>
      <c r="I8" s="1229"/>
      <c r="Q8" s="1282"/>
    </row>
    <row r="9" spans="6:17" x14ac:dyDescent="0.45">
      <c r="F9" s="1281"/>
      <c r="Q9" s="1282"/>
    </row>
    <row r="10" spans="6:17" x14ac:dyDescent="0.45">
      <c r="F10" s="1281"/>
      <c r="Q10" s="1282"/>
    </row>
    <row r="11" spans="6:17" x14ac:dyDescent="0.45">
      <c r="F11" s="1281"/>
      <c r="Q11" s="1282"/>
    </row>
    <row r="12" spans="6:17" x14ac:dyDescent="0.45">
      <c r="F12" s="1281"/>
      <c r="Q12" s="1282"/>
    </row>
    <row r="13" spans="6:17" x14ac:dyDescent="0.45">
      <c r="F13" s="1281"/>
      <c r="Q13" s="1282"/>
    </row>
    <row r="14" spans="6:17" x14ac:dyDescent="0.45">
      <c r="F14" s="1281"/>
      <c r="Q14" s="1282"/>
    </row>
    <row r="15" spans="6:17" x14ac:dyDescent="0.45">
      <c r="F15" s="1281"/>
      <c r="Q15" s="1282"/>
    </row>
    <row r="16" spans="6:17" x14ac:dyDescent="0.45">
      <c r="F16" s="1281"/>
      <c r="G16" s="2681" t="str">
        <f>IF(OR($H$1="Sổ kế toán",$H$1="Sổ cái"),UPPER($H$1),IF($H$1="Sổ chi tiết vật liệu, sản phẩm, hàng hóa","SỔ CHI TIẾT","SỔ"))</f>
        <v>SỔ KẾ TOÁN</v>
      </c>
      <c r="H16" s="2681"/>
      <c r="I16" s="2681"/>
      <c r="J16" s="2681"/>
      <c r="K16" s="2681"/>
      <c r="L16" s="2681"/>
      <c r="M16" s="2681"/>
      <c r="N16" s="2681"/>
      <c r="O16" s="2681"/>
      <c r="P16" s="2681"/>
      <c r="Q16" s="2681"/>
    </row>
    <row r="17" spans="6:17" x14ac:dyDescent="0.45">
      <c r="F17" s="1281"/>
      <c r="G17" s="2681"/>
      <c r="H17" s="2681"/>
      <c r="I17" s="2681"/>
      <c r="J17" s="2681"/>
      <c r="K17" s="2681"/>
      <c r="L17" s="2681"/>
      <c r="M17" s="2681"/>
      <c r="N17" s="2681"/>
      <c r="O17" s="2681"/>
      <c r="P17" s="2681"/>
      <c r="Q17" s="2681"/>
    </row>
    <row r="18" spans="6:17" x14ac:dyDescent="0.45">
      <c r="F18" s="1281"/>
      <c r="G18" s="2681"/>
      <c r="H18" s="2681"/>
      <c r="I18" s="2681"/>
      <c r="J18" s="2681"/>
      <c r="K18" s="2681"/>
      <c r="L18" s="2681"/>
      <c r="M18" s="2681"/>
      <c r="N18" s="2681"/>
      <c r="O18" s="2681"/>
      <c r="P18" s="2681"/>
      <c r="Q18" s="2681"/>
    </row>
    <row r="19" spans="6:17" x14ac:dyDescent="0.45">
      <c r="F19" s="1281"/>
      <c r="G19" s="2681"/>
      <c r="H19" s="2681"/>
      <c r="I19" s="2681"/>
      <c r="J19" s="2681"/>
      <c r="K19" s="2681"/>
      <c r="L19" s="2681"/>
      <c r="M19" s="2681"/>
      <c r="N19" s="2681"/>
      <c r="O19" s="2681"/>
      <c r="P19" s="2681"/>
      <c r="Q19" s="2681"/>
    </row>
    <row r="20" spans="6:17" x14ac:dyDescent="0.45">
      <c r="F20" s="1281"/>
      <c r="G20" s="2681"/>
      <c r="H20" s="2681"/>
      <c r="I20" s="2681"/>
      <c r="J20" s="2681"/>
      <c r="K20" s="2681"/>
      <c r="L20" s="2681"/>
      <c r="M20" s="2681"/>
      <c r="N20" s="2681"/>
      <c r="O20" s="2681"/>
      <c r="P20" s="2681"/>
      <c r="Q20" s="2681"/>
    </row>
    <row r="21" spans="6:17" x14ac:dyDescent="0.45">
      <c r="F21" s="1281"/>
      <c r="G21" s="2681"/>
      <c r="H21" s="2681"/>
      <c r="I21" s="2681"/>
      <c r="J21" s="2681"/>
      <c r="K21" s="2681"/>
      <c r="L21" s="2681"/>
      <c r="M21" s="2681"/>
      <c r="N21" s="2681"/>
      <c r="O21" s="2681"/>
      <c r="P21" s="2681"/>
      <c r="Q21" s="2681"/>
    </row>
    <row r="22" spans="6:17" ht="20" x14ac:dyDescent="0.55000000000000004">
      <c r="F22" s="1281"/>
      <c r="G22" s="2682" t="str">
        <f>IF($H$1="Sổ cái","(DÙNG CHO HÌNH THỨC KẾ TOÁN NHẬT KÝ CHUNG)","")</f>
        <v/>
      </c>
      <c r="H22" s="2682"/>
      <c r="I22" s="2682"/>
      <c r="J22" s="2682"/>
      <c r="K22" s="2682"/>
      <c r="L22" s="2682"/>
      <c r="M22" s="2682"/>
      <c r="N22" s="2682"/>
      <c r="O22" s="2682"/>
      <c r="P22" s="2682"/>
      <c r="Q22" s="2682"/>
    </row>
    <row r="23" spans="6:17" x14ac:dyDescent="0.45">
      <c r="F23" s="1281"/>
      <c r="G23" s="2690">
        <f>VLOOKUP($H$1,KB_Bia,2,0)</f>
        <v>0</v>
      </c>
      <c r="H23" s="2690"/>
      <c r="I23" s="2690"/>
      <c r="J23" s="2690"/>
      <c r="K23" s="2690"/>
      <c r="L23" s="2690"/>
      <c r="M23" s="2690"/>
      <c r="N23" s="2690"/>
      <c r="O23" s="2690"/>
      <c r="P23" s="2690"/>
      <c r="Q23" s="2690"/>
    </row>
    <row r="24" spans="6:17" x14ac:dyDescent="0.45">
      <c r="F24" s="1281"/>
      <c r="G24" s="2690"/>
      <c r="H24" s="2690"/>
      <c r="I24" s="2690"/>
      <c r="J24" s="2690"/>
      <c r="K24" s="2690"/>
      <c r="L24" s="2690"/>
      <c r="M24" s="2690"/>
      <c r="N24" s="2690"/>
      <c r="O24" s="2690"/>
      <c r="P24" s="2690"/>
      <c r="Q24" s="2690"/>
    </row>
    <row r="25" spans="6:17" x14ac:dyDescent="0.45">
      <c r="F25" s="1281"/>
      <c r="G25" s="2690"/>
      <c r="H25" s="2690"/>
      <c r="I25" s="2690"/>
      <c r="J25" s="2690"/>
      <c r="K25" s="2690"/>
      <c r="L25" s="2690"/>
      <c r="M25" s="2690"/>
      <c r="N25" s="2690"/>
      <c r="O25" s="2690"/>
      <c r="P25" s="2690"/>
      <c r="Q25" s="2690"/>
    </row>
    <row r="26" spans="6:17" x14ac:dyDescent="0.45">
      <c r="F26" s="1281"/>
      <c r="G26" s="2690"/>
      <c r="H26" s="2690"/>
      <c r="I26" s="2690"/>
      <c r="J26" s="2690"/>
      <c r="K26" s="2690"/>
      <c r="L26" s="2690"/>
      <c r="M26" s="2690"/>
      <c r="N26" s="2690"/>
      <c r="O26" s="2690"/>
      <c r="P26" s="2690"/>
      <c r="Q26" s="2690"/>
    </row>
    <row r="27" spans="6:17" ht="20" x14ac:dyDescent="0.55000000000000004">
      <c r="F27" s="1281"/>
      <c r="G27" s="2691">
        <f>VLOOKUP($H$1,KB_Bia,3,0)</f>
        <v>0</v>
      </c>
      <c r="H27" s="2691"/>
      <c r="I27" s="2691"/>
      <c r="J27" s="2691"/>
      <c r="K27" s="2691"/>
      <c r="L27" s="2691"/>
      <c r="M27" s="2691"/>
      <c r="N27" s="2691"/>
      <c r="O27" s="2691"/>
      <c r="P27" s="2691"/>
      <c r="Q27" s="2691"/>
    </row>
    <row r="28" spans="6:17" ht="20" x14ac:dyDescent="0.55000000000000004">
      <c r="F28" s="1281"/>
      <c r="G28" s="1311"/>
      <c r="H28" s="1311"/>
      <c r="I28" s="1311"/>
      <c r="J28" s="1311"/>
      <c r="K28" s="1311"/>
      <c r="L28" s="1311"/>
      <c r="M28" s="1311"/>
      <c r="N28" s="1311"/>
      <c r="O28" s="1311"/>
      <c r="P28" s="1311"/>
      <c r="Q28" s="1311"/>
    </row>
    <row r="29" spans="6:17" ht="20" x14ac:dyDescent="0.45">
      <c r="F29" s="1281"/>
      <c r="G29" s="2692">
        <f>VLOOKUP($H$1,KB_Bia,4,0)</f>
        <v>0</v>
      </c>
      <c r="H29" s="2692"/>
      <c r="I29" s="2692"/>
      <c r="J29" s="2692"/>
      <c r="K29" s="2692"/>
      <c r="L29" s="2692"/>
      <c r="M29" s="2692"/>
      <c r="N29" s="2692"/>
      <c r="O29" s="2692"/>
      <c r="P29" s="2692"/>
      <c r="Q29" s="2692"/>
    </row>
    <row r="30" spans="6:17" ht="20" x14ac:dyDescent="0.45">
      <c r="F30" s="1281"/>
      <c r="G30" s="2692">
        <f>VLOOKUP($H$1,KB_Bia,5,0)</f>
        <v>0</v>
      </c>
      <c r="H30" s="2692"/>
      <c r="I30" s="2692"/>
      <c r="J30" s="2692"/>
      <c r="K30" s="2692"/>
      <c r="L30" s="2692"/>
      <c r="M30" s="2692"/>
      <c r="N30" s="2692"/>
      <c r="O30" s="2692"/>
      <c r="P30" s="2692"/>
      <c r="Q30" s="2692"/>
    </row>
    <row r="31" spans="6:17" ht="20" x14ac:dyDescent="0.45">
      <c r="F31" s="1281"/>
      <c r="G31" s="2692">
        <f>VLOOKUP($H$1,KB_Bia,6,0)</f>
        <v>0</v>
      </c>
      <c r="H31" s="2692"/>
      <c r="I31" s="2692"/>
      <c r="J31" s="2692"/>
      <c r="K31" s="2692"/>
      <c r="L31" s="2692"/>
      <c r="M31" s="2692"/>
      <c r="N31" s="2692"/>
      <c r="O31" s="2692"/>
      <c r="P31" s="2692"/>
      <c r="Q31" s="2692"/>
    </row>
    <row r="32" spans="6:17" x14ac:dyDescent="0.45">
      <c r="F32" s="1281"/>
      <c r="Q32" s="1282"/>
    </row>
    <row r="33" spans="6:17" x14ac:dyDescent="0.45">
      <c r="F33" s="1281"/>
      <c r="Q33" s="1282"/>
    </row>
    <row r="34" spans="6:17" x14ac:dyDescent="0.45">
      <c r="F34" s="1281"/>
      <c r="Q34" s="1282"/>
    </row>
    <row r="35" spans="6:17" x14ac:dyDescent="0.45">
      <c r="F35" s="1281"/>
      <c r="Q35" s="1282"/>
    </row>
    <row r="36" spans="6:17" x14ac:dyDescent="0.45">
      <c r="F36" s="2693" t="str">
        <f>IF($H$1="Sổ kế toán","","Quyển số:")</f>
        <v/>
      </c>
      <c r="G36" s="2694"/>
      <c r="H36" s="2694"/>
      <c r="I36" s="2694"/>
      <c r="J36" s="2694"/>
      <c r="K36" s="1283"/>
      <c r="Q36" s="1284"/>
    </row>
    <row r="37" spans="6:17" x14ac:dyDescent="0.45">
      <c r="F37" s="1281"/>
      <c r="Q37" s="1282"/>
    </row>
    <row r="38" spans="6:17" x14ac:dyDescent="0.45">
      <c r="F38" s="1281"/>
      <c r="Q38" s="1282"/>
    </row>
    <row r="39" spans="6:17" ht="20" x14ac:dyDescent="0.55000000000000004">
      <c r="F39" s="1281"/>
      <c r="G39" s="2683" t="s">
        <v>1547</v>
      </c>
      <c r="H39" s="2684"/>
      <c r="I39" s="2684"/>
      <c r="J39" s="2684"/>
      <c r="K39" s="2684"/>
      <c r="L39" s="2684"/>
      <c r="M39" s="2684"/>
      <c r="N39" s="2684"/>
      <c r="O39" s="2684"/>
      <c r="P39" s="2684"/>
      <c r="Q39" s="2684"/>
    </row>
    <row r="40" spans="6:17" x14ac:dyDescent="0.45">
      <c r="F40" s="1281"/>
      <c r="Q40" s="1282"/>
    </row>
    <row r="41" spans="6:17" x14ac:dyDescent="0.45">
      <c r="F41" s="1281"/>
      <c r="G41" s="1018" t="str">
        <f>IF($N$1="Trong"," - Sổ có…………………trang, đánh số từ trang 01 đến trang……………","")</f>
        <v/>
      </c>
      <c r="Q41" s="1282"/>
    </row>
    <row r="42" spans="6:17" x14ac:dyDescent="0.45">
      <c r="F42" s="1281"/>
      <c r="G42" s="1018" t="str">
        <f>IF($N$1="Trong"," - Ngày tháng mở sổ……………………………………………………….","")</f>
        <v/>
      </c>
      <c r="Q42" s="1282"/>
    </row>
    <row r="43" spans="6:17" x14ac:dyDescent="0.45">
      <c r="F43" s="1281"/>
      <c r="G43" s="1018" t="str">
        <f>IF($N$1="Trong"," - Ngày tháng kết thúc ghi sổ………………………………………………","")</f>
        <v/>
      </c>
      <c r="Q43" s="1282"/>
    </row>
    <row r="44" spans="6:17" x14ac:dyDescent="0.45">
      <c r="F44" s="1281"/>
      <c r="Q44" s="1282"/>
    </row>
    <row r="45" spans="6:17" x14ac:dyDescent="0.45">
      <c r="F45" s="1281"/>
      <c r="Q45" s="1282"/>
    </row>
    <row r="46" spans="6:17" x14ac:dyDescent="0.45">
      <c r="F46" s="1281"/>
      <c r="Q46" s="1282"/>
    </row>
    <row r="47" spans="6:17" x14ac:dyDescent="0.45">
      <c r="F47" s="1281"/>
      <c r="Q47" s="1282"/>
    </row>
    <row r="48" spans="6:17" x14ac:dyDescent="0.45">
      <c r="F48" s="1281"/>
      <c r="K48" s="2685" t="str">
        <f>IF($N$1="Trong",KB_Den,"")</f>
        <v/>
      </c>
      <c r="L48" s="2685"/>
      <c r="M48" s="2685"/>
      <c r="N48" s="2685"/>
      <c r="O48" s="2685"/>
      <c r="Q48" s="1282"/>
    </row>
    <row r="49" spans="6:17" x14ac:dyDescent="0.45">
      <c r="F49" s="1285"/>
      <c r="G49" s="1286" t="str">
        <f>IF($N$1="Trong","Người ghi sổ","")</f>
        <v/>
      </c>
      <c r="H49" s="1287"/>
      <c r="I49" s="1287"/>
      <c r="J49" s="1286" t="str">
        <f>IF($N$1="Trong","Kế toán trưởng","")</f>
        <v/>
      </c>
      <c r="K49" s="1287"/>
      <c r="L49" s="1287"/>
      <c r="M49" s="1286" t="str">
        <f>IF($N$1="Trong","Thủ trưởng đơn vị","")</f>
        <v/>
      </c>
      <c r="N49" s="1287"/>
      <c r="O49" s="1287"/>
      <c r="P49" s="1287"/>
      <c r="Q49" s="1288"/>
    </row>
    <row r="50" spans="6:17" x14ac:dyDescent="0.45">
      <c r="F50" s="1279"/>
      <c r="G50" s="1289" t="str">
        <f>IF($N$1="Trong","Ký","")</f>
        <v/>
      </c>
      <c r="H50" s="1279"/>
      <c r="I50" s="1279"/>
      <c r="J50" s="1289" t="str">
        <f>IF($N$1="Trong","Ký","")</f>
        <v/>
      </c>
      <c r="K50" s="1279"/>
      <c r="L50" s="1279"/>
      <c r="M50" s="1289" t="str">
        <f>IF($N$1="Trong","Ký, đóng dấu","")</f>
        <v/>
      </c>
      <c r="N50" s="1279"/>
      <c r="O50" s="1279"/>
      <c r="P50" s="1279"/>
      <c r="Q50" s="1279"/>
    </row>
    <row r="55" spans="6:17" x14ac:dyDescent="0.45">
      <c r="G55" s="1018" t="str">
        <f>IF($N$1="Trong","Họ, tên:………………","")</f>
        <v/>
      </c>
      <c r="J55" s="1018" t="str">
        <f>IF($N$1="Trong","Họ, tên:………………","")</f>
        <v/>
      </c>
      <c r="M55" s="1018" t="str">
        <f>IF($N$1="Trong","Họ, tên:………………","")</f>
        <v/>
      </c>
    </row>
    <row r="294" spans="6:17" x14ac:dyDescent="0.45">
      <c r="F294" s="1878"/>
      <c r="G294" s="1878"/>
      <c r="H294" s="1878"/>
      <c r="I294" s="1878"/>
      <c r="J294" s="1878"/>
      <c r="K294" s="1878"/>
      <c r="L294" s="1878"/>
      <c r="M294" s="1879" t="s">
        <v>806</v>
      </c>
      <c r="N294" s="1823" t="s">
        <v>1463</v>
      </c>
      <c r="O294" s="1878"/>
      <c r="P294" s="1878"/>
      <c r="Q294" s="1878"/>
    </row>
    <row r="295" spans="6:17" x14ac:dyDescent="0.45">
      <c r="F295" s="1878"/>
      <c r="G295" s="1878"/>
      <c r="H295" s="1878"/>
      <c r="I295" s="1878"/>
      <c r="J295" s="1878"/>
      <c r="K295" s="1878"/>
      <c r="L295" s="1878"/>
      <c r="M295" s="1878"/>
      <c r="N295" s="1878"/>
      <c r="O295" s="1878"/>
      <c r="P295" s="1878"/>
      <c r="Q295" s="1878"/>
    </row>
    <row r="297" spans="6:17" ht="16.5" thickBot="1" x14ac:dyDescent="0.5"/>
    <row r="298" spans="6:17" ht="16.5" thickTop="1" x14ac:dyDescent="0.45">
      <c r="F298" s="1290"/>
      <c r="G298" s="1291"/>
      <c r="H298" s="1291"/>
      <c r="I298" s="1291"/>
      <c r="J298" s="1291"/>
      <c r="K298" s="1291"/>
      <c r="L298" s="1291"/>
      <c r="M298" s="1291"/>
      <c r="N298" s="1291"/>
      <c r="O298" s="1291"/>
      <c r="P298" s="1291"/>
      <c r="Q298" s="1292"/>
    </row>
    <row r="299" spans="6:17" x14ac:dyDescent="0.45">
      <c r="F299" s="1143"/>
      <c r="G299" s="1229" t="str">
        <f>"Tên công ty: "&amp;KB_CTy</f>
        <v xml:space="preserve">Tên công ty: </v>
      </c>
      <c r="Q299" s="1144"/>
    </row>
    <row r="300" spans="6:17" x14ac:dyDescent="0.45">
      <c r="F300" s="1143"/>
      <c r="G300" s="1229" t="str">
        <f>"Mã số thuế: "&amp;KB_MST</f>
        <v xml:space="preserve">Mã số thuế: </v>
      </c>
      <c r="Q300" s="1144"/>
    </row>
    <row r="301" spans="6:17" x14ac:dyDescent="0.45">
      <c r="F301" s="1143"/>
      <c r="G301" s="1229" t="str">
        <f>"Địa chỉ: "&amp;KB_DC</f>
        <v xml:space="preserve">Địa chỉ: </v>
      </c>
      <c r="Q301" s="1144"/>
    </row>
    <row r="302" spans="6:17" x14ac:dyDescent="0.45">
      <c r="F302" s="1143"/>
      <c r="G302" s="1229" t="str">
        <f>"Điện thoại: "&amp;KB_DT</f>
        <v xml:space="preserve">Điện thoại: </v>
      </c>
      <c r="Q302" s="1144"/>
    </row>
    <row r="303" spans="6:17" x14ac:dyDescent="0.45">
      <c r="F303" s="1143"/>
      <c r="G303" s="1229" t="str">
        <f>"Fax: "&amp;KB_Fax</f>
        <v xml:space="preserve">Fax: </v>
      </c>
      <c r="Q303" s="1144"/>
    </row>
    <row r="304" spans="6:17" x14ac:dyDescent="0.45">
      <c r="F304" s="1143"/>
      <c r="G304" s="1229" t="str">
        <f>"E-mail: "&amp;KB_Email</f>
        <v xml:space="preserve">E-mail: </v>
      </c>
      <c r="Q304" s="1144"/>
    </row>
    <row r="305" spans="6:17" x14ac:dyDescent="0.45">
      <c r="F305" s="1143"/>
      <c r="Q305" s="1144"/>
    </row>
    <row r="306" spans="6:17" x14ac:dyDescent="0.45">
      <c r="F306" s="1143"/>
      <c r="Q306" s="1144"/>
    </row>
    <row r="307" spans="6:17" x14ac:dyDescent="0.45">
      <c r="F307" s="1143"/>
      <c r="Q307" s="1144"/>
    </row>
    <row r="308" spans="6:17" x14ac:dyDescent="0.45">
      <c r="F308" s="1143"/>
      <c r="Q308" s="1144"/>
    </row>
    <row r="309" spans="6:17" x14ac:dyDescent="0.45">
      <c r="F309" s="1143"/>
      <c r="Q309" s="1144"/>
    </row>
    <row r="310" spans="6:17" x14ac:dyDescent="0.45">
      <c r="F310" s="1143"/>
      <c r="Q310" s="1144"/>
    </row>
    <row r="311" spans="6:17" ht="17.5" x14ac:dyDescent="0.45">
      <c r="F311" s="1143"/>
      <c r="G311" s="2686" t="s">
        <v>800</v>
      </c>
      <c r="H311" s="2686"/>
      <c r="I311" s="2686"/>
      <c r="J311" s="2686"/>
      <c r="K311" s="2686"/>
      <c r="L311" s="2686"/>
      <c r="M311" s="2686"/>
      <c r="N311" s="2686"/>
      <c r="O311" s="2686"/>
      <c r="Q311" s="1144"/>
    </row>
    <row r="312" spans="6:17" ht="17.5" x14ac:dyDescent="0.45">
      <c r="F312" s="1143"/>
      <c r="G312" s="2686" t="str">
        <f>"NĂM "&amp;KB_Nam</f>
        <v>NĂM 2026</v>
      </c>
      <c r="H312" s="2686"/>
      <c r="I312" s="2686"/>
      <c r="J312" s="2686"/>
      <c r="K312" s="2686"/>
      <c r="L312" s="2686"/>
      <c r="M312" s="2686"/>
      <c r="N312" s="2686"/>
      <c r="O312" s="2686"/>
      <c r="Q312" s="1144"/>
    </row>
    <row r="313" spans="6:17" x14ac:dyDescent="0.45">
      <c r="F313" s="1143"/>
      <c r="Q313" s="1144"/>
    </row>
    <row r="314" spans="6:17" x14ac:dyDescent="0.45">
      <c r="F314" s="1143"/>
      <c r="Q314" s="1144"/>
    </row>
    <row r="315" spans="6:17" x14ac:dyDescent="0.45">
      <c r="F315" s="1143"/>
      <c r="Q315" s="1144"/>
    </row>
    <row r="316" spans="6:17" x14ac:dyDescent="0.45">
      <c r="F316" s="1143"/>
      <c r="Q316" s="1144"/>
    </row>
    <row r="317" spans="6:17" hidden="1" x14ac:dyDescent="0.45">
      <c r="F317" s="1143"/>
      <c r="Q317" s="1144"/>
    </row>
    <row r="318" spans="6:17" x14ac:dyDescent="0.45">
      <c r="F318" s="1143"/>
      <c r="Q318" s="1144"/>
    </row>
    <row r="319" spans="6:17" x14ac:dyDescent="0.45">
      <c r="F319" s="1143"/>
      <c r="Q319" s="1144"/>
    </row>
    <row r="320" spans="6:17" x14ac:dyDescent="0.45">
      <c r="F320" s="1143"/>
      <c r="Q320" s="1144"/>
    </row>
    <row r="321" spans="6:17" x14ac:dyDescent="0.45">
      <c r="F321" s="1143"/>
      <c r="Q321" s="1144"/>
    </row>
    <row r="322" spans="6:17" x14ac:dyDescent="0.45">
      <c r="F322" s="1143"/>
      <c r="G322" s="1293" t="s">
        <v>746</v>
      </c>
      <c r="H322" s="2687" t="s">
        <v>801</v>
      </c>
      <c r="I322" s="2687"/>
      <c r="J322" s="2687"/>
      <c r="K322" s="2687"/>
      <c r="L322" s="2687"/>
      <c r="M322" s="2687" t="s">
        <v>22</v>
      </c>
      <c r="N322" s="2687"/>
      <c r="Q322" s="1144"/>
    </row>
    <row r="323" spans="6:17" x14ac:dyDescent="0.45">
      <c r="F323" s="1143"/>
      <c r="G323" s="1294">
        <v>1</v>
      </c>
      <c r="H323" s="2688" t="s">
        <v>3125</v>
      </c>
      <c r="I323" s="2688"/>
      <c r="J323" s="2688"/>
      <c r="K323" s="2688"/>
      <c r="L323" s="2688"/>
      <c r="M323" s="2689"/>
      <c r="N323" s="2689"/>
      <c r="Q323" s="1144"/>
    </row>
    <row r="324" spans="6:17" x14ac:dyDescent="0.45">
      <c r="F324" s="1143"/>
      <c r="G324" s="1295">
        <v>2</v>
      </c>
      <c r="H324" s="2695" t="s">
        <v>3126</v>
      </c>
      <c r="I324" s="2695"/>
      <c r="J324" s="2695"/>
      <c r="K324" s="2695"/>
      <c r="L324" s="2695"/>
      <c r="M324" s="2696"/>
      <c r="N324" s="2696"/>
      <c r="Q324" s="1144"/>
    </row>
    <row r="325" spans="6:17" x14ac:dyDescent="0.45">
      <c r="F325" s="1143"/>
      <c r="G325" s="1295">
        <v>3</v>
      </c>
      <c r="H325" s="2695" t="s">
        <v>802</v>
      </c>
      <c r="I325" s="2695"/>
      <c r="J325" s="2695"/>
      <c r="K325" s="2695"/>
      <c r="L325" s="2695"/>
      <c r="M325" s="2696"/>
      <c r="N325" s="2696"/>
      <c r="Q325" s="1144"/>
    </row>
    <row r="326" spans="6:17" x14ac:dyDescent="0.45">
      <c r="F326" s="1143"/>
      <c r="G326" s="1295">
        <v>4</v>
      </c>
      <c r="H326" s="2695" t="s">
        <v>803</v>
      </c>
      <c r="I326" s="2695"/>
      <c r="J326" s="2695"/>
      <c r="K326" s="2695"/>
      <c r="L326" s="2695"/>
      <c r="M326" s="2696"/>
      <c r="N326" s="2696"/>
      <c r="Q326" s="1144"/>
    </row>
    <row r="327" spans="6:17" x14ac:dyDescent="0.45">
      <c r="F327" s="1143"/>
      <c r="G327" s="1295">
        <v>5</v>
      </c>
      <c r="H327" s="2695" t="s">
        <v>765</v>
      </c>
      <c r="I327" s="2695"/>
      <c r="J327" s="2695"/>
      <c r="K327" s="2695"/>
      <c r="L327" s="2695"/>
      <c r="M327" s="2696"/>
      <c r="N327" s="2696"/>
      <c r="Q327" s="1144"/>
    </row>
    <row r="328" spans="6:17" x14ac:dyDescent="0.45">
      <c r="F328" s="1143"/>
      <c r="G328" s="1295"/>
      <c r="H328" s="2695"/>
      <c r="I328" s="2695"/>
      <c r="J328" s="2695"/>
      <c r="K328" s="2695"/>
      <c r="L328" s="2695"/>
      <c r="M328" s="2696"/>
      <c r="N328" s="2696"/>
      <c r="Q328" s="1144"/>
    </row>
    <row r="329" spans="6:17" x14ac:dyDescent="0.45">
      <c r="F329" s="1143"/>
      <c r="G329" s="1295"/>
      <c r="H329" s="2695"/>
      <c r="I329" s="2695"/>
      <c r="J329" s="2695"/>
      <c r="K329" s="2695"/>
      <c r="L329" s="2695"/>
      <c r="M329" s="2696"/>
      <c r="N329" s="2696"/>
      <c r="Q329" s="1144"/>
    </row>
    <row r="330" spans="6:17" x14ac:dyDescent="0.45">
      <c r="F330" s="1143"/>
      <c r="G330" s="1296"/>
      <c r="H330" s="2696"/>
      <c r="I330" s="2696"/>
      <c r="J330" s="2696"/>
      <c r="K330" s="2696"/>
      <c r="L330" s="2696"/>
      <c r="M330" s="2696"/>
      <c r="N330" s="2696"/>
      <c r="Q330" s="1144"/>
    </row>
    <row r="331" spans="6:17" x14ac:dyDescent="0.45">
      <c r="F331" s="1143"/>
      <c r="G331" s="1296"/>
      <c r="H331" s="2702" t="s">
        <v>804</v>
      </c>
      <c r="I331" s="2703"/>
      <c r="J331" s="2703"/>
      <c r="K331" s="2703"/>
      <c r="L331" s="2704"/>
      <c r="M331" s="2696"/>
      <c r="N331" s="2696"/>
      <c r="Q331" s="1144"/>
    </row>
    <row r="332" spans="6:17" x14ac:dyDescent="0.45">
      <c r="F332" s="1143"/>
      <c r="G332" s="1297"/>
      <c r="H332" s="2705" t="s">
        <v>805</v>
      </c>
      <c r="I332" s="2706"/>
      <c r="J332" s="2706"/>
      <c r="K332" s="2706"/>
      <c r="L332" s="2707"/>
      <c r="M332" s="2708"/>
      <c r="N332" s="2708"/>
      <c r="Q332" s="1144"/>
    </row>
    <row r="333" spans="6:17" x14ac:dyDescent="0.45">
      <c r="F333" s="1143"/>
      <c r="Q333" s="1144"/>
    </row>
    <row r="334" spans="6:17" x14ac:dyDescent="0.45">
      <c r="F334" s="1143"/>
      <c r="Q334" s="1144"/>
    </row>
    <row r="335" spans="6:17" x14ac:dyDescent="0.45">
      <c r="F335" s="1143"/>
      <c r="Q335" s="1144"/>
    </row>
    <row r="336" spans="6:17" x14ac:dyDescent="0.45">
      <c r="F336" s="1143"/>
      <c r="Q336" s="1144"/>
    </row>
    <row r="337" spans="6:17" hidden="1" x14ac:dyDescent="0.45">
      <c r="F337" s="1143"/>
      <c r="Q337" s="1144"/>
    </row>
    <row r="338" spans="6:17" x14ac:dyDescent="0.45">
      <c r="F338" s="1298" t="s">
        <v>807</v>
      </c>
      <c r="Q338" s="1144"/>
    </row>
    <row r="339" spans="6:17" x14ac:dyDescent="0.45">
      <c r="F339" s="1143"/>
      <c r="G339" s="1299" t="s">
        <v>809</v>
      </c>
      <c r="Q339" s="1144"/>
    </row>
    <row r="340" spans="6:17" x14ac:dyDescent="0.45">
      <c r="F340" s="1143"/>
      <c r="G340" s="1299" t="s">
        <v>808</v>
      </c>
      <c r="Q340" s="1144"/>
    </row>
    <row r="341" spans="6:17" x14ac:dyDescent="0.45">
      <c r="F341" s="1143"/>
      <c r="Q341" s="1144"/>
    </row>
    <row r="342" spans="6:17" x14ac:dyDescent="0.45">
      <c r="F342" s="1143"/>
      <c r="M342" s="1300"/>
      <c r="Q342" s="1144"/>
    </row>
    <row r="343" spans="6:17" x14ac:dyDescent="0.45">
      <c r="F343" s="1143"/>
      <c r="M343" s="1301"/>
      <c r="Q343" s="1144"/>
    </row>
    <row r="344" spans="6:17" x14ac:dyDescent="0.45">
      <c r="F344" s="1143"/>
      <c r="M344" s="1300"/>
      <c r="Q344" s="1144"/>
    </row>
    <row r="345" spans="6:17" x14ac:dyDescent="0.45">
      <c r="F345" s="1143"/>
      <c r="M345" s="1300"/>
      <c r="Q345" s="1144"/>
    </row>
    <row r="346" spans="6:17" x14ac:dyDescent="0.45">
      <c r="F346" s="1143"/>
      <c r="M346" s="1300"/>
      <c r="Q346" s="1144"/>
    </row>
    <row r="347" spans="6:17" x14ac:dyDescent="0.45">
      <c r="F347" s="1143"/>
      <c r="M347" s="1300"/>
      <c r="Q347" s="1144"/>
    </row>
    <row r="348" spans="6:17" x14ac:dyDescent="0.45">
      <c r="F348" s="1143"/>
      <c r="M348" s="1300"/>
      <c r="Q348" s="1144"/>
    </row>
    <row r="349" spans="6:17" x14ac:dyDescent="0.45">
      <c r="F349" s="1143"/>
      <c r="Q349" s="1144"/>
    </row>
    <row r="350" spans="6:17" ht="16.5" thickBot="1" x14ac:dyDescent="0.5">
      <c r="F350" s="1302"/>
      <c r="G350" s="1303"/>
      <c r="H350" s="1303"/>
      <c r="I350" s="1303"/>
      <c r="J350" s="1303"/>
      <c r="K350" s="1303"/>
      <c r="L350" s="1303"/>
      <c r="M350" s="1303"/>
      <c r="N350" s="1303"/>
      <c r="O350" s="1303"/>
      <c r="P350" s="1303"/>
      <c r="Q350" s="1304"/>
    </row>
    <row r="351" spans="6:17" ht="16.5" thickTop="1" x14ac:dyDescent="0.45"/>
    <row r="459" spans="7:15" x14ac:dyDescent="0.45">
      <c r="G459" s="2697" t="s">
        <v>810</v>
      </c>
      <c r="H459" s="2697"/>
      <c r="I459" s="2697"/>
      <c r="J459" s="2697"/>
      <c r="K459" s="2697"/>
      <c r="L459" s="2697"/>
      <c r="M459" s="2697"/>
      <c r="N459" s="2697"/>
      <c r="O459" s="2697"/>
    </row>
    <row r="460" spans="7:15" x14ac:dyDescent="0.45">
      <c r="G460" s="2698" t="s">
        <v>823</v>
      </c>
      <c r="H460" s="2698"/>
      <c r="I460" s="2698"/>
      <c r="J460" s="2698"/>
      <c r="K460" s="2698"/>
      <c r="L460" s="2698"/>
      <c r="M460" s="2698"/>
      <c r="N460" s="2698"/>
      <c r="O460" s="2698"/>
    </row>
    <row r="462" spans="7:15" ht="50" customHeight="1" x14ac:dyDescent="0.45">
      <c r="G462" s="2699" t="s">
        <v>811</v>
      </c>
      <c r="H462" s="2699"/>
      <c r="I462" s="2699"/>
      <c r="J462" s="2699"/>
      <c r="K462" s="2699"/>
      <c r="L462" s="2699" t="s">
        <v>812</v>
      </c>
      <c r="M462" s="2699"/>
      <c r="N462" s="2699" t="s">
        <v>813</v>
      </c>
      <c r="O462" s="2699"/>
    </row>
    <row r="463" spans="7:15" x14ac:dyDescent="0.45">
      <c r="G463" s="2700" t="s">
        <v>814</v>
      </c>
      <c r="H463" s="2700"/>
      <c r="I463" s="2700"/>
      <c r="J463" s="2700"/>
      <c r="K463" s="2700"/>
      <c r="L463" s="2701"/>
      <c r="M463" s="2701"/>
      <c r="N463" s="2701"/>
      <c r="O463" s="2701"/>
    </row>
    <row r="464" spans="7:15" x14ac:dyDescent="0.45">
      <c r="G464" s="2713" t="s">
        <v>983</v>
      </c>
      <c r="H464" s="2713"/>
      <c r="I464" s="2713"/>
      <c r="J464" s="2713"/>
      <c r="K464" s="2713"/>
      <c r="L464" s="2714">
        <v>8</v>
      </c>
      <c r="M464" s="2714"/>
      <c r="N464" s="2714">
        <v>15</v>
      </c>
      <c r="O464" s="2714"/>
    </row>
    <row r="465" spans="7:15" ht="24.75" customHeight="1" x14ac:dyDescent="0.45">
      <c r="G465" s="2709" t="s">
        <v>984</v>
      </c>
      <c r="H465" s="2709"/>
      <c r="I465" s="2709"/>
      <c r="J465" s="2709"/>
      <c r="K465" s="2709"/>
      <c r="L465" s="2710">
        <v>7</v>
      </c>
      <c r="M465" s="2710"/>
      <c r="N465" s="2710">
        <v>20</v>
      </c>
      <c r="O465" s="2710"/>
    </row>
    <row r="466" spans="7:15" x14ac:dyDescent="0.45">
      <c r="G466" s="2709" t="s">
        <v>985</v>
      </c>
      <c r="H466" s="2709"/>
      <c r="I466" s="2709"/>
      <c r="J466" s="2709"/>
      <c r="K466" s="2709"/>
      <c r="L466" s="2710">
        <v>7</v>
      </c>
      <c r="M466" s="2710"/>
      <c r="N466" s="2710">
        <v>15</v>
      </c>
      <c r="O466" s="2710"/>
    </row>
    <row r="467" spans="7:15" x14ac:dyDescent="0.45">
      <c r="G467" s="2711" t="s">
        <v>986</v>
      </c>
      <c r="H467" s="2711"/>
      <c r="I467" s="2711"/>
      <c r="J467" s="2711"/>
      <c r="K467" s="2711"/>
      <c r="L467" s="2712">
        <v>6</v>
      </c>
      <c r="M467" s="2712"/>
      <c r="N467" s="2712">
        <v>15</v>
      </c>
      <c r="O467" s="2712"/>
    </row>
    <row r="468" spans="7:15" x14ac:dyDescent="0.45">
      <c r="G468" s="2700" t="s">
        <v>815</v>
      </c>
      <c r="H468" s="2700"/>
      <c r="I468" s="2700"/>
      <c r="J468" s="2700"/>
      <c r="K468" s="2700"/>
      <c r="L468" s="2701"/>
      <c r="M468" s="2701"/>
      <c r="N468" s="2701"/>
      <c r="O468" s="2701"/>
    </row>
    <row r="469" spans="7:15" x14ac:dyDescent="0.45">
      <c r="G469" s="2713" t="s">
        <v>987</v>
      </c>
      <c r="H469" s="2713"/>
      <c r="I469" s="2713"/>
      <c r="J469" s="2713"/>
      <c r="K469" s="2713"/>
      <c r="L469" s="2714">
        <v>7</v>
      </c>
      <c r="M469" s="2714"/>
      <c r="N469" s="2714">
        <v>15</v>
      </c>
      <c r="O469" s="2714"/>
    </row>
    <row r="470" spans="7:15" x14ac:dyDescent="0.45">
      <c r="G470" s="2709" t="s">
        <v>988</v>
      </c>
      <c r="H470" s="2709"/>
      <c r="I470" s="2709"/>
      <c r="J470" s="2709"/>
      <c r="K470" s="2709"/>
      <c r="L470" s="2710">
        <v>5</v>
      </c>
      <c r="M470" s="2710"/>
      <c r="N470" s="2710">
        <v>15</v>
      </c>
      <c r="O470" s="2710"/>
    </row>
    <row r="471" spans="7:15" x14ac:dyDescent="0.45">
      <c r="G471" s="2709" t="s">
        <v>989</v>
      </c>
      <c r="H471" s="2709"/>
      <c r="I471" s="2709"/>
      <c r="J471" s="2709"/>
      <c r="K471" s="2709"/>
      <c r="L471" s="2710">
        <v>6</v>
      </c>
      <c r="M471" s="2710"/>
      <c r="N471" s="2710">
        <v>15</v>
      </c>
      <c r="O471" s="2710"/>
    </row>
    <row r="472" spans="7:15" x14ac:dyDescent="0.45">
      <c r="G472" s="2709" t="s">
        <v>990</v>
      </c>
      <c r="H472" s="2709"/>
      <c r="I472" s="2709"/>
      <c r="J472" s="2709"/>
      <c r="K472" s="2709"/>
      <c r="L472" s="2710">
        <v>6</v>
      </c>
      <c r="M472" s="2710"/>
      <c r="N472" s="2710">
        <v>15</v>
      </c>
      <c r="O472" s="2710"/>
    </row>
    <row r="473" spans="7:15" x14ac:dyDescent="0.45">
      <c r="G473" s="2709" t="s">
        <v>991</v>
      </c>
      <c r="H473" s="2709"/>
      <c r="I473" s="2709"/>
      <c r="J473" s="2709"/>
      <c r="K473" s="2709"/>
      <c r="L473" s="2710">
        <v>6</v>
      </c>
      <c r="M473" s="2710"/>
      <c r="N473" s="2710">
        <v>15</v>
      </c>
      <c r="O473" s="2710"/>
    </row>
    <row r="474" spans="7:15" ht="27.75" customHeight="1" x14ac:dyDescent="0.45">
      <c r="G474" s="2709" t="s">
        <v>992</v>
      </c>
      <c r="H474" s="2709"/>
      <c r="I474" s="2709"/>
      <c r="J474" s="2709"/>
      <c r="K474" s="2709"/>
      <c r="L474" s="2710">
        <v>7</v>
      </c>
      <c r="M474" s="2710"/>
      <c r="N474" s="2710">
        <v>15</v>
      </c>
      <c r="O474" s="2710"/>
    </row>
    <row r="475" spans="7:15" x14ac:dyDescent="0.45">
      <c r="G475" s="2709" t="s">
        <v>993</v>
      </c>
      <c r="H475" s="2709"/>
      <c r="I475" s="2709"/>
      <c r="J475" s="2709"/>
      <c r="K475" s="2709"/>
      <c r="L475" s="2710">
        <v>6</v>
      </c>
      <c r="M475" s="2710"/>
      <c r="N475" s="2710">
        <v>15</v>
      </c>
      <c r="O475" s="2710"/>
    </row>
    <row r="476" spans="7:15" ht="27.75" customHeight="1" x14ac:dyDescent="0.45">
      <c r="G476" s="2709" t="s">
        <v>994</v>
      </c>
      <c r="H476" s="2709"/>
      <c r="I476" s="2709"/>
      <c r="J476" s="2709"/>
      <c r="K476" s="2709"/>
      <c r="L476" s="2710">
        <v>10</v>
      </c>
      <c r="M476" s="2710"/>
      <c r="N476" s="2710">
        <v>20</v>
      </c>
      <c r="O476" s="2710"/>
    </row>
    <row r="477" spans="7:15" ht="28.5" customHeight="1" x14ac:dyDescent="0.45">
      <c r="G477" s="2709" t="s">
        <v>995</v>
      </c>
      <c r="H477" s="2709"/>
      <c r="I477" s="2709"/>
      <c r="J477" s="2709"/>
      <c r="K477" s="2709"/>
      <c r="L477" s="2710">
        <v>5</v>
      </c>
      <c r="M477" s="2710"/>
      <c r="N477" s="2710">
        <v>15</v>
      </c>
      <c r="O477" s="2710"/>
    </row>
    <row r="478" spans="7:15" ht="25.5" customHeight="1" x14ac:dyDescent="0.45">
      <c r="G478" s="2709" t="s">
        <v>997</v>
      </c>
      <c r="H478" s="2709"/>
      <c r="I478" s="2709"/>
      <c r="J478" s="2709"/>
      <c r="K478" s="2709"/>
      <c r="L478" s="2710">
        <v>7</v>
      </c>
      <c r="M478" s="2710"/>
      <c r="N478" s="2710">
        <v>15</v>
      </c>
      <c r="O478" s="2710"/>
    </row>
    <row r="479" spans="7:15" x14ac:dyDescent="0.45">
      <c r="G479" s="2709" t="s">
        <v>996</v>
      </c>
      <c r="H479" s="2709"/>
      <c r="I479" s="2709"/>
      <c r="J479" s="2709"/>
      <c r="K479" s="2709"/>
      <c r="L479" s="2710">
        <v>10</v>
      </c>
      <c r="M479" s="2710"/>
      <c r="N479" s="2710">
        <v>15</v>
      </c>
      <c r="O479" s="2710"/>
    </row>
    <row r="480" spans="7:15" x14ac:dyDescent="0.45">
      <c r="G480" s="2709" t="s">
        <v>998</v>
      </c>
      <c r="H480" s="2709"/>
      <c r="I480" s="2709"/>
      <c r="J480" s="2709"/>
      <c r="K480" s="2709"/>
      <c r="L480" s="2710">
        <v>5</v>
      </c>
      <c r="M480" s="2710"/>
      <c r="N480" s="2710">
        <v>10</v>
      </c>
      <c r="O480" s="2710"/>
    </row>
    <row r="481" spans="7:15" x14ac:dyDescent="0.45">
      <c r="G481" s="2709" t="s">
        <v>999</v>
      </c>
      <c r="H481" s="2709"/>
      <c r="I481" s="2709"/>
      <c r="J481" s="2709"/>
      <c r="K481" s="2709"/>
      <c r="L481" s="2710">
        <v>5</v>
      </c>
      <c r="M481" s="2710"/>
      <c r="N481" s="2710">
        <v>15</v>
      </c>
      <c r="O481" s="2710"/>
    </row>
    <row r="482" spans="7:15" ht="24.75" customHeight="1" x14ac:dyDescent="0.45">
      <c r="G482" s="2709" t="s">
        <v>1000</v>
      </c>
      <c r="H482" s="2709"/>
      <c r="I482" s="2709"/>
      <c r="J482" s="2709"/>
      <c r="K482" s="2709"/>
      <c r="L482" s="2710">
        <v>7</v>
      </c>
      <c r="M482" s="2710"/>
      <c r="N482" s="2710">
        <v>15</v>
      </c>
      <c r="O482" s="2710"/>
    </row>
    <row r="483" spans="7:15" x14ac:dyDescent="0.45">
      <c r="G483" s="2709" t="s">
        <v>1001</v>
      </c>
      <c r="H483" s="2709"/>
      <c r="I483" s="2709"/>
      <c r="J483" s="2709"/>
      <c r="K483" s="2709"/>
      <c r="L483" s="2710">
        <v>6</v>
      </c>
      <c r="M483" s="2710"/>
      <c r="N483" s="2710">
        <v>15</v>
      </c>
      <c r="O483" s="2710"/>
    </row>
    <row r="484" spans="7:15" ht="27" customHeight="1" x14ac:dyDescent="0.45">
      <c r="G484" s="2709" t="s">
        <v>1002</v>
      </c>
      <c r="H484" s="2709"/>
      <c r="I484" s="2709"/>
      <c r="J484" s="2709"/>
      <c r="K484" s="2709"/>
      <c r="L484" s="2710">
        <v>3</v>
      </c>
      <c r="M484" s="2710"/>
      <c r="N484" s="2710">
        <v>15</v>
      </c>
      <c r="O484" s="2710"/>
    </row>
    <row r="485" spans="7:15" x14ac:dyDescent="0.45">
      <c r="G485" s="2709" t="s">
        <v>1003</v>
      </c>
      <c r="H485" s="2709"/>
      <c r="I485" s="2709"/>
      <c r="J485" s="2709"/>
      <c r="K485" s="2709"/>
      <c r="L485" s="2710">
        <v>6</v>
      </c>
      <c r="M485" s="2710"/>
      <c r="N485" s="2710">
        <v>10</v>
      </c>
      <c r="O485" s="2710"/>
    </row>
    <row r="486" spans="7:15" x14ac:dyDescent="0.45">
      <c r="G486" s="2709" t="s">
        <v>1004</v>
      </c>
      <c r="H486" s="2709"/>
      <c r="I486" s="2709"/>
      <c r="J486" s="2709"/>
      <c r="K486" s="2709"/>
      <c r="L486" s="2710">
        <v>5</v>
      </c>
      <c r="M486" s="2710"/>
      <c r="N486" s="2710">
        <v>12</v>
      </c>
      <c r="O486" s="2710"/>
    </row>
    <row r="487" spans="7:15" x14ac:dyDescent="0.45">
      <c r="G487" s="2709" t="s">
        <v>1005</v>
      </c>
      <c r="H487" s="2709"/>
      <c r="I487" s="2709"/>
      <c r="J487" s="2709"/>
      <c r="K487" s="2709"/>
      <c r="L487" s="2710">
        <v>10</v>
      </c>
      <c r="M487" s="2710"/>
      <c r="N487" s="2710">
        <v>20</v>
      </c>
      <c r="O487" s="2710"/>
    </row>
    <row r="488" spans="7:15" ht="24.75" customHeight="1" x14ac:dyDescent="0.45">
      <c r="G488" s="2709" t="s">
        <v>1006</v>
      </c>
      <c r="H488" s="2709"/>
      <c r="I488" s="2709"/>
      <c r="J488" s="2709"/>
      <c r="K488" s="2709"/>
      <c r="L488" s="2710">
        <v>7</v>
      </c>
      <c r="M488" s="2710"/>
      <c r="N488" s="2710">
        <v>10</v>
      </c>
      <c r="O488" s="2710"/>
    </row>
    <row r="489" spans="7:15" x14ac:dyDescent="0.45">
      <c r="G489" s="2709" t="s">
        <v>1007</v>
      </c>
      <c r="H489" s="2709"/>
      <c r="I489" s="2709"/>
      <c r="J489" s="2709"/>
      <c r="K489" s="2709"/>
      <c r="L489" s="2710">
        <v>8</v>
      </c>
      <c r="M489" s="2710"/>
      <c r="N489" s="2710">
        <v>15</v>
      </c>
      <c r="O489" s="2710"/>
    </row>
    <row r="490" spans="7:15" x14ac:dyDescent="0.45">
      <c r="G490" s="2711" t="s">
        <v>1008</v>
      </c>
      <c r="H490" s="2711"/>
      <c r="I490" s="2711"/>
      <c r="J490" s="2711"/>
      <c r="K490" s="2711"/>
      <c r="L490" s="2712">
        <v>10</v>
      </c>
      <c r="M490" s="2712"/>
      <c r="N490" s="2712">
        <v>20</v>
      </c>
      <c r="O490" s="2712"/>
    </row>
    <row r="491" spans="7:15" x14ac:dyDescent="0.45">
      <c r="G491" s="2700" t="s">
        <v>816</v>
      </c>
      <c r="H491" s="2700"/>
      <c r="I491" s="2700"/>
      <c r="J491" s="2700"/>
      <c r="K491" s="2700"/>
      <c r="L491" s="2701"/>
      <c r="M491" s="2701"/>
      <c r="N491" s="2701"/>
      <c r="O491" s="2701"/>
    </row>
    <row r="492" spans="7:15" ht="22.5" customHeight="1" x14ac:dyDescent="0.45">
      <c r="G492" s="2713" t="s">
        <v>1009</v>
      </c>
      <c r="H492" s="2713"/>
      <c r="I492" s="2713"/>
      <c r="J492" s="2713"/>
      <c r="K492" s="2713"/>
      <c r="L492" s="2714">
        <v>5</v>
      </c>
      <c r="M492" s="2714"/>
      <c r="N492" s="2714">
        <v>10</v>
      </c>
      <c r="O492" s="2714"/>
    </row>
    <row r="493" spans="7:15" x14ac:dyDescent="0.45">
      <c r="G493" s="2709" t="s">
        <v>1010</v>
      </c>
      <c r="H493" s="2709"/>
      <c r="I493" s="2709"/>
      <c r="J493" s="2709"/>
      <c r="K493" s="2709"/>
      <c r="L493" s="2710">
        <v>6</v>
      </c>
      <c r="M493" s="2710"/>
      <c r="N493" s="2710">
        <v>10</v>
      </c>
      <c r="O493" s="2710"/>
    </row>
    <row r="494" spans="7:15" x14ac:dyDescent="0.45">
      <c r="G494" s="2709" t="s">
        <v>1011</v>
      </c>
      <c r="H494" s="2709"/>
      <c r="I494" s="2709"/>
      <c r="J494" s="2709"/>
      <c r="K494" s="2709"/>
      <c r="L494" s="2710">
        <v>5</v>
      </c>
      <c r="M494" s="2710"/>
      <c r="N494" s="2710">
        <v>10</v>
      </c>
      <c r="O494" s="2710"/>
    </row>
    <row r="495" spans="7:15" x14ac:dyDescent="0.45">
      <c r="G495" s="2709" t="s">
        <v>1012</v>
      </c>
      <c r="H495" s="2709"/>
      <c r="I495" s="2709"/>
      <c r="J495" s="2709"/>
      <c r="K495" s="2709"/>
      <c r="L495" s="2710">
        <v>6</v>
      </c>
      <c r="M495" s="2710"/>
      <c r="N495" s="2710">
        <v>10</v>
      </c>
      <c r="O495" s="2710"/>
    </row>
    <row r="496" spans="7:15" x14ac:dyDescent="0.45">
      <c r="G496" s="2709" t="s">
        <v>1013</v>
      </c>
      <c r="H496" s="2709"/>
      <c r="I496" s="2709"/>
      <c r="J496" s="2709"/>
      <c r="K496" s="2709"/>
      <c r="L496" s="2710">
        <v>6</v>
      </c>
      <c r="M496" s="2710"/>
      <c r="N496" s="2710">
        <v>10</v>
      </c>
      <c r="O496" s="2710"/>
    </row>
    <row r="497" spans="7:15" x14ac:dyDescent="0.45">
      <c r="G497" s="2709" t="s">
        <v>1014</v>
      </c>
      <c r="H497" s="2709"/>
      <c r="I497" s="2709"/>
      <c r="J497" s="2709"/>
      <c r="K497" s="2709"/>
      <c r="L497" s="2710">
        <v>5</v>
      </c>
      <c r="M497" s="2710"/>
      <c r="N497" s="2710">
        <v>10</v>
      </c>
      <c r="O497" s="2710"/>
    </row>
    <row r="498" spans="7:15" x14ac:dyDescent="0.45">
      <c r="G498" s="2709" t="s">
        <v>1015</v>
      </c>
      <c r="H498" s="2709"/>
      <c r="I498" s="2709"/>
      <c r="J498" s="2709"/>
      <c r="K498" s="2709"/>
      <c r="L498" s="2710">
        <v>6</v>
      </c>
      <c r="M498" s="2710"/>
      <c r="N498" s="2710">
        <v>10</v>
      </c>
      <c r="O498" s="2710"/>
    </row>
    <row r="499" spans="7:15" x14ac:dyDescent="0.45">
      <c r="G499" s="2711" t="s">
        <v>1016</v>
      </c>
      <c r="H499" s="2711"/>
      <c r="I499" s="2711"/>
      <c r="J499" s="2711"/>
      <c r="K499" s="2711"/>
      <c r="L499" s="2712">
        <v>2</v>
      </c>
      <c r="M499" s="2712"/>
      <c r="N499" s="2712">
        <v>5</v>
      </c>
      <c r="O499" s="2712"/>
    </row>
    <row r="500" spans="7:15" x14ac:dyDescent="0.45">
      <c r="G500" s="2700" t="s">
        <v>817</v>
      </c>
      <c r="H500" s="2700"/>
      <c r="I500" s="2700"/>
      <c r="J500" s="2700"/>
      <c r="K500" s="2700"/>
      <c r="L500" s="2701"/>
      <c r="M500" s="2701"/>
      <c r="N500" s="2701"/>
      <c r="O500" s="2701"/>
    </row>
    <row r="501" spans="7:15" x14ac:dyDescent="0.45">
      <c r="G501" s="2713" t="s">
        <v>1017</v>
      </c>
      <c r="H501" s="2713"/>
      <c r="I501" s="2713"/>
      <c r="J501" s="2713"/>
      <c r="K501" s="2713"/>
      <c r="L501" s="2714">
        <v>6</v>
      </c>
      <c r="M501" s="2714"/>
      <c r="N501" s="2714">
        <v>10</v>
      </c>
      <c r="O501" s="2714"/>
    </row>
    <row r="502" spans="7:15" x14ac:dyDescent="0.45">
      <c r="G502" s="2709" t="s">
        <v>1018</v>
      </c>
      <c r="H502" s="2709"/>
      <c r="I502" s="2709"/>
      <c r="J502" s="2709"/>
      <c r="K502" s="2709"/>
      <c r="L502" s="2710">
        <v>7</v>
      </c>
      <c r="M502" s="2710"/>
      <c r="N502" s="2710">
        <v>15</v>
      </c>
      <c r="O502" s="2710"/>
    </row>
    <row r="503" spans="7:15" x14ac:dyDescent="0.45">
      <c r="G503" s="2709" t="s">
        <v>1019</v>
      </c>
      <c r="H503" s="2709"/>
      <c r="I503" s="2709"/>
      <c r="J503" s="2709"/>
      <c r="K503" s="2709"/>
      <c r="L503" s="2710">
        <v>7</v>
      </c>
      <c r="M503" s="2710"/>
      <c r="N503" s="2710">
        <v>15</v>
      </c>
      <c r="O503" s="2710"/>
    </row>
    <row r="504" spans="7:15" x14ac:dyDescent="0.45">
      <c r="G504" s="2709" t="s">
        <v>1020</v>
      </c>
      <c r="H504" s="2709"/>
      <c r="I504" s="2709"/>
      <c r="J504" s="2709"/>
      <c r="K504" s="2709"/>
      <c r="L504" s="2710">
        <v>8</v>
      </c>
      <c r="M504" s="2710"/>
      <c r="N504" s="2710">
        <v>20</v>
      </c>
      <c r="O504" s="2710"/>
    </row>
    <row r="505" spans="7:15" x14ac:dyDescent="0.45">
      <c r="G505" s="2709" t="s">
        <v>1021</v>
      </c>
      <c r="H505" s="2709"/>
      <c r="I505" s="2709"/>
      <c r="J505" s="2709"/>
      <c r="K505" s="2709"/>
      <c r="L505" s="2710">
        <v>10</v>
      </c>
      <c r="M505" s="2710"/>
      <c r="N505" s="2710">
        <v>30</v>
      </c>
      <c r="O505" s="2710"/>
    </row>
    <row r="506" spans="7:15" x14ac:dyDescent="0.45">
      <c r="G506" s="2709" t="s">
        <v>1022</v>
      </c>
      <c r="H506" s="2709"/>
      <c r="I506" s="2709"/>
      <c r="J506" s="2709"/>
      <c r="K506" s="2709"/>
      <c r="L506" s="2710">
        <v>6</v>
      </c>
      <c r="M506" s="2710"/>
      <c r="N506" s="2710">
        <v>10</v>
      </c>
      <c r="O506" s="2710"/>
    </row>
    <row r="507" spans="7:15" x14ac:dyDescent="0.45">
      <c r="G507" s="2711" t="s">
        <v>1023</v>
      </c>
      <c r="H507" s="2711"/>
      <c r="I507" s="2711"/>
      <c r="J507" s="2711"/>
      <c r="K507" s="2711"/>
      <c r="L507" s="2712">
        <v>6</v>
      </c>
      <c r="M507" s="2712"/>
      <c r="N507" s="2712">
        <v>10</v>
      </c>
      <c r="O507" s="2712"/>
    </row>
    <row r="508" spans="7:15" x14ac:dyDescent="0.45">
      <c r="G508" s="2700" t="s">
        <v>818</v>
      </c>
      <c r="H508" s="2700"/>
      <c r="I508" s="2700"/>
      <c r="J508" s="2700"/>
      <c r="K508" s="2700"/>
      <c r="L508" s="2701"/>
      <c r="M508" s="2701"/>
      <c r="N508" s="2701"/>
      <c r="O508" s="2701"/>
    </row>
    <row r="509" spans="7:15" x14ac:dyDescent="0.45">
      <c r="G509" s="2713" t="s">
        <v>1024</v>
      </c>
      <c r="H509" s="2713"/>
      <c r="I509" s="2713"/>
      <c r="J509" s="2713"/>
      <c r="K509" s="2713"/>
      <c r="L509" s="2714">
        <v>5</v>
      </c>
      <c r="M509" s="2714"/>
      <c r="N509" s="2714">
        <v>8</v>
      </c>
      <c r="O509" s="2714"/>
    </row>
    <row r="510" spans="7:15" ht="27" customHeight="1" x14ac:dyDescent="0.45">
      <c r="G510" s="2709" t="s">
        <v>1025</v>
      </c>
      <c r="H510" s="2709"/>
      <c r="I510" s="2709"/>
      <c r="J510" s="2709"/>
      <c r="K510" s="2709"/>
      <c r="L510" s="2710">
        <v>3</v>
      </c>
      <c r="M510" s="2710"/>
      <c r="N510" s="2710">
        <v>8</v>
      </c>
      <c r="O510" s="2710"/>
    </row>
    <row r="511" spans="7:15" x14ac:dyDescent="0.45">
      <c r="G511" s="2711" t="s">
        <v>1026</v>
      </c>
      <c r="H511" s="2711"/>
      <c r="I511" s="2711"/>
      <c r="J511" s="2711"/>
      <c r="K511" s="2711"/>
      <c r="L511" s="2712">
        <v>5</v>
      </c>
      <c r="M511" s="2712"/>
      <c r="N511" s="2712">
        <v>10</v>
      </c>
      <c r="O511" s="2712"/>
    </row>
    <row r="512" spans="7:15" x14ac:dyDescent="0.45">
      <c r="G512" s="2700" t="s">
        <v>819</v>
      </c>
      <c r="H512" s="2700"/>
      <c r="I512" s="2700"/>
      <c r="J512" s="2700"/>
      <c r="K512" s="2700"/>
      <c r="L512" s="2701"/>
      <c r="M512" s="2701"/>
      <c r="N512" s="2701"/>
      <c r="O512" s="2701"/>
    </row>
    <row r="513" spans="7:15" x14ac:dyDescent="0.45">
      <c r="G513" s="2713" t="s">
        <v>1027</v>
      </c>
      <c r="H513" s="2713"/>
      <c r="I513" s="2713"/>
      <c r="J513" s="2713"/>
      <c r="K513" s="2713"/>
      <c r="L513" s="2714">
        <v>25</v>
      </c>
      <c r="M513" s="2714"/>
      <c r="N513" s="2714">
        <v>50</v>
      </c>
      <c r="O513" s="2714"/>
    </row>
    <row r="514" spans="7:15" ht="24.75" customHeight="1" x14ac:dyDescent="0.45">
      <c r="G514" s="2709" t="s">
        <v>1028</v>
      </c>
      <c r="H514" s="2709"/>
      <c r="I514" s="2709"/>
      <c r="J514" s="2709"/>
      <c r="K514" s="2709"/>
      <c r="L514" s="2710">
        <v>6</v>
      </c>
      <c r="M514" s="2710"/>
      <c r="N514" s="2710">
        <v>25</v>
      </c>
      <c r="O514" s="2710"/>
    </row>
    <row r="515" spans="7:15" x14ac:dyDescent="0.45">
      <c r="G515" s="2709" t="s">
        <v>1029</v>
      </c>
      <c r="H515" s="2709"/>
      <c r="I515" s="2709"/>
      <c r="J515" s="2709"/>
      <c r="K515" s="2709"/>
      <c r="L515" s="2710">
        <v>6</v>
      </c>
      <c r="M515" s="2710"/>
      <c r="N515" s="2710">
        <v>25</v>
      </c>
      <c r="O515" s="2710"/>
    </row>
    <row r="516" spans="7:15" ht="29.25" customHeight="1" x14ac:dyDescent="0.45">
      <c r="G516" s="2709" t="s">
        <v>1031</v>
      </c>
      <c r="H516" s="2709"/>
      <c r="I516" s="2709"/>
      <c r="J516" s="2709"/>
      <c r="K516" s="2709"/>
      <c r="L516" s="2710">
        <v>5</v>
      </c>
      <c r="M516" s="2710"/>
      <c r="N516" s="2710">
        <v>20</v>
      </c>
      <c r="O516" s="2710"/>
    </row>
    <row r="517" spans="7:15" x14ac:dyDescent="0.45">
      <c r="G517" s="2709" t="s">
        <v>1030</v>
      </c>
      <c r="H517" s="2709"/>
      <c r="I517" s="2709"/>
      <c r="J517" s="2709"/>
      <c r="K517" s="2709"/>
      <c r="L517" s="2710">
        <v>6</v>
      </c>
      <c r="M517" s="2710"/>
      <c r="N517" s="2710">
        <v>30</v>
      </c>
      <c r="O517" s="2710"/>
    </row>
    <row r="518" spans="7:15" x14ac:dyDescent="0.45">
      <c r="G518" s="2709" t="s">
        <v>1032</v>
      </c>
      <c r="H518" s="2709"/>
      <c r="I518" s="2709"/>
      <c r="J518" s="2709"/>
      <c r="K518" s="2709"/>
      <c r="L518" s="2710">
        <v>10</v>
      </c>
      <c r="M518" s="2710"/>
      <c r="N518" s="2710">
        <v>40</v>
      </c>
      <c r="O518" s="2710"/>
    </row>
    <row r="519" spans="7:15" x14ac:dyDescent="0.45">
      <c r="G519" s="2711" t="s">
        <v>1033</v>
      </c>
      <c r="H519" s="2711"/>
      <c r="I519" s="2711"/>
      <c r="J519" s="2711"/>
      <c r="K519" s="2711"/>
      <c r="L519" s="2712">
        <v>5</v>
      </c>
      <c r="M519" s="2712"/>
      <c r="N519" s="2712">
        <v>10</v>
      </c>
      <c r="O519" s="2712"/>
    </row>
    <row r="520" spans="7:15" x14ac:dyDescent="0.45">
      <c r="G520" s="2700" t="s">
        <v>820</v>
      </c>
      <c r="H520" s="2700"/>
      <c r="I520" s="2700"/>
      <c r="J520" s="2700"/>
      <c r="K520" s="2700"/>
      <c r="L520" s="2701"/>
      <c r="M520" s="2701"/>
      <c r="N520" s="2701"/>
      <c r="O520" s="2701"/>
    </row>
    <row r="521" spans="7:15" x14ac:dyDescent="0.45">
      <c r="G521" s="2713" t="s">
        <v>1034</v>
      </c>
      <c r="H521" s="2713"/>
      <c r="I521" s="2713"/>
      <c r="J521" s="2713"/>
      <c r="K521" s="2713"/>
      <c r="L521" s="2714">
        <v>4</v>
      </c>
      <c r="M521" s="2714"/>
      <c r="N521" s="2714">
        <v>15</v>
      </c>
      <c r="O521" s="2714"/>
    </row>
    <row r="522" spans="7:15" ht="27" customHeight="1" x14ac:dyDescent="0.45">
      <c r="G522" s="2709" t="s">
        <v>1035</v>
      </c>
      <c r="H522" s="2709"/>
      <c r="I522" s="2709"/>
      <c r="J522" s="2709"/>
      <c r="K522" s="2709"/>
      <c r="L522" s="2710">
        <v>6</v>
      </c>
      <c r="M522" s="2710"/>
      <c r="N522" s="2710">
        <v>40</v>
      </c>
      <c r="O522" s="2710"/>
    </row>
    <row r="523" spans="7:15" x14ac:dyDescent="0.45">
      <c r="G523" s="2711" t="s">
        <v>1036</v>
      </c>
      <c r="H523" s="2711"/>
      <c r="I523" s="2711"/>
      <c r="J523" s="2711"/>
      <c r="K523" s="2711"/>
      <c r="L523" s="2712">
        <v>2</v>
      </c>
      <c r="M523" s="2712"/>
      <c r="N523" s="2712">
        <v>8</v>
      </c>
      <c r="O523" s="2712"/>
    </row>
    <row r="524" spans="7:15" ht="24.75" customHeight="1" x14ac:dyDescent="0.45">
      <c r="G524" s="2700" t="s">
        <v>821</v>
      </c>
      <c r="H524" s="2700"/>
      <c r="I524" s="2700"/>
      <c r="J524" s="2700"/>
      <c r="K524" s="2700"/>
      <c r="L524" s="2701">
        <v>4</v>
      </c>
      <c r="M524" s="2701"/>
      <c r="N524" s="2701">
        <v>25</v>
      </c>
      <c r="O524" s="2701"/>
    </row>
    <row r="525" spans="7:15" x14ac:dyDescent="0.45">
      <c r="G525" s="2700" t="s">
        <v>822</v>
      </c>
      <c r="H525" s="2700"/>
      <c r="I525" s="2700"/>
      <c r="J525" s="2700"/>
      <c r="K525" s="2700"/>
      <c r="L525" s="2701">
        <v>2</v>
      </c>
      <c r="M525" s="2701"/>
      <c r="N525" s="2701">
        <v>20</v>
      </c>
      <c r="O525" s="2701"/>
    </row>
    <row r="526" spans="7:15" x14ac:dyDescent="0.45">
      <c r="G526" s="2715"/>
      <c r="H526" s="2715"/>
      <c r="I526" s="2715"/>
      <c r="J526" s="2715"/>
      <c r="K526" s="2715"/>
      <c r="L526" s="2716"/>
      <c r="M526" s="2716"/>
      <c r="N526" s="2716"/>
      <c r="O526" s="2716"/>
    </row>
  </sheetData>
  <customSheetViews>
    <customSheetView guid="{8CC598B7-8EB7-4AE3-BEF6-CBCE0253806D}" showGridLines="0" showRowCol="0" hiddenRows="1" state="hidden" topLeftCell="A161">
      <pageMargins left="0.28000000000000003" right="0.26" top="0.42" bottom="0.3" header="0.3" footer="0.3"/>
      <pageSetup paperSize="9" orientation="portrait" r:id="rId1"/>
    </customSheetView>
  </customSheetViews>
  <mergeCells count="235">
    <mergeCell ref="G526:K526"/>
    <mergeCell ref="L526:M526"/>
    <mergeCell ref="N526:O526"/>
    <mergeCell ref="G524:K524"/>
    <mergeCell ref="L524:M524"/>
    <mergeCell ref="N524:O524"/>
    <mergeCell ref="G525:K525"/>
    <mergeCell ref="L525:M525"/>
    <mergeCell ref="N525:O525"/>
    <mergeCell ref="G522:K522"/>
    <mergeCell ref="L522:M522"/>
    <mergeCell ref="N522:O522"/>
    <mergeCell ref="G523:K523"/>
    <mergeCell ref="L523:M523"/>
    <mergeCell ref="N523:O523"/>
    <mergeCell ref="G520:K520"/>
    <mergeCell ref="L520:M520"/>
    <mergeCell ref="N520:O520"/>
    <mergeCell ref="G521:K521"/>
    <mergeCell ref="L521:M521"/>
    <mergeCell ref="N521:O521"/>
    <mergeCell ref="G518:K518"/>
    <mergeCell ref="L518:M518"/>
    <mergeCell ref="N518:O518"/>
    <mergeCell ref="G519:K519"/>
    <mergeCell ref="L519:M519"/>
    <mergeCell ref="N519:O519"/>
    <mergeCell ref="G516:K516"/>
    <mergeCell ref="L516:M516"/>
    <mergeCell ref="N516:O516"/>
    <mergeCell ref="G517:K517"/>
    <mergeCell ref="L517:M517"/>
    <mergeCell ref="N517:O517"/>
    <mergeCell ref="G514:K514"/>
    <mergeCell ref="L514:M514"/>
    <mergeCell ref="N514:O514"/>
    <mergeCell ref="G515:K515"/>
    <mergeCell ref="L515:M515"/>
    <mergeCell ref="N515:O515"/>
    <mergeCell ref="G512:K512"/>
    <mergeCell ref="L512:M512"/>
    <mergeCell ref="N512:O512"/>
    <mergeCell ref="G513:K513"/>
    <mergeCell ref="L513:M513"/>
    <mergeCell ref="N513:O513"/>
    <mergeCell ref="G510:K510"/>
    <mergeCell ref="L510:M510"/>
    <mergeCell ref="N510:O510"/>
    <mergeCell ref="G511:K511"/>
    <mergeCell ref="L511:M511"/>
    <mergeCell ref="N511:O511"/>
    <mergeCell ref="G508:K508"/>
    <mergeCell ref="L508:M508"/>
    <mergeCell ref="N508:O508"/>
    <mergeCell ref="G509:K509"/>
    <mergeCell ref="L509:M509"/>
    <mergeCell ref="N509:O509"/>
    <mergeCell ref="G506:K506"/>
    <mergeCell ref="L506:M506"/>
    <mergeCell ref="N506:O506"/>
    <mergeCell ref="G507:K507"/>
    <mergeCell ref="L507:M507"/>
    <mergeCell ref="N507:O507"/>
    <mergeCell ref="G504:K504"/>
    <mergeCell ref="L504:M504"/>
    <mergeCell ref="N504:O504"/>
    <mergeCell ref="G505:K505"/>
    <mergeCell ref="L505:M505"/>
    <mergeCell ref="N505:O505"/>
    <mergeCell ref="G502:K502"/>
    <mergeCell ref="L502:M502"/>
    <mergeCell ref="N502:O502"/>
    <mergeCell ref="G503:K503"/>
    <mergeCell ref="L503:M503"/>
    <mergeCell ref="N503:O503"/>
    <mergeCell ref="G500:K500"/>
    <mergeCell ref="L500:M500"/>
    <mergeCell ref="N500:O500"/>
    <mergeCell ref="G501:K501"/>
    <mergeCell ref="L501:M501"/>
    <mergeCell ref="N501:O501"/>
    <mergeCell ref="G498:K498"/>
    <mergeCell ref="L498:M498"/>
    <mergeCell ref="N498:O498"/>
    <mergeCell ref="G499:K499"/>
    <mergeCell ref="L499:M499"/>
    <mergeCell ref="N499:O499"/>
    <mergeCell ref="G496:K496"/>
    <mergeCell ref="L496:M496"/>
    <mergeCell ref="N496:O496"/>
    <mergeCell ref="G497:K497"/>
    <mergeCell ref="L497:M497"/>
    <mergeCell ref="N497:O497"/>
    <mergeCell ref="G494:K494"/>
    <mergeCell ref="L494:M494"/>
    <mergeCell ref="N494:O494"/>
    <mergeCell ref="G495:K495"/>
    <mergeCell ref="L495:M495"/>
    <mergeCell ref="N495:O495"/>
    <mergeCell ref="G492:K492"/>
    <mergeCell ref="L492:M492"/>
    <mergeCell ref="N492:O492"/>
    <mergeCell ref="G493:K493"/>
    <mergeCell ref="L493:M493"/>
    <mergeCell ref="N493:O493"/>
    <mergeCell ref="G490:K490"/>
    <mergeCell ref="L490:M490"/>
    <mergeCell ref="N490:O490"/>
    <mergeCell ref="G491:K491"/>
    <mergeCell ref="L491:M491"/>
    <mergeCell ref="N491:O491"/>
    <mergeCell ref="G488:K488"/>
    <mergeCell ref="L488:M488"/>
    <mergeCell ref="N488:O488"/>
    <mergeCell ref="G489:K489"/>
    <mergeCell ref="L489:M489"/>
    <mergeCell ref="N489:O489"/>
    <mergeCell ref="G486:K486"/>
    <mergeCell ref="L486:M486"/>
    <mergeCell ref="N486:O486"/>
    <mergeCell ref="G487:K487"/>
    <mergeCell ref="L487:M487"/>
    <mergeCell ref="N487:O487"/>
    <mergeCell ref="G484:K484"/>
    <mergeCell ref="L484:M484"/>
    <mergeCell ref="N484:O484"/>
    <mergeCell ref="G485:K485"/>
    <mergeCell ref="L485:M485"/>
    <mergeCell ref="N485:O485"/>
    <mergeCell ref="G482:K482"/>
    <mergeCell ref="L482:M482"/>
    <mergeCell ref="N482:O482"/>
    <mergeCell ref="G483:K483"/>
    <mergeCell ref="L483:M483"/>
    <mergeCell ref="N483:O483"/>
    <mergeCell ref="G480:K480"/>
    <mergeCell ref="L480:M480"/>
    <mergeCell ref="N480:O480"/>
    <mergeCell ref="G481:K481"/>
    <mergeCell ref="L481:M481"/>
    <mergeCell ref="N481:O481"/>
    <mergeCell ref="G478:K478"/>
    <mergeCell ref="L478:M478"/>
    <mergeCell ref="N478:O478"/>
    <mergeCell ref="G479:K479"/>
    <mergeCell ref="L479:M479"/>
    <mergeCell ref="N479:O479"/>
    <mergeCell ref="G476:K476"/>
    <mergeCell ref="L476:M476"/>
    <mergeCell ref="N476:O476"/>
    <mergeCell ref="G477:K477"/>
    <mergeCell ref="L477:M477"/>
    <mergeCell ref="N477:O477"/>
    <mergeCell ref="G474:K474"/>
    <mergeCell ref="L474:M474"/>
    <mergeCell ref="N474:O474"/>
    <mergeCell ref="G475:K475"/>
    <mergeCell ref="L475:M475"/>
    <mergeCell ref="N475:O475"/>
    <mergeCell ref="G472:K472"/>
    <mergeCell ref="L472:M472"/>
    <mergeCell ref="N472:O472"/>
    <mergeCell ref="G473:K473"/>
    <mergeCell ref="L473:M473"/>
    <mergeCell ref="N473:O473"/>
    <mergeCell ref="G470:K470"/>
    <mergeCell ref="L470:M470"/>
    <mergeCell ref="N470:O470"/>
    <mergeCell ref="G471:K471"/>
    <mergeCell ref="L471:M471"/>
    <mergeCell ref="N471:O471"/>
    <mergeCell ref="G468:K468"/>
    <mergeCell ref="L468:M468"/>
    <mergeCell ref="N468:O468"/>
    <mergeCell ref="G469:K469"/>
    <mergeCell ref="L469:M469"/>
    <mergeCell ref="N469:O469"/>
    <mergeCell ref="G466:K466"/>
    <mergeCell ref="L466:M466"/>
    <mergeCell ref="N466:O466"/>
    <mergeCell ref="G467:K467"/>
    <mergeCell ref="L467:M467"/>
    <mergeCell ref="N467:O467"/>
    <mergeCell ref="G464:K464"/>
    <mergeCell ref="L464:M464"/>
    <mergeCell ref="N464:O464"/>
    <mergeCell ref="G465:K465"/>
    <mergeCell ref="L465:M465"/>
    <mergeCell ref="N465:O465"/>
    <mergeCell ref="G459:O459"/>
    <mergeCell ref="G460:O460"/>
    <mergeCell ref="G462:K462"/>
    <mergeCell ref="L462:M462"/>
    <mergeCell ref="N462:O462"/>
    <mergeCell ref="G463:K463"/>
    <mergeCell ref="L463:M463"/>
    <mergeCell ref="N463:O463"/>
    <mergeCell ref="H330:L330"/>
    <mergeCell ref="M330:N330"/>
    <mergeCell ref="H331:L331"/>
    <mergeCell ref="M331:N331"/>
    <mergeCell ref="H332:L332"/>
    <mergeCell ref="M332:N332"/>
    <mergeCell ref="H327:L327"/>
    <mergeCell ref="M327:N327"/>
    <mergeCell ref="H328:L328"/>
    <mergeCell ref="M328:N328"/>
    <mergeCell ref="H329:L329"/>
    <mergeCell ref="M329:N329"/>
    <mergeCell ref="H324:L324"/>
    <mergeCell ref="M324:N324"/>
    <mergeCell ref="H325:L325"/>
    <mergeCell ref="M325:N325"/>
    <mergeCell ref="H326:L326"/>
    <mergeCell ref="M326:N326"/>
    <mergeCell ref="H322:L322"/>
    <mergeCell ref="M322:N322"/>
    <mergeCell ref="H323:L323"/>
    <mergeCell ref="M323:N323"/>
    <mergeCell ref="G23:Q26"/>
    <mergeCell ref="G27:Q27"/>
    <mergeCell ref="G29:Q29"/>
    <mergeCell ref="G30:Q30"/>
    <mergeCell ref="G31:Q31"/>
    <mergeCell ref="F36:J36"/>
    <mergeCell ref="G311:O311"/>
    <mergeCell ref="H1:L1"/>
    <mergeCell ref="P1:Q1"/>
    <mergeCell ref="H2:L2"/>
    <mergeCell ref="O2:P2"/>
    <mergeCell ref="G16:Q21"/>
    <mergeCell ref="G22:Q22"/>
    <mergeCell ref="G39:Q39"/>
    <mergeCell ref="K48:O48"/>
    <mergeCell ref="G312:O312"/>
  </mergeCells>
  <conditionalFormatting sqref="F5:Q56">
    <cfRule type="expression" dxfId="5" priority="4">
      <formula>$P$1="Xanh"</formula>
    </cfRule>
    <cfRule type="expression" dxfId="4" priority="5">
      <formula>$P$1="Hồng"</formula>
    </cfRule>
  </conditionalFormatting>
  <conditionalFormatting sqref="F298:Q350">
    <cfRule type="expression" dxfId="3" priority="1">
      <formula>$N$294="Hồng"</formula>
    </cfRule>
    <cfRule type="expression" dxfId="2" priority="2">
      <formula>$N$294="Xanh"</formula>
    </cfRule>
  </conditionalFormatting>
  <dataValidations count="4">
    <dataValidation type="list" allowBlank="1" showInputMessage="1" showErrorMessage="1" sqref="N294" xr:uid="{00000000-0002-0000-0400-000000000000}">
      <formula1>"Xanh,Hồng,Trắng"</formula1>
    </dataValidation>
    <dataValidation type="list" allowBlank="1" showInputMessage="1" showErrorMessage="1" sqref="N1" xr:uid="{00000000-0002-0000-0400-000001000000}">
      <formula1>"Ngoài,Trong"</formula1>
    </dataValidation>
    <dataValidation type="list" allowBlank="1" showInputMessage="1" showErrorMessage="1" sqref="P1:Q1" xr:uid="{00000000-0002-0000-0400-000002000000}">
      <formula1>"Hồng,Xanh,Trắng"</formula1>
    </dataValidation>
    <dataValidation type="list" allowBlank="1" showInputMessage="1" showErrorMessage="1" sqref="K36" xr:uid="{00000000-0002-0000-0400-000003000000}">
      <formula1>"01,02,03,04,05,06,07,08,09,10,11,12"</formula1>
    </dataValidation>
  </dataValidations>
  <pageMargins left="0.28000000000000003" right="0.26" top="0.42" bottom="0.3"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4000000}">
          <x14:formula1>
            <xm:f>TTDN!$AR$2:$AR$15</xm:f>
          </x14:formula1>
          <xm:sqref>H1:L1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3F71-0A08-4D42-9C60-4C81AF1BBA89}">
  <sheetPr codeName="SSACH"/>
  <dimension ref="A1:FM36"/>
  <sheetViews>
    <sheetView showGridLines="0" showRowColHeaders="0" zoomScaleNormal="100" workbookViewId="0">
      <pane ySplit="17" topLeftCell="A18" activePane="bottomLeft" state="frozenSplit"/>
      <selection pane="bottomLeft" activeCell="Q37" sqref="Q37"/>
    </sheetView>
  </sheetViews>
  <sheetFormatPr defaultColWidth="9.26953125" defaultRowHeight="16" x14ac:dyDescent="0.45"/>
  <cols>
    <col min="1" max="1" width="5.6328125" style="1018" customWidth="1"/>
    <col min="2" max="3" width="12.6328125" style="1018" customWidth="1"/>
    <col min="4" max="9" width="2.1796875" style="1018" customWidth="1"/>
    <col min="10" max="10" width="13.453125" style="1018" customWidth="1"/>
    <col min="11" max="13" width="9.26953125" style="1018" customWidth="1"/>
    <col min="14" max="14" width="8.7265625" style="1018" customWidth="1"/>
    <col min="15" max="15" width="8.453125" style="1018" customWidth="1"/>
    <col min="16" max="16" width="9.1796875" style="1018" customWidth="1"/>
    <col min="17" max="17" width="31.453125" style="1018" customWidth="1"/>
    <col min="18" max="18" width="6.26953125" style="1018" customWidth="1"/>
    <col min="19" max="19" width="6.453125" style="1018" customWidth="1"/>
    <col min="20" max="20" width="7.26953125" style="1018" customWidth="1"/>
    <col min="21" max="21" width="14.26953125" style="1018" customWidth="1"/>
    <col min="22" max="22" width="14.7265625" style="1018" customWidth="1"/>
    <col min="23" max="26" width="0" style="1018" hidden="1" customWidth="1"/>
    <col min="27" max="27" width="13.453125" style="1018" hidden="1" customWidth="1"/>
    <col min="28" max="28" width="9.26953125" style="1018" hidden="1" customWidth="1"/>
    <col min="29" max="29" width="10.453125" style="1018" hidden="1" customWidth="1"/>
    <col min="30" max="30" width="9" style="1018" hidden="1" customWidth="1"/>
    <col min="31" max="31" width="9.7265625" style="1018" hidden="1" customWidth="1"/>
    <col min="32" max="32" width="45.81640625" style="1018" hidden="1" customWidth="1"/>
    <col min="33" max="33" width="8.1796875" style="1018" hidden="1" customWidth="1"/>
    <col min="34" max="34" width="18.453125" style="1018" hidden="1" customWidth="1"/>
    <col min="35" max="35" width="18.1796875" style="1018" hidden="1" customWidth="1"/>
    <col min="36" max="36" width="17.453125" style="1018" hidden="1" customWidth="1"/>
    <col min="37" max="37" width="17.54296875" style="1018" hidden="1" customWidth="1"/>
    <col min="38" max="52" width="0" style="1018" hidden="1" customWidth="1"/>
    <col min="53" max="53" width="6.453125" style="1018" hidden="1" customWidth="1"/>
    <col min="54" max="55" width="9" style="1018" hidden="1" customWidth="1"/>
    <col min="56" max="56" width="8.26953125" style="1018" hidden="1" customWidth="1"/>
    <col min="57" max="57" width="34.54296875" style="1018" hidden="1" customWidth="1"/>
    <col min="58" max="58" width="5.7265625" style="1018" hidden="1" customWidth="1"/>
    <col min="59" max="59" width="14.54296875" style="1018" hidden="1" customWidth="1"/>
    <col min="60" max="60" width="14" style="1018" hidden="1" customWidth="1"/>
    <col min="61" max="61" width="12.7265625" style="1018" hidden="1" customWidth="1"/>
    <col min="62" max="62" width="11.7265625" style="1018" hidden="1" customWidth="1"/>
    <col min="63" max="63" width="11.54296875" style="1018" hidden="1" customWidth="1"/>
    <col min="64" max="64" width="12" style="1018" hidden="1" customWidth="1"/>
    <col min="65" max="65" width="11.453125" style="1018" hidden="1" customWidth="1"/>
    <col min="66" max="66" width="5.7265625" style="1018" hidden="1" customWidth="1"/>
    <col min="67" max="67" width="5.54296875" style="1018" hidden="1" customWidth="1"/>
    <col min="68" max="68" width="5.7265625" style="1018" hidden="1" customWidth="1"/>
    <col min="69" max="69" width="5.26953125" style="1018" hidden="1" customWidth="1"/>
    <col min="70" max="78" width="0" style="1018" hidden="1" customWidth="1"/>
    <col min="79" max="82" width="9.26953125" style="1018" hidden="1" customWidth="1"/>
    <col min="83" max="83" width="9" style="1018" hidden="1" customWidth="1"/>
    <col min="84" max="84" width="8.453125" style="1018" hidden="1" customWidth="1"/>
    <col min="85" max="85" width="8" style="1018" hidden="1" customWidth="1"/>
    <col min="86" max="86" width="8.54296875" style="1018" hidden="1" customWidth="1"/>
    <col min="87" max="87" width="28.1796875" style="1018" hidden="1" customWidth="1"/>
    <col min="88" max="88" width="13.7265625" style="1018" hidden="1" customWidth="1"/>
    <col min="89" max="89" width="14.81640625" style="1018" hidden="1" customWidth="1"/>
    <col min="90" max="90" width="13.54296875" style="1018" hidden="1" customWidth="1"/>
    <col min="91" max="91" width="3.7265625" style="1018" hidden="1" customWidth="1"/>
    <col min="92" max="104" width="0" style="1018" hidden="1" customWidth="1"/>
    <col min="105" max="105" width="13.453125" style="1018" hidden="1" customWidth="1"/>
    <col min="106" max="108" width="9.26953125" style="1018" hidden="1" customWidth="1"/>
    <col min="109" max="109" width="8.7265625" style="1018" hidden="1" customWidth="1"/>
    <col min="110" max="110" width="7.7265625" style="1018" hidden="1" customWidth="1"/>
    <col min="111" max="111" width="8.26953125" style="1018" hidden="1" customWidth="1"/>
    <col min="112" max="112" width="31.26953125" style="1018" hidden="1" customWidth="1"/>
    <col min="113" max="113" width="6.81640625" style="1018" hidden="1" customWidth="1"/>
    <col min="114" max="116" width="13.453125" style="1018" hidden="1" customWidth="1"/>
    <col min="117" max="117" width="3.7265625" style="1018" hidden="1" customWidth="1"/>
    <col min="118" max="130" width="0" style="1018" hidden="1" customWidth="1"/>
    <col min="131" max="132" width="9.26953125" style="1018" hidden="1" customWidth="1"/>
    <col min="133" max="133" width="1.7265625" style="1018" hidden="1" customWidth="1"/>
    <col min="134" max="134" width="8.7265625" style="1018" hidden="1" customWidth="1"/>
    <col min="135" max="135" width="8.453125" style="1018" hidden="1" customWidth="1"/>
    <col min="136" max="136" width="8.81640625" style="1018" hidden="1" customWidth="1"/>
    <col min="137" max="137" width="33.453125" style="1018" hidden="1" customWidth="1"/>
    <col min="138" max="138" width="7.7265625" style="1018" hidden="1" customWidth="1"/>
    <col min="139" max="141" width="12.54296875" style="1018" hidden="1" customWidth="1"/>
    <col min="142" max="142" width="13.26953125" style="1018" hidden="1" customWidth="1"/>
    <col min="143" max="143" width="12.26953125" style="1018" hidden="1" customWidth="1"/>
    <col min="144" max="144" width="6.453125" style="1018" hidden="1" customWidth="1"/>
    <col min="145" max="156" width="0" style="1018" hidden="1" customWidth="1"/>
    <col min="157" max="158" width="9.26953125" style="1018" hidden="1" customWidth="1"/>
    <col min="159" max="159" width="2.7265625" style="1018" hidden="1" customWidth="1"/>
    <col min="160" max="160" width="2.54296875" style="1018" hidden="1" customWidth="1"/>
    <col min="161" max="161" width="7.7265625" style="1018" hidden="1" customWidth="1"/>
    <col min="162" max="163" width="8.26953125" style="1018" hidden="1" customWidth="1"/>
    <col min="164" max="164" width="29.453125" style="1018" hidden="1" customWidth="1"/>
    <col min="165" max="165" width="13.26953125" style="1018" hidden="1" customWidth="1"/>
    <col min="166" max="166" width="12" style="1018" hidden="1" customWidth="1"/>
    <col min="167" max="167" width="7" style="1018" hidden="1" customWidth="1"/>
    <col min="168" max="168" width="13.26953125" style="1018" hidden="1" customWidth="1"/>
    <col min="169" max="169" width="6.453125" style="1018" hidden="1" customWidth="1"/>
    <col min="170" max="16384" width="9.26953125" style="1018"/>
  </cols>
  <sheetData>
    <row r="1" spans="1:169" ht="16" customHeight="1" x14ac:dyDescent="0.45">
      <c r="A1" s="1019" t="s">
        <v>5849</v>
      </c>
      <c r="J1" s="1019">
        <v>0</v>
      </c>
      <c r="P1" s="1020"/>
      <c r="AA1" s="1019">
        <v>0</v>
      </c>
      <c r="AE1" s="1020"/>
      <c r="BA1" s="1021">
        <v>0</v>
      </c>
      <c r="BE1" s="1020"/>
      <c r="DA1" s="1019"/>
      <c r="DG1" s="1020"/>
    </row>
    <row r="2" spans="1:169" ht="16" customHeight="1" x14ac:dyDescent="0.45">
      <c r="A2" s="1017"/>
      <c r="J2" s="1019">
        <v>0</v>
      </c>
      <c r="AA2" s="1019">
        <v>0</v>
      </c>
      <c r="BA2" s="1021">
        <v>0</v>
      </c>
      <c r="DA2" s="1019">
        <v>0</v>
      </c>
    </row>
    <row r="3" spans="1:169" ht="16" customHeight="1" x14ac:dyDescent="0.45">
      <c r="J3" s="1019"/>
      <c r="AA3" s="1019"/>
      <c r="BA3" s="1021"/>
      <c r="DA3" s="1019"/>
    </row>
    <row r="4" spans="1:169" ht="16" customHeight="1" x14ac:dyDescent="0.45">
      <c r="J4" s="1019">
        <v>0</v>
      </c>
      <c r="AA4" s="1019">
        <v>0</v>
      </c>
      <c r="BA4" s="1021">
        <v>0</v>
      </c>
      <c r="DA4" s="1019">
        <v>0</v>
      </c>
    </row>
    <row r="5" spans="1:169" ht="16" customHeight="1" x14ac:dyDescent="0.45">
      <c r="N5" s="1027" t="str">
        <f>+CDSPS!C5</f>
        <v xml:space="preserve">Đơn vị : </v>
      </c>
      <c r="T5" s="1022"/>
      <c r="U5" s="1028" t="s">
        <v>1136</v>
      </c>
      <c r="V5" s="1023"/>
      <c r="AC5" s="1027" t="str">
        <f>+CDSPS!C5</f>
        <v xml:space="preserve">Đơn vị : </v>
      </c>
      <c r="AJ5" s="1028" t="s">
        <v>1451</v>
      </c>
      <c r="AK5" s="1024"/>
      <c r="BB5" s="1027" t="str">
        <f>+CDSPS!C5</f>
        <v xml:space="preserve">Đơn vị : </v>
      </c>
      <c r="BJ5" s="1022"/>
      <c r="BK5" s="1022"/>
      <c r="BL5" s="1028" t="s">
        <v>1452</v>
      </c>
      <c r="CE5" s="1027" t="str">
        <f>+CDSPS!C5</f>
        <v xml:space="preserve">Đơn vị : </v>
      </c>
      <c r="CK5" s="1028" t="s">
        <v>1455</v>
      </c>
      <c r="CL5" s="1023"/>
      <c r="CM5" s="1023"/>
      <c r="DE5" s="1027" t="str">
        <f>+CDSPS!C5</f>
        <v xml:space="preserve">Đơn vị : </v>
      </c>
      <c r="DK5" s="1028" t="s">
        <v>1456</v>
      </c>
      <c r="DL5" s="1023"/>
      <c r="DM5" s="1023"/>
      <c r="ED5" s="1027" t="str">
        <f>+CDSPS!$C$5</f>
        <v xml:space="preserve">Đơn vị : </v>
      </c>
      <c r="EJ5" s="1023"/>
      <c r="EK5" s="1028" t="s">
        <v>1453</v>
      </c>
      <c r="EL5" s="1022"/>
      <c r="FE5" s="1027" t="str">
        <f>+CDSPS!$C$5</f>
        <v xml:space="preserve">Đơn vị : </v>
      </c>
      <c r="FJ5" s="1028" t="s">
        <v>1454</v>
      </c>
      <c r="FK5" s="1023"/>
      <c r="FL5" s="1023"/>
      <c r="FM5" s="1023"/>
    </row>
    <row r="6" spans="1:169" ht="16" customHeight="1" x14ac:dyDescent="0.45">
      <c r="N6" s="1027" t="str">
        <f>+CDSPS!C6</f>
        <v xml:space="preserve">Địa chỉ : </v>
      </c>
      <c r="T6" s="1023"/>
      <c r="U6" s="1028" t="s">
        <v>2567</v>
      </c>
      <c r="V6" s="1023"/>
      <c r="AC6" s="1027" t="str">
        <f>+CDSPS!C6</f>
        <v xml:space="preserve">Địa chỉ : </v>
      </c>
      <c r="AJ6" s="1028" t="s">
        <v>2567</v>
      </c>
      <c r="AK6" s="1024"/>
      <c r="BB6" s="1027" t="str">
        <f>+CDSPS!C6</f>
        <v xml:space="preserve">Địa chỉ : </v>
      </c>
      <c r="BJ6" s="1023"/>
      <c r="BK6" s="1023"/>
      <c r="BL6" s="1028" t="s">
        <v>2567</v>
      </c>
      <c r="CE6" s="1027" t="str">
        <f>+CDSPS!C6</f>
        <v xml:space="preserve">Địa chỉ : </v>
      </c>
      <c r="CK6" s="1028" t="s">
        <v>2567</v>
      </c>
      <c r="CL6" s="1023"/>
      <c r="CM6" s="1023"/>
      <c r="DE6" s="1027" t="str">
        <f>+CDSPS!C6</f>
        <v xml:space="preserve">Địa chỉ : </v>
      </c>
      <c r="DK6" s="1028" t="s">
        <v>2567</v>
      </c>
      <c r="DL6" s="1023"/>
      <c r="DM6" s="1023"/>
      <c r="ED6" s="1027" t="str">
        <f>+CDSPS!$C$6</f>
        <v xml:space="preserve">Địa chỉ : </v>
      </c>
      <c r="EJ6" s="1023"/>
      <c r="EK6" s="1028" t="s">
        <v>2567</v>
      </c>
      <c r="EL6" s="1023"/>
      <c r="FE6" s="1027" t="str">
        <f>+CDSPS!$C$6</f>
        <v xml:space="preserve">Địa chỉ : </v>
      </c>
      <c r="FJ6" s="1028" t="s">
        <v>2567</v>
      </c>
      <c r="FK6" s="1023"/>
      <c r="FL6" s="1023"/>
      <c r="FM6" s="1023"/>
    </row>
    <row r="7" spans="1:169" ht="16" customHeight="1" x14ac:dyDescent="0.45">
      <c r="N7" s="1027" t="str">
        <f>+CDSPS!C7</f>
        <v xml:space="preserve">Mã số thuế : </v>
      </c>
      <c r="T7" s="1023"/>
      <c r="U7" s="1028" t="s">
        <v>2568</v>
      </c>
      <c r="V7" s="1023"/>
      <c r="AC7" s="1027" t="str">
        <f>+CDSPS!C7</f>
        <v xml:space="preserve">Mã số thuế : </v>
      </c>
      <c r="AJ7" s="1028" t="s">
        <v>2568</v>
      </c>
      <c r="AK7" s="1024"/>
      <c r="BB7" s="1027" t="str">
        <f>+CDSPS!C7</f>
        <v xml:space="preserve">Mã số thuế : </v>
      </c>
      <c r="BJ7" s="1023"/>
      <c r="BK7" s="1023"/>
      <c r="BL7" s="1028" t="s">
        <v>2568</v>
      </c>
      <c r="CE7" s="1027" t="str">
        <f>+CDSPS!C7</f>
        <v xml:space="preserve">Mã số thuế : </v>
      </c>
      <c r="CK7" s="1028" t="s">
        <v>2568</v>
      </c>
      <c r="CL7" s="1023"/>
      <c r="CM7" s="1023"/>
      <c r="DE7" s="1027" t="str">
        <f>+CDSPS!C7</f>
        <v xml:space="preserve">Mã số thuế : </v>
      </c>
      <c r="DK7" s="1028" t="s">
        <v>2568</v>
      </c>
      <c r="DL7" s="1023"/>
      <c r="DM7" s="1023"/>
      <c r="ED7" s="1027" t="str">
        <f>+CDSPS!$C$7</f>
        <v xml:space="preserve">Mã số thuế : </v>
      </c>
      <c r="EJ7" s="1023"/>
      <c r="EK7" s="1028" t="s">
        <v>2568</v>
      </c>
      <c r="EL7" s="1023"/>
      <c r="FE7" s="1027" t="str">
        <f>+CDSPS!$C$7</f>
        <v xml:space="preserve">Mã số thuế : </v>
      </c>
      <c r="FJ7" s="1028" t="s">
        <v>2568</v>
      </c>
      <c r="FK7" s="1023"/>
      <c r="FL7" s="1023"/>
      <c r="FM7" s="1023"/>
    </row>
    <row r="8" spans="1:169" ht="21" customHeight="1" x14ac:dyDescent="0.45">
      <c r="N8" s="2717" t="s">
        <v>251</v>
      </c>
      <c r="O8" s="2717"/>
      <c r="P8" s="2717"/>
      <c r="Q8" s="2717"/>
      <c r="R8" s="2717"/>
      <c r="S8" s="2717"/>
      <c r="T8" s="2717"/>
      <c r="U8" s="2717"/>
      <c r="V8" s="2717"/>
      <c r="AC8" s="2717" t="s">
        <v>295</v>
      </c>
      <c r="AD8" s="2717"/>
      <c r="AE8" s="2717"/>
      <c r="AF8" s="2717"/>
      <c r="AG8" s="2717"/>
      <c r="AH8" s="2717"/>
      <c r="AI8" s="2717"/>
      <c r="AJ8" s="2717"/>
      <c r="AK8" s="2717"/>
      <c r="BB8" s="2717" t="s">
        <v>300</v>
      </c>
      <c r="BC8" s="2717"/>
      <c r="BD8" s="2717"/>
      <c r="BE8" s="2717"/>
      <c r="BF8" s="2717"/>
      <c r="BG8" s="2717"/>
      <c r="BH8" s="2717"/>
      <c r="BI8" s="2717"/>
      <c r="BJ8" s="2717"/>
      <c r="BK8" s="2717"/>
      <c r="BL8" s="2717"/>
      <c r="BM8" s="2717"/>
      <c r="BN8" s="2717"/>
      <c r="BO8" s="2717"/>
      <c r="BP8" s="2717"/>
      <c r="BQ8" s="2717"/>
      <c r="CE8" s="2717" t="s">
        <v>290</v>
      </c>
      <c r="CF8" s="2717"/>
      <c r="CG8" s="2717"/>
      <c r="CH8" s="2717"/>
      <c r="CI8" s="2717"/>
      <c r="CJ8" s="2717"/>
      <c r="CK8" s="2717"/>
      <c r="CL8" s="2717"/>
      <c r="CM8" s="2717"/>
      <c r="DE8" s="2717" t="s">
        <v>258</v>
      </c>
      <c r="DF8" s="2717"/>
      <c r="DG8" s="2717"/>
      <c r="DH8" s="2717"/>
      <c r="DI8" s="2717"/>
      <c r="DJ8" s="2717"/>
      <c r="DK8" s="2717"/>
      <c r="DL8" s="2717"/>
      <c r="DM8" s="2717"/>
      <c r="ED8" s="2717" t="s">
        <v>249</v>
      </c>
      <c r="EE8" s="2717"/>
      <c r="EF8" s="2717"/>
      <c r="EG8" s="2717"/>
      <c r="EH8" s="2717"/>
      <c r="EI8" s="2717"/>
      <c r="EJ8" s="2717"/>
      <c r="EK8" s="2717"/>
      <c r="EL8" s="2717"/>
      <c r="EM8" s="2717"/>
      <c r="EN8" s="2717"/>
      <c r="FE8" s="2717" t="s">
        <v>247</v>
      </c>
      <c r="FF8" s="2717"/>
      <c r="FG8" s="2717"/>
      <c r="FH8" s="2717"/>
      <c r="FI8" s="2717"/>
      <c r="FJ8" s="2717"/>
      <c r="FK8" s="2717"/>
      <c r="FL8" s="2717"/>
      <c r="FM8" s="2717"/>
    </row>
    <row r="9" spans="1:169" ht="16" customHeight="1" x14ac:dyDescent="0.45">
      <c r="N9" s="1029"/>
      <c r="O9" s="1029"/>
      <c r="P9" s="1030" t="s">
        <v>296</v>
      </c>
      <c r="Q9" s="1031">
        <v>111</v>
      </c>
      <c r="R9" s="1029"/>
      <c r="S9" s="1029"/>
      <c r="T9" s="1029"/>
      <c r="U9" s="1029"/>
      <c r="V9" s="1029"/>
      <c r="AC9" s="1029"/>
      <c r="AD9" s="1030" t="s">
        <v>296</v>
      </c>
      <c r="AE9" s="1031">
        <v>1111</v>
      </c>
      <c r="AF9" s="1029"/>
      <c r="AG9" s="1029"/>
      <c r="AH9" s="1029"/>
      <c r="AI9" s="1029"/>
      <c r="AJ9" s="1029"/>
      <c r="AK9" s="1029"/>
      <c r="BB9" s="1029"/>
      <c r="BC9" s="1029"/>
      <c r="BD9" s="1029"/>
      <c r="BE9" s="1030" t="s">
        <v>296</v>
      </c>
      <c r="BF9" s="1031">
        <v>642</v>
      </c>
      <c r="BG9" s="1029"/>
      <c r="BH9" s="1029"/>
      <c r="BI9" s="1029"/>
      <c r="BJ9" s="1029"/>
      <c r="BK9" s="1029"/>
      <c r="BL9" s="1029"/>
      <c r="BM9" s="1029"/>
      <c r="BN9" s="1029"/>
      <c r="BO9" s="1029"/>
      <c r="BP9" s="1029"/>
      <c r="BQ9" s="1029"/>
      <c r="CE9" s="1029"/>
      <c r="CF9" s="1029"/>
      <c r="CG9" s="1029"/>
      <c r="CH9" s="1029"/>
      <c r="CI9" s="1093" t="s">
        <v>3118</v>
      </c>
      <c r="CJ9" s="1031"/>
      <c r="CK9" s="1029"/>
      <c r="CL9" s="1029"/>
      <c r="CM9" s="1029"/>
      <c r="DE9" s="1029"/>
      <c r="DF9" s="1029"/>
      <c r="DG9" s="1029"/>
      <c r="DH9" s="1030" t="s">
        <v>296</v>
      </c>
      <c r="DI9" s="1031" t="s">
        <v>236</v>
      </c>
      <c r="DJ9" s="1029"/>
      <c r="DK9" s="1029"/>
      <c r="DL9" s="1029"/>
      <c r="DM9" s="1029"/>
      <c r="ED9" s="1029"/>
      <c r="EE9" s="1029"/>
      <c r="EF9" s="1029"/>
      <c r="EG9" s="1029"/>
      <c r="EH9" s="1030" t="s">
        <v>94</v>
      </c>
      <c r="EI9" s="1031" t="s">
        <v>1476</v>
      </c>
      <c r="EJ9" s="1029"/>
      <c r="EK9" s="1029"/>
      <c r="EL9" s="1029"/>
      <c r="EM9" s="1029"/>
      <c r="EN9" s="1029"/>
      <c r="FE9" s="1029"/>
      <c r="FF9" s="1029"/>
      <c r="FG9" s="1029"/>
      <c r="FH9" s="1030" t="s">
        <v>94</v>
      </c>
      <c r="FI9" s="1031" t="s">
        <v>1476</v>
      </c>
      <c r="FJ9" s="1029"/>
      <c r="FK9" s="1029"/>
      <c r="FL9" s="1029"/>
      <c r="FM9" s="1029"/>
    </row>
    <row r="10" spans="1:169" ht="16" customHeight="1" x14ac:dyDescent="0.45">
      <c r="N10" s="1029"/>
      <c r="O10" s="1029"/>
      <c r="P10" s="1030" t="s">
        <v>1082</v>
      </c>
      <c r="Q10" s="1031" t="s">
        <v>123</v>
      </c>
      <c r="R10" s="1029"/>
      <c r="S10" s="1029"/>
      <c r="T10" s="1029"/>
      <c r="U10" s="1029"/>
      <c r="V10" s="1029"/>
      <c r="AC10" s="1029"/>
      <c r="AD10" s="1030" t="s">
        <v>1082</v>
      </c>
      <c r="AE10" s="1031" t="s">
        <v>235</v>
      </c>
      <c r="AF10" s="1029"/>
      <c r="AG10" s="1029"/>
      <c r="AH10" s="1029"/>
      <c r="AI10" s="1029"/>
      <c r="AJ10" s="1029"/>
      <c r="AK10" s="1029"/>
      <c r="BB10" s="1029"/>
      <c r="BC10" s="1029"/>
      <c r="BD10" s="1029"/>
      <c r="BE10" s="1030" t="s">
        <v>1082</v>
      </c>
      <c r="BF10" s="1029" t="s">
        <v>962</v>
      </c>
      <c r="BG10" s="1029"/>
      <c r="BH10" s="1029"/>
      <c r="BI10" s="1029"/>
      <c r="BJ10" s="1029"/>
      <c r="BK10" s="1029"/>
      <c r="BL10" s="1029"/>
      <c r="BM10" s="1029"/>
      <c r="BN10" s="1029"/>
      <c r="BO10" s="1029"/>
      <c r="BP10" s="1029"/>
      <c r="BQ10" s="1029"/>
      <c r="CE10" s="1029"/>
      <c r="CF10" s="1029"/>
      <c r="CG10" s="1029"/>
      <c r="CH10" s="1029"/>
      <c r="CI10" s="1093" t="s">
        <v>3069</v>
      </c>
      <c r="CJ10" s="1031"/>
      <c r="CK10" s="1029"/>
      <c r="CL10" s="1029"/>
      <c r="CM10" s="1029"/>
      <c r="DE10" s="1029"/>
      <c r="DF10" s="1029"/>
      <c r="DG10" s="1029"/>
      <c r="DH10" s="1030" t="s">
        <v>1082</v>
      </c>
      <c r="DI10" s="1031" t="s">
        <v>3115</v>
      </c>
      <c r="DJ10" s="1029"/>
      <c r="DK10" s="1029"/>
      <c r="DL10" s="1029"/>
      <c r="DM10" s="1029"/>
      <c r="ED10" s="1029"/>
      <c r="EE10" s="1029"/>
      <c r="EF10" s="1029"/>
      <c r="EG10" s="1029"/>
      <c r="EH10" s="1030" t="s">
        <v>96</v>
      </c>
      <c r="EI10" s="1031">
        <v>2016</v>
      </c>
      <c r="EJ10" s="1029"/>
      <c r="EK10" s="1029"/>
      <c r="EL10" s="1029"/>
      <c r="EM10" s="1029"/>
      <c r="EN10" s="1029"/>
      <c r="FE10" s="1029"/>
      <c r="FF10" s="1029"/>
      <c r="FG10" s="1029"/>
      <c r="FH10" s="1030" t="s">
        <v>96</v>
      </c>
      <c r="FI10" s="1031">
        <v>2016</v>
      </c>
      <c r="FJ10" s="1029"/>
      <c r="FK10" s="1029"/>
      <c r="FL10" s="1029"/>
      <c r="FM10" s="1029"/>
    </row>
    <row r="11" spans="1:169" ht="16" customHeight="1" x14ac:dyDescent="0.45">
      <c r="N11" s="1029"/>
      <c r="O11" s="1029"/>
      <c r="P11" s="1030" t="s">
        <v>94</v>
      </c>
      <c r="Q11" s="1031" t="s">
        <v>95</v>
      </c>
      <c r="R11" s="1029"/>
      <c r="S11" s="1029"/>
      <c r="T11" s="1029"/>
      <c r="U11" s="1029"/>
      <c r="V11" s="1029"/>
      <c r="AC11" s="1029"/>
      <c r="AD11" s="1030" t="s">
        <v>3117</v>
      </c>
      <c r="AE11" s="1031" t="s">
        <v>39</v>
      </c>
      <c r="AF11" s="1029"/>
      <c r="AG11" s="1029"/>
      <c r="AH11" s="1029"/>
      <c r="AI11" s="1029"/>
      <c r="AJ11" s="1029"/>
      <c r="AK11" s="1029"/>
      <c r="BB11" s="1029"/>
      <c r="BC11" s="1029"/>
      <c r="BD11" s="1029"/>
      <c r="BE11" s="1030" t="s">
        <v>3117</v>
      </c>
      <c r="BF11" s="1031" t="s">
        <v>42</v>
      </c>
      <c r="BG11" s="1029"/>
      <c r="BH11" s="1029"/>
      <c r="BI11" s="1029"/>
      <c r="BJ11" s="1029"/>
      <c r="BK11" s="1029"/>
      <c r="BL11" s="1029"/>
      <c r="BM11" s="1029"/>
      <c r="BN11" s="1029"/>
      <c r="BO11" s="1029"/>
      <c r="BP11" s="1029"/>
      <c r="BQ11" s="1029"/>
      <c r="CM11" s="1032" t="s">
        <v>237</v>
      </c>
      <c r="DE11" s="1029"/>
      <c r="DF11" s="1029"/>
      <c r="DG11" s="1029"/>
      <c r="DH11" s="1030" t="s">
        <v>3117</v>
      </c>
      <c r="DI11" s="1031" t="s">
        <v>42</v>
      </c>
      <c r="DJ11" s="1029"/>
      <c r="DK11" s="1029"/>
      <c r="DL11" s="1029"/>
      <c r="DM11" s="1029"/>
      <c r="EN11" s="1032" t="s">
        <v>237</v>
      </c>
      <c r="FM11" s="1032" t="s">
        <v>237</v>
      </c>
    </row>
    <row r="12" spans="1:169" ht="16" customHeight="1" x14ac:dyDescent="0.45">
      <c r="N12" s="1029"/>
      <c r="O12" s="1029"/>
      <c r="P12" s="1030" t="s">
        <v>96</v>
      </c>
      <c r="Q12" s="1031">
        <v>2026</v>
      </c>
      <c r="R12" s="1029"/>
      <c r="S12" s="1029"/>
      <c r="T12" s="1029"/>
      <c r="U12" s="1029"/>
      <c r="V12" s="1029"/>
      <c r="AC12" s="1029"/>
      <c r="AD12" s="1030" t="s">
        <v>96</v>
      </c>
      <c r="AE12" s="1031">
        <v>2026</v>
      </c>
      <c r="AF12" s="1029"/>
      <c r="AG12" s="1029"/>
      <c r="AH12" s="1029"/>
      <c r="AI12" s="1029"/>
      <c r="AJ12" s="1029"/>
      <c r="AK12" s="1029"/>
      <c r="BB12" s="1029"/>
      <c r="BC12" s="1029"/>
      <c r="BD12" s="1029"/>
      <c r="BE12" s="1030" t="s">
        <v>96</v>
      </c>
      <c r="BF12" s="1031">
        <v>2025</v>
      </c>
      <c r="BG12" s="1029"/>
      <c r="BH12" s="1029"/>
      <c r="BI12" s="1029"/>
      <c r="BJ12" s="1029"/>
      <c r="BK12" s="1029"/>
      <c r="BL12" s="1029"/>
      <c r="BM12" s="1029"/>
      <c r="BN12" s="1029"/>
      <c r="BO12" s="1029"/>
      <c r="BP12" s="1029"/>
      <c r="BQ12" s="1029"/>
      <c r="CE12" s="2234" t="s">
        <v>97</v>
      </c>
      <c r="CF12" s="2241" t="s">
        <v>253</v>
      </c>
      <c r="CG12" s="2241" t="s">
        <v>254</v>
      </c>
      <c r="CH12" s="2241"/>
      <c r="CI12" s="2241" t="s">
        <v>99</v>
      </c>
      <c r="CJ12" s="2241" t="s">
        <v>246</v>
      </c>
      <c r="CK12" s="2241"/>
      <c r="CL12" s="2241"/>
      <c r="CM12" s="2237" t="s">
        <v>22</v>
      </c>
      <c r="DE12" s="1029"/>
      <c r="DF12" s="1029"/>
      <c r="DG12" s="1029"/>
      <c r="DH12" s="1030" t="s">
        <v>96</v>
      </c>
      <c r="DI12" s="1031">
        <v>2025</v>
      </c>
      <c r="DJ12" s="1029"/>
      <c r="DK12" s="1029"/>
      <c r="DL12" s="1029"/>
      <c r="DM12" s="1029"/>
      <c r="ED12" s="2234" t="s">
        <v>97</v>
      </c>
      <c r="EE12" s="2241" t="s">
        <v>98</v>
      </c>
      <c r="EF12" s="2241"/>
      <c r="EG12" s="2241" t="s">
        <v>99</v>
      </c>
      <c r="EH12" s="2241" t="s">
        <v>301</v>
      </c>
      <c r="EI12" s="2241" t="s">
        <v>250</v>
      </c>
      <c r="EJ12" s="2241"/>
      <c r="EK12" s="2241"/>
      <c r="EL12" s="2241"/>
      <c r="EM12" s="2241"/>
      <c r="EN12" s="2237"/>
      <c r="FE12" s="2234" t="s">
        <v>97</v>
      </c>
      <c r="FF12" s="2241" t="s">
        <v>98</v>
      </c>
      <c r="FG12" s="2241"/>
      <c r="FH12" s="2241" t="s">
        <v>99</v>
      </c>
      <c r="FI12" s="2241" t="s">
        <v>248</v>
      </c>
      <c r="FJ12" s="2241"/>
      <c r="FK12" s="2241"/>
      <c r="FL12" s="2241"/>
      <c r="FM12" s="2237" t="s">
        <v>754</v>
      </c>
    </row>
    <row r="13" spans="1:169" ht="16" customHeight="1" x14ac:dyDescent="0.45">
      <c r="V13" s="1032" t="s">
        <v>237</v>
      </c>
      <c r="AK13" s="1032" t="s">
        <v>237</v>
      </c>
      <c r="BQ13" s="1032" t="s">
        <v>237</v>
      </c>
      <c r="CE13" s="2236"/>
      <c r="CF13" s="2243"/>
      <c r="CG13" s="1033" t="s">
        <v>255</v>
      </c>
      <c r="CH13" s="1033" t="s">
        <v>256</v>
      </c>
      <c r="CI13" s="2243"/>
      <c r="CJ13" s="1033" t="s">
        <v>255</v>
      </c>
      <c r="CK13" s="1033" t="s">
        <v>256</v>
      </c>
      <c r="CL13" s="1033" t="s">
        <v>257</v>
      </c>
      <c r="CM13" s="2239"/>
      <c r="DH13" s="1019"/>
      <c r="DM13" s="1032" t="s">
        <v>237</v>
      </c>
      <c r="ED13" s="2235"/>
      <c r="EE13" s="2242" t="s">
        <v>104</v>
      </c>
      <c r="EF13" s="2242" t="s">
        <v>105</v>
      </c>
      <c r="EG13" s="2242"/>
      <c r="EH13" s="2242"/>
      <c r="EI13" s="2242" t="s">
        <v>825</v>
      </c>
      <c r="EJ13" s="2242" t="s">
        <v>826</v>
      </c>
      <c r="EK13" s="2242" t="s">
        <v>827</v>
      </c>
      <c r="EL13" s="2242" t="s">
        <v>828</v>
      </c>
      <c r="EM13" s="2242" t="s">
        <v>245</v>
      </c>
      <c r="EN13" s="2238"/>
      <c r="FE13" s="2235"/>
      <c r="FF13" s="2242" t="s">
        <v>104</v>
      </c>
      <c r="FG13" s="2242" t="s">
        <v>105</v>
      </c>
      <c r="FH13" s="2242"/>
      <c r="FI13" s="2242" t="s">
        <v>829</v>
      </c>
      <c r="FJ13" s="2242" t="s">
        <v>738</v>
      </c>
      <c r="FK13" s="2242" t="s">
        <v>245</v>
      </c>
      <c r="FL13" s="2242"/>
      <c r="FM13" s="2238"/>
    </row>
    <row r="14" spans="1:169" ht="16" customHeight="1" x14ac:dyDescent="0.45">
      <c r="N14" s="2234" t="s">
        <v>97</v>
      </c>
      <c r="O14" s="2241" t="s">
        <v>98</v>
      </c>
      <c r="P14" s="2241"/>
      <c r="Q14" s="2241" t="s">
        <v>99</v>
      </c>
      <c r="R14" s="2241" t="s">
        <v>252</v>
      </c>
      <c r="S14" s="2241"/>
      <c r="T14" s="2241" t="s">
        <v>102</v>
      </c>
      <c r="U14" s="2241" t="s">
        <v>246</v>
      </c>
      <c r="V14" s="2237"/>
      <c r="AC14" s="2234" t="s">
        <v>97</v>
      </c>
      <c r="AD14" s="2241" t="s">
        <v>98</v>
      </c>
      <c r="AE14" s="2241"/>
      <c r="AF14" s="2241" t="s">
        <v>99</v>
      </c>
      <c r="AG14" s="2241" t="s">
        <v>259</v>
      </c>
      <c r="AH14" s="2241" t="s">
        <v>103</v>
      </c>
      <c r="AI14" s="2241"/>
      <c r="AJ14" s="2241" t="s">
        <v>297</v>
      </c>
      <c r="AK14" s="2237"/>
      <c r="BB14" s="2234" t="s">
        <v>97</v>
      </c>
      <c r="BC14" s="2241" t="s">
        <v>98</v>
      </c>
      <c r="BD14" s="2241"/>
      <c r="BE14" s="2241" t="s">
        <v>99</v>
      </c>
      <c r="BF14" s="2241" t="s">
        <v>259</v>
      </c>
      <c r="BG14" s="2241" t="s">
        <v>301</v>
      </c>
      <c r="BH14" s="2241"/>
      <c r="BI14" s="2241"/>
      <c r="BJ14" s="2241"/>
      <c r="BK14" s="2241"/>
      <c r="BL14" s="2241"/>
      <c r="BM14" s="2241"/>
      <c r="BN14" s="2241"/>
      <c r="BO14" s="2241"/>
      <c r="BP14" s="2241"/>
      <c r="BQ14" s="2237"/>
      <c r="CE14" s="1035" t="s">
        <v>106</v>
      </c>
      <c r="CF14" s="1036" t="s">
        <v>107</v>
      </c>
      <c r="CG14" s="1036" t="s">
        <v>108</v>
      </c>
      <c r="CH14" s="1036" t="s">
        <v>109</v>
      </c>
      <c r="CI14" s="1036" t="s">
        <v>110</v>
      </c>
      <c r="CJ14" s="1036">
        <v>1</v>
      </c>
      <c r="CK14" s="1036">
        <v>2</v>
      </c>
      <c r="CL14" s="1036">
        <v>3</v>
      </c>
      <c r="CM14" s="1037" t="s">
        <v>111</v>
      </c>
      <c r="DE14" s="2234" t="s">
        <v>97</v>
      </c>
      <c r="DF14" s="2241" t="s">
        <v>98</v>
      </c>
      <c r="DG14" s="2241"/>
      <c r="DH14" s="2241" t="s">
        <v>99</v>
      </c>
      <c r="DI14" s="2241" t="s">
        <v>259</v>
      </c>
      <c r="DJ14" s="2241" t="s">
        <v>246</v>
      </c>
      <c r="DK14" s="2241"/>
      <c r="DL14" s="2241"/>
      <c r="DM14" s="2237" t="s">
        <v>22</v>
      </c>
      <c r="ED14" s="2236"/>
      <c r="EE14" s="2243"/>
      <c r="EF14" s="2243"/>
      <c r="EG14" s="2243"/>
      <c r="EH14" s="2243"/>
      <c r="EI14" s="2243"/>
      <c r="EJ14" s="2243"/>
      <c r="EK14" s="2243"/>
      <c r="EL14" s="2243"/>
      <c r="EM14" s="1033" t="s">
        <v>246</v>
      </c>
      <c r="EN14" s="1034" t="s">
        <v>104</v>
      </c>
      <c r="FE14" s="2236"/>
      <c r="FF14" s="2243"/>
      <c r="FG14" s="2243"/>
      <c r="FH14" s="2243"/>
      <c r="FI14" s="2243"/>
      <c r="FJ14" s="2243"/>
      <c r="FK14" s="1033" t="s">
        <v>104</v>
      </c>
      <c r="FL14" s="1033" t="s">
        <v>246</v>
      </c>
      <c r="FM14" s="2239"/>
    </row>
    <row r="15" spans="1:169" ht="16" customHeight="1" x14ac:dyDescent="0.45">
      <c r="N15" s="2235"/>
      <c r="O15" s="2242" t="s">
        <v>104</v>
      </c>
      <c r="P15" s="2242" t="s">
        <v>105</v>
      </c>
      <c r="Q15" s="2242"/>
      <c r="R15" s="2242" t="s">
        <v>101</v>
      </c>
      <c r="S15" s="2242" t="s">
        <v>100</v>
      </c>
      <c r="T15" s="2242"/>
      <c r="U15" s="2242" t="s">
        <v>33</v>
      </c>
      <c r="V15" s="2238" t="s">
        <v>34</v>
      </c>
      <c r="AC15" s="2235"/>
      <c r="AD15" s="2242" t="s">
        <v>104</v>
      </c>
      <c r="AE15" s="2242" t="s">
        <v>105</v>
      </c>
      <c r="AF15" s="2242"/>
      <c r="AG15" s="2242"/>
      <c r="AH15" s="2242"/>
      <c r="AI15" s="2242"/>
      <c r="AJ15" s="2242"/>
      <c r="AK15" s="2238"/>
      <c r="BB15" s="2235"/>
      <c r="BC15" s="2242" t="s">
        <v>104</v>
      </c>
      <c r="BD15" s="2242" t="s">
        <v>105</v>
      </c>
      <c r="BE15" s="2242"/>
      <c r="BF15" s="2242"/>
      <c r="BG15" s="2242" t="s">
        <v>302</v>
      </c>
      <c r="BH15" s="2242" t="s">
        <v>303</v>
      </c>
      <c r="BI15" s="2242"/>
      <c r="BJ15" s="2242"/>
      <c r="BK15" s="2242"/>
      <c r="BL15" s="2242"/>
      <c r="BM15" s="2242"/>
      <c r="BN15" s="2242"/>
      <c r="BO15" s="2242"/>
      <c r="BP15" s="2242"/>
      <c r="BQ15" s="2238"/>
      <c r="CE15" s="1047">
        <v>45658</v>
      </c>
      <c r="CF15" s="1080"/>
      <c r="CG15" s="1097"/>
      <c r="CH15" s="1097"/>
      <c r="CI15" s="1098" t="s">
        <v>264</v>
      </c>
      <c r="CJ15" s="1082"/>
      <c r="CK15" s="1082"/>
      <c r="CL15" s="1056"/>
      <c r="CM15" s="1099"/>
      <c r="DE15" s="2236"/>
      <c r="DF15" s="1033" t="s">
        <v>260</v>
      </c>
      <c r="DG15" s="1033" t="s">
        <v>105</v>
      </c>
      <c r="DH15" s="2243"/>
      <c r="DI15" s="2243"/>
      <c r="DJ15" s="1033" t="s">
        <v>261</v>
      </c>
      <c r="DK15" s="1033" t="s">
        <v>262</v>
      </c>
      <c r="DL15" s="1033" t="s">
        <v>263</v>
      </c>
      <c r="DM15" s="2239"/>
      <c r="ED15" s="1035" t="s">
        <v>27</v>
      </c>
      <c r="EE15" s="1036" t="s">
        <v>28</v>
      </c>
      <c r="EF15" s="1036" t="s">
        <v>29</v>
      </c>
      <c r="EG15" s="1036" t="s">
        <v>53</v>
      </c>
      <c r="EH15" s="1036" t="s">
        <v>54</v>
      </c>
      <c r="EI15" s="1036" t="s">
        <v>55</v>
      </c>
      <c r="EJ15" s="1036" t="s">
        <v>56</v>
      </c>
      <c r="EK15" s="1036" t="s">
        <v>57</v>
      </c>
      <c r="EL15" s="1036" t="s">
        <v>58</v>
      </c>
      <c r="EM15" s="1036" t="s">
        <v>59</v>
      </c>
      <c r="EN15" s="1037" t="s">
        <v>60</v>
      </c>
      <c r="FE15" s="1035" t="s">
        <v>27</v>
      </c>
      <c r="FF15" s="1036" t="s">
        <v>28</v>
      </c>
      <c r="FG15" s="1036" t="s">
        <v>29</v>
      </c>
      <c r="FH15" s="1036" t="s">
        <v>53</v>
      </c>
      <c r="FI15" s="1036" t="s">
        <v>54</v>
      </c>
      <c r="FJ15" s="1036" t="s">
        <v>55</v>
      </c>
      <c r="FK15" s="1036" t="s">
        <v>56</v>
      </c>
      <c r="FL15" s="1036" t="s">
        <v>57</v>
      </c>
      <c r="FM15" s="1037" t="s">
        <v>58</v>
      </c>
    </row>
    <row r="16" spans="1:169" ht="16" customHeight="1" x14ac:dyDescent="0.45">
      <c r="N16" s="2236"/>
      <c r="O16" s="2243"/>
      <c r="P16" s="2243"/>
      <c r="Q16" s="2243"/>
      <c r="R16" s="2243"/>
      <c r="S16" s="2243"/>
      <c r="T16" s="2243"/>
      <c r="U16" s="2243"/>
      <c r="V16" s="2239"/>
      <c r="AC16" s="2236"/>
      <c r="AD16" s="2243"/>
      <c r="AE16" s="2243"/>
      <c r="AF16" s="2243"/>
      <c r="AG16" s="2243"/>
      <c r="AH16" s="1033" t="s">
        <v>33</v>
      </c>
      <c r="AI16" s="1033" t="s">
        <v>34</v>
      </c>
      <c r="AJ16" s="1033" t="s">
        <v>33</v>
      </c>
      <c r="AK16" s="1034" t="s">
        <v>34</v>
      </c>
      <c r="BB16" s="2236"/>
      <c r="BC16" s="2243"/>
      <c r="BD16" s="2243"/>
      <c r="BE16" s="2243"/>
      <c r="BF16" s="2243"/>
      <c r="BG16" s="2243"/>
      <c r="BH16" s="1033">
        <v>6428</v>
      </c>
      <c r="BI16" s="1033"/>
      <c r="BJ16" s="1033"/>
      <c r="BK16" s="1033"/>
      <c r="BL16" s="1033"/>
      <c r="BM16" s="1033"/>
      <c r="BN16" s="1033"/>
      <c r="BO16" s="1033"/>
      <c r="BP16" s="1033"/>
      <c r="BQ16" s="1034"/>
      <c r="CE16" s="1048">
        <v>46010</v>
      </c>
      <c r="CF16" s="1041">
        <v>46010</v>
      </c>
      <c r="CG16" s="1040">
        <v>123</v>
      </c>
      <c r="CH16" s="1040"/>
      <c r="CI16" s="1042" t="s">
        <v>3108</v>
      </c>
      <c r="CJ16" s="1044"/>
      <c r="CK16" s="1044">
        <v>0</v>
      </c>
      <c r="CL16" s="1044"/>
      <c r="CM16" s="1096"/>
      <c r="DE16" s="1035" t="s">
        <v>106</v>
      </c>
      <c r="DF16" s="1036" t="s">
        <v>108</v>
      </c>
      <c r="DG16" s="1036" t="s">
        <v>109</v>
      </c>
      <c r="DH16" s="1036" t="s">
        <v>110</v>
      </c>
      <c r="DI16" s="1036" t="s">
        <v>299</v>
      </c>
      <c r="DJ16" s="1036">
        <v>1</v>
      </c>
      <c r="DK16" s="1036">
        <v>2</v>
      </c>
      <c r="DL16" s="1036">
        <v>3</v>
      </c>
      <c r="DM16" s="1037" t="s">
        <v>111</v>
      </c>
      <c r="ED16" s="1047"/>
      <c r="EE16" s="1077"/>
      <c r="EF16" s="1078"/>
      <c r="EG16" s="1038"/>
      <c r="EH16" s="1106"/>
      <c r="EI16" s="1039"/>
      <c r="EJ16" s="1039"/>
      <c r="EK16" s="1039"/>
      <c r="EL16" s="1039"/>
      <c r="EM16" s="1039"/>
      <c r="EN16" s="1095"/>
      <c r="FE16" s="1047"/>
      <c r="FF16" s="1077"/>
      <c r="FG16" s="1078"/>
      <c r="FH16" s="1038"/>
      <c r="FI16" s="1039"/>
      <c r="FJ16" s="1039"/>
      <c r="FK16" s="1094"/>
      <c r="FL16" s="1039"/>
      <c r="FM16" s="1112"/>
    </row>
    <row r="17" spans="14:169" ht="16" customHeight="1" x14ac:dyDescent="0.45">
      <c r="N17" s="1035" t="s">
        <v>106</v>
      </c>
      <c r="O17" s="1036" t="s">
        <v>107</v>
      </c>
      <c r="P17" s="1036" t="s">
        <v>108</v>
      </c>
      <c r="Q17" s="1036" t="s">
        <v>109</v>
      </c>
      <c r="R17" s="1036" t="s">
        <v>110</v>
      </c>
      <c r="S17" s="1036" t="s">
        <v>111</v>
      </c>
      <c r="T17" s="1036" t="s">
        <v>112</v>
      </c>
      <c r="U17" s="1036">
        <v>1</v>
      </c>
      <c r="V17" s="1037">
        <v>2</v>
      </c>
      <c r="AC17" s="1035" t="s">
        <v>106</v>
      </c>
      <c r="AD17" s="1036" t="s">
        <v>107</v>
      </c>
      <c r="AE17" s="1036" t="s">
        <v>108</v>
      </c>
      <c r="AF17" s="1036" t="s">
        <v>109</v>
      </c>
      <c r="AG17" s="1036" t="s">
        <v>110</v>
      </c>
      <c r="AH17" s="1036">
        <v>1</v>
      </c>
      <c r="AI17" s="1036">
        <v>2</v>
      </c>
      <c r="AJ17" s="1036">
        <v>3</v>
      </c>
      <c r="AK17" s="1037">
        <v>4</v>
      </c>
      <c r="BB17" s="1035" t="s">
        <v>106</v>
      </c>
      <c r="BC17" s="1036" t="s">
        <v>107</v>
      </c>
      <c r="BD17" s="1036" t="s">
        <v>108</v>
      </c>
      <c r="BE17" s="1036" t="s">
        <v>109</v>
      </c>
      <c r="BF17" s="1036" t="s">
        <v>110</v>
      </c>
      <c r="BG17" s="1036">
        <v>1</v>
      </c>
      <c r="BH17" s="1036">
        <v>2</v>
      </c>
      <c r="BI17" s="1036"/>
      <c r="BJ17" s="1036"/>
      <c r="BK17" s="1036"/>
      <c r="BL17" s="1036"/>
      <c r="BM17" s="1036"/>
      <c r="BN17" s="1036"/>
      <c r="BO17" s="1036"/>
      <c r="BP17" s="1036"/>
      <c r="BQ17" s="1037"/>
      <c r="CE17" s="1048">
        <v>46010</v>
      </c>
      <c r="CF17" s="1041">
        <v>46010</v>
      </c>
      <c r="CG17" s="1040">
        <v>123</v>
      </c>
      <c r="CH17" s="1040"/>
      <c r="CI17" s="1042" t="s">
        <v>3113</v>
      </c>
      <c r="CJ17" s="1044"/>
      <c r="CK17" s="1044">
        <v>0</v>
      </c>
      <c r="CL17" s="1044"/>
      <c r="CM17" s="1096"/>
      <c r="DE17" s="1047">
        <v>45658</v>
      </c>
      <c r="DF17" s="1079"/>
      <c r="DG17" s="1080"/>
      <c r="DH17" s="1053" t="s">
        <v>264</v>
      </c>
      <c r="DI17" s="1053"/>
      <c r="DJ17" s="1056"/>
      <c r="DK17" s="1056"/>
      <c r="DL17" s="1056"/>
      <c r="DM17" s="1099"/>
      <c r="ED17" s="1048"/>
      <c r="EE17" s="1040"/>
      <c r="EF17" s="1041"/>
      <c r="EG17" s="1042"/>
      <c r="EH17" s="1107"/>
      <c r="EI17" s="1044"/>
      <c r="EJ17" s="1044"/>
      <c r="EK17" s="1044"/>
      <c r="EL17" s="1044"/>
      <c r="EM17" s="1044"/>
      <c r="EN17" s="1096"/>
      <c r="FE17" s="1048"/>
      <c r="FF17" s="1040"/>
      <c r="FG17" s="1041"/>
      <c r="FH17" s="1042"/>
      <c r="FI17" s="1044"/>
      <c r="FJ17" s="1044"/>
      <c r="FK17" s="1043"/>
      <c r="FL17" s="1044"/>
      <c r="FM17" s="1113"/>
    </row>
    <row r="18" spans="14:169" x14ac:dyDescent="0.45">
      <c r="N18" s="1047">
        <v>46023</v>
      </c>
      <c r="O18" s="1053"/>
      <c r="P18" s="1053"/>
      <c r="Q18" s="1054" t="s">
        <v>264</v>
      </c>
      <c r="R18" s="1055"/>
      <c r="S18" s="1055"/>
      <c r="T18" s="1055"/>
      <c r="U18" s="1056">
        <v>0</v>
      </c>
      <c r="V18" s="1057">
        <v>0</v>
      </c>
      <c r="AC18" s="1047">
        <v>46023</v>
      </c>
      <c r="AD18" s="1079"/>
      <c r="AE18" s="1080"/>
      <c r="AF18" s="1081" t="s">
        <v>264</v>
      </c>
      <c r="AG18" s="1053"/>
      <c r="AH18" s="1082"/>
      <c r="AI18" s="1082"/>
      <c r="AJ18" s="1056">
        <v>0</v>
      </c>
      <c r="AK18" s="1057">
        <v>0</v>
      </c>
      <c r="BB18" s="1047">
        <v>45658</v>
      </c>
      <c r="BC18" s="1053"/>
      <c r="BD18" s="1080"/>
      <c r="BE18" s="1053" t="s">
        <v>264</v>
      </c>
      <c r="BF18" s="1053"/>
      <c r="BG18" s="1056"/>
      <c r="BH18" s="1056">
        <v>0</v>
      </c>
      <c r="BI18" s="1056">
        <v>0</v>
      </c>
      <c r="BJ18" s="1056">
        <v>0</v>
      </c>
      <c r="BK18" s="1056">
        <v>0</v>
      </c>
      <c r="BL18" s="1056">
        <v>0</v>
      </c>
      <c r="BM18" s="1056">
        <v>0</v>
      </c>
      <c r="BN18" s="1056">
        <v>0</v>
      </c>
      <c r="BO18" s="1056">
        <v>0</v>
      </c>
      <c r="BP18" s="1056">
        <v>0</v>
      </c>
      <c r="BQ18" s="1057">
        <v>0</v>
      </c>
      <c r="CE18" s="1048">
        <v>46010</v>
      </c>
      <c r="CF18" s="1041">
        <v>46010</v>
      </c>
      <c r="CG18" s="1040">
        <v>123</v>
      </c>
      <c r="CH18" s="1040"/>
      <c r="CI18" s="1042" t="s">
        <v>3109</v>
      </c>
      <c r="CJ18" s="1044"/>
      <c r="CK18" s="1044">
        <v>0</v>
      </c>
      <c r="CL18" s="1044"/>
      <c r="CM18" s="1096"/>
      <c r="DE18" s="1048"/>
      <c r="DF18" s="1040"/>
      <c r="DG18" s="1041"/>
      <c r="DH18" s="1042"/>
      <c r="DI18" s="1042"/>
      <c r="DJ18" s="1044"/>
      <c r="DK18" s="1044"/>
      <c r="DL18" s="1044"/>
      <c r="DM18" s="1096"/>
      <c r="ED18" s="1048"/>
      <c r="EE18" s="1040"/>
      <c r="EF18" s="1041"/>
      <c r="EG18" s="1042"/>
      <c r="EH18" s="1107"/>
      <c r="EI18" s="1044"/>
      <c r="EJ18" s="1044"/>
      <c r="EK18" s="1044"/>
      <c r="EL18" s="1044"/>
      <c r="EM18" s="1044"/>
      <c r="EN18" s="1096"/>
      <c r="FE18" s="1048"/>
      <c r="FF18" s="1040"/>
      <c r="FG18" s="1041"/>
      <c r="FH18" s="1042"/>
      <c r="FI18" s="1044"/>
      <c r="FJ18" s="1044"/>
      <c r="FK18" s="1043"/>
      <c r="FL18" s="1044"/>
      <c r="FM18" s="1113"/>
    </row>
    <row r="19" spans="14:169" x14ac:dyDescent="0.45">
      <c r="N19" s="1050">
        <v>46023</v>
      </c>
      <c r="O19" s="1058" t="s">
        <v>3132</v>
      </c>
      <c r="P19" s="1059">
        <v>46023</v>
      </c>
      <c r="Q19" s="1045" t="s">
        <v>3131</v>
      </c>
      <c r="R19" s="1045">
        <v>1</v>
      </c>
      <c r="S19" s="1045">
        <v>1</v>
      </c>
      <c r="T19" s="1060">
        <v>4111</v>
      </c>
      <c r="U19" s="1046"/>
      <c r="V19" s="1061"/>
      <c r="AC19" s="1050">
        <v>46023</v>
      </c>
      <c r="AD19" s="1058" t="s">
        <v>3132</v>
      </c>
      <c r="AE19" s="1059">
        <v>46023</v>
      </c>
      <c r="AF19" s="1045" t="s">
        <v>3131</v>
      </c>
      <c r="AG19" s="1060">
        <v>4111</v>
      </c>
      <c r="AH19" s="1046"/>
      <c r="AI19" s="1046"/>
      <c r="AJ19" s="1046"/>
      <c r="AK19" s="1061"/>
      <c r="BB19" s="1048">
        <v>46016</v>
      </c>
      <c r="BC19" s="1040">
        <v>123</v>
      </c>
      <c r="BD19" s="1041">
        <v>46016</v>
      </c>
      <c r="BE19" s="1042"/>
      <c r="BF19" s="1043" t="s">
        <v>1543</v>
      </c>
      <c r="BG19" s="1044"/>
      <c r="BH19" s="1044"/>
      <c r="BI19" s="1044"/>
      <c r="BJ19" s="1044"/>
      <c r="BK19" s="1044"/>
      <c r="BL19" s="1044"/>
      <c r="BM19" s="1044"/>
      <c r="BN19" s="1044"/>
      <c r="BO19" s="1044"/>
      <c r="BP19" s="1044"/>
      <c r="BQ19" s="1052"/>
      <c r="CE19" s="1050">
        <v>46010</v>
      </c>
      <c r="CF19" s="1059">
        <v>46010</v>
      </c>
      <c r="CG19" s="1058">
        <v>123</v>
      </c>
      <c r="CH19" s="1058"/>
      <c r="CI19" s="1045" t="s">
        <v>3113</v>
      </c>
      <c r="CJ19" s="1046"/>
      <c r="CK19" s="1046">
        <v>0</v>
      </c>
      <c r="CL19" s="1046"/>
      <c r="CM19" s="1100"/>
      <c r="DE19" s="1050"/>
      <c r="DF19" s="1058"/>
      <c r="DG19" s="1059"/>
      <c r="DH19" s="1045"/>
      <c r="DI19" s="1045"/>
      <c r="DJ19" s="1046"/>
      <c r="DK19" s="1046"/>
      <c r="DL19" s="1046"/>
      <c r="DM19" s="1100"/>
      <c r="ED19" s="1050"/>
      <c r="EE19" s="1058"/>
      <c r="EF19" s="1059"/>
      <c r="EG19" s="1045"/>
      <c r="EH19" s="1108"/>
      <c r="EI19" s="1046"/>
      <c r="EJ19" s="1046"/>
      <c r="EK19" s="1046"/>
      <c r="EL19" s="1046"/>
      <c r="EM19" s="1046"/>
      <c r="EN19" s="1100"/>
      <c r="FE19" s="1048"/>
      <c r="FF19" s="1040"/>
      <c r="FG19" s="1041"/>
      <c r="FH19" s="1042"/>
      <c r="FI19" s="1044"/>
      <c r="FJ19" s="1044"/>
      <c r="FK19" s="1043"/>
      <c r="FL19" s="1044"/>
      <c r="FM19" s="1113"/>
    </row>
    <row r="20" spans="14:169" x14ac:dyDescent="0.45">
      <c r="N20" s="1074"/>
      <c r="O20" s="1069"/>
      <c r="P20" s="1069"/>
      <c r="Q20" s="1070" t="s">
        <v>265</v>
      </c>
      <c r="R20" s="1071"/>
      <c r="S20" s="1071"/>
      <c r="T20" s="1071"/>
      <c r="U20" s="1072"/>
      <c r="V20" s="1073">
        <v>0</v>
      </c>
      <c r="AC20" s="1092"/>
      <c r="AD20" s="1087"/>
      <c r="AE20" s="1088"/>
      <c r="AF20" s="1089" t="s">
        <v>265</v>
      </c>
      <c r="AG20" s="1069"/>
      <c r="AH20" s="1072"/>
      <c r="AI20" s="1072">
        <v>0</v>
      </c>
      <c r="AJ20" s="1090"/>
      <c r="AK20" s="1091"/>
      <c r="BB20" s="1050">
        <v>46018</v>
      </c>
      <c r="BC20" s="1058">
        <v>321</v>
      </c>
      <c r="BD20" s="1059">
        <v>46018</v>
      </c>
      <c r="BE20" s="1045"/>
      <c r="BF20" s="1060" t="s">
        <v>1543</v>
      </c>
      <c r="BG20" s="1046"/>
      <c r="BH20" s="1046"/>
      <c r="BI20" s="1046"/>
      <c r="BJ20" s="1046"/>
      <c r="BK20" s="1046"/>
      <c r="BL20" s="1046"/>
      <c r="BM20" s="1046"/>
      <c r="BN20" s="1046"/>
      <c r="BO20" s="1046"/>
      <c r="BP20" s="1046"/>
      <c r="BQ20" s="1061"/>
      <c r="CE20" s="1075">
        <v>46022</v>
      </c>
      <c r="CF20" s="1084"/>
      <c r="CG20" s="1101"/>
      <c r="CH20" s="1101"/>
      <c r="CI20" s="1102" t="s">
        <v>266</v>
      </c>
      <c r="CJ20" s="1086"/>
      <c r="CK20" s="1086"/>
      <c r="CL20" s="1066"/>
      <c r="CM20" s="1103"/>
      <c r="DE20" s="1092"/>
      <c r="DF20" s="1087"/>
      <c r="DG20" s="1088"/>
      <c r="DH20" s="1069" t="s">
        <v>265</v>
      </c>
      <c r="DI20" s="1069"/>
      <c r="DJ20" s="1072">
        <v>0</v>
      </c>
      <c r="DK20" s="1072">
        <v>0</v>
      </c>
      <c r="DL20" s="1090"/>
      <c r="DM20" s="1104"/>
      <c r="ED20" s="1075"/>
      <c r="EE20" s="1083"/>
      <c r="EF20" s="1084"/>
      <c r="EG20" s="1063"/>
      <c r="EH20" s="1109"/>
      <c r="EI20" s="1066"/>
      <c r="EJ20" s="1066"/>
      <c r="EK20" s="1066"/>
      <c r="EL20" s="1066"/>
      <c r="EM20" s="1066"/>
      <c r="EN20" s="1103"/>
      <c r="FE20" s="1050"/>
      <c r="FF20" s="1058"/>
      <c r="FG20" s="1059"/>
      <c r="FH20" s="1045"/>
      <c r="FI20" s="1046"/>
      <c r="FJ20" s="1046"/>
      <c r="FK20" s="1060"/>
      <c r="FL20" s="1046"/>
      <c r="FM20" s="1114"/>
    </row>
    <row r="21" spans="14:169" x14ac:dyDescent="0.45">
      <c r="N21" s="1075">
        <v>46112</v>
      </c>
      <c r="O21" s="1063"/>
      <c r="P21" s="1063"/>
      <c r="Q21" s="1064" t="s">
        <v>266</v>
      </c>
      <c r="R21" s="1065"/>
      <c r="S21" s="1065"/>
      <c r="T21" s="1065"/>
      <c r="U21" s="1066"/>
      <c r="V21" s="1067">
        <v>0</v>
      </c>
      <c r="AC21" s="1075">
        <v>46112</v>
      </c>
      <c r="AD21" s="1083"/>
      <c r="AE21" s="1084"/>
      <c r="AF21" s="1085" t="s">
        <v>266</v>
      </c>
      <c r="AG21" s="1063"/>
      <c r="AH21" s="1086"/>
      <c r="AI21" s="1086"/>
      <c r="AJ21" s="1066"/>
      <c r="AK21" s="1067">
        <v>0</v>
      </c>
      <c r="BB21" s="1092"/>
      <c r="BC21" s="1069"/>
      <c r="BD21" s="1088"/>
      <c r="BE21" s="1069" t="s">
        <v>265</v>
      </c>
      <c r="BF21" s="1069"/>
      <c r="BG21" s="1072"/>
      <c r="BH21" s="1072"/>
      <c r="BI21" s="1072"/>
      <c r="BJ21" s="1072"/>
      <c r="BK21" s="1072"/>
      <c r="BL21" s="1072"/>
      <c r="BM21" s="1072"/>
      <c r="BN21" s="1072"/>
      <c r="BO21" s="1072"/>
      <c r="BP21" s="1072"/>
      <c r="BQ21" s="1073"/>
      <c r="CE21" s="3"/>
      <c r="CF21" s="3"/>
      <c r="CG21" s="3"/>
      <c r="CH21" s="3"/>
      <c r="CI21" s="3"/>
      <c r="CJ21" s="3"/>
      <c r="CK21" s="3"/>
      <c r="CL21" s="3"/>
      <c r="CM21" s="3"/>
      <c r="DE21" s="1075">
        <v>46022</v>
      </c>
      <c r="DF21" s="1083"/>
      <c r="DG21" s="1084"/>
      <c r="DH21" s="1063" t="s">
        <v>266</v>
      </c>
      <c r="DI21" s="1063"/>
      <c r="DJ21" s="1086"/>
      <c r="DK21" s="1086"/>
      <c r="DL21" s="1066"/>
      <c r="DM21" s="1103"/>
      <c r="ED21" s="18"/>
      <c r="EE21" s="17"/>
      <c r="EF21" s="18"/>
      <c r="EG21" s="3"/>
      <c r="EH21" s="1110"/>
      <c r="EI21" s="1111"/>
      <c r="EJ21" s="1111"/>
      <c r="EK21" s="1111"/>
      <c r="EL21" s="1111"/>
      <c r="EM21" s="1111"/>
      <c r="EN21" s="3"/>
      <c r="FE21" s="1075"/>
      <c r="FF21" s="1083"/>
      <c r="FG21" s="1084"/>
      <c r="FH21" s="1063"/>
      <c r="FI21" s="1066"/>
      <c r="FJ21" s="1066"/>
      <c r="FK21" s="1101"/>
      <c r="FL21" s="1066"/>
      <c r="FM21" s="1115"/>
    </row>
    <row r="22" spans="14:169" x14ac:dyDescent="0.45">
      <c r="N22" s="3"/>
      <c r="O22" s="3"/>
      <c r="P22" s="3"/>
      <c r="Q22" s="3"/>
      <c r="R22" s="3"/>
      <c r="S22" s="3"/>
      <c r="T22" s="3"/>
      <c r="U22" s="3"/>
      <c r="V22" s="3"/>
      <c r="AC22" s="3"/>
      <c r="AD22" s="3"/>
      <c r="AE22" s="3"/>
      <c r="AF22" s="3"/>
      <c r="AG22" s="3"/>
      <c r="AH22" s="3"/>
      <c r="AI22" s="3"/>
      <c r="AJ22" s="3"/>
      <c r="AK22" s="3"/>
      <c r="BB22" s="1075">
        <v>46022</v>
      </c>
      <c r="BC22" s="1063"/>
      <c r="BD22" s="1084"/>
      <c r="BE22" s="1063" t="s">
        <v>266</v>
      </c>
      <c r="BF22" s="1063"/>
      <c r="BG22" s="1066">
        <v>0</v>
      </c>
      <c r="BH22" s="1066">
        <v>0</v>
      </c>
      <c r="BI22" s="1066">
        <v>0</v>
      </c>
      <c r="BJ22" s="1066">
        <v>0</v>
      </c>
      <c r="BK22" s="1066">
        <v>0</v>
      </c>
      <c r="BL22" s="1066">
        <v>0</v>
      </c>
      <c r="BM22" s="1066">
        <v>0</v>
      </c>
      <c r="BN22" s="1066">
        <v>0</v>
      </c>
      <c r="BO22" s="1066">
        <v>0</v>
      </c>
      <c r="BP22" s="1066">
        <v>0</v>
      </c>
      <c r="BQ22" s="1067">
        <v>0</v>
      </c>
      <c r="CE22" s="3"/>
      <c r="CF22" s="3" t="s">
        <v>965</v>
      </c>
      <c r="CG22" s="3"/>
      <c r="CH22" s="3"/>
      <c r="CI22" s="3"/>
      <c r="CJ22" s="3"/>
      <c r="CK22" s="3"/>
      <c r="CL22" s="3"/>
      <c r="CM22" s="3"/>
      <c r="DE22" s="3"/>
      <c r="DF22" s="3"/>
      <c r="DG22" s="3"/>
      <c r="DH22" s="3"/>
      <c r="DI22" s="3"/>
      <c r="DJ22" s="3"/>
      <c r="DK22" s="3"/>
      <c r="DL22" s="3"/>
      <c r="DM22" s="3"/>
      <c r="ED22" s="18"/>
      <c r="EE22" s="17" t="s">
        <v>1464</v>
      </c>
      <c r="EF22" s="18"/>
      <c r="EG22" s="3"/>
      <c r="EH22" s="1110"/>
      <c r="EI22" s="1111"/>
      <c r="EJ22" s="1111"/>
      <c r="EK22" s="1111"/>
      <c r="EL22" s="1111"/>
      <c r="EM22" s="1111"/>
      <c r="EN22" s="3"/>
      <c r="FE22" s="3"/>
      <c r="FF22" s="3"/>
      <c r="FG22" s="3"/>
      <c r="FH22" s="3"/>
      <c r="FI22" s="3"/>
      <c r="FJ22" s="3"/>
      <c r="FK22" s="3"/>
      <c r="FL22" s="3"/>
      <c r="FM22" s="3"/>
    </row>
    <row r="23" spans="14:169" x14ac:dyDescent="0.45">
      <c r="N23" s="3"/>
      <c r="O23" s="3" t="s">
        <v>965</v>
      </c>
      <c r="P23" s="3"/>
      <c r="Q23" s="3"/>
      <c r="R23" s="3"/>
      <c r="S23" s="3"/>
      <c r="T23" s="3"/>
      <c r="U23" s="3"/>
      <c r="V23" s="3"/>
      <c r="AC23" s="3"/>
      <c r="AD23" s="3"/>
      <c r="AE23" s="3" t="s">
        <v>965</v>
      </c>
      <c r="AF23" s="3"/>
      <c r="AG23" s="3"/>
      <c r="AH23" s="3"/>
      <c r="AI23" s="3"/>
      <c r="AJ23" s="3"/>
      <c r="AK23" s="3"/>
      <c r="BB23" s="3"/>
      <c r="BC23" s="3"/>
      <c r="BD23" s="3"/>
      <c r="BE23" s="3"/>
      <c r="BF23" s="3"/>
      <c r="BG23" s="3"/>
      <c r="BH23" s="3"/>
      <c r="BI23" s="3"/>
      <c r="BJ23" s="3"/>
      <c r="BK23" s="3"/>
      <c r="BL23" s="3"/>
      <c r="BM23" s="3"/>
      <c r="BN23" s="3"/>
      <c r="BO23" s="3"/>
      <c r="BP23" s="3"/>
      <c r="BQ23" s="3"/>
      <c r="CE23" s="3"/>
      <c r="CF23" s="3" t="s">
        <v>2415</v>
      </c>
      <c r="CG23" s="3"/>
      <c r="CH23" s="3"/>
      <c r="CI23" s="3"/>
      <c r="CJ23" s="3"/>
      <c r="CK23" s="3"/>
      <c r="CL23" s="3"/>
      <c r="CM23" s="3"/>
      <c r="DE23" s="3"/>
      <c r="DF23" s="3" t="s">
        <v>965</v>
      </c>
      <c r="DG23" s="3"/>
      <c r="DH23" s="3"/>
      <c r="DI23" s="3"/>
      <c r="DJ23" s="3"/>
      <c r="DK23" s="3"/>
      <c r="DL23" s="3"/>
      <c r="DM23" s="3"/>
      <c r="ED23" s="18"/>
      <c r="EE23" s="17" t="s">
        <v>1465</v>
      </c>
      <c r="EF23" s="18"/>
      <c r="EG23" s="3"/>
      <c r="EH23" s="1110"/>
      <c r="EI23" s="1111"/>
      <c r="EJ23" s="1111"/>
      <c r="EK23" s="1111"/>
      <c r="EL23" s="1111"/>
      <c r="EM23" s="1111"/>
      <c r="EN23" s="3"/>
      <c r="FE23" s="3"/>
      <c r="FF23" s="3" t="s">
        <v>965</v>
      </c>
      <c r="FG23" s="3"/>
      <c r="FH23" s="3"/>
      <c r="FI23" s="3"/>
      <c r="FJ23" s="3"/>
      <c r="FK23" s="3"/>
      <c r="FL23" s="3"/>
      <c r="FM23" s="3"/>
    </row>
    <row r="24" spans="14:169" x14ac:dyDescent="0.45">
      <c r="N24" s="3"/>
      <c r="O24" s="3" t="s">
        <v>3133</v>
      </c>
      <c r="P24" s="3"/>
      <c r="Q24" s="3"/>
      <c r="R24" s="3"/>
      <c r="S24" s="3"/>
      <c r="T24" s="3"/>
      <c r="U24" s="3"/>
      <c r="V24" s="3"/>
      <c r="AC24" s="3"/>
      <c r="AD24" s="3"/>
      <c r="AE24" s="3" t="s">
        <v>3133</v>
      </c>
      <c r="AF24" s="3"/>
      <c r="AG24" s="3"/>
      <c r="AH24" s="3"/>
      <c r="AI24" s="3"/>
      <c r="AJ24" s="3"/>
      <c r="AK24" s="3"/>
      <c r="BB24" s="3"/>
      <c r="BC24" s="3"/>
      <c r="BD24" s="3" t="s">
        <v>965</v>
      </c>
      <c r="BE24" s="3"/>
      <c r="BF24" s="3"/>
      <c r="BG24" s="3"/>
      <c r="BH24" s="3"/>
      <c r="BI24" s="3"/>
      <c r="BJ24" s="3"/>
      <c r="BK24" s="3"/>
      <c r="BL24" s="3"/>
      <c r="BM24" s="3"/>
      <c r="BN24" s="3"/>
      <c r="BO24" s="3"/>
      <c r="BP24" s="3"/>
      <c r="BQ24" s="3"/>
      <c r="CE24" s="3"/>
      <c r="CF24" s="3"/>
      <c r="CG24" s="3"/>
      <c r="CH24" s="3"/>
      <c r="CI24" s="3"/>
      <c r="CJ24" s="3"/>
      <c r="CK24" s="32" t="s">
        <v>3114</v>
      </c>
      <c r="CL24" s="3"/>
      <c r="CM24" s="3"/>
      <c r="DE24" s="3"/>
      <c r="DF24" s="3" t="s">
        <v>2415</v>
      </c>
      <c r="DG24" s="3"/>
      <c r="DH24" s="3"/>
      <c r="DI24" s="3"/>
      <c r="DJ24" s="3"/>
      <c r="DK24" s="3"/>
      <c r="DL24" s="3"/>
      <c r="DM24" s="3"/>
      <c r="ED24" s="3"/>
      <c r="EE24" s="3"/>
      <c r="EF24" s="3"/>
      <c r="EG24" s="3"/>
      <c r="EH24" s="3"/>
      <c r="EI24" s="3"/>
      <c r="EJ24" s="3"/>
      <c r="EK24" s="3"/>
      <c r="EL24" s="32" t="s">
        <v>1477</v>
      </c>
      <c r="EM24" s="3"/>
      <c r="EN24" s="3"/>
      <c r="FE24" s="3"/>
      <c r="FF24" s="3" t="s">
        <v>1465</v>
      </c>
      <c r="FG24" s="3"/>
      <c r="FH24" s="3"/>
      <c r="FI24" s="3"/>
      <c r="FJ24" s="3"/>
      <c r="FK24" s="3"/>
      <c r="FL24" s="3"/>
      <c r="FM24" s="3"/>
    </row>
    <row r="25" spans="14:169" x14ac:dyDescent="0.45">
      <c r="N25" s="3"/>
      <c r="O25" s="3"/>
      <c r="P25" s="3"/>
      <c r="Q25" s="3"/>
      <c r="R25" s="3"/>
      <c r="S25" s="3"/>
      <c r="T25" s="3"/>
      <c r="U25" s="32" t="s">
        <v>3135</v>
      </c>
      <c r="V25" s="3"/>
      <c r="AC25" s="3"/>
      <c r="AD25" s="3"/>
      <c r="AE25" s="3"/>
      <c r="AF25" s="3"/>
      <c r="AG25" s="3"/>
      <c r="AH25" s="3"/>
      <c r="AI25" s="3"/>
      <c r="AJ25" s="32" t="s">
        <v>3130</v>
      </c>
      <c r="AK25" s="3"/>
      <c r="BB25" s="3"/>
      <c r="BC25" s="3"/>
      <c r="BD25" s="3" t="s">
        <v>2415</v>
      </c>
      <c r="BE25" s="3"/>
      <c r="BF25" s="3"/>
      <c r="BG25" s="3"/>
      <c r="BH25" s="3"/>
      <c r="BI25" s="3"/>
      <c r="BJ25" s="3"/>
      <c r="BK25" s="3"/>
      <c r="BL25" s="3"/>
      <c r="BM25" s="3"/>
      <c r="BN25" s="3"/>
      <c r="BO25" s="3"/>
      <c r="BP25" s="3"/>
      <c r="BQ25" s="3"/>
      <c r="CE25" s="20" t="s">
        <v>241</v>
      </c>
      <c r="CF25" s="3"/>
      <c r="CG25" s="3"/>
      <c r="CH25" s="3"/>
      <c r="CI25" s="8" t="s">
        <v>8</v>
      </c>
      <c r="CJ25" s="3"/>
      <c r="CK25" s="8" t="s">
        <v>2569</v>
      </c>
      <c r="CL25" s="3"/>
      <c r="CM25" s="3"/>
      <c r="DE25" s="3"/>
      <c r="DF25" s="3"/>
      <c r="DG25" s="3"/>
      <c r="DH25" s="3"/>
      <c r="DI25" s="3"/>
      <c r="DJ25" s="3"/>
      <c r="DK25" s="32" t="s">
        <v>3114</v>
      </c>
      <c r="DL25" s="1105"/>
      <c r="DM25" s="3"/>
      <c r="ED25" s="20" t="s">
        <v>241</v>
      </c>
      <c r="EE25" s="3"/>
      <c r="EF25" s="3"/>
      <c r="EG25" s="3"/>
      <c r="EH25" s="8" t="s">
        <v>8</v>
      </c>
      <c r="EI25" s="3"/>
      <c r="EJ25" s="3"/>
      <c r="EK25" s="3"/>
      <c r="EL25" s="8" t="s">
        <v>2569</v>
      </c>
      <c r="EM25" s="3"/>
      <c r="EN25" s="3"/>
      <c r="FE25" s="3"/>
      <c r="FF25" s="3"/>
      <c r="FG25" s="3"/>
      <c r="FH25" s="3"/>
      <c r="FI25" s="3"/>
      <c r="FJ25" s="3"/>
      <c r="FK25" s="32" t="s">
        <v>1477</v>
      </c>
      <c r="FL25" s="3"/>
      <c r="FM25" s="3"/>
    </row>
    <row r="26" spans="14:169" x14ac:dyDescent="0.45">
      <c r="N26" s="20" t="s">
        <v>241</v>
      </c>
      <c r="O26" s="3"/>
      <c r="P26" s="3"/>
      <c r="Q26" s="8" t="s">
        <v>8</v>
      </c>
      <c r="R26" s="3"/>
      <c r="S26" s="3"/>
      <c r="T26" s="3"/>
      <c r="U26" s="8" t="s">
        <v>2569</v>
      </c>
      <c r="V26" s="3"/>
      <c r="AC26" s="20" t="s">
        <v>241</v>
      </c>
      <c r="AD26" s="3"/>
      <c r="AE26" s="3"/>
      <c r="AF26" s="3"/>
      <c r="AG26" s="8" t="s">
        <v>8</v>
      </c>
      <c r="AH26" s="3"/>
      <c r="AI26" s="3"/>
      <c r="AJ26" s="8" t="s">
        <v>2569</v>
      </c>
      <c r="AK26" s="3"/>
      <c r="BB26" s="3"/>
      <c r="BC26" s="3"/>
      <c r="BD26" s="3"/>
      <c r="BE26" s="3"/>
      <c r="BF26" s="3"/>
      <c r="BG26" s="3"/>
      <c r="BH26" s="3"/>
      <c r="BI26" s="3"/>
      <c r="BJ26" s="3"/>
      <c r="BK26" s="3"/>
      <c r="BL26" s="3"/>
      <c r="BM26" s="32" t="s">
        <v>3114</v>
      </c>
      <c r="BN26" s="3"/>
      <c r="BO26" s="3"/>
      <c r="BP26" s="3"/>
      <c r="BQ26" s="3"/>
      <c r="CE26" s="95" t="s">
        <v>113</v>
      </c>
      <c r="CF26" s="3"/>
      <c r="CG26" s="3"/>
      <c r="CH26" s="3"/>
      <c r="CI26" s="32" t="s">
        <v>113</v>
      </c>
      <c r="CJ26" s="3"/>
      <c r="CK26" s="32" t="s">
        <v>114</v>
      </c>
      <c r="CL26" s="3"/>
      <c r="CM26" s="3"/>
      <c r="DE26" s="20" t="s">
        <v>241</v>
      </c>
      <c r="DF26" s="3"/>
      <c r="DG26" s="3"/>
      <c r="DH26" s="8" t="s">
        <v>8</v>
      </c>
      <c r="DI26" s="3"/>
      <c r="DJ26" s="3"/>
      <c r="DK26" s="8" t="s">
        <v>2569</v>
      </c>
      <c r="DL26" s="4"/>
      <c r="DM26" s="3"/>
      <c r="ED26" s="95" t="s">
        <v>113</v>
      </c>
      <c r="EE26" s="3"/>
      <c r="EF26" s="3"/>
      <c r="EG26" s="3"/>
      <c r="EH26" s="32" t="s">
        <v>113</v>
      </c>
      <c r="EI26" s="3"/>
      <c r="EJ26" s="3"/>
      <c r="EK26" s="3"/>
      <c r="EL26" s="32" t="s">
        <v>114</v>
      </c>
      <c r="EM26" s="3"/>
      <c r="EN26" s="3"/>
      <c r="FE26" s="20" t="s">
        <v>241</v>
      </c>
      <c r="FF26" s="3"/>
      <c r="FG26" s="3"/>
      <c r="FH26" s="8" t="s">
        <v>8</v>
      </c>
      <c r="FI26" s="3"/>
      <c r="FJ26" s="3"/>
      <c r="FK26" s="8" t="s">
        <v>2569</v>
      </c>
      <c r="FL26" s="3"/>
      <c r="FM26" s="3"/>
    </row>
    <row r="27" spans="14:169" x14ac:dyDescent="0.45">
      <c r="N27" s="95" t="s">
        <v>113</v>
      </c>
      <c r="O27" s="3"/>
      <c r="P27" s="3"/>
      <c r="Q27" s="32" t="s">
        <v>113</v>
      </c>
      <c r="R27" s="3"/>
      <c r="S27" s="3"/>
      <c r="T27" s="3"/>
      <c r="U27" s="32" t="s">
        <v>114</v>
      </c>
      <c r="V27" s="3"/>
      <c r="AC27" s="95" t="s">
        <v>113</v>
      </c>
      <c r="AD27" s="3"/>
      <c r="AE27" s="3"/>
      <c r="AF27" s="3"/>
      <c r="AG27" s="32" t="s">
        <v>113</v>
      </c>
      <c r="AH27" s="3"/>
      <c r="AI27" s="3"/>
      <c r="AJ27" s="32" t="s">
        <v>114</v>
      </c>
      <c r="AK27" s="3"/>
      <c r="BB27" s="20" t="s">
        <v>241</v>
      </c>
      <c r="BC27" s="3"/>
      <c r="BD27" s="3"/>
      <c r="BE27" s="3"/>
      <c r="BF27" s="8" t="s">
        <v>8</v>
      </c>
      <c r="BG27" s="3"/>
      <c r="BH27" s="3"/>
      <c r="BI27" s="3"/>
      <c r="BJ27" s="3"/>
      <c r="BK27" s="3"/>
      <c r="BL27" s="3"/>
      <c r="BM27" s="8" t="s">
        <v>2569</v>
      </c>
      <c r="BN27" s="3"/>
      <c r="BO27" s="3"/>
      <c r="BP27" s="3"/>
      <c r="BQ27" s="3"/>
      <c r="CE27" s="3"/>
      <c r="CF27" s="3"/>
      <c r="CG27" s="3"/>
      <c r="CH27" s="3"/>
      <c r="CI27" s="3"/>
      <c r="CJ27" s="3"/>
      <c r="CK27" s="4"/>
      <c r="CL27" s="3"/>
      <c r="CM27" s="3"/>
      <c r="DE27" s="95" t="s">
        <v>113</v>
      </c>
      <c r="DF27" s="3"/>
      <c r="DG27" s="3"/>
      <c r="DH27" s="32" t="s">
        <v>113</v>
      </c>
      <c r="DI27" s="3"/>
      <c r="DJ27" s="3"/>
      <c r="DK27" s="32" t="s">
        <v>114</v>
      </c>
      <c r="DL27" s="4"/>
      <c r="DM27" s="3"/>
      <c r="ED27" s="3"/>
      <c r="EE27" s="3"/>
      <c r="EF27" s="3"/>
      <c r="EG27" s="3"/>
      <c r="EH27" s="3"/>
      <c r="EI27" s="3"/>
      <c r="EJ27" s="3"/>
      <c r="EK27" s="3"/>
      <c r="EL27" s="4"/>
      <c r="EM27" s="3"/>
      <c r="EN27" s="3"/>
      <c r="FE27" s="95" t="s">
        <v>113</v>
      </c>
      <c r="FF27" s="3"/>
      <c r="FG27" s="3"/>
      <c r="FH27" s="32" t="s">
        <v>113</v>
      </c>
      <c r="FI27" s="3"/>
      <c r="FJ27" s="3"/>
      <c r="FK27" s="32" t="s">
        <v>114</v>
      </c>
      <c r="FL27" s="3"/>
      <c r="FM27" s="3"/>
    </row>
    <row r="28" spans="14:169" x14ac:dyDescent="0.45">
      <c r="N28" s="3"/>
      <c r="O28" s="3"/>
      <c r="P28" s="3"/>
      <c r="Q28" s="3"/>
      <c r="R28" s="3"/>
      <c r="S28" s="3"/>
      <c r="T28" s="3"/>
      <c r="U28" s="4"/>
      <c r="V28" s="3"/>
      <c r="AC28" s="3"/>
      <c r="AD28" s="3"/>
      <c r="AE28" s="3"/>
      <c r="AF28" s="3"/>
      <c r="AG28" s="3"/>
      <c r="AH28" s="3"/>
      <c r="AI28" s="3"/>
      <c r="AJ28" s="4"/>
      <c r="AK28" s="3"/>
      <c r="BB28" s="95" t="s">
        <v>113</v>
      </c>
      <c r="BC28" s="3"/>
      <c r="BD28" s="3"/>
      <c r="BE28" s="3"/>
      <c r="BF28" s="32" t="s">
        <v>113</v>
      </c>
      <c r="BG28" s="3"/>
      <c r="BH28" s="3"/>
      <c r="BI28" s="3"/>
      <c r="BJ28" s="3"/>
      <c r="BK28" s="3"/>
      <c r="BL28" s="3"/>
      <c r="BM28" s="32" t="s">
        <v>114</v>
      </c>
      <c r="BN28" s="3"/>
      <c r="BO28" s="3"/>
      <c r="BP28" s="3"/>
      <c r="BQ28" s="3"/>
      <c r="CE28" s="3"/>
      <c r="CF28" s="3"/>
      <c r="CG28" s="3"/>
      <c r="CH28" s="3"/>
      <c r="CI28" s="3"/>
      <c r="CJ28" s="3"/>
      <c r="CK28" s="4"/>
      <c r="CL28" s="3"/>
      <c r="CM28" s="3"/>
      <c r="DE28" s="3"/>
      <c r="DF28" s="3"/>
      <c r="DG28" s="3"/>
      <c r="DH28" s="3"/>
      <c r="DI28" s="3"/>
      <c r="DJ28" s="3"/>
      <c r="DK28" s="4"/>
      <c r="DL28" s="4"/>
      <c r="DM28" s="3"/>
      <c r="ED28" s="3"/>
      <c r="EE28" s="3"/>
      <c r="EF28" s="3"/>
      <c r="EG28" s="3"/>
      <c r="EH28" s="3"/>
      <c r="EI28" s="3"/>
      <c r="EJ28" s="3"/>
      <c r="EK28" s="3"/>
      <c r="EL28" s="4"/>
      <c r="EM28" s="3"/>
      <c r="EN28" s="3"/>
      <c r="FE28" s="3"/>
      <c r="FF28" s="3"/>
      <c r="FG28" s="3"/>
      <c r="FH28" s="3"/>
      <c r="FI28" s="3"/>
      <c r="FJ28" s="3"/>
      <c r="FK28" s="4"/>
      <c r="FL28" s="3"/>
      <c r="FM28" s="3"/>
    </row>
    <row r="29" spans="14:169" x14ac:dyDescent="0.45">
      <c r="N29" s="3"/>
      <c r="O29" s="3"/>
      <c r="P29" s="3"/>
      <c r="Q29" s="3"/>
      <c r="R29" s="3"/>
      <c r="S29" s="3"/>
      <c r="T29" s="3"/>
      <c r="U29" s="4"/>
      <c r="V29" s="3"/>
      <c r="AC29" s="3"/>
      <c r="AD29" s="3"/>
      <c r="AE29" s="3"/>
      <c r="AF29" s="3"/>
      <c r="AG29" s="3"/>
      <c r="AH29" s="3"/>
      <c r="AI29" s="3"/>
      <c r="AJ29" s="4"/>
      <c r="AK29" s="3"/>
      <c r="BB29" s="3"/>
      <c r="BC29" s="3"/>
      <c r="BD29" s="3"/>
      <c r="BE29" s="3"/>
      <c r="BF29" s="3"/>
      <c r="BG29" s="3"/>
      <c r="BH29" s="3"/>
      <c r="BI29" s="3"/>
      <c r="BJ29" s="3"/>
      <c r="BK29" s="3"/>
      <c r="BL29" s="3"/>
      <c r="BM29" s="4"/>
      <c r="BN29" s="3"/>
      <c r="BO29" s="3"/>
      <c r="BP29" s="3"/>
      <c r="BQ29" s="3"/>
      <c r="CE29" s="3"/>
      <c r="CF29" s="3"/>
      <c r="CG29" s="3"/>
      <c r="CH29" s="3"/>
      <c r="CI29" s="3"/>
      <c r="CJ29" s="3"/>
      <c r="CK29" s="4"/>
      <c r="CL29" s="3"/>
      <c r="CM29" s="3"/>
      <c r="DE29" s="3"/>
      <c r="DF29" s="3"/>
      <c r="DG29" s="3"/>
      <c r="DH29" s="3"/>
      <c r="DI29" s="3"/>
      <c r="DJ29" s="3"/>
      <c r="DK29" s="4"/>
      <c r="DL29" s="4"/>
      <c r="DM29" s="3"/>
      <c r="ED29" s="3"/>
      <c r="EE29" s="3"/>
      <c r="EF29" s="3"/>
      <c r="EG29" s="3"/>
      <c r="EH29" s="3"/>
      <c r="EI29" s="3"/>
      <c r="EJ29" s="3"/>
      <c r="EK29" s="3"/>
      <c r="EL29" s="4"/>
      <c r="EM29" s="3"/>
      <c r="EN29" s="3"/>
      <c r="FE29" s="3"/>
      <c r="FF29" s="3"/>
      <c r="FG29" s="3"/>
      <c r="FH29" s="3"/>
      <c r="FI29" s="3"/>
      <c r="FJ29" s="3"/>
      <c r="FK29" s="4"/>
      <c r="FL29" s="3"/>
      <c r="FM29" s="3"/>
    </row>
    <row r="30" spans="14:169" x14ac:dyDescent="0.45">
      <c r="N30" s="3"/>
      <c r="O30" s="3"/>
      <c r="P30" s="3"/>
      <c r="Q30" s="3"/>
      <c r="R30" s="3"/>
      <c r="S30" s="3"/>
      <c r="T30" s="3"/>
      <c r="U30" s="4"/>
      <c r="V30" s="3"/>
      <c r="AC30" s="3"/>
      <c r="AD30" s="3"/>
      <c r="AE30" s="3"/>
      <c r="AF30" s="3"/>
      <c r="AG30" s="3"/>
      <c r="AH30" s="3"/>
      <c r="AI30" s="3"/>
      <c r="AJ30" s="4"/>
      <c r="AK30" s="3"/>
      <c r="BB30" s="3"/>
      <c r="BC30" s="3"/>
      <c r="BD30" s="3"/>
      <c r="BE30" s="3"/>
      <c r="BF30" s="3"/>
      <c r="BG30" s="3"/>
      <c r="BH30" s="3"/>
      <c r="BI30" s="3"/>
      <c r="BJ30" s="3"/>
      <c r="BK30" s="3"/>
      <c r="BL30" s="3"/>
      <c r="BM30" s="4"/>
      <c r="BN30" s="3"/>
      <c r="BO30" s="3"/>
      <c r="BP30" s="3"/>
      <c r="BQ30" s="3"/>
      <c r="CE30" s="3"/>
      <c r="CF30" s="3"/>
      <c r="CG30" s="3"/>
      <c r="CH30" s="3"/>
      <c r="CI30" s="3"/>
      <c r="CJ30" s="3"/>
      <c r="CK30" s="4"/>
      <c r="CL30" s="3"/>
      <c r="CM30" s="3"/>
      <c r="DE30" s="3"/>
      <c r="DF30" s="3"/>
      <c r="DG30" s="3"/>
      <c r="DH30" s="3"/>
      <c r="DI30" s="3"/>
      <c r="DJ30" s="3"/>
      <c r="DK30" s="4"/>
      <c r="DL30" s="4"/>
      <c r="DM30" s="3"/>
      <c r="ED30" s="3"/>
      <c r="EE30" s="3"/>
      <c r="EF30" s="3"/>
      <c r="EG30" s="3"/>
      <c r="EH30" s="3"/>
      <c r="EI30" s="3"/>
      <c r="EJ30" s="3"/>
      <c r="EK30" s="3"/>
      <c r="EL30" s="4"/>
      <c r="EM30" s="3"/>
      <c r="EN30" s="3"/>
      <c r="FE30" s="3"/>
      <c r="FF30" s="3"/>
      <c r="FG30" s="3"/>
      <c r="FH30" s="3"/>
      <c r="FI30" s="3"/>
      <c r="FJ30" s="3"/>
      <c r="FK30" s="4"/>
      <c r="FL30" s="3"/>
      <c r="FM30" s="3"/>
    </row>
    <row r="31" spans="14:169" x14ac:dyDescent="0.45">
      <c r="N31" s="3"/>
      <c r="O31" s="3"/>
      <c r="P31" s="3"/>
      <c r="Q31" s="3"/>
      <c r="R31" s="3"/>
      <c r="S31" s="3"/>
      <c r="T31" s="3"/>
      <c r="U31" s="4"/>
      <c r="V31" s="3"/>
      <c r="AC31" s="3"/>
      <c r="AD31" s="3"/>
      <c r="AE31" s="3"/>
      <c r="AF31" s="3"/>
      <c r="AG31" s="3"/>
      <c r="AH31" s="3"/>
      <c r="AI31" s="3"/>
      <c r="AJ31" s="4"/>
      <c r="AK31" s="3"/>
      <c r="BB31" s="3"/>
      <c r="BC31" s="3"/>
      <c r="BD31" s="3"/>
      <c r="BE31" s="3"/>
      <c r="BF31" s="3"/>
      <c r="BG31" s="3"/>
      <c r="BH31" s="3"/>
      <c r="BI31" s="3"/>
      <c r="BJ31" s="3"/>
      <c r="BK31" s="3"/>
      <c r="BL31" s="3"/>
      <c r="BM31" s="4"/>
      <c r="BN31" s="3"/>
      <c r="BO31" s="3"/>
      <c r="BP31" s="3"/>
      <c r="BQ31" s="3"/>
      <c r="CE31" s="3"/>
      <c r="CF31" s="3"/>
      <c r="CG31" s="3"/>
      <c r="CH31" s="3"/>
      <c r="CI31" s="3"/>
      <c r="CJ31" s="3"/>
      <c r="CK31" s="4"/>
      <c r="CL31" s="3"/>
      <c r="CM31" s="3"/>
      <c r="DE31" s="3"/>
      <c r="DF31" s="3"/>
      <c r="DG31" s="3"/>
      <c r="DH31" s="3"/>
      <c r="DI31" s="3"/>
      <c r="DJ31" s="3"/>
      <c r="DK31" s="4"/>
      <c r="DL31" s="4"/>
      <c r="DM31" s="3"/>
      <c r="ED31" s="3"/>
      <c r="EE31" s="3"/>
      <c r="EF31" s="3"/>
      <c r="EG31" s="3"/>
      <c r="EH31" s="3"/>
      <c r="EI31" s="3"/>
      <c r="EJ31" s="3"/>
      <c r="EK31" s="3"/>
      <c r="EL31" s="4"/>
      <c r="EM31" s="3"/>
      <c r="EN31" s="3"/>
      <c r="FE31" s="3"/>
      <c r="FF31" s="3"/>
      <c r="FG31" s="3"/>
      <c r="FH31" s="3"/>
      <c r="FI31" s="3"/>
      <c r="FJ31" s="3"/>
      <c r="FK31" s="4"/>
      <c r="FL31" s="3"/>
      <c r="FM31" s="3"/>
    </row>
    <row r="32" spans="14:169" x14ac:dyDescent="0.45">
      <c r="N32" s="3"/>
      <c r="O32" s="3"/>
      <c r="P32" s="3"/>
      <c r="Q32" s="3"/>
      <c r="R32" s="3"/>
      <c r="S32" s="3"/>
      <c r="T32" s="3"/>
      <c r="U32" s="4"/>
      <c r="V32" s="3"/>
      <c r="AC32" s="3"/>
      <c r="AD32" s="3"/>
      <c r="AE32" s="3"/>
      <c r="AF32" s="3"/>
      <c r="AG32" s="3"/>
      <c r="AH32" s="3"/>
      <c r="AI32" s="3"/>
      <c r="AJ32" s="4"/>
      <c r="AK32" s="3"/>
      <c r="BB32" s="3"/>
      <c r="BC32" s="3"/>
      <c r="BD32" s="3"/>
      <c r="BE32" s="3"/>
      <c r="BF32" s="3"/>
      <c r="BG32" s="3"/>
      <c r="BH32" s="3"/>
      <c r="BI32" s="3"/>
      <c r="BJ32" s="3"/>
      <c r="BK32" s="3"/>
      <c r="BL32" s="3"/>
      <c r="BM32" s="4"/>
      <c r="BN32" s="3"/>
      <c r="BO32" s="3"/>
      <c r="BP32" s="3"/>
      <c r="BQ32" s="3"/>
      <c r="CE32" s="1076" t="s">
        <v>3112</v>
      </c>
      <c r="CF32" s="20"/>
      <c r="CG32" s="20"/>
      <c r="CH32" s="20"/>
      <c r="CI32" s="8" t="s">
        <v>3111</v>
      </c>
      <c r="CJ32" s="20"/>
      <c r="CK32" s="8" t="s">
        <v>3110</v>
      </c>
      <c r="CL32" s="20"/>
      <c r="CM32" s="20"/>
      <c r="DE32" s="3"/>
      <c r="DF32" s="3"/>
      <c r="DG32" s="3"/>
      <c r="DH32" s="3"/>
      <c r="DI32" s="3"/>
      <c r="DJ32" s="3"/>
      <c r="DK32" s="4"/>
      <c r="DL32" s="4"/>
      <c r="DM32" s="3"/>
      <c r="ED32" s="38"/>
      <c r="EE32" s="3"/>
      <c r="EF32" s="3"/>
      <c r="EG32" s="3"/>
      <c r="EH32" s="4"/>
      <c r="EI32" s="3"/>
      <c r="EJ32" s="3"/>
      <c r="EK32" s="3"/>
      <c r="EL32" s="4"/>
      <c r="EM32" s="3"/>
      <c r="EN32" s="3"/>
      <c r="FE32" s="3"/>
      <c r="FF32" s="3"/>
      <c r="FG32" s="3"/>
      <c r="FH32" s="3"/>
      <c r="FI32" s="3"/>
      <c r="FJ32" s="3"/>
      <c r="FK32" s="4"/>
      <c r="FL32" s="3"/>
      <c r="FM32" s="3"/>
    </row>
    <row r="33" spans="14:169" x14ac:dyDescent="0.45">
      <c r="N33" s="1076"/>
      <c r="O33" s="20"/>
      <c r="P33" s="20"/>
      <c r="Q33" s="8"/>
      <c r="R33" s="3"/>
      <c r="S33" s="3"/>
      <c r="T33" s="3"/>
      <c r="U33" s="8"/>
      <c r="V33" s="3"/>
      <c r="AC33" s="1076"/>
      <c r="AD33" s="20"/>
      <c r="AE33" s="20"/>
      <c r="AF33" s="20"/>
      <c r="AG33" s="8"/>
      <c r="AH33" s="20"/>
      <c r="AI33" s="20"/>
      <c r="AJ33" s="8"/>
      <c r="AK33" s="20"/>
      <c r="BB33" s="3"/>
      <c r="BC33" s="3"/>
      <c r="BD33" s="3"/>
      <c r="BE33" s="3"/>
      <c r="BF33" s="3"/>
      <c r="BG33" s="3"/>
      <c r="BH33" s="3"/>
      <c r="BI33" s="3"/>
      <c r="BJ33" s="3"/>
      <c r="BK33" s="3"/>
      <c r="BL33" s="3"/>
      <c r="BM33" s="4"/>
      <c r="BN33" s="3"/>
      <c r="BO33" s="3"/>
      <c r="BP33" s="3"/>
      <c r="BQ33" s="3"/>
      <c r="CE33" s="3"/>
      <c r="CF33" s="3"/>
      <c r="CG33" s="3"/>
      <c r="CH33" s="3"/>
      <c r="CI33" s="3"/>
      <c r="CJ33" s="3"/>
      <c r="CK33" s="4"/>
      <c r="CL33" s="3"/>
      <c r="CM33" s="3"/>
      <c r="DE33" s="1076" t="s">
        <v>3112</v>
      </c>
      <c r="DF33" s="20"/>
      <c r="DG33" s="20"/>
      <c r="DH33" s="8" t="s">
        <v>3111</v>
      </c>
      <c r="DI33" s="20" t="s">
        <v>91</v>
      </c>
      <c r="DJ33" s="20"/>
      <c r="DK33" s="8" t="s">
        <v>3110</v>
      </c>
      <c r="DL33" s="8"/>
      <c r="DM33" s="20"/>
      <c r="ED33" s="3"/>
      <c r="EE33" s="3"/>
      <c r="EF33" s="3"/>
      <c r="EG33" s="3"/>
      <c r="EH33" s="3"/>
      <c r="EI33" s="3"/>
      <c r="EJ33" s="3"/>
      <c r="EK33" s="3"/>
      <c r="EL33" s="3"/>
      <c r="EM33" s="3"/>
      <c r="EN33" s="3"/>
      <c r="FE33" s="38"/>
      <c r="FF33" s="3"/>
      <c r="FG33" s="3"/>
      <c r="FH33" s="4"/>
      <c r="FI33" s="3"/>
      <c r="FJ33" s="3"/>
      <c r="FK33" s="4"/>
      <c r="FL33" s="3"/>
      <c r="FM33" s="3"/>
    </row>
    <row r="34" spans="14:169" x14ac:dyDescent="0.45">
      <c r="N34" s="3"/>
      <c r="O34" s="3"/>
      <c r="P34" s="3"/>
      <c r="Q34" s="3"/>
      <c r="R34" s="3"/>
      <c r="S34" s="3"/>
      <c r="T34" s="3"/>
      <c r="U34" s="3"/>
      <c r="V34" s="3"/>
      <c r="AC34" s="3"/>
      <c r="AD34" s="3"/>
      <c r="AE34" s="3"/>
      <c r="AF34" s="3"/>
      <c r="AG34" s="3"/>
      <c r="AH34" s="3"/>
      <c r="AI34" s="3"/>
      <c r="AJ34" s="3"/>
      <c r="AK34" s="3"/>
      <c r="BB34" s="1076" t="s">
        <v>3112</v>
      </c>
      <c r="BC34" s="20"/>
      <c r="BD34" s="20"/>
      <c r="BE34" s="20"/>
      <c r="BF34" s="8" t="s">
        <v>3111</v>
      </c>
      <c r="BG34" s="20"/>
      <c r="BH34" s="20"/>
      <c r="BI34" s="20"/>
      <c r="BJ34" s="20"/>
      <c r="BK34" s="20"/>
      <c r="BL34" s="20"/>
      <c r="BM34" s="8" t="s">
        <v>3110</v>
      </c>
      <c r="BN34" s="20"/>
      <c r="BO34" s="20"/>
      <c r="BP34" s="20"/>
      <c r="BQ34" s="3"/>
      <c r="CE34" s="3"/>
      <c r="CF34" s="3"/>
      <c r="CG34" s="3"/>
      <c r="CH34" s="3"/>
      <c r="CI34" s="3"/>
      <c r="CJ34" s="3"/>
      <c r="CK34" s="3"/>
      <c r="CL34" s="3"/>
      <c r="CM34" s="3"/>
      <c r="DE34" s="3"/>
      <c r="DF34" s="3"/>
      <c r="DG34" s="3"/>
      <c r="DH34" s="3"/>
      <c r="DI34" s="3"/>
      <c r="DJ34" s="3"/>
      <c r="DK34" s="3"/>
      <c r="DL34" s="3"/>
      <c r="DM34" s="3"/>
      <c r="ED34" s="3"/>
      <c r="EE34" s="3"/>
      <c r="EF34" s="3"/>
      <c r="EG34" s="3"/>
      <c r="EH34" s="3"/>
      <c r="EI34" s="3"/>
      <c r="EJ34" s="3"/>
      <c r="EK34" s="3"/>
      <c r="EL34" s="3"/>
      <c r="EM34" s="3"/>
      <c r="EN34" s="3"/>
      <c r="FE34" s="3"/>
      <c r="FF34" s="3"/>
      <c r="FG34" s="3"/>
      <c r="FH34" s="3"/>
      <c r="FI34" s="3"/>
      <c r="FJ34" s="3"/>
      <c r="FK34" s="3"/>
      <c r="FL34" s="3"/>
      <c r="FM34" s="3"/>
    </row>
    <row r="35" spans="14:169" x14ac:dyDescent="0.45">
      <c r="N35" s="3"/>
      <c r="O35" s="3"/>
      <c r="P35" s="3"/>
      <c r="Q35" s="3"/>
      <c r="R35" s="3"/>
      <c r="S35" s="3"/>
      <c r="T35" s="3"/>
      <c r="U35" s="3"/>
      <c r="V35" s="3"/>
      <c r="AC35" s="3"/>
      <c r="AD35" s="3"/>
      <c r="AE35" s="3"/>
      <c r="AF35" s="3"/>
      <c r="AG35" s="3"/>
      <c r="AH35" s="3"/>
      <c r="AI35" s="3"/>
      <c r="AJ35" s="3"/>
      <c r="AK35" s="3"/>
      <c r="BB35" s="3"/>
      <c r="BC35" s="3"/>
      <c r="BD35" s="3"/>
      <c r="BE35" s="3"/>
      <c r="BF35" s="3"/>
      <c r="BG35" s="3"/>
      <c r="BH35" s="3"/>
      <c r="BI35" s="3"/>
      <c r="BJ35" s="3"/>
      <c r="BK35" s="3"/>
      <c r="BL35" s="3"/>
      <c r="BM35" s="3"/>
      <c r="BN35" s="3"/>
      <c r="BO35" s="3"/>
      <c r="BP35" s="3"/>
      <c r="BQ35" s="3"/>
      <c r="DE35" s="3"/>
      <c r="DF35" s="3"/>
      <c r="DG35" s="3"/>
      <c r="DH35" s="3"/>
      <c r="DI35" s="3"/>
      <c r="DJ35" s="3"/>
      <c r="DK35" s="3"/>
      <c r="DL35" s="3"/>
      <c r="DM35" s="3"/>
      <c r="FE35" s="3"/>
      <c r="FF35" s="3"/>
      <c r="FG35" s="3"/>
      <c r="FH35" s="3"/>
      <c r="FI35" s="3"/>
      <c r="FJ35" s="3"/>
      <c r="FK35" s="3"/>
      <c r="FL35" s="3"/>
      <c r="FM35" s="3"/>
    </row>
    <row r="36" spans="14:169" x14ac:dyDescent="0.45">
      <c r="BB36" s="3"/>
      <c r="BC36" s="3"/>
      <c r="BD36" s="3"/>
      <c r="BE36" s="3"/>
      <c r="BF36" s="3"/>
      <c r="BG36" s="3"/>
      <c r="BH36" s="3"/>
      <c r="BI36" s="3"/>
      <c r="BJ36" s="3"/>
      <c r="BK36" s="3"/>
      <c r="BL36" s="3"/>
      <c r="BM36" s="3"/>
      <c r="BN36" s="3"/>
      <c r="BO36" s="3"/>
      <c r="BP36" s="3"/>
      <c r="BQ36" s="3"/>
    </row>
  </sheetData>
  <mergeCells count="70">
    <mergeCell ref="FE8:FM8"/>
    <mergeCell ref="FE12:FE14"/>
    <mergeCell ref="FF12:FG12"/>
    <mergeCell ref="FH12:FH14"/>
    <mergeCell ref="FI12:FL12"/>
    <mergeCell ref="FM12:FM14"/>
    <mergeCell ref="FF13:FF14"/>
    <mergeCell ref="FG13:FG14"/>
    <mergeCell ref="FI13:FI14"/>
    <mergeCell ref="FJ13:FJ14"/>
    <mergeCell ref="FK13:FL13"/>
    <mergeCell ref="ED8:EN8"/>
    <mergeCell ref="ED12:ED14"/>
    <mergeCell ref="EE12:EF12"/>
    <mergeCell ref="EG12:EG14"/>
    <mergeCell ref="EH12:EH14"/>
    <mergeCell ref="EI12:EN12"/>
    <mergeCell ref="EE13:EE14"/>
    <mergeCell ref="EF13:EF14"/>
    <mergeCell ref="EI13:EI14"/>
    <mergeCell ref="EJ13:EJ14"/>
    <mergeCell ref="EK13:EK14"/>
    <mergeCell ref="EL13:EL14"/>
    <mergeCell ref="EM13:EN13"/>
    <mergeCell ref="DE8:DM8"/>
    <mergeCell ref="DE14:DE15"/>
    <mergeCell ref="DF14:DG14"/>
    <mergeCell ref="DH14:DH15"/>
    <mergeCell ref="DI14:DI15"/>
    <mergeCell ref="DJ14:DL14"/>
    <mergeCell ref="DM14:DM15"/>
    <mergeCell ref="CE8:CM8"/>
    <mergeCell ref="CE12:CE13"/>
    <mergeCell ref="CF12:CF13"/>
    <mergeCell ref="CG12:CH12"/>
    <mergeCell ref="CI12:CI13"/>
    <mergeCell ref="CJ12:CL12"/>
    <mergeCell ref="CM12:CM13"/>
    <mergeCell ref="BB8:BQ8"/>
    <mergeCell ref="BB14:BB16"/>
    <mergeCell ref="BC14:BD14"/>
    <mergeCell ref="BE14:BE16"/>
    <mergeCell ref="BF14:BF16"/>
    <mergeCell ref="BG14:BQ14"/>
    <mergeCell ref="BC15:BC16"/>
    <mergeCell ref="BD15:BD16"/>
    <mergeCell ref="BG15:BG16"/>
    <mergeCell ref="BH15:BQ15"/>
    <mergeCell ref="N8:V8"/>
    <mergeCell ref="N14:N16"/>
    <mergeCell ref="O14:P14"/>
    <mergeCell ref="Q14:Q16"/>
    <mergeCell ref="R14:S14"/>
    <mergeCell ref="T14:T16"/>
    <mergeCell ref="U14:V14"/>
    <mergeCell ref="O15:O16"/>
    <mergeCell ref="P15:P16"/>
    <mergeCell ref="R15:R16"/>
    <mergeCell ref="S15:S16"/>
    <mergeCell ref="U15:U16"/>
    <mergeCell ref="V15:V16"/>
    <mergeCell ref="AC8:AK8"/>
    <mergeCell ref="AC14:AC16"/>
    <mergeCell ref="AD14:AE14"/>
    <mergeCell ref="AF14:AF16"/>
    <mergeCell ref="AG14:AG16"/>
    <mergeCell ref="AH14:AI15"/>
    <mergeCell ref="AJ14:AK15"/>
    <mergeCell ref="AD15:AD16"/>
    <mergeCell ref="AE15:AE16"/>
  </mergeCells>
  <conditionalFormatting sqref="CI11">
    <cfRule type="cellIs" dxfId="1" priority="2" operator="greaterThan">
      <formula>0</formula>
    </cfRule>
  </conditionalFormatting>
  <conditionalFormatting sqref="DH13">
    <cfRule type="expression" dxfId="0" priority="1">
      <formula>LEN(TRIM($H$13))&gt;0</formula>
    </cfRule>
  </conditionalFormatting>
  <pageMargins left="0.19" right="0.26" top="0.56000000000000005" bottom="0.57999999999999996" header="0.30000000000000004" footer="0.30000000000000004"/>
  <pageSetup paperSize="9" scale="93" orientation="portrait" r:id="rId1"/>
  <headerFooter>
    <oddFooter>&amp;CSổ Cái - &amp;P</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o_Kho"/>
  <dimension ref="A1:M36"/>
  <sheetViews>
    <sheetView showGridLines="0" showRowColHeaders="0" zoomScaleNormal="100" workbookViewId="0">
      <pane ySplit="20" topLeftCell="A21" activePane="bottomLeft" state="frozen"/>
      <selection pane="bottomLeft" activeCell="G2" sqref="G2"/>
    </sheetView>
  </sheetViews>
  <sheetFormatPr defaultColWidth="9.26953125" defaultRowHeight="16" x14ac:dyDescent="0.45"/>
  <cols>
    <col min="1" max="1" width="9.26953125" style="1018"/>
    <col min="2" max="2" width="9.453125" style="1018" customWidth="1"/>
    <col min="3" max="3" width="10.453125" style="1018" customWidth="1"/>
    <col min="4" max="4" width="31.1796875" style="1018" customWidth="1"/>
    <col min="5" max="5" width="10.26953125" style="1018" customWidth="1"/>
    <col min="6" max="6" width="10" style="1018" customWidth="1"/>
    <col min="7" max="7" width="15.453125" style="1018" customWidth="1"/>
    <col min="8" max="8" width="10.26953125" style="1018" customWidth="1"/>
    <col min="9" max="9" width="10" style="1018" customWidth="1"/>
    <col min="10" max="10" width="16.453125" style="1018" customWidth="1"/>
    <col min="11" max="11" width="10.26953125" style="1018" customWidth="1"/>
    <col min="12" max="12" width="10" style="1018" customWidth="1"/>
    <col min="13" max="13" width="15.81640625" style="1018" customWidth="1"/>
    <col min="14" max="16384" width="9.26953125" style="1018"/>
  </cols>
  <sheetData>
    <row r="1" spans="1:13" x14ac:dyDescent="0.45">
      <c r="A1" s="1019" t="str">
        <f>LOWER(VLOOKUP($E$1,DK_HHDV!$K$8:$L$18,2,0))</f>
        <v>hàng hóa</v>
      </c>
      <c r="B1" s="487"/>
      <c r="C1" s="425"/>
      <c r="D1" s="848" t="s">
        <v>783</v>
      </c>
      <c r="E1" s="847">
        <v>1561</v>
      </c>
      <c r="F1" s="848" t="s">
        <v>784</v>
      </c>
      <c r="G1" s="1118"/>
      <c r="H1" s="425"/>
      <c r="I1" s="425"/>
      <c r="J1" s="425"/>
      <c r="K1" s="425"/>
      <c r="L1" s="425"/>
      <c r="M1" s="428"/>
    </row>
    <row r="2" spans="1:13" x14ac:dyDescent="0.45">
      <c r="A2" s="1019" t="s">
        <v>5775</v>
      </c>
      <c r="B2" s="426"/>
      <c r="C2" s="427"/>
      <c r="D2" s="427"/>
      <c r="E2" s="427"/>
      <c r="F2" s="427"/>
      <c r="G2" s="1463"/>
      <c r="H2" s="1462"/>
      <c r="I2" s="1462"/>
      <c r="J2" s="427"/>
      <c r="K2" s="427"/>
      <c r="L2" s="427"/>
      <c r="M2" s="429"/>
    </row>
    <row r="3" spans="1:13" x14ac:dyDescent="0.45">
      <c r="A3" s="1019"/>
      <c r="B3" s="1019"/>
    </row>
    <row r="4" spans="1:13" x14ac:dyDescent="0.45">
      <c r="A4" s="1019"/>
    </row>
    <row r="5" spans="1:13" x14ac:dyDescent="0.45">
      <c r="A5" s="1019" t="s">
        <v>4497</v>
      </c>
      <c r="B5" s="1027" t="str">
        <f>+CDSPS!C5</f>
        <v xml:space="preserve">Đơn vị : </v>
      </c>
      <c r="J5" s="1022"/>
      <c r="K5" s="1028" t="s">
        <v>1457</v>
      </c>
      <c r="L5" s="1023"/>
      <c r="M5" s="1023"/>
    </row>
    <row r="6" spans="1:13" x14ac:dyDescent="0.45">
      <c r="A6" s="1019" t="s">
        <v>32</v>
      </c>
      <c r="B6" s="1027" t="str">
        <f>+CDSPS!C6</f>
        <v xml:space="preserve">Địa chỉ : </v>
      </c>
      <c r="J6" s="1023"/>
      <c r="K6" s="1028" t="s">
        <v>2567</v>
      </c>
      <c r="L6" s="1023"/>
      <c r="M6" s="1023"/>
    </row>
    <row r="7" spans="1:13" x14ac:dyDescent="0.45">
      <c r="A7" s="1019"/>
      <c r="B7" s="1027" t="str">
        <f>+CDSPS!C7</f>
        <v xml:space="preserve">Mã số thuế : </v>
      </c>
      <c r="J7" s="1023"/>
      <c r="K7" s="1028" t="s">
        <v>2568</v>
      </c>
      <c r="L7" s="1023"/>
      <c r="M7" s="1023"/>
    </row>
    <row r="8" spans="1:13" ht="24" customHeight="1" x14ac:dyDescent="0.45">
      <c r="B8" s="2240" t="str">
        <f>"SỔ CHI TIẾT "&amp;UPPER($A$1)</f>
        <v>SỔ CHI TIẾT HÀNG HÓA</v>
      </c>
      <c r="C8" s="2240"/>
      <c r="D8" s="2240"/>
      <c r="E8" s="2240"/>
      <c r="F8" s="2240"/>
      <c r="G8" s="2240"/>
      <c r="H8" s="2240"/>
      <c r="I8" s="2240"/>
      <c r="J8" s="2240"/>
      <c r="K8" s="2240"/>
      <c r="L8" s="2240"/>
      <c r="M8" s="2240"/>
    </row>
    <row r="9" spans="1:13" x14ac:dyDescent="0.45">
      <c r="F9" s="1030" t="s">
        <v>94</v>
      </c>
      <c r="G9" s="1031" t="s">
        <v>95</v>
      </c>
      <c r="H9" s="1026"/>
    </row>
    <row r="10" spans="1:13" x14ac:dyDescent="0.45">
      <c r="F10" s="1030" t="s">
        <v>96</v>
      </c>
      <c r="G10" s="1031">
        <f>KB_Nam</f>
        <v>2026</v>
      </c>
      <c r="H10" s="1026"/>
    </row>
    <row r="11" spans="1:13" x14ac:dyDescent="0.45">
      <c r="C11" s="1119" t="s">
        <v>5778</v>
      </c>
      <c r="D11" s="1116"/>
      <c r="E11" s="1116"/>
      <c r="F11" s="1116"/>
      <c r="G11" s="1116"/>
      <c r="H11" s="1116"/>
      <c r="I11" s="1116"/>
      <c r="J11" s="1116"/>
      <c r="K11" s="1116"/>
    </row>
    <row r="12" spans="1:13" x14ac:dyDescent="0.45">
      <c r="C12" s="1119" t="s">
        <v>5779</v>
      </c>
      <c r="D12" s="1117"/>
      <c r="E12" s="1117"/>
      <c r="F12" s="1117"/>
      <c r="G12" s="1117"/>
      <c r="H12" s="1117"/>
      <c r="I12" s="1117"/>
      <c r="J12" s="1117"/>
      <c r="K12" s="1117"/>
    </row>
    <row r="13" spans="1:13" x14ac:dyDescent="0.45">
      <c r="C13" s="1027" t="str">
        <f>"- Tài khoản: "&amp;$E$1</f>
        <v>- Tài khoản: 1561</v>
      </c>
      <c r="D13" s="1117"/>
      <c r="E13" s="1117"/>
      <c r="F13" s="1117"/>
      <c r="G13" s="1117"/>
      <c r="H13" s="1117"/>
      <c r="I13" s="1117"/>
      <c r="J13" s="1117"/>
      <c r="K13" s="1117"/>
    </row>
    <row r="14" spans="1:13" x14ac:dyDescent="0.45">
      <c r="C14" s="1027" t="str">
        <f>"- Tên kho: Kho "&amp;KB_CTy</f>
        <v xml:space="preserve">- Tên kho: Kho </v>
      </c>
      <c r="D14" s="1117"/>
      <c r="E14" s="1117"/>
      <c r="F14" s="1117"/>
      <c r="G14" s="1117"/>
      <c r="H14" s="1117"/>
      <c r="I14" s="1117"/>
      <c r="J14" s="1117"/>
      <c r="K14" s="1117"/>
    </row>
    <row r="15" spans="1:13" x14ac:dyDescent="0.45">
      <c r="M15" s="1032" t="s">
        <v>237</v>
      </c>
    </row>
    <row r="16" spans="1:13" ht="12.75" customHeight="1" x14ac:dyDescent="0.45">
      <c r="B16" s="2234" t="s">
        <v>98</v>
      </c>
      <c r="C16" s="2241"/>
      <c r="D16" s="2241" t="s">
        <v>99</v>
      </c>
      <c r="E16" s="2241" t="s">
        <v>781</v>
      </c>
      <c r="F16" s="2241"/>
      <c r="G16" s="2241"/>
      <c r="H16" s="2241" t="s">
        <v>782</v>
      </c>
      <c r="I16" s="2241"/>
      <c r="J16" s="2241"/>
      <c r="K16" s="2241" t="s">
        <v>257</v>
      </c>
      <c r="L16" s="2241"/>
      <c r="M16" s="2237"/>
    </row>
    <row r="17" spans="2:13" x14ac:dyDescent="0.45">
      <c r="B17" s="2235" t="s">
        <v>104</v>
      </c>
      <c r="C17" s="2242" t="s">
        <v>105</v>
      </c>
      <c r="D17" s="2242"/>
      <c r="E17" s="2242" t="s">
        <v>230</v>
      </c>
      <c r="F17" s="2242" t="s">
        <v>231</v>
      </c>
      <c r="G17" s="2242" t="s">
        <v>19</v>
      </c>
      <c r="H17" s="2242" t="s">
        <v>230</v>
      </c>
      <c r="I17" s="2242" t="s">
        <v>231</v>
      </c>
      <c r="J17" s="2242" t="s">
        <v>19</v>
      </c>
      <c r="K17" s="2242" t="s">
        <v>230</v>
      </c>
      <c r="L17" s="2242" t="s">
        <v>231</v>
      </c>
      <c r="M17" s="2238" t="s">
        <v>19</v>
      </c>
    </row>
    <row r="18" spans="2:13" x14ac:dyDescent="0.45">
      <c r="B18" s="2236"/>
      <c r="C18" s="2243"/>
      <c r="D18" s="2243"/>
      <c r="E18" s="2243"/>
      <c r="F18" s="2243"/>
      <c r="G18" s="2243"/>
      <c r="H18" s="2243"/>
      <c r="I18" s="2243"/>
      <c r="J18" s="2243"/>
      <c r="K18" s="2243"/>
      <c r="L18" s="2243"/>
      <c r="M18" s="2239"/>
    </row>
    <row r="19" spans="2:13" x14ac:dyDescent="0.45">
      <c r="B19" s="1035" t="s">
        <v>27</v>
      </c>
      <c r="C19" s="1036" t="s">
        <v>28</v>
      </c>
      <c r="D19" s="1036" t="s">
        <v>29</v>
      </c>
      <c r="E19" s="1036" t="s">
        <v>53</v>
      </c>
      <c r="F19" s="1036" t="s">
        <v>54</v>
      </c>
      <c r="G19" s="1036" t="s">
        <v>55</v>
      </c>
      <c r="H19" s="1036" t="s">
        <v>56</v>
      </c>
      <c r="I19" s="1036" t="s">
        <v>57</v>
      </c>
      <c r="J19" s="1036" t="s">
        <v>58</v>
      </c>
      <c r="K19" s="1036" t="s">
        <v>59</v>
      </c>
      <c r="L19" s="1036" t="s">
        <v>60</v>
      </c>
      <c r="M19" s="1037" t="s">
        <v>61</v>
      </c>
    </row>
    <row r="20" spans="2:13" x14ac:dyDescent="0.45">
      <c r="B20" s="1121"/>
      <c r="C20" s="1078">
        <v>46023</v>
      </c>
      <c r="D20" s="1098" t="s">
        <v>264</v>
      </c>
      <c r="E20" s="1056"/>
      <c r="F20" s="1056"/>
      <c r="G20" s="1056"/>
      <c r="H20" s="1056"/>
      <c r="I20" s="1056"/>
      <c r="J20" s="1056"/>
      <c r="K20" s="1056">
        <v>0</v>
      </c>
      <c r="L20" s="1056">
        <v>0</v>
      </c>
      <c r="M20" s="1057">
        <v>0</v>
      </c>
    </row>
    <row r="21" spans="2:13" x14ac:dyDescent="0.45">
      <c r="B21" s="1049"/>
      <c r="C21" s="1041"/>
      <c r="D21" s="1042"/>
      <c r="E21" s="1044"/>
      <c r="F21" s="1044"/>
      <c r="G21" s="1044"/>
      <c r="H21" s="1044"/>
      <c r="I21" s="1044"/>
      <c r="J21" s="1044"/>
      <c r="K21" s="1044"/>
      <c r="L21" s="1044"/>
      <c r="M21" s="1052"/>
    </row>
    <row r="22" spans="2:13" x14ac:dyDescent="0.45">
      <c r="B22" s="1120"/>
      <c r="C22" s="1059"/>
      <c r="D22" s="1045"/>
      <c r="E22" s="1046"/>
      <c r="F22" s="1046"/>
      <c r="G22" s="1046"/>
      <c r="H22" s="1046"/>
      <c r="I22" s="1046"/>
      <c r="J22" s="1046"/>
      <c r="K22" s="1046"/>
      <c r="L22" s="1046"/>
      <c r="M22" s="1061"/>
    </row>
    <row r="23" spans="2:13" x14ac:dyDescent="0.45">
      <c r="B23" s="1068"/>
      <c r="C23" s="1123"/>
      <c r="D23" s="1122" t="s">
        <v>980</v>
      </c>
      <c r="E23" s="1072">
        <v>0</v>
      </c>
      <c r="F23" s="1072"/>
      <c r="G23" s="1072">
        <v>0</v>
      </c>
      <c r="H23" s="1072">
        <v>0</v>
      </c>
      <c r="I23" s="1072"/>
      <c r="J23" s="1072">
        <v>0</v>
      </c>
      <c r="K23" s="1072"/>
      <c r="L23" s="1072"/>
      <c r="M23" s="1073"/>
    </row>
    <row r="24" spans="2:13" x14ac:dyDescent="0.45">
      <c r="B24" s="1062"/>
      <c r="C24" s="1124">
        <v>46387</v>
      </c>
      <c r="D24" s="1102" t="s">
        <v>266</v>
      </c>
      <c r="E24" s="1066"/>
      <c r="F24" s="1066"/>
      <c r="G24" s="1066"/>
      <c r="H24" s="1066"/>
      <c r="I24" s="1066"/>
      <c r="J24" s="1066"/>
      <c r="K24" s="1066">
        <v>0</v>
      </c>
      <c r="L24" s="1066">
        <v>0</v>
      </c>
      <c r="M24" s="1067">
        <v>0</v>
      </c>
    </row>
    <row r="25" spans="2:13" x14ac:dyDescent="0.45">
      <c r="B25" s="3"/>
      <c r="C25" s="3"/>
      <c r="D25" s="3"/>
      <c r="E25" s="3"/>
      <c r="F25" s="3"/>
      <c r="G25" s="3"/>
      <c r="H25" s="3"/>
      <c r="I25" s="3"/>
      <c r="J25" s="3"/>
      <c r="K25" s="3"/>
      <c r="L25" s="3"/>
      <c r="M25" s="3"/>
    </row>
    <row r="26" spans="2:13" x14ac:dyDescent="0.45">
      <c r="B26" s="3"/>
      <c r="C26" s="3" t="s">
        <v>965</v>
      </c>
      <c r="D26" s="3"/>
      <c r="E26" s="3"/>
      <c r="F26" s="3"/>
      <c r="G26" s="3"/>
      <c r="H26" s="3"/>
      <c r="I26" s="3"/>
      <c r="J26" s="3"/>
      <c r="K26" s="3"/>
      <c r="L26" s="3"/>
      <c r="M26" s="3"/>
    </row>
    <row r="27" spans="2:13" x14ac:dyDescent="0.45">
      <c r="B27" s="3"/>
      <c r="C27" s="3" t="s">
        <v>5780</v>
      </c>
      <c r="D27" s="3"/>
      <c r="E27" s="3"/>
      <c r="F27" s="3"/>
      <c r="G27" s="3"/>
      <c r="H27" s="3"/>
      <c r="I27" s="3"/>
      <c r="J27" s="3"/>
      <c r="K27" s="3"/>
      <c r="L27" s="3"/>
      <c r="M27" s="3"/>
    </row>
    <row r="28" spans="2:13" x14ac:dyDescent="0.45">
      <c r="B28" s="3"/>
      <c r="C28" s="3"/>
      <c r="D28" s="3"/>
      <c r="E28" s="3"/>
      <c r="F28" s="3"/>
      <c r="G28" s="3"/>
      <c r="H28" s="3"/>
      <c r="I28" s="3"/>
      <c r="J28" s="3"/>
      <c r="K28" s="32" t="s">
        <v>3135</v>
      </c>
      <c r="L28" s="3"/>
      <c r="M28" s="3"/>
    </row>
    <row r="29" spans="2:13" x14ac:dyDescent="0.45">
      <c r="B29" s="3"/>
      <c r="C29" s="8" t="s">
        <v>241</v>
      </c>
      <c r="D29" s="3"/>
      <c r="E29" s="3"/>
      <c r="F29" s="3"/>
      <c r="G29" s="8" t="s">
        <v>8</v>
      </c>
      <c r="H29" s="3"/>
      <c r="I29" s="3"/>
      <c r="J29" s="3"/>
      <c r="K29" s="8" t="s">
        <v>2569</v>
      </c>
      <c r="L29" s="3"/>
      <c r="M29" s="3"/>
    </row>
    <row r="30" spans="2:13" x14ac:dyDescent="0.45">
      <c r="B30" s="3"/>
      <c r="C30" s="32" t="s">
        <v>113</v>
      </c>
      <c r="D30" s="3"/>
      <c r="E30" s="3"/>
      <c r="F30" s="3"/>
      <c r="G30" s="32" t="s">
        <v>113</v>
      </c>
      <c r="H30" s="3"/>
      <c r="I30" s="3"/>
      <c r="J30" s="3"/>
      <c r="K30" s="32" t="s">
        <v>114</v>
      </c>
      <c r="L30" s="3"/>
      <c r="M30" s="3"/>
    </row>
    <row r="31" spans="2:13" x14ac:dyDescent="0.45">
      <c r="B31" s="3"/>
      <c r="C31" s="3"/>
      <c r="D31" s="3"/>
      <c r="E31" s="3"/>
      <c r="F31" s="3"/>
      <c r="G31" s="3"/>
      <c r="H31" s="3"/>
      <c r="I31" s="3"/>
      <c r="J31" s="3"/>
      <c r="K31" s="4"/>
      <c r="L31" s="3"/>
      <c r="M31" s="3"/>
    </row>
    <row r="32" spans="2:13" x14ac:dyDescent="0.45">
      <c r="B32" s="3"/>
      <c r="C32" s="3"/>
      <c r="D32" s="3"/>
      <c r="E32" s="3"/>
      <c r="F32" s="3"/>
      <c r="G32" s="3"/>
      <c r="H32" s="3"/>
      <c r="I32" s="3"/>
      <c r="J32" s="3"/>
      <c r="K32" s="4"/>
      <c r="L32" s="3"/>
      <c r="M32" s="3"/>
    </row>
    <row r="33" spans="2:13" x14ac:dyDescent="0.45">
      <c r="B33" s="3"/>
      <c r="C33" s="3"/>
      <c r="D33" s="3"/>
      <c r="E33" s="3"/>
      <c r="F33" s="3"/>
      <c r="G33" s="3"/>
      <c r="H33" s="3"/>
      <c r="I33" s="3"/>
      <c r="J33" s="3"/>
      <c r="K33" s="4"/>
      <c r="L33" s="3"/>
      <c r="M33" s="3"/>
    </row>
    <row r="34" spans="2:13" x14ac:dyDescent="0.45">
      <c r="B34" s="3"/>
      <c r="C34" s="3"/>
      <c r="D34" s="3"/>
      <c r="E34" s="3"/>
      <c r="F34" s="3"/>
      <c r="G34" s="3"/>
      <c r="H34" s="3"/>
      <c r="I34" s="3"/>
      <c r="J34" s="3"/>
      <c r="K34" s="4"/>
      <c r="L34" s="3"/>
      <c r="M34" s="3"/>
    </row>
    <row r="35" spans="2:13" x14ac:dyDescent="0.45">
      <c r="B35" s="3"/>
      <c r="C35" s="3"/>
      <c r="D35" s="3"/>
      <c r="E35" s="3"/>
      <c r="F35" s="3"/>
      <c r="G35" s="3"/>
      <c r="H35" s="3"/>
      <c r="I35" s="3"/>
      <c r="J35" s="3"/>
      <c r="K35" s="4"/>
      <c r="L35" s="3"/>
      <c r="M35" s="3"/>
    </row>
    <row r="36" spans="2:13" x14ac:dyDescent="0.45">
      <c r="B36" s="3"/>
      <c r="C36" s="4" t="str">
        <f>IF(ISBLANK(KB_TQuy),"",KB_TQuy)</f>
        <v/>
      </c>
      <c r="D36" s="3"/>
      <c r="E36" s="3"/>
      <c r="F36" s="3"/>
      <c r="G36" s="4" t="str">
        <f>IF(ISBLANK(KB_KTT),"",KB_KTT)</f>
        <v/>
      </c>
      <c r="H36" s="3"/>
      <c r="I36" s="3"/>
      <c r="J36" s="3"/>
      <c r="K36" s="8">
        <f>KB_GD</f>
        <v>0</v>
      </c>
      <c r="L36" s="3"/>
      <c r="M36" s="3"/>
    </row>
  </sheetData>
  <sortState xmlns:xlrd2="http://schemas.microsoft.com/office/spreadsheetml/2017/richdata2" ref="CV3:DH4">
    <sortCondition ref="CV3:CV4"/>
    <sortCondition ref="CX3:CX4"/>
    <sortCondition ref="CW3:CW4"/>
  </sortState>
  <customSheetViews>
    <customSheetView guid="{8CC598B7-8EB7-4AE3-BEF6-CBCE0253806D}" showGridLines="0" showRowCol="0" state="veryHidden">
      <selection activeCell="E1" sqref="E1"/>
      <pageMargins left="0.21" right="0.21" top="0.75" bottom="0.75" header="0.3" footer="0.3"/>
      <pageSetup scale="90" orientation="landscape" r:id="rId1"/>
      <headerFooter>
        <oddFooter>&amp;CSổ Kho - &amp;P</oddFooter>
      </headerFooter>
    </customSheetView>
  </customSheetViews>
  <mergeCells count="17">
    <mergeCell ref="I17:I18"/>
    <mergeCell ref="J17:J18"/>
    <mergeCell ref="K17:K18"/>
    <mergeCell ref="B8:M8"/>
    <mergeCell ref="B16:C16"/>
    <mergeCell ref="D16:D18"/>
    <mergeCell ref="B17:B18"/>
    <mergeCell ref="L17:L18"/>
    <mergeCell ref="C17:C18"/>
    <mergeCell ref="H16:J16"/>
    <mergeCell ref="K16:M16"/>
    <mergeCell ref="M17:M18"/>
    <mergeCell ref="G17:G18"/>
    <mergeCell ref="E17:E18"/>
    <mergeCell ref="F17:F18"/>
    <mergeCell ref="E16:G16"/>
    <mergeCell ref="H17:H18"/>
  </mergeCells>
  <dataValidations count="1">
    <dataValidation type="list" allowBlank="1" showInputMessage="1" showErrorMessage="1" sqref="E1" xr:uid="{00000000-0002-0000-1E00-000000000000}">
      <formula1>NXT_DK</formula1>
    </dataValidation>
  </dataValidations>
  <pageMargins left="0.21" right="0.21" top="0.39" bottom="0.54" header="0.3" footer="0.3"/>
  <pageSetup paperSize="9" scale="90" orientation="landscape" r:id="rId2"/>
  <headerFooter>
    <oddFooter>&amp;CSổ Kho - &amp;P</oddFooter>
  </headerFooter>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F7CD-6A06-4564-A5AC-445146E5974A}">
  <sheetPr codeName="Sheet1"/>
  <dimension ref="A1:N842"/>
  <sheetViews>
    <sheetView showGridLines="0" zoomScaleNormal="100" workbookViewId="0">
      <pane ySplit="1" topLeftCell="A680" activePane="bottomLeft" state="frozen"/>
      <selection pane="bottomLeft" activeCell="A2" sqref="A2"/>
    </sheetView>
  </sheetViews>
  <sheetFormatPr defaultRowHeight="16.5" x14ac:dyDescent="0.45"/>
  <cols>
    <col min="1" max="1" width="14.54296875" style="5" bestFit="1" customWidth="1"/>
    <col min="2" max="2" width="11.453125" style="5" bestFit="1" customWidth="1"/>
    <col min="3" max="3" width="13" style="1205" bestFit="1" customWidth="1"/>
    <col min="4" max="4" width="14" style="1205" bestFit="1" customWidth="1"/>
    <col min="5" max="5" width="11.453125" style="5" bestFit="1" customWidth="1"/>
    <col min="6" max="6" width="12.7265625" style="5" bestFit="1" customWidth="1"/>
    <col min="7" max="7" width="7" style="5" bestFit="1" customWidth="1"/>
    <col min="8" max="8" width="22.26953125" style="5" bestFit="1" customWidth="1"/>
    <col min="9" max="9" width="65.08984375" style="5" bestFit="1" customWidth="1"/>
    <col min="10" max="10" width="12.36328125" style="5" bestFit="1" customWidth="1"/>
    <col min="11" max="11" width="30.90625" style="5" bestFit="1" customWidth="1"/>
    <col min="12" max="12" width="143.36328125" style="5" bestFit="1" customWidth="1"/>
    <col min="13" max="16384" width="8.7265625" style="5"/>
  </cols>
  <sheetData>
    <row r="1" spans="1:14" x14ac:dyDescent="0.45">
      <c r="A1" s="1207" t="s">
        <v>3139</v>
      </c>
      <c r="B1" s="1208" t="s">
        <v>3140</v>
      </c>
      <c r="C1" s="1209" t="s">
        <v>3141</v>
      </c>
      <c r="D1" s="1209" t="s">
        <v>3142</v>
      </c>
      <c r="E1" s="1208" t="s">
        <v>3143</v>
      </c>
      <c r="F1" s="1208" t="s">
        <v>3144</v>
      </c>
      <c r="G1" s="1208" t="s">
        <v>3145</v>
      </c>
      <c r="H1" s="1208" t="s">
        <v>3146</v>
      </c>
      <c r="I1" s="1208" t="s">
        <v>3147</v>
      </c>
      <c r="J1" s="1208" t="s">
        <v>3148</v>
      </c>
      <c r="K1" s="1208" t="s">
        <v>3149</v>
      </c>
      <c r="L1" s="1208" t="s">
        <v>3150</v>
      </c>
      <c r="M1" s="1208" t="s">
        <v>3216</v>
      </c>
      <c r="N1" s="1210">
        <v>12</v>
      </c>
    </row>
    <row r="2" spans="1:14" x14ac:dyDescent="0.45">
      <c r="A2" s="5" t="s">
        <v>3151</v>
      </c>
      <c r="B2" s="5" t="s">
        <v>3152</v>
      </c>
      <c r="C2" s="1205">
        <v>44561.708333333336</v>
      </c>
      <c r="E2" s="5" t="s">
        <v>3153</v>
      </c>
      <c r="F2" s="5" t="s">
        <v>3154</v>
      </c>
      <c r="G2" s="5" t="s">
        <v>3155</v>
      </c>
      <c r="H2" s="1206" t="s">
        <v>3156</v>
      </c>
      <c r="I2" s="5" t="s">
        <v>3157</v>
      </c>
      <c r="L2" s="5" t="s">
        <v>3158</v>
      </c>
    </row>
    <row r="3" spans="1:14" x14ac:dyDescent="0.45">
      <c r="A3" s="5" t="s">
        <v>3151</v>
      </c>
      <c r="B3" s="5" t="s">
        <v>3152</v>
      </c>
      <c r="C3" s="1205">
        <v>44561.708333333336</v>
      </c>
      <c r="E3" s="5" t="s">
        <v>3153</v>
      </c>
      <c r="F3" s="5" t="s">
        <v>3154</v>
      </c>
      <c r="G3" s="5" t="s">
        <v>3155</v>
      </c>
      <c r="H3" s="1206" t="s">
        <v>3159</v>
      </c>
      <c r="I3" s="5" t="s">
        <v>3160</v>
      </c>
      <c r="L3" s="5" t="s">
        <v>3161</v>
      </c>
    </row>
    <row r="4" spans="1:14" x14ac:dyDescent="0.45">
      <c r="A4" s="5" t="s">
        <v>3151</v>
      </c>
      <c r="B4" s="5" t="s">
        <v>3152</v>
      </c>
      <c r="C4" s="1205">
        <v>44561.708333333336</v>
      </c>
      <c r="E4" s="5" t="s">
        <v>3153</v>
      </c>
      <c r="F4" s="5" t="s">
        <v>3154</v>
      </c>
      <c r="G4" s="5" t="s">
        <v>3155</v>
      </c>
      <c r="H4" s="1206" t="s">
        <v>3162</v>
      </c>
      <c r="I4" s="5" t="s">
        <v>3163</v>
      </c>
      <c r="L4" s="5" t="s">
        <v>3164</v>
      </c>
    </row>
    <row r="5" spans="1:14" x14ac:dyDescent="0.45">
      <c r="A5" s="5" t="s">
        <v>3151</v>
      </c>
      <c r="B5" s="5" t="s">
        <v>3152</v>
      </c>
      <c r="C5" s="1205">
        <v>44561.708333333336</v>
      </c>
      <c r="E5" s="5" t="s">
        <v>3153</v>
      </c>
      <c r="F5" s="5" t="s">
        <v>3154</v>
      </c>
      <c r="G5" s="5" t="s">
        <v>3155</v>
      </c>
      <c r="H5" s="1206" t="s">
        <v>3165</v>
      </c>
      <c r="I5" s="5" t="s">
        <v>3166</v>
      </c>
      <c r="L5" s="5" t="s">
        <v>3167</v>
      </c>
    </row>
    <row r="6" spans="1:14" x14ac:dyDescent="0.45">
      <c r="A6" s="5" t="s">
        <v>3151</v>
      </c>
      <c r="B6" s="5" t="s">
        <v>3152</v>
      </c>
      <c r="C6" s="1205">
        <v>44561.708333333336</v>
      </c>
      <c r="E6" s="5" t="s">
        <v>3153</v>
      </c>
      <c r="F6" s="5" t="s">
        <v>3154</v>
      </c>
      <c r="G6" s="5" t="s">
        <v>3155</v>
      </c>
      <c r="H6" s="1206" t="s">
        <v>3168</v>
      </c>
      <c r="I6" s="5" t="s">
        <v>3169</v>
      </c>
    </row>
    <row r="7" spans="1:14" x14ac:dyDescent="0.45">
      <c r="A7" s="5" t="s">
        <v>3151</v>
      </c>
      <c r="B7" s="5" t="s">
        <v>3152</v>
      </c>
      <c r="C7" s="1205">
        <v>44561.708333333336</v>
      </c>
      <c r="E7" s="5" t="s">
        <v>3153</v>
      </c>
      <c r="F7" s="5" t="s">
        <v>3154</v>
      </c>
      <c r="G7" s="5" t="s">
        <v>3170</v>
      </c>
      <c r="H7" s="1206" t="s">
        <v>3217</v>
      </c>
      <c r="I7" s="5" t="s">
        <v>3160</v>
      </c>
      <c r="J7" s="5" t="s">
        <v>3171</v>
      </c>
      <c r="L7" s="5" t="s">
        <v>3172</v>
      </c>
    </row>
    <row r="8" spans="1:14" x14ac:dyDescent="0.45">
      <c r="A8" s="5" t="s">
        <v>3151</v>
      </c>
      <c r="B8" s="5" t="s">
        <v>3152</v>
      </c>
      <c r="C8" s="1205">
        <v>44561.708333333336</v>
      </c>
      <c r="E8" s="5" t="s">
        <v>3153</v>
      </c>
      <c r="F8" s="5" t="s">
        <v>3154</v>
      </c>
      <c r="G8" s="5" t="s">
        <v>3170</v>
      </c>
      <c r="H8" s="1206" t="s">
        <v>3218</v>
      </c>
      <c r="I8" s="5" t="s">
        <v>3173</v>
      </c>
      <c r="J8" s="5" t="s">
        <v>3174</v>
      </c>
      <c r="K8" s="5" t="s">
        <v>3175</v>
      </c>
      <c r="L8" s="5" t="s">
        <v>3176</v>
      </c>
    </row>
    <row r="9" spans="1:14" x14ac:dyDescent="0.45">
      <c r="A9" s="5" t="s">
        <v>3151</v>
      </c>
      <c r="B9" s="5" t="s">
        <v>3152</v>
      </c>
      <c r="C9" s="1205">
        <v>44561.708333333336</v>
      </c>
      <c r="E9" s="5" t="s">
        <v>3153</v>
      </c>
      <c r="F9" s="5" t="s">
        <v>3154</v>
      </c>
      <c r="G9" s="5" t="s">
        <v>3170</v>
      </c>
      <c r="H9" s="1206" t="s">
        <v>3219</v>
      </c>
      <c r="I9" s="5" t="s">
        <v>3177</v>
      </c>
      <c r="J9" s="5" t="s">
        <v>3178</v>
      </c>
      <c r="K9" s="5" t="s">
        <v>3175</v>
      </c>
      <c r="L9" s="5" t="s">
        <v>3179</v>
      </c>
    </row>
    <row r="10" spans="1:14" x14ac:dyDescent="0.45">
      <c r="A10" s="5" t="s">
        <v>3151</v>
      </c>
      <c r="B10" s="5" t="s">
        <v>3152</v>
      </c>
      <c r="C10" s="1205">
        <v>44561.708333333336</v>
      </c>
      <c r="E10" s="5" t="s">
        <v>3153</v>
      </c>
      <c r="F10" s="5" t="s">
        <v>3154</v>
      </c>
      <c r="G10" s="5" t="s">
        <v>3170</v>
      </c>
      <c r="H10" s="1206" t="s">
        <v>3180</v>
      </c>
      <c r="I10" s="5" t="s">
        <v>3181</v>
      </c>
      <c r="J10" s="5" t="s">
        <v>3182</v>
      </c>
      <c r="K10" s="5" t="s">
        <v>3615</v>
      </c>
      <c r="L10" s="5" t="s">
        <v>3616</v>
      </c>
    </row>
    <row r="11" spans="1:14" x14ac:dyDescent="0.45">
      <c r="A11" s="5" t="s">
        <v>3151</v>
      </c>
      <c r="B11" s="5" t="s">
        <v>3152</v>
      </c>
      <c r="C11" s="1205">
        <v>44561.708333333336</v>
      </c>
      <c r="E11" s="5" t="s">
        <v>3153</v>
      </c>
      <c r="F11" s="5" t="s">
        <v>3154</v>
      </c>
      <c r="G11" s="5" t="s">
        <v>3170</v>
      </c>
      <c r="H11" s="1206" t="s">
        <v>3183</v>
      </c>
      <c r="I11" s="5" t="s">
        <v>3184</v>
      </c>
      <c r="J11" s="5" t="s">
        <v>3185</v>
      </c>
      <c r="K11" s="5" t="s">
        <v>3615</v>
      </c>
      <c r="L11" s="5" t="s">
        <v>3616</v>
      </c>
    </row>
    <row r="12" spans="1:14" x14ac:dyDescent="0.45">
      <c r="A12" s="5" t="s">
        <v>3151</v>
      </c>
      <c r="B12" s="5" t="s">
        <v>3152</v>
      </c>
      <c r="C12" s="1205">
        <v>44561.708333333336</v>
      </c>
      <c r="E12" s="5" t="s">
        <v>3153</v>
      </c>
      <c r="F12" s="5" t="s">
        <v>3154</v>
      </c>
      <c r="G12" s="5" t="s">
        <v>3170</v>
      </c>
      <c r="H12" s="1206" t="s">
        <v>3220</v>
      </c>
      <c r="I12" s="5" t="s">
        <v>3186</v>
      </c>
      <c r="J12" s="5" t="s">
        <v>3187</v>
      </c>
      <c r="L12" s="5" t="s">
        <v>3188</v>
      </c>
    </row>
    <row r="13" spans="1:14" x14ac:dyDescent="0.45">
      <c r="A13" s="5" t="s">
        <v>3151</v>
      </c>
      <c r="B13" s="5" t="s">
        <v>3152</v>
      </c>
      <c r="C13" s="1205">
        <v>44561.708333333336</v>
      </c>
      <c r="E13" s="5" t="s">
        <v>3153</v>
      </c>
      <c r="F13" s="5" t="s">
        <v>3154</v>
      </c>
      <c r="G13" s="5" t="s">
        <v>3170</v>
      </c>
      <c r="H13" s="1206" t="s">
        <v>3221</v>
      </c>
      <c r="I13" s="5" t="s">
        <v>3189</v>
      </c>
      <c r="J13" s="5" t="s">
        <v>3190</v>
      </c>
      <c r="L13" s="5" t="s">
        <v>3191</v>
      </c>
    </row>
    <row r="14" spans="1:14" x14ac:dyDescent="0.45">
      <c r="A14" s="5" t="s">
        <v>3151</v>
      </c>
      <c r="B14" s="5" t="s">
        <v>3152</v>
      </c>
      <c r="C14" s="1205">
        <v>44561.708333333336</v>
      </c>
      <c r="E14" s="5" t="s">
        <v>3153</v>
      </c>
      <c r="F14" s="5" t="s">
        <v>3154</v>
      </c>
      <c r="G14" s="5" t="s">
        <v>3170</v>
      </c>
      <c r="H14" s="1206" t="s">
        <v>3222</v>
      </c>
      <c r="I14" s="5" t="s">
        <v>3192</v>
      </c>
      <c r="J14" s="5" t="s">
        <v>3193</v>
      </c>
      <c r="L14" s="5" t="s">
        <v>3194</v>
      </c>
    </row>
    <row r="15" spans="1:14" x14ac:dyDescent="0.45">
      <c r="A15" s="5" t="s">
        <v>3151</v>
      </c>
      <c r="B15" s="5" t="s">
        <v>3152</v>
      </c>
      <c r="C15" s="1205">
        <v>44561.708333333336</v>
      </c>
      <c r="E15" s="5" t="s">
        <v>3153</v>
      </c>
      <c r="F15" s="5" t="s">
        <v>3154</v>
      </c>
      <c r="G15" s="5" t="s">
        <v>3170</v>
      </c>
      <c r="H15" s="1206" t="s">
        <v>3223</v>
      </c>
      <c r="I15" s="5" t="s">
        <v>3195</v>
      </c>
      <c r="J15" s="5" t="s">
        <v>3196</v>
      </c>
      <c r="K15" s="5" t="s">
        <v>3197</v>
      </c>
      <c r="L15" s="5" t="s">
        <v>3198</v>
      </c>
    </row>
    <row r="16" spans="1:14" x14ac:dyDescent="0.45">
      <c r="A16" s="5" t="s">
        <v>3151</v>
      </c>
      <c r="B16" s="5" t="s">
        <v>3152</v>
      </c>
      <c r="C16" s="1205">
        <v>44561.708333333336</v>
      </c>
      <c r="E16" s="5" t="s">
        <v>3153</v>
      </c>
      <c r="F16" s="5" t="s">
        <v>3154</v>
      </c>
      <c r="G16" s="5" t="s">
        <v>3170</v>
      </c>
      <c r="H16" s="1206" t="s">
        <v>3224</v>
      </c>
      <c r="I16" s="5" t="s">
        <v>3199</v>
      </c>
      <c r="J16" s="5" t="s">
        <v>3200</v>
      </c>
      <c r="K16" s="5" t="s">
        <v>3197</v>
      </c>
      <c r="L16" s="5" t="s">
        <v>3201</v>
      </c>
    </row>
    <row r="17" spans="1:12" x14ac:dyDescent="0.45">
      <c r="A17" s="5" t="s">
        <v>3151</v>
      </c>
      <c r="B17" s="5" t="s">
        <v>3152</v>
      </c>
      <c r="C17" s="1205">
        <v>44561.708333333336</v>
      </c>
      <c r="E17" s="5" t="s">
        <v>3153</v>
      </c>
      <c r="F17" s="5" t="s">
        <v>3154</v>
      </c>
      <c r="G17" s="5" t="s">
        <v>3170</v>
      </c>
      <c r="H17" s="1206" t="s">
        <v>3225</v>
      </c>
      <c r="I17" s="5" t="s">
        <v>3202</v>
      </c>
      <c r="J17" s="5" t="s">
        <v>3203</v>
      </c>
      <c r="K17" s="5" t="s">
        <v>3204</v>
      </c>
      <c r="L17" s="5" t="s">
        <v>3205</v>
      </c>
    </row>
    <row r="18" spans="1:12" x14ac:dyDescent="0.45">
      <c r="A18" s="5" t="s">
        <v>3151</v>
      </c>
      <c r="B18" s="5" t="s">
        <v>3152</v>
      </c>
      <c r="C18" s="1205">
        <v>44561.708333333336</v>
      </c>
      <c r="E18" s="5" t="s">
        <v>3153</v>
      </c>
      <c r="F18" s="5" t="s">
        <v>3154</v>
      </c>
      <c r="G18" s="5" t="s">
        <v>3170</v>
      </c>
      <c r="H18" s="1206" t="s">
        <v>3226</v>
      </c>
      <c r="I18" s="5" t="s">
        <v>3206</v>
      </c>
      <c r="J18" s="5" t="s">
        <v>3207</v>
      </c>
      <c r="K18" s="5" t="s">
        <v>3204</v>
      </c>
      <c r="L18" s="5" t="s">
        <v>3208</v>
      </c>
    </row>
    <row r="19" spans="1:12" x14ac:dyDescent="0.45">
      <c r="A19" s="5" t="s">
        <v>3151</v>
      </c>
      <c r="B19" s="5" t="s">
        <v>3152</v>
      </c>
      <c r="C19" s="1205">
        <v>44561.708333333336</v>
      </c>
      <c r="E19" s="5" t="s">
        <v>3153</v>
      </c>
      <c r="F19" s="5" t="s">
        <v>3154</v>
      </c>
      <c r="G19" s="5" t="s">
        <v>3170</v>
      </c>
      <c r="H19" s="1206" t="s">
        <v>3227</v>
      </c>
      <c r="I19" s="5" t="s">
        <v>3209</v>
      </c>
      <c r="J19" s="5" t="s">
        <v>3210</v>
      </c>
      <c r="L19" s="5" t="s">
        <v>3211</v>
      </c>
    </row>
    <row r="20" spans="1:12" x14ac:dyDescent="0.45">
      <c r="A20" s="5" t="s">
        <v>3151</v>
      </c>
      <c r="B20" s="5" t="s">
        <v>3152</v>
      </c>
      <c r="C20" s="1205">
        <v>44561.708333333336</v>
      </c>
      <c r="E20" s="5" t="s">
        <v>3153</v>
      </c>
      <c r="F20" s="5" t="s">
        <v>3154</v>
      </c>
      <c r="G20" s="5" t="s">
        <v>3170</v>
      </c>
      <c r="H20" s="1206" t="s">
        <v>3228</v>
      </c>
      <c r="I20" s="5" t="s">
        <v>3212</v>
      </c>
      <c r="J20" s="5" t="s">
        <v>3213</v>
      </c>
      <c r="L20" s="5" t="s">
        <v>3211</v>
      </c>
    </row>
    <row r="21" spans="1:12" x14ac:dyDescent="0.45">
      <c r="A21" s="5" t="s">
        <v>3151</v>
      </c>
      <c r="B21" s="5" t="s">
        <v>3152</v>
      </c>
      <c r="C21" s="1205">
        <v>44561.708333333336</v>
      </c>
      <c r="E21" s="5" t="s">
        <v>3153</v>
      </c>
      <c r="F21" s="5" t="s">
        <v>3154</v>
      </c>
      <c r="G21" s="5" t="s">
        <v>3170</v>
      </c>
      <c r="H21" s="1206" t="s">
        <v>3229</v>
      </c>
      <c r="I21" s="5" t="s">
        <v>3214</v>
      </c>
      <c r="J21" s="5" t="s">
        <v>3215</v>
      </c>
      <c r="L21" s="5" t="s">
        <v>3211</v>
      </c>
    </row>
    <row r="22" spans="1:12" x14ac:dyDescent="0.45">
      <c r="A22" s="5" t="s">
        <v>3151</v>
      </c>
      <c r="B22" s="5" t="s">
        <v>3152</v>
      </c>
      <c r="C22" s="1205">
        <v>44561.708333333336</v>
      </c>
      <c r="E22" s="5" t="s">
        <v>3153</v>
      </c>
      <c r="F22" s="5" t="s">
        <v>3154</v>
      </c>
      <c r="G22" s="5" t="s">
        <v>3170</v>
      </c>
      <c r="H22" s="1206" t="s">
        <v>3617</v>
      </c>
      <c r="I22" s="5" t="s">
        <v>3343</v>
      </c>
      <c r="J22" s="5" t="s">
        <v>3618</v>
      </c>
      <c r="L22" s="5" t="s">
        <v>3619</v>
      </c>
    </row>
    <row r="23" spans="1:12" x14ac:dyDescent="0.45">
      <c r="A23" s="5" t="s">
        <v>3230</v>
      </c>
      <c r="B23" s="5" t="s">
        <v>3152</v>
      </c>
      <c r="C23" s="1205">
        <v>44561.708333333336</v>
      </c>
      <c r="E23" s="5" t="s">
        <v>3153</v>
      </c>
      <c r="F23" s="5" t="s">
        <v>3231</v>
      </c>
      <c r="G23" s="5" t="s">
        <v>3155</v>
      </c>
      <c r="H23" s="16" t="s">
        <v>3156</v>
      </c>
      <c r="I23" s="5" t="s">
        <v>3157</v>
      </c>
      <c r="L23" s="5" t="s">
        <v>4058</v>
      </c>
    </row>
    <row r="24" spans="1:12" x14ac:dyDescent="0.45">
      <c r="A24" s="5" t="s">
        <v>3230</v>
      </c>
      <c r="B24" s="5" t="s">
        <v>3152</v>
      </c>
      <c r="C24" s="1205">
        <v>44561.708333333336</v>
      </c>
      <c r="E24" s="5" t="s">
        <v>3153</v>
      </c>
      <c r="F24" s="5" t="s">
        <v>3231</v>
      </c>
      <c r="G24" s="5" t="s">
        <v>3155</v>
      </c>
      <c r="H24" s="16" t="s">
        <v>3232</v>
      </c>
      <c r="I24" s="5" t="s">
        <v>3233</v>
      </c>
      <c r="L24" s="5" t="s">
        <v>4058</v>
      </c>
    </row>
    <row r="25" spans="1:12" x14ac:dyDescent="0.45">
      <c r="A25" s="5" t="s">
        <v>3230</v>
      </c>
      <c r="B25" s="5" t="s">
        <v>3152</v>
      </c>
      <c r="C25" s="1205">
        <v>44561.708333333336</v>
      </c>
      <c r="E25" s="5" t="s">
        <v>3153</v>
      </c>
      <c r="F25" s="5" t="s">
        <v>3231</v>
      </c>
      <c r="G25" s="5" t="s">
        <v>3170</v>
      </c>
      <c r="H25" s="1206" t="s">
        <v>2236</v>
      </c>
      <c r="I25" s="5" t="s">
        <v>3234</v>
      </c>
      <c r="J25" s="5" t="s">
        <v>3235</v>
      </c>
      <c r="L25" s="5" t="s">
        <v>4058</v>
      </c>
    </row>
    <row r="26" spans="1:12" x14ac:dyDescent="0.45">
      <c r="A26" s="5" t="s">
        <v>3230</v>
      </c>
      <c r="B26" s="5" t="s">
        <v>3152</v>
      </c>
      <c r="C26" s="1205">
        <v>44561.708333333336</v>
      </c>
      <c r="E26" s="5" t="s">
        <v>3153</v>
      </c>
      <c r="F26" s="5" t="s">
        <v>3231</v>
      </c>
      <c r="G26" s="5" t="s">
        <v>3170</v>
      </c>
      <c r="H26" s="1206" t="s">
        <v>3236</v>
      </c>
      <c r="I26" s="5" t="s">
        <v>3237</v>
      </c>
      <c r="J26" s="5" t="s">
        <v>3238</v>
      </c>
      <c r="L26" s="5" t="s">
        <v>4058</v>
      </c>
    </row>
    <row r="27" spans="1:12" x14ac:dyDescent="0.45">
      <c r="A27" s="5" t="s">
        <v>3230</v>
      </c>
      <c r="B27" s="5" t="s">
        <v>3152</v>
      </c>
      <c r="C27" s="1205">
        <v>44561.708333333336</v>
      </c>
      <c r="E27" s="5" t="s">
        <v>3153</v>
      </c>
      <c r="F27" s="5" t="s">
        <v>3231</v>
      </c>
      <c r="G27" s="5" t="s">
        <v>3170</v>
      </c>
      <c r="H27" s="1206" t="s">
        <v>3138</v>
      </c>
      <c r="I27" s="5" t="s">
        <v>3239</v>
      </c>
      <c r="J27" s="5" t="s">
        <v>3240</v>
      </c>
      <c r="L27" s="5" t="s">
        <v>4058</v>
      </c>
    </row>
    <row r="28" spans="1:12" x14ac:dyDescent="0.45">
      <c r="A28" s="5" t="s">
        <v>3230</v>
      </c>
      <c r="B28" s="5" t="s">
        <v>3152</v>
      </c>
      <c r="C28" s="1205">
        <v>44561.708333333336</v>
      </c>
      <c r="E28" s="5" t="s">
        <v>3153</v>
      </c>
      <c r="F28" s="5" t="s">
        <v>3231</v>
      </c>
      <c r="G28" s="5" t="s">
        <v>3170</v>
      </c>
      <c r="H28" s="1206" t="s">
        <v>3241</v>
      </c>
      <c r="I28" s="5" t="s">
        <v>3242</v>
      </c>
      <c r="J28" s="5" t="s">
        <v>3243</v>
      </c>
      <c r="L28" s="5" t="s">
        <v>4058</v>
      </c>
    </row>
    <row r="29" spans="1:12" x14ac:dyDescent="0.45">
      <c r="A29" s="5" t="s">
        <v>3230</v>
      </c>
      <c r="B29" s="5" t="s">
        <v>3152</v>
      </c>
      <c r="C29" s="1205">
        <v>44561.708333333336</v>
      </c>
      <c r="E29" s="5" t="s">
        <v>3153</v>
      </c>
      <c r="F29" s="5" t="s">
        <v>3231</v>
      </c>
      <c r="G29" s="5" t="s">
        <v>3170</v>
      </c>
      <c r="H29" s="1206" t="s">
        <v>3244</v>
      </c>
      <c r="I29" s="5" t="s">
        <v>3245</v>
      </c>
      <c r="J29" s="5" t="s">
        <v>3246</v>
      </c>
      <c r="L29" s="5" t="s">
        <v>4058</v>
      </c>
    </row>
    <row r="30" spans="1:12" x14ac:dyDescent="0.45">
      <c r="A30" s="5" t="s">
        <v>3230</v>
      </c>
      <c r="B30" s="5" t="s">
        <v>3152</v>
      </c>
      <c r="C30" s="1205">
        <v>44561.708333333336</v>
      </c>
      <c r="E30" s="5" t="s">
        <v>3153</v>
      </c>
      <c r="F30" s="5" t="s">
        <v>3231</v>
      </c>
      <c r="G30" s="5" t="s">
        <v>3170</v>
      </c>
      <c r="H30" s="1206" t="s">
        <v>3247</v>
      </c>
      <c r="I30" s="5" t="s">
        <v>3248</v>
      </c>
      <c r="J30" s="5" t="s">
        <v>3249</v>
      </c>
      <c r="L30" s="5" t="s">
        <v>4058</v>
      </c>
    </row>
    <row r="31" spans="1:12" x14ac:dyDescent="0.45">
      <c r="A31" s="5" t="s">
        <v>3230</v>
      </c>
      <c r="B31" s="5" t="s">
        <v>3152</v>
      </c>
      <c r="C31" s="1205">
        <v>44561.708333333336</v>
      </c>
      <c r="E31" s="5" t="s">
        <v>3153</v>
      </c>
      <c r="F31" s="5" t="s">
        <v>3231</v>
      </c>
      <c r="G31" s="5" t="s">
        <v>3170</v>
      </c>
      <c r="H31" s="1206" t="s">
        <v>3217</v>
      </c>
      <c r="I31" s="5" t="s">
        <v>3250</v>
      </c>
      <c r="J31" s="5" t="s">
        <v>3171</v>
      </c>
      <c r="L31" s="5" t="s">
        <v>4058</v>
      </c>
    </row>
    <row r="32" spans="1:12" x14ac:dyDescent="0.45">
      <c r="A32" s="5" t="s">
        <v>3230</v>
      </c>
      <c r="B32" s="5" t="s">
        <v>3152</v>
      </c>
      <c r="C32" s="1205">
        <v>44561.708333333336</v>
      </c>
      <c r="E32" s="5" t="s">
        <v>3153</v>
      </c>
      <c r="F32" s="5" t="s">
        <v>3231</v>
      </c>
      <c r="G32" s="5" t="s">
        <v>3170</v>
      </c>
      <c r="H32" s="1206" t="s">
        <v>3218</v>
      </c>
      <c r="I32" s="5" t="s">
        <v>3251</v>
      </c>
      <c r="J32" s="5" t="s">
        <v>3174</v>
      </c>
      <c r="L32" s="5" t="s">
        <v>4058</v>
      </c>
    </row>
    <row r="33" spans="1:12" x14ac:dyDescent="0.45">
      <c r="A33" s="5" t="s">
        <v>3230</v>
      </c>
      <c r="B33" s="5" t="s">
        <v>3152</v>
      </c>
      <c r="C33" s="1205">
        <v>44561.708333333336</v>
      </c>
      <c r="E33" s="5" t="s">
        <v>3153</v>
      </c>
      <c r="F33" s="5" t="s">
        <v>3231</v>
      </c>
      <c r="G33" s="5" t="s">
        <v>3170</v>
      </c>
      <c r="H33" s="1206" t="s">
        <v>3219</v>
      </c>
      <c r="I33" s="5" t="s">
        <v>3252</v>
      </c>
      <c r="J33" s="5" t="s">
        <v>3178</v>
      </c>
      <c r="L33" s="5" t="s">
        <v>4058</v>
      </c>
    </row>
    <row r="34" spans="1:12" x14ac:dyDescent="0.45">
      <c r="A34" s="5" t="s">
        <v>3230</v>
      </c>
      <c r="B34" s="5" t="s">
        <v>3152</v>
      </c>
      <c r="C34" s="1205">
        <v>44561.708333333336</v>
      </c>
      <c r="E34" s="5" t="s">
        <v>3153</v>
      </c>
      <c r="F34" s="5" t="s">
        <v>3231</v>
      </c>
      <c r="G34" s="5" t="s">
        <v>3170</v>
      </c>
      <c r="H34" s="1206" t="s">
        <v>3220</v>
      </c>
      <c r="I34" s="5" t="s">
        <v>3253</v>
      </c>
      <c r="J34" s="5" t="s">
        <v>3187</v>
      </c>
      <c r="L34" s="5" t="s">
        <v>4058</v>
      </c>
    </row>
    <row r="35" spans="1:12" x14ac:dyDescent="0.45">
      <c r="A35" s="5" t="s">
        <v>3230</v>
      </c>
      <c r="B35" s="5" t="s">
        <v>3152</v>
      </c>
      <c r="C35" s="1205">
        <v>44561.708333333336</v>
      </c>
      <c r="E35" s="5" t="s">
        <v>3153</v>
      </c>
      <c r="F35" s="5" t="s">
        <v>3231</v>
      </c>
      <c r="G35" s="5" t="s">
        <v>3170</v>
      </c>
      <c r="H35" s="1206" t="s">
        <v>3221</v>
      </c>
      <c r="I35" s="5" t="s">
        <v>3254</v>
      </c>
      <c r="J35" s="5" t="s">
        <v>3190</v>
      </c>
      <c r="L35" s="5" t="s">
        <v>4058</v>
      </c>
    </row>
    <row r="36" spans="1:12" x14ac:dyDescent="0.45">
      <c r="A36" s="5" t="s">
        <v>3230</v>
      </c>
      <c r="B36" s="5" t="s">
        <v>3152</v>
      </c>
      <c r="C36" s="1205">
        <v>44561.708333333336</v>
      </c>
      <c r="E36" s="5" t="s">
        <v>3153</v>
      </c>
      <c r="F36" s="5" t="s">
        <v>3231</v>
      </c>
      <c r="G36" s="5" t="s">
        <v>3170</v>
      </c>
      <c r="H36" s="1206" t="s">
        <v>3255</v>
      </c>
      <c r="I36" s="5" t="s">
        <v>3256</v>
      </c>
      <c r="J36" s="5" t="s">
        <v>3257</v>
      </c>
      <c r="L36" s="5" t="s">
        <v>4058</v>
      </c>
    </row>
    <row r="37" spans="1:12" x14ac:dyDescent="0.45">
      <c r="A37" s="5" t="s">
        <v>3230</v>
      </c>
      <c r="B37" s="5" t="s">
        <v>3152</v>
      </c>
      <c r="C37" s="1205">
        <v>44561.708333333336</v>
      </c>
      <c r="E37" s="5" t="s">
        <v>3153</v>
      </c>
      <c r="F37" s="5" t="s">
        <v>3231</v>
      </c>
      <c r="G37" s="5" t="s">
        <v>3170</v>
      </c>
      <c r="H37" s="1206" t="s">
        <v>3258</v>
      </c>
      <c r="I37" s="5" t="s">
        <v>3259</v>
      </c>
      <c r="J37" s="5" t="s">
        <v>3260</v>
      </c>
      <c r="L37" s="5" t="s">
        <v>4058</v>
      </c>
    </row>
    <row r="38" spans="1:12" x14ac:dyDescent="0.45">
      <c r="A38" s="5" t="s">
        <v>3230</v>
      </c>
      <c r="B38" s="5" t="s">
        <v>3152</v>
      </c>
      <c r="C38" s="1205">
        <v>44561.708333333336</v>
      </c>
      <c r="E38" s="5" t="s">
        <v>3153</v>
      </c>
      <c r="F38" s="5" t="s">
        <v>3231</v>
      </c>
      <c r="G38" s="5" t="s">
        <v>3170</v>
      </c>
      <c r="H38" s="1206" t="s">
        <v>3222</v>
      </c>
      <c r="I38" s="5" t="s">
        <v>3261</v>
      </c>
      <c r="J38" s="5" t="s">
        <v>3193</v>
      </c>
      <c r="L38" s="5" t="s">
        <v>4058</v>
      </c>
    </row>
    <row r="39" spans="1:12" x14ac:dyDescent="0.45">
      <c r="A39" s="5" t="s">
        <v>3230</v>
      </c>
      <c r="B39" s="5" t="s">
        <v>3152</v>
      </c>
      <c r="C39" s="1205">
        <v>44561.708333333336</v>
      </c>
      <c r="E39" s="5" t="s">
        <v>3153</v>
      </c>
      <c r="F39" s="5" t="s">
        <v>3231</v>
      </c>
      <c r="G39" s="5" t="s">
        <v>3170</v>
      </c>
      <c r="H39" s="1206" t="s">
        <v>3223</v>
      </c>
      <c r="I39" s="5" t="s">
        <v>3262</v>
      </c>
      <c r="J39" s="5" t="s">
        <v>3196</v>
      </c>
      <c r="L39" s="5" t="s">
        <v>4058</v>
      </c>
    </row>
    <row r="40" spans="1:12" x14ac:dyDescent="0.45">
      <c r="A40" s="5" t="s">
        <v>3230</v>
      </c>
      <c r="B40" s="5" t="s">
        <v>3152</v>
      </c>
      <c r="C40" s="1205">
        <v>44561.708333333336</v>
      </c>
      <c r="E40" s="5" t="s">
        <v>3153</v>
      </c>
      <c r="F40" s="5" t="s">
        <v>3231</v>
      </c>
      <c r="G40" s="5" t="s">
        <v>3170</v>
      </c>
      <c r="H40" s="1206" t="s">
        <v>3224</v>
      </c>
      <c r="I40" s="5" t="s">
        <v>3263</v>
      </c>
      <c r="J40" s="5" t="s">
        <v>3200</v>
      </c>
      <c r="L40" s="5" t="s">
        <v>4058</v>
      </c>
    </row>
    <row r="41" spans="1:12" x14ac:dyDescent="0.45">
      <c r="A41" s="5" t="s">
        <v>3230</v>
      </c>
      <c r="B41" s="5" t="s">
        <v>3152</v>
      </c>
      <c r="C41" s="1205">
        <v>44561.708333333336</v>
      </c>
      <c r="E41" s="5" t="s">
        <v>3153</v>
      </c>
      <c r="F41" s="5" t="s">
        <v>3231</v>
      </c>
      <c r="G41" s="5" t="s">
        <v>3170</v>
      </c>
      <c r="H41" s="1206" t="s">
        <v>3225</v>
      </c>
      <c r="I41" s="5" t="s">
        <v>3264</v>
      </c>
      <c r="J41" s="5" t="s">
        <v>3203</v>
      </c>
      <c r="L41" s="5" t="s">
        <v>4058</v>
      </c>
    </row>
    <row r="42" spans="1:12" x14ac:dyDescent="0.45">
      <c r="A42" s="5" t="s">
        <v>3265</v>
      </c>
      <c r="B42" s="5" t="s">
        <v>3152</v>
      </c>
      <c r="C42" s="1205">
        <v>44561.708333333336</v>
      </c>
      <c r="E42" s="5" t="s">
        <v>3266</v>
      </c>
      <c r="F42" s="5" t="s">
        <v>3231</v>
      </c>
      <c r="G42" s="5" t="s">
        <v>3155</v>
      </c>
      <c r="H42" s="16" t="s">
        <v>3156</v>
      </c>
      <c r="I42" s="5" t="s">
        <v>3157</v>
      </c>
      <c r="L42" s="5" t="s">
        <v>4057</v>
      </c>
    </row>
    <row r="43" spans="1:12" x14ac:dyDescent="0.45">
      <c r="A43" s="5" t="s">
        <v>3265</v>
      </c>
      <c r="B43" s="5" t="s">
        <v>3152</v>
      </c>
      <c r="C43" s="1205">
        <v>44561.708333333336</v>
      </c>
      <c r="E43" s="5" t="s">
        <v>3266</v>
      </c>
      <c r="F43" s="5" t="s">
        <v>3231</v>
      </c>
      <c r="G43" s="5" t="s">
        <v>3155</v>
      </c>
      <c r="H43" s="16" t="s">
        <v>3232</v>
      </c>
      <c r="I43" s="5" t="s">
        <v>3267</v>
      </c>
      <c r="L43" s="5" t="s">
        <v>4057</v>
      </c>
    </row>
    <row r="44" spans="1:12" x14ac:dyDescent="0.45">
      <c r="A44" s="5" t="s">
        <v>3265</v>
      </c>
      <c r="B44" s="5" t="s">
        <v>3152</v>
      </c>
      <c r="C44" s="1205">
        <v>44561.708333333336</v>
      </c>
      <c r="E44" s="5" t="s">
        <v>3266</v>
      </c>
      <c r="F44" s="5" t="s">
        <v>3231</v>
      </c>
      <c r="G44" s="5" t="s">
        <v>3170</v>
      </c>
      <c r="H44" s="1206" t="s">
        <v>3247</v>
      </c>
      <c r="I44" s="5" t="s">
        <v>3268</v>
      </c>
      <c r="J44" s="5" t="s">
        <v>3249</v>
      </c>
      <c r="L44" s="5" t="s">
        <v>4057</v>
      </c>
    </row>
    <row r="45" spans="1:12" x14ac:dyDescent="0.45">
      <c r="A45" s="5" t="s">
        <v>3265</v>
      </c>
      <c r="B45" s="5" t="s">
        <v>3152</v>
      </c>
      <c r="C45" s="1205">
        <v>44561.708333333336</v>
      </c>
      <c r="E45" s="5" t="s">
        <v>3266</v>
      </c>
      <c r="F45" s="5" t="s">
        <v>3231</v>
      </c>
      <c r="G45" s="5" t="s">
        <v>3170</v>
      </c>
      <c r="H45" s="1206" t="s">
        <v>3217</v>
      </c>
      <c r="I45" s="5" t="s">
        <v>3269</v>
      </c>
      <c r="J45" s="5" t="s">
        <v>3171</v>
      </c>
      <c r="L45" s="5" t="s">
        <v>4057</v>
      </c>
    </row>
    <row r="46" spans="1:12" x14ac:dyDescent="0.45">
      <c r="A46" s="5" t="s">
        <v>3265</v>
      </c>
      <c r="B46" s="5" t="s">
        <v>3152</v>
      </c>
      <c r="C46" s="1205">
        <v>44561.708333333336</v>
      </c>
      <c r="E46" s="5" t="s">
        <v>3266</v>
      </c>
      <c r="F46" s="5" t="s">
        <v>3231</v>
      </c>
      <c r="G46" s="5" t="s">
        <v>3170</v>
      </c>
      <c r="H46" s="1206" t="s">
        <v>3218</v>
      </c>
      <c r="I46" s="5" t="s">
        <v>3270</v>
      </c>
      <c r="J46" s="5" t="s">
        <v>3174</v>
      </c>
      <c r="L46" s="5" t="s">
        <v>4057</v>
      </c>
    </row>
    <row r="47" spans="1:12" x14ac:dyDescent="0.45">
      <c r="A47" s="5" t="s">
        <v>3265</v>
      </c>
      <c r="B47" s="5" t="s">
        <v>3152</v>
      </c>
      <c r="C47" s="1205">
        <v>44561.708333333336</v>
      </c>
      <c r="E47" s="5" t="s">
        <v>3266</v>
      </c>
      <c r="F47" s="5" t="s">
        <v>3231</v>
      </c>
      <c r="G47" s="5" t="s">
        <v>3170</v>
      </c>
      <c r="H47" s="1206" t="s">
        <v>3219</v>
      </c>
      <c r="I47" s="5" t="s">
        <v>3271</v>
      </c>
      <c r="J47" s="5" t="s">
        <v>3178</v>
      </c>
      <c r="L47" s="5" t="s">
        <v>4057</v>
      </c>
    </row>
    <row r="48" spans="1:12" x14ac:dyDescent="0.45">
      <c r="A48" s="5" t="s">
        <v>3265</v>
      </c>
      <c r="B48" s="5" t="s">
        <v>3152</v>
      </c>
      <c r="C48" s="1205">
        <v>44561.708333333336</v>
      </c>
      <c r="E48" s="5" t="s">
        <v>3266</v>
      </c>
      <c r="F48" s="5" t="s">
        <v>3231</v>
      </c>
      <c r="G48" s="5" t="s">
        <v>3170</v>
      </c>
      <c r="H48" s="1206" t="s">
        <v>3220</v>
      </c>
      <c r="I48" s="5" t="s">
        <v>3272</v>
      </c>
      <c r="J48" s="5" t="s">
        <v>3187</v>
      </c>
      <c r="L48" s="5" t="s">
        <v>4057</v>
      </c>
    </row>
    <row r="49" spans="1:12" x14ac:dyDescent="0.45">
      <c r="A49" s="5" t="s">
        <v>3265</v>
      </c>
      <c r="B49" s="5" t="s">
        <v>3152</v>
      </c>
      <c r="C49" s="1205">
        <v>44561.708333333336</v>
      </c>
      <c r="E49" s="5" t="s">
        <v>3266</v>
      </c>
      <c r="F49" s="5" t="s">
        <v>3231</v>
      </c>
      <c r="G49" s="5" t="s">
        <v>3170</v>
      </c>
      <c r="H49" s="1206" t="s">
        <v>3221</v>
      </c>
      <c r="I49" s="5" t="s">
        <v>3273</v>
      </c>
      <c r="J49" s="5" t="s">
        <v>3190</v>
      </c>
      <c r="L49" s="5" t="s">
        <v>4057</v>
      </c>
    </row>
    <row r="50" spans="1:12" x14ac:dyDescent="0.45">
      <c r="A50" s="5" t="s">
        <v>3265</v>
      </c>
      <c r="B50" s="5" t="s">
        <v>3152</v>
      </c>
      <c r="C50" s="1205">
        <v>44561.708333333336</v>
      </c>
      <c r="E50" s="5" t="s">
        <v>3266</v>
      </c>
      <c r="F50" s="5" t="s">
        <v>3231</v>
      </c>
      <c r="G50" s="5" t="s">
        <v>3170</v>
      </c>
      <c r="H50" s="1206" t="s">
        <v>3255</v>
      </c>
      <c r="I50" s="5" t="s">
        <v>3274</v>
      </c>
      <c r="J50" s="5" t="s">
        <v>3257</v>
      </c>
      <c r="L50" s="5" t="s">
        <v>4057</v>
      </c>
    </row>
    <row r="51" spans="1:12" x14ac:dyDescent="0.45">
      <c r="A51" s="5" t="s">
        <v>3265</v>
      </c>
      <c r="B51" s="5" t="s">
        <v>3152</v>
      </c>
      <c r="C51" s="1205">
        <v>44561.708333333336</v>
      </c>
      <c r="E51" s="5" t="s">
        <v>3266</v>
      </c>
      <c r="F51" s="5" t="s">
        <v>3231</v>
      </c>
      <c r="G51" s="5" t="s">
        <v>3170</v>
      </c>
      <c r="H51" s="1206" t="s">
        <v>3258</v>
      </c>
      <c r="I51" s="5" t="s">
        <v>3275</v>
      </c>
      <c r="J51" s="5" t="s">
        <v>3260</v>
      </c>
      <c r="L51" s="5" t="s">
        <v>4057</v>
      </c>
    </row>
    <row r="52" spans="1:12" x14ac:dyDescent="0.45">
      <c r="A52" s="5" t="s">
        <v>3265</v>
      </c>
      <c r="B52" s="5" t="s">
        <v>3152</v>
      </c>
      <c r="C52" s="1205">
        <v>44561.708333333336</v>
      </c>
      <c r="E52" s="5" t="s">
        <v>3266</v>
      </c>
      <c r="F52" s="5" t="s">
        <v>3231</v>
      </c>
      <c r="G52" s="5" t="s">
        <v>3170</v>
      </c>
      <c r="H52" s="1206" t="s">
        <v>3222</v>
      </c>
      <c r="I52" s="5" t="s">
        <v>3276</v>
      </c>
      <c r="J52" s="5" t="s">
        <v>3193</v>
      </c>
      <c r="L52" s="5" t="s">
        <v>4057</v>
      </c>
    </row>
    <row r="53" spans="1:12" x14ac:dyDescent="0.45">
      <c r="A53" s="5" t="s">
        <v>3265</v>
      </c>
      <c r="B53" s="5" t="s">
        <v>3152</v>
      </c>
      <c r="C53" s="1205">
        <v>44561.708333333336</v>
      </c>
      <c r="E53" s="5" t="s">
        <v>3266</v>
      </c>
      <c r="F53" s="5" t="s">
        <v>3231</v>
      </c>
      <c r="G53" s="5" t="s">
        <v>3170</v>
      </c>
      <c r="H53" s="1206" t="s">
        <v>3223</v>
      </c>
      <c r="I53" s="5" t="s">
        <v>3277</v>
      </c>
      <c r="J53" s="5" t="s">
        <v>3196</v>
      </c>
      <c r="L53" s="5" t="s">
        <v>4057</v>
      </c>
    </row>
    <row r="54" spans="1:12" x14ac:dyDescent="0.45">
      <c r="A54" s="5" t="s">
        <v>3265</v>
      </c>
      <c r="B54" s="5" t="s">
        <v>3152</v>
      </c>
      <c r="C54" s="1205">
        <v>44561.708333333336</v>
      </c>
      <c r="E54" s="5" t="s">
        <v>3266</v>
      </c>
      <c r="F54" s="5" t="s">
        <v>3231</v>
      </c>
      <c r="G54" s="5" t="s">
        <v>3170</v>
      </c>
      <c r="H54" s="1206" t="s">
        <v>3224</v>
      </c>
      <c r="I54" s="5" t="s">
        <v>3278</v>
      </c>
      <c r="J54" s="5" t="s">
        <v>3200</v>
      </c>
      <c r="L54" s="5" t="s">
        <v>4057</v>
      </c>
    </row>
    <row r="55" spans="1:12" x14ac:dyDescent="0.45">
      <c r="A55" s="5" t="s">
        <v>3265</v>
      </c>
      <c r="B55" s="5" t="s">
        <v>3152</v>
      </c>
      <c r="C55" s="1205">
        <v>44561.708333333336</v>
      </c>
      <c r="E55" s="5" t="s">
        <v>3266</v>
      </c>
      <c r="F55" s="5" t="s">
        <v>3231</v>
      </c>
      <c r="G55" s="5" t="s">
        <v>3170</v>
      </c>
      <c r="H55" s="1206" t="s">
        <v>3225</v>
      </c>
      <c r="I55" s="5" t="s">
        <v>3279</v>
      </c>
      <c r="J55" s="5" t="s">
        <v>3203</v>
      </c>
      <c r="L55" s="5" t="s">
        <v>4057</v>
      </c>
    </row>
    <row r="56" spans="1:12" x14ac:dyDescent="0.45">
      <c r="A56" s="5" t="s">
        <v>3265</v>
      </c>
      <c r="B56" s="5" t="s">
        <v>3152</v>
      </c>
      <c r="C56" s="1205">
        <v>44561.708333333336</v>
      </c>
      <c r="E56" s="5" t="s">
        <v>3266</v>
      </c>
      <c r="F56" s="5" t="s">
        <v>3231</v>
      </c>
      <c r="G56" s="5" t="s">
        <v>3170</v>
      </c>
      <c r="H56" s="1206" t="s">
        <v>3226</v>
      </c>
      <c r="I56" s="5" t="s">
        <v>3280</v>
      </c>
      <c r="J56" s="5" t="s">
        <v>3207</v>
      </c>
      <c r="L56" s="5" t="s">
        <v>4057</v>
      </c>
    </row>
    <row r="57" spans="1:12" x14ac:dyDescent="0.45">
      <c r="A57" s="5" t="s">
        <v>3265</v>
      </c>
      <c r="B57" s="5" t="s">
        <v>3152</v>
      </c>
      <c r="C57" s="1205">
        <v>44561.708333333336</v>
      </c>
      <c r="E57" s="5" t="s">
        <v>3266</v>
      </c>
      <c r="F57" s="5" t="s">
        <v>3231</v>
      </c>
      <c r="G57" s="5" t="s">
        <v>3170</v>
      </c>
      <c r="H57" s="1206" t="s">
        <v>3281</v>
      </c>
      <c r="I57" s="5" t="s">
        <v>3282</v>
      </c>
      <c r="J57" s="5" t="s">
        <v>3283</v>
      </c>
      <c r="L57" s="5" t="s">
        <v>4057</v>
      </c>
    </row>
    <row r="58" spans="1:12" x14ac:dyDescent="0.45">
      <c r="A58" s="5" t="s">
        <v>3265</v>
      </c>
      <c r="B58" s="5" t="s">
        <v>3152</v>
      </c>
      <c r="C58" s="1205">
        <v>44561.708333333336</v>
      </c>
      <c r="E58" s="5" t="s">
        <v>3266</v>
      </c>
      <c r="F58" s="5" t="s">
        <v>3231</v>
      </c>
      <c r="G58" s="5" t="s">
        <v>3170</v>
      </c>
      <c r="H58" s="1206" t="s">
        <v>3284</v>
      </c>
      <c r="I58" s="5" t="s">
        <v>3285</v>
      </c>
      <c r="J58" s="5" t="s">
        <v>3286</v>
      </c>
      <c r="L58" s="5" t="s">
        <v>4057</v>
      </c>
    </row>
    <row r="59" spans="1:12" x14ac:dyDescent="0.45">
      <c r="A59" s="5" t="s">
        <v>3265</v>
      </c>
      <c r="B59" s="5" t="s">
        <v>3152</v>
      </c>
      <c r="C59" s="1205">
        <v>44561.708333333336</v>
      </c>
      <c r="E59" s="5" t="s">
        <v>3266</v>
      </c>
      <c r="F59" s="5" t="s">
        <v>3231</v>
      </c>
      <c r="G59" s="5" t="s">
        <v>3170</v>
      </c>
      <c r="H59" s="1206" t="s">
        <v>3227</v>
      </c>
      <c r="I59" s="5" t="s">
        <v>3287</v>
      </c>
      <c r="J59" s="5" t="s">
        <v>3210</v>
      </c>
      <c r="L59" s="5" t="s">
        <v>4057</v>
      </c>
    </row>
    <row r="60" spans="1:12" x14ac:dyDescent="0.45">
      <c r="A60" s="5" t="s">
        <v>3265</v>
      </c>
      <c r="B60" s="5" t="s">
        <v>3152</v>
      </c>
      <c r="C60" s="1205">
        <v>44561.708333333336</v>
      </c>
      <c r="E60" s="5" t="s">
        <v>3266</v>
      </c>
      <c r="F60" s="5" t="s">
        <v>3231</v>
      </c>
      <c r="G60" s="5" t="s">
        <v>3170</v>
      </c>
      <c r="H60" s="1206" t="s">
        <v>3228</v>
      </c>
      <c r="I60" s="5" t="s">
        <v>3288</v>
      </c>
      <c r="J60" s="5" t="s">
        <v>3213</v>
      </c>
      <c r="L60" s="5" t="s">
        <v>4057</v>
      </c>
    </row>
    <row r="61" spans="1:12" x14ac:dyDescent="0.45">
      <c r="A61" s="5" t="s">
        <v>3265</v>
      </c>
      <c r="B61" s="5" t="s">
        <v>3152</v>
      </c>
      <c r="C61" s="1205">
        <v>44561.708333333336</v>
      </c>
      <c r="E61" s="5" t="s">
        <v>3266</v>
      </c>
      <c r="F61" s="5" t="s">
        <v>3231</v>
      </c>
      <c r="G61" s="5" t="s">
        <v>3170</v>
      </c>
      <c r="H61" s="1206" t="s">
        <v>3229</v>
      </c>
      <c r="I61" s="5" t="s">
        <v>3289</v>
      </c>
      <c r="J61" s="5" t="s">
        <v>3215</v>
      </c>
      <c r="L61" s="5" t="s">
        <v>4057</v>
      </c>
    </row>
    <row r="62" spans="1:12" x14ac:dyDescent="0.45">
      <c r="A62" s="5" t="s">
        <v>3265</v>
      </c>
      <c r="B62" s="5" t="s">
        <v>3152</v>
      </c>
      <c r="C62" s="1205">
        <v>44561.708333333336</v>
      </c>
      <c r="E62" s="5" t="s">
        <v>3266</v>
      </c>
      <c r="F62" s="5" t="s">
        <v>3231</v>
      </c>
      <c r="G62" s="5" t="s">
        <v>3170</v>
      </c>
      <c r="H62" s="1206" t="s">
        <v>3290</v>
      </c>
      <c r="I62" s="5" t="s">
        <v>3291</v>
      </c>
      <c r="J62" s="5" t="s">
        <v>3292</v>
      </c>
      <c r="L62" s="5" t="s">
        <v>4057</v>
      </c>
    </row>
    <row r="63" spans="1:12" x14ac:dyDescent="0.45">
      <c r="A63" s="5" t="s">
        <v>3265</v>
      </c>
      <c r="B63" s="5" t="s">
        <v>3152</v>
      </c>
      <c r="C63" s="1205">
        <v>44561.708333333336</v>
      </c>
      <c r="E63" s="5" t="s">
        <v>3266</v>
      </c>
      <c r="F63" s="5" t="s">
        <v>3231</v>
      </c>
      <c r="G63" s="5" t="s">
        <v>3170</v>
      </c>
      <c r="H63" s="1206" t="s">
        <v>3293</v>
      </c>
      <c r="I63" s="5" t="s">
        <v>3294</v>
      </c>
      <c r="J63" s="5" t="s">
        <v>3295</v>
      </c>
      <c r="L63" s="5" t="s">
        <v>4057</v>
      </c>
    </row>
    <row r="64" spans="1:12" x14ac:dyDescent="0.45">
      <c r="A64" s="5" t="s">
        <v>3265</v>
      </c>
      <c r="B64" s="5" t="s">
        <v>3152</v>
      </c>
      <c r="C64" s="1205">
        <v>44561.708333333336</v>
      </c>
      <c r="E64" s="5" t="s">
        <v>3266</v>
      </c>
      <c r="F64" s="5" t="s">
        <v>3231</v>
      </c>
      <c r="G64" s="5" t="s">
        <v>3170</v>
      </c>
      <c r="H64" s="1206" t="s">
        <v>3296</v>
      </c>
      <c r="I64" s="5" t="s">
        <v>3297</v>
      </c>
      <c r="J64" s="5" t="s">
        <v>3298</v>
      </c>
      <c r="L64" s="5" t="s">
        <v>4057</v>
      </c>
    </row>
    <row r="65" spans="1:12" x14ac:dyDescent="0.45">
      <c r="A65" s="5" t="s">
        <v>3265</v>
      </c>
      <c r="B65" s="5" t="s">
        <v>3152</v>
      </c>
      <c r="C65" s="1205">
        <v>44561.708333333336</v>
      </c>
      <c r="E65" s="5" t="s">
        <v>3266</v>
      </c>
      <c r="F65" s="5" t="s">
        <v>3231</v>
      </c>
      <c r="G65" s="5" t="s">
        <v>3170</v>
      </c>
      <c r="H65" s="1206" t="s">
        <v>3300</v>
      </c>
      <c r="I65" s="5" t="s">
        <v>3301</v>
      </c>
      <c r="J65" s="5" t="s">
        <v>3302</v>
      </c>
      <c r="L65" s="5" t="s">
        <v>4057</v>
      </c>
    </row>
    <row r="66" spans="1:12" x14ac:dyDescent="0.45">
      <c r="A66" s="5" t="s">
        <v>3265</v>
      </c>
      <c r="B66" s="5" t="s">
        <v>3152</v>
      </c>
      <c r="C66" s="1205">
        <v>44561.708333333336</v>
      </c>
      <c r="E66" s="5" t="s">
        <v>3266</v>
      </c>
      <c r="F66" s="5" t="s">
        <v>3231</v>
      </c>
      <c r="G66" s="5" t="s">
        <v>3170</v>
      </c>
      <c r="H66" s="1206" t="s">
        <v>3303</v>
      </c>
      <c r="I66" s="5" t="s">
        <v>3304</v>
      </c>
      <c r="J66" s="5" t="s">
        <v>3305</v>
      </c>
      <c r="L66" s="5" t="s">
        <v>4057</v>
      </c>
    </row>
    <row r="67" spans="1:12" x14ac:dyDescent="0.45">
      <c r="A67" s="5" t="s">
        <v>3265</v>
      </c>
      <c r="B67" s="5" t="s">
        <v>3152</v>
      </c>
      <c r="C67" s="1205">
        <v>44561.708333333336</v>
      </c>
      <c r="E67" s="5" t="s">
        <v>3266</v>
      </c>
      <c r="F67" s="5" t="s">
        <v>3231</v>
      </c>
      <c r="G67" s="5" t="s">
        <v>3170</v>
      </c>
      <c r="H67" s="1206" t="s">
        <v>3306</v>
      </c>
      <c r="I67" s="5" t="s">
        <v>3307</v>
      </c>
      <c r="J67" s="5" t="s">
        <v>3308</v>
      </c>
      <c r="L67" s="5" t="s">
        <v>4057</v>
      </c>
    </row>
    <row r="68" spans="1:12" x14ac:dyDescent="0.45">
      <c r="A68" s="5" t="s">
        <v>3265</v>
      </c>
      <c r="B68" s="5" t="s">
        <v>3152</v>
      </c>
      <c r="C68" s="1205">
        <v>44561.708333333336</v>
      </c>
      <c r="E68" s="5" t="s">
        <v>3266</v>
      </c>
      <c r="F68" s="5" t="s">
        <v>3231</v>
      </c>
      <c r="G68" s="5" t="s">
        <v>3170</v>
      </c>
      <c r="H68" s="1206" t="s">
        <v>3309</v>
      </c>
      <c r="I68" s="5" t="s">
        <v>3310</v>
      </c>
      <c r="J68" s="5" t="s">
        <v>3311</v>
      </c>
      <c r="L68" s="5" t="s">
        <v>4057</v>
      </c>
    </row>
    <row r="69" spans="1:12" x14ac:dyDescent="0.45">
      <c r="A69" s="5" t="s">
        <v>3265</v>
      </c>
      <c r="B69" s="5" t="s">
        <v>3152</v>
      </c>
      <c r="C69" s="1205">
        <v>44561.708333333336</v>
      </c>
      <c r="E69" s="5" t="s">
        <v>3266</v>
      </c>
      <c r="F69" s="5" t="s">
        <v>3231</v>
      </c>
      <c r="G69" s="5" t="s">
        <v>3170</v>
      </c>
      <c r="H69" s="1206" t="s">
        <v>3312</v>
      </c>
      <c r="I69" s="5" t="s">
        <v>3313</v>
      </c>
      <c r="J69" s="5" t="s">
        <v>3314</v>
      </c>
      <c r="L69" s="5" t="s">
        <v>4057</v>
      </c>
    </row>
    <row r="70" spans="1:12" x14ac:dyDescent="0.45">
      <c r="A70" s="5" t="s">
        <v>3315</v>
      </c>
      <c r="B70" s="5" t="s">
        <v>3152</v>
      </c>
      <c r="C70" s="1205">
        <v>44561.708333333336</v>
      </c>
      <c r="E70" s="5" t="s">
        <v>3266</v>
      </c>
      <c r="F70" s="5" t="s">
        <v>5702</v>
      </c>
      <c r="G70" s="5" t="s">
        <v>3155</v>
      </c>
      <c r="H70" s="16" t="s">
        <v>3156</v>
      </c>
      <c r="I70" s="5" t="s">
        <v>3157</v>
      </c>
    </row>
    <row r="71" spans="1:12" x14ac:dyDescent="0.45">
      <c r="A71" s="5" t="s">
        <v>3315</v>
      </c>
      <c r="B71" s="5" t="s">
        <v>3152</v>
      </c>
      <c r="C71" s="1205">
        <v>44561.708333333336</v>
      </c>
      <c r="E71" s="5" t="s">
        <v>3266</v>
      </c>
      <c r="F71" s="5" t="s">
        <v>5702</v>
      </c>
      <c r="G71" s="5" t="s">
        <v>3155</v>
      </c>
      <c r="H71" s="16" t="s">
        <v>3232</v>
      </c>
      <c r="I71" s="5" t="s">
        <v>3317</v>
      </c>
    </row>
    <row r="72" spans="1:12" x14ac:dyDescent="0.45">
      <c r="A72" s="5" t="s">
        <v>3315</v>
      </c>
      <c r="B72" s="5" t="s">
        <v>3152</v>
      </c>
      <c r="C72" s="1205">
        <v>44561.708333333336</v>
      </c>
      <c r="E72" s="5" t="s">
        <v>3266</v>
      </c>
      <c r="F72" s="5" t="s">
        <v>5702</v>
      </c>
      <c r="G72" s="5" t="s">
        <v>3170</v>
      </c>
      <c r="H72" s="1206" t="s">
        <v>413</v>
      </c>
      <c r="I72" s="5" t="s">
        <v>3319</v>
      </c>
      <c r="J72" s="5" t="s">
        <v>3320</v>
      </c>
      <c r="L72" s="5" t="s">
        <v>3321</v>
      </c>
    </row>
    <row r="73" spans="1:12" x14ac:dyDescent="0.45">
      <c r="A73" s="5" t="s">
        <v>3315</v>
      </c>
      <c r="B73" s="5" t="s">
        <v>3152</v>
      </c>
      <c r="C73" s="1205">
        <v>44561.708333333336</v>
      </c>
      <c r="E73" s="5" t="s">
        <v>3266</v>
      </c>
      <c r="F73" s="5" t="s">
        <v>5702</v>
      </c>
      <c r="G73" s="5" t="s">
        <v>3170</v>
      </c>
      <c r="H73" s="1206" t="s">
        <v>415</v>
      </c>
      <c r="I73" s="5" t="s">
        <v>3184</v>
      </c>
      <c r="J73" s="5" t="s">
        <v>3322</v>
      </c>
      <c r="L73" s="5" t="s">
        <v>3318</v>
      </c>
    </row>
    <row r="74" spans="1:12" x14ac:dyDescent="0.45">
      <c r="A74" s="5" t="s">
        <v>3315</v>
      </c>
      <c r="B74" s="5" t="s">
        <v>3152</v>
      </c>
      <c r="C74" s="1205">
        <v>44561.708333333336</v>
      </c>
      <c r="E74" s="5" t="s">
        <v>3266</v>
      </c>
      <c r="F74" s="5" t="s">
        <v>5702</v>
      </c>
      <c r="G74" s="5" t="s">
        <v>3170</v>
      </c>
      <c r="H74" s="1206" t="s">
        <v>418</v>
      </c>
      <c r="I74" s="5" t="s">
        <v>3186</v>
      </c>
      <c r="J74" s="5" t="s">
        <v>3323</v>
      </c>
      <c r="L74" s="5" t="s">
        <v>3318</v>
      </c>
    </row>
    <row r="75" spans="1:12" x14ac:dyDescent="0.45">
      <c r="A75" s="5" t="s">
        <v>3315</v>
      </c>
      <c r="B75" s="5" t="s">
        <v>3152</v>
      </c>
      <c r="C75" s="1205">
        <v>44561.708333333336</v>
      </c>
      <c r="E75" s="5" t="s">
        <v>3266</v>
      </c>
      <c r="F75" s="5" t="s">
        <v>5702</v>
      </c>
      <c r="G75" s="5" t="s">
        <v>3170</v>
      </c>
      <c r="H75" s="1206" t="s">
        <v>421</v>
      </c>
      <c r="I75" s="5" t="s">
        <v>3324</v>
      </c>
      <c r="J75" s="5" t="s">
        <v>3325</v>
      </c>
      <c r="L75" s="5" t="s">
        <v>3318</v>
      </c>
    </row>
    <row r="76" spans="1:12" x14ac:dyDescent="0.45">
      <c r="A76" s="5" t="s">
        <v>3315</v>
      </c>
      <c r="B76" s="5" t="s">
        <v>3152</v>
      </c>
      <c r="C76" s="1205">
        <v>44561.708333333336</v>
      </c>
      <c r="E76" s="5" t="s">
        <v>3266</v>
      </c>
      <c r="F76" s="5" t="s">
        <v>5702</v>
      </c>
      <c r="G76" s="5" t="s">
        <v>3170</v>
      </c>
      <c r="H76" s="1206" t="s">
        <v>424</v>
      </c>
      <c r="I76" s="5" t="s">
        <v>3326</v>
      </c>
      <c r="J76" s="5" t="s">
        <v>3327</v>
      </c>
      <c r="L76" s="5" t="s">
        <v>3318</v>
      </c>
    </row>
    <row r="77" spans="1:12" x14ac:dyDescent="0.45">
      <c r="A77" s="5" t="s">
        <v>3315</v>
      </c>
      <c r="B77" s="5" t="s">
        <v>3152</v>
      </c>
      <c r="C77" s="1205">
        <v>44561.708333333336</v>
      </c>
      <c r="E77" s="5" t="s">
        <v>3266</v>
      </c>
      <c r="F77" s="5" t="s">
        <v>5702</v>
      </c>
      <c r="G77" s="5" t="s">
        <v>3170</v>
      </c>
      <c r="H77" s="1206" t="s">
        <v>427</v>
      </c>
      <c r="I77" s="5" t="s">
        <v>3328</v>
      </c>
      <c r="J77" s="5" t="s">
        <v>3329</v>
      </c>
      <c r="L77" s="5" t="s">
        <v>3318</v>
      </c>
    </row>
    <row r="78" spans="1:12" x14ac:dyDescent="0.45">
      <c r="A78" s="5" t="s">
        <v>3315</v>
      </c>
      <c r="B78" s="5" t="s">
        <v>3152</v>
      </c>
      <c r="C78" s="1205">
        <v>44561.708333333336</v>
      </c>
      <c r="E78" s="5" t="s">
        <v>3266</v>
      </c>
      <c r="F78" s="5" t="s">
        <v>5702</v>
      </c>
      <c r="G78" s="5" t="s">
        <v>3170</v>
      </c>
      <c r="H78" s="1206" t="s">
        <v>430</v>
      </c>
      <c r="I78" s="5" t="s">
        <v>3330</v>
      </c>
      <c r="J78" s="5" t="s">
        <v>3331</v>
      </c>
      <c r="L78" s="5" t="s">
        <v>3318</v>
      </c>
    </row>
    <row r="79" spans="1:12" x14ac:dyDescent="0.45">
      <c r="A79" s="5" t="s">
        <v>3315</v>
      </c>
      <c r="B79" s="5" t="s">
        <v>3152</v>
      </c>
      <c r="C79" s="1205">
        <v>44561.708333333336</v>
      </c>
      <c r="E79" s="5" t="s">
        <v>3266</v>
      </c>
      <c r="F79" s="5" t="s">
        <v>5702</v>
      </c>
      <c r="G79" s="5" t="s">
        <v>3170</v>
      </c>
      <c r="H79" s="1206" t="s">
        <v>433</v>
      </c>
      <c r="I79" s="5" t="s">
        <v>3199</v>
      </c>
      <c r="J79" s="5" t="s">
        <v>3332</v>
      </c>
      <c r="L79" s="5" t="s">
        <v>3318</v>
      </c>
    </row>
    <row r="80" spans="1:12" x14ac:dyDescent="0.45">
      <c r="A80" s="5" t="s">
        <v>3315</v>
      </c>
      <c r="B80" s="5" t="s">
        <v>3152</v>
      </c>
      <c r="C80" s="1205">
        <v>44561.708333333336</v>
      </c>
      <c r="E80" s="5" t="s">
        <v>3266</v>
      </c>
      <c r="F80" s="5" t="s">
        <v>5702</v>
      </c>
      <c r="G80" s="5" t="s">
        <v>3170</v>
      </c>
      <c r="H80" s="1206" t="s">
        <v>434</v>
      </c>
      <c r="I80" s="5" t="s">
        <v>3206</v>
      </c>
      <c r="J80" s="5" t="s">
        <v>3333</v>
      </c>
      <c r="L80" s="5" t="s">
        <v>3318</v>
      </c>
    </row>
    <row r="81" spans="1:12" x14ac:dyDescent="0.45">
      <c r="A81" s="5" t="s">
        <v>3315</v>
      </c>
      <c r="B81" s="5" t="s">
        <v>3152</v>
      </c>
      <c r="C81" s="1205">
        <v>44561.708333333336</v>
      </c>
      <c r="E81" s="5" t="s">
        <v>3266</v>
      </c>
      <c r="F81" s="5" t="s">
        <v>5702</v>
      </c>
      <c r="G81" s="5" t="s">
        <v>3170</v>
      </c>
      <c r="H81" s="1206" t="s">
        <v>437</v>
      </c>
      <c r="I81" s="5" t="s">
        <v>3334</v>
      </c>
      <c r="J81" s="5" t="s">
        <v>3335</v>
      </c>
      <c r="L81" s="5" t="s">
        <v>3318</v>
      </c>
    </row>
    <row r="82" spans="1:12" x14ac:dyDescent="0.45">
      <c r="A82" s="5" t="s">
        <v>3315</v>
      </c>
      <c r="B82" s="5" t="s">
        <v>3152</v>
      </c>
      <c r="C82" s="1205">
        <v>44561.708333333336</v>
      </c>
      <c r="E82" s="5" t="s">
        <v>3266</v>
      </c>
      <c r="F82" s="5" t="s">
        <v>5702</v>
      </c>
      <c r="G82" s="5" t="s">
        <v>3170</v>
      </c>
      <c r="H82" s="1206" t="s">
        <v>440</v>
      </c>
      <c r="I82" s="5" t="s">
        <v>3336</v>
      </c>
      <c r="J82" s="5" t="s">
        <v>3337</v>
      </c>
      <c r="L82" s="5" t="s">
        <v>3318</v>
      </c>
    </row>
    <row r="83" spans="1:12" x14ac:dyDescent="0.45">
      <c r="A83" s="5" t="s">
        <v>3315</v>
      </c>
      <c r="B83" s="5" t="s">
        <v>3152</v>
      </c>
      <c r="C83" s="1205">
        <v>44561.708333333336</v>
      </c>
      <c r="E83" s="5" t="s">
        <v>3266</v>
      </c>
      <c r="F83" s="5" t="s">
        <v>5702</v>
      </c>
      <c r="G83" s="5" t="s">
        <v>3170</v>
      </c>
      <c r="H83" s="1206" t="s">
        <v>443</v>
      </c>
      <c r="I83" s="5" t="s">
        <v>3209</v>
      </c>
      <c r="J83" s="5" t="s">
        <v>3338</v>
      </c>
      <c r="L83" s="5" t="s">
        <v>3318</v>
      </c>
    </row>
    <row r="84" spans="1:12" x14ac:dyDescent="0.45">
      <c r="A84" s="5" t="s">
        <v>3315</v>
      </c>
      <c r="B84" s="5" t="s">
        <v>3152</v>
      </c>
      <c r="C84" s="1205">
        <v>44561.708333333336</v>
      </c>
      <c r="E84" s="5" t="s">
        <v>3266</v>
      </c>
      <c r="F84" s="5" t="s">
        <v>5702</v>
      </c>
      <c r="G84" s="5" t="s">
        <v>3170</v>
      </c>
      <c r="H84" s="1206" t="s">
        <v>444</v>
      </c>
      <c r="I84" s="5" t="s">
        <v>3339</v>
      </c>
      <c r="J84" s="5" t="s">
        <v>3340</v>
      </c>
      <c r="L84" s="5" t="s">
        <v>3318</v>
      </c>
    </row>
    <row r="85" spans="1:12" x14ac:dyDescent="0.45">
      <c r="A85" s="5" t="s">
        <v>3315</v>
      </c>
      <c r="B85" s="5" t="s">
        <v>3152</v>
      </c>
      <c r="C85" s="1205">
        <v>44561.708333333336</v>
      </c>
      <c r="E85" s="5" t="s">
        <v>3266</v>
      </c>
      <c r="F85" s="5" t="s">
        <v>5702</v>
      </c>
      <c r="G85" s="5" t="s">
        <v>3170</v>
      </c>
      <c r="H85" s="1206" t="s">
        <v>447</v>
      </c>
      <c r="I85" s="5" t="s">
        <v>3212</v>
      </c>
      <c r="J85" s="5" t="s">
        <v>3341</v>
      </c>
      <c r="L85" s="5" t="s">
        <v>3318</v>
      </c>
    </row>
    <row r="86" spans="1:12" x14ac:dyDescent="0.45">
      <c r="A86" s="5" t="s">
        <v>3315</v>
      </c>
      <c r="B86" s="5" t="s">
        <v>3152</v>
      </c>
      <c r="C86" s="1205">
        <v>44561.708333333336</v>
      </c>
      <c r="E86" s="5" t="s">
        <v>3266</v>
      </c>
      <c r="F86" s="5" t="s">
        <v>5702</v>
      </c>
      <c r="G86" s="5" t="s">
        <v>3170</v>
      </c>
      <c r="H86" s="1206" t="s">
        <v>449</v>
      </c>
      <c r="I86" s="5" t="s">
        <v>3214</v>
      </c>
      <c r="J86" s="5" t="s">
        <v>3342</v>
      </c>
      <c r="L86" s="5" t="s">
        <v>3318</v>
      </c>
    </row>
    <row r="87" spans="1:12" x14ac:dyDescent="0.45">
      <c r="A87" s="5" t="s">
        <v>3315</v>
      </c>
      <c r="B87" s="5" t="s">
        <v>3152</v>
      </c>
      <c r="C87" s="1205">
        <v>44561.708333333336</v>
      </c>
      <c r="E87" s="5" t="s">
        <v>3266</v>
      </c>
      <c r="F87" s="5" t="s">
        <v>5702</v>
      </c>
      <c r="G87" s="5" t="s">
        <v>3170</v>
      </c>
      <c r="H87" s="1206" t="s">
        <v>1928</v>
      </c>
      <c r="I87" s="5" t="s">
        <v>3343</v>
      </c>
      <c r="J87" s="5" t="s">
        <v>3344</v>
      </c>
      <c r="L87" s="5" t="s">
        <v>3318</v>
      </c>
    </row>
    <row r="88" spans="1:12" x14ac:dyDescent="0.45">
      <c r="A88" s="5" t="s">
        <v>3315</v>
      </c>
      <c r="B88" s="5" t="s">
        <v>3152</v>
      </c>
      <c r="C88" s="1205">
        <v>44561.708333333336</v>
      </c>
      <c r="E88" s="5" t="s">
        <v>3266</v>
      </c>
      <c r="F88" s="5" t="s">
        <v>5702</v>
      </c>
      <c r="G88" s="5" t="s">
        <v>3170</v>
      </c>
      <c r="H88" s="1206" t="s">
        <v>451</v>
      </c>
      <c r="I88" s="5" t="s">
        <v>3345</v>
      </c>
      <c r="J88" s="5" t="s">
        <v>3346</v>
      </c>
      <c r="L88" s="5" t="s">
        <v>3318</v>
      </c>
    </row>
    <row r="89" spans="1:12" x14ac:dyDescent="0.45">
      <c r="A89" s="5" t="s">
        <v>3315</v>
      </c>
      <c r="B89" s="5" t="s">
        <v>3152</v>
      </c>
      <c r="C89" s="1205">
        <v>44561.708333333336</v>
      </c>
      <c r="E89" s="5" t="s">
        <v>3266</v>
      </c>
      <c r="F89" s="5" t="s">
        <v>5702</v>
      </c>
      <c r="G89" s="5" t="s">
        <v>3170</v>
      </c>
      <c r="H89" s="1206" t="s">
        <v>453</v>
      </c>
      <c r="I89" s="5" t="s">
        <v>3347</v>
      </c>
      <c r="J89" s="5" t="s">
        <v>3348</v>
      </c>
      <c r="L89" s="5" t="s">
        <v>3318</v>
      </c>
    </row>
    <row r="90" spans="1:12" x14ac:dyDescent="0.45">
      <c r="A90" s="5" t="s">
        <v>3315</v>
      </c>
      <c r="B90" s="5" t="s">
        <v>3152</v>
      </c>
      <c r="C90" s="1205">
        <v>44561.708333333336</v>
      </c>
      <c r="E90" s="5" t="s">
        <v>3266</v>
      </c>
      <c r="F90" s="5" t="s">
        <v>5702</v>
      </c>
      <c r="G90" s="5" t="s">
        <v>3170</v>
      </c>
      <c r="H90" s="1206" t="s">
        <v>454</v>
      </c>
      <c r="I90" s="5" t="s">
        <v>3349</v>
      </c>
      <c r="J90" s="5" t="s">
        <v>3350</v>
      </c>
      <c r="L90" s="5" t="s">
        <v>3318</v>
      </c>
    </row>
    <row r="91" spans="1:12" x14ac:dyDescent="0.45">
      <c r="A91" s="5" t="s">
        <v>3315</v>
      </c>
      <c r="B91" s="5" t="s">
        <v>3152</v>
      </c>
      <c r="C91" s="1205">
        <v>44561.708333333336</v>
      </c>
      <c r="E91" s="5" t="s">
        <v>3266</v>
      </c>
      <c r="F91" s="5" t="s">
        <v>5702</v>
      </c>
      <c r="G91" s="5" t="s">
        <v>3170</v>
      </c>
      <c r="H91" s="1206" t="s">
        <v>1092</v>
      </c>
      <c r="I91" s="5" t="s">
        <v>3351</v>
      </c>
      <c r="J91" s="5" t="s">
        <v>3352</v>
      </c>
      <c r="L91" s="5" t="s">
        <v>3318</v>
      </c>
    </row>
    <row r="92" spans="1:12" x14ac:dyDescent="0.45">
      <c r="A92" s="5" t="s">
        <v>3315</v>
      </c>
      <c r="B92" s="5" t="s">
        <v>3152</v>
      </c>
      <c r="C92" s="1205">
        <v>44561.708333333336</v>
      </c>
      <c r="E92" s="5" t="s">
        <v>3266</v>
      </c>
      <c r="F92" s="5" t="s">
        <v>5702</v>
      </c>
      <c r="G92" s="5" t="s">
        <v>3170</v>
      </c>
      <c r="H92" s="1206" t="s">
        <v>1094</v>
      </c>
      <c r="I92" s="5" t="s">
        <v>3353</v>
      </c>
      <c r="J92" s="5" t="s">
        <v>3354</v>
      </c>
      <c r="L92" s="5" t="s">
        <v>3318</v>
      </c>
    </row>
    <row r="93" spans="1:12" x14ac:dyDescent="0.45">
      <c r="A93" s="5" t="s">
        <v>3315</v>
      </c>
      <c r="B93" s="5" t="s">
        <v>3152</v>
      </c>
      <c r="C93" s="1205">
        <v>44561.708333333336</v>
      </c>
      <c r="E93" s="5" t="s">
        <v>3266</v>
      </c>
      <c r="F93" s="5" t="s">
        <v>5702</v>
      </c>
      <c r="G93" s="5" t="s">
        <v>3170</v>
      </c>
      <c r="H93" s="1206" t="s">
        <v>455</v>
      </c>
      <c r="I93" s="5" t="s">
        <v>3355</v>
      </c>
      <c r="J93" s="5" t="s">
        <v>3356</v>
      </c>
      <c r="L93" s="5" t="s">
        <v>3318</v>
      </c>
    </row>
    <row r="94" spans="1:12" x14ac:dyDescent="0.45">
      <c r="A94" s="5" t="s">
        <v>3315</v>
      </c>
      <c r="B94" s="5" t="s">
        <v>3152</v>
      </c>
      <c r="C94" s="1205">
        <v>44561.708333333336</v>
      </c>
      <c r="E94" s="5" t="s">
        <v>3266</v>
      </c>
      <c r="F94" s="5" t="s">
        <v>5702</v>
      </c>
      <c r="G94" s="5" t="s">
        <v>3170</v>
      </c>
      <c r="H94" s="1206" t="s">
        <v>457</v>
      </c>
      <c r="I94" s="5" t="s">
        <v>3357</v>
      </c>
      <c r="J94" s="5" t="s">
        <v>3358</v>
      </c>
      <c r="L94" s="5" t="s">
        <v>3318</v>
      </c>
    </row>
    <row r="95" spans="1:12" x14ac:dyDescent="0.45">
      <c r="A95" s="5" t="s">
        <v>3315</v>
      </c>
      <c r="B95" s="5" t="s">
        <v>3152</v>
      </c>
      <c r="C95" s="1205">
        <v>44561.708333333336</v>
      </c>
      <c r="E95" s="5" t="s">
        <v>3266</v>
      </c>
      <c r="F95" s="5" t="s">
        <v>5702</v>
      </c>
      <c r="G95" s="5" t="s">
        <v>3170</v>
      </c>
      <c r="H95" s="1206" t="s">
        <v>458</v>
      </c>
      <c r="I95" s="5" t="s">
        <v>3359</v>
      </c>
      <c r="J95" s="5" t="s">
        <v>3360</v>
      </c>
      <c r="L95" s="5" t="s">
        <v>3318</v>
      </c>
    </row>
    <row r="96" spans="1:12" x14ac:dyDescent="0.45">
      <c r="A96" s="5" t="s">
        <v>3315</v>
      </c>
      <c r="B96" s="5" t="s">
        <v>3152</v>
      </c>
      <c r="C96" s="1205">
        <v>44561.708333333336</v>
      </c>
      <c r="E96" s="5" t="s">
        <v>3266</v>
      </c>
      <c r="F96" s="5" t="s">
        <v>5702</v>
      </c>
      <c r="G96" s="5" t="s">
        <v>3170</v>
      </c>
      <c r="H96" s="1206" t="s">
        <v>460</v>
      </c>
      <c r="I96" s="5" t="s">
        <v>3361</v>
      </c>
      <c r="J96" s="5" t="s">
        <v>3620</v>
      </c>
      <c r="L96" s="5" t="s">
        <v>3621</v>
      </c>
    </row>
    <row r="97" spans="1:12" x14ac:dyDescent="0.45">
      <c r="A97" s="5" t="s">
        <v>3315</v>
      </c>
      <c r="B97" s="5" t="s">
        <v>3152</v>
      </c>
      <c r="C97" s="1205">
        <v>44561.708333333336</v>
      </c>
      <c r="E97" s="5" t="s">
        <v>3266</v>
      </c>
      <c r="F97" s="5" t="s">
        <v>5702</v>
      </c>
      <c r="G97" s="5" t="s">
        <v>3170</v>
      </c>
      <c r="H97" s="1206" t="s">
        <v>462</v>
      </c>
      <c r="I97" s="5" t="s">
        <v>3362</v>
      </c>
      <c r="J97" s="5" t="s">
        <v>3363</v>
      </c>
      <c r="L97" s="5" t="s">
        <v>3318</v>
      </c>
    </row>
    <row r="98" spans="1:12" x14ac:dyDescent="0.45">
      <c r="A98" s="5" t="s">
        <v>3315</v>
      </c>
      <c r="B98" s="5" t="s">
        <v>3152</v>
      </c>
      <c r="C98" s="1205">
        <v>44561.708333333336</v>
      </c>
      <c r="E98" s="5" t="s">
        <v>3266</v>
      </c>
      <c r="F98" s="5" t="s">
        <v>5702</v>
      </c>
      <c r="G98" s="5" t="s">
        <v>3170</v>
      </c>
      <c r="H98" s="1206" t="s">
        <v>1934</v>
      </c>
      <c r="I98" s="5" t="s">
        <v>3364</v>
      </c>
      <c r="J98" s="5" t="s">
        <v>3365</v>
      </c>
      <c r="L98" s="5" t="s">
        <v>3318</v>
      </c>
    </row>
    <row r="99" spans="1:12" x14ac:dyDescent="0.45">
      <c r="A99" s="5" t="s">
        <v>3315</v>
      </c>
      <c r="B99" s="5" t="s">
        <v>3152</v>
      </c>
      <c r="C99" s="1205">
        <v>44561.708333333336</v>
      </c>
      <c r="E99" s="5" t="s">
        <v>3266</v>
      </c>
      <c r="F99" s="5" t="s">
        <v>5702</v>
      </c>
      <c r="G99" s="5" t="s">
        <v>3170</v>
      </c>
      <c r="H99" s="1206" t="s">
        <v>464</v>
      </c>
      <c r="I99" s="5" t="s">
        <v>3366</v>
      </c>
      <c r="J99" s="5" t="s">
        <v>3367</v>
      </c>
      <c r="L99" s="5" t="s">
        <v>3318</v>
      </c>
    </row>
    <row r="100" spans="1:12" x14ac:dyDescent="0.45">
      <c r="A100" s="5" t="s">
        <v>3315</v>
      </c>
      <c r="B100" s="5" t="s">
        <v>3152</v>
      </c>
      <c r="C100" s="1205">
        <v>44561.708333333336</v>
      </c>
      <c r="E100" s="5" t="s">
        <v>3266</v>
      </c>
      <c r="F100" s="5" t="s">
        <v>5702</v>
      </c>
      <c r="G100" s="5" t="s">
        <v>3170</v>
      </c>
      <c r="H100" s="1206" t="s">
        <v>465</v>
      </c>
      <c r="I100" s="5" t="s">
        <v>3368</v>
      </c>
      <c r="J100" s="5" t="s">
        <v>3369</v>
      </c>
      <c r="L100" s="5" t="s">
        <v>3318</v>
      </c>
    </row>
    <row r="101" spans="1:12" x14ac:dyDescent="0.45">
      <c r="A101" s="5" t="s">
        <v>3315</v>
      </c>
      <c r="B101" s="5" t="s">
        <v>3152</v>
      </c>
      <c r="C101" s="1205">
        <v>44561.708333333336</v>
      </c>
      <c r="E101" s="5" t="s">
        <v>3266</v>
      </c>
      <c r="F101" s="5" t="s">
        <v>5702</v>
      </c>
      <c r="G101" s="5" t="s">
        <v>3170</v>
      </c>
      <c r="H101" s="1206" t="s">
        <v>466</v>
      </c>
      <c r="I101" s="5" t="s">
        <v>3370</v>
      </c>
      <c r="J101" s="5" t="s">
        <v>3371</v>
      </c>
      <c r="L101" s="5" t="s">
        <v>3318</v>
      </c>
    </row>
    <row r="102" spans="1:12" x14ac:dyDescent="0.45">
      <c r="A102" s="5" t="s">
        <v>3315</v>
      </c>
      <c r="B102" s="5" t="s">
        <v>3152</v>
      </c>
      <c r="C102" s="1205">
        <v>44561.708333333336</v>
      </c>
      <c r="E102" s="5" t="s">
        <v>3266</v>
      </c>
      <c r="F102" s="5" t="s">
        <v>5702</v>
      </c>
      <c r="G102" s="5" t="s">
        <v>3170</v>
      </c>
      <c r="H102" s="1206" t="s">
        <v>467</v>
      </c>
      <c r="I102" s="5" t="s">
        <v>3372</v>
      </c>
      <c r="J102" s="5" t="s">
        <v>3373</v>
      </c>
      <c r="L102" s="5" t="s">
        <v>3318</v>
      </c>
    </row>
    <row r="103" spans="1:12" x14ac:dyDescent="0.45">
      <c r="A103" s="5" t="s">
        <v>3315</v>
      </c>
      <c r="B103" s="5" t="s">
        <v>3152</v>
      </c>
      <c r="C103" s="1205">
        <v>44561.708333333336</v>
      </c>
      <c r="E103" s="5" t="s">
        <v>3266</v>
      </c>
      <c r="F103" s="5" t="s">
        <v>5702</v>
      </c>
      <c r="G103" s="5" t="s">
        <v>3170</v>
      </c>
      <c r="H103" s="1206" t="s">
        <v>468</v>
      </c>
      <c r="I103" s="5" t="s">
        <v>3374</v>
      </c>
      <c r="J103" s="5" t="s">
        <v>3375</v>
      </c>
      <c r="L103" s="5" t="s">
        <v>3318</v>
      </c>
    </row>
    <row r="104" spans="1:12" x14ac:dyDescent="0.45">
      <c r="A104" s="5" t="s">
        <v>3315</v>
      </c>
      <c r="B104" s="5" t="s">
        <v>3152</v>
      </c>
      <c r="C104" s="1205">
        <v>44561.708333333336</v>
      </c>
      <c r="E104" s="5" t="s">
        <v>3266</v>
      </c>
      <c r="F104" s="5" t="s">
        <v>5702</v>
      </c>
      <c r="G104" s="5" t="s">
        <v>3170</v>
      </c>
      <c r="H104" s="1206" t="s">
        <v>469</v>
      </c>
      <c r="I104" s="5" t="s">
        <v>3376</v>
      </c>
      <c r="J104" s="5" t="s">
        <v>3377</v>
      </c>
      <c r="L104" s="5" t="s">
        <v>3318</v>
      </c>
    </row>
    <row r="105" spans="1:12" x14ac:dyDescent="0.45">
      <c r="A105" s="5" t="s">
        <v>3315</v>
      </c>
      <c r="B105" s="5" t="s">
        <v>3152</v>
      </c>
      <c r="C105" s="1205">
        <v>44561.708333333336</v>
      </c>
      <c r="E105" s="5" t="s">
        <v>3266</v>
      </c>
      <c r="F105" s="5" t="s">
        <v>5702</v>
      </c>
      <c r="G105" s="5" t="s">
        <v>3170</v>
      </c>
      <c r="H105" s="1206" t="s">
        <v>470</v>
      </c>
      <c r="I105" s="5" t="s">
        <v>3378</v>
      </c>
      <c r="J105" s="5" t="s">
        <v>3379</v>
      </c>
      <c r="L105" s="5" t="s">
        <v>3318</v>
      </c>
    </row>
    <row r="106" spans="1:12" x14ac:dyDescent="0.45">
      <c r="A106" s="5" t="s">
        <v>3315</v>
      </c>
      <c r="B106" s="5" t="s">
        <v>3152</v>
      </c>
      <c r="C106" s="1205">
        <v>44561.708333333336</v>
      </c>
      <c r="E106" s="5" t="s">
        <v>3266</v>
      </c>
      <c r="F106" s="5" t="s">
        <v>5702</v>
      </c>
      <c r="G106" s="5" t="s">
        <v>3170</v>
      </c>
      <c r="H106" s="1206" t="s">
        <v>471</v>
      </c>
      <c r="I106" s="5" t="s">
        <v>3380</v>
      </c>
      <c r="J106" s="5" t="s">
        <v>3381</v>
      </c>
      <c r="L106" s="5" t="s">
        <v>3318</v>
      </c>
    </row>
    <row r="107" spans="1:12" x14ac:dyDescent="0.45">
      <c r="A107" s="5" t="s">
        <v>3315</v>
      </c>
      <c r="B107" s="5" t="s">
        <v>3152</v>
      </c>
      <c r="C107" s="1205">
        <v>44561.708333333336</v>
      </c>
      <c r="E107" s="5" t="s">
        <v>3266</v>
      </c>
      <c r="F107" s="5" t="s">
        <v>5702</v>
      </c>
      <c r="G107" s="5" t="s">
        <v>3170</v>
      </c>
      <c r="H107" s="1206" t="s">
        <v>1944</v>
      </c>
      <c r="I107" s="5" t="s">
        <v>3382</v>
      </c>
      <c r="J107" s="5" t="s">
        <v>3383</v>
      </c>
      <c r="L107" s="5" t="s">
        <v>3318</v>
      </c>
    </row>
    <row r="108" spans="1:12" x14ac:dyDescent="0.45">
      <c r="A108" s="5" t="s">
        <v>3315</v>
      </c>
      <c r="B108" s="5" t="s">
        <v>3152</v>
      </c>
      <c r="C108" s="1205">
        <v>44561.708333333336</v>
      </c>
      <c r="E108" s="5" t="s">
        <v>3266</v>
      </c>
      <c r="F108" s="5" t="s">
        <v>5702</v>
      </c>
      <c r="G108" s="5" t="s">
        <v>3170</v>
      </c>
      <c r="H108" s="1206" t="s">
        <v>1095</v>
      </c>
      <c r="I108" s="5" t="s">
        <v>3384</v>
      </c>
      <c r="J108" s="5" t="s">
        <v>3385</v>
      </c>
      <c r="L108" s="5" t="s">
        <v>3318</v>
      </c>
    </row>
    <row r="109" spans="1:12" x14ac:dyDescent="0.45">
      <c r="A109" s="5" t="s">
        <v>3315</v>
      </c>
      <c r="B109" s="5" t="s">
        <v>3152</v>
      </c>
      <c r="C109" s="1205">
        <v>44561.708333333336</v>
      </c>
      <c r="E109" s="5" t="s">
        <v>3266</v>
      </c>
      <c r="F109" s="5" t="s">
        <v>5702</v>
      </c>
      <c r="G109" s="5" t="s">
        <v>3170</v>
      </c>
      <c r="H109" s="1206" t="s">
        <v>1096</v>
      </c>
      <c r="I109" s="5" t="s">
        <v>3386</v>
      </c>
      <c r="J109" s="5" t="s">
        <v>3387</v>
      </c>
      <c r="L109" s="5" t="s">
        <v>3318</v>
      </c>
    </row>
    <row r="110" spans="1:12" x14ac:dyDescent="0.45">
      <c r="A110" s="5" t="s">
        <v>3315</v>
      </c>
      <c r="B110" s="5" t="s">
        <v>3152</v>
      </c>
      <c r="C110" s="1205">
        <v>44561.708333333336</v>
      </c>
      <c r="E110" s="5" t="s">
        <v>3266</v>
      </c>
      <c r="F110" s="5" t="s">
        <v>5702</v>
      </c>
      <c r="G110" s="5" t="s">
        <v>3170</v>
      </c>
      <c r="H110" s="1206" t="s">
        <v>1097</v>
      </c>
      <c r="I110" s="5" t="s">
        <v>3388</v>
      </c>
      <c r="J110" s="5" t="s">
        <v>3389</v>
      </c>
      <c r="L110" s="5" t="s">
        <v>3318</v>
      </c>
    </row>
    <row r="111" spans="1:12" x14ac:dyDescent="0.45">
      <c r="A111" s="5" t="s">
        <v>3315</v>
      </c>
      <c r="B111" s="5" t="s">
        <v>3152</v>
      </c>
      <c r="C111" s="1205">
        <v>44561.708333333336</v>
      </c>
      <c r="E111" s="5" t="s">
        <v>3266</v>
      </c>
      <c r="F111" s="5" t="s">
        <v>5702</v>
      </c>
      <c r="G111" s="5" t="s">
        <v>3170</v>
      </c>
      <c r="H111" s="1206" t="s">
        <v>1976</v>
      </c>
      <c r="I111" s="5" t="s">
        <v>3390</v>
      </c>
      <c r="J111" s="5" t="s">
        <v>3391</v>
      </c>
      <c r="L111" s="5" t="s">
        <v>3318</v>
      </c>
    </row>
    <row r="112" spans="1:12" x14ac:dyDescent="0.45">
      <c r="A112" s="5" t="s">
        <v>3315</v>
      </c>
      <c r="B112" s="5" t="s">
        <v>3152</v>
      </c>
      <c r="C112" s="1205">
        <v>44561.708333333336</v>
      </c>
      <c r="E112" s="5" t="s">
        <v>3266</v>
      </c>
      <c r="F112" s="5" t="s">
        <v>5702</v>
      </c>
      <c r="G112" s="5" t="s">
        <v>3170</v>
      </c>
      <c r="H112" s="1206" t="s">
        <v>1977</v>
      </c>
      <c r="I112" s="5" t="s">
        <v>3392</v>
      </c>
      <c r="J112" s="5" t="s">
        <v>3393</v>
      </c>
      <c r="L112" s="5" t="s">
        <v>3318</v>
      </c>
    </row>
    <row r="113" spans="1:12" x14ac:dyDescent="0.45">
      <c r="A113" s="5" t="s">
        <v>3315</v>
      </c>
      <c r="B113" s="5" t="s">
        <v>3152</v>
      </c>
      <c r="C113" s="1205">
        <v>44561.708333333336</v>
      </c>
      <c r="E113" s="5" t="s">
        <v>3266</v>
      </c>
      <c r="F113" s="5" t="s">
        <v>5702</v>
      </c>
      <c r="G113" s="5" t="s">
        <v>3170</v>
      </c>
      <c r="H113" s="1206" t="s">
        <v>1978</v>
      </c>
      <c r="I113" s="5" t="s">
        <v>3394</v>
      </c>
      <c r="J113" s="5" t="s">
        <v>3395</v>
      </c>
      <c r="L113" s="5" t="s">
        <v>3318</v>
      </c>
    </row>
    <row r="114" spans="1:12" x14ac:dyDescent="0.45">
      <c r="A114" s="5" t="s">
        <v>3315</v>
      </c>
      <c r="B114" s="5" t="s">
        <v>3152</v>
      </c>
      <c r="C114" s="1205">
        <v>44561.708333333336</v>
      </c>
      <c r="E114" s="5" t="s">
        <v>3266</v>
      </c>
      <c r="F114" s="5" t="s">
        <v>5702</v>
      </c>
      <c r="G114" s="5" t="s">
        <v>3170</v>
      </c>
      <c r="H114" s="1206" t="s">
        <v>1983</v>
      </c>
      <c r="I114" s="5" t="s">
        <v>3396</v>
      </c>
      <c r="J114" s="5" t="s">
        <v>3397</v>
      </c>
      <c r="L114" s="5" t="s">
        <v>3318</v>
      </c>
    </row>
    <row r="115" spans="1:12" x14ac:dyDescent="0.45">
      <c r="A115" s="5" t="s">
        <v>3315</v>
      </c>
      <c r="B115" s="5" t="s">
        <v>3152</v>
      </c>
      <c r="C115" s="1205">
        <v>44561.708333333336</v>
      </c>
      <c r="E115" s="5" t="s">
        <v>3266</v>
      </c>
      <c r="F115" s="5" t="s">
        <v>5702</v>
      </c>
      <c r="G115" s="5" t="s">
        <v>3170</v>
      </c>
      <c r="H115" s="1206" t="s">
        <v>1984</v>
      </c>
      <c r="I115" s="5" t="s">
        <v>3398</v>
      </c>
      <c r="J115" s="5" t="s">
        <v>3399</v>
      </c>
      <c r="L115" s="5" t="s">
        <v>3318</v>
      </c>
    </row>
    <row r="116" spans="1:12" x14ac:dyDescent="0.45">
      <c r="A116" s="5" t="s">
        <v>3315</v>
      </c>
      <c r="B116" s="5" t="s">
        <v>3152</v>
      </c>
      <c r="C116" s="1205">
        <v>44561.708333333336</v>
      </c>
      <c r="E116" s="5" t="s">
        <v>3266</v>
      </c>
      <c r="F116" s="5" t="s">
        <v>5702</v>
      </c>
      <c r="G116" s="5" t="s">
        <v>3170</v>
      </c>
      <c r="H116" s="1206" t="s">
        <v>110</v>
      </c>
      <c r="I116" s="5" t="s">
        <v>3400</v>
      </c>
      <c r="J116" s="5" t="s">
        <v>3401</v>
      </c>
      <c r="L116" s="5" t="s">
        <v>3318</v>
      </c>
    </row>
    <row r="117" spans="1:12" x14ac:dyDescent="0.45">
      <c r="A117" s="5" t="s">
        <v>3315</v>
      </c>
      <c r="B117" s="5" t="s">
        <v>3152</v>
      </c>
      <c r="C117" s="1205">
        <v>44561.708333333336</v>
      </c>
      <c r="E117" s="5" t="s">
        <v>3266</v>
      </c>
      <c r="F117" s="5" t="s">
        <v>5702</v>
      </c>
      <c r="G117" s="5" t="s">
        <v>3170</v>
      </c>
      <c r="H117" s="1206" t="s">
        <v>472</v>
      </c>
      <c r="I117" s="5" t="s">
        <v>3402</v>
      </c>
      <c r="J117" s="5" t="s">
        <v>3403</v>
      </c>
      <c r="L117" s="5" t="s">
        <v>3318</v>
      </c>
    </row>
    <row r="118" spans="1:12" x14ac:dyDescent="0.45">
      <c r="A118" s="5" t="s">
        <v>3315</v>
      </c>
      <c r="B118" s="5" t="s">
        <v>3152</v>
      </c>
      <c r="C118" s="1205">
        <v>44561.708333333336</v>
      </c>
      <c r="E118" s="5" t="s">
        <v>3266</v>
      </c>
      <c r="F118" s="5" t="s">
        <v>5702</v>
      </c>
      <c r="G118" s="5" t="s">
        <v>3170</v>
      </c>
      <c r="H118" s="1206" t="s">
        <v>473</v>
      </c>
      <c r="I118" s="5" t="s">
        <v>3404</v>
      </c>
      <c r="J118" s="5" t="s">
        <v>3405</v>
      </c>
      <c r="L118" s="5" t="s">
        <v>3318</v>
      </c>
    </row>
    <row r="119" spans="1:12" x14ac:dyDescent="0.45">
      <c r="A119" s="5" t="s">
        <v>3315</v>
      </c>
      <c r="B119" s="5" t="s">
        <v>3152</v>
      </c>
      <c r="C119" s="1205">
        <v>44561.708333333336</v>
      </c>
      <c r="E119" s="5" t="s">
        <v>3266</v>
      </c>
      <c r="F119" s="5" t="s">
        <v>5702</v>
      </c>
      <c r="G119" s="5" t="s">
        <v>3170</v>
      </c>
      <c r="H119" s="1206" t="s">
        <v>475</v>
      </c>
      <c r="I119" s="5" t="s">
        <v>3406</v>
      </c>
      <c r="J119" s="5" t="s">
        <v>3407</v>
      </c>
      <c r="L119" s="5" t="s">
        <v>3318</v>
      </c>
    </row>
    <row r="120" spans="1:12" x14ac:dyDescent="0.45">
      <c r="A120" s="5" t="s">
        <v>3315</v>
      </c>
      <c r="B120" s="5" t="s">
        <v>3152</v>
      </c>
      <c r="C120" s="1205">
        <v>44561.708333333336</v>
      </c>
      <c r="E120" s="5" t="s">
        <v>3266</v>
      </c>
      <c r="F120" s="5" t="s">
        <v>5702</v>
      </c>
      <c r="G120" s="5" t="s">
        <v>3170</v>
      </c>
      <c r="H120" s="1206" t="s">
        <v>1989</v>
      </c>
      <c r="I120" s="5" t="s">
        <v>3408</v>
      </c>
      <c r="J120" s="5" t="s">
        <v>3409</v>
      </c>
      <c r="L120" s="5" t="s">
        <v>3318</v>
      </c>
    </row>
    <row r="121" spans="1:12" x14ac:dyDescent="0.45">
      <c r="A121" s="5" t="s">
        <v>3315</v>
      </c>
      <c r="B121" s="5" t="s">
        <v>3152</v>
      </c>
      <c r="C121" s="1205">
        <v>44561.708333333336</v>
      </c>
      <c r="E121" s="5" t="s">
        <v>3266</v>
      </c>
      <c r="F121" s="5" t="s">
        <v>5702</v>
      </c>
      <c r="G121" s="5" t="s">
        <v>3170</v>
      </c>
      <c r="H121" s="1206" t="s">
        <v>1990</v>
      </c>
      <c r="I121" s="5" t="s">
        <v>3410</v>
      </c>
      <c r="J121" s="5" t="s">
        <v>3411</v>
      </c>
      <c r="L121" s="5" t="s">
        <v>3318</v>
      </c>
    </row>
    <row r="122" spans="1:12" x14ac:dyDescent="0.45">
      <c r="A122" s="5" t="s">
        <v>3315</v>
      </c>
      <c r="B122" s="5" t="s">
        <v>3152</v>
      </c>
      <c r="C122" s="1205">
        <v>44561.708333333336</v>
      </c>
      <c r="E122" s="5" t="s">
        <v>3266</v>
      </c>
      <c r="F122" s="5" t="s">
        <v>5702</v>
      </c>
      <c r="G122" s="5" t="s">
        <v>3170</v>
      </c>
      <c r="H122" s="1206" t="s">
        <v>1994</v>
      </c>
      <c r="I122" s="5" t="s">
        <v>3412</v>
      </c>
      <c r="J122" s="5" t="s">
        <v>3413</v>
      </c>
      <c r="L122" s="5" t="s">
        <v>3318</v>
      </c>
    </row>
    <row r="123" spans="1:12" x14ac:dyDescent="0.45">
      <c r="A123" s="5" t="s">
        <v>3315</v>
      </c>
      <c r="B123" s="5" t="s">
        <v>3152</v>
      </c>
      <c r="C123" s="1205">
        <v>44561.708333333336</v>
      </c>
      <c r="E123" s="5" t="s">
        <v>3266</v>
      </c>
      <c r="F123" s="5" t="s">
        <v>5702</v>
      </c>
      <c r="G123" s="5" t="s">
        <v>3170</v>
      </c>
      <c r="H123" s="1206" t="s">
        <v>111</v>
      </c>
      <c r="I123" s="5" t="s">
        <v>3414</v>
      </c>
      <c r="J123" s="5" t="s">
        <v>3415</v>
      </c>
      <c r="L123" s="5" t="s">
        <v>3318</v>
      </c>
    </row>
    <row r="124" spans="1:12" x14ac:dyDescent="0.45">
      <c r="A124" s="5" t="s">
        <v>3315</v>
      </c>
      <c r="B124" s="5" t="s">
        <v>3152</v>
      </c>
      <c r="C124" s="1205">
        <v>44561.708333333336</v>
      </c>
      <c r="E124" s="5" t="s">
        <v>3266</v>
      </c>
      <c r="F124" s="5" t="s">
        <v>5702</v>
      </c>
      <c r="G124" s="5" t="s">
        <v>3170</v>
      </c>
      <c r="H124" s="1206" t="s">
        <v>1098</v>
      </c>
      <c r="I124" s="5" t="s">
        <v>3416</v>
      </c>
      <c r="J124" s="5" t="s">
        <v>3417</v>
      </c>
      <c r="L124" s="5" t="s">
        <v>3318</v>
      </c>
    </row>
    <row r="125" spans="1:12" x14ac:dyDescent="0.45">
      <c r="A125" s="5" t="s">
        <v>3315</v>
      </c>
      <c r="B125" s="5" t="s">
        <v>3152</v>
      </c>
      <c r="C125" s="1205">
        <v>44561.708333333336</v>
      </c>
      <c r="E125" s="5" t="s">
        <v>3266</v>
      </c>
      <c r="F125" s="5" t="s">
        <v>5702</v>
      </c>
      <c r="G125" s="5" t="s">
        <v>3170</v>
      </c>
      <c r="H125" s="1206" t="s">
        <v>1099</v>
      </c>
      <c r="I125" s="5" t="s">
        <v>3418</v>
      </c>
      <c r="J125" s="5" t="s">
        <v>3419</v>
      </c>
      <c r="L125" s="5" t="s">
        <v>3318</v>
      </c>
    </row>
    <row r="126" spans="1:12" x14ac:dyDescent="0.45">
      <c r="A126" s="5" t="s">
        <v>3315</v>
      </c>
      <c r="B126" s="5" t="s">
        <v>3152</v>
      </c>
      <c r="C126" s="1205">
        <v>44561.708333333336</v>
      </c>
      <c r="E126" s="5" t="s">
        <v>3266</v>
      </c>
      <c r="F126" s="5" t="s">
        <v>5702</v>
      </c>
      <c r="G126" s="5" t="s">
        <v>3170</v>
      </c>
      <c r="H126" s="1206" t="s">
        <v>1100</v>
      </c>
      <c r="I126" s="5" t="s">
        <v>3420</v>
      </c>
      <c r="J126" s="5" t="s">
        <v>3421</v>
      </c>
      <c r="L126" s="5" t="s">
        <v>3318</v>
      </c>
    </row>
    <row r="127" spans="1:12" x14ac:dyDescent="0.45">
      <c r="A127" s="5" t="s">
        <v>3315</v>
      </c>
      <c r="B127" s="5" t="s">
        <v>3152</v>
      </c>
      <c r="C127" s="1205">
        <v>44561.708333333336</v>
      </c>
      <c r="E127" s="5" t="s">
        <v>3266</v>
      </c>
      <c r="F127" s="5" t="s">
        <v>5702</v>
      </c>
      <c r="G127" s="5" t="s">
        <v>3170</v>
      </c>
      <c r="H127" s="1206" t="s">
        <v>1999</v>
      </c>
      <c r="I127" s="5" t="s">
        <v>3422</v>
      </c>
      <c r="J127" s="5" t="s">
        <v>3423</v>
      </c>
      <c r="L127" s="5" t="s">
        <v>3318</v>
      </c>
    </row>
    <row r="128" spans="1:12" x14ac:dyDescent="0.45">
      <c r="A128" s="5" t="s">
        <v>3315</v>
      </c>
      <c r="B128" s="5" t="s">
        <v>3152</v>
      </c>
      <c r="C128" s="1205">
        <v>44561.708333333336</v>
      </c>
      <c r="E128" s="5" t="s">
        <v>3266</v>
      </c>
      <c r="F128" s="5" t="s">
        <v>5702</v>
      </c>
      <c r="G128" s="5" t="s">
        <v>3170</v>
      </c>
      <c r="H128" s="1206" t="s">
        <v>1521</v>
      </c>
      <c r="I128" s="5" t="s">
        <v>3424</v>
      </c>
      <c r="J128" s="5" t="s">
        <v>3425</v>
      </c>
      <c r="L128" s="5" t="s">
        <v>3318</v>
      </c>
    </row>
    <row r="129" spans="1:12" x14ac:dyDescent="0.45">
      <c r="A129" s="5" t="s">
        <v>3315</v>
      </c>
      <c r="B129" s="5" t="s">
        <v>3152</v>
      </c>
      <c r="C129" s="1205">
        <v>44561.708333333336</v>
      </c>
      <c r="E129" s="5" t="s">
        <v>3266</v>
      </c>
      <c r="F129" s="5" t="s">
        <v>5702</v>
      </c>
      <c r="G129" s="5" t="s">
        <v>3170</v>
      </c>
      <c r="H129" s="1206" t="s">
        <v>2008</v>
      </c>
      <c r="I129" s="5" t="s">
        <v>3426</v>
      </c>
      <c r="J129" s="5" t="s">
        <v>3427</v>
      </c>
      <c r="L129" s="5" t="s">
        <v>3318</v>
      </c>
    </row>
    <row r="130" spans="1:12" x14ac:dyDescent="0.45">
      <c r="A130" s="5" t="s">
        <v>3315</v>
      </c>
      <c r="B130" s="5" t="s">
        <v>3152</v>
      </c>
      <c r="C130" s="1205">
        <v>44561.708333333336</v>
      </c>
      <c r="E130" s="5" t="s">
        <v>3266</v>
      </c>
      <c r="F130" s="5" t="s">
        <v>5702</v>
      </c>
      <c r="G130" s="5" t="s">
        <v>3170</v>
      </c>
      <c r="H130" s="1206" t="s">
        <v>2009</v>
      </c>
      <c r="I130" s="5" t="s">
        <v>3428</v>
      </c>
      <c r="J130" s="5" t="s">
        <v>3429</v>
      </c>
      <c r="L130" s="5" t="s">
        <v>3318</v>
      </c>
    </row>
    <row r="131" spans="1:12" x14ac:dyDescent="0.45">
      <c r="A131" s="5" t="s">
        <v>3315</v>
      </c>
      <c r="B131" s="5" t="s">
        <v>3152</v>
      </c>
      <c r="C131" s="1205">
        <v>44561.708333333336</v>
      </c>
      <c r="E131" s="5" t="s">
        <v>3266</v>
      </c>
      <c r="F131" s="5" t="s">
        <v>5702</v>
      </c>
      <c r="G131" s="5" t="s">
        <v>3170</v>
      </c>
      <c r="H131" s="1206" t="s">
        <v>2010</v>
      </c>
      <c r="I131" s="5" t="s">
        <v>3430</v>
      </c>
      <c r="J131" s="5" t="s">
        <v>3431</v>
      </c>
      <c r="L131" s="5" t="s">
        <v>3318</v>
      </c>
    </row>
    <row r="132" spans="1:12" x14ac:dyDescent="0.45">
      <c r="A132" s="5" t="s">
        <v>3315</v>
      </c>
      <c r="B132" s="5" t="s">
        <v>3152</v>
      </c>
      <c r="C132" s="1205">
        <v>44561.708333333336</v>
      </c>
      <c r="E132" s="5" t="s">
        <v>3266</v>
      </c>
      <c r="F132" s="5" t="s">
        <v>5702</v>
      </c>
      <c r="G132" s="5" t="s">
        <v>3170</v>
      </c>
      <c r="H132" s="1206" t="s">
        <v>39</v>
      </c>
      <c r="I132" s="5" t="s">
        <v>3432</v>
      </c>
      <c r="J132" s="5" t="s">
        <v>3433</v>
      </c>
      <c r="L132" s="5" t="s">
        <v>3318</v>
      </c>
    </row>
    <row r="133" spans="1:12" x14ac:dyDescent="0.45">
      <c r="A133" s="5" t="s">
        <v>3315</v>
      </c>
      <c r="B133" s="5" t="s">
        <v>3152</v>
      </c>
      <c r="C133" s="1205">
        <v>44561.708333333336</v>
      </c>
      <c r="E133" s="5" t="s">
        <v>3266</v>
      </c>
      <c r="F133" s="5" t="s">
        <v>5702</v>
      </c>
      <c r="G133" s="5" t="s">
        <v>3170</v>
      </c>
      <c r="H133" s="1206" t="s">
        <v>2014</v>
      </c>
      <c r="I133" s="5" t="s">
        <v>3434</v>
      </c>
      <c r="J133" s="5" t="s">
        <v>3435</v>
      </c>
      <c r="L133" s="5" t="s">
        <v>3318</v>
      </c>
    </row>
    <row r="134" spans="1:12" x14ac:dyDescent="0.45">
      <c r="A134" s="5" t="s">
        <v>3315</v>
      </c>
      <c r="B134" s="5" t="s">
        <v>3152</v>
      </c>
      <c r="C134" s="1205">
        <v>44561.708333333336</v>
      </c>
      <c r="E134" s="5" t="s">
        <v>3266</v>
      </c>
      <c r="F134" s="5" t="s">
        <v>5702</v>
      </c>
      <c r="G134" s="5" t="s">
        <v>3170</v>
      </c>
      <c r="H134" s="1206" t="s">
        <v>2015</v>
      </c>
      <c r="I134" s="5" t="s">
        <v>3436</v>
      </c>
      <c r="J134" s="5" t="s">
        <v>3437</v>
      </c>
      <c r="L134" s="5" t="s">
        <v>3318</v>
      </c>
    </row>
    <row r="135" spans="1:12" x14ac:dyDescent="0.45">
      <c r="A135" s="5" t="s">
        <v>3438</v>
      </c>
      <c r="B135" s="5" t="s">
        <v>3152</v>
      </c>
      <c r="C135" s="1205">
        <v>44561.708333333336</v>
      </c>
      <c r="E135" s="5" t="s">
        <v>3266</v>
      </c>
      <c r="F135" s="5" t="s">
        <v>5703</v>
      </c>
      <c r="G135" s="5" t="s">
        <v>3155</v>
      </c>
      <c r="H135" s="16" t="s">
        <v>3156</v>
      </c>
      <c r="I135" s="5" t="s">
        <v>3622</v>
      </c>
      <c r="L135" s="5" t="s">
        <v>3623</v>
      </c>
    </row>
    <row r="136" spans="1:12" x14ac:dyDescent="0.45">
      <c r="A136" s="5" t="s">
        <v>3438</v>
      </c>
      <c r="B136" s="5" t="s">
        <v>3152</v>
      </c>
      <c r="C136" s="1205">
        <v>44561.708333333336</v>
      </c>
      <c r="E136" s="5" t="s">
        <v>3266</v>
      </c>
      <c r="F136" s="5" t="s">
        <v>5703</v>
      </c>
      <c r="G136" s="5" t="s">
        <v>3155</v>
      </c>
      <c r="H136" s="16" t="s">
        <v>3232</v>
      </c>
      <c r="I136" s="5" t="s">
        <v>3440</v>
      </c>
      <c r="L136" s="5" t="s">
        <v>3614</v>
      </c>
    </row>
    <row r="137" spans="1:12" x14ac:dyDescent="0.45">
      <c r="A137" s="5" t="s">
        <v>3438</v>
      </c>
      <c r="B137" s="5" t="s">
        <v>3152</v>
      </c>
      <c r="C137" s="1205">
        <v>44561.708333333336</v>
      </c>
      <c r="E137" s="5" t="s">
        <v>3266</v>
      </c>
      <c r="F137" s="5" t="s">
        <v>5703</v>
      </c>
      <c r="G137" s="5" t="s">
        <v>3170</v>
      </c>
      <c r="H137" s="1206" t="s">
        <v>1084</v>
      </c>
      <c r="I137" s="5" t="s">
        <v>3441</v>
      </c>
      <c r="J137" s="5" t="s">
        <v>3442</v>
      </c>
      <c r="L137" s="5" t="s">
        <v>3614</v>
      </c>
    </row>
    <row r="138" spans="1:12" x14ac:dyDescent="0.45">
      <c r="A138" s="5" t="s">
        <v>3438</v>
      </c>
      <c r="B138" s="5" t="s">
        <v>3152</v>
      </c>
      <c r="C138" s="1205">
        <v>44561.708333333336</v>
      </c>
      <c r="E138" s="5" t="s">
        <v>3266</v>
      </c>
      <c r="F138" s="5" t="s">
        <v>5703</v>
      </c>
      <c r="G138" s="5" t="s">
        <v>3170</v>
      </c>
      <c r="H138" s="1206" t="s">
        <v>3443</v>
      </c>
      <c r="I138" s="5" t="s">
        <v>3444</v>
      </c>
      <c r="J138" s="5" t="s">
        <v>3445</v>
      </c>
      <c r="L138" s="5" t="s">
        <v>3614</v>
      </c>
    </row>
    <row r="139" spans="1:12" x14ac:dyDescent="0.45">
      <c r="A139" s="5" t="s">
        <v>3438</v>
      </c>
      <c r="B139" s="5" t="s">
        <v>3152</v>
      </c>
      <c r="C139" s="1205">
        <v>44561.708333333336</v>
      </c>
      <c r="E139" s="5" t="s">
        <v>3266</v>
      </c>
      <c r="F139" s="5" t="s">
        <v>5703</v>
      </c>
      <c r="G139" s="5" t="s">
        <v>3170</v>
      </c>
      <c r="H139" s="1206" t="s">
        <v>3446</v>
      </c>
      <c r="I139" s="5" t="s">
        <v>3447</v>
      </c>
      <c r="J139" s="5" t="s">
        <v>3448</v>
      </c>
      <c r="L139" s="5" t="s">
        <v>3614</v>
      </c>
    </row>
    <row r="140" spans="1:12" x14ac:dyDescent="0.45">
      <c r="A140" s="5" t="s">
        <v>3438</v>
      </c>
      <c r="B140" s="5" t="s">
        <v>3152</v>
      </c>
      <c r="C140" s="1205">
        <v>44561.708333333336</v>
      </c>
      <c r="E140" s="5" t="s">
        <v>3266</v>
      </c>
      <c r="F140" s="5" t="s">
        <v>5703</v>
      </c>
      <c r="G140" s="5" t="s">
        <v>3170</v>
      </c>
      <c r="H140" s="1206" t="s">
        <v>3449</v>
      </c>
      <c r="I140" s="5" t="s">
        <v>3450</v>
      </c>
      <c r="J140" s="5" t="s">
        <v>3451</v>
      </c>
      <c r="L140" s="5" t="s">
        <v>3614</v>
      </c>
    </row>
    <row r="141" spans="1:12" x14ac:dyDescent="0.45">
      <c r="A141" s="5" t="s">
        <v>3438</v>
      </c>
      <c r="B141" s="5" t="s">
        <v>3152</v>
      </c>
      <c r="C141" s="1205">
        <v>44561.708333333336</v>
      </c>
      <c r="E141" s="5" t="s">
        <v>3266</v>
      </c>
      <c r="F141" s="5" t="s">
        <v>5703</v>
      </c>
      <c r="G141" s="5" t="s">
        <v>3170</v>
      </c>
      <c r="H141" s="1206" t="s">
        <v>3452</v>
      </c>
      <c r="I141" s="5" t="s">
        <v>3453</v>
      </c>
      <c r="J141" s="5" t="s">
        <v>3454</v>
      </c>
      <c r="L141" s="5" t="s">
        <v>3614</v>
      </c>
    </row>
    <row r="142" spans="1:12" x14ac:dyDescent="0.45">
      <c r="A142" s="5" t="s">
        <v>3438</v>
      </c>
      <c r="B142" s="5" t="s">
        <v>3152</v>
      </c>
      <c r="C142" s="1205">
        <v>44561.708333333336</v>
      </c>
      <c r="E142" s="5" t="s">
        <v>3266</v>
      </c>
      <c r="F142" s="5" t="s">
        <v>5703</v>
      </c>
      <c r="G142" s="5" t="s">
        <v>3170</v>
      </c>
      <c r="H142" s="1206" t="s">
        <v>3455</v>
      </c>
      <c r="I142" s="5" t="s">
        <v>3456</v>
      </c>
      <c r="J142" s="5" t="s">
        <v>3457</v>
      </c>
      <c r="L142" s="5" t="s">
        <v>3614</v>
      </c>
    </row>
    <row r="143" spans="1:12" x14ac:dyDescent="0.45">
      <c r="A143" s="5" t="s">
        <v>3438</v>
      </c>
      <c r="B143" s="5" t="s">
        <v>3152</v>
      </c>
      <c r="C143" s="1205">
        <v>44561.708333333336</v>
      </c>
      <c r="E143" s="5" t="s">
        <v>3266</v>
      </c>
      <c r="F143" s="5" t="s">
        <v>5703</v>
      </c>
      <c r="G143" s="5" t="s">
        <v>3170</v>
      </c>
      <c r="H143" s="1206" t="s">
        <v>3458</v>
      </c>
      <c r="I143" s="5" t="s">
        <v>3459</v>
      </c>
      <c r="J143" s="5" t="s">
        <v>3460</v>
      </c>
      <c r="L143" s="5" t="s">
        <v>3614</v>
      </c>
    </row>
    <row r="144" spans="1:12" x14ac:dyDescent="0.45">
      <c r="A144" s="5" t="s">
        <v>3438</v>
      </c>
      <c r="B144" s="5" t="s">
        <v>3152</v>
      </c>
      <c r="C144" s="1205">
        <v>44561.708333333336</v>
      </c>
      <c r="E144" s="5" t="s">
        <v>3266</v>
      </c>
      <c r="F144" s="5" t="s">
        <v>5703</v>
      </c>
      <c r="G144" s="5" t="s">
        <v>3170</v>
      </c>
      <c r="H144" s="1206" t="s">
        <v>3461</v>
      </c>
      <c r="I144" s="5" t="s">
        <v>3462</v>
      </c>
      <c r="J144" s="5" t="s">
        <v>3463</v>
      </c>
      <c r="L144" s="5" t="s">
        <v>3614</v>
      </c>
    </row>
    <row r="145" spans="1:12" x14ac:dyDescent="0.45">
      <c r="A145" s="5" t="s">
        <v>3438</v>
      </c>
      <c r="B145" s="5" t="s">
        <v>3152</v>
      </c>
      <c r="C145" s="1205">
        <v>44561.708333333336</v>
      </c>
      <c r="E145" s="5" t="s">
        <v>3266</v>
      </c>
      <c r="F145" s="5" t="s">
        <v>5703</v>
      </c>
      <c r="G145" s="5" t="s">
        <v>3170</v>
      </c>
      <c r="H145" s="1206" t="s">
        <v>3464</v>
      </c>
      <c r="I145" s="5" t="s">
        <v>3465</v>
      </c>
      <c r="J145" s="5" t="s">
        <v>3466</v>
      </c>
      <c r="L145" s="5" t="s">
        <v>3614</v>
      </c>
    </row>
    <row r="146" spans="1:12" x14ac:dyDescent="0.45">
      <c r="A146" s="5" t="s">
        <v>3438</v>
      </c>
      <c r="B146" s="5" t="s">
        <v>3152</v>
      </c>
      <c r="C146" s="1205">
        <v>44561.708333333336</v>
      </c>
      <c r="E146" s="5" t="s">
        <v>3266</v>
      </c>
      <c r="F146" s="5" t="s">
        <v>5703</v>
      </c>
      <c r="G146" s="5" t="s">
        <v>3170</v>
      </c>
      <c r="H146" s="1206" t="s">
        <v>3467</v>
      </c>
      <c r="I146" s="5" t="s">
        <v>3468</v>
      </c>
      <c r="J146" s="5" t="s">
        <v>3469</v>
      </c>
      <c r="L146" s="5" t="s">
        <v>3614</v>
      </c>
    </row>
    <row r="147" spans="1:12" x14ac:dyDescent="0.45">
      <c r="A147" s="5" t="s">
        <v>3438</v>
      </c>
      <c r="B147" s="5" t="s">
        <v>3152</v>
      </c>
      <c r="C147" s="1205">
        <v>44561.708333333336</v>
      </c>
      <c r="E147" s="5" t="s">
        <v>3266</v>
      </c>
      <c r="F147" s="5" t="s">
        <v>5703</v>
      </c>
      <c r="G147" s="5" t="s">
        <v>3170</v>
      </c>
      <c r="H147" s="1206" t="s">
        <v>2347</v>
      </c>
      <c r="I147" s="5" t="s">
        <v>3470</v>
      </c>
      <c r="J147" s="5" t="s">
        <v>3471</v>
      </c>
      <c r="L147" s="5" t="s">
        <v>3614</v>
      </c>
    </row>
    <row r="148" spans="1:12" x14ac:dyDescent="0.45">
      <c r="A148" s="5" t="s">
        <v>3438</v>
      </c>
      <c r="B148" s="5" t="s">
        <v>3152</v>
      </c>
      <c r="C148" s="1205">
        <v>44561.708333333336</v>
      </c>
      <c r="E148" s="5" t="s">
        <v>3266</v>
      </c>
      <c r="F148" s="5" t="s">
        <v>5703</v>
      </c>
      <c r="G148" s="5" t="s">
        <v>3170</v>
      </c>
      <c r="H148" s="1206" t="s">
        <v>3472</v>
      </c>
      <c r="I148" s="5" t="s">
        <v>3473</v>
      </c>
      <c r="J148" s="5" t="s">
        <v>3474</v>
      </c>
      <c r="L148" s="5" t="s">
        <v>3614</v>
      </c>
    </row>
    <row r="149" spans="1:12" x14ac:dyDescent="0.45">
      <c r="A149" s="5" t="s">
        <v>3438</v>
      </c>
      <c r="B149" s="5" t="s">
        <v>3152</v>
      </c>
      <c r="C149" s="1205">
        <v>44561.708333333336</v>
      </c>
      <c r="E149" s="5" t="s">
        <v>3266</v>
      </c>
      <c r="F149" s="5" t="s">
        <v>5703</v>
      </c>
      <c r="G149" s="5" t="s">
        <v>3170</v>
      </c>
      <c r="H149" s="1206" t="s">
        <v>2236</v>
      </c>
      <c r="I149" s="5" t="s">
        <v>3475</v>
      </c>
      <c r="J149" s="5" t="s">
        <v>3235</v>
      </c>
      <c r="L149" s="5" t="s">
        <v>3614</v>
      </c>
    </row>
    <row r="150" spans="1:12" x14ac:dyDescent="0.45">
      <c r="A150" s="5" t="s">
        <v>3438</v>
      </c>
      <c r="B150" s="5" t="s">
        <v>3152</v>
      </c>
      <c r="C150" s="1205">
        <v>44561.708333333336</v>
      </c>
      <c r="E150" s="5" t="s">
        <v>3266</v>
      </c>
      <c r="F150" s="5" t="s">
        <v>5703</v>
      </c>
      <c r="G150" s="5" t="s">
        <v>3170</v>
      </c>
      <c r="H150" s="1206" t="s">
        <v>3236</v>
      </c>
      <c r="I150" s="5" t="s">
        <v>3476</v>
      </c>
      <c r="J150" s="5" t="s">
        <v>3238</v>
      </c>
      <c r="L150" s="5" t="s">
        <v>3614</v>
      </c>
    </row>
    <row r="151" spans="1:12" x14ac:dyDescent="0.45">
      <c r="A151" s="5" t="s">
        <v>3438</v>
      </c>
      <c r="B151" s="5" t="s">
        <v>3152</v>
      </c>
      <c r="C151" s="1205">
        <v>44561.708333333336</v>
      </c>
      <c r="E151" s="5" t="s">
        <v>3266</v>
      </c>
      <c r="F151" s="5" t="s">
        <v>5703</v>
      </c>
      <c r="G151" s="5" t="s">
        <v>3170</v>
      </c>
      <c r="H151" s="1206" t="s">
        <v>3138</v>
      </c>
      <c r="I151" s="5" t="s">
        <v>3477</v>
      </c>
      <c r="J151" s="5" t="s">
        <v>3240</v>
      </c>
      <c r="L151" s="5" t="s">
        <v>3614</v>
      </c>
    </row>
    <row r="152" spans="1:12" x14ac:dyDescent="0.45">
      <c r="A152" s="5" t="s">
        <v>3438</v>
      </c>
      <c r="B152" s="5" t="s">
        <v>3152</v>
      </c>
      <c r="C152" s="1205">
        <v>44561.708333333336</v>
      </c>
      <c r="E152" s="5" t="s">
        <v>3266</v>
      </c>
      <c r="F152" s="5" t="s">
        <v>5703</v>
      </c>
      <c r="G152" s="5" t="s">
        <v>3170</v>
      </c>
      <c r="H152" s="1206" t="s">
        <v>3241</v>
      </c>
      <c r="I152" s="5" t="s">
        <v>3478</v>
      </c>
      <c r="J152" s="5" t="s">
        <v>3243</v>
      </c>
      <c r="L152" s="5" t="s">
        <v>3614</v>
      </c>
    </row>
    <row r="153" spans="1:12" x14ac:dyDescent="0.45">
      <c r="A153" s="5" t="s">
        <v>3438</v>
      </c>
      <c r="B153" s="5" t="s">
        <v>3152</v>
      </c>
      <c r="C153" s="1205">
        <v>44561.708333333336</v>
      </c>
      <c r="E153" s="5" t="s">
        <v>3266</v>
      </c>
      <c r="F153" s="5" t="s">
        <v>5703</v>
      </c>
      <c r="G153" s="5" t="s">
        <v>3170</v>
      </c>
      <c r="H153" s="1206" t="s">
        <v>3244</v>
      </c>
      <c r="I153" s="5" t="s">
        <v>3479</v>
      </c>
      <c r="J153" s="5" t="s">
        <v>3246</v>
      </c>
      <c r="L153" s="5" t="s">
        <v>3614</v>
      </c>
    </row>
    <row r="154" spans="1:12" x14ac:dyDescent="0.45">
      <c r="A154" s="5" t="s">
        <v>3438</v>
      </c>
      <c r="B154" s="5" t="s">
        <v>3152</v>
      </c>
      <c r="C154" s="1205">
        <v>44561.708333333336</v>
      </c>
      <c r="E154" s="5" t="s">
        <v>3266</v>
      </c>
      <c r="F154" s="5" t="s">
        <v>5703</v>
      </c>
      <c r="G154" s="5" t="s">
        <v>3170</v>
      </c>
      <c r="H154" s="1206" t="s">
        <v>3247</v>
      </c>
      <c r="I154" s="5" t="s">
        <v>3480</v>
      </c>
      <c r="J154" s="5" t="s">
        <v>3249</v>
      </c>
      <c r="L154" s="5" t="s">
        <v>3614</v>
      </c>
    </row>
    <row r="155" spans="1:12" x14ac:dyDescent="0.45">
      <c r="A155" s="5" t="s">
        <v>3438</v>
      </c>
      <c r="B155" s="5" t="s">
        <v>3152</v>
      </c>
      <c r="C155" s="1205">
        <v>44561.708333333336</v>
      </c>
      <c r="E155" s="5" t="s">
        <v>3266</v>
      </c>
      <c r="F155" s="5" t="s">
        <v>5703</v>
      </c>
      <c r="G155" s="5" t="s">
        <v>3170</v>
      </c>
      <c r="H155" s="1206" t="s">
        <v>3217</v>
      </c>
      <c r="I155" s="5" t="s">
        <v>3481</v>
      </c>
      <c r="J155" s="5" t="s">
        <v>3171</v>
      </c>
      <c r="L155" s="5" t="s">
        <v>3614</v>
      </c>
    </row>
    <row r="156" spans="1:12" x14ac:dyDescent="0.45">
      <c r="A156" s="5" t="s">
        <v>3624</v>
      </c>
      <c r="B156" s="5" t="s">
        <v>3625</v>
      </c>
      <c r="C156" s="1205">
        <v>46022.708333333336</v>
      </c>
      <c r="E156" s="5" t="s">
        <v>3266</v>
      </c>
      <c r="F156" s="5" t="s">
        <v>3578</v>
      </c>
      <c r="G156" s="5" t="s">
        <v>3155</v>
      </c>
      <c r="H156" s="16" t="s">
        <v>3156</v>
      </c>
      <c r="I156" s="5" t="s">
        <v>3626</v>
      </c>
    </row>
    <row r="157" spans="1:12" x14ac:dyDescent="0.45">
      <c r="A157" s="5" t="s">
        <v>3624</v>
      </c>
      <c r="B157" s="5" t="s">
        <v>3625</v>
      </c>
      <c r="C157" s="1205">
        <v>46022.708333333336</v>
      </c>
      <c r="E157" s="5" t="s">
        <v>3266</v>
      </c>
      <c r="F157" s="5" t="s">
        <v>3578</v>
      </c>
      <c r="G157" s="5" t="s">
        <v>3155</v>
      </c>
      <c r="H157" s="16" t="s">
        <v>3627</v>
      </c>
      <c r="I157" s="5" t="s">
        <v>3628</v>
      </c>
    </row>
    <row r="158" spans="1:12" x14ac:dyDescent="0.45">
      <c r="A158" s="5" t="s">
        <v>3624</v>
      </c>
      <c r="B158" s="5" t="s">
        <v>3625</v>
      </c>
      <c r="C158" s="1205">
        <v>46022.708333333336</v>
      </c>
      <c r="E158" s="5" t="s">
        <v>3266</v>
      </c>
      <c r="F158" s="5" t="s">
        <v>3578</v>
      </c>
      <c r="G158" s="5" t="s">
        <v>3170</v>
      </c>
      <c r="H158" s="1206" t="s">
        <v>3629</v>
      </c>
      <c r="I158" s="5" t="s">
        <v>3630</v>
      </c>
      <c r="J158" s="5" t="s">
        <v>3631</v>
      </c>
      <c r="K158" s="5" t="s">
        <v>3632</v>
      </c>
    </row>
    <row r="159" spans="1:12" x14ac:dyDescent="0.45">
      <c r="A159" s="5" t="s">
        <v>3624</v>
      </c>
      <c r="B159" s="5" t="s">
        <v>3625</v>
      </c>
      <c r="C159" s="1205">
        <v>46022.708333333336</v>
      </c>
      <c r="E159" s="5" t="s">
        <v>3266</v>
      </c>
      <c r="F159" s="5" t="s">
        <v>3578</v>
      </c>
      <c r="G159" s="5" t="s">
        <v>3170</v>
      </c>
      <c r="H159" s="1206" t="s">
        <v>3629</v>
      </c>
      <c r="I159" s="5" t="s">
        <v>3633</v>
      </c>
      <c r="J159" s="5" t="s">
        <v>3631</v>
      </c>
      <c r="K159" s="5" t="s">
        <v>3634</v>
      </c>
    </row>
    <row r="160" spans="1:12" x14ac:dyDescent="0.45">
      <c r="A160" s="5" t="s">
        <v>3624</v>
      </c>
      <c r="B160" s="5" t="s">
        <v>3625</v>
      </c>
      <c r="C160" s="1205">
        <v>46022.708333333336</v>
      </c>
      <c r="E160" s="5" t="s">
        <v>3266</v>
      </c>
      <c r="F160" s="5" t="s">
        <v>3578</v>
      </c>
      <c r="G160" s="5" t="s">
        <v>3170</v>
      </c>
      <c r="H160" s="1206" t="s">
        <v>3635</v>
      </c>
      <c r="I160" s="5" t="s">
        <v>3636</v>
      </c>
      <c r="J160" s="5" t="s">
        <v>3637</v>
      </c>
      <c r="K160" s="5" t="s">
        <v>3632</v>
      </c>
    </row>
    <row r="161" spans="1:11" x14ac:dyDescent="0.45">
      <c r="A161" s="5" t="s">
        <v>3624</v>
      </c>
      <c r="B161" s="5" t="s">
        <v>3625</v>
      </c>
      <c r="C161" s="1205">
        <v>46022.708333333336</v>
      </c>
      <c r="E161" s="5" t="s">
        <v>3266</v>
      </c>
      <c r="F161" s="5" t="s">
        <v>3578</v>
      </c>
      <c r="G161" s="5" t="s">
        <v>3170</v>
      </c>
      <c r="H161" s="1206" t="s">
        <v>3635</v>
      </c>
      <c r="I161" s="5" t="s">
        <v>3638</v>
      </c>
      <c r="J161" s="5" t="s">
        <v>3637</v>
      </c>
      <c r="K161" s="5" t="s">
        <v>3634</v>
      </c>
    </row>
    <row r="162" spans="1:11" x14ac:dyDescent="0.45">
      <c r="A162" s="5" t="s">
        <v>3624</v>
      </c>
      <c r="B162" s="5" t="s">
        <v>3625</v>
      </c>
      <c r="C162" s="1205">
        <v>46022.708333333336</v>
      </c>
      <c r="E162" s="5" t="s">
        <v>3266</v>
      </c>
      <c r="F162" s="5" t="s">
        <v>3578</v>
      </c>
      <c r="G162" s="5" t="s">
        <v>3170</v>
      </c>
      <c r="H162" s="1206" t="s">
        <v>3639</v>
      </c>
      <c r="I162" s="5" t="s">
        <v>3640</v>
      </c>
      <c r="J162" s="5" t="s">
        <v>3641</v>
      </c>
      <c r="K162" s="5" t="s">
        <v>3632</v>
      </c>
    </row>
    <row r="163" spans="1:11" x14ac:dyDescent="0.45">
      <c r="A163" s="5" t="s">
        <v>3624</v>
      </c>
      <c r="B163" s="5" t="s">
        <v>3625</v>
      </c>
      <c r="C163" s="1205">
        <v>46022.708333333336</v>
      </c>
      <c r="E163" s="5" t="s">
        <v>3266</v>
      </c>
      <c r="F163" s="5" t="s">
        <v>3578</v>
      </c>
      <c r="G163" s="5" t="s">
        <v>3170</v>
      </c>
      <c r="H163" s="1206" t="s">
        <v>3639</v>
      </c>
      <c r="I163" s="5" t="s">
        <v>3642</v>
      </c>
      <c r="J163" s="5" t="s">
        <v>3641</v>
      </c>
      <c r="K163" s="5" t="s">
        <v>3634</v>
      </c>
    </row>
    <row r="164" spans="1:11" x14ac:dyDescent="0.45">
      <c r="A164" s="5" t="s">
        <v>3624</v>
      </c>
      <c r="B164" s="5" t="s">
        <v>3625</v>
      </c>
      <c r="C164" s="1205">
        <v>46022.708333333336</v>
      </c>
      <c r="E164" s="5" t="s">
        <v>3266</v>
      </c>
      <c r="F164" s="5" t="s">
        <v>3578</v>
      </c>
      <c r="G164" s="5" t="s">
        <v>3170</v>
      </c>
      <c r="H164" s="1206" t="s">
        <v>3643</v>
      </c>
      <c r="I164" s="5" t="s">
        <v>3644</v>
      </c>
      <c r="J164" s="5" t="s">
        <v>3645</v>
      </c>
      <c r="K164" s="5" t="s">
        <v>3632</v>
      </c>
    </row>
    <row r="165" spans="1:11" x14ac:dyDescent="0.45">
      <c r="A165" s="5" t="s">
        <v>3624</v>
      </c>
      <c r="B165" s="5" t="s">
        <v>3625</v>
      </c>
      <c r="C165" s="1205">
        <v>46022.708333333336</v>
      </c>
      <c r="E165" s="5" t="s">
        <v>3266</v>
      </c>
      <c r="F165" s="5" t="s">
        <v>3578</v>
      </c>
      <c r="G165" s="5" t="s">
        <v>3170</v>
      </c>
      <c r="H165" s="1206" t="s">
        <v>3643</v>
      </c>
      <c r="I165" s="5" t="s">
        <v>3646</v>
      </c>
      <c r="J165" s="5" t="s">
        <v>3645</v>
      </c>
      <c r="K165" s="5" t="s">
        <v>3634</v>
      </c>
    </row>
    <row r="166" spans="1:11" x14ac:dyDescent="0.45">
      <c r="A166" s="5" t="s">
        <v>3624</v>
      </c>
      <c r="B166" s="5" t="s">
        <v>3625</v>
      </c>
      <c r="C166" s="1205">
        <v>46022.708333333336</v>
      </c>
      <c r="E166" s="5" t="s">
        <v>3266</v>
      </c>
      <c r="F166" s="5" t="s">
        <v>3578</v>
      </c>
      <c r="G166" s="5" t="s">
        <v>3170</v>
      </c>
      <c r="H166" s="1206" t="s">
        <v>3647</v>
      </c>
      <c r="I166" s="5" t="s">
        <v>3648</v>
      </c>
      <c r="J166" s="5" t="s">
        <v>3649</v>
      </c>
      <c r="K166" s="5" t="s">
        <v>3632</v>
      </c>
    </row>
    <row r="167" spans="1:11" x14ac:dyDescent="0.45">
      <c r="A167" s="5" t="s">
        <v>3624</v>
      </c>
      <c r="B167" s="5" t="s">
        <v>3625</v>
      </c>
      <c r="C167" s="1205">
        <v>46022.708333333336</v>
      </c>
      <c r="E167" s="5" t="s">
        <v>3266</v>
      </c>
      <c r="F167" s="5" t="s">
        <v>3578</v>
      </c>
      <c r="G167" s="5" t="s">
        <v>3170</v>
      </c>
      <c r="H167" s="1206" t="s">
        <v>3647</v>
      </c>
      <c r="I167" s="5" t="s">
        <v>3650</v>
      </c>
      <c r="J167" s="5" t="s">
        <v>3649</v>
      </c>
      <c r="K167" s="5" t="s">
        <v>3634</v>
      </c>
    </row>
    <row r="168" spans="1:11" x14ac:dyDescent="0.45">
      <c r="A168" s="5" t="s">
        <v>3624</v>
      </c>
      <c r="B168" s="5" t="s">
        <v>3625</v>
      </c>
      <c r="C168" s="1205">
        <v>46022.708333333336</v>
      </c>
      <c r="E168" s="5" t="s">
        <v>3266</v>
      </c>
      <c r="F168" s="5" t="s">
        <v>3578</v>
      </c>
      <c r="G168" s="5" t="s">
        <v>3170</v>
      </c>
      <c r="H168" s="1206" t="s">
        <v>3651</v>
      </c>
      <c r="I168" s="5" t="s">
        <v>3652</v>
      </c>
      <c r="J168" s="5" t="s">
        <v>3653</v>
      </c>
      <c r="K168" s="5" t="s">
        <v>3632</v>
      </c>
    </row>
    <row r="169" spans="1:11" x14ac:dyDescent="0.45">
      <c r="A169" s="5" t="s">
        <v>3624</v>
      </c>
      <c r="B169" s="5" t="s">
        <v>3625</v>
      </c>
      <c r="C169" s="1205">
        <v>46022.708333333336</v>
      </c>
      <c r="E169" s="5" t="s">
        <v>3266</v>
      </c>
      <c r="F169" s="5" t="s">
        <v>3578</v>
      </c>
      <c r="G169" s="5" t="s">
        <v>3170</v>
      </c>
      <c r="H169" s="1206" t="s">
        <v>3651</v>
      </c>
      <c r="I169" s="5" t="s">
        <v>3654</v>
      </c>
      <c r="J169" s="5" t="s">
        <v>3653</v>
      </c>
      <c r="K169" s="5" t="s">
        <v>3634</v>
      </c>
    </row>
    <row r="170" spans="1:11" x14ac:dyDescent="0.45">
      <c r="A170" s="5" t="s">
        <v>3624</v>
      </c>
      <c r="B170" s="5" t="s">
        <v>3625</v>
      </c>
      <c r="C170" s="1205">
        <v>46022.708333333336</v>
      </c>
      <c r="E170" s="5" t="s">
        <v>3266</v>
      </c>
      <c r="F170" s="5" t="s">
        <v>3578</v>
      </c>
      <c r="G170" s="5" t="s">
        <v>3170</v>
      </c>
      <c r="H170" s="1206" t="s">
        <v>3655</v>
      </c>
      <c r="I170" s="5" t="s">
        <v>3656</v>
      </c>
      <c r="J170" s="5" t="s">
        <v>3657</v>
      </c>
      <c r="K170" s="5" t="s">
        <v>3632</v>
      </c>
    </row>
    <row r="171" spans="1:11" x14ac:dyDescent="0.45">
      <c r="A171" s="5" t="s">
        <v>3624</v>
      </c>
      <c r="B171" s="5" t="s">
        <v>3625</v>
      </c>
      <c r="C171" s="1205">
        <v>46022.708333333336</v>
      </c>
      <c r="E171" s="5" t="s">
        <v>3266</v>
      </c>
      <c r="F171" s="5" t="s">
        <v>3578</v>
      </c>
      <c r="G171" s="5" t="s">
        <v>3170</v>
      </c>
      <c r="H171" s="1206" t="s">
        <v>3655</v>
      </c>
      <c r="I171" s="5" t="s">
        <v>3658</v>
      </c>
      <c r="J171" s="5" t="s">
        <v>3657</v>
      </c>
      <c r="K171" s="5" t="s">
        <v>3634</v>
      </c>
    </row>
    <row r="172" spans="1:11" x14ac:dyDescent="0.45">
      <c r="A172" s="5" t="s">
        <v>3624</v>
      </c>
      <c r="B172" s="5" t="s">
        <v>3625</v>
      </c>
      <c r="C172" s="1205">
        <v>46022.708333333336</v>
      </c>
      <c r="E172" s="5" t="s">
        <v>3266</v>
      </c>
      <c r="F172" s="5" t="s">
        <v>3578</v>
      </c>
      <c r="G172" s="5" t="s">
        <v>3170</v>
      </c>
      <c r="H172" s="1206" t="s">
        <v>3659</v>
      </c>
      <c r="I172" s="5" t="s">
        <v>3660</v>
      </c>
      <c r="J172" s="5" t="s">
        <v>3661</v>
      </c>
      <c r="K172" s="5" t="s">
        <v>3632</v>
      </c>
    </row>
    <row r="173" spans="1:11" x14ac:dyDescent="0.45">
      <c r="A173" s="5" t="s">
        <v>3624</v>
      </c>
      <c r="B173" s="5" t="s">
        <v>3625</v>
      </c>
      <c r="C173" s="1205">
        <v>46022.708333333336</v>
      </c>
      <c r="E173" s="5" t="s">
        <v>3266</v>
      </c>
      <c r="F173" s="5" t="s">
        <v>3578</v>
      </c>
      <c r="G173" s="5" t="s">
        <v>3170</v>
      </c>
      <c r="H173" s="1206" t="s">
        <v>3659</v>
      </c>
      <c r="I173" s="5" t="s">
        <v>3662</v>
      </c>
      <c r="J173" s="5" t="s">
        <v>3661</v>
      </c>
      <c r="K173" s="5" t="s">
        <v>3634</v>
      </c>
    </row>
    <row r="174" spans="1:11" x14ac:dyDescent="0.45">
      <c r="A174" s="5" t="s">
        <v>3624</v>
      </c>
      <c r="B174" s="5" t="s">
        <v>3625</v>
      </c>
      <c r="C174" s="1205">
        <v>46022.708333333336</v>
      </c>
      <c r="E174" s="5" t="s">
        <v>3266</v>
      </c>
      <c r="F174" s="5" t="s">
        <v>3578</v>
      </c>
      <c r="G174" s="5" t="s">
        <v>3170</v>
      </c>
      <c r="H174" s="1206" t="s">
        <v>3663</v>
      </c>
      <c r="I174" s="5" t="s">
        <v>3160</v>
      </c>
      <c r="J174" s="5" t="s">
        <v>3664</v>
      </c>
      <c r="K174" s="5" t="s">
        <v>3632</v>
      </c>
    </row>
    <row r="175" spans="1:11" x14ac:dyDescent="0.45">
      <c r="A175" s="5" t="s">
        <v>3624</v>
      </c>
      <c r="B175" s="5" t="s">
        <v>3625</v>
      </c>
      <c r="C175" s="1205">
        <v>46022.708333333336</v>
      </c>
      <c r="E175" s="5" t="s">
        <v>3266</v>
      </c>
      <c r="F175" s="5" t="s">
        <v>3578</v>
      </c>
      <c r="G175" s="5" t="s">
        <v>3170</v>
      </c>
      <c r="H175" s="1206" t="s">
        <v>3663</v>
      </c>
      <c r="I175" s="5" t="s">
        <v>3665</v>
      </c>
      <c r="J175" s="5" t="s">
        <v>3664</v>
      </c>
      <c r="K175" s="5" t="s">
        <v>3634</v>
      </c>
    </row>
    <row r="176" spans="1:11" x14ac:dyDescent="0.45">
      <c r="A176" s="5" t="s">
        <v>3624</v>
      </c>
      <c r="B176" s="5" t="s">
        <v>3625</v>
      </c>
      <c r="C176" s="1205">
        <v>46022.708333333336</v>
      </c>
      <c r="E176" s="5" t="s">
        <v>3266</v>
      </c>
      <c r="F176" s="5" t="s">
        <v>3578</v>
      </c>
      <c r="G176" s="5" t="s">
        <v>3170</v>
      </c>
      <c r="H176" s="1206" t="s">
        <v>3666</v>
      </c>
      <c r="I176" s="5" t="s">
        <v>3667</v>
      </c>
      <c r="J176" s="5" t="s">
        <v>3668</v>
      </c>
      <c r="K176" s="5" t="s">
        <v>3632</v>
      </c>
    </row>
    <row r="177" spans="1:11" x14ac:dyDescent="0.45">
      <c r="A177" s="5" t="s">
        <v>3624</v>
      </c>
      <c r="B177" s="5" t="s">
        <v>3625</v>
      </c>
      <c r="C177" s="1205">
        <v>46022.708333333336</v>
      </c>
      <c r="E177" s="5" t="s">
        <v>3266</v>
      </c>
      <c r="F177" s="5" t="s">
        <v>3578</v>
      </c>
      <c r="G177" s="5" t="s">
        <v>3170</v>
      </c>
      <c r="H177" s="1206" t="s">
        <v>3666</v>
      </c>
      <c r="I177" s="5" t="s">
        <v>3669</v>
      </c>
      <c r="J177" s="5" t="s">
        <v>3668</v>
      </c>
      <c r="K177" s="5" t="s">
        <v>3634</v>
      </c>
    </row>
    <row r="178" spans="1:11" x14ac:dyDescent="0.45">
      <c r="A178" s="5" t="s">
        <v>3624</v>
      </c>
      <c r="B178" s="5" t="s">
        <v>3625</v>
      </c>
      <c r="C178" s="1205">
        <v>46022.708333333336</v>
      </c>
      <c r="E178" s="5" t="s">
        <v>3266</v>
      </c>
      <c r="F178" s="5" t="s">
        <v>3578</v>
      </c>
      <c r="G178" s="5" t="s">
        <v>3170</v>
      </c>
      <c r="H178" s="1206" t="s">
        <v>3670</v>
      </c>
      <c r="I178" s="5" t="s">
        <v>3319</v>
      </c>
      <c r="J178" s="5" t="s">
        <v>3671</v>
      </c>
      <c r="K178" s="5" t="s">
        <v>3632</v>
      </c>
    </row>
    <row r="179" spans="1:11" x14ac:dyDescent="0.45">
      <c r="A179" s="5" t="s">
        <v>3624</v>
      </c>
      <c r="B179" s="5" t="s">
        <v>3625</v>
      </c>
      <c r="C179" s="1205">
        <v>46022.708333333336</v>
      </c>
      <c r="E179" s="5" t="s">
        <v>3266</v>
      </c>
      <c r="F179" s="5" t="s">
        <v>3578</v>
      </c>
      <c r="G179" s="5" t="s">
        <v>3170</v>
      </c>
      <c r="H179" s="1206" t="s">
        <v>3670</v>
      </c>
      <c r="I179" s="5" t="s">
        <v>3672</v>
      </c>
      <c r="J179" s="5" t="s">
        <v>3671</v>
      </c>
      <c r="K179" s="5" t="s">
        <v>3634</v>
      </c>
    </row>
    <row r="180" spans="1:11" x14ac:dyDescent="0.45">
      <c r="A180" s="5" t="s">
        <v>3624</v>
      </c>
      <c r="B180" s="5" t="s">
        <v>3625</v>
      </c>
      <c r="C180" s="1205">
        <v>46022.708333333336</v>
      </c>
      <c r="E180" s="5" t="s">
        <v>3266</v>
      </c>
      <c r="F180" s="5" t="s">
        <v>3578</v>
      </c>
      <c r="G180" s="5" t="s">
        <v>3170</v>
      </c>
      <c r="H180" s="1206" t="s">
        <v>3673</v>
      </c>
      <c r="I180" s="5" t="s">
        <v>3177</v>
      </c>
      <c r="J180" s="5" t="s">
        <v>3674</v>
      </c>
      <c r="K180" s="5" t="s">
        <v>3632</v>
      </c>
    </row>
    <row r="181" spans="1:11" x14ac:dyDescent="0.45">
      <c r="A181" s="5" t="s">
        <v>3624</v>
      </c>
      <c r="B181" s="5" t="s">
        <v>3625</v>
      </c>
      <c r="C181" s="1205">
        <v>46022.708333333336</v>
      </c>
      <c r="E181" s="5" t="s">
        <v>3266</v>
      </c>
      <c r="F181" s="5" t="s">
        <v>3578</v>
      </c>
      <c r="G181" s="5" t="s">
        <v>3170</v>
      </c>
      <c r="H181" s="1206" t="s">
        <v>3673</v>
      </c>
      <c r="I181" s="5" t="s">
        <v>3675</v>
      </c>
      <c r="J181" s="5" t="s">
        <v>3674</v>
      </c>
      <c r="K181" s="5" t="s">
        <v>3634</v>
      </c>
    </row>
    <row r="182" spans="1:11" x14ac:dyDescent="0.45">
      <c r="A182" s="5" t="s">
        <v>3624</v>
      </c>
      <c r="B182" s="5" t="s">
        <v>3625</v>
      </c>
      <c r="C182" s="1205">
        <v>46022.708333333336</v>
      </c>
      <c r="E182" s="5" t="s">
        <v>3266</v>
      </c>
      <c r="F182" s="5" t="s">
        <v>3578</v>
      </c>
      <c r="G182" s="5" t="s">
        <v>3170</v>
      </c>
      <c r="H182" s="1206" t="s">
        <v>3676</v>
      </c>
      <c r="I182" s="5" t="s">
        <v>3184</v>
      </c>
      <c r="J182" s="5" t="s">
        <v>3677</v>
      </c>
      <c r="K182" s="5" t="s">
        <v>3632</v>
      </c>
    </row>
    <row r="183" spans="1:11" x14ac:dyDescent="0.45">
      <c r="A183" s="5" t="s">
        <v>3624</v>
      </c>
      <c r="B183" s="5" t="s">
        <v>3625</v>
      </c>
      <c r="C183" s="1205">
        <v>46022.708333333336</v>
      </c>
      <c r="E183" s="5" t="s">
        <v>3266</v>
      </c>
      <c r="F183" s="5" t="s">
        <v>3578</v>
      </c>
      <c r="G183" s="5" t="s">
        <v>3170</v>
      </c>
      <c r="H183" s="1206" t="s">
        <v>3676</v>
      </c>
      <c r="I183" s="5" t="s">
        <v>3268</v>
      </c>
      <c r="J183" s="5" t="s">
        <v>3677</v>
      </c>
      <c r="K183" s="5" t="s">
        <v>3634</v>
      </c>
    </row>
    <row r="184" spans="1:11" x14ac:dyDescent="0.45">
      <c r="A184" s="5" t="s">
        <v>3624</v>
      </c>
      <c r="B184" s="5" t="s">
        <v>3625</v>
      </c>
      <c r="C184" s="1205">
        <v>46022.708333333336</v>
      </c>
      <c r="E184" s="5" t="s">
        <v>3266</v>
      </c>
      <c r="F184" s="5" t="s">
        <v>3578</v>
      </c>
      <c r="G184" s="5" t="s">
        <v>3170</v>
      </c>
      <c r="H184" s="1206" t="s">
        <v>3678</v>
      </c>
      <c r="I184" s="5" t="s">
        <v>3186</v>
      </c>
      <c r="J184" s="5" t="s">
        <v>3679</v>
      </c>
      <c r="K184" s="5" t="s">
        <v>3632</v>
      </c>
    </row>
    <row r="185" spans="1:11" x14ac:dyDescent="0.45">
      <c r="A185" s="5" t="s">
        <v>3624</v>
      </c>
      <c r="B185" s="5" t="s">
        <v>3625</v>
      </c>
      <c r="C185" s="1205">
        <v>46022.708333333336</v>
      </c>
      <c r="E185" s="5" t="s">
        <v>3266</v>
      </c>
      <c r="F185" s="5" t="s">
        <v>3578</v>
      </c>
      <c r="G185" s="5" t="s">
        <v>3170</v>
      </c>
      <c r="H185" s="1206" t="s">
        <v>3678</v>
      </c>
      <c r="I185" s="5" t="s">
        <v>3269</v>
      </c>
      <c r="J185" s="5" t="s">
        <v>3679</v>
      </c>
      <c r="K185" s="5" t="s">
        <v>3634</v>
      </c>
    </row>
    <row r="186" spans="1:11" x14ac:dyDescent="0.45">
      <c r="A186" s="5" t="s">
        <v>3624</v>
      </c>
      <c r="B186" s="5" t="s">
        <v>3625</v>
      </c>
      <c r="C186" s="1205">
        <v>46022.708333333336</v>
      </c>
      <c r="E186" s="5" t="s">
        <v>3266</v>
      </c>
      <c r="F186" s="5" t="s">
        <v>3578</v>
      </c>
      <c r="G186" s="5" t="s">
        <v>3170</v>
      </c>
      <c r="H186" s="1206" t="s">
        <v>85</v>
      </c>
      <c r="I186" s="5" t="s">
        <v>3324</v>
      </c>
      <c r="J186" s="5" t="s">
        <v>3680</v>
      </c>
      <c r="K186" s="5" t="s">
        <v>3632</v>
      </c>
    </row>
    <row r="187" spans="1:11" x14ac:dyDescent="0.45">
      <c r="A187" s="5" t="s">
        <v>3624</v>
      </c>
      <c r="B187" s="5" t="s">
        <v>3625</v>
      </c>
      <c r="C187" s="1205">
        <v>46022.708333333336</v>
      </c>
      <c r="E187" s="5" t="s">
        <v>3266</v>
      </c>
      <c r="F187" s="5" t="s">
        <v>3578</v>
      </c>
      <c r="G187" s="5" t="s">
        <v>3170</v>
      </c>
      <c r="H187" s="1206" t="s">
        <v>85</v>
      </c>
      <c r="I187" s="5" t="s">
        <v>3270</v>
      </c>
      <c r="J187" s="5" t="s">
        <v>3680</v>
      </c>
      <c r="K187" s="5" t="s">
        <v>3634</v>
      </c>
    </row>
    <row r="188" spans="1:11" x14ac:dyDescent="0.45">
      <c r="A188" s="5" t="s">
        <v>3624</v>
      </c>
      <c r="B188" s="5" t="s">
        <v>3625</v>
      </c>
      <c r="C188" s="1205">
        <v>46022.708333333336</v>
      </c>
      <c r="E188" s="5" t="s">
        <v>3266</v>
      </c>
      <c r="F188" s="5" t="s">
        <v>3578</v>
      </c>
      <c r="G188" s="5" t="s">
        <v>3170</v>
      </c>
      <c r="H188" s="1206" t="s">
        <v>3681</v>
      </c>
      <c r="I188" s="5" t="s">
        <v>3326</v>
      </c>
      <c r="J188" s="5" t="s">
        <v>3682</v>
      </c>
      <c r="K188" s="5" t="s">
        <v>3632</v>
      </c>
    </row>
    <row r="189" spans="1:11" x14ac:dyDescent="0.45">
      <c r="A189" s="5" t="s">
        <v>3624</v>
      </c>
      <c r="B189" s="5" t="s">
        <v>3625</v>
      </c>
      <c r="C189" s="1205">
        <v>46022.708333333336</v>
      </c>
      <c r="E189" s="5" t="s">
        <v>3266</v>
      </c>
      <c r="F189" s="5" t="s">
        <v>3578</v>
      </c>
      <c r="G189" s="5" t="s">
        <v>3170</v>
      </c>
      <c r="H189" s="1206" t="s">
        <v>3681</v>
      </c>
      <c r="I189" s="5" t="s">
        <v>3271</v>
      </c>
      <c r="J189" s="5" t="s">
        <v>3682</v>
      </c>
      <c r="K189" s="5" t="s">
        <v>3634</v>
      </c>
    </row>
    <row r="190" spans="1:11" x14ac:dyDescent="0.45">
      <c r="A190" s="5" t="s">
        <v>3624</v>
      </c>
      <c r="B190" s="5" t="s">
        <v>3625</v>
      </c>
      <c r="C190" s="1205">
        <v>46022.708333333336</v>
      </c>
      <c r="E190" s="5" t="s">
        <v>3266</v>
      </c>
      <c r="F190" s="5" t="s">
        <v>3578</v>
      </c>
      <c r="G190" s="5" t="s">
        <v>3170</v>
      </c>
      <c r="H190" s="1206" t="s">
        <v>3683</v>
      </c>
      <c r="I190" s="5" t="s">
        <v>3328</v>
      </c>
      <c r="J190" s="5" t="s">
        <v>3684</v>
      </c>
      <c r="K190" s="5" t="s">
        <v>3632</v>
      </c>
    </row>
    <row r="191" spans="1:11" x14ac:dyDescent="0.45">
      <c r="A191" s="5" t="s">
        <v>3624</v>
      </c>
      <c r="B191" s="5" t="s">
        <v>3625</v>
      </c>
      <c r="C191" s="1205">
        <v>46022.708333333336</v>
      </c>
      <c r="E191" s="5" t="s">
        <v>3266</v>
      </c>
      <c r="F191" s="5" t="s">
        <v>3578</v>
      </c>
      <c r="G191" s="5" t="s">
        <v>3170</v>
      </c>
      <c r="H191" s="1206" t="s">
        <v>3683</v>
      </c>
      <c r="I191" s="5" t="s">
        <v>3272</v>
      </c>
      <c r="J191" s="5" t="s">
        <v>3684</v>
      </c>
      <c r="K191" s="5" t="s">
        <v>3634</v>
      </c>
    </row>
    <row r="192" spans="1:11" x14ac:dyDescent="0.45">
      <c r="A192" s="5" t="s">
        <v>3624</v>
      </c>
      <c r="B192" s="5" t="s">
        <v>3625</v>
      </c>
      <c r="C192" s="1205">
        <v>46022.708333333336</v>
      </c>
      <c r="E192" s="5" t="s">
        <v>3266</v>
      </c>
      <c r="F192" s="5" t="s">
        <v>3578</v>
      </c>
      <c r="G192" s="5" t="s">
        <v>3170</v>
      </c>
      <c r="H192" s="1206" t="s">
        <v>3685</v>
      </c>
      <c r="I192" s="5" t="s">
        <v>3330</v>
      </c>
      <c r="J192" s="5" t="s">
        <v>3686</v>
      </c>
      <c r="K192" s="5" t="s">
        <v>3632</v>
      </c>
    </row>
    <row r="193" spans="1:11" x14ac:dyDescent="0.45">
      <c r="A193" s="5" t="s">
        <v>3624</v>
      </c>
      <c r="B193" s="5" t="s">
        <v>3625</v>
      </c>
      <c r="C193" s="1205">
        <v>46022.708333333336</v>
      </c>
      <c r="E193" s="5" t="s">
        <v>3266</v>
      </c>
      <c r="F193" s="5" t="s">
        <v>3578</v>
      </c>
      <c r="G193" s="5" t="s">
        <v>3170</v>
      </c>
      <c r="H193" s="1206" t="s">
        <v>3685</v>
      </c>
      <c r="I193" s="5" t="s">
        <v>3273</v>
      </c>
      <c r="J193" s="5" t="s">
        <v>3686</v>
      </c>
      <c r="K193" s="5" t="s">
        <v>3634</v>
      </c>
    </row>
    <row r="194" spans="1:11" x14ac:dyDescent="0.45">
      <c r="A194" s="5" t="s">
        <v>3624</v>
      </c>
      <c r="B194" s="5" t="s">
        <v>3625</v>
      </c>
      <c r="C194" s="1205">
        <v>46022.708333333336</v>
      </c>
      <c r="E194" s="5" t="s">
        <v>3266</v>
      </c>
      <c r="F194" s="5" t="s">
        <v>3578</v>
      </c>
      <c r="G194" s="5" t="s">
        <v>3170</v>
      </c>
      <c r="H194" s="1206" t="s">
        <v>3687</v>
      </c>
      <c r="I194" s="5" t="s">
        <v>3199</v>
      </c>
      <c r="J194" s="5" t="s">
        <v>3688</v>
      </c>
      <c r="K194" s="5" t="s">
        <v>3632</v>
      </c>
    </row>
    <row r="195" spans="1:11" x14ac:dyDescent="0.45">
      <c r="A195" s="5" t="s">
        <v>3624</v>
      </c>
      <c r="B195" s="5" t="s">
        <v>3625</v>
      </c>
      <c r="C195" s="1205">
        <v>46022.708333333336</v>
      </c>
      <c r="E195" s="5" t="s">
        <v>3266</v>
      </c>
      <c r="F195" s="5" t="s">
        <v>3578</v>
      </c>
      <c r="G195" s="5" t="s">
        <v>3170</v>
      </c>
      <c r="H195" s="1206" t="s">
        <v>3687</v>
      </c>
      <c r="I195" s="5" t="s">
        <v>3274</v>
      </c>
      <c r="J195" s="5" t="s">
        <v>3688</v>
      </c>
      <c r="K195" s="5" t="s">
        <v>3634</v>
      </c>
    </row>
    <row r="196" spans="1:11" x14ac:dyDescent="0.45">
      <c r="A196" s="5" t="s">
        <v>3624</v>
      </c>
      <c r="B196" s="5" t="s">
        <v>3625</v>
      </c>
      <c r="C196" s="1205">
        <v>46022.708333333336</v>
      </c>
      <c r="E196" s="5" t="s">
        <v>3266</v>
      </c>
      <c r="F196" s="5" t="s">
        <v>3578</v>
      </c>
      <c r="G196" s="5" t="s">
        <v>3170</v>
      </c>
      <c r="H196" s="1206" t="s">
        <v>3689</v>
      </c>
      <c r="I196" s="5" t="s">
        <v>3206</v>
      </c>
      <c r="J196" s="5" t="s">
        <v>3690</v>
      </c>
      <c r="K196" s="5" t="s">
        <v>3632</v>
      </c>
    </row>
    <row r="197" spans="1:11" x14ac:dyDescent="0.45">
      <c r="A197" s="5" t="s">
        <v>3624</v>
      </c>
      <c r="B197" s="5" t="s">
        <v>3625</v>
      </c>
      <c r="C197" s="1205">
        <v>46022.708333333336</v>
      </c>
      <c r="E197" s="5" t="s">
        <v>3266</v>
      </c>
      <c r="F197" s="5" t="s">
        <v>3578</v>
      </c>
      <c r="G197" s="5" t="s">
        <v>3170</v>
      </c>
      <c r="H197" s="1206" t="s">
        <v>3689</v>
      </c>
      <c r="I197" s="5" t="s">
        <v>3275</v>
      </c>
      <c r="J197" s="5" t="s">
        <v>3690</v>
      </c>
      <c r="K197" s="5" t="s">
        <v>3634</v>
      </c>
    </row>
    <row r="198" spans="1:11" x14ac:dyDescent="0.45">
      <c r="A198" s="5" t="s">
        <v>3624</v>
      </c>
      <c r="B198" s="5" t="s">
        <v>3625</v>
      </c>
      <c r="C198" s="1205">
        <v>46022.708333333336</v>
      </c>
      <c r="E198" s="5" t="s">
        <v>3266</v>
      </c>
      <c r="F198" s="5" t="s">
        <v>3578</v>
      </c>
      <c r="G198" s="5" t="s">
        <v>3170</v>
      </c>
      <c r="H198" s="1206" t="s">
        <v>136</v>
      </c>
      <c r="I198" s="5" t="s">
        <v>3334</v>
      </c>
      <c r="J198" s="5" t="s">
        <v>3691</v>
      </c>
      <c r="K198" s="5" t="s">
        <v>3632</v>
      </c>
    </row>
    <row r="199" spans="1:11" x14ac:dyDescent="0.45">
      <c r="A199" s="5" t="s">
        <v>3624</v>
      </c>
      <c r="B199" s="5" t="s">
        <v>3625</v>
      </c>
      <c r="C199" s="1205">
        <v>46022.708333333336</v>
      </c>
      <c r="E199" s="5" t="s">
        <v>3266</v>
      </c>
      <c r="F199" s="5" t="s">
        <v>3578</v>
      </c>
      <c r="G199" s="5" t="s">
        <v>3170</v>
      </c>
      <c r="H199" s="1206" t="s">
        <v>136</v>
      </c>
      <c r="I199" s="5" t="s">
        <v>3276</v>
      </c>
      <c r="J199" s="5" t="s">
        <v>3691</v>
      </c>
      <c r="K199" s="5" t="s">
        <v>3634</v>
      </c>
    </row>
    <row r="200" spans="1:11" x14ac:dyDescent="0.45">
      <c r="A200" s="5" t="s">
        <v>3624</v>
      </c>
      <c r="B200" s="5" t="s">
        <v>3625</v>
      </c>
      <c r="C200" s="1205">
        <v>46022.708333333336</v>
      </c>
      <c r="E200" s="5" t="s">
        <v>3266</v>
      </c>
      <c r="F200" s="5" t="s">
        <v>3578</v>
      </c>
      <c r="G200" s="5" t="s">
        <v>3170</v>
      </c>
      <c r="H200" s="1206" t="s">
        <v>3692</v>
      </c>
      <c r="I200" s="5" t="s">
        <v>3336</v>
      </c>
      <c r="J200" s="5" t="s">
        <v>3693</v>
      </c>
      <c r="K200" s="5" t="s">
        <v>3632</v>
      </c>
    </row>
    <row r="201" spans="1:11" x14ac:dyDescent="0.45">
      <c r="A201" s="5" t="s">
        <v>3624</v>
      </c>
      <c r="B201" s="5" t="s">
        <v>3625</v>
      </c>
      <c r="C201" s="1205">
        <v>46022.708333333336</v>
      </c>
      <c r="E201" s="5" t="s">
        <v>3266</v>
      </c>
      <c r="F201" s="5" t="s">
        <v>3578</v>
      </c>
      <c r="G201" s="5" t="s">
        <v>3170</v>
      </c>
      <c r="H201" s="1206" t="s">
        <v>3692</v>
      </c>
      <c r="I201" s="5" t="s">
        <v>3277</v>
      </c>
      <c r="J201" s="5" t="s">
        <v>3693</v>
      </c>
      <c r="K201" s="5" t="s">
        <v>3634</v>
      </c>
    </row>
    <row r="202" spans="1:11" x14ac:dyDescent="0.45">
      <c r="A202" s="5" t="s">
        <v>3624</v>
      </c>
      <c r="B202" s="5" t="s">
        <v>3625</v>
      </c>
      <c r="C202" s="1205">
        <v>46022.708333333336</v>
      </c>
      <c r="E202" s="5" t="s">
        <v>3266</v>
      </c>
      <c r="F202" s="5" t="s">
        <v>3578</v>
      </c>
      <c r="G202" s="5" t="s">
        <v>3170</v>
      </c>
      <c r="H202" s="1206" t="s">
        <v>3694</v>
      </c>
      <c r="I202" s="5" t="s">
        <v>3209</v>
      </c>
      <c r="J202" s="5" t="s">
        <v>3695</v>
      </c>
      <c r="K202" s="5" t="s">
        <v>3632</v>
      </c>
    </row>
    <row r="203" spans="1:11" x14ac:dyDescent="0.45">
      <c r="A203" s="5" t="s">
        <v>3624</v>
      </c>
      <c r="B203" s="5" t="s">
        <v>3625</v>
      </c>
      <c r="C203" s="1205">
        <v>46022.708333333336</v>
      </c>
      <c r="E203" s="5" t="s">
        <v>3266</v>
      </c>
      <c r="F203" s="5" t="s">
        <v>3578</v>
      </c>
      <c r="G203" s="5" t="s">
        <v>3170</v>
      </c>
      <c r="H203" s="1206" t="s">
        <v>3694</v>
      </c>
      <c r="I203" s="5" t="s">
        <v>3278</v>
      </c>
      <c r="J203" s="5" t="s">
        <v>3695</v>
      </c>
      <c r="K203" s="5" t="s">
        <v>3634</v>
      </c>
    </row>
    <row r="204" spans="1:11" x14ac:dyDescent="0.45">
      <c r="A204" s="5" t="s">
        <v>3624</v>
      </c>
      <c r="B204" s="5" t="s">
        <v>3625</v>
      </c>
      <c r="C204" s="1205">
        <v>46022.708333333336</v>
      </c>
      <c r="E204" s="5" t="s">
        <v>3266</v>
      </c>
      <c r="F204" s="5" t="s">
        <v>3578</v>
      </c>
      <c r="G204" s="5" t="s">
        <v>3170</v>
      </c>
      <c r="H204" s="1206" t="s">
        <v>3696</v>
      </c>
      <c r="I204" s="5" t="s">
        <v>3339</v>
      </c>
      <c r="J204" s="5" t="s">
        <v>3697</v>
      </c>
      <c r="K204" s="5" t="s">
        <v>3632</v>
      </c>
    </row>
    <row r="205" spans="1:11" x14ac:dyDescent="0.45">
      <c r="A205" s="5" t="s">
        <v>3624</v>
      </c>
      <c r="B205" s="5" t="s">
        <v>3625</v>
      </c>
      <c r="C205" s="1205">
        <v>46022.708333333336</v>
      </c>
      <c r="E205" s="5" t="s">
        <v>3266</v>
      </c>
      <c r="F205" s="5" t="s">
        <v>3578</v>
      </c>
      <c r="G205" s="5" t="s">
        <v>3170</v>
      </c>
      <c r="H205" s="1206" t="s">
        <v>3696</v>
      </c>
      <c r="I205" s="5" t="s">
        <v>3279</v>
      </c>
      <c r="J205" s="5" t="s">
        <v>3697</v>
      </c>
      <c r="K205" s="5" t="s">
        <v>3634</v>
      </c>
    </row>
    <row r="206" spans="1:11" x14ac:dyDescent="0.45">
      <c r="A206" s="5" t="s">
        <v>3624</v>
      </c>
      <c r="B206" s="5" t="s">
        <v>3625</v>
      </c>
      <c r="C206" s="1205">
        <v>46022.708333333336</v>
      </c>
      <c r="E206" s="5" t="s">
        <v>3266</v>
      </c>
      <c r="F206" s="5" t="s">
        <v>3578</v>
      </c>
      <c r="G206" s="5" t="s">
        <v>3170</v>
      </c>
      <c r="H206" s="1206" t="s">
        <v>3698</v>
      </c>
      <c r="I206" s="5" t="s">
        <v>3212</v>
      </c>
      <c r="J206" s="5" t="s">
        <v>3699</v>
      </c>
      <c r="K206" s="5" t="s">
        <v>3632</v>
      </c>
    </row>
    <row r="207" spans="1:11" x14ac:dyDescent="0.45">
      <c r="A207" s="5" t="s">
        <v>3624</v>
      </c>
      <c r="B207" s="5" t="s">
        <v>3625</v>
      </c>
      <c r="C207" s="1205">
        <v>46022.708333333336</v>
      </c>
      <c r="E207" s="5" t="s">
        <v>3266</v>
      </c>
      <c r="F207" s="5" t="s">
        <v>3578</v>
      </c>
      <c r="G207" s="5" t="s">
        <v>3170</v>
      </c>
      <c r="H207" s="1206" t="s">
        <v>3698</v>
      </c>
      <c r="I207" s="5" t="s">
        <v>3280</v>
      </c>
      <c r="J207" s="5" t="s">
        <v>3699</v>
      </c>
      <c r="K207" s="5" t="s">
        <v>3634</v>
      </c>
    </row>
    <row r="208" spans="1:11" x14ac:dyDescent="0.45">
      <c r="A208" s="5" t="s">
        <v>3624</v>
      </c>
      <c r="B208" s="5" t="s">
        <v>3625</v>
      </c>
      <c r="C208" s="1205">
        <v>46022.708333333336</v>
      </c>
      <c r="E208" s="5" t="s">
        <v>3266</v>
      </c>
      <c r="F208" s="5" t="s">
        <v>3578</v>
      </c>
      <c r="G208" s="5" t="s">
        <v>3170</v>
      </c>
      <c r="H208" s="1206" t="s">
        <v>3700</v>
      </c>
      <c r="I208" s="5" t="s">
        <v>3214</v>
      </c>
      <c r="J208" s="5" t="s">
        <v>3701</v>
      </c>
      <c r="K208" s="5" t="s">
        <v>3632</v>
      </c>
    </row>
    <row r="209" spans="1:11" x14ac:dyDescent="0.45">
      <c r="A209" s="5" t="s">
        <v>3624</v>
      </c>
      <c r="B209" s="5" t="s">
        <v>3625</v>
      </c>
      <c r="C209" s="1205">
        <v>46022.708333333336</v>
      </c>
      <c r="E209" s="5" t="s">
        <v>3266</v>
      </c>
      <c r="F209" s="5" t="s">
        <v>3578</v>
      </c>
      <c r="G209" s="5" t="s">
        <v>3170</v>
      </c>
      <c r="H209" s="1206" t="s">
        <v>3700</v>
      </c>
      <c r="I209" s="5" t="s">
        <v>3282</v>
      </c>
      <c r="J209" s="5" t="s">
        <v>3701</v>
      </c>
      <c r="K209" s="5" t="s">
        <v>3634</v>
      </c>
    </row>
    <row r="210" spans="1:11" x14ac:dyDescent="0.45">
      <c r="A210" s="5" t="s">
        <v>3624</v>
      </c>
      <c r="B210" s="5" t="s">
        <v>3625</v>
      </c>
      <c r="C210" s="1205">
        <v>46022.708333333336</v>
      </c>
      <c r="E210" s="5" t="s">
        <v>3266</v>
      </c>
      <c r="F210" s="5" t="s">
        <v>3578</v>
      </c>
      <c r="G210" s="5" t="s">
        <v>3170</v>
      </c>
      <c r="H210" s="1206" t="s">
        <v>3702</v>
      </c>
      <c r="I210" s="5" t="s">
        <v>3343</v>
      </c>
      <c r="J210" s="5" t="s">
        <v>3703</v>
      </c>
      <c r="K210" s="5" t="s">
        <v>3632</v>
      </c>
    </row>
    <row r="211" spans="1:11" x14ac:dyDescent="0.45">
      <c r="A211" s="5" t="s">
        <v>3624</v>
      </c>
      <c r="B211" s="5" t="s">
        <v>3625</v>
      </c>
      <c r="C211" s="1205">
        <v>46022.708333333336</v>
      </c>
      <c r="E211" s="5" t="s">
        <v>3266</v>
      </c>
      <c r="F211" s="5" t="s">
        <v>3578</v>
      </c>
      <c r="G211" s="5" t="s">
        <v>3170</v>
      </c>
      <c r="H211" s="1206" t="s">
        <v>3702</v>
      </c>
      <c r="I211" s="5" t="s">
        <v>3285</v>
      </c>
      <c r="J211" s="5" t="s">
        <v>3703</v>
      </c>
      <c r="K211" s="5" t="s">
        <v>3634</v>
      </c>
    </row>
    <row r="212" spans="1:11" x14ac:dyDescent="0.45">
      <c r="A212" s="5" t="s">
        <v>3624</v>
      </c>
      <c r="B212" s="5" t="s">
        <v>3625</v>
      </c>
      <c r="C212" s="1205">
        <v>46022.708333333336</v>
      </c>
      <c r="E212" s="5" t="s">
        <v>3266</v>
      </c>
      <c r="F212" s="5" t="s">
        <v>3578</v>
      </c>
      <c r="G212" s="5" t="s">
        <v>3170</v>
      </c>
      <c r="H212" s="1206" t="s">
        <v>3704</v>
      </c>
      <c r="I212" s="5" t="s">
        <v>3705</v>
      </c>
      <c r="J212" s="5" t="s">
        <v>3706</v>
      </c>
      <c r="K212" s="5" t="s">
        <v>3632</v>
      </c>
    </row>
    <row r="213" spans="1:11" x14ac:dyDescent="0.45">
      <c r="A213" s="5" t="s">
        <v>3624</v>
      </c>
      <c r="B213" s="5" t="s">
        <v>3625</v>
      </c>
      <c r="C213" s="1205">
        <v>46022.708333333336</v>
      </c>
      <c r="E213" s="5" t="s">
        <v>3266</v>
      </c>
      <c r="F213" s="5" t="s">
        <v>3578</v>
      </c>
      <c r="G213" s="5" t="s">
        <v>3170</v>
      </c>
      <c r="H213" s="1206" t="s">
        <v>3704</v>
      </c>
      <c r="I213" s="5" t="s">
        <v>3287</v>
      </c>
      <c r="J213" s="5" t="s">
        <v>3706</v>
      </c>
      <c r="K213" s="5" t="s">
        <v>3634</v>
      </c>
    </row>
    <row r="214" spans="1:11" x14ac:dyDescent="0.45">
      <c r="A214" s="5" t="s">
        <v>3624</v>
      </c>
      <c r="B214" s="5" t="s">
        <v>3625</v>
      </c>
      <c r="C214" s="1205">
        <v>46022.708333333336</v>
      </c>
      <c r="E214" s="5" t="s">
        <v>3266</v>
      </c>
      <c r="F214" s="5" t="s">
        <v>3578</v>
      </c>
      <c r="G214" s="5" t="s">
        <v>3170</v>
      </c>
      <c r="H214" s="1206" t="s">
        <v>3707</v>
      </c>
      <c r="I214" s="5" t="s">
        <v>3345</v>
      </c>
      <c r="J214" s="5" t="s">
        <v>3708</v>
      </c>
      <c r="K214" s="5" t="s">
        <v>3632</v>
      </c>
    </row>
    <row r="215" spans="1:11" x14ac:dyDescent="0.45">
      <c r="A215" s="5" t="s">
        <v>3624</v>
      </c>
      <c r="B215" s="5" t="s">
        <v>3625</v>
      </c>
      <c r="C215" s="1205">
        <v>46022.708333333336</v>
      </c>
      <c r="E215" s="5" t="s">
        <v>3266</v>
      </c>
      <c r="F215" s="5" t="s">
        <v>3578</v>
      </c>
      <c r="G215" s="5" t="s">
        <v>3170</v>
      </c>
      <c r="H215" s="1206" t="s">
        <v>3707</v>
      </c>
      <c r="I215" s="5" t="s">
        <v>3288</v>
      </c>
      <c r="J215" s="5" t="s">
        <v>3708</v>
      </c>
      <c r="K215" s="5" t="s">
        <v>3634</v>
      </c>
    </row>
    <row r="216" spans="1:11" x14ac:dyDescent="0.45">
      <c r="A216" s="5" t="s">
        <v>3624</v>
      </c>
      <c r="B216" s="5" t="s">
        <v>3625</v>
      </c>
      <c r="C216" s="1205">
        <v>46022.708333333336</v>
      </c>
      <c r="E216" s="5" t="s">
        <v>3266</v>
      </c>
      <c r="F216" s="5" t="s">
        <v>3578</v>
      </c>
      <c r="G216" s="5" t="s">
        <v>3170</v>
      </c>
      <c r="H216" s="1206" t="s">
        <v>3709</v>
      </c>
      <c r="I216" s="5" t="s">
        <v>3347</v>
      </c>
      <c r="J216" s="5" t="s">
        <v>3710</v>
      </c>
      <c r="K216" s="5" t="s">
        <v>3632</v>
      </c>
    </row>
    <row r="217" spans="1:11" x14ac:dyDescent="0.45">
      <c r="A217" s="5" t="s">
        <v>3624</v>
      </c>
      <c r="B217" s="5" t="s">
        <v>3625</v>
      </c>
      <c r="C217" s="1205">
        <v>46022.708333333336</v>
      </c>
      <c r="E217" s="5" t="s">
        <v>3266</v>
      </c>
      <c r="F217" s="5" t="s">
        <v>3578</v>
      </c>
      <c r="G217" s="5" t="s">
        <v>3170</v>
      </c>
      <c r="H217" s="1206" t="s">
        <v>3709</v>
      </c>
      <c r="I217" s="5" t="s">
        <v>3289</v>
      </c>
      <c r="J217" s="5" t="s">
        <v>3710</v>
      </c>
      <c r="K217" s="5" t="s">
        <v>3634</v>
      </c>
    </row>
    <row r="218" spans="1:11" x14ac:dyDescent="0.45">
      <c r="A218" s="5" t="s">
        <v>3624</v>
      </c>
      <c r="B218" s="5" t="s">
        <v>3625</v>
      </c>
      <c r="C218" s="1205">
        <v>46022.708333333336</v>
      </c>
      <c r="E218" s="5" t="s">
        <v>3266</v>
      </c>
      <c r="F218" s="5" t="s">
        <v>3578</v>
      </c>
      <c r="G218" s="5" t="s">
        <v>3170</v>
      </c>
      <c r="H218" s="1206" t="s">
        <v>3711</v>
      </c>
      <c r="I218" s="5" t="s">
        <v>3349</v>
      </c>
      <c r="J218" s="5" t="s">
        <v>3712</v>
      </c>
      <c r="K218" s="5" t="s">
        <v>3632</v>
      </c>
    </row>
    <row r="219" spans="1:11" x14ac:dyDescent="0.45">
      <c r="A219" s="5" t="s">
        <v>3624</v>
      </c>
      <c r="B219" s="5" t="s">
        <v>3625</v>
      </c>
      <c r="C219" s="1205">
        <v>46022.708333333336</v>
      </c>
      <c r="E219" s="5" t="s">
        <v>3266</v>
      </c>
      <c r="F219" s="5" t="s">
        <v>3578</v>
      </c>
      <c r="G219" s="5" t="s">
        <v>3170</v>
      </c>
      <c r="H219" s="1206" t="s">
        <v>3711</v>
      </c>
      <c r="I219" s="5" t="s">
        <v>3291</v>
      </c>
      <c r="J219" s="5" t="s">
        <v>3712</v>
      </c>
      <c r="K219" s="5" t="s">
        <v>3634</v>
      </c>
    </row>
    <row r="220" spans="1:11" x14ac:dyDescent="0.45">
      <c r="A220" s="5" t="s">
        <v>3624</v>
      </c>
      <c r="B220" s="5" t="s">
        <v>3625</v>
      </c>
      <c r="C220" s="1205">
        <v>46022.708333333336</v>
      </c>
      <c r="E220" s="5" t="s">
        <v>3266</v>
      </c>
      <c r="F220" s="5" t="s">
        <v>3578</v>
      </c>
      <c r="G220" s="5" t="s">
        <v>3170</v>
      </c>
      <c r="H220" s="1206" t="s">
        <v>3713</v>
      </c>
      <c r="I220" s="5" t="s">
        <v>3351</v>
      </c>
      <c r="J220" s="5" t="s">
        <v>3714</v>
      </c>
      <c r="K220" s="5" t="s">
        <v>3632</v>
      </c>
    </row>
    <row r="221" spans="1:11" x14ac:dyDescent="0.45">
      <c r="A221" s="5" t="s">
        <v>3624</v>
      </c>
      <c r="B221" s="5" t="s">
        <v>3625</v>
      </c>
      <c r="C221" s="1205">
        <v>46022.708333333336</v>
      </c>
      <c r="E221" s="5" t="s">
        <v>3266</v>
      </c>
      <c r="F221" s="5" t="s">
        <v>3578</v>
      </c>
      <c r="G221" s="5" t="s">
        <v>3170</v>
      </c>
      <c r="H221" s="1206" t="s">
        <v>3713</v>
      </c>
      <c r="I221" s="5" t="s">
        <v>3294</v>
      </c>
      <c r="J221" s="5" t="s">
        <v>3714</v>
      </c>
      <c r="K221" s="5" t="s">
        <v>3634</v>
      </c>
    </row>
    <row r="222" spans="1:11" x14ac:dyDescent="0.45">
      <c r="A222" s="5" t="s">
        <v>3624</v>
      </c>
      <c r="B222" s="5" t="s">
        <v>3625</v>
      </c>
      <c r="C222" s="1205">
        <v>46022.708333333336</v>
      </c>
      <c r="E222" s="5" t="s">
        <v>3266</v>
      </c>
      <c r="F222" s="5" t="s">
        <v>3578</v>
      </c>
      <c r="G222" s="5" t="s">
        <v>3170</v>
      </c>
      <c r="H222" s="1206" t="s">
        <v>3715</v>
      </c>
      <c r="I222" s="5" t="s">
        <v>3355</v>
      </c>
      <c r="J222" s="5" t="s">
        <v>3716</v>
      </c>
      <c r="K222" s="5" t="s">
        <v>3632</v>
      </c>
    </row>
    <row r="223" spans="1:11" x14ac:dyDescent="0.45">
      <c r="A223" s="5" t="s">
        <v>3624</v>
      </c>
      <c r="B223" s="5" t="s">
        <v>3625</v>
      </c>
      <c r="C223" s="1205">
        <v>46022.708333333336</v>
      </c>
      <c r="E223" s="5" t="s">
        <v>3266</v>
      </c>
      <c r="F223" s="5" t="s">
        <v>3578</v>
      </c>
      <c r="G223" s="5" t="s">
        <v>3170</v>
      </c>
      <c r="H223" s="1206" t="s">
        <v>3715</v>
      </c>
      <c r="I223" s="5" t="s">
        <v>3717</v>
      </c>
      <c r="J223" s="5" t="s">
        <v>3716</v>
      </c>
      <c r="K223" s="5" t="s">
        <v>3634</v>
      </c>
    </row>
    <row r="224" spans="1:11" x14ac:dyDescent="0.45">
      <c r="A224" s="5" t="s">
        <v>3624</v>
      </c>
      <c r="B224" s="5" t="s">
        <v>3625</v>
      </c>
      <c r="C224" s="1205">
        <v>46022.708333333336</v>
      </c>
      <c r="E224" s="5" t="s">
        <v>3266</v>
      </c>
      <c r="F224" s="5" t="s">
        <v>3578</v>
      </c>
      <c r="G224" s="5" t="s">
        <v>3170</v>
      </c>
      <c r="H224" s="1206" t="s">
        <v>3718</v>
      </c>
      <c r="I224" s="5" t="s">
        <v>3357</v>
      </c>
      <c r="J224" s="5" t="s">
        <v>3719</v>
      </c>
      <c r="K224" s="5" t="s">
        <v>3632</v>
      </c>
    </row>
    <row r="225" spans="1:11" x14ac:dyDescent="0.45">
      <c r="A225" s="5" t="s">
        <v>3624</v>
      </c>
      <c r="B225" s="5" t="s">
        <v>3625</v>
      </c>
      <c r="C225" s="1205">
        <v>46022.708333333336</v>
      </c>
      <c r="E225" s="5" t="s">
        <v>3266</v>
      </c>
      <c r="F225" s="5" t="s">
        <v>3578</v>
      </c>
      <c r="G225" s="5" t="s">
        <v>3170</v>
      </c>
      <c r="H225" s="1206" t="s">
        <v>3718</v>
      </c>
      <c r="I225" s="5" t="s">
        <v>3720</v>
      </c>
      <c r="J225" s="5" t="s">
        <v>3719</v>
      </c>
      <c r="K225" s="5" t="s">
        <v>3634</v>
      </c>
    </row>
    <row r="226" spans="1:11" x14ac:dyDescent="0.45">
      <c r="A226" s="5" t="s">
        <v>3624</v>
      </c>
      <c r="B226" s="5" t="s">
        <v>3625</v>
      </c>
      <c r="C226" s="1205">
        <v>46022.708333333336</v>
      </c>
      <c r="E226" s="5" t="s">
        <v>3266</v>
      </c>
      <c r="F226" s="5" t="s">
        <v>3578</v>
      </c>
      <c r="G226" s="5" t="s">
        <v>3170</v>
      </c>
      <c r="H226" s="1206" t="s">
        <v>3721</v>
      </c>
      <c r="I226" s="5" t="s">
        <v>3359</v>
      </c>
      <c r="J226" s="5" t="s">
        <v>3722</v>
      </c>
      <c r="K226" s="5" t="s">
        <v>3632</v>
      </c>
    </row>
    <row r="227" spans="1:11" x14ac:dyDescent="0.45">
      <c r="A227" s="5" t="s">
        <v>3624</v>
      </c>
      <c r="B227" s="5" t="s">
        <v>3625</v>
      </c>
      <c r="C227" s="1205">
        <v>46022.708333333336</v>
      </c>
      <c r="E227" s="5" t="s">
        <v>3266</v>
      </c>
      <c r="F227" s="5" t="s">
        <v>3578</v>
      </c>
      <c r="G227" s="5" t="s">
        <v>3170</v>
      </c>
      <c r="H227" s="1206" t="s">
        <v>3721</v>
      </c>
      <c r="I227" s="5" t="s">
        <v>3723</v>
      </c>
      <c r="J227" s="5" t="s">
        <v>3722</v>
      </c>
      <c r="K227" s="5" t="s">
        <v>3634</v>
      </c>
    </row>
    <row r="228" spans="1:11" x14ac:dyDescent="0.45">
      <c r="A228" s="5" t="s">
        <v>3624</v>
      </c>
      <c r="B228" s="5" t="s">
        <v>3625</v>
      </c>
      <c r="C228" s="1205">
        <v>46022.708333333336</v>
      </c>
      <c r="E228" s="5" t="s">
        <v>3266</v>
      </c>
      <c r="F228" s="5" t="s">
        <v>3578</v>
      </c>
      <c r="G228" s="5" t="s">
        <v>3170</v>
      </c>
      <c r="H228" s="1206" t="s">
        <v>150</v>
      </c>
      <c r="I228" s="5" t="s">
        <v>3361</v>
      </c>
      <c r="J228" s="5" t="s">
        <v>3724</v>
      </c>
      <c r="K228" s="5" t="s">
        <v>3632</v>
      </c>
    </row>
    <row r="229" spans="1:11" x14ac:dyDescent="0.45">
      <c r="A229" s="5" t="s">
        <v>3624</v>
      </c>
      <c r="B229" s="5" t="s">
        <v>3625</v>
      </c>
      <c r="C229" s="1205">
        <v>46022.708333333336</v>
      </c>
      <c r="E229" s="5" t="s">
        <v>3266</v>
      </c>
      <c r="F229" s="5" t="s">
        <v>3578</v>
      </c>
      <c r="G229" s="5" t="s">
        <v>3170</v>
      </c>
      <c r="H229" s="1206" t="s">
        <v>150</v>
      </c>
      <c r="I229" s="5" t="s">
        <v>3299</v>
      </c>
      <c r="J229" s="5" t="s">
        <v>3724</v>
      </c>
      <c r="K229" s="5" t="s">
        <v>3634</v>
      </c>
    </row>
    <row r="230" spans="1:11" x14ac:dyDescent="0.45">
      <c r="A230" s="5" t="s">
        <v>3624</v>
      </c>
      <c r="B230" s="5" t="s">
        <v>3625</v>
      </c>
      <c r="C230" s="1205">
        <v>46022.708333333336</v>
      </c>
      <c r="E230" s="5" t="s">
        <v>3266</v>
      </c>
      <c r="F230" s="5" t="s">
        <v>3578</v>
      </c>
      <c r="G230" s="5" t="s">
        <v>3170</v>
      </c>
      <c r="H230" s="1206" t="s">
        <v>3725</v>
      </c>
      <c r="I230" s="5" t="s">
        <v>3362</v>
      </c>
      <c r="J230" s="5" t="s">
        <v>3726</v>
      </c>
      <c r="K230" s="5" t="s">
        <v>3632</v>
      </c>
    </row>
    <row r="231" spans="1:11" x14ac:dyDescent="0.45">
      <c r="A231" s="5" t="s">
        <v>3624</v>
      </c>
      <c r="B231" s="5" t="s">
        <v>3625</v>
      </c>
      <c r="C231" s="1205">
        <v>46022.708333333336</v>
      </c>
      <c r="E231" s="5" t="s">
        <v>3266</v>
      </c>
      <c r="F231" s="5" t="s">
        <v>3578</v>
      </c>
      <c r="G231" s="5" t="s">
        <v>3170</v>
      </c>
      <c r="H231" s="1206" t="s">
        <v>3725</v>
      </c>
      <c r="I231" s="5" t="s">
        <v>3301</v>
      </c>
      <c r="J231" s="5" t="s">
        <v>3726</v>
      </c>
      <c r="K231" s="5" t="s">
        <v>3634</v>
      </c>
    </row>
    <row r="232" spans="1:11" x14ac:dyDescent="0.45">
      <c r="A232" s="5" t="s">
        <v>3624</v>
      </c>
      <c r="B232" s="5" t="s">
        <v>3625</v>
      </c>
      <c r="C232" s="1205">
        <v>46022.708333333336</v>
      </c>
      <c r="E232" s="5" t="s">
        <v>3266</v>
      </c>
      <c r="F232" s="5" t="s">
        <v>3578</v>
      </c>
      <c r="G232" s="5" t="s">
        <v>3170</v>
      </c>
      <c r="H232" s="1206" t="s">
        <v>3727</v>
      </c>
      <c r="I232" s="5" t="s">
        <v>3364</v>
      </c>
      <c r="J232" s="5" t="s">
        <v>3728</v>
      </c>
      <c r="K232" s="5" t="s">
        <v>3632</v>
      </c>
    </row>
    <row r="233" spans="1:11" x14ac:dyDescent="0.45">
      <c r="A233" s="5" t="s">
        <v>3624</v>
      </c>
      <c r="B233" s="5" t="s">
        <v>3625</v>
      </c>
      <c r="C233" s="1205">
        <v>46022.708333333336</v>
      </c>
      <c r="E233" s="5" t="s">
        <v>3266</v>
      </c>
      <c r="F233" s="5" t="s">
        <v>3578</v>
      </c>
      <c r="G233" s="5" t="s">
        <v>3170</v>
      </c>
      <c r="H233" s="1206" t="s">
        <v>3727</v>
      </c>
      <c r="I233" s="5" t="s">
        <v>3304</v>
      </c>
      <c r="J233" s="5" t="s">
        <v>3728</v>
      </c>
      <c r="K233" s="5" t="s">
        <v>3634</v>
      </c>
    </row>
    <row r="234" spans="1:11" x14ac:dyDescent="0.45">
      <c r="A234" s="5" t="s">
        <v>3624</v>
      </c>
      <c r="B234" s="5" t="s">
        <v>3625</v>
      </c>
      <c r="C234" s="1205">
        <v>46022.708333333336</v>
      </c>
      <c r="E234" s="5" t="s">
        <v>3266</v>
      </c>
      <c r="F234" s="5" t="s">
        <v>3578</v>
      </c>
      <c r="G234" s="5" t="s">
        <v>3170</v>
      </c>
      <c r="H234" s="1206" t="s">
        <v>3729</v>
      </c>
      <c r="I234" s="5" t="s">
        <v>3366</v>
      </c>
      <c r="J234" s="5" t="s">
        <v>3730</v>
      </c>
      <c r="K234" s="5" t="s">
        <v>3632</v>
      </c>
    </row>
    <row r="235" spans="1:11" x14ac:dyDescent="0.45">
      <c r="A235" s="5" t="s">
        <v>3624</v>
      </c>
      <c r="B235" s="5" t="s">
        <v>3625</v>
      </c>
      <c r="C235" s="1205">
        <v>46022.708333333336</v>
      </c>
      <c r="E235" s="5" t="s">
        <v>3266</v>
      </c>
      <c r="F235" s="5" t="s">
        <v>3578</v>
      </c>
      <c r="G235" s="5" t="s">
        <v>3170</v>
      </c>
      <c r="H235" s="1206" t="s">
        <v>3729</v>
      </c>
      <c r="I235" s="5" t="s">
        <v>3307</v>
      </c>
      <c r="J235" s="5" t="s">
        <v>3730</v>
      </c>
      <c r="K235" s="5" t="s">
        <v>3634</v>
      </c>
    </row>
    <row r="236" spans="1:11" x14ac:dyDescent="0.45">
      <c r="A236" s="5" t="s">
        <v>3624</v>
      </c>
      <c r="B236" s="5" t="s">
        <v>3625</v>
      </c>
      <c r="C236" s="1205">
        <v>46022.708333333336</v>
      </c>
      <c r="E236" s="5" t="s">
        <v>3266</v>
      </c>
      <c r="F236" s="5" t="s">
        <v>3578</v>
      </c>
      <c r="G236" s="5" t="s">
        <v>3170</v>
      </c>
      <c r="H236" s="1206" t="s">
        <v>3731</v>
      </c>
      <c r="I236" s="5" t="s">
        <v>3368</v>
      </c>
      <c r="J236" s="5" t="s">
        <v>3732</v>
      </c>
      <c r="K236" s="5" t="s">
        <v>3632</v>
      </c>
    </row>
    <row r="237" spans="1:11" x14ac:dyDescent="0.45">
      <c r="A237" s="5" t="s">
        <v>3624</v>
      </c>
      <c r="B237" s="5" t="s">
        <v>3625</v>
      </c>
      <c r="C237" s="1205">
        <v>46022.708333333336</v>
      </c>
      <c r="E237" s="5" t="s">
        <v>3266</v>
      </c>
      <c r="F237" s="5" t="s">
        <v>3578</v>
      </c>
      <c r="G237" s="5" t="s">
        <v>3170</v>
      </c>
      <c r="H237" s="1206" t="s">
        <v>3731</v>
      </c>
      <c r="I237" s="5" t="s">
        <v>3310</v>
      </c>
      <c r="J237" s="5" t="s">
        <v>3732</v>
      </c>
      <c r="K237" s="5" t="s">
        <v>3634</v>
      </c>
    </row>
    <row r="238" spans="1:11" x14ac:dyDescent="0.45">
      <c r="A238" s="5" t="s">
        <v>3624</v>
      </c>
      <c r="B238" s="5" t="s">
        <v>3625</v>
      </c>
      <c r="C238" s="1205">
        <v>46022.708333333336</v>
      </c>
      <c r="E238" s="5" t="s">
        <v>3266</v>
      </c>
      <c r="F238" s="5" t="s">
        <v>3578</v>
      </c>
      <c r="G238" s="5" t="s">
        <v>3170</v>
      </c>
      <c r="H238" s="1206" t="s">
        <v>3733</v>
      </c>
      <c r="I238" s="5" t="s">
        <v>3370</v>
      </c>
      <c r="J238" s="5" t="s">
        <v>3734</v>
      </c>
      <c r="K238" s="5" t="s">
        <v>3632</v>
      </c>
    </row>
    <row r="239" spans="1:11" x14ac:dyDescent="0.45">
      <c r="A239" s="5" t="s">
        <v>3624</v>
      </c>
      <c r="B239" s="5" t="s">
        <v>3625</v>
      </c>
      <c r="C239" s="1205">
        <v>46022.708333333336</v>
      </c>
      <c r="E239" s="5" t="s">
        <v>3266</v>
      </c>
      <c r="F239" s="5" t="s">
        <v>3578</v>
      </c>
      <c r="G239" s="5" t="s">
        <v>3170</v>
      </c>
      <c r="H239" s="1206" t="s">
        <v>3733</v>
      </c>
      <c r="I239" s="5" t="s">
        <v>3313</v>
      </c>
      <c r="J239" s="5" t="s">
        <v>3734</v>
      </c>
      <c r="K239" s="5" t="s">
        <v>3634</v>
      </c>
    </row>
    <row r="240" spans="1:11" x14ac:dyDescent="0.45">
      <c r="A240" s="5" t="s">
        <v>3624</v>
      </c>
      <c r="B240" s="5" t="s">
        <v>3625</v>
      </c>
      <c r="C240" s="1205">
        <v>46022.708333333336</v>
      </c>
      <c r="E240" s="5" t="s">
        <v>3266</v>
      </c>
      <c r="F240" s="5" t="s">
        <v>3578</v>
      </c>
      <c r="G240" s="5" t="s">
        <v>3170</v>
      </c>
      <c r="H240" s="1206" t="s">
        <v>160</v>
      </c>
      <c r="I240" s="5" t="s">
        <v>3372</v>
      </c>
      <c r="J240" s="5" t="s">
        <v>3735</v>
      </c>
      <c r="K240" s="5" t="s">
        <v>3632</v>
      </c>
    </row>
    <row r="241" spans="1:11" x14ac:dyDescent="0.45">
      <c r="A241" s="5" t="s">
        <v>3624</v>
      </c>
      <c r="B241" s="5" t="s">
        <v>3625</v>
      </c>
      <c r="C241" s="1205">
        <v>46022.708333333336</v>
      </c>
      <c r="E241" s="5" t="s">
        <v>3266</v>
      </c>
      <c r="F241" s="5" t="s">
        <v>3578</v>
      </c>
      <c r="G241" s="5" t="s">
        <v>3170</v>
      </c>
      <c r="H241" s="1206" t="s">
        <v>160</v>
      </c>
      <c r="I241" s="5" t="s">
        <v>3736</v>
      </c>
      <c r="J241" s="5" t="s">
        <v>3735</v>
      </c>
      <c r="K241" s="5" t="s">
        <v>3634</v>
      </c>
    </row>
    <row r="242" spans="1:11" x14ac:dyDescent="0.45">
      <c r="A242" s="5" t="s">
        <v>3624</v>
      </c>
      <c r="B242" s="5" t="s">
        <v>3625</v>
      </c>
      <c r="C242" s="1205">
        <v>46022.708333333336</v>
      </c>
      <c r="E242" s="5" t="s">
        <v>3266</v>
      </c>
      <c r="F242" s="5" t="s">
        <v>3578</v>
      </c>
      <c r="G242" s="5" t="s">
        <v>3170</v>
      </c>
      <c r="H242" s="1206" t="s">
        <v>162</v>
      </c>
      <c r="I242" s="5" t="s">
        <v>3374</v>
      </c>
      <c r="J242" s="5" t="s">
        <v>3737</v>
      </c>
      <c r="K242" s="5" t="s">
        <v>3632</v>
      </c>
    </row>
    <row r="243" spans="1:11" x14ac:dyDescent="0.45">
      <c r="A243" s="5" t="s">
        <v>3624</v>
      </c>
      <c r="B243" s="5" t="s">
        <v>3625</v>
      </c>
      <c r="C243" s="1205">
        <v>46022.708333333336</v>
      </c>
      <c r="E243" s="5" t="s">
        <v>3266</v>
      </c>
      <c r="F243" s="5" t="s">
        <v>3578</v>
      </c>
      <c r="G243" s="5" t="s">
        <v>3170</v>
      </c>
      <c r="H243" s="1206" t="s">
        <v>162</v>
      </c>
      <c r="I243" s="5" t="s">
        <v>3738</v>
      </c>
      <c r="J243" s="5" t="s">
        <v>3737</v>
      </c>
      <c r="K243" s="5" t="s">
        <v>3634</v>
      </c>
    </row>
    <row r="244" spans="1:11" x14ac:dyDescent="0.45">
      <c r="A244" s="5" t="s">
        <v>3624</v>
      </c>
      <c r="B244" s="5" t="s">
        <v>3625</v>
      </c>
      <c r="C244" s="1205">
        <v>46022.708333333336</v>
      </c>
      <c r="E244" s="5" t="s">
        <v>3266</v>
      </c>
      <c r="F244" s="5" t="s">
        <v>3578</v>
      </c>
      <c r="G244" s="5" t="s">
        <v>3170</v>
      </c>
      <c r="H244" s="1206" t="s">
        <v>163</v>
      </c>
      <c r="I244" s="5" t="s">
        <v>3376</v>
      </c>
      <c r="J244" s="5" t="s">
        <v>3739</v>
      </c>
      <c r="K244" s="5" t="s">
        <v>3632</v>
      </c>
    </row>
    <row r="245" spans="1:11" x14ac:dyDescent="0.45">
      <c r="A245" s="5" t="s">
        <v>3624</v>
      </c>
      <c r="B245" s="5" t="s">
        <v>3625</v>
      </c>
      <c r="C245" s="1205">
        <v>46022.708333333336</v>
      </c>
      <c r="E245" s="5" t="s">
        <v>3266</v>
      </c>
      <c r="F245" s="5" t="s">
        <v>3578</v>
      </c>
      <c r="G245" s="5" t="s">
        <v>3170</v>
      </c>
      <c r="H245" s="1206" t="s">
        <v>163</v>
      </c>
      <c r="I245" s="5" t="s">
        <v>3740</v>
      </c>
      <c r="J245" s="5" t="s">
        <v>3739</v>
      </c>
      <c r="K245" s="5" t="s">
        <v>3634</v>
      </c>
    </row>
    <row r="246" spans="1:11" x14ac:dyDescent="0.45">
      <c r="A246" s="5" t="s">
        <v>3624</v>
      </c>
      <c r="B246" s="5" t="s">
        <v>3625</v>
      </c>
      <c r="C246" s="1205">
        <v>46022.708333333336</v>
      </c>
      <c r="E246" s="5" t="s">
        <v>3266</v>
      </c>
      <c r="F246" s="5" t="s">
        <v>3578</v>
      </c>
      <c r="G246" s="5" t="s">
        <v>3170</v>
      </c>
      <c r="H246" s="1206" t="s">
        <v>3741</v>
      </c>
      <c r="I246" s="5" t="s">
        <v>3378</v>
      </c>
      <c r="J246" s="5" t="s">
        <v>3742</v>
      </c>
      <c r="K246" s="5" t="s">
        <v>3632</v>
      </c>
    </row>
    <row r="247" spans="1:11" x14ac:dyDescent="0.45">
      <c r="A247" s="5" t="s">
        <v>3624</v>
      </c>
      <c r="B247" s="5" t="s">
        <v>3625</v>
      </c>
      <c r="C247" s="1205">
        <v>46022.708333333336</v>
      </c>
      <c r="E247" s="5" t="s">
        <v>3266</v>
      </c>
      <c r="F247" s="5" t="s">
        <v>3578</v>
      </c>
      <c r="G247" s="5" t="s">
        <v>3170</v>
      </c>
      <c r="H247" s="1206" t="s">
        <v>3741</v>
      </c>
      <c r="I247" s="5" t="s">
        <v>3743</v>
      </c>
      <c r="J247" s="5" t="s">
        <v>3742</v>
      </c>
      <c r="K247" s="5" t="s">
        <v>3634</v>
      </c>
    </row>
    <row r="248" spans="1:11" x14ac:dyDescent="0.45">
      <c r="A248" s="5" t="s">
        <v>3624</v>
      </c>
      <c r="B248" s="5" t="s">
        <v>3625</v>
      </c>
      <c r="C248" s="1205">
        <v>46022.708333333336</v>
      </c>
      <c r="E248" s="5" t="s">
        <v>3266</v>
      </c>
      <c r="F248" s="5" t="s">
        <v>3578</v>
      </c>
      <c r="G248" s="5" t="s">
        <v>3170</v>
      </c>
      <c r="H248" s="1206" t="s">
        <v>3744</v>
      </c>
      <c r="I248" s="5" t="s">
        <v>3380</v>
      </c>
      <c r="J248" s="5" t="s">
        <v>3745</v>
      </c>
      <c r="K248" s="5" t="s">
        <v>3632</v>
      </c>
    </row>
    <row r="249" spans="1:11" x14ac:dyDescent="0.45">
      <c r="A249" s="5" t="s">
        <v>3624</v>
      </c>
      <c r="B249" s="5" t="s">
        <v>3625</v>
      </c>
      <c r="C249" s="1205">
        <v>46022.708333333336</v>
      </c>
      <c r="E249" s="5" t="s">
        <v>3266</v>
      </c>
      <c r="F249" s="5" t="s">
        <v>3578</v>
      </c>
      <c r="G249" s="5" t="s">
        <v>3170</v>
      </c>
      <c r="H249" s="1206" t="s">
        <v>3744</v>
      </c>
      <c r="I249" s="5" t="s">
        <v>3746</v>
      </c>
      <c r="J249" s="5" t="s">
        <v>3745</v>
      </c>
      <c r="K249" s="5" t="s">
        <v>3634</v>
      </c>
    </row>
    <row r="250" spans="1:11" x14ac:dyDescent="0.45">
      <c r="A250" s="5" t="s">
        <v>3624</v>
      </c>
      <c r="B250" s="5" t="s">
        <v>3625</v>
      </c>
      <c r="C250" s="1205">
        <v>46022.708333333336</v>
      </c>
      <c r="E250" s="5" t="s">
        <v>3266</v>
      </c>
      <c r="F250" s="5" t="s">
        <v>3578</v>
      </c>
      <c r="G250" s="5" t="s">
        <v>3170</v>
      </c>
      <c r="H250" s="1206" t="s">
        <v>3747</v>
      </c>
      <c r="I250" s="5" t="s">
        <v>3382</v>
      </c>
      <c r="J250" s="5" t="s">
        <v>3748</v>
      </c>
      <c r="K250" s="5" t="s">
        <v>3632</v>
      </c>
    </row>
    <row r="251" spans="1:11" x14ac:dyDescent="0.45">
      <c r="A251" s="5" t="s">
        <v>3624</v>
      </c>
      <c r="B251" s="5" t="s">
        <v>3625</v>
      </c>
      <c r="C251" s="1205">
        <v>46022.708333333336</v>
      </c>
      <c r="E251" s="5" t="s">
        <v>3266</v>
      </c>
      <c r="F251" s="5" t="s">
        <v>3578</v>
      </c>
      <c r="G251" s="5" t="s">
        <v>3170</v>
      </c>
      <c r="H251" s="1206" t="s">
        <v>3747</v>
      </c>
      <c r="I251" s="5" t="s">
        <v>3749</v>
      </c>
      <c r="J251" s="5" t="s">
        <v>3748</v>
      </c>
      <c r="K251" s="5" t="s">
        <v>3634</v>
      </c>
    </row>
    <row r="252" spans="1:11" x14ac:dyDescent="0.45">
      <c r="A252" s="5" t="s">
        <v>3624</v>
      </c>
      <c r="B252" s="5" t="s">
        <v>3625</v>
      </c>
      <c r="C252" s="1205">
        <v>46022.708333333336</v>
      </c>
      <c r="E252" s="5" t="s">
        <v>3266</v>
      </c>
      <c r="F252" s="5" t="s">
        <v>3578</v>
      </c>
      <c r="G252" s="5" t="s">
        <v>3170</v>
      </c>
      <c r="H252" s="1206" t="s">
        <v>3750</v>
      </c>
      <c r="I252" s="5" t="s">
        <v>3751</v>
      </c>
      <c r="J252" s="5" t="s">
        <v>3752</v>
      </c>
      <c r="K252" s="5" t="s">
        <v>3632</v>
      </c>
    </row>
    <row r="253" spans="1:11" x14ac:dyDescent="0.45">
      <c r="A253" s="5" t="s">
        <v>3624</v>
      </c>
      <c r="B253" s="5" t="s">
        <v>3625</v>
      </c>
      <c r="C253" s="1205">
        <v>46022.708333333336</v>
      </c>
      <c r="E253" s="5" t="s">
        <v>3266</v>
      </c>
      <c r="F253" s="5" t="s">
        <v>3578</v>
      </c>
      <c r="G253" s="5" t="s">
        <v>3170</v>
      </c>
      <c r="H253" s="1206" t="s">
        <v>3750</v>
      </c>
      <c r="I253" s="5" t="s">
        <v>3753</v>
      </c>
      <c r="J253" s="5" t="s">
        <v>3752</v>
      </c>
      <c r="K253" s="5" t="s">
        <v>3634</v>
      </c>
    </row>
    <row r="254" spans="1:11" x14ac:dyDescent="0.45">
      <c r="A254" s="5" t="s">
        <v>3624</v>
      </c>
      <c r="B254" s="5" t="s">
        <v>3625</v>
      </c>
      <c r="C254" s="1205">
        <v>46022.708333333336</v>
      </c>
      <c r="E254" s="5" t="s">
        <v>3266</v>
      </c>
      <c r="F254" s="5" t="s">
        <v>3578</v>
      </c>
      <c r="G254" s="5" t="s">
        <v>3170</v>
      </c>
      <c r="H254" s="1206" t="s">
        <v>3754</v>
      </c>
      <c r="I254" s="5" t="s">
        <v>3384</v>
      </c>
      <c r="J254" s="5" t="s">
        <v>3755</v>
      </c>
      <c r="K254" s="5" t="s">
        <v>3632</v>
      </c>
    </row>
    <row r="255" spans="1:11" x14ac:dyDescent="0.45">
      <c r="A255" s="5" t="s">
        <v>3624</v>
      </c>
      <c r="B255" s="5" t="s">
        <v>3625</v>
      </c>
      <c r="C255" s="1205">
        <v>46022.708333333336</v>
      </c>
      <c r="E255" s="5" t="s">
        <v>3266</v>
      </c>
      <c r="F255" s="5" t="s">
        <v>3578</v>
      </c>
      <c r="G255" s="5" t="s">
        <v>3170</v>
      </c>
      <c r="H255" s="1206" t="s">
        <v>3754</v>
      </c>
      <c r="I255" s="5" t="s">
        <v>3756</v>
      </c>
      <c r="J255" s="5" t="s">
        <v>3755</v>
      </c>
      <c r="K255" s="5" t="s">
        <v>3634</v>
      </c>
    </row>
    <row r="256" spans="1:11" x14ac:dyDescent="0.45">
      <c r="A256" s="5" t="s">
        <v>3624</v>
      </c>
      <c r="B256" s="5" t="s">
        <v>3625</v>
      </c>
      <c r="C256" s="1205">
        <v>46022.708333333336</v>
      </c>
      <c r="E256" s="5" t="s">
        <v>3266</v>
      </c>
      <c r="F256" s="5" t="s">
        <v>3578</v>
      </c>
      <c r="G256" s="5" t="s">
        <v>3170</v>
      </c>
      <c r="H256" s="1206" t="s">
        <v>3757</v>
      </c>
      <c r="I256" s="5" t="s">
        <v>3386</v>
      </c>
      <c r="J256" s="5" t="s">
        <v>3758</v>
      </c>
      <c r="K256" s="5" t="s">
        <v>3632</v>
      </c>
    </row>
    <row r="257" spans="1:11" x14ac:dyDescent="0.45">
      <c r="A257" s="5" t="s">
        <v>3624</v>
      </c>
      <c r="B257" s="5" t="s">
        <v>3625</v>
      </c>
      <c r="C257" s="1205">
        <v>46022.708333333336</v>
      </c>
      <c r="E257" s="5" t="s">
        <v>3266</v>
      </c>
      <c r="F257" s="5" t="s">
        <v>3578</v>
      </c>
      <c r="G257" s="5" t="s">
        <v>3170</v>
      </c>
      <c r="H257" s="1206" t="s">
        <v>3757</v>
      </c>
      <c r="I257" s="5" t="s">
        <v>3759</v>
      </c>
      <c r="J257" s="5" t="s">
        <v>3758</v>
      </c>
      <c r="K257" s="5" t="s">
        <v>3634</v>
      </c>
    </row>
    <row r="258" spans="1:11" x14ac:dyDescent="0.45">
      <c r="A258" s="5" t="s">
        <v>3624</v>
      </c>
      <c r="B258" s="5" t="s">
        <v>3625</v>
      </c>
      <c r="C258" s="1205">
        <v>46022.708333333336</v>
      </c>
      <c r="E258" s="5" t="s">
        <v>3266</v>
      </c>
      <c r="F258" s="5" t="s">
        <v>3578</v>
      </c>
      <c r="G258" s="5" t="s">
        <v>3170</v>
      </c>
      <c r="H258" s="1206" t="s">
        <v>3760</v>
      </c>
      <c r="I258" s="5" t="s">
        <v>3388</v>
      </c>
      <c r="J258" s="5" t="s">
        <v>3761</v>
      </c>
      <c r="K258" s="5" t="s">
        <v>3632</v>
      </c>
    </row>
    <row r="259" spans="1:11" x14ac:dyDescent="0.45">
      <c r="A259" s="5" t="s">
        <v>3624</v>
      </c>
      <c r="B259" s="5" t="s">
        <v>3625</v>
      </c>
      <c r="C259" s="1205">
        <v>46022.708333333336</v>
      </c>
      <c r="E259" s="5" t="s">
        <v>3266</v>
      </c>
      <c r="F259" s="5" t="s">
        <v>3578</v>
      </c>
      <c r="G259" s="5" t="s">
        <v>3170</v>
      </c>
      <c r="H259" s="1206" t="s">
        <v>3760</v>
      </c>
      <c r="I259" s="5" t="s">
        <v>3762</v>
      </c>
      <c r="J259" s="5" t="s">
        <v>3761</v>
      </c>
      <c r="K259" s="5" t="s">
        <v>3634</v>
      </c>
    </row>
    <row r="260" spans="1:11" x14ac:dyDescent="0.45">
      <c r="A260" s="5" t="s">
        <v>3624</v>
      </c>
      <c r="B260" s="5" t="s">
        <v>3625</v>
      </c>
      <c r="C260" s="1205">
        <v>46022.708333333336</v>
      </c>
      <c r="E260" s="5" t="s">
        <v>3266</v>
      </c>
      <c r="F260" s="5" t="s">
        <v>3578</v>
      </c>
      <c r="G260" s="5" t="s">
        <v>3170</v>
      </c>
      <c r="H260" s="1206" t="s">
        <v>3763</v>
      </c>
      <c r="I260" s="5" t="s">
        <v>3390</v>
      </c>
      <c r="J260" s="5" t="s">
        <v>3764</v>
      </c>
      <c r="K260" s="5" t="s">
        <v>3632</v>
      </c>
    </row>
    <row r="261" spans="1:11" x14ac:dyDescent="0.45">
      <c r="A261" s="5" t="s">
        <v>3624</v>
      </c>
      <c r="B261" s="5" t="s">
        <v>3625</v>
      </c>
      <c r="C261" s="1205">
        <v>46022.708333333336</v>
      </c>
      <c r="E261" s="5" t="s">
        <v>3266</v>
      </c>
      <c r="F261" s="5" t="s">
        <v>3578</v>
      </c>
      <c r="G261" s="5" t="s">
        <v>3170</v>
      </c>
      <c r="H261" s="1206" t="s">
        <v>3763</v>
      </c>
      <c r="I261" s="5" t="s">
        <v>3765</v>
      </c>
      <c r="J261" s="5" t="s">
        <v>3764</v>
      </c>
      <c r="K261" s="5" t="s">
        <v>3634</v>
      </c>
    </row>
    <row r="262" spans="1:11" x14ac:dyDescent="0.45">
      <c r="A262" s="5" t="s">
        <v>3624</v>
      </c>
      <c r="B262" s="5" t="s">
        <v>3625</v>
      </c>
      <c r="C262" s="1205">
        <v>46022.708333333336</v>
      </c>
      <c r="E262" s="5" t="s">
        <v>3266</v>
      </c>
      <c r="F262" s="5" t="s">
        <v>3578</v>
      </c>
      <c r="G262" s="5" t="s">
        <v>3170</v>
      </c>
      <c r="H262" s="1206" t="s">
        <v>3766</v>
      </c>
      <c r="I262" s="5" t="s">
        <v>3392</v>
      </c>
      <c r="J262" s="5" t="s">
        <v>3767</v>
      </c>
      <c r="K262" s="5" t="s">
        <v>3632</v>
      </c>
    </row>
    <row r="263" spans="1:11" x14ac:dyDescent="0.45">
      <c r="A263" s="5" t="s">
        <v>3624</v>
      </c>
      <c r="B263" s="5" t="s">
        <v>3625</v>
      </c>
      <c r="C263" s="1205">
        <v>46022.708333333336</v>
      </c>
      <c r="E263" s="5" t="s">
        <v>3266</v>
      </c>
      <c r="F263" s="5" t="s">
        <v>3578</v>
      </c>
      <c r="G263" s="5" t="s">
        <v>3170</v>
      </c>
      <c r="H263" s="1206" t="s">
        <v>3766</v>
      </c>
      <c r="I263" s="5" t="s">
        <v>3768</v>
      </c>
      <c r="J263" s="5" t="s">
        <v>3767</v>
      </c>
      <c r="K263" s="5" t="s">
        <v>3634</v>
      </c>
    </row>
    <row r="264" spans="1:11" x14ac:dyDescent="0.45">
      <c r="A264" s="5" t="s">
        <v>3624</v>
      </c>
      <c r="B264" s="5" t="s">
        <v>3625</v>
      </c>
      <c r="C264" s="1205">
        <v>46022.708333333336</v>
      </c>
      <c r="E264" s="5" t="s">
        <v>3266</v>
      </c>
      <c r="F264" s="5" t="s">
        <v>3578</v>
      </c>
      <c r="G264" s="5" t="s">
        <v>3170</v>
      </c>
      <c r="H264" s="1206" t="s">
        <v>3769</v>
      </c>
      <c r="I264" s="5" t="s">
        <v>3394</v>
      </c>
      <c r="J264" s="5" t="s">
        <v>3770</v>
      </c>
      <c r="K264" s="5" t="s">
        <v>3632</v>
      </c>
    </row>
    <row r="265" spans="1:11" x14ac:dyDescent="0.45">
      <c r="A265" s="5" t="s">
        <v>3624</v>
      </c>
      <c r="B265" s="5" t="s">
        <v>3625</v>
      </c>
      <c r="C265" s="1205">
        <v>46022.708333333336</v>
      </c>
      <c r="E265" s="5" t="s">
        <v>3266</v>
      </c>
      <c r="F265" s="5" t="s">
        <v>3578</v>
      </c>
      <c r="G265" s="5" t="s">
        <v>3170</v>
      </c>
      <c r="H265" s="1206" t="s">
        <v>3769</v>
      </c>
      <c r="I265" s="5" t="s">
        <v>3771</v>
      </c>
      <c r="J265" s="5" t="s">
        <v>3770</v>
      </c>
      <c r="K265" s="5" t="s">
        <v>3634</v>
      </c>
    </row>
    <row r="266" spans="1:11" x14ac:dyDescent="0.45">
      <c r="A266" s="5" t="s">
        <v>3624</v>
      </c>
      <c r="B266" s="5" t="s">
        <v>3625</v>
      </c>
      <c r="C266" s="1205">
        <v>46022.708333333336</v>
      </c>
      <c r="E266" s="5" t="s">
        <v>3266</v>
      </c>
      <c r="F266" s="5" t="s">
        <v>3578</v>
      </c>
      <c r="G266" s="5" t="s">
        <v>3170</v>
      </c>
      <c r="H266" s="1206" t="s">
        <v>3772</v>
      </c>
      <c r="I266" s="5" t="s">
        <v>3396</v>
      </c>
      <c r="J266" s="5" t="s">
        <v>3773</v>
      </c>
      <c r="K266" s="5" t="s">
        <v>3632</v>
      </c>
    </row>
    <row r="267" spans="1:11" x14ac:dyDescent="0.45">
      <c r="A267" s="5" t="s">
        <v>3624</v>
      </c>
      <c r="B267" s="5" t="s">
        <v>3625</v>
      </c>
      <c r="C267" s="1205">
        <v>46022.708333333336</v>
      </c>
      <c r="E267" s="5" t="s">
        <v>3266</v>
      </c>
      <c r="F267" s="5" t="s">
        <v>3578</v>
      </c>
      <c r="G267" s="5" t="s">
        <v>3170</v>
      </c>
      <c r="H267" s="1206" t="s">
        <v>3772</v>
      </c>
      <c r="I267" s="5" t="s">
        <v>3774</v>
      </c>
      <c r="J267" s="5" t="s">
        <v>3773</v>
      </c>
      <c r="K267" s="5" t="s">
        <v>3634</v>
      </c>
    </row>
    <row r="268" spans="1:11" x14ac:dyDescent="0.45">
      <c r="A268" s="5" t="s">
        <v>3624</v>
      </c>
      <c r="B268" s="5" t="s">
        <v>3625</v>
      </c>
      <c r="C268" s="1205">
        <v>46022.708333333336</v>
      </c>
      <c r="E268" s="5" t="s">
        <v>3266</v>
      </c>
      <c r="F268" s="5" t="s">
        <v>3578</v>
      </c>
      <c r="G268" s="5" t="s">
        <v>3170</v>
      </c>
      <c r="H268" s="1206" t="s">
        <v>3775</v>
      </c>
      <c r="I268" s="5" t="s">
        <v>3398</v>
      </c>
      <c r="J268" s="5" t="s">
        <v>3776</v>
      </c>
      <c r="K268" s="5" t="s">
        <v>3632</v>
      </c>
    </row>
    <row r="269" spans="1:11" x14ac:dyDescent="0.45">
      <c r="A269" s="5" t="s">
        <v>3624</v>
      </c>
      <c r="B269" s="5" t="s">
        <v>3625</v>
      </c>
      <c r="C269" s="1205">
        <v>46022.708333333336</v>
      </c>
      <c r="E269" s="5" t="s">
        <v>3266</v>
      </c>
      <c r="F269" s="5" t="s">
        <v>3578</v>
      </c>
      <c r="G269" s="5" t="s">
        <v>3170</v>
      </c>
      <c r="H269" s="1206" t="s">
        <v>3775</v>
      </c>
      <c r="I269" s="5" t="s">
        <v>3777</v>
      </c>
      <c r="J269" s="5" t="s">
        <v>3776</v>
      </c>
      <c r="K269" s="5" t="s">
        <v>3634</v>
      </c>
    </row>
    <row r="270" spans="1:11" x14ac:dyDescent="0.45">
      <c r="A270" s="5" t="s">
        <v>3624</v>
      </c>
      <c r="B270" s="5" t="s">
        <v>3625</v>
      </c>
      <c r="C270" s="1205">
        <v>46022.708333333336</v>
      </c>
      <c r="E270" s="5" t="s">
        <v>3266</v>
      </c>
      <c r="F270" s="5" t="s">
        <v>3578</v>
      </c>
      <c r="G270" s="5" t="s">
        <v>3170</v>
      </c>
      <c r="H270" s="1206" t="s">
        <v>3778</v>
      </c>
      <c r="I270" s="5" t="s">
        <v>3400</v>
      </c>
      <c r="J270" s="5" t="s">
        <v>3779</v>
      </c>
      <c r="K270" s="5" t="s">
        <v>3632</v>
      </c>
    </row>
    <row r="271" spans="1:11" x14ac:dyDescent="0.45">
      <c r="A271" s="5" t="s">
        <v>3624</v>
      </c>
      <c r="B271" s="5" t="s">
        <v>3625</v>
      </c>
      <c r="C271" s="1205">
        <v>46022.708333333336</v>
      </c>
      <c r="E271" s="5" t="s">
        <v>3266</v>
      </c>
      <c r="F271" s="5" t="s">
        <v>3578</v>
      </c>
      <c r="G271" s="5" t="s">
        <v>3170</v>
      </c>
      <c r="H271" s="1206" t="s">
        <v>3778</v>
      </c>
      <c r="I271" s="5" t="s">
        <v>3780</v>
      </c>
      <c r="J271" s="5" t="s">
        <v>3779</v>
      </c>
      <c r="K271" s="5" t="s">
        <v>3634</v>
      </c>
    </row>
    <row r="272" spans="1:11" x14ac:dyDescent="0.45">
      <c r="A272" s="5" t="s">
        <v>3624</v>
      </c>
      <c r="B272" s="5" t="s">
        <v>3625</v>
      </c>
      <c r="C272" s="1205">
        <v>46022.708333333336</v>
      </c>
      <c r="E272" s="5" t="s">
        <v>3266</v>
      </c>
      <c r="F272" s="5" t="s">
        <v>3578</v>
      </c>
      <c r="G272" s="5" t="s">
        <v>3170</v>
      </c>
      <c r="H272" s="1206" t="s">
        <v>3781</v>
      </c>
      <c r="I272" s="5" t="s">
        <v>3402</v>
      </c>
      <c r="J272" s="5" t="s">
        <v>3782</v>
      </c>
      <c r="K272" s="5" t="s">
        <v>3632</v>
      </c>
    </row>
    <row r="273" spans="1:11" x14ac:dyDescent="0.45">
      <c r="A273" s="5" t="s">
        <v>3624</v>
      </c>
      <c r="B273" s="5" t="s">
        <v>3625</v>
      </c>
      <c r="C273" s="1205">
        <v>46022.708333333336</v>
      </c>
      <c r="E273" s="5" t="s">
        <v>3266</v>
      </c>
      <c r="F273" s="5" t="s">
        <v>3578</v>
      </c>
      <c r="G273" s="5" t="s">
        <v>3170</v>
      </c>
      <c r="H273" s="1206" t="s">
        <v>3781</v>
      </c>
      <c r="I273" s="5" t="s">
        <v>3783</v>
      </c>
      <c r="J273" s="5" t="s">
        <v>3782</v>
      </c>
      <c r="K273" s="5" t="s">
        <v>3634</v>
      </c>
    </row>
    <row r="274" spans="1:11" x14ac:dyDescent="0.45">
      <c r="A274" s="5" t="s">
        <v>3624</v>
      </c>
      <c r="B274" s="5" t="s">
        <v>3625</v>
      </c>
      <c r="C274" s="1205">
        <v>46022.708333333336</v>
      </c>
      <c r="E274" s="5" t="s">
        <v>3266</v>
      </c>
      <c r="F274" s="5" t="s">
        <v>3578</v>
      </c>
      <c r="G274" s="5" t="s">
        <v>3170</v>
      </c>
      <c r="H274" s="1206" t="s">
        <v>3784</v>
      </c>
      <c r="I274" s="5" t="s">
        <v>3404</v>
      </c>
      <c r="J274" s="5" t="s">
        <v>3785</v>
      </c>
      <c r="K274" s="5" t="s">
        <v>3632</v>
      </c>
    </row>
    <row r="275" spans="1:11" x14ac:dyDescent="0.45">
      <c r="A275" s="5" t="s">
        <v>3624</v>
      </c>
      <c r="B275" s="5" t="s">
        <v>3625</v>
      </c>
      <c r="C275" s="1205">
        <v>46022.708333333336</v>
      </c>
      <c r="E275" s="5" t="s">
        <v>3266</v>
      </c>
      <c r="F275" s="5" t="s">
        <v>3578</v>
      </c>
      <c r="G275" s="5" t="s">
        <v>3170</v>
      </c>
      <c r="H275" s="1206" t="s">
        <v>3784</v>
      </c>
      <c r="I275" s="5" t="s">
        <v>3786</v>
      </c>
      <c r="J275" s="5" t="s">
        <v>3785</v>
      </c>
      <c r="K275" s="5" t="s">
        <v>3634</v>
      </c>
    </row>
    <row r="276" spans="1:11" x14ac:dyDescent="0.45">
      <c r="A276" s="5" t="s">
        <v>3624</v>
      </c>
      <c r="B276" s="5" t="s">
        <v>3625</v>
      </c>
      <c r="C276" s="1205">
        <v>46022.708333333336</v>
      </c>
      <c r="E276" s="5" t="s">
        <v>3266</v>
      </c>
      <c r="F276" s="5" t="s">
        <v>3578</v>
      </c>
      <c r="G276" s="5" t="s">
        <v>3170</v>
      </c>
      <c r="H276" s="1206" t="s">
        <v>3787</v>
      </c>
      <c r="I276" s="5" t="s">
        <v>3406</v>
      </c>
      <c r="J276" s="5" t="s">
        <v>3788</v>
      </c>
      <c r="K276" s="5" t="s">
        <v>3632</v>
      </c>
    </row>
    <row r="277" spans="1:11" x14ac:dyDescent="0.45">
      <c r="A277" s="5" t="s">
        <v>3624</v>
      </c>
      <c r="B277" s="5" t="s">
        <v>3625</v>
      </c>
      <c r="C277" s="1205">
        <v>46022.708333333336</v>
      </c>
      <c r="E277" s="5" t="s">
        <v>3266</v>
      </c>
      <c r="F277" s="5" t="s">
        <v>3578</v>
      </c>
      <c r="G277" s="5" t="s">
        <v>3170</v>
      </c>
      <c r="H277" s="1206" t="s">
        <v>3787</v>
      </c>
      <c r="I277" s="5" t="s">
        <v>3789</v>
      </c>
      <c r="J277" s="5" t="s">
        <v>3788</v>
      </c>
      <c r="K277" s="5" t="s">
        <v>3634</v>
      </c>
    </row>
    <row r="278" spans="1:11" x14ac:dyDescent="0.45">
      <c r="A278" s="5" t="s">
        <v>3624</v>
      </c>
      <c r="B278" s="5" t="s">
        <v>3625</v>
      </c>
      <c r="C278" s="1205">
        <v>46022.708333333336</v>
      </c>
      <c r="E278" s="5" t="s">
        <v>3266</v>
      </c>
      <c r="F278" s="5" t="s">
        <v>3578</v>
      </c>
      <c r="G278" s="5" t="s">
        <v>3170</v>
      </c>
      <c r="H278" s="1206" t="s">
        <v>3790</v>
      </c>
      <c r="I278" s="5" t="s">
        <v>3408</v>
      </c>
      <c r="J278" s="5" t="s">
        <v>3791</v>
      </c>
      <c r="K278" s="5" t="s">
        <v>3632</v>
      </c>
    </row>
    <row r="279" spans="1:11" x14ac:dyDescent="0.45">
      <c r="A279" s="5" t="s">
        <v>3624</v>
      </c>
      <c r="B279" s="5" t="s">
        <v>3625</v>
      </c>
      <c r="C279" s="1205">
        <v>46022.708333333336</v>
      </c>
      <c r="E279" s="5" t="s">
        <v>3266</v>
      </c>
      <c r="F279" s="5" t="s">
        <v>3578</v>
      </c>
      <c r="G279" s="5" t="s">
        <v>3170</v>
      </c>
      <c r="H279" s="1206" t="s">
        <v>3790</v>
      </c>
      <c r="I279" s="5" t="s">
        <v>3792</v>
      </c>
      <c r="J279" s="5" t="s">
        <v>3791</v>
      </c>
      <c r="K279" s="5" t="s">
        <v>3634</v>
      </c>
    </row>
    <row r="280" spans="1:11" x14ac:dyDescent="0.45">
      <c r="A280" s="5" t="s">
        <v>3624</v>
      </c>
      <c r="B280" s="5" t="s">
        <v>3625</v>
      </c>
      <c r="C280" s="1205">
        <v>46022.708333333336</v>
      </c>
      <c r="E280" s="5" t="s">
        <v>3266</v>
      </c>
      <c r="F280" s="5" t="s">
        <v>3578</v>
      </c>
      <c r="G280" s="5" t="s">
        <v>3170</v>
      </c>
      <c r="H280" s="1206" t="s">
        <v>3793</v>
      </c>
      <c r="I280" s="5" t="s">
        <v>3410</v>
      </c>
      <c r="J280" s="5" t="s">
        <v>3794</v>
      </c>
      <c r="K280" s="5" t="s">
        <v>3632</v>
      </c>
    </row>
    <row r="281" spans="1:11" x14ac:dyDescent="0.45">
      <c r="A281" s="5" t="s">
        <v>3624</v>
      </c>
      <c r="B281" s="5" t="s">
        <v>3625</v>
      </c>
      <c r="C281" s="1205">
        <v>46022.708333333336</v>
      </c>
      <c r="E281" s="5" t="s">
        <v>3266</v>
      </c>
      <c r="F281" s="5" t="s">
        <v>3578</v>
      </c>
      <c r="G281" s="5" t="s">
        <v>3170</v>
      </c>
      <c r="H281" s="1206" t="s">
        <v>3793</v>
      </c>
      <c r="I281" s="5" t="s">
        <v>3795</v>
      </c>
      <c r="J281" s="5" t="s">
        <v>3794</v>
      </c>
      <c r="K281" s="5" t="s">
        <v>3634</v>
      </c>
    </row>
    <row r="282" spans="1:11" x14ac:dyDescent="0.45">
      <c r="A282" s="5" t="s">
        <v>3624</v>
      </c>
      <c r="B282" s="5" t="s">
        <v>3625</v>
      </c>
      <c r="C282" s="1205">
        <v>46022.708333333336</v>
      </c>
      <c r="E282" s="5" t="s">
        <v>3266</v>
      </c>
      <c r="F282" s="5" t="s">
        <v>3578</v>
      </c>
      <c r="G282" s="5" t="s">
        <v>3170</v>
      </c>
      <c r="H282" s="1206" t="s">
        <v>3796</v>
      </c>
      <c r="I282" s="5" t="s">
        <v>3412</v>
      </c>
      <c r="J282" s="5" t="s">
        <v>3797</v>
      </c>
      <c r="K282" s="5" t="s">
        <v>3632</v>
      </c>
    </row>
    <row r="283" spans="1:11" x14ac:dyDescent="0.45">
      <c r="A283" s="5" t="s">
        <v>3624</v>
      </c>
      <c r="B283" s="5" t="s">
        <v>3625</v>
      </c>
      <c r="C283" s="1205">
        <v>46022.708333333336</v>
      </c>
      <c r="E283" s="5" t="s">
        <v>3266</v>
      </c>
      <c r="F283" s="5" t="s">
        <v>3578</v>
      </c>
      <c r="G283" s="5" t="s">
        <v>3170</v>
      </c>
      <c r="H283" s="1206" t="s">
        <v>3796</v>
      </c>
      <c r="I283" s="5" t="s">
        <v>3798</v>
      </c>
      <c r="J283" s="5" t="s">
        <v>3797</v>
      </c>
      <c r="K283" s="5" t="s">
        <v>3634</v>
      </c>
    </row>
    <row r="284" spans="1:11" x14ac:dyDescent="0.45">
      <c r="A284" s="5" t="s">
        <v>3624</v>
      </c>
      <c r="B284" s="5" t="s">
        <v>3625</v>
      </c>
      <c r="C284" s="1205">
        <v>46022.708333333336</v>
      </c>
      <c r="E284" s="5" t="s">
        <v>3266</v>
      </c>
      <c r="F284" s="5" t="s">
        <v>3578</v>
      </c>
      <c r="G284" s="5" t="s">
        <v>3170</v>
      </c>
      <c r="H284" s="1206" t="s">
        <v>3799</v>
      </c>
      <c r="I284" s="5" t="s">
        <v>3414</v>
      </c>
      <c r="J284" s="5" t="s">
        <v>3800</v>
      </c>
      <c r="K284" s="5" t="s">
        <v>3632</v>
      </c>
    </row>
    <row r="285" spans="1:11" x14ac:dyDescent="0.45">
      <c r="A285" s="5" t="s">
        <v>3624</v>
      </c>
      <c r="B285" s="5" t="s">
        <v>3625</v>
      </c>
      <c r="C285" s="1205">
        <v>46022.708333333336</v>
      </c>
      <c r="E285" s="5" t="s">
        <v>3266</v>
      </c>
      <c r="F285" s="5" t="s">
        <v>3578</v>
      </c>
      <c r="G285" s="5" t="s">
        <v>3170</v>
      </c>
      <c r="H285" s="1206" t="s">
        <v>3799</v>
      </c>
      <c r="I285" s="5" t="s">
        <v>3801</v>
      </c>
      <c r="J285" s="5" t="s">
        <v>3800</v>
      </c>
      <c r="K285" s="5" t="s">
        <v>3634</v>
      </c>
    </row>
    <row r="286" spans="1:11" x14ac:dyDescent="0.45">
      <c r="A286" s="5" t="s">
        <v>3624</v>
      </c>
      <c r="B286" s="5" t="s">
        <v>3625</v>
      </c>
      <c r="C286" s="1205">
        <v>46022.708333333336</v>
      </c>
      <c r="E286" s="5" t="s">
        <v>3266</v>
      </c>
      <c r="F286" s="5" t="s">
        <v>3578</v>
      </c>
      <c r="G286" s="5" t="s">
        <v>3170</v>
      </c>
      <c r="H286" s="1206" t="s">
        <v>3802</v>
      </c>
      <c r="I286" s="5" t="s">
        <v>3803</v>
      </c>
      <c r="J286" s="5" t="s">
        <v>3804</v>
      </c>
      <c r="K286" s="5" t="s">
        <v>3632</v>
      </c>
    </row>
    <row r="287" spans="1:11" x14ac:dyDescent="0.45">
      <c r="A287" s="5" t="s">
        <v>3624</v>
      </c>
      <c r="B287" s="5" t="s">
        <v>3625</v>
      </c>
      <c r="C287" s="1205">
        <v>46022.708333333336</v>
      </c>
      <c r="E287" s="5" t="s">
        <v>3266</v>
      </c>
      <c r="F287" s="5" t="s">
        <v>3578</v>
      </c>
      <c r="G287" s="5" t="s">
        <v>3170</v>
      </c>
      <c r="H287" s="1206" t="s">
        <v>3802</v>
      </c>
      <c r="I287" s="5" t="s">
        <v>3805</v>
      </c>
      <c r="J287" s="5" t="s">
        <v>3804</v>
      </c>
      <c r="K287" s="5" t="s">
        <v>3634</v>
      </c>
    </row>
    <row r="288" spans="1:11" x14ac:dyDescent="0.45">
      <c r="A288" s="5" t="s">
        <v>3624</v>
      </c>
      <c r="B288" s="5" t="s">
        <v>3625</v>
      </c>
      <c r="C288" s="1205">
        <v>46022.708333333336</v>
      </c>
      <c r="E288" s="5" t="s">
        <v>3266</v>
      </c>
      <c r="F288" s="5" t="s">
        <v>3578</v>
      </c>
      <c r="G288" s="5" t="s">
        <v>3170</v>
      </c>
      <c r="H288" s="1206" t="s">
        <v>3806</v>
      </c>
      <c r="I288" s="5" t="s">
        <v>3416</v>
      </c>
      <c r="J288" s="5" t="s">
        <v>3807</v>
      </c>
      <c r="K288" s="5" t="s">
        <v>3632</v>
      </c>
    </row>
    <row r="289" spans="1:11" x14ac:dyDescent="0.45">
      <c r="A289" s="5" t="s">
        <v>3624</v>
      </c>
      <c r="B289" s="5" t="s">
        <v>3625</v>
      </c>
      <c r="C289" s="1205">
        <v>46022.708333333336</v>
      </c>
      <c r="E289" s="5" t="s">
        <v>3266</v>
      </c>
      <c r="F289" s="5" t="s">
        <v>3578</v>
      </c>
      <c r="G289" s="5" t="s">
        <v>3170</v>
      </c>
      <c r="H289" s="1206" t="s">
        <v>3806</v>
      </c>
      <c r="I289" s="5" t="s">
        <v>3808</v>
      </c>
      <c r="J289" s="5" t="s">
        <v>3807</v>
      </c>
      <c r="K289" s="5" t="s">
        <v>3634</v>
      </c>
    </row>
    <row r="290" spans="1:11" x14ac:dyDescent="0.45">
      <c r="A290" s="5" t="s">
        <v>3624</v>
      </c>
      <c r="B290" s="5" t="s">
        <v>3625</v>
      </c>
      <c r="C290" s="1205">
        <v>46022.708333333336</v>
      </c>
      <c r="E290" s="5" t="s">
        <v>3266</v>
      </c>
      <c r="F290" s="5" t="s">
        <v>3578</v>
      </c>
      <c r="G290" s="5" t="s">
        <v>3170</v>
      </c>
      <c r="H290" s="1206" t="s">
        <v>3809</v>
      </c>
      <c r="I290" s="5" t="s">
        <v>3418</v>
      </c>
      <c r="J290" s="5" t="s">
        <v>3810</v>
      </c>
      <c r="K290" s="5" t="s">
        <v>3632</v>
      </c>
    </row>
    <row r="291" spans="1:11" x14ac:dyDescent="0.45">
      <c r="A291" s="5" t="s">
        <v>3624</v>
      </c>
      <c r="B291" s="5" t="s">
        <v>3625</v>
      </c>
      <c r="C291" s="1205">
        <v>46022.708333333336</v>
      </c>
      <c r="E291" s="5" t="s">
        <v>3266</v>
      </c>
      <c r="F291" s="5" t="s">
        <v>3578</v>
      </c>
      <c r="G291" s="5" t="s">
        <v>3170</v>
      </c>
      <c r="H291" s="1206" t="s">
        <v>3809</v>
      </c>
      <c r="I291" s="5" t="s">
        <v>3811</v>
      </c>
      <c r="J291" s="5" t="s">
        <v>3810</v>
      </c>
      <c r="K291" s="5" t="s">
        <v>3634</v>
      </c>
    </row>
    <row r="292" spans="1:11" x14ac:dyDescent="0.45">
      <c r="A292" s="5" t="s">
        <v>3624</v>
      </c>
      <c r="B292" s="5" t="s">
        <v>3625</v>
      </c>
      <c r="C292" s="1205">
        <v>46022.708333333336</v>
      </c>
      <c r="E292" s="5" t="s">
        <v>3266</v>
      </c>
      <c r="F292" s="5" t="s">
        <v>3578</v>
      </c>
      <c r="G292" s="5" t="s">
        <v>3170</v>
      </c>
      <c r="H292" s="1206" t="s">
        <v>3812</v>
      </c>
      <c r="I292" s="5" t="s">
        <v>3813</v>
      </c>
      <c r="J292" s="5" t="s">
        <v>3814</v>
      </c>
      <c r="K292" s="5" t="s">
        <v>3632</v>
      </c>
    </row>
    <row r="293" spans="1:11" x14ac:dyDescent="0.45">
      <c r="A293" s="5" t="s">
        <v>3624</v>
      </c>
      <c r="B293" s="5" t="s">
        <v>3625</v>
      </c>
      <c r="C293" s="1205">
        <v>46022.708333333336</v>
      </c>
      <c r="E293" s="5" t="s">
        <v>3266</v>
      </c>
      <c r="F293" s="5" t="s">
        <v>3578</v>
      </c>
      <c r="G293" s="5" t="s">
        <v>3170</v>
      </c>
      <c r="H293" s="1206" t="s">
        <v>3812</v>
      </c>
      <c r="I293" s="5" t="s">
        <v>3815</v>
      </c>
      <c r="J293" s="5" t="s">
        <v>3814</v>
      </c>
      <c r="K293" s="5" t="s">
        <v>3634</v>
      </c>
    </row>
    <row r="294" spans="1:11" x14ac:dyDescent="0.45">
      <c r="A294" s="5" t="s">
        <v>3624</v>
      </c>
      <c r="B294" s="5" t="s">
        <v>3625</v>
      </c>
      <c r="C294" s="1205">
        <v>46022.708333333336</v>
      </c>
      <c r="E294" s="5" t="s">
        <v>3266</v>
      </c>
      <c r="F294" s="5" t="s">
        <v>3578</v>
      </c>
      <c r="G294" s="5" t="s">
        <v>3170</v>
      </c>
      <c r="H294" s="1206" t="s">
        <v>3816</v>
      </c>
      <c r="I294" s="5" t="s">
        <v>3420</v>
      </c>
      <c r="J294" s="5" t="s">
        <v>3817</v>
      </c>
      <c r="K294" s="5" t="s">
        <v>3632</v>
      </c>
    </row>
    <row r="295" spans="1:11" x14ac:dyDescent="0.45">
      <c r="A295" s="5" t="s">
        <v>3624</v>
      </c>
      <c r="B295" s="5" t="s">
        <v>3625</v>
      </c>
      <c r="C295" s="1205">
        <v>46022.708333333336</v>
      </c>
      <c r="E295" s="5" t="s">
        <v>3266</v>
      </c>
      <c r="F295" s="5" t="s">
        <v>3578</v>
      </c>
      <c r="G295" s="5" t="s">
        <v>3170</v>
      </c>
      <c r="H295" s="1206" t="s">
        <v>3816</v>
      </c>
      <c r="I295" s="5" t="s">
        <v>3818</v>
      </c>
      <c r="J295" s="5" t="s">
        <v>3817</v>
      </c>
      <c r="K295" s="5" t="s">
        <v>3634</v>
      </c>
    </row>
    <row r="296" spans="1:11" x14ac:dyDescent="0.45">
      <c r="A296" s="5" t="s">
        <v>3624</v>
      </c>
      <c r="B296" s="5" t="s">
        <v>3625</v>
      </c>
      <c r="C296" s="1205">
        <v>46022.708333333336</v>
      </c>
      <c r="E296" s="5" t="s">
        <v>3266</v>
      </c>
      <c r="F296" s="5" t="s">
        <v>3578</v>
      </c>
      <c r="G296" s="5" t="s">
        <v>3170</v>
      </c>
      <c r="H296" s="1206" t="s">
        <v>3819</v>
      </c>
      <c r="I296" s="5" t="s">
        <v>3422</v>
      </c>
      <c r="J296" s="5" t="s">
        <v>3820</v>
      </c>
      <c r="K296" s="5" t="s">
        <v>3632</v>
      </c>
    </row>
    <row r="297" spans="1:11" x14ac:dyDescent="0.45">
      <c r="A297" s="5" t="s">
        <v>3624</v>
      </c>
      <c r="B297" s="5" t="s">
        <v>3625</v>
      </c>
      <c r="C297" s="1205">
        <v>46022.708333333336</v>
      </c>
      <c r="E297" s="5" t="s">
        <v>3266</v>
      </c>
      <c r="F297" s="5" t="s">
        <v>3578</v>
      </c>
      <c r="G297" s="5" t="s">
        <v>3170</v>
      </c>
      <c r="H297" s="1206" t="s">
        <v>3819</v>
      </c>
      <c r="I297" s="5" t="s">
        <v>3821</v>
      </c>
      <c r="J297" s="5" t="s">
        <v>3820</v>
      </c>
      <c r="K297" s="5" t="s">
        <v>3634</v>
      </c>
    </row>
    <row r="298" spans="1:11" x14ac:dyDescent="0.45">
      <c r="A298" s="5" t="s">
        <v>3624</v>
      </c>
      <c r="B298" s="5" t="s">
        <v>3625</v>
      </c>
      <c r="C298" s="1205">
        <v>46022.708333333336</v>
      </c>
      <c r="E298" s="5" t="s">
        <v>3266</v>
      </c>
      <c r="F298" s="5" t="s">
        <v>3578</v>
      </c>
      <c r="G298" s="5" t="s">
        <v>3170</v>
      </c>
      <c r="H298" s="1206" t="s">
        <v>3822</v>
      </c>
      <c r="I298" s="5" t="s">
        <v>3424</v>
      </c>
      <c r="J298" s="5" t="s">
        <v>3823</v>
      </c>
      <c r="K298" s="5" t="s">
        <v>3632</v>
      </c>
    </row>
    <row r="299" spans="1:11" x14ac:dyDescent="0.45">
      <c r="A299" s="5" t="s">
        <v>3624</v>
      </c>
      <c r="B299" s="5" t="s">
        <v>3625</v>
      </c>
      <c r="C299" s="1205">
        <v>46022.708333333336</v>
      </c>
      <c r="E299" s="5" t="s">
        <v>3266</v>
      </c>
      <c r="F299" s="5" t="s">
        <v>3578</v>
      </c>
      <c r="G299" s="5" t="s">
        <v>3170</v>
      </c>
      <c r="H299" s="1206" t="s">
        <v>3822</v>
      </c>
      <c r="I299" s="5" t="s">
        <v>3824</v>
      </c>
      <c r="J299" s="5" t="s">
        <v>3823</v>
      </c>
      <c r="K299" s="5" t="s">
        <v>3634</v>
      </c>
    </row>
    <row r="300" spans="1:11" x14ac:dyDescent="0.45">
      <c r="A300" s="5" t="s">
        <v>3624</v>
      </c>
      <c r="B300" s="5" t="s">
        <v>3625</v>
      </c>
      <c r="C300" s="1205">
        <v>46022.708333333336</v>
      </c>
      <c r="E300" s="5" t="s">
        <v>3266</v>
      </c>
      <c r="F300" s="5" t="s">
        <v>3578</v>
      </c>
      <c r="G300" s="5" t="s">
        <v>3170</v>
      </c>
      <c r="H300" s="1206" t="s">
        <v>3825</v>
      </c>
      <c r="I300" s="5" t="s">
        <v>3826</v>
      </c>
      <c r="J300" s="5" t="s">
        <v>3827</v>
      </c>
      <c r="K300" s="5" t="s">
        <v>3632</v>
      </c>
    </row>
    <row r="301" spans="1:11" x14ac:dyDescent="0.45">
      <c r="A301" s="5" t="s">
        <v>3624</v>
      </c>
      <c r="B301" s="5" t="s">
        <v>3625</v>
      </c>
      <c r="C301" s="1205">
        <v>46022.708333333336</v>
      </c>
      <c r="E301" s="5" t="s">
        <v>3266</v>
      </c>
      <c r="F301" s="5" t="s">
        <v>3578</v>
      </c>
      <c r="G301" s="5" t="s">
        <v>3170</v>
      </c>
      <c r="H301" s="1206" t="s">
        <v>3825</v>
      </c>
      <c r="I301" s="5" t="s">
        <v>3828</v>
      </c>
      <c r="J301" s="5" t="s">
        <v>3827</v>
      </c>
      <c r="K301" s="5" t="s">
        <v>3634</v>
      </c>
    </row>
    <row r="302" spans="1:11" x14ac:dyDescent="0.45">
      <c r="A302" s="5" t="s">
        <v>3624</v>
      </c>
      <c r="B302" s="5" t="s">
        <v>3625</v>
      </c>
      <c r="C302" s="1205">
        <v>46022.708333333336</v>
      </c>
      <c r="E302" s="5" t="s">
        <v>3266</v>
      </c>
      <c r="F302" s="5" t="s">
        <v>3578</v>
      </c>
      <c r="G302" s="5" t="s">
        <v>3170</v>
      </c>
      <c r="H302" s="1206" t="s">
        <v>3829</v>
      </c>
      <c r="I302" s="5" t="s">
        <v>3426</v>
      </c>
      <c r="J302" s="5" t="s">
        <v>3830</v>
      </c>
      <c r="K302" s="5" t="s">
        <v>3632</v>
      </c>
    </row>
    <row r="303" spans="1:11" x14ac:dyDescent="0.45">
      <c r="A303" s="5" t="s">
        <v>3624</v>
      </c>
      <c r="B303" s="5" t="s">
        <v>3625</v>
      </c>
      <c r="C303" s="1205">
        <v>46022.708333333336</v>
      </c>
      <c r="E303" s="5" t="s">
        <v>3266</v>
      </c>
      <c r="F303" s="5" t="s">
        <v>3578</v>
      </c>
      <c r="G303" s="5" t="s">
        <v>3170</v>
      </c>
      <c r="H303" s="1206" t="s">
        <v>3829</v>
      </c>
      <c r="I303" s="5" t="s">
        <v>3831</v>
      </c>
      <c r="J303" s="5" t="s">
        <v>3830</v>
      </c>
      <c r="K303" s="5" t="s">
        <v>3634</v>
      </c>
    </row>
    <row r="304" spans="1:11" x14ac:dyDescent="0.45">
      <c r="A304" s="5" t="s">
        <v>3624</v>
      </c>
      <c r="B304" s="5" t="s">
        <v>3625</v>
      </c>
      <c r="C304" s="1205">
        <v>46022.708333333336</v>
      </c>
      <c r="E304" s="5" t="s">
        <v>3266</v>
      </c>
      <c r="F304" s="5" t="s">
        <v>3578</v>
      </c>
      <c r="G304" s="5" t="s">
        <v>3170</v>
      </c>
      <c r="H304" s="1206" t="s">
        <v>3832</v>
      </c>
      <c r="I304" s="5" t="s">
        <v>3428</v>
      </c>
      <c r="J304" s="5" t="s">
        <v>3833</v>
      </c>
      <c r="K304" s="5" t="s">
        <v>3632</v>
      </c>
    </row>
    <row r="305" spans="1:11" x14ac:dyDescent="0.45">
      <c r="A305" s="5" t="s">
        <v>3624</v>
      </c>
      <c r="B305" s="5" t="s">
        <v>3625</v>
      </c>
      <c r="C305" s="1205">
        <v>46022.708333333336</v>
      </c>
      <c r="E305" s="5" t="s">
        <v>3266</v>
      </c>
      <c r="F305" s="5" t="s">
        <v>3578</v>
      </c>
      <c r="G305" s="5" t="s">
        <v>3170</v>
      </c>
      <c r="H305" s="1206" t="s">
        <v>3832</v>
      </c>
      <c r="I305" s="5" t="s">
        <v>3834</v>
      </c>
      <c r="J305" s="5" t="s">
        <v>3833</v>
      </c>
      <c r="K305" s="5" t="s">
        <v>3634</v>
      </c>
    </row>
    <row r="306" spans="1:11" x14ac:dyDescent="0.45">
      <c r="A306" s="5" t="s">
        <v>3624</v>
      </c>
      <c r="B306" s="5" t="s">
        <v>3625</v>
      </c>
      <c r="C306" s="1205">
        <v>46022.708333333336</v>
      </c>
      <c r="E306" s="5" t="s">
        <v>3266</v>
      </c>
      <c r="F306" s="5" t="s">
        <v>3578</v>
      </c>
      <c r="G306" s="5" t="s">
        <v>3170</v>
      </c>
      <c r="H306" s="1206" t="s">
        <v>3835</v>
      </c>
      <c r="I306" s="5" t="s">
        <v>3430</v>
      </c>
      <c r="J306" s="5" t="s">
        <v>3836</v>
      </c>
      <c r="K306" s="5" t="s">
        <v>3632</v>
      </c>
    </row>
    <row r="307" spans="1:11" x14ac:dyDescent="0.45">
      <c r="A307" s="5" t="s">
        <v>3624</v>
      </c>
      <c r="B307" s="5" t="s">
        <v>3625</v>
      </c>
      <c r="C307" s="1205">
        <v>46022.708333333336</v>
      </c>
      <c r="E307" s="5" t="s">
        <v>3266</v>
      </c>
      <c r="F307" s="5" t="s">
        <v>3578</v>
      </c>
      <c r="G307" s="5" t="s">
        <v>3170</v>
      </c>
      <c r="H307" s="1206" t="s">
        <v>3835</v>
      </c>
      <c r="I307" s="5" t="s">
        <v>3837</v>
      </c>
      <c r="J307" s="5" t="s">
        <v>3836</v>
      </c>
      <c r="K307" s="5" t="s">
        <v>3634</v>
      </c>
    </row>
    <row r="308" spans="1:11" x14ac:dyDescent="0.45">
      <c r="A308" s="5" t="s">
        <v>3624</v>
      </c>
      <c r="B308" s="5" t="s">
        <v>3625</v>
      </c>
      <c r="C308" s="1205">
        <v>46022.708333333336</v>
      </c>
      <c r="E308" s="5" t="s">
        <v>3266</v>
      </c>
      <c r="F308" s="5" t="s">
        <v>3578</v>
      </c>
      <c r="G308" s="5" t="s">
        <v>3170</v>
      </c>
      <c r="H308" s="1206" t="s">
        <v>3838</v>
      </c>
      <c r="I308" s="5" t="s">
        <v>3432</v>
      </c>
      <c r="J308" s="5" t="s">
        <v>3839</v>
      </c>
      <c r="K308" s="5" t="s">
        <v>3632</v>
      </c>
    </row>
    <row r="309" spans="1:11" x14ac:dyDescent="0.45">
      <c r="A309" s="5" t="s">
        <v>3624</v>
      </c>
      <c r="B309" s="5" t="s">
        <v>3625</v>
      </c>
      <c r="C309" s="1205">
        <v>46022.708333333336</v>
      </c>
      <c r="E309" s="5" t="s">
        <v>3266</v>
      </c>
      <c r="F309" s="5" t="s">
        <v>3578</v>
      </c>
      <c r="G309" s="5" t="s">
        <v>3170</v>
      </c>
      <c r="H309" s="1206" t="s">
        <v>3838</v>
      </c>
      <c r="I309" s="5" t="s">
        <v>3840</v>
      </c>
      <c r="J309" s="5" t="s">
        <v>3839</v>
      </c>
      <c r="K309" s="5" t="s">
        <v>3634</v>
      </c>
    </row>
    <row r="310" spans="1:11" x14ac:dyDescent="0.45">
      <c r="A310" s="5" t="s">
        <v>3624</v>
      </c>
      <c r="B310" s="5" t="s">
        <v>3625</v>
      </c>
      <c r="C310" s="1205">
        <v>46022.708333333336</v>
      </c>
      <c r="E310" s="5" t="s">
        <v>3266</v>
      </c>
      <c r="F310" s="5" t="s">
        <v>3578</v>
      </c>
      <c r="G310" s="5" t="s">
        <v>3170</v>
      </c>
      <c r="H310" s="1206" t="s">
        <v>3841</v>
      </c>
      <c r="I310" s="5" t="s">
        <v>3434</v>
      </c>
      <c r="J310" s="5" t="s">
        <v>3842</v>
      </c>
      <c r="K310" s="5" t="s">
        <v>3632</v>
      </c>
    </row>
    <row r="311" spans="1:11" x14ac:dyDescent="0.45">
      <c r="A311" s="5" t="s">
        <v>3624</v>
      </c>
      <c r="B311" s="5" t="s">
        <v>3625</v>
      </c>
      <c r="C311" s="1205">
        <v>46022.708333333336</v>
      </c>
      <c r="E311" s="5" t="s">
        <v>3266</v>
      </c>
      <c r="F311" s="5" t="s">
        <v>3578</v>
      </c>
      <c r="G311" s="5" t="s">
        <v>3170</v>
      </c>
      <c r="H311" s="1206" t="s">
        <v>3841</v>
      </c>
      <c r="I311" s="5" t="s">
        <v>3843</v>
      </c>
      <c r="J311" s="5" t="s">
        <v>3842</v>
      </c>
      <c r="K311" s="5" t="s">
        <v>3634</v>
      </c>
    </row>
    <row r="312" spans="1:11" x14ac:dyDescent="0.45">
      <c r="A312" s="5" t="s">
        <v>3624</v>
      </c>
      <c r="B312" s="5" t="s">
        <v>3625</v>
      </c>
      <c r="C312" s="1205">
        <v>46022.708333333336</v>
      </c>
      <c r="E312" s="5" t="s">
        <v>3266</v>
      </c>
      <c r="F312" s="5" t="s">
        <v>3578</v>
      </c>
      <c r="G312" s="5" t="s">
        <v>3170</v>
      </c>
      <c r="H312" s="1206" t="s">
        <v>3844</v>
      </c>
      <c r="I312" s="5" t="s">
        <v>3845</v>
      </c>
      <c r="J312" s="5" t="s">
        <v>3846</v>
      </c>
      <c r="K312" s="5" t="s">
        <v>3632</v>
      </c>
    </row>
    <row r="313" spans="1:11" x14ac:dyDescent="0.45">
      <c r="A313" s="5" t="s">
        <v>3624</v>
      </c>
      <c r="B313" s="5" t="s">
        <v>3625</v>
      </c>
      <c r="C313" s="1205">
        <v>46022.708333333336</v>
      </c>
      <c r="E313" s="5" t="s">
        <v>3266</v>
      </c>
      <c r="F313" s="5" t="s">
        <v>3578</v>
      </c>
      <c r="G313" s="5" t="s">
        <v>3170</v>
      </c>
      <c r="H313" s="1206" t="s">
        <v>3844</v>
      </c>
      <c r="I313" s="5" t="s">
        <v>3847</v>
      </c>
      <c r="J313" s="5" t="s">
        <v>3846</v>
      </c>
      <c r="K313" s="5" t="s">
        <v>3634</v>
      </c>
    </row>
    <row r="314" spans="1:11" x14ac:dyDescent="0.45">
      <c r="A314" s="5" t="s">
        <v>3624</v>
      </c>
      <c r="B314" s="5" t="s">
        <v>3625</v>
      </c>
      <c r="C314" s="1205">
        <v>46022.708333333336</v>
      </c>
      <c r="E314" s="5" t="s">
        <v>3266</v>
      </c>
      <c r="F314" s="5" t="s">
        <v>3578</v>
      </c>
      <c r="G314" s="5" t="s">
        <v>3170</v>
      </c>
      <c r="H314" s="1206" t="s">
        <v>3848</v>
      </c>
      <c r="I314" s="5" t="s">
        <v>3849</v>
      </c>
      <c r="J314" s="5" t="s">
        <v>3850</v>
      </c>
      <c r="K314" s="5" t="s">
        <v>3632</v>
      </c>
    </row>
    <row r="315" spans="1:11" x14ac:dyDescent="0.45">
      <c r="A315" s="5" t="s">
        <v>3624</v>
      </c>
      <c r="B315" s="5" t="s">
        <v>3625</v>
      </c>
      <c r="C315" s="1205">
        <v>46022.708333333336</v>
      </c>
      <c r="E315" s="5" t="s">
        <v>3266</v>
      </c>
      <c r="F315" s="5" t="s">
        <v>3578</v>
      </c>
      <c r="G315" s="5" t="s">
        <v>3170</v>
      </c>
      <c r="H315" s="1206" t="s">
        <v>3848</v>
      </c>
      <c r="I315" s="5" t="s">
        <v>3851</v>
      </c>
      <c r="J315" s="5" t="s">
        <v>3850</v>
      </c>
      <c r="K315" s="5" t="s">
        <v>3634</v>
      </c>
    </row>
    <row r="316" spans="1:11" x14ac:dyDescent="0.45">
      <c r="A316" s="5" t="s">
        <v>3624</v>
      </c>
      <c r="B316" s="5" t="s">
        <v>3625</v>
      </c>
      <c r="C316" s="1205">
        <v>46022.708333333336</v>
      </c>
      <c r="E316" s="5" t="s">
        <v>3266</v>
      </c>
      <c r="F316" s="5" t="s">
        <v>3578</v>
      </c>
      <c r="G316" s="5" t="s">
        <v>3170</v>
      </c>
      <c r="H316" s="1206" t="s">
        <v>3852</v>
      </c>
      <c r="I316" s="5" t="s">
        <v>3853</v>
      </c>
      <c r="J316" s="5" t="s">
        <v>3854</v>
      </c>
      <c r="K316" s="5" t="s">
        <v>3632</v>
      </c>
    </row>
    <row r="317" spans="1:11" x14ac:dyDescent="0.45">
      <c r="A317" s="5" t="s">
        <v>3624</v>
      </c>
      <c r="B317" s="5" t="s">
        <v>3625</v>
      </c>
      <c r="C317" s="1205">
        <v>46022.708333333336</v>
      </c>
      <c r="E317" s="5" t="s">
        <v>3266</v>
      </c>
      <c r="F317" s="5" t="s">
        <v>3578</v>
      </c>
      <c r="G317" s="5" t="s">
        <v>3170</v>
      </c>
      <c r="H317" s="1206" t="s">
        <v>3852</v>
      </c>
      <c r="I317" s="5" t="s">
        <v>3855</v>
      </c>
      <c r="J317" s="5" t="s">
        <v>3854</v>
      </c>
      <c r="K317" s="5" t="s">
        <v>3634</v>
      </c>
    </row>
    <row r="318" spans="1:11" x14ac:dyDescent="0.45">
      <c r="A318" s="5" t="s">
        <v>3624</v>
      </c>
      <c r="B318" s="5" t="s">
        <v>3625</v>
      </c>
      <c r="C318" s="1205">
        <v>46022.708333333336</v>
      </c>
      <c r="E318" s="5" t="s">
        <v>3266</v>
      </c>
      <c r="F318" s="5" t="s">
        <v>3578</v>
      </c>
      <c r="G318" s="5" t="s">
        <v>3170</v>
      </c>
      <c r="H318" s="1206" t="s">
        <v>3856</v>
      </c>
      <c r="I318" s="5" t="s">
        <v>3857</v>
      </c>
      <c r="J318" s="5" t="s">
        <v>3858</v>
      </c>
      <c r="K318" s="5" t="s">
        <v>3632</v>
      </c>
    </row>
    <row r="319" spans="1:11" x14ac:dyDescent="0.45">
      <c r="A319" s="5" t="s">
        <v>3624</v>
      </c>
      <c r="B319" s="5" t="s">
        <v>3625</v>
      </c>
      <c r="C319" s="1205">
        <v>46022.708333333336</v>
      </c>
      <c r="E319" s="5" t="s">
        <v>3266</v>
      </c>
      <c r="F319" s="5" t="s">
        <v>3578</v>
      </c>
      <c r="G319" s="5" t="s">
        <v>3170</v>
      </c>
      <c r="H319" s="1206" t="s">
        <v>3856</v>
      </c>
      <c r="I319" s="5" t="s">
        <v>3859</v>
      </c>
      <c r="J319" s="5" t="s">
        <v>3858</v>
      </c>
      <c r="K319" s="5" t="s">
        <v>3634</v>
      </c>
    </row>
    <row r="320" spans="1:11" x14ac:dyDescent="0.45">
      <c r="A320" s="5" t="s">
        <v>3624</v>
      </c>
      <c r="B320" s="5" t="s">
        <v>3625</v>
      </c>
      <c r="C320" s="1205">
        <v>46022.708333333336</v>
      </c>
      <c r="E320" s="5" t="s">
        <v>3266</v>
      </c>
      <c r="F320" s="5" t="s">
        <v>3578</v>
      </c>
      <c r="G320" s="5" t="s">
        <v>3170</v>
      </c>
      <c r="H320" s="1206" t="s">
        <v>3860</v>
      </c>
      <c r="I320" s="5" t="s">
        <v>3861</v>
      </c>
      <c r="J320" s="5" t="s">
        <v>3862</v>
      </c>
      <c r="K320" s="5" t="s">
        <v>3632</v>
      </c>
    </row>
    <row r="321" spans="1:11" x14ac:dyDescent="0.45">
      <c r="A321" s="5" t="s">
        <v>3624</v>
      </c>
      <c r="B321" s="5" t="s">
        <v>3625</v>
      </c>
      <c r="C321" s="1205">
        <v>46022.708333333336</v>
      </c>
      <c r="E321" s="5" t="s">
        <v>3266</v>
      </c>
      <c r="F321" s="5" t="s">
        <v>3578</v>
      </c>
      <c r="G321" s="5" t="s">
        <v>3170</v>
      </c>
      <c r="H321" s="1206" t="s">
        <v>3860</v>
      </c>
      <c r="I321" s="5" t="s">
        <v>3863</v>
      </c>
      <c r="J321" s="5" t="s">
        <v>3862</v>
      </c>
      <c r="K321" s="5" t="s">
        <v>3634</v>
      </c>
    </row>
    <row r="322" spans="1:11" x14ac:dyDescent="0.45">
      <c r="A322" s="5" t="s">
        <v>3624</v>
      </c>
      <c r="B322" s="5" t="s">
        <v>3625</v>
      </c>
      <c r="C322" s="1205">
        <v>46022.708333333336</v>
      </c>
      <c r="E322" s="5" t="s">
        <v>3266</v>
      </c>
      <c r="F322" s="5" t="s">
        <v>3578</v>
      </c>
      <c r="G322" s="5" t="s">
        <v>3170</v>
      </c>
      <c r="H322" s="1206" t="s">
        <v>3864</v>
      </c>
      <c r="I322" s="5" t="s">
        <v>3865</v>
      </c>
      <c r="J322" s="5" t="s">
        <v>3866</v>
      </c>
      <c r="K322" s="5" t="s">
        <v>3632</v>
      </c>
    </row>
    <row r="323" spans="1:11" x14ac:dyDescent="0.45">
      <c r="A323" s="5" t="s">
        <v>3624</v>
      </c>
      <c r="B323" s="5" t="s">
        <v>3625</v>
      </c>
      <c r="C323" s="1205">
        <v>46022.708333333336</v>
      </c>
      <c r="E323" s="5" t="s">
        <v>3266</v>
      </c>
      <c r="F323" s="5" t="s">
        <v>3578</v>
      </c>
      <c r="G323" s="5" t="s">
        <v>3170</v>
      </c>
      <c r="H323" s="1206" t="s">
        <v>3864</v>
      </c>
      <c r="I323" s="5" t="s">
        <v>3867</v>
      </c>
      <c r="J323" s="5" t="s">
        <v>3866</v>
      </c>
      <c r="K323" s="5" t="s">
        <v>3634</v>
      </c>
    </row>
    <row r="324" spans="1:11" x14ac:dyDescent="0.45">
      <c r="A324" s="5" t="s">
        <v>3624</v>
      </c>
      <c r="B324" s="5" t="s">
        <v>3625</v>
      </c>
      <c r="C324" s="1205">
        <v>46022.708333333336</v>
      </c>
      <c r="E324" s="5" t="s">
        <v>3266</v>
      </c>
      <c r="F324" s="5" t="s">
        <v>3578</v>
      </c>
      <c r="G324" s="5" t="s">
        <v>3170</v>
      </c>
      <c r="H324" s="1206" t="s">
        <v>3868</v>
      </c>
      <c r="I324" s="5" t="s">
        <v>3869</v>
      </c>
      <c r="J324" s="5" t="s">
        <v>3870</v>
      </c>
      <c r="K324" s="5" t="s">
        <v>3632</v>
      </c>
    </row>
    <row r="325" spans="1:11" x14ac:dyDescent="0.45">
      <c r="A325" s="5" t="s">
        <v>3624</v>
      </c>
      <c r="B325" s="5" t="s">
        <v>3625</v>
      </c>
      <c r="C325" s="1205">
        <v>46022.708333333336</v>
      </c>
      <c r="E325" s="5" t="s">
        <v>3266</v>
      </c>
      <c r="F325" s="5" t="s">
        <v>3578</v>
      </c>
      <c r="G325" s="5" t="s">
        <v>3170</v>
      </c>
      <c r="H325" s="1206" t="s">
        <v>3868</v>
      </c>
      <c r="I325" s="5" t="s">
        <v>3871</v>
      </c>
      <c r="J325" s="5" t="s">
        <v>3870</v>
      </c>
      <c r="K325" s="5" t="s">
        <v>3634</v>
      </c>
    </row>
    <row r="326" spans="1:11" x14ac:dyDescent="0.45">
      <c r="A326" s="5" t="s">
        <v>3624</v>
      </c>
      <c r="B326" s="5" t="s">
        <v>3625</v>
      </c>
      <c r="C326" s="1205">
        <v>46022.708333333336</v>
      </c>
      <c r="E326" s="5" t="s">
        <v>3266</v>
      </c>
      <c r="F326" s="5" t="s">
        <v>3578</v>
      </c>
      <c r="G326" s="5" t="s">
        <v>3170</v>
      </c>
      <c r="H326" s="1206" t="s">
        <v>3872</v>
      </c>
      <c r="I326" s="5" t="s">
        <v>3873</v>
      </c>
      <c r="J326" s="5" t="s">
        <v>3874</v>
      </c>
      <c r="K326" s="5" t="s">
        <v>3632</v>
      </c>
    </row>
    <row r="327" spans="1:11" x14ac:dyDescent="0.45">
      <c r="A327" s="5" t="s">
        <v>3624</v>
      </c>
      <c r="B327" s="5" t="s">
        <v>3625</v>
      </c>
      <c r="C327" s="1205">
        <v>46022.708333333336</v>
      </c>
      <c r="E327" s="5" t="s">
        <v>3266</v>
      </c>
      <c r="F327" s="5" t="s">
        <v>3578</v>
      </c>
      <c r="G327" s="5" t="s">
        <v>3170</v>
      </c>
      <c r="H327" s="1206" t="s">
        <v>3872</v>
      </c>
      <c r="I327" s="5" t="s">
        <v>3875</v>
      </c>
      <c r="J327" s="5" t="s">
        <v>3874</v>
      </c>
      <c r="K327" s="5" t="s">
        <v>3634</v>
      </c>
    </row>
    <row r="328" spans="1:11" x14ac:dyDescent="0.45">
      <c r="A328" s="5" t="s">
        <v>3624</v>
      </c>
      <c r="B328" s="5" t="s">
        <v>3625</v>
      </c>
      <c r="C328" s="1205">
        <v>46022.708333333336</v>
      </c>
      <c r="E328" s="5" t="s">
        <v>3266</v>
      </c>
      <c r="F328" s="5" t="s">
        <v>3578</v>
      </c>
      <c r="G328" s="5" t="s">
        <v>3170</v>
      </c>
      <c r="H328" s="1206" t="s">
        <v>3876</v>
      </c>
      <c r="I328" s="5" t="s">
        <v>3877</v>
      </c>
      <c r="J328" s="5" t="s">
        <v>3878</v>
      </c>
      <c r="K328" s="5" t="s">
        <v>3632</v>
      </c>
    </row>
    <row r="329" spans="1:11" x14ac:dyDescent="0.45">
      <c r="A329" s="5" t="s">
        <v>3624</v>
      </c>
      <c r="B329" s="5" t="s">
        <v>3625</v>
      </c>
      <c r="C329" s="1205">
        <v>46022.708333333336</v>
      </c>
      <c r="E329" s="5" t="s">
        <v>3266</v>
      </c>
      <c r="F329" s="5" t="s">
        <v>3578</v>
      </c>
      <c r="G329" s="5" t="s">
        <v>3170</v>
      </c>
      <c r="H329" s="1206" t="s">
        <v>3876</v>
      </c>
      <c r="I329" s="5" t="s">
        <v>3879</v>
      </c>
      <c r="J329" s="5" t="s">
        <v>3878</v>
      </c>
      <c r="K329" s="5" t="s">
        <v>3634</v>
      </c>
    </row>
    <row r="330" spans="1:11" x14ac:dyDescent="0.45">
      <c r="A330" s="5" t="s">
        <v>3624</v>
      </c>
      <c r="B330" s="5" t="s">
        <v>3625</v>
      </c>
      <c r="C330" s="1205">
        <v>46022.708333333336</v>
      </c>
      <c r="E330" s="5" t="s">
        <v>3266</v>
      </c>
      <c r="F330" s="5" t="s">
        <v>3578</v>
      </c>
      <c r="G330" s="5" t="s">
        <v>3170</v>
      </c>
      <c r="H330" s="1206" t="s">
        <v>3880</v>
      </c>
      <c r="I330" s="5" t="s">
        <v>3881</v>
      </c>
      <c r="J330" s="5" t="s">
        <v>3882</v>
      </c>
      <c r="K330" s="5" t="s">
        <v>3632</v>
      </c>
    </row>
    <row r="331" spans="1:11" x14ac:dyDescent="0.45">
      <c r="A331" s="5" t="s">
        <v>3624</v>
      </c>
      <c r="B331" s="5" t="s">
        <v>3625</v>
      </c>
      <c r="C331" s="1205">
        <v>46022.708333333336</v>
      </c>
      <c r="E331" s="5" t="s">
        <v>3266</v>
      </c>
      <c r="F331" s="5" t="s">
        <v>3578</v>
      </c>
      <c r="G331" s="5" t="s">
        <v>3170</v>
      </c>
      <c r="H331" s="1206" t="s">
        <v>3880</v>
      </c>
      <c r="I331" s="5" t="s">
        <v>3883</v>
      </c>
      <c r="J331" s="5" t="s">
        <v>3882</v>
      </c>
      <c r="K331" s="5" t="s">
        <v>3634</v>
      </c>
    </row>
    <row r="332" spans="1:11" x14ac:dyDescent="0.45">
      <c r="A332" s="5" t="s">
        <v>3624</v>
      </c>
      <c r="B332" s="5" t="s">
        <v>3625</v>
      </c>
      <c r="C332" s="1205">
        <v>46022.708333333336</v>
      </c>
      <c r="E332" s="5" t="s">
        <v>3266</v>
      </c>
      <c r="F332" s="5" t="s">
        <v>3578</v>
      </c>
      <c r="G332" s="5" t="s">
        <v>3170</v>
      </c>
      <c r="H332" s="1206" t="s">
        <v>3884</v>
      </c>
      <c r="I332" s="5" t="s">
        <v>3885</v>
      </c>
      <c r="J332" s="5" t="s">
        <v>3886</v>
      </c>
      <c r="K332" s="5" t="s">
        <v>3632</v>
      </c>
    </row>
    <row r="333" spans="1:11" x14ac:dyDescent="0.45">
      <c r="A333" s="5" t="s">
        <v>3624</v>
      </c>
      <c r="B333" s="5" t="s">
        <v>3625</v>
      </c>
      <c r="C333" s="1205">
        <v>46022.708333333336</v>
      </c>
      <c r="E333" s="5" t="s">
        <v>3266</v>
      </c>
      <c r="F333" s="5" t="s">
        <v>3578</v>
      </c>
      <c r="G333" s="5" t="s">
        <v>3170</v>
      </c>
      <c r="H333" s="1206" t="s">
        <v>3884</v>
      </c>
      <c r="I333" s="5" t="s">
        <v>3887</v>
      </c>
      <c r="J333" s="5" t="s">
        <v>3886</v>
      </c>
      <c r="K333" s="5" t="s">
        <v>3634</v>
      </c>
    </row>
    <row r="334" spans="1:11" x14ac:dyDescent="0.45">
      <c r="A334" s="5" t="s">
        <v>3624</v>
      </c>
      <c r="B334" s="5" t="s">
        <v>3625</v>
      </c>
      <c r="C334" s="1205">
        <v>46022.708333333336</v>
      </c>
      <c r="E334" s="5" t="s">
        <v>3266</v>
      </c>
      <c r="F334" s="5" t="s">
        <v>3578</v>
      </c>
      <c r="G334" s="5" t="s">
        <v>3170</v>
      </c>
      <c r="H334" s="1206" t="s">
        <v>3888</v>
      </c>
      <c r="I334" s="5" t="s">
        <v>3889</v>
      </c>
      <c r="J334" s="5" t="s">
        <v>3890</v>
      </c>
      <c r="K334" s="5" t="s">
        <v>3632</v>
      </c>
    </row>
    <row r="335" spans="1:11" x14ac:dyDescent="0.45">
      <c r="A335" s="5" t="s">
        <v>3624</v>
      </c>
      <c r="B335" s="5" t="s">
        <v>3625</v>
      </c>
      <c r="C335" s="1205">
        <v>46022.708333333336</v>
      </c>
      <c r="E335" s="5" t="s">
        <v>3266</v>
      </c>
      <c r="F335" s="5" t="s">
        <v>3578</v>
      </c>
      <c r="G335" s="5" t="s">
        <v>3170</v>
      </c>
      <c r="H335" s="1206" t="s">
        <v>3888</v>
      </c>
      <c r="I335" s="5" t="s">
        <v>3891</v>
      </c>
      <c r="J335" s="5" t="s">
        <v>3890</v>
      </c>
      <c r="K335" s="5" t="s">
        <v>3634</v>
      </c>
    </row>
    <row r="336" spans="1:11" x14ac:dyDescent="0.45">
      <c r="A336" s="5" t="s">
        <v>3624</v>
      </c>
      <c r="B336" s="5" t="s">
        <v>3625</v>
      </c>
      <c r="C336" s="1205">
        <v>46022.708333333336</v>
      </c>
      <c r="E336" s="5" t="s">
        <v>3266</v>
      </c>
      <c r="F336" s="5" t="s">
        <v>3578</v>
      </c>
      <c r="G336" s="5" t="s">
        <v>3170</v>
      </c>
      <c r="H336" s="1206" t="s">
        <v>3892</v>
      </c>
      <c r="I336" s="5" t="s">
        <v>3893</v>
      </c>
      <c r="J336" s="5" t="s">
        <v>3894</v>
      </c>
      <c r="K336" s="5" t="s">
        <v>3632</v>
      </c>
    </row>
    <row r="337" spans="1:11" x14ac:dyDescent="0.45">
      <c r="A337" s="5" t="s">
        <v>3624</v>
      </c>
      <c r="B337" s="5" t="s">
        <v>3625</v>
      </c>
      <c r="C337" s="1205">
        <v>46022.708333333336</v>
      </c>
      <c r="E337" s="5" t="s">
        <v>3266</v>
      </c>
      <c r="F337" s="5" t="s">
        <v>3578</v>
      </c>
      <c r="G337" s="5" t="s">
        <v>3170</v>
      </c>
      <c r="H337" s="1206" t="s">
        <v>3892</v>
      </c>
      <c r="I337" s="5" t="s">
        <v>3895</v>
      </c>
      <c r="J337" s="5" t="s">
        <v>3894</v>
      </c>
      <c r="K337" s="5" t="s">
        <v>3634</v>
      </c>
    </row>
    <row r="338" spans="1:11" x14ac:dyDescent="0.45">
      <c r="A338" s="5" t="s">
        <v>3624</v>
      </c>
      <c r="B338" s="5" t="s">
        <v>3625</v>
      </c>
      <c r="C338" s="1205">
        <v>46022.708333333336</v>
      </c>
      <c r="E338" s="5" t="s">
        <v>3266</v>
      </c>
      <c r="F338" s="5" t="s">
        <v>3578</v>
      </c>
      <c r="G338" s="5" t="s">
        <v>3170</v>
      </c>
      <c r="H338" s="1206" t="s">
        <v>3896</v>
      </c>
      <c r="I338" s="5" t="s">
        <v>3897</v>
      </c>
      <c r="J338" s="5" t="s">
        <v>3898</v>
      </c>
      <c r="K338" s="5" t="s">
        <v>3632</v>
      </c>
    </row>
    <row r="339" spans="1:11" x14ac:dyDescent="0.45">
      <c r="A339" s="5" t="s">
        <v>3624</v>
      </c>
      <c r="B339" s="5" t="s">
        <v>3625</v>
      </c>
      <c r="C339" s="1205">
        <v>46022.708333333336</v>
      </c>
      <c r="E339" s="5" t="s">
        <v>3266</v>
      </c>
      <c r="F339" s="5" t="s">
        <v>3578</v>
      </c>
      <c r="G339" s="5" t="s">
        <v>3170</v>
      </c>
      <c r="H339" s="1206" t="s">
        <v>3896</v>
      </c>
      <c r="I339" s="5" t="s">
        <v>3899</v>
      </c>
      <c r="J339" s="5" t="s">
        <v>3898</v>
      </c>
      <c r="K339" s="5" t="s">
        <v>3634</v>
      </c>
    </row>
    <row r="340" spans="1:11" x14ac:dyDescent="0.45">
      <c r="A340" s="5" t="s">
        <v>3624</v>
      </c>
      <c r="B340" s="5" t="s">
        <v>3625</v>
      </c>
      <c r="C340" s="1205">
        <v>46022.708333333336</v>
      </c>
      <c r="E340" s="5" t="s">
        <v>3266</v>
      </c>
      <c r="F340" s="5" t="s">
        <v>3578</v>
      </c>
      <c r="G340" s="5" t="s">
        <v>3170</v>
      </c>
      <c r="H340" s="1206" t="s">
        <v>3900</v>
      </c>
      <c r="I340" s="5" t="s">
        <v>3901</v>
      </c>
      <c r="J340" s="5" t="s">
        <v>3902</v>
      </c>
      <c r="K340" s="5" t="s">
        <v>3632</v>
      </c>
    </row>
    <row r="341" spans="1:11" x14ac:dyDescent="0.45">
      <c r="A341" s="5" t="s">
        <v>3624</v>
      </c>
      <c r="B341" s="5" t="s">
        <v>3625</v>
      </c>
      <c r="C341" s="1205">
        <v>46022.708333333336</v>
      </c>
      <c r="E341" s="5" t="s">
        <v>3266</v>
      </c>
      <c r="F341" s="5" t="s">
        <v>3578</v>
      </c>
      <c r="G341" s="5" t="s">
        <v>3170</v>
      </c>
      <c r="H341" s="1206" t="s">
        <v>3900</v>
      </c>
      <c r="I341" s="5" t="s">
        <v>3903</v>
      </c>
      <c r="J341" s="5" t="s">
        <v>3902</v>
      </c>
      <c r="K341" s="5" t="s">
        <v>3634</v>
      </c>
    </row>
    <row r="342" spans="1:11" x14ac:dyDescent="0.45">
      <c r="A342" s="5" t="s">
        <v>3624</v>
      </c>
      <c r="B342" s="5" t="s">
        <v>3625</v>
      </c>
      <c r="C342" s="1205">
        <v>46022.708333333336</v>
      </c>
      <c r="E342" s="5" t="s">
        <v>3266</v>
      </c>
      <c r="F342" s="5" t="s">
        <v>3578</v>
      </c>
      <c r="G342" s="5" t="s">
        <v>3170</v>
      </c>
      <c r="H342" s="1206" t="s">
        <v>3904</v>
      </c>
      <c r="I342" s="5" t="s">
        <v>3905</v>
      </c>
      <c r="J342" s="5" t="s">
        <v>3906</v>
      </c>
      <c r="K342" s="5" t="s">
        <v>3632</v>
      </c>
    </row>
    <row r="343" spans="1:11" x14ac:dyDescent="0.45">
      <c r="A343" s="5" t="s">
        <v>3624</v>
      </c>
      <c r="B343" s="5" t="s">
        <v>3625</v>
      </c>
      <c r="C343" s="1205">
        <v>46022.708333333336</v>
      </c>
      <c r="E343" s="5" t="s">
        <v>3266</v>
      </c>
      <c r="F343" s="5" t="s">
        <v>3578</v>
      </c>
      <c r="G343" s="5" t="s">
        <v>3170</v>
      </c>
      <c r="H343" s="1206" t="s">
        <v>3904</v>
      </c>
      <c r="I343" s="5" t="s">
        <v>3907</v>
      </c>
      <c r="J343" s="5" t="s">
        <v>3906</v>
      </c>
      <c r="K343" s="5" t="s">
        <v>3634</v>
      </c>
    </row>
    <row r="344" spans="1:11" x14ac:dyDescent="0.45">
      <c r="A344" s="5" t="s">
        <v>3624</v>
      </c>
      <c r="B344" s="5" t="s">
        <v>3625</v>
      </c>
      <c r="C344" s="1205">
        <v>46022.708333333336</v>
      </c>
      <c r="E344" s="5" t="s">
        <v>3266</v>
      </c>
      <c r="F344" s="5" t="s">
        <v>3578</v>
      </c>
      <c r="G344" s="5" t="s">
        <v>3170</v>
      </c>
      <c r="H344" s="1206" t="s">
        <v>3908</v>
      </c>
      <c r="I344" s="5" t="s">
        <v>3909</v>
      </c>
      <c r="J344" s="5" t="s">
        <v>3910</v>
      </c>
      <c r="K344" s="5" t="s">
        <v>3632</v>
      </c>
    </row>
    <row r="345" spans="1:11" x14ac:dyDescent="0.45">
      <c r="A345" s="5" t="s">
        <v>3624</v>
      </c>
      <c r="B345" s="5" t="s">
        <v>3625</v>
      </c>
      <c r="C345" s="1205">
        <v>46022.708333333336</v>
      </c>
      <c r="E345" s="5" t="s">
        <v>3266</v>
      </c>
      <c r="F345" s="5" t="s">
        <v>3578</v>
      </c>
      <c r="G345" s="5" t="s">
        <v>3170</v>
      </c>
      <c r="H345" s="1206" t="s">
        <v>3908</v>
      </c>
      <c r="I345" s="5" t="s">
        <v>3911</v>
      </c>
      <c r="J345" s="5" t="s">
        <v>3910</v>
      </c>
      <c r="K345" s="5" t="s">
        <v>3634</v>
      </c>
    </row>
    <row r="346" spans="1:11" x14ac:dyDescent="0.45">
      <c r="A346" s="5" t="s">
        <v>3624</v>
      </c>
      <c r="B346" s="5" t="s">
        <v>3625</v>
      </c>
      <c r="C346" s="1205">
        <v>46022.708333333336</v>
      </c>
      <c r="E346" s="5" t="s">
        <v>3266</v>
      </c>
      <c r="F346" s="5" t="s">
        <v>3578</v>
      </c>
      <c r="G346" s="5" t="s">
        <v>3170</v>
      </c>
      <c r="H346" s="1206" t="s">
        <v>3912</v>
      </c>
      <c r="I346" s="5" t="s">
        <v>3913</v>
      </c>
      <c r="J346" s="5" t="s">
        <v>3914</v>
      </c>
      <c r="K346" s="5" t="s">
        <v>3632</v>
      </c>
    </row>
    <row r="347" spans="1:11" x14ac:dyDescent="0.45">
      <c r="A347" s="5" t="s">
        <v>3624</v>
      </c>
      <c r="B347" s="5" t="s">
        <v>3625</v>
      </c>
      <c r="C347" s="1205">
        <v>46022.708333333336</v>
      </c>
      <c r="E347" s="5" t="s">
        <v>3266</v>
      </c>
      <c r="F347" s="5" t="s">
        <v>3578</v>
      </c>
      <c r="G347" s="5" t="s">
        <v>3170</v>
      </c>
      <c r="H347" s="1206" t="s">
        <v>3912</v>
      </c>
      <c r="I347" s="5" t="s">
        <v>3915</v>
      </c>
      <c r="J347" s="5" t="s">
        <v>3914</v>
      </c>
      <c r="K347" s="5" t="s">
        <v>3634</v>
      </c>
    </row>
    <row r="348" spans="1:11" x14ac:dyDescent="0.45">
      <c r="A348" s="5" t="s">
        <v>3624</v>
      </c>
      <c r="B348" s="5" t="s">
        <v>3625</v>
      </c>
      <c r="C348" s="1205">
        <v>46022.708333333336</v>
      </c>
      <c r="E348" s="5" t="s">
        <v>3266</v>
      </c>
      <c r="F348" s="5" t="s">
        <v>3578</v>
      </c>
      <c r="G348" s="5" t="s">
        <v>3170</v>
      </c>
      <c r="H348" s="1206" t="s">
        <v>3916</v>
      </c>
      <c r="I348" s="5" t="s">
        <v>3917</v>
      </c>
      <c r="J348" s="5" t="s">
        <v>3918</v>
      </c>
      <c r="K348" s="5" t="s">
        <v>3632</v>
      </c>
    </row>
    <row r="349" spans="1:11" x14ac:dyDescent="0.45">
      <c r="A349" s="5" t="s">
        <v>3624</v>
      </c>
      <c r="B349" s="5" t="s">
        <v>3625</v>
      </c>
      <c r="C349" s="1205">
        <v>46022.708333333336</v>
      </c>
      <c r="E349" s="5" t="s">
        <v>3266</v>
      </c>
      <c r="F349" s="5" t="s">
        <v>3578</v>
      </c>
      <c r="G349" s="5" t="s">
        <v>3170</v>
      </c>
      <c r="H349" s="1206" t="s">
        <v>3916</v>
      </c>
      <c r="I349" s="5" t="s">
        <v>3919</v>
      </c>
      <c r="J349" s="5" t="s">
        <v>3918</v>
      </c>
      <c r="K349" s="5" t="s">
        <v>3634</v>
      </c>
    </row>
    <row r="350" spans="1:11" x14ac:dyDescent="0.45">
      <c r="A350" s="5" t="s">
        <v>3624</v>
      </c>
      <c r="B350" s="5" t="s">
        <v>3625</v>
      </c>
      <c r="C350" s="1205">
        <v>46022.708333333336</v>
      </c>
      <c r="E350" s="5" t="s">
        <v>3266</v>
      </c>
      <c r="F350" s="5" t="s">
        <v>3578</v>
      </c>
      <c r="G350" s="5" t="s">
        <v>3170</v>
      </c>
      <c r="H350" s="1206" t="s">
        <v>3920</v>
      </c>
      <c r="I350" s="5" t="s">
        <v>3921</v>
      </c>
      <c r="J350" s="5" t="s">
        <v>3922</v>
      </c>
      <c r="K350" s="5" t="s">
        <v>3632</v>
      </c>
    </row>
    <row r="351" spans="1:11" x14ac:dyDescent="0.45">
      <c r="A351" s="5" t="s">
        <v>3624</v>
      </c>
      <c r="B351" s="5" t="s">
        <v>3625</v>
      </c>
      <c r="C351" s="1205">
        <v>46022.708333333336</v>
      </c>
      <c r="E351" s="5" t="s">
        <v>3266</v>
      </c>
      <c r="F351" s="5" t="s">
        <v>3578</v>
      </c>
      <c r="G351" s="5" t="s">
        <v>3170</v>
      </c>
      <c r="H351" s="1206" t="s">
        <v>3920</v>
      </c>
      <c r="I351" s="5" t="s">
        <v>3923</v>
      </c>
      <c r="J351" s="5" t="s">
        <v>3922</v>
      </c>
      <c r="K351" s="5" t="s">
        <v>3634</v>
      </c>
    </row>
    <row r="352" spans="1:11" x14ac:dyDescent="0.45">
      <c r="A352" s="5" t="s">
        <v>3624</v>
      </c>
      <c r="B352" s="5" t="s">
        <v>3625</v>
      </c>
      <c r="C352" s="1205">
        <v>46022.708333333336</v>
      </c>
      <c r="E352" s="5" t="s">
        <v>3266</v>
      </c>
      <c r="F352" s="5" t="s">
        <v>3578</v>
      </c>
      <c r="G352" s="5" t="s">
        <v>3170</v>
      </c>
      <c r="H352" s="1206" t="s">
        <v>3924</v>
      </c>
      <c r="I352" s="5" t="s">
        <v>3925</v>
      </c>
      <c r="J352" s="5" t="s">
        <v>3926</v>
      </c>
      <c r="K352" s="5" t="s">
        <v>3632</v>
      </c>
    </row>
    <row r="353" spans="1:11" x14ac:dyDescent="0.45">
      <c r="A353" s="5" t="s">
        <v>3624</v>
      </c>
      <c r="B353" s="5" t="s">
        <v>3625</v>
      </c>
      <c r="C353" s="1205">
        <v>46022.708333333336</v>
      </c>
      <c r="E353" s="5" t="s">
        <v>3266</v>
      </c>
      <c r="F353" s="5" t="s">
        <v>3578</v>
      </c>
      <c r="G353" s="5" t="s">
        <v>3170</v>
      </c>
      <c r="H353" s="1206" t="s">
        <v>3924</v>
      </c>
      <c r="I353" s="5" t="s">
        <v>3927</v>
      </c>
      <c r="J353" s="5" t="s">
        <v>3926</v>
      </c>
      <c r="K353" s="5" t="s">
        <v>3634</v>
      </c>
    </row>
    <row r="354" spans="1:11" x14ac:dyDescent="0.45">
      <c r="A354" s="5" t="s">
        <v>3624</v>
      </c>
      <c r="B354" s="5" t="s">
        <v>3625</v>
      </c>
      <c r="C354" s="1205">
        <v>46022.708333333336</v>
      </c>
      <c r="E354" s="5" t="s">
        <v>3266</v>
      </c>
      <c r="F354" s="5" t="s">
        <v>3578</v>
      </c>
      <c r="G354" s="5" t="s">
        <v>3170</v>
      </c>
      <c r="H354" s="1206" t="s">
        <v>3928</v>
      </c>
      <c r="I354" s="5" t="s">
        <v>3929</v>
      </c>
      <c r="J354" s="5" t="s">
        <v>3930</v>
      </c>
      <c r="K354" s="5" t="s">
        <v>3632</v>
      </c>
    </row>
    <row r="355" spans="1:11" x14ac:dyDescent="0.45">
      <c r="A355" s="5" t="s">
        <v>3624</v>
      </c>
      <c r="B355" s="5" t="s">
        <v>3625</v>
      </c>
      <c r="C355" s="1205">
        <v>46022.708333333336</v>
      </c>
      <c r="E355" s="5" t="s">
        <v>3266</v>
      </c>
      <c r="F355" s="5" t="s">
        <v>3578</v>
      </c>
      <c r="G355" s="5" t="s">
        <v>3170</v>
      </c>
      <c r="H355" s="1206" t="s">
        <v>3928</v>
      </c>
      <c r="I355" s="5" t="s">
        <v>3931</v>
      </c>
      <c r="J355" s="5" t="s">
        <v>3930</v>
      </c>
      <c r="K355" s="5" t="s">
        <v>3634</v>
      </c>
    </row>
    <row r="356" spans="1:11" x14ac:dyDescent="0.45">
      <c r="A356" s="5" t="s">
        <v>3624</v>
      </c>
      <c r="B356" s="5" t="s">
        <v>3625</v>
      </c>
      <c r="C356" s="1205">
        <v>46022.708333333336</v>
      </c>
      <c r="E356" s="5" t="s">
        <v>3266</v>
      </c>
      <c r="F356" s="5" t="s">
        <v>3578</v>
      </c>
      <c r="G356" s="5" t="s">
        <v>3170</v>
      </c>
      <c r="H356" s="1206" t="s">
        <v>3932</v>
      </c>
      <c r="I356" s="5" t="s">
        <v>3933</v>
      </c>
      <c r="J356" s="5" t="s">
        <v>3934</v>
      </c>
      <c r="K356" s="5" t="s">
        <v>3632</v>
      </c>
    </row>
    <row r="357" spans="1:11" x14ac:dyDescent="0.45">
      <c r="A357" s="5" t="s">
        <v>3624</v>
      </c>
      <c r="B357" s="5" t="s">
        <v>3625</v>
      </c>
      <c r="C357" s="1205">
        <v>46022.708333333336</v>
      </c>
      <c r="E357" s="5" t="s">
        <v>3266</v>
      </c>
      <c r="F357" s="5" t="s">
        <v>3578</v>
      </c>
      <c r="G357" s="5" t="s">
        <v>3170</v>
      </c>
      <c r="H357" s="1206" t="s">
        <v>3932</v>
      </c>
      <c r="I357" s="5" t="s">
        <v>3234</v>
      </c>
      <c r="J357" s="5" t="s">
        <v>3934</v>
      </c>
      <c r="K357" s="5" t="s">
        <v>3634</v>
      </c>
    </row>
    <row r="358" spans="1:11" x14ac:dyDescent="0.45">
      <c r="A358" s="5" t="s">
        <v>3624</v>
      </c>
      <c r="B358" s="5" t="s">
        <v>3625</v>
      </c>
      <c r="C358" s="1205">
        <v>46022.708333333336</v>
      </c>
      <c r="E358" s="5" t="s">
        <v>3266</v>
      </c>
      <c r="F358" s="5" t="s">
        <v>3578</v>
      </c>
      <c r="G358" s="5" t="s">
        <v>3170</v>
      </c>
      <c r="H358" s="1206" t="s">
        <v>3935</v>
      </c>
      <c r="I358" s="5" t="s">
        <v>3936</v>
      </c>
      <c r="J358" s="5" t="s">
        <v>3937</v>
      </c>
      <c r="K358" s="5" t="s">
        <v>3632</v>
      </c>
    </row>
    <row r="359" spans="1:11" x14ac:dyDescent="0.45">
      <c r="A359" s="5" t="s">
        <v>3624</v>
      </c>
      <c r="B359" s="5" t="s">
        <v>3625</v>
      </c>
      <c r="C359" s="1205">
        <v>46022.708333333336</v>
      </c>
      <c r="E359" s="5" t="s">
        <v>3266</v>
      </c>
      <c r="F359" s="5" t="s">
        <v>3578</v>
      </c>
      <c r="G359" s="5" t="s">
        <v>3170</v>
      </c>
      <c r="H359" s="1206" t="s">
        <v>3935</v>
      </c>
      <c r="I359" s="5" t="s">
        <v>3237</v>
      </c>
      <c r="J359" s="5" t="s">
        <v>3937</v>
      </c>
      <c r="K359" s="5" t="s">
        <v>3634</v>
      </c>
    </row>
    <row r="360" spans="1:11" x14ac:dyDescent="0.45">
      <c r="A360" s="5" t="s">
        <v>3624</v>
      </c>
      <c r="B360" s="5" t="s">
        <v>3625</v>
      </c>
      <c r="C360" s="1205">
        <v>46022.708333333336</v>
      </c>
      <c r="E360" s="5" t="s">
        <v>3266</v>
      </c>
      <c r="F360" s="5" t="s">
        <v>3578</v>
      </c>
      <c r="G360" s="5" t="s">
        <v>3170</v>
      </c>
      <c r="H360" s="1206" t="s">
        <v>3938</v>
      </c>
      <c r="I360" s="5" t="s">
        <v>3939</v>
      </c>
      <c r="J360" s="5" t="s">
        <v>3940</v>
      </c>
      <c r="K360" s="5" t="s">
        <v>3632</v>
      </c>
    </row>
    <row r="361" spans="1:11" x14ac:dyDescent="0.45">
      <c r="A361" s="5" t="s">
        <v>3624</v>
      </c>
      <c r="B361" s="5" t="s">
        <v>3625</v>
      </c>
      <c r="C361" s="1205">
        <v>46022.708333333336</v>
      </c>
      <c r="E361" s="5" t="s">
        <v>3266</v>
      </c>
      <c r="F361" s="5" t="s">
        <v>3578</v>
      </c>
      <c r="G361" s="5" t="s">
        <v>3170</v>
      </c>
      <c r="H361" s="1206" t="s">
        <v>3938</v>
      </c>
      <c r="I361" s="5" t="s">
        <v>3239</v>
      </c>
      <c r="J361" s="5" t="s">
        <v>3940</v>
      </c>
      <c r="K361" s="5" t="s">
        <v>3634</v>
      </c>
    </row>
    <row r="362" spans="1:11" x14ac:dyDescent="0.45">
      <c r="A362" s="5" t="s">
        <v>3624</v>
      </c>
      <c r="B362" s="5" t="s">
        <v>3625</v>
      </c>
      <c r="C362" s="1205">
        <v>46022.708333333336</v>
      </c>
      <c r="E362" s="5" t="s">
        <v>3266</v>
      </c>
      <c r="F362" s="5" t="s">
        <v>3578</v>
      </c>
      <c r="G362" s="5" t="s">
        <v>3170</v>
      </c>
      <c r="H362" s="1206" t="s">
        <v>3941</v>
      </c>
      <c r="I362" s="5" t="s">
        <v>3942</v>
      </c>
      <c r="J362" s="5" t="s">
        <v>3943</v>
      </c>
      <c r="K362" s="5" t="s">
        <v>3632</v>
      </c>
    </row>
    <row r="363" spans="1:11" x14ac:dyDescent="0.45">
      <c r="A363" s="5" t="s">
        <v>3624</v>
      </c>
      <c r="B363" s="5" t="s">
        <v>3625</v>
      </c>
      <c r="C363" s="1205">
        <v>46022.708333333336</v>
      </c>
      <c r="E363" s="5" t="s">
        <v>3266</v>
      </c>
      <c r="F363" s="5" t="s">
        <v>3578</v>
      </c>
      <c r="G363" s="5" t="s">
        <v>3170</v>
      </c>
      <c r="H363" s="1206" t="s">
        <v>3941</v>
      </c>
      <c r="I363" s="5" t="s">
        <v>3242</v>
      </c>
      <c r="J363" s="5" t="s">
        <v>3943</v>
      </c>
      <c r="K363" s="5" t="s">
        <v>3634</v>
      </c>
    </row>
    <row r="364" spans="1:11" x14ac:dyDescent="0.45">
      <c r="A364" s="5" t="s">
        <v>3624</v>
      </c>
      <c r="B364" s="5" t="s">
        <v>3625</v>
      </c>
      <c r="C364" s="1205">
        <v>46022.708333333336</v>
      </c>
      <c r="E364" s="5" t="s">
        <v>3266</v>
      </c>
      <c r="F364" s="5" t="s">
        <v>3578</v>
      </c>
      <c r="G364" s="5" t="s">
        <v>3170</v>
      </c>
      <c r="H364" s="1206" t="s">
        <v>3944</v>
      </c>
      <c r="I364" s="5" t="s">
        <v>3945</v>
      </c>
      <c r="J364" s="5" t="s">
        <v>3946</v>
      </c>
      <c r="K364" s="5" t="s">
        <v>3632</v>
      </c>
    </row>
    <row r="365" spans="1:11" x14ac:dyDescent="0.45">
      <c r="A365" s="5" t="s">
        <v>3624</v>
      </c>
      <c r="B365" s="5" t="s">
        <v>3625</v>
      </c>
      <c r="C365" s="1205">
        <v>46022.708333333336</v>
      </c>
      <c r="E365" s="5" t="s">
        <v>3266</v>
      </c>
      <c r="F365" s="5" t="s">
        <v>3578</v>
      </c>
      <c r="G365" s="5" t="s">
        <v>3170</v>
      </c>
      <c r="H365" s="1206" t="s">
        <v>3944</v>
      </c>
      <c r="I365" s="5" t="s">
        <v>3245</v>
      </c>
      <c r="J365" s="5" t="s">
        <v>3946</v>
      </c>
      <c r="K365" s="5" t="s">
        <v>3634</v>
      </c>
    </row>
    <row r="366" spans="1:11" x14ac:dyDescent="0.45">
      <c r="A366" s="5" t="s">
        <v>3624</v>
      </c>
      <c r="B366" s="5" t="s">
        <v>3625</v>
      </c>
      <c r="C366" s="1205">
        <v>46022.708333333336</v>
      </c>
      <c r="E366" s="5" t="s">
        <v>3266</v>
      </c>
      <c r="F366" s="5" t="s">
        <v>3578</v>
      </c>
      <c r="G366" s="5" t="s">
        <v>3170</v>
      </c>
      <c r="H366" s="1206" t="s">
        <v>3947</v>
      </c>
      <c r="I366" s="5" t="s">
        <v>3948</v>
      </c>
      <c r="J366" s="5" t="s">
        <v>3949</v>
      </c>
      <c r="K366" s="5" t="s">
        <v>3632</v>
      </c>
    </row>
    <row r="367" spans="1:11" x14ac:dyDescent="0.45">
      <c r="A367" s="5" t="s">
        <v>3624</v>
      </c>
      <c r="B367" s="5" t="s">
        <v>3625</v>
      </c>
      <c r="C367" s="1205">
        <v>46022.708333333336</v>
      </c>
      <c r="E367" s="5" t="s">
        <v>3266</v>
      </c>
      <c r="F367" s="5" t="s">
        <v>3578</v>
      </c>
      <c r="G367" s="5" t="s">
        <v>3170</v>
      </c>
      <c r="H367" s="1206" t="s">
        <v>3947</v>
      </c>
      <c r="I367" s="5" t="s">
        <v>3248</v>
      </c>
      <c r="J367" s="5" t="s">
        <v>3949</v>
      </c>
      <c r="K367" s="5" t="s">
        <v>3634</v>
      </c>
    </row>
    <row r="368" spans="1:11" x14ac:dyDescent="0.45">
      <c r="A368" s="5" t="s">
        <v>3624</v>
      </c>
      <c r="B368" s="5" t="s">
        <v>3625</v>
      </c>
      <c r="C368" s="1205">
        <v>46022.708333333336</v>
      </c>
      <c r="E368" s="5" t="s">
        <v>3266</v>
      </c>
      <c r="F368" s="5" t="s">
        <v>3578</v>
      </c>
      <c r="G368" s="5" t="s">
        <v>3170</v>
      </c>
      <c r="H368" s="1206" t="s">
        <v>3950</v>
      </c>
      <c r="I368" s="5" t="s">
        <v>3951</v>
      </c>
      <c r="J368" s="5" t="s">
        <v>3952</v>
      </c>
      <c r="K368" s="5" t="s">
        <v>3632</v>
      </c>
    </row>
    <row r="369" spans="1:11" x14ac:dyDescent="0.45">
      <c r="A369" s="5" t="s">
        <v>3624</v>
      </c>
      <c r="B369" s="5" t="s">
        <v>3625</v>
      </c>
      <c r="C369" s="1205">
        <v>46022.708333333336</v>
      </c>
      <c r="E369" s="5" t="s">
        <v>3266</v>
      </c>
      <c r="F369" s="5" t="s">
        <v>3578</v>
      </c>
      <c r="G369" s="5" t="s">
        <v>3170</v>
      </c>
      <c r="H369" s="1206" t="s">
        <v>3950</v>
      </c>
      <c r="I369" s="5" t="s">
        <v>3250</v>
      </c>
      <c r="J369" s="5" t="s">
        <v>3952</v>
      </c>
      <c r="K369" s="5" t="s">
        <v>3634</v>
      </c>
    </row>
    <row r="370" spans="1:11" x14ac:dyDescent="0.45">
      <c r="A370" s="5" t="s">
        <v>3624</v>
      </c>
      <c r="B370" s="5" t="s">
        <v>3625</v>
      </c>
      <c r="C370" s="1205">
        <v>46022.708333333336</v>
      </c>
      <c r="E370" s="5" t="s">
        <v>3266</v>
      </c>
      <c r="F370" s="5" t="s">
        <v>3578</v>
      </c>
      <c r="G370" s="5" t="s">
        <v>3170</v>
      </c>
      <c r="H370" s="1206" t="s">
        <v>3953</v>
      </c>
      <c r="I370" s="5" t="s">
        <v>3954</v>
      </c>
      <c r="J370" s="5" t="s">
        <v>3955</v>
      </c>
      <c r="K370" s="5" t="s">
        <v>3632</v>
      </c>
    </row>
    <row r="371" spans="1:11" x14ac:dyDescent="0.45">
      <c r="A371" s="5" t="s">
        <v>3624</v>
      </c>
      <c r="B371" s="5" t="s">
        <v>3625</v>
      </c>
      <c r="C371" s="1205">
        <v>46022.708333333336</v>
      </c>
      <c r="E371" s="5" t="s">
        <v>3266</v>
      </c>
      <c r="F371" s="5" t="s">
        <v>3578</v>
      </c>
      <c r="G371" s="5" t="s">
        <v>3170</v>
      </c>
      <c r="H371" s="1206" t="s">
        <v>3953</v>
      </c>
      <c r="I371" s="5" t="s">
        <v>3251</v>
      </c>
      <c r="J371" s="5" t="s">
        <v>3955</v>
      </c>
      <c r="K371" s="5" t="s">
        <v>3634</v>
      </c>
    </row>
    <row r="372" spans="1:11" x14ac:dyDescent="0.45">
      <c r="A372" s="5" t="s">
        <v>3624</v>
      </c>
      <c r="B372" s="5" t="s">
        <v>3625</v>
      </c>
      <c r="C372" s="1205">
        <v>46022.708333333336</v>
      </c>
      <c r="E372" s="5" t="s">
        <v>3266</v>
      </c>
      <c r="F372" s="5" t="s">
        <v>3578</v>
      </c>
      <c r="G372" s="5" t="s">
        <v>3170</v>
      </c>
      <c r="H372" s="1206" t="s">
        <v>3956</v>
      </c>
      <c r="I372" s="5" t="s">
        <v>3957</v>
      </c>
      <c r="J372" s="5" t="s">
        <v>3958</v>
      </c>
      <c r="K372" s="5" t="s">
        <v>3632</v>
      </c>
    </row>
    <row r="373" spans="1:11" x14ac:dyDescent="0.45">
      <c r="A373" s="5" t="s">
        <v>3624</v>
      </c>
      <c r="B373" s="5" t="s">
        <v>3625</v>
      </c>
      <c r="C373" s="1205">
        <v>46022.708333333336</v>
      </c>
      <c r="E373" s="5" t="s">
        <v>3266</v>
      </c>
      <c r="F373" s="5" t="s">
        <v>3578</v>
      </c>
      <c r="G373" s="5" t="s">
        <v>3170</v>
      </c>
      <c r="H373" s="1206" t="s">
        <v>3956</v>
      </c>
      <c r="I373" s="5" t="s">
        <v>3252</v>
      </c>
      <c r="J373" s="5" t="s">
        <v>3958</v>
      </c>
      <c r="K373" s="5" t="s">
        <v>3634</v>
      </c>
    </row>
    <row r="374" spans="1:11" x14ac:dyDescent="0.45">
      <c r="A374" s="5" t="s">
        <v>3624</v>
      </c>
      <c r="B374" s="5" t="s">
        <v>3625</v>
      </c>
      <c r="C374" s="1205">
        <v>46022.708333333336</v>
      </c>
      <c r="E374" s="5" t="s">
        <v>3266</v>
      </c>
      <c r="F374" s="5" t="s">
        <v>3578</v>
      </c>
      <c r="G374" s="5" t="s">
        <v>3170</v>
      </c>
      <c r="H374" s="1206" t="s">
        <v>3959</v>
      </c>
      <c r="I374" s="5" t="s">
        <v>3960</v>
      </c>
      <c r="J374" s="5" t="s">
        <v>3961</v>
      </c>
      <c r="K374" s="5" t="s">
        <v>3632</v>
      </c>
    </row>
    <row r="375" spans="1:11" x14ac:dyDescent="0.45">
      <c r="A375" s="5" t="s">
        <v>3624</v>
      </c>
      <c r="B375" s="5" t="s">
        <v>3625</v>
      </c>
      <c r="C375" s="1205">
        <v>46022.708333333336</v>
      </c>
      <c r="E375" s="5" t="s">
        <v>3266</v>
      </c>
      <c r="F375" s="5" t="s">
        <v>3578</v>
      </c>
      <c r="G375" s="5" t="s">
        <v>3170</v>
      </c>
      <c r="H375" s="1206" t="s">
        <v>3959</v>
      </c>
      <c r="I375" s="5" t="s">
        <v>3253</v>
      </c>
      <c r="J375" s="5" t="s">
        <v>3961</v>
      </c>
      <c r="K375" s="5" t="s">
        <v>3634</v>
      </c>
    </row>
    <row r="376" spans="1:11" x14ac:dyDescent="0.45">
      <c r="A376" s="5" t="s">
        <v>3624</v>
      </c>
      <c r="B376" s="5" t="s">
        <v>3625</v>
      </c>
      <c r="C376" s="1205">
        <v>46022.708333333336</v>
      </c>
      <c r="E376" s="5" t="s">
        <v>3266</v>
      </c>
      <c r="F376" s="5" t="s">
        <v>3578</v>
      </c>
      <c r="G376" s="5" t="s">
        <v>3170</v>
      </c>
      <c r="H376" s="1206" t="s">
        <v>3962</v>
      </c>
      <c r="I376" s="5" t="s">
        <v>3963</v>
      </c>
      <c r="J376" s="5" t="s">
        <v>3964</v>
      </c>
      <c r="K376" s="5" t="s">
        <v>3632</v>
      </c>
    </row>
    <row r="377" spans="1:11" x14ac:dyDescent="0.45">
      <c r="A377" s="5" t="s">
        <v>3624</v>
      </c>
      <c r="B377" s="5" t="s">
        <v>3625</v>
      </c>
      <c r="C377" s="1205">
        <v>46022.708333333336</v>
      </c>
      <c r="E377" s="5" t="s">
        <v>3266</v>
      </c>
      <c r="F377" s="5" t="s">
        <v>3578</v>
      </c>
      <c r="G377" s="5" t="s">
        <v>3170</v>
      </c>
      <c r="H377" s="1206" t="s">
        <v>3962</v>
      </c>
      <c r="I377" s="5" t="s">
        <v>3254</v>
      </c>
      <c r="J377" s="5" t="s">
        <v>3964</v>
      </c>
      <c r="K377" s="5" t="s">
        <v>3634</v>
      </c>
    </row>
    <row r="378" spans="1:11" x14ac:dyDescent="0.45">
      <c r="A378" s="5" t="s">
        <v>3624</v>
      </c>
      <c r="B378" s="5" t="s">
        <v>3625</v>
      </c>
      <c r="C378" s="1205">
        <v>46022.708333333336</v>
      </c>
      <c r="E378" s="5" t="s">
        <v>3266</v>
      </c>
      <c r="F378" s="5" t="s">
        <v>3578</v>
      </c>
      <c r="G378" s="5" t="s">
        <v>3170</v>
      </c>
      <c r="H378" s="1206" t="s">
        <v>3965</v>
      </c>
      <c r="I378" s="5" t="s">
        <v>3966</v>
      </c>
      <c r="J378" s="5" t="s">
        <v>3967</v>
      </c>
      <c r="K378" s="5" t="s">
        <v>3632</v>
      </c>
    </row>
    <row r="379" spans="1:11" x14ac:dyDescent="0.45">
      <c r="A379" s="5" t="s">
        <v>3624</v>
      </c>
      <c r="B379" s="5" t="s">
        <v>3625</v>
      </c>
      <c r="C379" s="1205">
        <v>46022.708333333336</v>
      </c>
      <c r="E379" s="5" t="s">
        <v>3266</v>
      </c>
      <c r="F379" s="5" t="s">
        <v>3578</v>
      </c>
      <c r="G379" s="5" t="s">
        <v>3170</v>
      </c>
      <c r="H379" s="1206" t="s">
        <v>3965</v>
      </c>
      <c r="I379" s="5" t="s">
        <v>3259</v>
      </c>
      <c r="J379" s="5" t="s">
        <v>3967</v>
      </c>
      <c r="K379" s="5" t="s">
        <v>3634</v>
      </c>
    </row>
    <row r="380" spans="1:11" x14ac:dyDescent="0.45">
      <c r="A380" s="5" t="s">
        <v>3624</v>
      </c>
      <c r="B380" s="5" t="s">
        <v>3625</v>
      </c>
      <c r="C380" s="1205">
        <v>46022.708333333336</v>
      </c>
      <c r="E380" s="5" t="s">
        <v>3266</v>
      </c>
      <c r="F380" s="5" t="s">
        <v>3578</v>
      </c>
      <c r="G380" s="5" t="s">
        <v>3170</v>
      </c>
      <c r="H380" s="1206" t="s">
        <v>3968</v>
      </c>
      <c r="I380" s="5" t="s">
        <v>3969</v>
      </c>
      <c r="J380" s="5" t="s">
        <v>3970</v>
      </c>
      <c r="K380" s="5" t="s">
        <v>3632</v>
      </c>
    </row>
    <row r="381" spans="1:11" x14ac:dyDescent="0.45">
      <c r="A381" s="5" t="s">
        <v>3624</v>
      </c>
      <c r="B381" s="5" t="s">
        <v>3625</v>
      </c>
      <c r="C381" s="1205">
        <v>46022.708333333336</v>
      </c>
      <c r="E381" s="5" t="s">
        <v>3266</v>
      </c>
      <c r="F381" s="5" t="s">
        <v>3578</v>
      </c>
      <c r="G381" s="5" t="s">
        <v>3170</v>
      </c>
      <c r="H381" s="1206" t="s">
        <v>3968</v>
      </c>
      <c r="I381" s="5" t="s">
        <v>3262</v>
      </c>
      <c r="J381" s="5" t="s">
        <v>3970</v>
      </c>
      <c r="K381" s="5" t="s">
        <v>3634</v>
      </c>
    </row>
    <row r="382" spans="1:11" x14ac:dyDescent="0.45">
      <c r="A382" s="5" t="s">
        <v>3624</v>
      </c>
      <c r="B382" s="5" t="s">
        <v>3625</v>
      </c>
      <c r="C382" s="1205">
        <v>46022.708333333336</v>
      </c>
      <c r="E382" s="5" t="s">
        <v>3266</v>
      </c>
      <c r="F382" s="5" t="s">
        <v>3578</v>
      </c>
      <c r="G382" s="5" t="s">
        <v>3170</v>
      </c>
      <c r="H382" s="1206" t="s">
        <v>1459</v>
      </c>
      <c r="I382" s="5" t="s">
        <v>3971</v>
      </c>
      <c r="J382" s="5" t="s">
        <v>3972</v>
      </c>
      <c r="K382" s="5" t="s">
        <v>3632</v>
      </c>
    </row>
    <row r="383" spans="1:11" x14ac:dyDescent="0.45">
      <c r="A383" s="5" t="s">
        <v>3624</v>
      </c>
      <c r="B383" s="5" t="s">
        <v>3625</v>
      </c>
      <c r="C383" s="1205">
        <v>46022.708333333336</v>
      </c>
      <c r="E383" s="5" t="s">
        <v>3266</v>
      </c>
      <c r="F383" s="5" t="s">
        <v>3578</v>
      </c>
      <c r="G383" s="5" t="s">
        <v>3170</v>
      </c>
      <c r="H383" s="1206" t="s">
        <v>1459</v>
      </c>
      <c r="I383" s="5" t="s">
        <v>3263</v>
      </c>
      <c r="J383" s="5" t="s">
        <v>3972</v>
      </c>
      <c r="K383" s="5" t="s">
        <v>3634</v>
      </c>
    </row>
    <row r="384" spans="1:11" x14ac:dyDescent="0.45">
      <c r="A384" s="5" t="s">
        <v>3624</v>
      </c>
      <c r="B384" s="5" t="s">
        <v>3625</v>
      </c>
      <c r="C384" s="1205">
        <v>46022.708333333336</v>
      </c>
      <c r="E384" s="5" t="s">
        <v>3266</v>
      </c>
      <c r="F384" s="5" t="s">
        <v>3578</v>
      </c>
      <c r="G384" s="5" t="s">
        <v>3170</v>
      </c>
      <c r="H384" s="1206" t="s">
        <v>1461</v>
      </c>
      <c r="I384" s="5" t="s">
        <v>3973</v>
      </c>
      <c r="J384" s="5" t="s">
        <v>3974</v>
      </c>
      <c r="K384" s="5" t="s">
        <v>3632</v>
      </c>
    </row>
    <row r="385" spans="1:11" x14ac:dyDescent="0.45">
      <c r="A385" s="5" t="s">
        <v>3624</v>
      </c>
      <c r="B385" s="5" t="s">
        <v>3625</v>
      </c>
      <c r="C385" s="1205">
        <v>46022.708333333336</v>
      </c>
      <c r="E385" s="5" t="s">
        <v>3266</v>
      </c>
      <c r="F385" s="5" t="s">
        <v>3578</v>
      </c>
      <c r="G385" s="5" t="s">
        <v>3170</v>
      </c>
      <c r="H385" s="1206" t="s">
        <v>1461</v>
      </c>
      <c r="I385" s="5" t="s">
        <v>3264</v>
      </c>
      <c r="J385" s="5" t="s">
        <v>3974</v>
      </c>
      <c r="K385" s="5" t="s">
        <v>3634</v>
      </c>
    </row>
    <row r="386" spans="1:11" x14ac:dyDescent="0.45">
      <c r="A386" s="5" t="s">
        <v>3624</v>
      </c>
      <c r="B386" s="5" t="s">
        <v>3625</v>
      </c>
      <c r="C386" s="1205">
        <v>46022.708333333336</v>
      </c>
      <c r="E386" s="5" t="s">
        <v>3266</v>
      </c>
      <c r="F386" s="5" t="s">
        <v>3578</v>
      </c>
      <c r="G386" s="5" t="s">
        <v>3170</v>
      </c>
      <c r="H386" s="1206" t="s">
        <v>3975</v>
      </c>
      <c r="I386" s="5" t="s">
        <v>3976</v>
      </c>
      <c r="J386" s="5" t="s">
        <v>3977</v>
      </c>
      <c r="K386" s="5" t="s">
        <v>3632</v>
      </c>
    </row>
    <row r="387" spans="1:11" x14ac:dyDescent="0.45">
      <c r="A387" s="5" t="s">
        <v>3624</v>
      </c>
      <c r="B387" s="5" t="s">
        <v>3625</v>
      </c>
      <c r="C387" s="1205">
        <v>46022.708333333336</v>
      </c>
      <c r="E387" s="5" t="s">
        <v>3266</v>
      </c>
      <c r="F387" s="5" t="s">
        <v>3578</v>
      </c>
      <c r="G387" s="5" t="s">
        <v>3170</v>
      </c>
      <c r="H387" s="1206" t="s">
        <v>3975</v>
      </c>
      <c r="I387" s="5" t="s">
        <v>3978</v>
      </c>
      <c r="J387" s="5" t="s">
        <v>3977</v>
      </c>
      <c r="K387" s="5" t="s">
        <v>3634</v>
      </c>
    </row>
    <row r="388" spans="1:11" x14ac:dyDescent="0.45">
      <c r="A388" s="5" t="s">
        <v>3624</v>
      </c>
      <c r="B388" s="5" t="s">
        <v>3625</v>
      </c>
      <c r="C388" s="1205">
        <v>46022.708333333336</v>
      </c>
      <c r="E388" s="5" t="s">
        <v>3266</v>
      </c>
      <c r="F388" s="5" t="s">
        <v>3578</v>
      </c>
      <c r="G388" s="5" t="s">
        <v>3170</v>
      </c>
      <c r="H388" s="1206" t="s">
        <v>3979</v>
      </c>
      <c r="I388" s="5" t="s">
        <v>3980</v>
      </c>
      <c r="J388" s="5" t="s">
        <v>3981</v>
      </c>
      <c r="K388" s="5" t="s">
        <v>3632</v>
      </c>
    </row>
    <row r="389" spans="1:11" x14ac:dyDescent="0.45">
      <c r="A389" s="5" t="s">
        <v>3624</v>
      </c>
      <c r="B389" s="5" t="s">
        <v>3625</v>
      </c>
      <c r="C389" s="1205">
        <v>46022.708333333336</v>
      </c>
      <c r="E389" s="5" t="s">
        <v>3266</v>
      </c>
      <c r="F389" s="5" t="s">
        <v>3578</v>
      </c>
      <c r="G389" s="5" t="s">
        <v>3170</v>
      </c>
      <c r="H389" s="1206" t="s">
        <v>3979</v>
      </c>
      <c r="I389" s="5" t="s">
        <v>3982</v>
      </c>
      <c r="J389" s="5" t="s">
        <v>3981</v>
      </c>
      <c r="K389" s="5" t="s">
        <v>3634</v>
      </c>
    </row>
    <row r="390" spans="1:11" x14ac:dyDescent="0.45">
      <c r="A390" s="5" t="s">
        <v>3624</v>
      </c>
      <c r="B390" s="5" t="s">
        <v>3625</v>
      </c>
      <c r="C390" s="1205">
        <v>46022.708333333336</v>
      </c>
      <c r="E390" s="5" t="s">
        <v>3266</v>
      </c>
      <c r="F390" s="5" t="s">
        <v>3578</v>
      </c>
      <c r="G390" s="5" t="s">
        <v>3170</v>
      </c>
      <c r="H390" s="1206" t="s">
        <v>1842</v>
      </c>
      <c r="I390" s="5" t="s">
        <v>3983</v>
      </c>
      <c r="J390" s="5" t="s">
        <v>3984</v>
      </c>
      <c r="K390" s="5" t="s">
        <v>3632</v>
      </c>
    </row>
    <row r="391" spans="1:11" x14ac:dyDescent="0.45">
      <c r="A391" s="5" t="s">
        <v>3624</v>
      </c>
      <c r="B391" s="5" t="s">
        <v>3625</v>
      </c>
      <c r="C391" s="1205">
        <v>46022.708333333336</v>
      </c>
      <c r="E391" s="5" t="s">
        <v>3266</v>
      </c>
      <c r="F391" s="5" t="s">
        <v>3578</v>
      </c>
      <c r="G391" s="5" t="s">
        <v>3170</v>
      </c>
      <c r="H391" s="1206" t="s">
        <v>1842</v>
      </c>
      <c r="I391" s="5" t="s">
        <v>3985</v>
      </c>
      <c r="J391" s="5" t="s">
        <v>3984</v>
      </c>
      <c r="K391" s="5" t="s">
        <v>3634</v>
      </c>
    </row>
    <row r="392" spans="1:11" x14ac:dyDescent="0.45">
      <c r="A392" s="5" t="s">
        <v>3624</v>
      </c>
      <c r="B392" s="5" t="s">
        <v>3625</v>
      </c>
      <c r="C392" s="1205">
        <v>46022.708333333336</v>
      </c>
      <c r="E392" s="5" t="s">
        <v>3266</v>
      </c>
      <c r="F392" s="5" t="s">
        <v>3578</v>
      </c>
      <c r="G392" s="5" t="s">
        <v>3170</v>
      </c>
      <c r="H392" s="1206" t="s">
        <v>1843</v>
      </c>
      <c r="I392" s="5" t="s">
        <v>3986</v>
      </c>
      <c r="J392" s="5" t="s">
        <v>3987</v>
      </c>
      <c r="K392" s="5" t="s">
        <v>3632</v>
      </c>
    </row>
    <row r="393" spans="1:11" x14ac:dyDescent="0.45">
      <c r="A393" s="5" t="s">
        <v>3624</v>
      </c>
      <c r="B393" s="5" t="s">
        <v>3625</v>
      </c>
      <c r="C393" s="1205">
        <v>46022.708333333336</v>
      </c>
      <c r="E393" s="5" t="s">
        <v>3266</v>
      </c>
      <c r="F393" s="5" t="s">
        <v>3578</v>
      </c>
      <c r="G393" s="5" t="s">
        <v>3170</v>
      </c>
      <c r="H393" s="1206" t="s">
        <v>1843</v>
      </c>
      <c r="I393" s="5" t="s">
        <v>3988</v>
      </c>
      <c r="J393" s="5" t="s">
        <v>3987</v>
      </c>
      <c r="K393" s="5" t="s">
        <v>3634</v>
      </c>
    </row>
    <row r="394" spans="1:11" x14ac:dyDescent="0.45">
      <c r="A394" s="5" t="s">
        <v>3624</v>
      </c>
      <c r="B394" s="5" t="s">
        <v>3625</v>
      </c>
      <c r="C394" s="1205">
        <v>46022.708333333336</v>
      </c>
      <c r="E394" s="5" t="s">
        <v>3266</v>
      </c>
      <c r="F394" s="5" t="s">
        <v>3578</v>
      </c>
      <c r="G394" s="5" t="s">
        <v>3170</v>
      </c>
      <c r="H394" s="1206" t="s">
        <v>3989</v>
      </c>
      <c r="I394" s="5" t="s">
        <v>3990</v>
      </c>
      <c r="J394" s="5" t="s">
        <v>3991</v>
      </c>
      <c r="K394" s="5" t="s">
        <v>3632</v>
      </c>
    </row>
    <row r="395" spans="1:11" x14ac:dyDescent="0.45">
      <c r="A395" s="5" t="s">
        <v>3624</v>
      </c>
      <c r="B395" s="5" t="s">
        <v>3625</v>
      </c>
      <c r="C395" s="1205">
        <v>46022.708333333336</v>
      </c>
      <c r="E395" s="5" t="s">
        <v>3266</v>
      </c>
      <c r="F395" s="5" t="s">
        <v>3578</v>
      </c>
      <c r="G395" s="5" t="s">
        <v>3170</v>
      </c>
      <c r="H395" s="1206" t="s">
        <v>3989</v>
      </c>
      <c r="I395" s="5" t="s">
        <v>3992</v>
      </c>
      <c r="J395" s="5" t="s">
        <v>3991</v>
      </c>
      <c r="K395" s="5" t="s">
        <v>3634</v>
      </c>
    </row>
    <row r="396" spans="1:11" x14ac:dyDescent="0.45">
      <c r="A396" s="5" t="s">
        <v>3624</v>
      </c>
      <c r="B396" s="5" t="s">
        <v>3625</v>
      </c>
      <c r="C396" s="1205">
        <v>46022.708333333336</v>
      </c>
      <c r="E396" s="5" t="s">
        <v>3266</v>
      </c>
      <c r="F396" s="5" t="s">
        <v>3578</v>
      </c>
      <c r="G396" s="5" t="s">
        <v>3170</v>
      </c>
      <c r="H396" s="1206" t="s">
        <v>3993</v>
      </c>
      <c r="I396" s="5" t="s">
        <v>3994</v>
      </c>
      <c r="J396" s="5" t="s">
        <v>3995</v>
      </c>
      <c r="K396" s="5" t="s">
        <v>3632</v>
      </c>
    </row>
    <row r="397" spans="1:11" x14ac:dyDescent="0.45">
      <c r="A397" s="5" t="s">
        <v>3624</v>
      </c>
      <c r="B397" s="5" t="s">
        <v>3625</v>
      </c>
      <c r="C397" s="1205">
        <v>46022.708333333336</v>
      </c>
      <c r="E397" s="5" t="s">
        <v>3266</v>
      </c>
      <c r="F397" s="5" t="s">
        <v>3578</v>
      </c>
      <c r="G397" s="5" t="s">
        <v>3170</v>
      </c>
      <c r="H397" s="1206" t="s">
        <v>3993</v>
      </c>
      <c r="I397" s="5" t="s">
        <v>3996</v>
      </c>
      <c r="J397" s="5" t="s">
        <v>3995</v>
      </c>
      <c r="K397" s="5" t="s">
        <v>3634</v>
      </c>
    </row>
    <row r="398" spans="1:11" x14ac:dyDescent="0.45">
      <c r="A398" s="5" t="s">
        <v>3624</v>
      </c>
      <c r="B398" s="5" t="s">
        <v>3625</v>
      </c>
      <c r="C398" s="1205">
        <v>46022.708333333336</v>
      </c>
      <c r="E398" s="5" t="s">
        <v>3266</v>
      </c>
      <c r="F398" s="5" t="s">
        <v>3578</v>
      </c>
      <c r="G398" s="5" t="s">
        <v>3170</v>
      </c>
      <c r="H398" s="1206" t="s">
        <v>1841</v>
      </c>
      <c r="I398" s="5" t="s">
        <v>3997</v>
      </c>
      <c r="J398" s="5" t="s">
        <v>3998</v>
      </c>
      <c r="K398" s="5" t="s">
        <v>3632</v>
      </c>
    </row>
    <row r="399" spans="1:11" x14ac:dyDescent="0.45">
      <c r="A399" s="5" t="s">
        <v>3624</v>
      </c>
      <c r="B399" s="5" t="s">
        <v>3625</v>
      </c>
      <c r="C399" s="1205">
        <v>46022.708333333336</v>
      </c>
      <c r="E399" s="5" t="s">
        <v>3266</v>
      </c>
      <c r="F399" s="5" t="s">
        <v>3578</v>
      </c>
      <c r="G399" s="5" t="s">
        <v>3170</v>
      </c>
      <c r="H399" s="1206" t="s">
        <v>1841</v>
      </c>
      <c r="I399" s="5" t="s">
        <v>3999</v>
      </c>
      <c r="J399" s="5" t="s">
        <v>3998</v>
      </c>
      <c r="K399" s="5" t="s">
        <v>3634</v>
      </c>
    </row>
    <row r="400" spans="1:11" x14ac:dyDescent="0.45">
      <c r="A400" s="5" t="s">
        <v>3624</v>
      </c>
      <c r="B400" s="5" t="s">
        <v>3625</v>
      </c>
      <c r="C400" s="1205">
        <v>46022.708333333336</v>
      </c>
      <c r="E400" s="5" t="s">
        <v>3266</v>
      </c>
      <c r="F400" s="5" t="s">
        <v>3578</v>
      </c>
      <c r="G400" s="5" t="s">
        <v>3170</v>
      </c>
      <c r="H400" s="1206" t="s">
        <v>4000</v>
      </c>
      <c r="I400" s="5" t="s">
        <v>4001</v>
      </c>
      <c r="J400" s="5" t="s">
        <v>4002</v>
      </c>
      <c r="K400" s="5" t="s">
        <v>3632</v>
      </c>
    </row>
    <row r="401" spans="1:11" x14ac:dyDescent="0.45">
      <c r="A401" s="5" t="s">
        <v>3624</v>
      </c>
      <c r="B401" s="5" t="s">
        <v>3625</v>
      </c>
      <c r="C401" s="1205">
        <v>46022.708333333336</v>
      </c>
      <c r="E401" s="5" t="s">
        <v>3266</v>
      </c>
      <c r="F401" s="5" t="s">
        <v>3578</v>
      </c>
      <c r="G401" s="5" t="s">
        <v>3170</v>
      </c>
      <c r="H401" s="1206" t="s">
        <v>4000</v>
      </c>
      <c r="I401" s="5" t="s">
        <v>4003</v>
      </c>
      <c r="J401" s="5" t="s">
        <v>4002</v>
      </c>
      <c r="K401" s="5" t="s">
        <v>3634</v>
      </c>
    </row>
    <row r="402" spans="1:11" x14ac:dyDescent="0.45">
      <c r="A402" s="5" t="s">
        <v>3624</v>
      </c>
      <c r="B402" s="5" t="s">
        <v>3625</v>
      </c>
      <c r="C402" s="1205">
        <v>46022.708333333336</v>
      </c>
      <c r="E402" s="5" t="s">
        <v>3266</v>
      </c>
      <c r="F402" s="5" t="s">
        <v>3578</v>
      </c>
      <c r="G402" s="5" t="s">
        <v>3170</v>
      </c>
      <c r="H402" s="1206" t="s">
        <v>4004</v>
      </c>
      <c r="I402" s="5" t="s">
        <v>4005</v>
      </c>
      <c r="J402" s="5" t="s">
        <v>4006</v>
      </c>
      <c r="K402" s="5" t="s">
        <v>3632</v>
      </c>
    </row>
    <row r="403" spans="1:11" x14ac:dyDescent="0.45">
      <c r="A403" s="5" t="s">
        <v>3624</v>
      </c>
      <c r="B403" s="5" t="s">
        <v>3625</v>
      </c>
      <c r="C403" s="1205">
        <v>46022.708333333336</v>
      </c>
      <c r="E403" s="5" t="s">
        <v>3266</v>
      </c>
      <c r="F403" s="5" t="s">
        <v>3578</v>
      </c>
      <c r="G403" s="5" t="s">
        <v>3170</v>
      </c>
      <c r="H403" s="1206" t="s">
        <v>4004</v>
      </c>
      <c r="I403" s="5" t="s">
        <v>4007</v>
      </c>
      <c r="J403" s="5" t="s">
        <v>4006</v>
      </c>
      <c r="K403" s="5" t="s">
        <v>3634</v>
      </c>
    </row>
    <row r="404" spans="1:11" x14ac:dyDescent="0.45">
      <c r="A404" s="5" t="s">
        <v>3624</v>
      </c>
      <c r="B404" s="5" t="s">
        <v>3625</v>
      </c>
      <c r="C404" s="1205">
        <v>46022.708333333336</v>
      </c>
      <c r="E404" s="5" t="s">
        <v>3266</v>
      </c>
      <c r="F404" s="5" t="s">
        <v>3578</v>
      </c>
      <c r="G404" s="5" t="s">
        <v>3170</v>
      </c>
      <c r="H404" s="1206" t="s">
        <v>2661</v>
      </c>
      <c r="I404" s="5" t="s">
        <v>4008</v>
      </c>
      <c r="J404" s="5" t="s">
        <v>4009</v>
      </c>
      <c r="K404" s="5" t="s">
        <v>3632</v>
      </c>
    </row>
    <row r="405" spans="1:11" x14ac:dyDescent="0.45">
      <c r="A405" s="5" t="s">
        <v>3624</v>
      </c>
      <c r="B405" s="5" t="s">
        <v>3625</v>
      </c>
      <c r="C405" s="1205">
        <v>46022.708333333336</v>
      </c>
      <c r="E405" s="5" t="s">
        <v>3266</v>
      </c>
      <c r="F405" s="5" t="s">
        <v>3578</v>
      </c>
      <c r="G405" s="5" t="s">
        <v>3170</v>
      </c>
      <c r="H405" s="1206" t="s">
        <v>2661</v>
      </c>
      <c r="I405" s="5" t="s">
        <v>4010</v>
      </c>
      <c r="J405" s="5" t="s">
        <v>4009</v>
      </c>
      <c r="K405" s="5" t="s">
        <v>3634</v>
      </c>
    </row>
    <row r="406" spans="1:11" x14ac:dyDescent="0.45">
      <c r="A406" s="5" t="s">
        <v>3624</v>
      </c>
      <c r="B406" s="5" t="s">
        <v>3625</v>
      </c>
      <c r="C406" s="1205">
        <v>46022.708333333336</v>
      </c>
      <c r="E406" s="5" t="s">
        <v>3266</v>
      </c>
      <c r="F406" s="5" t="s">
        <v>3578</v>
      </c>
      <c r="G406" s="5" t="s">
        <v>3170</v>
      </c>
      <c r="H406" s="1206" t="s">
        <v>2662</v>
      </c>
      <c r="I406" s="5" t="s">
        <v>4011</v>
      </c>
      <c r="J406" s="5" t="s">
        <v>4012</v>
      </c>
      <c r="K406" s="5" t="s">
        <v>3632</v>
      </c>
    </row>
    <row r="407" spans="1:11" x14ac:dyDescent="0.45">
      <c r="A407" s="5" t="s">
        <v>3624</v>
      </c>
      <c r="B407" s="5" t="s">
        <v>3625</v>
      </c>
      <c r="C407" s="1205">
        <v>46022.708333333336</v>
      </c>
      <c r="E407" s="5" t="s">
        <v>3266</v>
      </c>
      <c r="F407" s="5" t="s">
        <v>3578</v>
      </c>
      <c r="G407" s="5" t="s">
        <v>3170</v>
      </c>
      <c r="H407" s="1206" t="s">
        <v>2662</v>
      </c>
      <c r="I407" s="5" t="s">
        <v>4013</v>
      </c>
      <c r="J407" s="5" t="s">
        <v>4012</v>
      </c>
      <c r="K407" s="5" t="s">
        <v>3634</v>
      </c>
    </row>
    <row r="408" spans="1:11" x14ac:dyDescent="0.45">
      <c r="A408" s="5" t="s">
        <v>3624</v>
      </c>
      <c r="B408" s="5" t="s">
        <v>3625</v>
      </c>
      <c r="C408" s="1205">
        <v>46022.708333333336</v>
      </c>
      <c r="E408" s="5" t="s">
        <v>3266</v>
      </c>
      <c r="F408" s="5" t="s">
        <v>3578</v>
      </c>
      <c r="G408" s="5" t="s">
        <v>3170</v>
      </c>
      <c r="H408" s="1206" t="s">
        <v>4014</v>
      </c>
      <c r="I408" s="5" t="s">
        <v>4015</v>
      </c>
      <c r="J408" s="5" t="s">
        <v>4016</v>
      </c>
      <c r="K408" s="5" t="s">
        <v>3632</v>
      </c>
    </row>
    <row r="409" spans="1:11" x14ac:dyDescent="0.45">
      <c r="A409" s="5" t="s">
        <v>3624</v>
      </c>
      <c r="B409" s="5" t="s">
        <v>3625</v>
      </c>
      <c r="C409" s="1205">
        <v>46022.708333333336</v>
      </c>
      <c r="E409" s="5" t="s">
        <v>3266</v>
      </c>
      <c r="F409" s="5" t="s">
        <v>3578</v>
      </c>
      <c r="G409" s="5" t="s">
        <v>3170</v>
      </c>
      <c r="H409" s="1206" t="s">
        <v>4014</v>
      </c>
      <c r="I409" s="5" t="s">
        <v>4017</v>
      </c>
      <c r="J409" s="5" t="s">
        <v>4016</v>
      </c>
      <c r="K409" s="5" t="s">
        <v>3634</v>
      </c>
    </row>
    <row r="410" spans="1:11" x14ac:dyDescent="0.45">
      <c r="A410" s="5" t="s">
        <v>4018</v>
      </c>
      <c r="B410" s="5" t="s">
        <v>3625</v>
      </c>
      <c r="C410" s="1205">
        <v>46022.708333333336</v>
      </c>
      <c r="E410" s="5" t="s">
        <v>3266</v>
      </c>
      <c r="F410" s="5" t="s">
        <v>3576</v>
      </c>
      <c r="G410" s="5" t="s">
        <v>3155</v>
      </c>
      <c r="H410" s="16" t="s">
        <v>3156</v>
      </c>
      <c r="I410" s="5" t="s">
        <v>4019</v>
      </c>
    </row>
    <row r="411" spans="1:11" x14ac:dyDescent="0.45">
      <c r="A411" s="5" t="s">
        <v>4018</v>
      </c>
      <c r="B411" s="5" t="s">
        <v>3625</v>
      </c>
      <c r="C411" s="1205">
        <v>46022.708333333336</v>
      </c>
      <c r="E411" s="5" t="s">
        <v>3266</v>
      </c>
      <c r="F411" s="5" t="s">
        <v>3576</v>
      </c>
      <c r="G411" s="5" t="s">
        <v>3155</v>
      </c>
      <c r="H411" s="16" t="s">
        <v>3627</v>
      </c>
      <c r="I411" s="5" t="s">
        <v>4020</v>
      </c>
    </row>
    <row r="412" spans="1:11" x14ac:dyDescent="0.45">
      <c r="A412" s="5" t="s">
        <v>4018</v>
      </c>
      <c r="B412" s="5" t="s">
        <v>3625</v>
      </c>
      <c r="C412" s="1205">
        <v>46022.708333333336</v>
      </c>
      <c r="E412" s="5" t="s">
        <v>3266</v>
      </c>
      <c r="F412" s="5" t="s">
        <v>3576</v>
      </c>
      <c r="G412" s="5" t="s">
        <v>3170</v>
      </c>
      <c r="H412" s="1206" t="s">
        <v>291</v>
      </c>
      <c r="I412" s="5" t="s">
        <v>4021</v>
      </c>
      <c r="J412" s="5" t="s">
        <v>4022</v>
      </c>
      <c r="K412" s="5" t="s">
        <v>4023</v>
      </c>
    </row>
    <row r="413" spans="1:11" x14ac:dyDescent="0.45">
      <c r="A413" s="5" t="s">
        <v>4018</v>
      </c>
      <c r="B413" s="5" t="s">
        <v>3625</v>
      </c>
      <c r="C413" s="1205">
        <v>46022.708333333336</v>
      </c>
      <c r="E413" s="5" t="s">
        <v>3266</v>
      </c>
      <c r="F413" s="5" t="s">
        <v>3576</v>
      </c>
      <c r="G413" s="5" t="s">
        <v>3170</v>
      </c>
      <c r="H413" s="1206" t="s">
        <v>291</v>
      </c>
      <c r="I413" s="5" t="s">
        <v>4024</v>
      </c>
      <c r="J413" s="5" t="s">
        <v>4022</v>
      </c>
      <c r="K413" s="5" t="s">
        <v>4025</v>
      </c>
    </row>
    <row r="414" spans="1:11" x14ac:dyDescent="0.45">
      <c r="A414" s="5" t="s">
        <v>4018</v>
      </c>
      <c r="B414" s="5" t="s">
        <v>3625</v>
      </c>
      <c r="C414" s="1205">
        <v>46022.708333333336</v>
      </c>
      <c r="E414" s="5" t="s">
        <v>3266</v>
      </c>
      <c r="F414" s="5" t="s">
        <v>3576</v>
      </c>
      <c r="G414" s="5" t="s">
        <v>3170</v>
      </c>
      <c r="H414" s="1206" t="s">
        <v>292</v>
      </c>
      <c r="I414" s="5" t="s">
        <v>4026</v>
      </c>
      <c r="J414" s="5" t="s">
        <v>4027</v>
      </c>
      <c r="K414" s="5" t="s">
        <v>4023</v>
      </c>
    </row>
    <row r="415" spans="1:11" x14ac:dyDescent="0.45">
      <c r="A415" s="5" t="s">
        <v>4018</v>
      </c>
      <c r="B415" s="5" t="s">
        <v>3625</v>
      </c>
      <c r="C415" s="1205">
        <v>46022.708333333336</v>
      </c>
      <c r="E415" s="5" t="s">
        <v>3266</v>
      </c>
      <c r="F415" s="5" t="s">
        <v>3576</v>
      </c>
      <c r="G415" s="5" t="s">
        <v>3170</v>
      </c>
      <c r="H415" s="1206" t="s">
        <v>292</v>
      </c>
      <c r="I415" s="5" t="s">
        <v>4028</v>
      </c>
      <c r="J415" s="5" t="s">
        <v>4027</v>
      </c>
      <c r="K415" s="5" t="s">
        <v>4025</v>
      </c>
    </row>
    <row r="416" spans="1:11" x14ac:dyDescent="0.45">
      <c r="A416" s="5" t="s">
        <v>4018</v>
      </c>
      <c r="B416" s="5" t="s">
        <v>3625</v>
      </c>
      <c r="C416" s="1205">
        <v>46022.708333333336</v>
      </c>
      <c r="E416" s="5" t="s">
        <v>3266</v>
      </c>
      <c r="F416" s="5" t="s">
        <v>3576</v>
      </c>
      <c r="G416" s="5" t="s">
        <v>3170</v>
      </c>
      <c r="H416" s="1206" t="s">
        <v>3458</v>
      </c>
      <c r="I416" s="5" t="s">
        <v>3630</v>
      </c>
      <c r="J416" s="5" t="s">
        <v>3460</v>
      </c>
      <c r="K416" s="5" t="s">
        <v>4023</v>
      </c>
    </row>
    <row r="417" spans="1:11" x14ac:dyDescent="0.45">
      <c r="A417" s="5" t="s">
        <v>4018</v>
      </c>
      <c r="B417" s="5" t="s">
        <v>3625</v>
      </c>
      <c r="C417" s="1205">
        <v>46022.708333333336</v>
      </c>
      <c r="E417" s="5" t="s">
        <v>3266</v>
      </c>
      <c r="F417" s="5" t="s">
        <v>3576</v>
      </c>
      <c r="G417" s="5" t="s">
        <v>3170</v>
      </c>
      <c r="H417" s="1206" t="s">
        <v>3458</v>
      </c>
      <c r="I417" s="5" t="s">
        <v>3633</v>
      </c>
      <c r="J417" s="5" t="s">
        <v>3460</v>
      </c>
      <c r="K417" s="5" t="s">
        <v>4025</v>
      </c>
    </row>
    <row r="418" spans="1:11" x14ac:dyDescent="0.45">
      <c r="A418" s="5" t="s">
        <v>4018</v>
      </c>
      <c r="B418" s="5" t="s">
        <v>3625</v>
      </c>
      <c r="C418" s="1205">
        <v>46022.708333333336</v>
      </c>
      <c r="E418" s="5" t="s">
        <v>3266</v>
      </c>
      <c r="F418" s="5" t="s">
        <v>3576</v>
      </c>
      <c r="G418" s="5" t="s">
        <v>3170</v>
      </c>
      <c r="H418" s="1206" t="s">
        <v>3461</v>
      </c>
      <c r="I418" s="5" t="s">
        <v>3636</v>
      </c>
      <c r="J418" s="5" t="s">
        <v>3463</v>
      </c>
      <c r="K418" s="5" t="s">
        <v>4023</v>
      </c>
    </row>
    <row r="419" spans="1:11" x14ac:dyDescent="0.45">
      <c r="A419" s="5" t="s">
        <v>4018</v>
      </c>
      <c r="B419" s="5" t="s">
        <v>3625</v>
      </c>
      <c r="C419" s="1205">
        <v>46022.708333333336</v>
      </c>
      <c r="E419" s="5" t="s">
        <v>3266</v>
      </c>
      <c r="F419" s="5" t="s">
        <v>3576</v>
      </c>
      <c r="G419" s="5" t="s">
        <v>3170</v>
      </c>
      <c r="H419" s="1206" t="s">
        <v>3461</v>
      </c>
      <c r="I419" s="5" t="s">
        <v>3638</v>
      </c>
      <c r="J419" s="5" t="s">
        <v>3463</v>
      </c>
      <c r="K419" s="5" t="s">
        <v>4025</v>
      </c>
    </row>
    <row r="420" spans="1:11" x14ac:dyDescent="0.45">
      <c r="A420" s="5" t="s">
        <v>4018</v>
      </c>
      <c r="B420" s="5" t="s">
        <v>3625</v>
      </c>
      <c r="C420" s="1205">
        <v>46022.708333333336</v>
      </c>
      <c r="E420" s="5" t="s">
        <v>3266</v>
      </c>
      <c r="F420" s="5" t="s">
        <v>3576</v>
      </c>
      <c r="G420" s="5" t="s">
        <v>3170</v>
      </c>
      <c r="H420" s="1206" t="s">
        <v>3244</v>
      </c>
      <c r="I420" s="5" t="s">
        <v>3640</v>
      </c>
      <c r="J420" s="5" t="s">
        <v>3246</v>
      </c>
      <c r="K420" s="5" t="s">
        <v>4023</v>
      </c>
    </row>
    <row r="421" spans="1:11" x14ac:dyDescent="0.45">
      <c r="A421" s="5" t="s">
        <v>4018</v>
      </c>
      <c r="B421" s="5" t="s">
        <v>3625</v>
      </c>
      <c r="C421" s="1205">
        <v>46022.708333333336</v>
      </c>
      <c r="E421" s="5" t="s">
        <v>3266</v>
      </c>
      <c r="F421" s="5" t="s">
        <v>3576</v>
      </c>
      <c r="G421" s="5" t="s">
        <v>3170</v>
      </c>
      <c r="H421" s="1206" t="s">
        <v>3244</v>
      </c>
      <c r="I421" s="5" t="s">
        <v>3642</v>
      </c>
      <c r="J421" s="5" t="s">
        <v>3246</v>
      </c>
      <c r="K421" s="5" t="s">
        <v>4025</v>
      </c>
    </row>
    <row r="422" spans="1:11" x14ac:dyDescent="0.45">
      <c r="A422" s="5" t="s">
        <v>4018</v>
      </c>
      <c r="B422" s="5" t="s">
        <v>3625</v>
      </c>
      <c r="C422" s="1205">
        <v>46022.708333333336</v>
      </c>
      <c r="E422" s="5" t="s">
        <v>3266</v>
      </c>
      <c r="F422" s="5" t="s">
        <v>3576</v>
      </c>
      <c r="G422" s="5" t="s">
        <v>3170</v>
      </c>
      <c r="H422" s="1206" t="s">
        <v>3247</v>
      </c>
      <c r="I422" s="5" t="s">
        <v>3644</v>
      </c>
      <c r="J422" s="5" t="s">
        <v>3249</v>
      </c>
      <c r="K422" s="5" t="s">
        <v>4023</v>
      </c>
    </row>
    <row r="423" spans="1:11" x14ac:dyDescent="0.45">
      <c r="A423" s="5" t="s">
        <v>4018</v>
      </c>
      <c r="B423" s="5" t="s">
        <v>3625</v>
      </c>
      <c r="C423" s="1205">
        <v>46022.708333333336</v>
      </c>
      <c r="E423" s="5" t="s">
        <v>3266</v>
      </c>
      <c r="F423" s="5" t="s">
        <v>3576</v>
      </c>
      <c r="G423" s="5" t="s">
        <v>3170</v>
      </c>
      <c r="H423" s="1206" t="s">
        <v>3247</v>
      </c>
      <c r="I423" s="5" t="s">
        <v>3646</v>
      </c>
      <c r="J423" s="5" t="s">
        <v>3249</v>
      </c>
      <c r="K423" s="5" t="s">
        <v>4025</v>
      </c>
    </row>
    <row r="424" spans="1:11" x14ac:dyDescent="0.45">
      <c r="A424" s="5" t="s">
        <v>4018</v>
      </c>
      <c r="B424" s="5" t="s">
        <v>3625</v>
      </c>
      <c r="C424" s="1205">
        <v>46022.708333333336</v>
      </c>
      <c r="E424" s="5" t="s">
        <v>3266</v>
      </c>
      <c r="F424" s="5" t="s">
        <v>3576</v>
      </c>
      <c r="G424" s="5" t="s">
        <v>3170</v>
      </c>
      <c r="H424" s="1206" t="s">
        <v>3217</v>
      </c>
      <c r="I424" s="5" t="s">
        <v>3648</v>
      </c>
      <c r="J424" s="5" t="s">
        <v>3171</v>
      </c>
      <c r="K424" s="5" t="s">
        <v>4023</v>
      </c>
    </row>
    <row r="425" spans="1:11" x14ac:dyDescent="0.45">
      <c r="A425" s="5" t="s">
        <v>4018</v>
      </c>
      <c r="B425" s="5" t="s">
        <v>3625</v>
      </c>
      <c r="C425" s="1205">
        <v>46022.708333333336</v>
      </c>
      <c r="E425" s="5" t="s">
        <v>3266</v>
      </c>
      <c r="F425" s="5" t="s">
        <v>3576</v>
      </c>
      <c r="G425" s="5" t="s">
        <v>3170</v>
      </c>
      <c r="H425" s="1206" t="s">
        <v>3217</v>
      </c>
      <c r="I425" s="5" t="s">
        <v>3650</v>
      </c>
      <c r="J425" s="5" t="s">
        <v>3171</v>
      </c>
      <c r="K425" s="5" t="s">
        <v>4025</v>
      </c>
    </row>
    <row r="426" spans="1:11" x14ac:dyDescent="0.45">
      <c r="A426" s="5" t="s">
        <v>4018</v>
      </c>
      <c r="B426" s="5" t="s">
        <v>3625</v>
      </c>
      <c r="C426" s="1205">
        <v>46022.708333333336</v>
      </c>
      <c r="E426" s="5" t="s">
        <v>3266</v>
      </c>
      <c r="F426" s="5" t="s">
        <v>3576</v>
      </c>
      <c r="G426" s="5" t="s">
        <v>3170</v>
      </c>
      <c r="H426" s="1206" t="s">
        <v>3218</v>
      </c>
      <c r="I426" s="5" t="s">
        <v>3652</v>
      </c>
      <c r="J426" s="5" t="s">
        <v>3174</v>
      </c>
      <c r="K426" s="5" t="s">
        <v>4023</v>
      </c>
    </row>
    <row r="427" spans="1:11" x14ac:dyDescent="0.45">
      <c r="A427" s="5" t="s">
        <v>4018</v>
      </c>
      <c r="B427" s="5" t="s">
        <v>3625</v>
      </c>
      <c r="C427" s="1205">
        <v>46022.708333333336</v>
      </c>
      <c r="E427" s="5" t="s">
        <v>3266</v>
      </c>
      <c r="F427" s="5" t="s">
        <v>3576</v>
      </c>
      <c r="G427" s="5" t="s">
        <v>3170</v>
      </c>
      <c r="H427" s="1206" t="s">
        <v>3218</v>
      </c>
      <c r="I427" s="5" t="s">
        <v>3654</v>
      </c>
      <c r="J427" s="5" t="s">
        <v>3174</v>
      </c>
      <c r="K427" s="5" t="s">
        <v>4025</v>
      </c>
    </row>
    <row r="428" spans="1:11" x14ac:dyDescent="0.45">
      <c r="A428" s="5" t="s">
        <v>4018</v>
      </c>
      <c r="B428" s="5" t="s">
        <v>3625</v>
      </c>
      <c r="C428" s="1205">
        <v>46022.708333333336</v>
      </c>
      <c r="E428" s="5" t="s">
        <v>3266</v>
      </c>
      <c r="F428" s="5" t="s">
        <v>3576</v>
      </c>
      <c r="G428" s="5" t="s">
        <v>3170</v>
      </c>
      <c r="H428" s="1206" t="s">
        <v>3219</v>
      </c>
      <c r="I428" s="5" t="s">
        <v>3656</v>
      </c>
      <c r="J428" s="5" t="s">
        <v>3178</v>
      </c>
      <c r="K428" s="5" t="s">
        <v>4023</v>
      </c>
    </row>
    <row r="429" spans="1:11" x14ac:dyDescent="0.45">
      <c r="A429" s="5" t="s">
        <v>4018</v>
      </c>
      <c r="B429" s="5" t="s">
        <v>3625</v>
      </c>
      <c r="C429" s="1205">
        <v>46022.708333333336</v>
      </c>
      <c r="E429" s="5" t="s">
        <v>3266</v>
      </c>
      <c r="F429" s="5" t="s">
        <v>3576</v>
      </c>
      <c r="G429" s="5" t="s">
        <v>3170</v>
      </c>
      <c r="H429" s="1206" t="s">
        <v>3219</v>
      </c>
      <c r="I429" s="5" t="s">
        <v>3658</v>
      </c>
      <c r="J429" s="5" t="s">
        <v>3178</v>
      </c>
      <c r="K429" s="5" t="s">
        <v>4025</v>
      </c>
    </row>
    <row r="430" spans="1:11" x14ac:dyDescent="0.45">
      <c r="A430" s="5" t="s">
        <v>4018</v>
      </c>
      <c r="B430" s="5" t="s">
        <v>3625</v>
      </c>
      <c r="C430" s="1205">
        <v>46022.708333333336</v>
      </c>
      <c r="E430" s="5" t="s">
        <v>3266</v>
      </c>
      <c r="F430" s="5" t="s">
        <v>3576</v>
      </c>
      <c r="G430" s="5" t="s">
        <v>3170</v>
      </c>
      <c r="H430" s="1206" t="s">
        <v>3220</v>
      </c>
      <c r="I430" s="5" t="s">
        <v>3660</v>
      </c>
      <c r="J430" s="5" t="s">
        <v>3187</v>
      </c>
      <c r="K430" s="5" t="s">
        <v>4023</v>
      </c>
    </row>
    <row r="431" spans="1:11" x14ac:dyDescent="0.45">
      <c r="A431" s="5" t="s">
        <v>4018</v>
      </c>
      <c r="B431" s="5" t="s">
        <v>3625</v>
      </c>
      <c r="C431" s="1205">
        <v>46022.708333333336</v>
      </c>
      <c r="E431" s="5" t="s">
        <v>3266</v>
      </c>
      <c r="F431" s="5" t="s">
        <v>3576</v>
      </c>
      <c r="G431" s="5" t="s">
        <v>3170</v>
      </c>
      <c r="H431" s="1206" t="s">
        <v>3220</v>
      </c>
      <c r="I431" s="5" t="s">
        <v>3662</v>
      </c>
      <c r="J431" s="5" t="s">
        <v>3187</v>
      </c>
      <c r="K431" s="5" t="s">
        <v>4025</v>
      </c>
    </row>
    <row r="432" spans="1:11" x14ac:dyDescent="0.45">
      <c r="A432" s="5" t="s">
        <v>4018</v>
      </c>
      <c r="B432" s="5" t="s">
        <v>3625</v>
      </c>
      <c r="C432" s="1205">
        <v>46022.708333333336</v>
      </c>
      <c r="E432" s="5" t="s">
        <v>3266</v>
      </c>
      <c r="F432" s="5" t="s">
        <v>3576</v>
      </c>
      <c r="G432" s="5" t="s">
        <v>3170</v>
      </c>
      <c r="H432" s="1206" t="s">
        <v>3221</v>
      </c>
      <c r="I432" s="5" t="s">
        <v>3160</v>
      </c>
      <c r="J432" s="5" t="s">
        <v>3190</v>
      </c>
      <c r="K432" s="5" t="s">
        <v>4023</v>
      </c>
    </row>
    <row r="433" spans="1:11" x14ac:dyDescent="0.45">
      <c r="A433" s="5" t="s">
        <v>4018</v>
      </c>
      <c r="B433" s="5" t="s">
        <v>3625</v>
      </c>
      <c r="C433" s="1205">
        <v>46022.708333333336</v>
      </c>
      <c r="E433" s="5" t="s">
        <v>3266</v>
      </c>
      <c r="F433" s="5" t="s">
        <v>3576</v>
      </c>
      <c r="G433" s="5" t="s">
        <v>3170</v>
      </c>
      <c r="H433" s="1206" t="s">
        <v>3221</v>
      </c>
      <c r="I433" s="5" t="s">
        <v>3665</v>
      </c>
      <c r="J433" s="5" t="s">
        <v>3190</v>
      </c>
      <c r="K433" s="5" t="s">
        <v>4025</v>
      </c>
    </row>
    <row r="434" spans="1:11" x14ac:dyDescent="0.45">
      <c r="A434" s="5" t="s">
        <v>4018</v>
      </c>
      <c r="B434" s="5" t="s">
        <v>3625</v>
      </c>
      <c r="C434" s="1205">
        <v>46022.708333333336</v>
      </c>
      <c r="E434" s="5" t="s">
        <v>3266</v>
      </c>
      <c r="F434" s="5" t="s">
        <v>3576</v>
      </c>
      <c r="G434" s="5" t="s">
        <v>3170</v>
      </c>
      <c r="H434" s="1206" t="s">
        <v>3223</v>
      </c>
      <c r="I434" s="5" t="s">
        <v>3667</v>
      </c>
      <c r="J434" s="5" t="s">
        <v>3196</v>
      </c>
      <c r="K434" s="5" t="s">
        <v>4023</v>
      </c>
    </row>
    <row r="435" spans="1:11" x14ac:dyDescent="0.45">
      <c r="A435" s="5" t="s">
        <v>4018</v>
      </c>
      <c r="B435" s="5" t="s">
        <v>3625</v>
      </c>
      <c r="C435" s="1205">
        <v>46022.708333333336</v>
      </c>
      <c r="E435" s="5" t="s">
        <v>3266</v>
      </c>
      <c r="F435" s="5" t="s">
        <v>3576</v>
      </c>
      <c r="G435" s="5" t="s">
        <v>3170</v>
      </c>
      <c r="H435" s="1206" t="s">
        <v>3223</v>
      </c>
      <c r="I435" s="5" t="s">
        <v>3669</v>
      </c>
      <c r="J435" s="5" t="s">
        <v>3196</v>
      </c>
      <c r="K435" s="5" t="s">
        <v>4025</v>
      </c>
    </row>
    <row r="436" spans="1:11" x14ac:dyDescent="0.45">
      <c r="A436" s="5" t="s">
        <v>4018</v>
      </c>
      <c r="B436" s="5" t="s">
        <v>3625</v>
      </c>
      <c r="C436" s="1205">
        <v>46022.708333333336</v>
      </c>
      <c r="E436" s="5" t="s">
        <v>3266</v>
      </c>
      <c r="F436" s="5" t="s">
        <v>3576</v>
      </c>
      <c r="G436" s="5" t="s">
        <v>3170</v>
      </c>
      <c r="H436" s="1206" t="s">
        <v>3224</v>
      </c>
      <c r="I436" s="5" t="s">
        <v>3319</v>
      </c>
      <c r="J436" s="5" t="s">
        <v>3200</v>
      </c>
      <c r="K436" s="5" t="s">
        <v>4023</v>
      </c>
    </row>
    <row r="437" spans="1:11" x14ac:dyDescent="0.45">
      <c r="A437" s="5" t="s">
        <v>4018</v>
      </c>
      <c r="B437" s="5" t="s">
        <v>3625</v>
      </c>
      <c r="C437" s="1205">
        <v>46022.708333333336</v>
      </c>
      <c r="E437" s="5" t="s">
        <v>3266</v>
      </c>
      <c r="F437" s="5" t="s">
        <v>3576</v>
      </c>
      <c r="G437" s="5" t="s">
        <v>3170</v>
      </c>
      <c r="H437" s="1206" t="s">
        <v>3224</v>
      </c>
      <c r="I437" s="5" t="s">
        <v>3672</v>
      </c>
      <c r="J437" s="5" t="s">
        <v>3200</v>
      </c>
      <c r="K437" s="5" t="s">
        <v>4025</v>
      </c>
    </row>
    <row r="438" spans="1:11" x14ac:dyDescent="0.45">
      <c r="A438" s="5" t="s">
        <v>4018</v>
      </c>
      <c r="B438" s="5" t="s">
        <v>3625</v>
      </c>
      <c r="C438" s="1205">
        <v>46022.708333333336</v>
      </c>
      <c r="E438" s="5" t="s">
        <v>3266</v>
      </c>
      <c r="F438" s="5" t="s">
        <v>3576</v>
      </c>
      <c r="G438" s="5" t="s">
        <v>3170</v>
      </c>
      <c r="H438" s="1206" t="s">
        <v>3225</v>
      </c>
      <c r="I438" s="5" t="s">
        <v>3177</v>
      </c>
      <c r="J438" s="5" t="s">
        <v>3203</v>
      </c>
      <c r="K438" s="5" t="s">
        <v>4023</v>
      </c>
    </row>
    <row r="439" spans="1:11" x14ac:dyDescent="0.45">
      <c r="A439" s="5" t="s">
        <v>4018</v>
      </c>
      <c r="B439" s="5" t="s">
        <v>3625</v>
      </c>
      <c r="C439" s="1205">
        <v>46022.708333333336</v>
      </c>
      <c r="E439" s="5" t="s">
        <v>3266</v>
      </c>
      <c r="F439" s="5" t="s">
        <v>3576</v>
      </c>
      <c r="G439" s="5" t="s">
        <v>3170</v>
      </c>
      <c r="H439" s="1206" t="s">
        <v>3225</v>
      </c>
      <c r="I439" s="5" t="s">
        <v>3675</v>
      </c>
      <c r="J439" s="5" t="s">
        <v>3203</v>
      </c>
      <c r="K439" s="5" t="s">
        <v>4025</v>
      </c>
    </row>
    <row r="440" spans="1:11" x14ac:dyDescent="0.45">
      <c r="A440" s="5" t="s">
        <v>4018</v>
      </c>
      <c r="B440" s="5" t="s">
        <v>3625</v>
      </c>
      <c r="C440" s="1205">
        <v>46022.708333333336</v>
      </c>
      <c r="E440" s="5" t="s">
        <v>3266</v>
      </c>
      <c r="F440" s="5" t="s">
        <v>3576</v>
      </c>
      <c r="G440" s="5" t="s">
        <v>3170</v>
      </c>
      <c r="H440" s="1206" t="s">
        <v>3293</v>
      </c>
      <c r="I440" s="5" t="s">
        <v>3184</v>
      </c>
      <c r="J440" s="5" t="s">
        <v>3295</v>
      </c>
      <c r="K440" s="5" t="s">
        <v>4023</v>
      </c>
    </row>
    <row r="441" spans="1:11" x14ac:dyDescent="0.45">
      <c r="A441" s="5" t="s">
        <v>4018</v>
      </c>
      <c r="B441" s="5" t="s">
        <v>3625</v>
      </c>
      <c r="C441" s="1205">
        <v>46022.708333333336</v>
      </c>
      <c r="E441" s="5" t="s">
        <v>3266</v>
      </c>
      <c r="F441" s="5" t="s">
        <v>3576</v>
      </c>
      <c r="G441" s="5" t="s">
        <v>3170</v>
      </c>
      <c r="H441" s="1206" t="s">
        <v>3293</v>
      </c>
      <c r="I441" s="5" t="s">
        <v>3268</v>
      </c>
      <c r="J441" s="5" t="s">
        <v>3295</v>
      </c>
      <c r="K441" s="5" t="s">
        <v>4025</v>
      </c>
    </row>
    <row r="442" spans="1:11" x14ac:dyDescent="0.45">
      <c r="A442" s="5" t="s">
        <v>4018</v>
      </c>
      <c r="B442" s="5" t="s">
        <v>3625</v>
      </c>
      <c r="C442" s="1205">
        <v>46022.708333333336</v>
      </c>
      <c r="E442" s="5" t="s">
        <v>3266</v>
      </c>
      <c r="F442" s="5" t="s">
        <v>3576</v>
      </c>
      <c r="G442" s="5" t="s">
        <v>3170</v>
      </c>
      <c r="H442" s="1206" t="s">
        <v>4029</v>
      </c>
      <c r="I442" s="5" t="s">
        <v>3186</v>
      </c>
      <c r="J442" s="5" t="s">
        <v>4030</v>
      </c>
      <c r="K442" s="5" t="s">
        <v>4023</v>
      </c>
    </row>
    <row r="443" spans="1:11" x14ac:dyDescent="0.45">
      <c r="A443" s="5" t="s">
        <v>4018</v>
      </c>
      <c r="B443" s="5" t="s">
        <v>3625</v>
      </c>
      <c r="C443" s="1205">
        <v>46022.708333333336</v>
      </c>
      <c r="E443" s="5" t="s">
        <v>3266</v>
      </c>
      <c r="F443" s="5" t="s">
        <v>3576</v>
      </c>
      <c r="G443" s="5" t="s">
        <v>3170</v>
      </c>
      <c r="H443" s="1206" t="s">
        <v>4029</v>
      </c>
      <c r="I443" s="5" t="s">
        <v>3269</v>
      </c>
      <c r="J443" s="5" t="s">
        <v>4030</v>
      </c>
      <c r="K443" s="5" t="s">
        <v>4025</v>
      </c>
    </row>
    <row r="444" spans="1:11" x14ac:dyDescent="0.45">
      <c r="A444" s="5" t="s">
        <v>4018</v>
      </c>
      <c r="B444" s="5" t="s">
        <v>3625</v>
      </c>
      <c r="C444" s="1205">
        <v>46022.708333333336</v>
      </c>
      <c r="E444" s="5" t="s">
        <v>3266</v>
      </c>
      <c r="F444" s="5" t="s">
        <v>3576</v>
      </c>
      <c r="G444" s="5" t="s">
        <v>3170</v>
      </c>
      <c r="H444" s="1206" t="s">
        <v>4031</v>
      </c>
      <c r="I444" s="5" t="s">
        <v>3324</v>
      </c>
      <c r="J444" s="5" t="s">
        <v>4032</v>
      </c>
      <c r="K444" s="5" t="s">
        <v>4023</v>
      </c>
    </row>
    <row r="445" spans="1:11" x14ac:dyDescent="0.45">
      <c r="A445" s="5" t="s">
        <v>4018</v>
      </c>
      <c r="B445" s="5" t="s">
        <v>3625</v>
      </c>
      <c r="C445" s="1205">
        <v>46022.708333333336</v>
      </c>
      <c r="E445" s="5" t="s">
        <v>3266</v>
      </c>
      <c r="F445" s="5" t="s">
        <v>3576</v>
      </c>
      <c r="G445" s="5" t="s">
        <v>3170</v>
      </c>
      <c r="H445" s="1206" t="s">
        <v>4031</v>
      </c>
      <c r="I445" s="5" t="s">
        <v>3270</v>
      </c>
      <c r="J445" s="5" t="s">
        <v>4032</v>
      </c>
      <c r="K445" s="5" t="s">
        <v>4025</v>
      </c>
    </row>
    <row r="446" spans="1:11" x14ac:dyDescent="0.45">
      <c r="A446" s="5" t="s">
        <v>4018</v>
      </c>
      <c r="B446" s="5" t="s">
        <v>3625</v>
      </c>
      <c r="C446" s="1205">
        <v>46022.708333333336</v>
      </c>
      <c r="E446" s="5" t="s">
        <v>3266</v>
      </c>
      <c r="F446" s="5" t="s">
        <v>3576</v>
      </c>
      <c r="G446" s="5" t="s">
        <v>3170</v>
      </c>
      <c r="H446" s="1206" t="s">
        <v>4033</v>
      </c>
      <c r="I446" s="5" t="s">
        <v>3326</v>
      </c>
      <c r="J446" s="5" t="s">
        <v>4034</v>
      </c>
      <c r="K446" s="5" t="s">
        <v>4023</v>
      </c>
    </row>
    <row r="447" spans="1:11" x14ac:dyDescent="0.45">
      <c r="A447" s="5" t="s">
        <v>4018</v>
      </c>
      <c r="B447" s="5" t="s">
        <v>3625</v>
      </c>
      <c r="C447" s="1205">
        <v>46022.708333333336</v>
      </c>
      <c r="E447" s="5" t="s">
        <v>3266</v>
      </c>
      <c r="F447" s="5" t="s">
        <v>3576</v>
      </c>
      <c r="G447" s="5" t="s">
        <v>3170</v>
      </c>
      <c r="H447" s="1206" t="s">
        <v>4033</v>
      </c>
      <c r="I447" s="5" t="s">
        <v>3271</v>
      </c>
      <c r="J447" s="5" t="s">
        <v>4034</v>
      </c>
      <c r="K447" s="5" t="s">
        <v>4025</v>
      </c>
    </row>
    <row r="448" spans="1:11" x14ac:dyDescent="0.45">
      <c r="A448" s="5" t="s">
        <v>4018</v>
      </c>
      <c r="B448" s="5" t="s">
        <v>3625</v>
      </c>
      <c r="C448" s="1205">
        <v>46022.708333333336</v>
      </c>
      <c r="E448" s="5" t="s">
        <v>3266</v>
      </c>
      <c r="F448" s="5" t="s">
        <v>3576</v>
      </c>
      <c r="G448" s="5" t="s">
        <v>3170</v>
      </c>
      <c r="H448" s="1206" t="s">
        <v>4035</v>
      </c>
      <c r="I448" s="5" t="s">
        <v>3328</v>
      </c>
      <c r="J448" s="5" t="s">
        <v>4036</v>
      </c>
      <c r="K448" s="5" t="s">
        <v>4023</v>
      </c>
    </row>
    <row r="449" spans="1:11" x14ac:dyDescent="0.45">
      <c r="A449" s="5" t="s">
        <v>4018</v>
      </c>
      <c r="B449" s="5" t="s">
        <v>3625</v>
      </c>
      <c r="C449" s="1205">
        <v>46022.708333333336</v>
      </c>
      <c r="E449" s="5" t="s">
        <v>3266</v>
      </c>
      <c r="F449" s="5" t="s">
        <v>3576</v>
      </c>
      <c r="G449" s="5" t="s">
        <v>3170</v>
      </c>
      <c r="H449" s="1206" t="s">
        <v>4035</v>
      </c>
      <c r="I449" s="5" t="s">
        <v>3272</v>
      </c>
      <c r="J449" s="5" t="s">
        <v>4036</v>
      </c>
      <c r="K449" s="5" t="s">
        <v>4025</v>
      </c>
    </row>
    <row r="450" spans="1:11" x14ac:dyDescent="0.45">
      <c r="A450" s="5" t="s">
        <v>4018</v>
      </c>
      <c r="B450" s="5" t="s">
        <v>3625</v>
      </c>
      <c r="C450" s="1205">
        <v>46022.708333333336</v>
      </c>
      <c r="E450" s="5" t="s">
        <v>3266</v>
      </c>
      <c r="F450" s="5" t="s">
        <v>3576</v>
      </c>
      <c r="G450" s="5" t="s">
        <v>3170</v>
      </c>
      <c r="H450" s="1206" t="s">
        <v>4037</v>
      </c>
      <c r="I450" s="5" t="s">
        <v>3330</v>
      </c>
      <c r="J450" s="5" t="s">
        <v>4038</v>
      </c>
      <c r="K450" s="5" t="s">
        <v>4023</v>
      </c>
    </row>
    <row r="451" spans="1:11" x14ac:dyDescent="0.45">
      <c r="A451" s="5" t="s">
        <v>4018</v>
      </c>
      <c r="B451" s="5" t="s">
        <v>3625</v>
      </c>
      <c r="C451" s="1205">
        <v>46022.708333333336</v>
      </c>
      <c r="E451" s="5" t="s">
        <v>3266</v>
      </c>
      <c r="F451" s="5" t="s">
        <v>3576</v>
      </c>
      <c r="G451" s="5" t="s">
        <v>3170</v>
      </c>
      <c r="H451" s="1206" t="s">
        <v>4037</v>
      </c>
      <c r="I451" s="5" t="s">
        <v>3273</v>
      </c>
      <c r="J451" s="5" t="s">
        <v>4038</v>
      </c>
      <c r="K451" s="5" t="s">
        <v>4025</v>
      </c>
    </row>
    <row r="452" spans="1:11" x14ac:dyDescent="0.45">
      <c r="A452" s="5" t="s">
        <v>4018</v>
      </c>
      <c r="B452" s="5" t="s">
        <v>3625</v>
      </c>
      <c r="C452" s="1205">
        <v>46022.708333333336</v>
      </c>
      <c r="E452" s="5" t="s">
        <v>3266</v>
      </c>
      <c r="F452" s="5" t="s">
        <v>3576</v>
      </c>
      <c r="G452" s="5" t="s">
        <v>3170</v>
      </c>
      <c r="H452" s="1206" t="s">
        <v>4039</v>
      </c>
      <c r="I452" s="5" t="s">
        <v>3199</v>
      </c>
      <c r="J452" s="5" t="s">
        <v>4040</v>
      </c>
      <c r="K452" s="5" t="s">
        <v>4023</v>
      </c>
    </row>
    <row r="453" spans="1:11" x14ac:dyDescent="0.45">
      <c r="A453" s="5" t="s">
        <v>4018</v>
      </c>
      <c r="B453" s="5" t="s">
        <v>3625</v>
      </c>
      <c r="C453" s="1205">
        <v>46022.708333333336</v>
      </c>
      <c r="E453" s="5" t="s">
        <v>3266</v>
      </c>
      <c r="F453" s="5" t="s">
        <v>3576</v>
      </c>
      <c r="G453" s="5" t="s">
        <v>3170</v>
      </c>
      <c r="H453" s="1206" t="s">
        <v>4039</v>
      </c>
      <c r="I453" s="5" t="s">
        <v>3274</v>
      </c>
      <c r="J453" s="5" t="s">
        <v>4040</v>
      </c>
      <c r="K453" s="5" t="s">
        <v>4025</v>
      </c>
    </row>
    <row r="454" spans="1:11" x14ac:dyDescent="0.45">
      <c r="A454" s="5" t="s">
        <v>4041</v>
      </c>
      <c r="B454" s="5" t="s">
        <v>3625</v>
      </c>
      <c r="C454" s="1205">
        <v>46022.708333333336</v>
      </c>
      <c r="E454" s="5" t="s">
        <v>3266</v>
      </c>
      <c r="F454" s="5" t="s">
        <v>3579</v>
      </c>
      <c r="G454" s="5" t="s">
        <v>3155</v>
      </c>
      <c r="H454" s="16" t="s">
        <v>3156</v>
      </c>
      <c r="I454" s="5" t="s">
        <v>4042</v>
      </c>
    </row>
    <row r="455" spans="1:11" x14ac:dyDescent="0.45">
      <c r="A455" s="5" t="s">
        <v>4041</v>
      </c>
      <c r="B455" s="5" t="s">
        <v>3625</v>
      </c>
      <c r="C455" s="1205">
        <v>46022.708333333336</v>
      </c>
      <c r="E455" s="5" t="s">
        <v>3266</v>
      </c>
      <c r="F455" s="5" t="s">
        <v>3579</v>
      </c>
      <c r="G455" s="5" t="s">
        <v>3155</v>
      </c>
      <c r="H455" s="16" t="s">
        <v>3627</v>
      </c>
      <c r="I455" s="5" t="s">
        <v>4020</v>
      </c>
    </row>
    <row r="456" spans="1:11" x14ac:dyDescent="0.45">
      <c r="A456" s="5" t="s">
        <v>4041</v>
      </c>
      <c r="B456" s="5" t="s">
        <v>3625</v>
      </c>
      <c r="C456" s="1205">
        <v>46022.708333333336</v>
      </c>
      <c r="E456" s="5" t="s">
        <v>3266</v>
      </c>
      <c r="F456" s="5" t="s">
        <v>3579</v>
      </c>
      <c r="G456" s="5" t="s">
        <v>3170</v>
      </c>
      <c r="H456" s="1206" t="s">
        <v>291</v>
      </c>
      <c r="I456" s="5" t="s">
        <v>3630</v>
      </c>
      <c r="J456" s="5" t="s">
        <v>4022</v>
      </c>
      <c r="K456" s="5" t="s">
        <v>4023</v>
      </c>
    </row>
    <row r="457" spans="1:11" x14ac:dyDescent="0.45">
      <c r="A457" s="5" t="s">
        <v>4041</v>
      </c>
      <c r="B457" s="5" t="s">
        <v>3625</v>
      </c>
      <c r="C457" s="1205">
        <v>46022.708333333336</v>
      </c>
      <c r="E457" s="5" t="s">
        <v>3266</v>
      </c>
      <c r="F457" s="5" t="s">
        <v>3579</v>
      </c>
      <c r="G457" s="5" t="s">
        <v>3170</v>
      </c>
      <c r="H457" s="1206" t="s">
        <v>291</v>
      </c>
      <c r="I457" s="5" t="s">
        <v>3633</v>
      </c>
      <c r="J457" s="5" t="s">
        <v>4022</v>
      </c>
      <c r="K457" s="5" t="s">
        <v>4025</v>
      </c>
    </row>
    <row r="458" spans="1:11" x14ac:dyDescent="0.45">
      <c r="A458" s="5" t="s">
        <v>4041</v>
      </c>
      <c r="B458" s="5" t="s">
        <v>3625</v>
      </c>
      <c r="C458" s="1205">
        <v>46022.708333333336</v>
      </c>
      <c r="E458" s="5" t="s">
        <v>3266</v>
      </c>
      <c r="F458" s="5" t="s">
        <v>3579</v>
      </c>
      <c r="G458" s="5" t="s">
        <v>3170</v>
      </c>
      <c r="H458" s="1206" t="s">
        <v>292</v>
      </c>
      <c r="I458" s="5" t="s">
        <v>3648</v>
      </c>
      <c r="J458" s="5" t="s">
        <v>4027</v>
      </c>
      <c r="K458" s="5" t="s">
        <v>4023</v>
      </c>
    </row>
    <row r="459" spans="1:11" x14ac:dyDescent="0.45">
      <c r="A459" s="5" t="s">
        <v>4041</v>
      </c>
      <c r="B459" s="5" t="s">
        <v>3625</v>
      </c>
      <c r="C459" s="1205">
        <v>46022.708333333336</v>
      </c>
      <c r="E459" s="5" t="s">
        <v>3266</v>
      </c>
      <c r="F459" s="5" t="s">
        <v>3579</v>
      </c>
      <c r="G459" s="5" t="s">
        <v>3170</v>
      </c>
      <c r="H459" s="1206" t="s">
        <v>292</v>
      </c>
      <c r="I459" s="5" t="s">
        <v>3650</v>
      </c>
      <c r="J459" s="5" t="s">
        <v>4027</v>
      </c>
      <c r="K459" s="5" t="s">
        <v>4025</v>
      </c>
    </row>
    <row r="460" spans="1:11" x14ac:dyDescent="0.45">
      <c r="A460" s="5" t="s">
        <v>4041</v>
      </c>
      <c r="B460" s="5" t="s">
        <v>3625</v>
      </c>
      <c r="C460" s="1205">
        <v>46022.708333333336</v>
      </c>
      <c r="E460" s="5" t="s">
        <v>3266</v>
      </c>
      <c r="F460" s="5" t="s">
        <v>3579</v>
      </c>
      <c r="G460" s="5" t="s">
        <v>3170</v>
      </c>
      <c r="H460" s="1206" t="s">
        <v>1083</v>
      </c>
      <c r="I460" s="5" t="s">
        <v>3319</v>
      </c>
      <c r="J460" s="5" t="s">
        <v>4043</v>
      </c>
      <c r="K460" s="5" t="s">
        <v>4023</v>
      </c>
    </row>
    <row r="461" spans="1:11" x14ac:dyDescent="0.45">
      <c r="A461" s="5" t="s">
        <v>4041</v>
      </c>
      <c r="B461" s="5" t="s">
        <v>3625</v>
      </c>
      <c r="C461" s="1205">
        <v>46022.708333333336</v>
      </c>
      <c r="E461" s="5" t="s">
        <v>3266</v>
      </c>
      <c r="F461" s="5" t="s">
        <v>3579</v>
      </c>
      <c r="G461" s="5" t="s">
        <v>3170</v>
      </c>
      <c r="H461" s="1206" t="s">
        <v>1083</v>
      </c>
      <c r="I461" s="5" t="s">
        <v>3672</v>
      </c>
      <c r="J461" s="5" t="s">
        <v>4043</v>
      </c>
      <c r="K461" s="5" t="s">
        <v>4025</v>
      </c>
    </row>
    <row r="462" spans="1:11" x14ac:dyDescent="0.45">
      <c r="A462" s="5" t="s">
        <v>4041</v>
      </c>
      <c r="B462" s="5" t="s">
        <v>3625</v>
      </c>
      <c r="C462" s="1205">
        <v>46022.708333333336</v>
      </c>
      <c r="E462" s="5" t="s">
        <v>3266</v>
      </c>
      <c r="F462" s="5" t="s">
        <v>3579</v>
      </c>
      <c r="G462" s="5" t="s">
        <v>3170</v>
      </c>
      <c r="H462" s="1206" t="s">
        <v>1084</v>
      </c>
      <c r="I462" s="5" t="s">
        <v>3186</v>
      </c>
      <c r="J462" s="5" t="s">
        <v>3442</v>
      </c>
      <c r="K462" s="5" t="s">
        <v>4023</v>
      </c>
    </row>
    <row r="463" spans="1:11" x14ac:dyDescent="0.45">
      <c r="A463" s="5" t="s">
        <v>4041</v>
      </c>
      <c r="B463" s="5" t="s">
        <v>3625</v>
      </c>
      <c r="C463" s="1205">
        <v>46022.708333333336</v>
      </c>
      <c r="E463" s="5" t="s">
        <v>3266</v>
      </c>
      <c r="F463" s="5" t="s">
        <v>3579</v>
      </c>
      <c r="G463" s="5" t="s">
        <v>3170</v>
      </c>
      <c r="H463" s="1206" t="s">
        <v>1084</v>
      </c>
      <c r="I463" s="5" t="s">
        <v>3269</v>
      </c>
      <c r="J463" s="5" t="s">
        <v>3442</v>
      </c>
      <c r="K463" s="5" t="s">
        <v>4025</v>
      </c>
    </row>
    <row r="464" spans="1:11" x14ac:dyDescent="0.45">
      <c r="A464" s="5" t="s">
        <v>4041</v>
      </c>
      <c r="B464" s="5" t="s">
        <v>3625</v>
      </c>
      <c r="C464" s="1205">
        <v>46022.708333333336</v>
      </c>
      <c r="E464" s="5" t="s">
        <v>3266</v>
      </c>
      <c r="F464" s="5" t="s">
        <v>3579</v>
      </c>
      <c r="G464" s="5" t="s">
        <v>3170</v>
      </c>
      <c r="H464" s="1206" t="s">
        <v>3443</v>
      </c>
      <c r="I464" s="5" t="s">
        <v>3326</v>
      </c>
      <c r="J464" s="5" t="s">
        <v>3445</v>
      </c>
      <c r="K464" s="5" t="s">
        <v>4023</v>
      </c>
    </row>
    <row r="465" spans="1:11" x14ac:dyDescent="0.45">
      <c r="A465" s="5" t="s">
        <v>4041</v>
      </c>
      <c r="B465" s="5" t="s">
        <v>3625</v>
      </c>
      <c r="C465" s="1205">
        <v>46022.708333333336</v>
      </c>
      <c r="E465" s="5" t="s">
        <v>3266</v>
      </c>
      <c r="F465" s="5" t="s">
        <v>3579</v>
      </c>
      <c r="G465" s="5" t="s">
        <v>3170</v>
      </c>
      <c r="H465" s="1206" t="s">
        <v>3443</v>
      </c>
      <c r="I465" s="5" t="s">
        <v>3271</v>
      </c>
      <c r="J465" s="5" t="s">
        <v>3445</v>
      </c>
      <c r="K465" s="5" t="s">
        <v>4025</v>
      </c>
    </row>
    <row r="466" spans="1:11" x14ac:dyDescent="0.45">
      <c r="A466" s="5" t="s">
        <v>4041</v>
      </c>
      <c r="B466" s="5" t="s">
        <v>3625</v>
      </c>
      <c r="C466" s="1205">
        <v>46022.708333333336</v>
      </c>
      <c r="E466" s="5" t="s">
        <v>3266</v>
      </c>
      <c r="F466" s="5" t="s">
        <v>3579</v>
      </c>
      <c r="G466" s="5" t="s">
        <v>3170</v>
      </c>
      <c r="H466" s="1206" t="s">
        <v>3446</v>
      </c>
      <c r="I466" s="5" t="s">
        <v>3330</v>
      </c>
      <c r="J466" s="5" t="s">
        <v>3448</v>
      </c>
      <c r="K466" s="5" t="s">
        <v>4023</v>
      </c>
    </row>
    <row r="467" spans="1:11" x14ac:dyDescent="0.45">
      <c r="A467" s="5" t="s">
        <v>4041</v>
      </c>
      <c r="B467" s="5" t="s">
        <v>3625</v>
      </c>
      <c r="C467" s="1205">
        <v>46022.708333333336</v>
      </c>
      <c r="E467" s="5" t="s">
        <v>3266</v>
      </c>
      <c r="F467" s="5" t="s">
        <v>3579</v>
      </c>
      <c r="G467" s="5" t="s">
        <v>3170</v>
      </c>
      <c r="H467" s="1206" t="s">
        <v>3446</v>
      </c>
      <c r="I467" s="5" t="s">
        <v>3273</v>
      </c>
      <c r="J467" s="5" t="s">
        <v>3448</v>
      </c>
      <c r="K467" s="5" t="s">
        <v>4025</v>
      </c>
    </row>
    <row r="468" spans="1:11" x14ac:dyDescent="0.45">
      <c r="A468" s="5" t="s">
        <v>4041</v>
      </c>
      <c r="B468" s="5" t="s">
        <v>3625</v>
      </c>
      <c r="C468" s="1205">
        <v>46022.708333333336</v>
      </c>
      <c r="E468" s="5" t="s">
        <v>3266</v>
      </c>
      <c r="F468" s="5" t="s">
        <v>3579</v>
      </c>
      <c r="G468" s="5" t="s">
        <v>3170</v>
      </c>
      <c r="H468" s="1206" t="s">
        <v>3449</v>
      </c>
      <c r="I468" s="5" t="s">
        <v>3705</v>
      </c>
      <c r="J468" s="5" t="s">
        <v>3451</v>
      </c>
      <c r="K468" s="5" t="s">
        <v>4023</v>
      </c>
    </row>
    <row r="469" spans="1:11" x14ac:dyDescent="0.45">
      <c r="A469" s="5" t="s">
        <v>4041</v>
      </c>
      <c r="B469" s="5" t="s">
        <v>3625</v>
      </c>
      <c r="C469" s="1205">
        <v>46022.708333333336</v>
      </c>
      <c r="E469" s="5" t="s">
        <v>3266</v>
      </c>
      <c r="F469" s="5" t="s">
        <v>3579</v>
      </c>
      <c r="G469" s="5" t="s">
        <v>3170</v>
      </c>
      <c r="H469" s="1206" t="s">
        <v>3449</v>
      </c>
      <c r="I469" s="5" t="s">
        <v>3287</v>
      </c>
      <c r="J469" s="5" t="s">
        <v>3451</v>
      </c>
      <c r="K469" s="5" t="s">
        <v>4025</v>
      </c>
    </row>
    <row r="470" spans="1:11" x14ac:dyDescent="0.45">
      <c r="A470" s="5" t="s">
        <v>4041</v>
      </c>
      <c r="B470" s="5" t="s">
        <v>3625</v>
      </c>
      <c r="C470" s="1205">
        <v>46022.708333333336</v>
      </c>
      <c r="E470" s="5" t="s">
        <v>3266</v>
      </c>
      <c r="F470" s="5" t="s">
        <v>3579</v>
      </c>
      <c r="G470" s="5" t="s">
        <v>3170</v>
      </c>
      <c r="H470" s="1206" t="s">
        <v>3244</v>
      </c>
      <c r="I470" s="5" t="s">
        <v>3428</v>
      </c>
      <c r="J470" s="5" t="s">
        <v>3246</v>
      </c>
      <c r="K470" s="5" t="s">
        <v>4023</v>
      </c>
    </row>
    <row r="471" spans="1:11" x14ac:dyDescent="0.45">
      <c r="A471" s="5" t="s">
        <v>4041</v>
      </c>
      <c r="B471" s="5" t="s">
        <v>3625</v>
      </c>
      <c r="C471" s="1205">
        <v>46022.708333333336</v>
      </c>
      <c r="E471" s="5" t="s">
        <v>3266</v>
      </c>
      <c r="F471" s="5" t="s">
        <v>3579</v>
      </c>
      <c r="G471" s="5" t="s">
        <v>3170</v>
      </c>
      <c r="H471" s="1206" t="s">
        <v>3244</v>
      </c>
      <c r="I471" s="5" t="s">
        <v>3834</v>
      </c>
      <c r="J471" s="5" t="s">
        <v>3246</v>
      </c>
      <c r="K471" s="5" t="s">
        <v>4025</v>
      </c>
    </row>
    <row r="472" spans="1:11" x14ac:dyDescent="0.45">
      <c r="A472" s="5" t="s">
        <v>4041</v>
      </c>
      <c r="B472" s="5" t="s">
        <v>3625</v>
      </c>
      <c r="C472" s="1205">
        <v>46022.708333333336</v>
      </c>
      <c r="E472" s="5" t="s">
        <v>3266</v>
      </c>
      <c r="F472" s="5" t="s">
        <v>3579</v>
      </c>
      <c r="G472" s="5" t="s">
        <v>3170</v>
      </c>
      <c r="H472" s="1206" t="s">
        <v>3247</v>
      </c>
      <c r="I472" s="5" t="s">
        <v>3432</v>
      </c>
      <c r="J472" s="5" t="s">
        <v>3249</v>
      </c>
      <c r="K472" s="5" t="s">
        <v>4023</v>
      </c>
    </row>
    <row r="473" spans="1:11" x14ac:dyDescent="0.45">
      <c r="A473" s="5" t="s">
        <v>4041</v>
      </c>
      <c r="B473" s="5" t="s">
        <v>3625</v>
      </c>
      <c r="C473" s="1205">
        <v>46022.708333333336</v>
      </c>
      <c r="E473" s="5" t="s">
        <v>3266</v>
      </c>
      <c r="F473" s="5" t="s">
        <v>3579</v>
      </c>
      <c r="G473" s="5" t="s">
        <v>3170</v>
      </c>
      <c r="H473" s="1206" t="s">
        <v>3247</v>
      </c>
      <c r="I473" s="5" t="s">
        <v>3840</v>
      </c>
      <c r="J473" s="5" t="s">
        <v>3249</v>
      </c>
      <c r="K473" s="5" t="s">
        <v>4025</v>
      </c>
    </row>
    <row r="474" spans="1:11" x14ac:dyDescent="0.45">
      <c r="A474" s="5" t="s">
        <v>4041</v>
      </c>
      <c r="B474" s="5" t="s">
        <v>3625</v>
      </c>
      <c r="C474" s="1205">
        <v>46022.708333333336</v>
      </c>
      <c r="E474" s="5" t="s">
        <v>3266</v>
      </c>
      <c r="F474" s="5" t="s">
        <v>3579</v>
      </c>
      <c r="G474" s="5" t="s">
        <v>3170</v>
      </c>
      <c r="H474" s="1206" t="s">
        <v>3217</v>
      </c>
      <c r="I474" s="5" t="s">
        <v>4044</v>
      </c>
      <c r="J474" s="5" t="s">
        <v>3171</v>
      </c>
      <c r="K474" s="5" t="s">
        <v>4023</v>
      </c>
    </row>
    <row r="475" spans="1:11" x14ac:dyDescent="0.45">
      <c r="A475" s="5" t="s">
        <v>4041</v>
      </c>
      <c r="B475" s="5" t="s">
        <v>3625</v>
      </c>
      <c r="C475" s="1205">
        <v>46022.708333333336</v>
      </c>
      <c r="E475" s="5" t="s">
        <v>3266</v>
      </c>
      <c r="F475" s="5" t="s">
        <v>3579</v>
      </c>
      <c r="G475" s="5" t="s">
        <v>3170</v>
      </c>
      <c r="H475" s="1206" t="s">
        <v>3217</v>
      </c>
      <c r="I475" s="5" t="s">
        <v>4045</v>
      </c>
      <c r="J475" s="5" t="s">
        <v>3171</v>
      </c>
      <c r="K475" s="5" t="s">
        <v>4025</v>
      </c>
    </row>
    <row r="476" spans="1:11" x14ac:dyDescent="0.45">
      <c r="A476" s="5" t="s">
        <v>4041</v>
      </c>
      <c r="B476" s="5" t="s">
        <v>3625</v>
      </c>
      <c r="C476" s="1205">
        <v>46022.708333333336</v>
      </c>
      <c r="E476" s="5" t="s">
        <v>3266</v>
      </c>
      <c r="F476" s="5" t="s">
        <v>3579</v>
      </c>
      <c r="G476" s="5" t="s">
        <v>3170</v>
      </c>
      <c r="H476" s="1206" t="s">
        <v>3218</v>
      </c>
      <c r="I476" s="5" t="s">
        <v>3853</v>
      </c>
      <c r="J476" s="5" t="s">
        <v>3174</v>
      </c>
      <c r="K476" s="5" t="s">
        <v>4023</v>
      </c>
    </row>
    <row r="477" spans="1:11" x14ac:dyDescent="0.45">
      <c r="A477" s="5" t="s">
        <v>4041</v>
      </c>
      <c r="B477" s="5" t="s">
        <v>3625</v>
      </c>
      <c r="C477" s="1205">
        <v>46022.708333333336</v>
      </c>
      <c r="E477" s="5" t="s">
        <v>3266</v>
      </c>
      <c r="F477" s="5" t="s">
        <v>3579</v>
      </c>
      <c r="G477" s="5" t="s">
        <v>3170</v>
      </c>
      <c r="H477" s="1206" t="s">
        <v>3218</v>
      </c>
      <c r="I477" s="5" t="s">
        <v>3855</v>
      </c>
      <c r="J477" s="5" t="s">
        <v>3174</v>
      </c>
      <c r="K477" s="5" t="s">
        <v>4025</v>
      </c>
    </row>
    <row r="478" spans="1:11" x14ac:dyDescent="0.45">
      <c r="A478" s="5" t="s">
        <v>4041</v>
      </c>
      <c r="B478" s="5" t="s">
        <v>3625</v>
      </c>
      <c r="C478" s="1205">
        <v>46022.708333333336</v>
      </c>
      <c r="E478" s="5" t="s">
        <v>3266</v>
      </c>
      <c r="F478" s="5" t="s">
        <v>3579</v>
      </c>
      <c r="G478" s="5" t="s">
        <v>3170</v>
      </c>
      <c r="H478" s="1206" t="s">
        <v>3219</v>
      </c>
      <c r="I478" s="5" t="s">
        <v>3857</v>
      </c>
      <c r="J478" s="5" t="s">
        <v>3178</v>
      </c>
      <c r="K478" s="5" t="s">
        <v>4023</v>
      </c>
    </row>
    <row r="479" spans="1:11" x14ac:dyDescent="0.45">
      <c r="A479" s="5" t="s">
        <v>4041</v>
      </c>
      <c r="B479" s="5" t="s">
        <v>3625</v>
      </c>
      <c r="C479" s="1205">
        <v>46022.708333333336</v>
      </c>
      <c r="E479" s="5" t="s">
        <v>3266</v>
      </c>
      <c r="F479" s="5" t="s">
        <v>3579</v>
      </c>
      <c r="G479" s="5" t="s">
        <v>3170</v>
      </c>
      <c r="H479" s="1206" t="s">
        <v>3219</v>
      </c>
      <c r="I479" s="5" t="s">
        <v>3859</v>
      </c>
      <c r="J479" s="5" t="s">
        <v>3178</v>
      </c>
      <c r="K479" s="5" t="s">
        <v>4025</v>
      </c>
    </row>
    <row r="480" spans="1:11" x14ac:dyDescent="0.45">
      <c r="A480" s="5" t="s">
        <v>4041</v>
      </c>
      <c r="B480" s="5" t="s">
        <v>3625</v>
      </c>
      <c r="C480" s="1205">
        <v>46022.708333333336</v>
      </c>
      <c r="E480" s="5" t="s">
        <v>3266</v>
      </c>
      <c r="F480" s="5" t="s">
        <v>3579</v>
      </c>
      <c r="G480" s="5" t="s">
        <v>3170</v>
      </c>
      <c r="H480" s="1206" t="s">
        <v>3220</v>
      </c>
      <c r="I480" s="5" t="s">
        <v>3861</v>
      </c>
      <c r="J480" s="5" t="s">
        <v>3187</v>
      </c>
      <c r="K480" s="5" t="s">
        <v>4023</v>
      </c>
    </row>
    <row r="481" spans="1:11" x14ac:dyDescent="0.45">
      <c r="A481" s="5" t="s">
        <v>4041</v>
      </c>
      <c r="B481" s="5" t="s">
        <v>3625</v>
      </c>
      <c r="C481" s="1205">
        <v>46022.708333333336</v>
      </c>
      <c r="E481" s="5" t="s">
        <v>3266</v>
      </c>
      <c r="F481" s="5" t="s">
        <v>3579</v>
      </c>
      <c r="G481" s="5" t="s">
        <v>3170</v>
      </c>
      <c r="H481" s="1206" t="s">
        <v>3220</v>
      </c>
      <c r="I481" s="5" t="s">
        <v>3863</v>
      </c>
      <c r="J481" s="5" t="s">
        <v>3187</v>
      </c>
      <c r="K481" s="5" t="s">
        <v>4025</v>
      </c>
    </row>
    <row r="482" spans="1:11" x14ac:dyDescent="0.45">
      <c r="A482" s="5" t="s">
        <v>4041</v>
      </c>
      <c r="B482" s="5" t="s">
        <v>3625</v>
      </c>
      <c r="C482" s="1205">
        <v>46022.708333333336</v>
      </c>
      <c r="E482" s="5" t="s">
        <v>3266</v>
      </c>
      <c r="F482" s="5" t="s">
        <v>3579</v>
      </c>
      <c r="G482" s="5" t="s">
        <v>3170</v>
      </c>
      <c r="H482" s="1206" t="s">
        <v>3221</v>
      </c>
      <c r="I482" s="5" t="s">
        <v>3881</v>
      </c>
      <c r="J482" s="5" t="s">
        <v>3190</v>
      </c>
      <c r="K482" s="5" t="s">
        <v>4023</v>
      </c>
    </row>
    <row r="483" spans="1:11" x14ac:dyDescent="0.45">
      <c r="A483" s="5" t="s">
        <v>4041</v>
      </c>
      <c r="B483" s="5" t="s">
        <v>3625</v>
      </c>
      <c r="C483" s="1205">
        <v>46022.708333333336</v>
      </c>
      <c r="E483" s="5" t="s">
        <v>3266</v>
      </c>
      <c r="F483" s="5" t="s">
        <v>3579</v>
      </c>
      <c r="G483" s="5" t="s">
        <v>3170</v>
      </c>
      <c r="H483" s="1206" t="s">
        <v>3221</v>
      </c>
      <c r="I483" s="5" t="s">
        <v>3883</v>
      </c>
      <c r="J483" s="5" t="s">
        <v>3190</v>
      </c>
      <c r="K483" s="5" t="s">
        <v>4025</v>
      </c>
    </row>
    <row r="484" spans="1:11" x14ac:dyDescent="0.45">
      <c r="A484" s="5" t="s">
        <v>4041</v>
      </c>
      <c r="B484" s="5" t="s">
        <v>3625</v>
      </c>
      <c r="C484" s="1205">
        <v>46022.708333333336</v>
      </c>
      <c r="E484" s="5" t="s">
        <v>3266</v>
      </c>
      <c r="F484" s="5" t="s">
        <v>3579</v>
      </c>
      <c r="G484" s="5" t="s">
        <v>3170</v>
      </c>
      <c r="H484" s="1206" t="s">
        <v>3255</v>
      </c>
      <c r="I484" s="5" t="s">
        <v>3901</v>
      </c>
      <c r="J484" s="5" t="s">
        <v>3257</v>
      </c>
      <c r="K484" s="5" t="s">
        <v>4023</v>
      </c>
    </row>
    <row r="485" spans="1:11" x14ac:dyDescent="0.45">
      <c r="A485" s="5" t="s">
        <v>4041</v>
      </c>
      <c r="B485" s="5" t="s">
        <v>3625</v>
      </c>
      <c r="C485" s="1205">
        <v>46022.708333333336</v>
      </c>
      <c r="E485" s="5" t="s">
        <v>3266</v>
      </c>
      <c r="F485" s="5" t="s">
        <v>3579</v>
      </c>
      <c r="G485" s="5" t="s">
        <v>3170</v>
      </c>
      <c r="H485" s="1206" t="s">
        <v>3255</v>
      </c>
      <c r="I485" s="5" t="s">
        <v>3903</v>
      </c>
      <c r="J485" s="5" t="s">
        <v>3257</v>
      </c>
      <c r="K485" s="5" t="s">
        <v>4025</v>
      </c>
    </row>
    <row r="486" spans="1:11" x14ac:dyDescent="0.45">
      <c r="A486" s="5" t="s">
        <v>4041</v>
      </c>
      <c r="B486" s="5" t="s">
        <v>3625</v>
      </c>
      <c r="C486" s="1205">
        <v>46022.708333333336</v>
      </c>
      <c r="E486" s="5" t="s">
        <v>3266</v>
      </c>
      <c r="F486" s="5" t="s">
        <v>3579</v>
      </c>
      <c r="G486" s="5" t="s">
        <v>3170</v>
      </c>
      <c r="H486" s="1206" t="s">
        <v>3223</v>
      </c>
      <c r="I486" s="5" t="s">
        <v>3909</v>
      </c>
      <c r="J486" s="5" t="s">
        <v>3196</v>
      </c>
      <c r="K486" s="5" t="s">
        <v>4023</v>
      </c>
    </row>
    <row r="487" spans="1:11" x14ac:dyDescent="0.45">
      <c r="A487" s="5" t="s">
        <v>4041</v>
      </c>
      <c r="B487" s="5" t="s">
        <v>3625</v>
      </c>
      <c r="C487" s="1205">
        <v>46022.708333333336</v>
      </c>
      <c r="E487" s="5" t="s">
        <v>3266</v>
      </c>
      <c r="F487" s="5" t="s">
        <v>3579</v>
      </c>
      <c r="G487" s="5" t="s">
        <v>3170</v>
      </c>
      <c r="H487" s="1206" t="s">
        <v>3223</v>
      </c>
      <c r="I487" s="5" t="s">
        <v>3911</v>
      </c>
      <c r="J487" s="5" t="s">
        <v>3196</v>
      </c>
      <c r="K487" s="5" t="s">
        <v>4025</v>
      </c>
    </row>
    <row r="488" spans="1:11" x14ac:dyDescent="0.45">
      <c r="A488" s="5" t="s">
        <v>4041</v>
      </c>
      <c r="B488" s="5" t="s">
        <v>3625</v>
      </c>
      <c r="C488" s="1205">
        <v>46022.708333333336</v>
      </c>
      <c r="E488" s="5" t="s">
        <v>3266</v>
      </c>
      <c r="F488" s="5" t="s">
        <v>3579</v>
      </c>
      <c r="G488" s="5" t="s">
        <v>3170</v>
      </c>
      <c r="H488" s="1206" t="s">
        <v>3224</v>
      </c>
      <c r="I488" s="5" t="s">
        <v>3917</v>
      </c>
      <c r="J488" s="5" t="s">
        <v>3200</v>
      </c>
      <c r="K488" s="5" t="s">
        <v>4023</v>
      </c>
    </row>
    <row r="489" spans="1:11" x14ac:dyDescent="0.45">
      <c r="A489" s="5" t="s">
        <v>4041</v>
      </c>
      <c r="B489" s="5" t="s">
        <v>3625</v>
      </c>
      <c r="C489" s="1205">
        <v>46022.708333333336</v>
      </c>
      <c r="E489" s="5" t="s">
        <v>3266</v>
      </c>
      <c r="F489" s="5" t="s">
        <v>3579</v>
      </c>
      <c r="G489" s="5" t="s">
        <v>3170</v>
      </c>
      <c r="H489" s="1206" t="s">
        <v>3224</v>
      </c>
      <c r="I489" s="5" t="s">
        <v>3919</v>
      </c>
      <c r="J489" s="5" t="s">
        <v>3200</v>
      </c>
      <c r="K489" s="5" t="s">
        <v>4025</v>
      </c>
    </row>
    <row r="490" spans="1:11" x14ac:dyDescent="0.45">
      <c r="A490" s="5" t="s">
        <v>4041</v>
      </c>
      <c r="B490" s="5" t="s">
        <v>3625</v>
      </c>
      <c r="C490" s="1205">
        <v>46022.708333333336</v>
      </c>
      <c r="E490" s="5" t="s">
        <v>3266</v>
      </c>
      <c r="F490" s="5" t="s">
        <v>3579</v>
      </c>
      <c r="G490" s="5" t="s">
        <v>3170</v>
      </c>
      <c r="H490" s="1206" t="s">
        <v>3225</v>
      </c>
      <c r="I490" s="5" t="s">
        <v>3925</v>
      </c>
      <c r="J490" s="5" t="s">
        <v>3203</v>
      </c>
      <c r="K490" s="5" t="s">
        <v>4023</v>
      </c>
    </row>
    <row r="491" spans="1:11" x14ac:dyDescent="0.45">
      <c r="A491" s="5" t="s">
        <v>4041</v>
      </c>
      <c r="B491" s="5" t="s">
        <v>3625</v>
      </c>
      <c r="C491" s="1205">
        <v>46022.708333333336</v>
      </c>
      <c r="E491" s="5" t="s">
        <v>3266</v>
      </c>
      <c r="F491" s="5" t="s">
        <v>3579</v>
      </c>
      <c r="G491" s="5" t="s">
        <v>3170</v>
      </c>
      <c r="H491" s="1206" t="s">
        <v>3225</v>
      </c>
      <c r="I491" s="5" t="s">
        <v>3927</v>
      </c>
      <c r="J491" s="5" t="s">
        <v>3203</v>
      </c>
      <c r="K491" s="5" t="s">
        <v>4025</v>
      </c>
    </row>
    <row r="492" spans="1:11" x14ac:dyDescent="0.45">
      <c r="A492" s="5" t="s">
        <v>4041</v>
      </c>
      <c r="B492" s="5" t="s">
        <v>3625</v>
      </c>
      <c r="C492" s="1205">
        <v>46022.708333333336</v>
      </c>
      <c r="E492" s="5" t="s">
        <v>3266</v>
      </c>
      <c r="F492" s="5" t="s">
        <v>3579</v>
      </c>
      <c r="G492" s="5" t="s">
        <v>3170</v>
      </c>
      <c r="H492" s="1206" t="s">
        <v>3226</v>
      </c>
      <c r="I492" s="5" t="s">
        <v>3933</v>
      </c>
      <c r="J492" s="5" t="s">
        <v>3207</v>
      </c>
      <c r="K492" s="5" t="s">
        <v>4023</v>
      </c>
    </row>
    <row r="493" spans="1:11" x14ac:dyDescent="0.45">
      <c r="A493" s="5" t="s">
        <v>4041</v>
      </c>
      <c r="B493" s="5" t="s">
        <v>3625</v>
      </c>
      <c r="C493" s="1205">
        <v>46022.708333333336</v>
      </c>
      <c r="E493" s="5" t="s">
        <v>3266</v>
      </c>
      <c r="F493" s="5" t="s">
        <v>3579</v>
      </c>
      <c r="G493" s="5" t="s">
        <v>3170</v>
      </c>
      <c r="H493" s="1206" t="s">
        <v>3226</v>
      </c>
      <c r="I493" s="5" t="s">
        <v>3234</v>
      </c>
      <c r="J493" s="5" t="s">
        <v>3207</v>
      </c>
      <c r="K493" s="5" t="s">
        <v>4025</v>
      </c>
    </row>
    <row r="494" spans="1:11" x14ac:dyDescent="0.45">
      <c r="A494" s="5" t="s">
        <v>4041</v>
      </c>
      <c r="B494" s="5" t="s">
        <v>3625</v>
      </c>
      <c r="C494" s="1205">
        <v>46022.708333333336</v>
      </c>
      <c r="E494" s="5" t="s">
        <v>3266</v>
      </c>
      <c r="F494" s="5" t="s">
        <v>3579</v>
      </c>
      <c r="G494" s="5" t="s">
        <v>3170</v>
      </c>
      <c r="H494" s="1206" t="s">
        <v>3281</v>
      </c>
      <c r="I494" s="5" t="s">
        <v>3942</v>
      </c>
      <c r="J494" s="5" t="s">
        <v>3283</v>
      </c>
      <c r="K494" s="5" t="s">
        <v>4023</v>
      </c>
    </row>
    <row r="495" spans="1:11" x14ac:dyDescent="0.45">
      <c r="A495" s="5" t="s">
        <v>4041</v>
      </c>
      <c r="B495" s="5" t="s">
        <v>3625</v>
      </c>
      <c r="C495" s="1205">
        <v>46022.708333333336</v>
      </c>
      <c r="E495" s="5" t="s">
        <v>3266</v>
      </c>
      <c r="F495" s="5" t="s">
        <v>3579</v>
      </c>
      <c r="G495" s="5" t="s">
        <v>3170</v>
      </c>
      <c r="H495" s="1206" t="s">
        <v>3281</v>
      </c>
      <c r="I495" s="5" t="s">
        <v>3242</v>
      </c>
      <c r="J495" s="5" t="s">
        <v>3283</v>
      </c>
      <c r="K495" s="5" t="s">
        <v>4025</v>
      </c>
    </row>
    <row r="496" spans="1:11" x14ac:dyDescent="0.45">
      <c r="A496" s="5" t="s">
        <v>4041</v>
      </c>
      <c r="B496" s="5" t="s">
        <v>3625</v>
      </c>
      <c r="C496" s="1205">
        <v>46022.708333333336</v>
      </c>
      <c r="E496" s="5" t="s">
        <v>3266</v>
      </c>
      <c r="F496" s="5" t="s">
        <v>3579</v>
      </c>
      <c r="G496" s="5" t="s">
        <v>3170</v>
      </c>
      <c r="H496" s="1206" t="s">
        <v>3284</v>
      </c>
      <c r="I496" s="5" t="s">
        <v>3951</v>
      </c>
      <c r="J496" s="5" t="s">
        <v>3286</v>
      </c>
      <c r="K496" s="5" t="s">
        <v>4023</v>
      </c>
    </row>
    <row r="497" spans="1:11" x14ac:dyDescent="0.45">
      <c r="A497" s="5" t="s">
        <v>4041</v>
      </c>
      <c r="B497" s="5" t="s">
        <v>3625</v>
      </c>
      <c r="C497" s="1205">
        <v>46022.708333333336</v>
      </c>
      <c r="E497" s="5" t="s">
        <v>3266</v>
      </c>
      <c r="F497" s="5" t="s">
        <v>3579</v>
      </c>
      <c r="G497" s="5" t="s">
        <v>3170</v>
      </c>
      <c r="H497" s="1206" t="s">
        <v>3284</v>
      </c>
      <c r="I497" s="5" t="s">
        <v>3250</v>
      </c>
      <c r="J497" s="5" t="s">
        <v>3286</v>
      </c>
      <c r="K497" s="5" t="s">
        <v>4025</v>
      </c>
    </row>
    <row r="498" spans="1:11" x14ac:dyDescent="0.45">
      <c r="A498" s="5" t="s">
        <v>4041</v>
      </c>
      <c r="B498" s="5" t="s">
        <v>3625</v>
      </c>
      <c r="C498" s="1205">
        <v>46022.708333333336</v>
      </c>
      <c r="E498" s="5" t="s">
        <v>3266</v>
      </c>
      <c r="F498" s="5" t="s">
        <v>3579</v>
      </c>
      <c r="G498" s="5" t="s">
        <v>3170</v>
      </c>
      <c r="H498" s="1206" t="s">
        <v>3227</v>
      </c>
      <c r="I498" s="5" t="s">
        <v>3957</v>
      </c>
      <c r="J498" s="5" t="s">
        <v>3210</v>
      </c>
      <c r="K498" s="5" t="s">
        <v>4023</v>
      </c>
    </row>
    <row r="499" spans="1:11" x14ac:dyDescent="0.45">
      <c r="A499" s="5" t="s">
        <v>4041</v>
      </c>
      <c r="B499" s="5" t="s">
        <v>3625</v>
      </c>
      <c r="C499" s="1205">
        <v>46022.708333333336</v>
      </c>
      <c r="E499" s="5" t="s">
        <v>3266</v>
      </c>
      <c r="F499" s="5" t="s">
        <v>3579</v>
      </c>
      <c r="G499" s="5" t="s">
        <v>3170</v>
      </c>
      <c r="H499" s="1206" t="s">
        <v>3227</v>
      </c>
      <c r="I499" s="5" t="s">
        <v>3252</v>
      </c>
      <c r="J499" s="5" t="s">
        <v>3210</v>
      </c>
      <c r="K499" s="5" t="s">
        <v>4025</v>
      </c>
    </row>
    <row r="500" spans="1:11" x14ac:dyDescent="0.45">
      <c r="A500" s="5" t="s">
        <v>4041</v>
      </c>
      <c r="B500" s="5" t="s">
        <v>3625</v>
      </c>
      <c r="C500" s="1205">
        <v>46022.708333333336</v>
      </c>
      <c r="E500" s="5" t="s">
        <v>3266</v>
      </c>
      <c r="F500" s="5" t="s">
        <v>3579</v>
      </c>
      <c r="G500" s="5" t="s">
        <v>3170</v>
      </c>
      <c r="H500" s="1206" t="s">
        <v>3293</v>
      </c>
      <c r="I500" s="5" t="s">
        <v>3960</v>
      </c>
      <c r="J500" s="5" t="s">
        <v>3295</v>
      </c>
      <c r="K500" s="5" t="s">
        <v>4023</v>
      </c>
    </row>
    <row r="501" spans="1:11" x14ac:dyDescent="0.45">
      <c r="A501" s="5" t="s">
        <v>4041</v>
      </c>
      <c r="B501" s="5" t="s">
        <v>3625</v>
      </c>
      <c r="C501" s="1205">
        <v>46022.708333333336</v>
      </c>
      <c r="E501" s="5" t="s">
        <v>3266</v>
      </c>
      <c r="F501" s="5" t="s">
        <v>3579</v>
      </c>
      <c r="G501" s="5" t="s">
        <v>3170</v>
      </c>
      <c r="H501" s="1206" t="s">
        <v>3293</v>
      </c>
      <c r="I501" s="5" t="s">
        <v>3253</v>
      </c>
      <c r="J501" s="5" t="s">
        <v>3295</v>
      </c>
      <c r="K501" s="5" t="s">
        <v>4025</v>
      </c>
    </row>
    <row r="502" spans="1:11" x14ac:dyDescent="0.45">
      <c r="A502" s="5" t="s">
        <v>4041</v>
      </c>
      <c r="B502" s="5" t="s">
        <v>3625</v>
      </c>
      <c r="C502" s="1205">
        <v>46022.708333333336</v>
      </c>
      <c r="E502" s="5" t="s">
        <v>3266</v>
      </c>
      <c r="F502" s="5" t="s">
        <v>3579</v>
      </c>
      <c r="G502" s="5" t="s">
        <v>3170</v>
      </c>
      <c r="H502" s="1206" t="s">
        <v>4029</v>
      </c>
      <c r="I502" s="5" t="s">
        <v>3963</v>
      </c>
      <c r="J502" s="5" t="s">
        <v>4030</v>
      </c>
      <c r="K502" s="5" t="s">
        <v>4023</v>
      </c>
    </row>
    <row r="503" spans="1:11" x14ac:dyDescent="0.45">
      <c r="A503" s="5" t="s">
        <v>4041</v>
      </c>
      <c r="B503" s="5" t="s">
        <v>3625</v>
      </c>
      <c r="C503" s="1205">
        <v>46022.708333333336</v>
      </c>
      <c r="E503" s="5" t="s">
        <v>3266</v>
      </c>
      <c r="F503" s="5" t="s">
        <v>3579</v>
      </c>
      <c r="G503" s="5" t="s">
        <v>3170</v>
      </c>
      <c r="H503" s="1206" t="s">
        <v>4029</v>
      </c>
      <c r="I503" s="5" t="s">
        <v>3254</v>
      </c>
      <c r="J503" s="5" t="s">
        <v>4030</v>
      </c>
      <c r="K503" s="5" t="s">
        <v>4025</v>
      </c>
    </row>
    <row r="504" spans="1:11" x14ac:dyDescent="0.45">
      <c r="A504" s="5" t="s">
        <v>4041</v>
      </c>
      <c r="B504" s="5" t="s">
        <v>3625</v>
      </c>
      <c r="C504" s="1205">
        <v>46022.708333333336</v>
      </c>
      <c r="E504" s="5" t="s">
        <v>3266</v>
      </c>
      <c r="F504" s="5" t="s">
        <v>3579</v>
      </c>
      <c r="G504" s="5" t="s">
        <v>3170</v>
      </c>
      <c r="H504" s="1206" t="s">
        <v>4035</v>
      </c>
      <c r="I504" s="5" t="s">
        <v>4046</v>
      </c>
      <c r="J504" s="5" t="s">
        <v>4036</v>
      </c>
      <c r="K504" s="5" t="s">
        <v>4023</v>
      </c>
    </row>
    <row r="505" spans="1:11" x14ac:dyDescent="0.45">
      <c r="A505" s="5" t="s">
        <v>4041</v>
      </c>
      <c r="B505" s="5" t="s">
        <v>3625</v>
      </c>
      <c r="C505" s="1205">
        <v>46022.708333333336</v>
      </c>
      <c r="E505" s="5" t="s">
        <v>3266</v>
      </c>
      <c r="F505" s="5" t="s">
        <v>3579</v>
      </c>
      <c r="G505" s="5" t="s">
        <v>3170</v>
      </c>
      <c r="H505" s="1206" t="s">
        <v>4035</v>
      </c>
      <c r="I505" s="5" t="s">
        <v>3256</v>
      </c>
      <c r="J505" s="5" t="s">
        <v>4036</v>
      </c>
      <c r="K505" s="5" t="s">
        <v>4025</v>
      </c>
    </row>
    <row r="506" spans="1:11" x14ac:dyDescent="0.45">
      <c r="A506" s="5" t="s">
        <v>4041</v>
      </c>
      <c r="B506" s="5" t="s">
        <v>3625</v>
      </c>
      <c r="C506" s="1205">
        <v>46022.708333333336</v>
      </c>
      <c r="E506" s="5" t="s">
        <v>3266</v>
      </c>
      <c r="F506" s="5" t="s">
        <v>3579</v>
      </c>
      <c r="G506" s="5" t="s">
        <v>3170</v>
      </c>
      <c r="H506" s="1206" t="s">
        <v>4047</v>
      </c>
      <c r="I506" s="5" t="s">
        <v>3966</v>
      </c>
      <c r="J506" s="5" t="s">
        <v>4048</v>
      </c>
      <c r="K506" s="5" t="s">
        <v>4023</v>
      </c>
    </row>
    <row r="507" spans="1:11" x14ac:dyDescent="0.45">
      <c r="A507" s="5" t="s">
        <v>4041</v>
      </c>
      <c r="B507" s="5" t="s">
        <v>3625</v>
      </c>
      <c r="C507" s="1205">
        <v>46022.708333333336</v>
      </c>
      <c r="E507" s="5" t="s">
        <v>3266</v>
      </c>
      <c r="F507" s="5" t="s">
        <v>3579</v>
      </c>
      <c r="G507" s="5" t="s">
        <v>3170</v>
      </c>
      <c r="H507" s="1206" t="s">
        <v>4047</v>
      </c>
      <c r="I507" s="5" t="s">
        <v>3259</v>
      </c>
      <c r="J507" s="5" t="s">
        <v>4048</v>
      </c>
      <c r="K507" s="5" t="s">
        <v>4025</v>
      </c>
    </row>
    <row r="508" spans="1:11" x14ac:dyDescent="0.45">
      <c r="A508" s="5" t="s">
        <v>4041</v>
      </c>
      <c r="B508" s="5" t="s">
        <v>3625</v>
      </c>
      <c r="C508" s="1205">
        <v>46022.708333333336</v>
      </c>
      <c r="E508" s="5" t="s">
        <v>3266</v>
      </c>
      <c r="F508" s="5" t="s">
        <v>3579</v>
      </c>
      <c r="G508" s="5" t="s">
        <v>3170</v>
      </c>
      <c r="H508" s="1206" t="s">
        <v>4037</v>
      </c>
      <c r="I508" s="5" t="s">
        <v>4049</v>
      </c>
      <c r="J508" s="5" t="s">
        <v>4038</v>
      </c>
      <c r="K508" s="5" t="s">
        <v>4023</v>
      </c>
    </row>
    <row r="509" spans="1:11" x14ac:dyDescent="0.45">
      <c r="A509" s="5" t="s">
        <v>4041</v>
      </c>
      <c r="B509" s="5" t="s">
        <v>3625</v>
      </c>
      <c r="C509" s="1205">
        <v>46022.708333333336</v>
      </c>
      <c r="E509" s="5" t="s">
        <v>3266</v>
      </c>
      <c r="F509" s="5" t="s">
        <v>3579</v>
      </c>
      <c r="G509" s="5" t="s">
        <v>3170</v>
      </c>
      <c r="H509" s="1206" t="s">
        <v>4037</v>
      </c>
      <c r="I509" s="5" t="s">
        <v>3261</v>
      </c>
      <c r="J509" s="5" t="s">
        <v>4038</v>
      </c>
      <c r="K509" s="5" t="s">
        <v>4025</v>
      </c>
    </row>
    <row r="510" spans="1:11" x14ac:dyDescent="0.45">
      <c r="A510" s="5" t="s">
        <v>4050</v>
      </c>
      <c r="B510" s="5" t="s">
        <v>3625</v>
      </c>
      <c r="C510" s="1205">
        <v>46022.708333333336</v>
      </c>
      <c r="E510" s="5" t="s">
        <v>3266</v>
      </c>
      <c r="F510" s="5" t="s">
        <v>3581</v>
      </c>
      <c r="G510" s="5" t="s">
        <v>3155</v>
      </c>
      <c r="H510" s="16" t="s">
        <v>3156</v>
      </c>
      <c r="I510" s="5" t="s">
        <v>4051</v>
      </c>
    </row>
    <row r="511" spans="1:11" x14ac:dyDescent="0.45">
      <c r="A511" s="5" t="s">
        <v>4050</v>
      </c>
      <c r="B511" s="5" t="s">
        <v>3625</v>
      </c>
      <c r="C511" s="1205">
        <v>46022.708333333336</v>
      </c>
      <c r="E511" s="5" t="s">
        <v>3266</v>
      </c>
      <c r="F511" s="5" t="s">
        <v>3581</v>
      </c>
      <c r="G511" s="5" t="s">
        <v>3155</v>
      </c>
      <c r="H511" s="16" t="s">
        <v>3627</v>
      </c>
      <c r="I511" s="5" t="s">
        <v>4020</v>
      </c>
    </row>
    <row r="512" spans="1:11" x14ac:dyDescent="0.45">
      <c r="A512" s="5" t="s">
        <v>4050</v>
      </c>
      <c r="B512" s="5" t="s">
        <v>3625</v>
      </c>
      <c r="C512" s="1205">
        <v>46022.708333333336</v>
      </c>
      <c r="E512" s="5" t="s">
        <v>3266</v>
      </c>
      <c r="F512" s="5" t="s">
        <v>3581</v>
      </c>
      <c r="G512" s="5" t="s">
        <v>3170</v>
      </c>
      <c r="H512" s="1206" t="s">
        <v>291</v>
      </c>
      <c r="I512" s="5" t="s">
        <v>4026</v>
      </c>
      <c r="J512" s="5" t="s">
        <v>4022</v>
      </c>
      <c r="K512" s="5" t="s">
        <v>4023</v>
      </c>
    </row>
    <row r="513" spans="1:11" x14ac:dyDescent="0.45">
      <c r="A513" s="5" t="s">
        <v>4050</v>
      </c>
      <c r="B513" s="5" t="s">
        <v>3625</v>
      </c>
      <c r="C513" s="1205">
        <v>46022.708333333336</v>
      </c>
      <c r="E513" s="5" t="s">
        <v>3266</v>
      </c>
      <c r="F513" s="5" t="s">
        <v>3581</v>
      </c>
      <c r="G513" s="5" t="s">
        <v>3170</v>
      </c>
      <c r="H513" s="1206" t="s">
        <v>291</v>
      </c>
      <c r="I513" s="5" t="s">
        <v>4028</v>
      </c>
      <c r="J513" s="5" t="s">
        <v>4022</v>
      </c>
      <c r="K513" s="5" t="s">
        <v>4025</v>
      </c>
    </row>
    <row r="514" spans="1:11" x14ac:dyDescent="0.45">
      <c r="A514" s="5" t="s">
        <v>4050</v>
      </c>
      <c r="B514" s="5" t="s">
        <v>3625</v>
      </c>
      <c r="C514" s="1205">
        <v>46022.708333333336</v>
      </c>
      <c r="E514" s="5" t="s">
        <v>3266</v>
      </c>
      <c r="F514" s="5" t="s">
        <v>3581</v>
      </c>
      <c r="G514" s="5" t="s">
        <v>3170</v>
      </c>
      <c r="H514" s="1206" t="s">
        <v>292</v>
      </c>
      <c r="I514" s="5" t="s">
        <v>3636</v>
      </c>
      <c r="J514" s="5" t="s">
        <v>4027</v>
      </c>
      <c r="K514" s="5" t="s">
        <v>4023</v>
      </c>
    </row>
    <row r="515" spans="1:11" x14ac:dyDescent="0.45">
      <c r="A515" s="5" t="s">
        <v>4050</v>
      </c>
      <c r="B515" s="5" t="s">
        <v>3625</v>
      </c>
      <c r="C515" s="1205">
        <v>46022.708333333336</v>
      </c>
      <c r="E515" s="5" t="s">
        <v>3266</v>
      </c>
      <c r="F515" s="5" t="s">
        <v>3581</v>
      </c>
      <c r="G515" s="5" t="s">
        <v>3170</v>
      </c>
      <c r="H515" s="1206" t="s">
        <v>292</v>
      </c>
      <c r="I515" s="5" t="s">
        <v>3638</v>
      </c>
      <c r="J515" s="5" t="s">
        <v>4027</v>
      </c>
      <c r="K515" s="5" t="s">
        <v>4025</v>
      </c>
    </row>
    <row r="516" spans="1:11" x14ac:dyDescent="0.45">
      <c r="A516" s="5" t="s">
        <v>4050</v>
      </c>
      <c r="B516" s="5" t="s">
        <v>3625</v>
      </c>
      <c r="C516" s="1205">
        <v>46022.708333333336</v>
      </c>
      <c r="E516" s="5" t="s">
        <v>3266</v>
      </c>
      <c r="F516" s="5" t="s">
        <v>3581</v>
      </c>
      <c r="G516" s="5" t="s">
        <v>3170</v>
      </c>
      <c r="H516" s="1206" t="s">
        <v>1083</v>
      </c>
      <c r="I516" s="5" t="s">
        <v>3640</v>
      </c>
      <c r="J516" s="5" t="s">
        <v>4043</v>
      </c>
      <c r="K516" s="5" t="s">
        <v>4023</v>
      </c>
    </row>
    <row r="517" spans="1:11" x14ac:dyDescent="0.45">
      <c r="A517" s="5" t="s">
        <v>4050</v>
      </c>
      <c r="B517" s="5" t="s">
        <v>3625</v>
      </c>
      <c r="C517" s="1205">
        <v>46022.708333333336</v>
      </c>
      <c r="E517" s="5" t="s">
        <v>3266</v>
      </c>
      <c r="F517" s="5" t="s">
        <v>3581</v>
      </c>
      <c r="G517" s="5" t="s">
        <v>3170</v>
      </c>
      <c r="H517" s="1206" t="s">
        <v>1083</v>
      </c>
      <c r="I517" s="5" t="s">
        <v>3642</v>
      </c>
      <c r="J517" s="5" t="s">
        <v>4043</v>
      </c>
      <c r="K517" s="5" t="s">
        <v>4025</v>
      </c>
    </row>
    <row r="518" spans="1:11" x14ac:dyDescent="0.45">
      <c r="A518" s="5" t="s">
        <v>4050</v>
      </c>
      <c r="B518" s="5" t="s">
        <v>3625</v>
      </c>
      <c r="C518" s="1205">
        <v>46022.708333333336</v>
      </c>
      <c r="E518" s="5" t="s">
        <v>3266</v>
      </c>
      <c r="F518" s="5" t="s">
        <v>3581</v>
      </c>
      <c r="G518" s="5" t="s">
        <v>3170</v>
      </c>
      <c r="H518" s="1206" t="s">
        <v>1084</v>
      </c>
      <c r="I518" s="5" t="s">
        <v>3644</v>
      </c>
      <c r="J518" s="5" t="s">
        <v>3442</v>
      </c>
      <c r="K518" s="5" t="s">
        <v>4023</v>
      </c>
    </row>
    <row r="519" spans="1:11" x14ac:dyDescent="0.45">
      <c r="A519" s="5" t="s">
        <v>4050</v>
      </c>
      <c r="B519" s="5" t="s">
        <v>3625</v>
      </c>
      <c r="C519" s="1205">
        <v>46022.708333333336</v>
      </c>
      <c r="E519" s="5" t="s">
        <v>3266</v>
      </c>
      <c r="F519" s="5" t="s">
        <v>3581</v>
      </c>
      <c r="G519" s="5" t="s">
        <v>3170</v>
      </c>
      <c r="H519" s="1206" t="s">
        <v>1084</v>
      </c>
      <c r="I519" s="5" t="s">
        <v>3646</v>
      </c>
      <c r="J519" s="5" t="s">
        <v>3442</v>
      </c>
      <c r="K519" s="5" t="s">
        <v>4025</v>
      </c>
    </row>
    <row r="520" spans="1:11" x14ac:dyDescent="0.45">
      <c r="A520" s="5" t="s">
        <v>4050</v>
      </c>
      <c r="B520" s="5" t="s">
        <v>3625</v>
      </c>
      <c r="C520" s="1205">
        <v>46022.708333333336</v>
      </c>
      <c r="E520" s="5" t="s">
        <v>3266</v>
      </c>
      <c r="F520" s="5" t="s">
        <v>3581</v>
      </c>
      <c r="G520" s="5" t="s">
        <v>3170</v>
      </c>
      <c r="H520" s="1206" t="s">
        <v>3443</v>
      </c>
      <c r="I520" s="5" t="s">
        <v>3656</v>
      </c>
      <c r="J520" s="5" t="s">
        <v>3445</v>
      </c>
      <c r="K520" s="5" t="s">
        <v>4023</v>
      </c>
    </row>
    <row r="521" spans="1:11" x14ac:dyDescent="0.45">
      <c r="A521" s="5" t="s">
        <v>4050</v>
      </c>
      <c r="B521" s="5" t="s">
        <v>3625</v>
      </c>
      <c r="C521" s="1205">
        <v>46022.708333333336</v>
      </c>
      <c r="E521" s="5" t="s">
        <v>3266</v>
      </c>
      <c r="F521" s="5" t="s">
        <v>3581</v>
      </c>
      <c r="G521" s="5" t="s">
        <v>3170</v>
      </c>
      <c r="H521" s="1206" t="s">
        <v>3443</v>
      </c>
      <c r="I521" s="5" t="s">
        <v>3658</v>
      </c>
      <c r="J521" s="5" t="s">
        <v>3445</v>
      </c>
      <c r="K521" s="5" t="s">
        <v>4025</v>
      </c>
    </row>
    <row r="522" spans="1:11" x14ac:dyDescent="0.45">
      <c r="A522" s="5" t="s">
        <v>4050</v>
      </c>
      <c r="B522" s="5" t="s">
        <v>3625</v>
      </c>
      <c r="C522" s="1205">
        <v>46022.708333333336</v>
      </c>
      <c r="E522" s="5" t="s">
        <v>3266</v>
      </c>
      <c r="F522" s="5" t="s">
        <v>3581</v>
      </c>
      <c r="G522" s="5" t="s">
        <v>3170</v>
      </c>
      <c r="H522" s="1206" t="s">
        <v>3446</v>
      </c>
      <c r="I522" s="5" t="s">
        <v>3319</v>
      </c>
      <c r="J522" s="5" t="s">
        <v>3448</v>
      </c>
      <c r="K522" s="5" t="s">
        <v>4023</v>
      </c>
    </row>
    <row r="523" spans="1:11" x14ac:dyDescent="0.45">
      <c r="A523" s="5" t="s">
        <v>4050</v>
      </c>
      <c r="B523" s="5" t="s">
        <v>3625</v>
      </c>
      <c r="C523" s="1205">
        <v>46022.708333333336</v>
      </c>
      <c r="E523" s="5" t="s">
        <v>3266</v>
      </c>
      <c r="F523" s="5" t="s">
        <v>3581</v>
      </c>
      <c r="G523" s="5" t="s">
        <v>3170</v>
      </c>
      <c r="H523" s="1206" t="s">
        <v>3446</v>
      </c>
      <c r="I523" s="5" t="s">
        <v>3672</v>
      </c>
      <c r="J523" s="5" t="s">
        <v>3448</v>
      </c>
      <c r="K523" s="5" t="s">
        <v>4025</v>
      </c>
    </row>
    <row r="524" spans="1:11" x14ac:dyDescent="0.45">
      <c r="A524" s="5" t="s">
        <v>4050</v>
      </c>
      <c r="B524" s="5" t="s">
        <v>3625</v>
      </c>
      <c r="C524" s="1205">
        <v>46022.708333333336</v>
      </c>
      <c r="E524" s="5" t="s">
        <v>3266</v>
      </c>
      <c r="F524" s="5" t="s">
        <v>3581</v>
      </c>
      <c r="G524" s="5" t="s">
        <v>3170</v>
      </c>
      <c r="H524" s="1206" t="s">
        <v>3449</v>
      </c>
      <c r="I524" s="5" t="s">
        <v>3177</v>
      </c>
      <c r="J524" s="5" t="s">
        <v>3451</v>
      </c>
      <c r="K524" s="5" t="s">
        <v>4023</v>
      </c>
    </row>
    <row r="525" spans="1:11" x14ac:dyDescent="0.45">
      <c r="A525" s="5" t="s">
        <v>4050</v>
      </c>
      <c r="B525" s="5" t="s">
        <v>3625</v>
      </c>
      <c r="C525" s="1205">
        <v>46022.708333333336</v>
      </c>
      <c r="E525" s="5" t="s">
        <v>3266</v>
      </c>
      <c r="F525" s="5" t="s">
        <v>3581</v>
      </c>
      <c r="G525" s="5" t="s">
        <v>3170</v>
      </c>
      <c r="H525" s="1206" t="s">
        <v>3449</v>
      </c>
      <c r="I525" s="5" t="s">
        <v>3675</v>
      </c>
      <c r="J525" s="5" t="s">
        <v>3451</v>
      </c>
      <c r="K525" s="5" t="s">
        <v>4025</v>
      </c>
    </row>
    <row r="526" spans="1:11" x14ac:dyDescent="0.45">
      <c r="A526" s="5" t="s">
        <v>4050</v>
      </c>
      <c r="B526" s="5" t="s">
        <v>3625</v>
      </c>
      <c r="C526" s="1205">
        <v>46022.708333333336</v>
      </c>
      <c r="E526" s="5" t="s">
        <v>3266</v>
      </c>
      <c r="F526" s="5" t="s">
        <v>3581</v>
      </c>
      <c r="G526" s="5" t="s">
        <v>3170</v>
      </c>
      <c r="H526" s="1206" t="s">
        <v>3452</v>
      </c>
      <c r="I526" s="5" t="s">
        <v>3184</v>
      </c>
      <c r="J526" s="5" t="s">
        <v>3454</v>
      </c>
      <c r="K526" s="5" t="s">
        <v>4023</v>
      </c>
    </row>
    <row r="527" spans="1:11" x14ac:dyDescent="0.45">
      <c r="A527" s="5" t="s">
        <v>4050</v>
      </c>
      <c r="B527" s="5" t="s">
        <v>3625</v>
      </c>
      <c r="C527" s="1205">
        <v>46022.708333333336</v>
      </c>
      <c r="E527" s="5" t="s">
        <v>3266</v>
      </c>
      <c r="F527" s="5" t="s">
        <v>3581</v>
      </c>
      <c r="G527" s="5" t="s">
        <v>3170</v>
      </c>
      <c r="H527" s="1206" t="s">
        <v>3452</v>
      </c>
      <c r="I527" s="5" t="s">
        <v>3268</v>
      </c>
      <c r="J527" s="5" t="s">
        <v>3454</v>
      </c>
      <c r="K527" s="5" t="s">
        <v>4025</v>
      </c>
    </row>
    <row r="528" spans="1:11" x14ac:dyDescent="0.45">
      <c r="A528" s="5" t="s">
        <v>4050</v>
      </c>
      <c r="B528" s="5" t="s">
        <v>3625</v>
      </c>
      <c r="C528" s="1205">
        <v>46022.708333333336</v>
      </c>
      <c r="E528" s="5" t="s">
        <v>3266</v>
      </c>
      <c r="F528" s="5" t="s">
        <v>3581</v>
      </c>
      <c r="G528" s="5" t="s">
        <v>3170</v>
      </c>
      <c r="H528" s="1206" t="s">
        <v>3455</v>
      </c>
      <c r="I528" s="5" t="s">
        <v>3186</v>
      </c>
      <c r="J528" s="5" t="s">
        <v>3457</v>
      </c>
      <c r="K528" s="5" t="s">
        <v>4023</v>
      </c>
    </row>
    <row r="529" spans="1:11" x14ac:dyDescent="0.45">
      <c r="A529" s="5" t="s">
        <v>4050</v>
      </c>
      <c r="B529" s="5" t="s">
        <v>3625</v>
      </c>
      <c r="C529" s="1205">
        <v>46022.708333333336</v>
      </c>
      <c r="E529" s="5" t="s">
        <v>3266</v>
      </c>
      <c r="F529" s="5" t="s">
        <v>3581</v>
      </c>
      <c r="G529" s="5" t="s">
        <v>3170</v>
      </c>
      <c r="H529" s="1206" t="s">
        <v>3455</v>
      </c>
      <c r="I529" s="5" t="s">
        <v>3269</v>
      </c>
      <c r="J529" s="5" t="s">
        <v>3457</v>
      </c>
      <c r="K529" s="5" t="s">
        <v>4025</v>
      </c>
    </row>
    <row r="530" spans="1:11" x14ac:dyDescent="0.45">
      <c r="A530" s="5" t="s">
        <v>4050</v>
      </c>
      <c r="B530" s="5" t="s">
        <v>3625</v>
      </c>
      <c r="C530" s="1205">
        <v>46022.708333333336</v>
      </c>
      <c r="E530" s="5" t="s">
        <v>3266</v>
      </c>
      <c r="F530" s="5" t="s">
        <v>3581</v>
      </c>
      <c r="G530" s="5" t="s">
        <v>3170</v>
      </c>
      <c r="H530" s="1206" t="s">
        <v>3458</v>
      </c>
      <c r="I530" s="5" t="s">
        <v>3324</v>
      </c>
      <c r="J530" s="5" t="s">
        <v>3460</v>
      </c>
      <c r="K530" s="5" t="s">
        <v>4023</v>
      </c>
    </row>
    <row r="531" spans="1:11" x14ac:dyDescent="0.45">
      <c r="A531" s="5" t="s">
        <v>4050</v>
      </c>
      <c r="B531" s="5" t="s">
        <v>3625</v>
      </c>
      <c r="C531" s="1205">
        <v>46022.708333333336</v>
      </c>
      <c r="E531" s="5" t="s">
        <v>3266</v>
      </c>
      <c r="F531" s="5" t="s">
        <v>3581</v>
      </c>
      <c r="G531" s="5" t="s">
        <v>3170</v>
      </c>
      <c r="H531" s="1206" t="s">
        <v>3458</v>
      </c>
      <c r="I531" s="5" t="s">
        <v>3270</v>
      </c>
      <c r="J531" s="5" t="s">
        <v>3460</v>
      </c>
      <c r="K531" s="5" t="s">
        <v>4025</v>
      </c>
    </row>
    <row r="532" spans="1:11" x14ac:dyDescent="0.45">
      <c r="A532" s="5" t="s">
        <v>4050</v>
      </c>
      <c r="B532" s="5" t="s">
        <v>3625</v>
      </c>
      <c r="C532" s="1205">
        <v>46022.708333333336</v>
      </c>
      <c r="E532" s="5" t="s">
        <v>3266</v>
      </c>
      <c r="F532" s="5" t="s">
        <v>3581</v>
      </c>
      <c r="G532" s="5" t="s">
        <v>3170</v>
      </c>
      <c r="H532" s="1206" t="s">
        <v>3461</v>
      </c>
      <c r="I532" s="5" t="s">
        <v>3326</v>
      </c>
      <c r="J532" s="5" t="s">
        <v>3463</v>
      </c>
      <c r="K532" s="5" t="s">
        <v>4023</v>
      </c>
    </row>
    <row r="533" spans="1:11" x14ac:dyDescent="0.45">
      <c r="A533" s="5" t="s">
        <v>4050</v>
      </c>
      <c r="B533" s="5" t="s">
        <v>3625</v>
      </c>
      <c r="C533" s="1205">
        <v>46022.708333333336</v>
      </c>
      <c r="E533" s="5" t="s">
        <v>3266</v>
      </c>
      <c r="F533" s="5" t="s">
        <v>3581</v>
      </c>
      <c r="G533" s="5" t="s">
        <v>3170</v>
      </c>
      <c r="H533" s="1206" t="s">
        <v>3461</v>
      </c>
      <c r="I533" s="5" t="s">
        <v>3271</v>
      </c>
      <c r="J533" s="5" t="s">
        <v>3463</v>
      </c>
      <c r="K533" s="5" t="s">
        <v>4025</v>
      </c>
    </row>
    <row r="534" spans="1:11" x14ac:dyDescent="0.45">
      <c r="A534" s="5" t="s">
        <v>4050</v>
      </c>
      <c r="B534" s="5" t="s">
        <v>3625</v>
      </c>
      <c r="C534" s="1205">
        <v>46022.708333333336</v>
      </c>
      <c r="E534" s="5" t="s">
        <v>3266</v>
      </c>
      <c r="F534" s="5" t="s">
        <v>3581</v>
      </c>
      <c r="G534" s="5" t="s">
        <v>3170</v>
      </c>
      <c r="H534" s="1206" t="s">
        <v>3464</v>
      </c>
      <c r="I534" s="5" t="s">
        <v>3328</v>
      </c>
      <c r="J534" s="5" t="s">
        <v>3466</v>
      </c>
      <c r="K534" s="5" t="s">
        <v>4023</v>
      </c>
    </row>
    <row r="535" spans="1:11" x14ac:dyDescent="0.45">
      <c r="A535" s="5" t="s">
        <v>4050</v>
      </c>
      <c r="B535" s="5" t="s">
        <v>3625</v>
      </c>
      <c r="C535" s="1205">
        <v>46022.708333333336</v>
      </c>
      <c r="E535" s="5" t="s">
        <v>3266</v>
      </c>
      <c r="F535" s="5" t="s">
        <v>3581</v>
      </c>
      <c r="G535" s="5" t="s">
        <v>3170</v>
      </c>
      <c r="H535" s="1206" t="s">
        <v>3464</v>
      </c>
      <c r="I535" s="5" t="s">
        <v>3272</v>
      </c>
      <c r="J535" s="5" t="s">
        <v>3466</v>
      </c>
      <c r="K535" s="5" t="s">
        <v>4025</v>
      </c>
    </row>
    <row r="536" spans="1:11" x14ac:dyDescent="0.45">
      <c r="A536" s="5" t="s">
        <v>4050</v>
      </c>
      <c r="B536" s="5" t="s">
        <v>3625</v>
      </c>
      <c r="C536" s="1205">
        <v>46022.708333333336</v>
      </c>
      <c r="E536" s="5" t="s">
        <v>3266</v>
      </c>
      <c r="F536" s="5" t="s">
        <v>3581</v>
      </c>
      <c r="G536" s="5" t="s">
        <v>3170</v>
      </c>
      <c r="H536" s="1206" t="s">
        <v>3467</v>
      </c>
      <c r="I536" s="5" t="s">
        <v>3330</v>
      </c>
      <c r="J536" s="5" t="s">
        <v>3469</v>
      </c>
      <c r="K536" s="5" t="s">
        <v>4023</v>
      </c>
    </row>
    <row r="537" spans="1:11" x14ac:dyDescent="0.45">
      <c r="A537" s="5" t="s">
        <v>4050</v>
      </c>
      <c r="B537" s="5" t="s">
        <v>3625</v>
      </c>
      <c r="C537" s="1205">
        <v>46022.708333333336</v>
      </c>
      <c r="E537" s="5" t="s">
        <v>3266</v>
      </c>
      <c r="F537" s="5" t="s">
        <v>3581</v>
      </c>
      <c r="G537" s="5" t="s">
        <v>3170</v>
      </c>
      <c r="H537" s="1206" t="s">
        <v>3467</v>
      </c>
      <c r="I537" s="5" t="s">
        <v>3273</v>
      </c>
      <c r="J537" s="5" t="s">
        <v>3469</v>
      </c>
      <c r="K537" s="5" t="s">
        <v>4025</v>
      </c>
    </row>
    <row r="538" spans="1:11" x14ac:dyDescent="0.45">
      <c r="A538" s="5" t="s">
        <v>4050</v>
      </c>
      <c r="B538" s="5" t="s">
        <v>3625</v>
      </c>
      <c r="C538" s="1205">
        <v>46022.708333333336</v>
      </c>
      <c r="E538" s="5" t="s">
        <v>3266</v>
      </c>
      <c r="F538" s="5" t="s">
        <v>3581</v>
      </c>
      <c r="G538" s="5" t="s">
        <v>3170</v>
      </c>
      <c r="H538" s="1206" t="s">
        <v>2347</v>
      </c>
      <c r="I538" s="5" t="s">
        <v>3199</v>
      </c>
      <c r="J538" s="5" t="s">
        <v>3471</v>
      </c>
      <c r="K538" s="5" t="s">
        <v>4023</v>
      </c>
    </row>
    <row r="539" spans="1:11" x14ac:dyDescent="0.45">
      <c r="A539" s="5" t="s">
        <v>4050</v>
      </c>
      <c r="B539" s="5" t="s">
        <v>3625</v>
      </c>
      <c r="C539" s="1205">
        <v>46022.708333333336</v>
      </c>
      <c r="E539" s="5" t="s">
        <v>3266</v>
      </c>
      <c r="F539" s="5" t="s">
        <v>3581</v>
      </c>
      <c r="G539" s="5" t="s">
        <v>3170</v>
      </c>
      <c r="H539" s="1206" t="s">
        <v>2347</v>
      </c>
      <c r="I539" s="5" t="s">
        <v>3274</v>
      </c>
      <c r="J539" s="5" t="s">
        <v>3471</v>
      </c>
      <c r="K539" s="5" t="s">
        <v>4025</v>
      </c>
    </row>
    <row r="540" spans="1:11" x14ac:dyDescent="0.45">
      <c r="A540" s="5" t="s">
        <v>4050</v>
      </c>
      <c r="B540" s="5" t="s">
        <v>3625</v>
      </c>
      <c r="C540" s="1205">
        <v>46022.708333333336</v>
      </c>
      <c r="E540" s="5" t="s">
        <v>3266</v>
      </c>
      <c r="F540" s="5" t="s">
        <v>3581</v>
      </c>
      <c r="G540" s="5" t="s">
        <v>3170</v>
      </c>
      <c r="H540" s="1206" t="s">
        <v>3472</v>
      </c>
      <c r="I540" s="5" t="s">
        <v>3206</v>
      </c>
      <c r="J540" s="5" t="s">
        <v>3474</v>
      </c>
      <c r="K540" s="5" t="s">
        <v>4023</v>
      </c>
    </row>
    <row r="541" spans="1:11" x14ac:dyDescent="0.45">
      <c r="A541" s="5" t="s">
        <v>4050</v>
      </c>
      <c r="B541" s="5" t="s">
        <v>3625</v>
      </c>
      <c r="C541" s="1205">
        <v>46022.708333333336</v>
      </c>
      <c r="E541" s="5" t="s">
        <v>3266</v>
      </c>
      <c r="F541" s="5" t="s">
        <v>3581</v>
      </c>
      <c r="G541" s="5" t="s">
        <v>3170</v>
      </c>
      <c r="H541" s="1206" t="s">
        <v>3472</v>
      </c>
      <c r="I541" s="5" t="s">
        <v>3275</v>
      </c>
      <c r="J541" s="5" t="s">
        <v>3474</v>
      </c>
      <c r="K541" s="5" t="s">
        <v>4025</v>
      </c>
    </row>
    <row r="542" spans="1:11" x14ac:dyDescent="0.45">
      <c r="A542" s="5" t="s">
        <v>4050</v>
      </c>
      <c r="B542" s="5" t="s">
        <v>3625</v>
      </c>
      <c r="C542" s="1205">
        <v>46022.708333333336</v>
      </c>
      <c r="E542" s="5" t="s">
        <v>3266</v>
      </c>
      <c r="F542" s="5" t="s">
        <v>3581</v>
      </c>
      <c r="G542" s="5" t="s">
        <v>3170</v>
      </c>
      <c r="H542" s="1206" t="s">
        <v>2236</v>
      </c>
      <c r="I542" s="5" t="s">
        <v>3334</v>
      </c>
      <c r="J542" s="5" t="s">
        <v>3235</v>
      </c>
      <c r="K542" s="5" t="s">
        <v>4023</v>
      </c>
    </row>
    <row r="543" spans="1:11" x14ac:dyDescent="0.45">
      <c r="A543" s="5" t="s">
        <v>4050</v>
      </c>
      <c r="B543" s="5" t="s">
        <v>3625</v>
      </c>
      <c r="C543" s="1205">
        <v>46022.708333333336</v>
      </c>
      <c r="E543" s="5" t="s">
        <v>3266</v>
      </c>
      <c r="F543" s="5" t="s">
        <v>3581</v>
      </c>
      <c r="G543" s="5" t="s">
        <v>3170</v>
      </c>
      <c r="H543" s="1206" t="s">
        <v>2236</v>
      </c>
      <c r="I543" s="5" t="s">
        <v>3276</v>
      </c>
      <c r="J543" s="5" t="s">
        <v>3235</v>
      </c>
      <c r="K543" s="5" t="s">
        <v>4025</v>
      </c>
    </row>
    <row r="544" spans="1:11" x14ac:dyDescent="0.45">
      <c r="A544" s="5" t="s">
        <v>4050</v>
      </c>
      <c r="B544" s="5" t="s">
        <v>3625</v>
      </c>
      <c r="C544" s="1205">
        <v>46022.708333333336</v>
      </c>
      <c r="E544" s="5" t="s">
        <v>3266</v>
      </c>
      <c r="F544" s="5" t="s">
        <v>3581</v>
      </c>
      <c r="G544" s="5" t="s">
        <v>3170</v>
      </c>
      <c r="H544" s="1206" t="s">
        <v>3236</v>
      </c>
      <c r="I544" s="5" t="s">
        <v>3349</v>
      </c>
      <c r="J544" s="5" t="s">
        <v>3238</v>
      </c>
      <c r="K544" s="5" t="s">
        <v>4023</v>
      </c>
    </row>
    <row r="545" spans="1:11" x14ac:dyDescent="0.45">
      <c r="A545" s="5" t="s">
        <v>4050</v>
      </c>
      <c r="B545" s="5" t="s">
        <v>3625</v>
      </c>
      <c r="C545" s="1205">
        <v>46022.708333333336</v>
      </c>
      <c r="E545" s="5" t="s">
        <v>3266</v>
      </c>
      <c r="F545" s="5" t="s">
        <v>3581</v>
      </c>
      <c r="G545" s="5" t="s">
        <v>3170</v>
      </c>
      <c r="H545" s="1206" t="s">
        <v>3236</v>
      </c>
      <c r="I545" s="5" t="s">
        <v>3291</v>
      </c>
      <c r="J545" s="5" t="s">
        <v>3238</v>
      </c>
      <c r="K545" s="5" t="s">
        <v>4025</v>
      </c>
    </row>
    <row r="546" spans="1:11" x14ac:dyDescent="0.45">
      <c r="A546" s="5" t="s">
        <v>4050</v>
      </c>
      <c r="B546" s="5" t="s">
        <v>3625</v>
      </c>
      <c r="C546" s="1205">
        <v>46022.708333333336</v>
      </c>
      <c r="E546" s="5" t="s">
        <v>3266</v>
      </c>
      <c r="F546" s="5" t="s">
        <v>3581</v>
      </c>
      <c r="G546" s="5" t="s">
        <v>3170</v>
      </c>
      <c r="H546" s="1206" t="s">
        <v>3244</v>
      </c>
      <c r="I546" s="5" t="s">
        <v>3364</v>
      </c>
      <c r="J546" s="5" t="s">
        <v>3246</v>
      </c>
      <c r="K546" s="5" t="s">
        <v>4023</v>
      </c>
    </row>
    <row r="547" spans="1:11" x14ac:dyDescent="0.45">
      <c r="A547" s="5" t="s">
        <v>4050</v>
      </c>
      <c r="B547" s="5" t="s">
        <v>3625</v>
      </c>
      <c r="C547" s="1205">
        <v>46022.708333333336</v>
      </c>
      <c r="E547" s="5" t="s">
        <v>3266</v>
      </c>
      <c r="F547" s="5" t="s">
        <v>3581</v>
      </c>
      <c r="G547" s="5" t="s">
        <v>3170</v>
      </c>
      <c r="H547" s="1206" t="s">
        <v>3244</v>
      </c>
      <c r="I547" s="5" t="s">
        <v>3304</v>
      </c>
      <c r="J547" s="5" t="s">
        <v>3246</v>
      </c>
      <c r="K547" s="5" t="s">
        <v>4025</v>
      </c>
    </row>
    <row r="548" spans="1:11" x14ac:dyDescent="0.45">
      <c r="A548" s="5" t="s">
        <v>4050</v>
      </c>
      <c r="B548" s="5" t="s">
        <v>3625</v>
      </c>
      <c r="C548" s="1205">
        <v>46022.708333333336</v>
      </c>
      <c r="E548" s="5" t="s">
        <v>3266</v>
      </c>
      <c r="F548" s="5" t="s">
        <v>3581</v>
      </c>
      <c r="G548" s="5" t="s">
        <v>3170</v>
      </c>
      <c r="H548" s="1206" t="s">
        <v>3247</v>
      </c>
      <c r="I548" s="5" t="s">
        <v>3368</v>
      </c>
      <c r="J548" s="5" t="s">
        <v>3249</v>
      </c>
      <c r="K548" s="5" t="s">
        <v>4023</v>
      </c>
    </row>
    <row r="549" spans="1:11" x14ac:dyDescent="0.45">
      <c r="A549" s="5" t="s">
        <v>4050</v>
      </c>
      <c r="B549" s="5" t="s">
        <v>3625</v>
      </c>
      <c r="C549" s="1205">
        <v>46022.708333333336</v>
      </c>
      <c r="E549" s="5" t="s">
        <v>3266</v>
      </c>
      <c r="F549" s="5" t="s">
        <v>3581</v>
      </c>
      <c r="G549" s="5" t="s">
        <v>3170</v>
      </c>
      <c r="H549" s="1206" t="s">
        <v>3247</v>
      </c>
      <c r="I549" s="5" t="s">
        <v>3310</v>
      </c>
      <c r="J549" s="5" t="s">
        <v>3249</v>
      </c>
      <c r="K549" s="5" t="s">
        <v>4025</v>
      </c>
    </row>
    <row r="550" spans="1:11" x14ac:dyDescent="0.45">
      <c r="A550" s="5" t="s">
        <v>4050</v>
      </c>
      <c r="B550" s="5" t="s">
        <v>3625</v>
      </c>
      <c r="C550" s="1205">
        <v>46022.708333333336</v>
      </c>
      <c r="E550" s="5" t="s">
        <v>3266</v>
      </c>
      <c r="F550" s="5" t="s">
        <v>3581</v>
      </c>
      <c r="G550" s="5" t="s">
        <v>3170</v>
      </c>
      <c r="H550" s="1206" t="s">
        <v>3217</v>
      </c>
      <c r="I550" s="5" t="s">
        <v>3380</v>
      </c>
      <c r="J550" s="5" t="s">
        <v>3171</v>
      </c>
      <c r="K550" s="5" t="s">
        <v>4023</v>
      </c>
    </row>
    <row r="551" spans="1:11" x14ac:dyDescent="0.45">
      <c r="A551" s="5" t="s">
        <v>4050</v>
      </c>
      <c r="B551" s="5" t="s">
        <v>3625</v>
      </c>
      <c r="C551" s="1205">
        <v>46022.708333333336</v>
      </c>
      <c r="E551" s="5" t="s">
        <v>3266</v>
      </c>
      <c r="F551" s="5" t="s">
        <v>3581</v>
      </c>
      <c r="G551" s="5" t="s">
        <v>3170</v>
      </c>
      <c r="H551" s="1206" t="s">
        <v>3217</v>
      </c>
      <c r="I551" s="5" t="s">
        <v>3746</v>
      </c>
      <c r="J551" s="5" t="s">
        <v>3171</v>
      </c>
      <c r="K551" s="5" t="s">
        <v>4025</v>
      </c>
    </row>
    <row r="552" spans="1:11" x14ac:dyDescent="0.45">
      <c r="A552" s="5" t="s">
        <v>4050</v>
      </c>
      <c r="B552" s="5" t="s">
        <v>3625</v>
      </c>
      <c r="C552" s="1205">
        <v>46022.708333333336</v>
      </c>
      <c r="E552" s="5" t="s">
        <v>3266</v>
      </c>
      <c r="F552" s="5" t="s">
        <v>3581</v>
      </c>
      <c r="G552" s="5" t="s">
        <v>3170</v>
      </c>
      <c r="H552" s="1206" t="s">
        <v>3218</v>
      </c>
      <c r="I552" s="5" t="s">
        <v>3751</v>
      </c>
      <c r="J552" s="5" t="s">
        <v>3174</v>
      </c>
      <c r="K552" s="5" t="s">
        <v>4023</v>
      </c>
    </row>
    <row r="553" spans="1:11" x14ac:dyDescent="0.45">
      <c r="A553" s="5" t="s">
        <v>4050</v>
      </c>
      <c r="B553" s="5" t="s">
        <v>3625</v>
      </c>
      <c r="C553" s="1205">
        <v>46022.708333333336</v>
      </c>
      <c r="E553" s="5" t="s">
        <v>3266</v>
      </c>
      <c r="F553" s="5" t="s">
        <v>3581</v>
      </c>
      <c r="G553" s="5" t="s">
        <v>3170</v>
      </c>
      <c r="H553" s="1206" t="s">
        <v>3218</v>
      </c>
      <c r="I553" s="5" t="s">
        <v>3753</v>
      </c>
      <c r="J553" s="5" t="s">
        <v>3174</v>
      </c>
      <c r="K553" s="5" t="s">
        <v>4025</v>
      </c>
    </row>
    <row r="554" spans="1:11" x14ac:dyDescent="0.45">
      <c r="A554" s="5" t="s">
        <v>4050</v>
      </c>
      <c r="B554" s="5" t="s">
        <v>3625</v>
      </c>
      <c r="C554" s="1205">
        <v>46022.708333333336</v>
      </c>
      <c r="E554" s="5" t="s">
        <v>3266</v>
      </c>
      <c r="F554" s="5" t="s">
        <v>3581</v>
      </c>
      <c r="G554" s="5" t="s">
        <v>3170</v>
      </c>
      <c r="H554" s="1206" t="s">
        <v>3219</v>
      </c>
      <c r="I554" s="5" t="s">
        <v>3384</v>
      </c>
      <c r="J554" s="5" t="s">
        <v>3178</v>
      </c>
      <c r="K554" s="5" t="s">
        <v>4023</v>
      </c>
    </row>
    <row r="555" spans="1:11" x14ac:dyDescent="0.45">
      <c r="A555" s="5" t="s">
        <v>4050</v>
      </c>
      <c r="B555" s="5" t="s">
        <v>3625</v>
      </c>
      <c r="C555" s="1205">
        <v>46022.708333333336</v>
      </c>
      <c r="E555" s="5" t="s">
        <v>3266</v>
      </c>
      <c r="F555" s="5" t="s">
        <v>3581</v>
      </c>
      <c r="G555" s="5" t="s">
        <v>3170</v>
      </c>
      <c r="H555" s="1206" t="s">
        <v>3219</v>
      </c>
      <c r="I555" s="5" t="s">
        <v>3756</v>
      </c>
      <c r="J555" s="5" t="s">
        <v>3178</v>
      </c>
      <c r="K555" s="5" t="s">
        <v>4025</v>
      </c>
    </row>
    <row r="556" spans="1:11" x14ac:dyDescent="0.45">
      <c r="A556" s="5" t="s">
        <v>4050</v>
      </c>
      <c r="B556" s="5" t="s">
        <v>3625</v>
      </c>
      <c r="C556" s="1205">
        <v>46022.708333333336</v>
      </c>
      <c r="E556" s="5" t="s">
        <v>3266</v>
      </c>
      <c r="F556" s="5" t="s">
        <v>3581</v>
      </c>
      <c r="G556" s="5" t="s">
        <v>3170</v>
      </c>
      <c r="H556" s="1206" t="s">
        <v>3220</v>
      </c>
      <c r="I556" s="5" t="s">
        <v>3386</v>
      </c>
      <c r="J556" s="5" t="s">
        <v>3187</v>
      </c>
      <c r="K556" s="5" t="s">
        <v>4023</v>
      </c>
    </row>
    <row r="557" spans="1:11" x14ac:dyDescent="0.45">
      <c r="A557" s="5" t="s">
        <v>4050</v>
      </c>
      <c r="B557" s="5" t="s">
        <v>3625</v>
      </c>
      <c r="C557" s="1205">
        <v>46022.708333333336</v>
      </c>
      <c r="E557" s="5" t="s">
        <v>3266</v>
      </c>
      <c r="F557" s="5" t="s">
        <v>3581</v>
      </c>
      <c r="G557" s="5" t="s">
        <v>3170</v>
      </c>
      <c r="H557" s="1206" t="s">
        <v>3220</v>
      </c>
      <c r="I557" s="5" t="s">
        <v>3759</v>
      </c>
      <c r="J557" s="5" t="s">
        <v>3187</v>
      </c>
      <c r="K557" s="5" t="s">
        <v>4025</v>
      </c>
    </row>
    <row r="558" spans="1:11" x14ac:dyDescent="0.45">
      <c r="A558" s="5" t="s">
        <v>4050</v>
      </c>
      <c r="B558" s="5" t="s">
        <v>3625</v>
      </c>
      <c r="C558" s="1205">
        <v>46022.708333333336</v>
      </c>
      <c r="E558" s="5" t="s">
        <v>3266</v>
      </c>
      <c r="F558" s="5" t="s">
        <v>3581</v>
      </c>
      <c r="G558" s="5" t="s">
        <v>3170</v>
      </c>
      <c r="H558" s="1206" t="s">
        <v>3221</v>
      </c>
      <c r="I558" s="5" t="s">
        <v>3396</v>
      </c>
      <c r="J558" s="5" t="s">
        <v>3190</v>
      </c>
      <c r="K558" s="5" t="s">
        <v>4023</v>
      </c>
    </row>
    <row r="559" spans="1:11" x14ac:dyDescent="0.45">
      <c r="A559" s="5" t="s">
        <v>4050</v>
      </c>
      <c r="B559" s="5" t="s">
        <v>3625</v>
      </c>
      <c r="C559" s="1205">
        <v>46022.708333333336</v>
      </c>
      <c r="E559" s="5" t="s">
        <v>3266</v>
      </c>
      <c r="F559" s="5" t="s">
        <v>3581</v>
      </c>
      <c r="G559" s="5" t="s">
        <v>3170</v>
      </c>
      <c r="H559" s="1206" t="s">
        <v>3221</v>
      </c>
      <c r="I559" s="5" t="s">
        <v>3774</v>
      </c>
      <c r="J559" s="5" t="s">
        <v>3190</v>
      </c>
      <c r="K559" s="5" t="s">
        <v>4025</v>
      </c>
    </row>
    <row r="560" spans="1:11" x14ac:dyDescent="0.45">
      <c r="A560" s="5" t="s">
        <v>4050</v>
      </c>
      <c r="B560" s="5" t="s">
        <v>3625</v>
      </c>
      <c r="C560" s="1205">
        <v>46022.708333333336</v>
      </c>
      <c r="E560" s="5" t="s">
        <v>3266</v>
      </c>
      <c r="F560" s="5" t="s">
        <v>3581</v>
      </c>
      <c r="G560" s="5" t="s">
        <v>3170</v>
      </c>
      <c r="H560" s="1206" t="s">
        <v>3255</v>
      </c>
      <c r="I560" s="5" t="s">
        <v>3406</v>
      </c>
      <c r="J560" s="5" t="s">
        <v>3257</v>
      </c>
      <c r="K560" s="5" t="s">
        <v>4023</v>
      </c>
    </row>
    <row r="561" spans="1:11" x14ac:dyDescent="0.45">
      <c r="A561" s="5" t="s">
        <v>4050</v>
      </c>
      <c r="B561" s="5" t="s">
        <v>3625</v>
      </c>
      <c r="C561" s="1205">
        <v>46022.708333333336</v>
      </c>
      <c r="E561" s="5" t="s">
        <v>3266</v>
      </c>
      <c r="F561" s="5" t="s">
        <v>3581</v>
      </c>
      <c r="G561" s="5" t="s">
        <v>3170</v>
      </c>
      <c r="H561" s="1206" t="s">
        <v>3255</v>
      </c>
      <c r="I561" s="5" t="s">
        <v>3789</v>
      </c>
      <c r="J561" s="5" t="s">
        <v>3257</v>
      </c>
      <c r="K561" s="5" t="s">
        <v>4025</v>
      </c>
    </row>
    <row r="562" spans="1:11" x14ac:dyDescent="0.45">
      <c r="A562" s="5" t="s">
        <v>4050</v>
      </c>
      <c r="B562" s="5" t="s">
        <v>3625</v>
      </c>
      <c r="C562" s="1205">
        <v>46022.708333333336</v>
      </c>
      <c r="E562" s="5" t="s">
        <v>3266</v>
      </c>
      <c r="F562" s="5" t="s">
        <v>3581</v>
      </c>
      <c r="G562" s="5" t="s">
        <v>3170</v>
      </c>
      <c r="H562" s="1206" t="s">
        <v>3223</v>
      </c>
      <c r="I562" s="5" t="s">
        <v>3410</v>
      </c>
      <c r="J562" s="5" t="s">
        <v>3196</v>
      </c>
      <c r="K562" s="5" t="s">
        <v>4023</v>
      </c>
    </row>
    <row r="563" spans="1:11" x14ac:dyDescent="0.45">
      <c r="A563" s="5" t="s">
        <v>4050</v>
      </c>
      <c r="B563" s="5" t="s">
        <v>3625</v>
      </c>
      <c r="C563" s="1205">
        <v>46022.708333333336</v>
      </c>
      <c r="E563" s="5" t="s">
        <v>3266</v>
      </c>
      <c r="F563" s="5" t="s">
        <v>3581</v>
      </c>
      <c r="G563" s="5" t="s">
        <v>3170</v>
      </c>
      <c r="H563" s="1206" t="s">
        <v>3223</v>
      </c>
      <c r="I563" s="5" t="s">
        <v>3795</v>
      </c>
      <c r="J563" s="5" t="s">
        <v>3196</v>
      </c>
      <c r="K563" s="5" t="s">
        <v>4025</v>
      </c>
    </row>
    <row r="564" spans="1:11" x14ac:dyDescent="0.45">
      <c r="A564" s="5" t="s">
        <v>4050</v>
      </c>
      <c r="B564" s="5" t="s">
        <v>3625</v>
      </c>
      <c r="C564" s="1205">
        <v>46022.708333333336</v>
      </c>
      <c r="E564" s="5" t="s">
        <v>3266</v>
      </c>
      <c r="F564" s="5" t="s">
        <v>3581</v>
      </c>
      <c r="G564" s="5" t="s">
        <v>3170</v>
      </c>
      <c r="H564" s="1206" t="s">
        <v>3224</v>
      </c>
      <c r="I564" s="5" t="s">
        <v>3414</v>
      </c>
      <c r="J564" s="5" t="s">
        <v>3200</v>
      </c>
      <c r="K564" s="5" t="s">
        <v>4023</v>
      </c>
    </row>
    <row r="565" spans="1:11" x14ac:dyDescent="0.45">
      <c r="A565" s="5" t="s">
        <v>4050</v>
      </c>
      <c r="B565" s="5" t="s">
        <v>3625</v>
      </c>
      <c r="C565" s="1205">
        <v>46022.708333333336</v>
      </c>
      <c r="E565" s="5" t="s">
        <v>3266</v>
      </c>
      <c r="F565" s="5" t="s">
        <v>3581</v>
      </c>
      <c r="G565" s="5" t="s">
        <v>3170</v>
      </c>
      <c r="H565" s="1206" t="s">
        <v>3224</v>
      </c>
      <c r="I565" s="5" t="s">
        <v>3801</v>
      </c>
      <c r="J565" s="5" t="s">
        <v>3200</v>
      </c>
      <c r="K565" s="5" t="s">
        <v>4025</v>
      </c>
    </row>
    <row r="566" spans="1:11" x14ac:dyDescent="0.45">
      <c r="A566" s="5" t="s">
        <v>4050</v>
      </c>
      <c r="B566" s="5" t="s">
        <v>3625</v>
      </c>
      <c r="C566" s="1205">
        <v>46022.708333333336</v>
      </c>
      <c r="E566" s="5" t="s">
        <v>3266</v>
      </c>
      <c r="F566" s="5" t="s">
        <v>3581</v>
      </c>
      <c r="G566" s="5" t="s">
        <v>3170</v>
      </c>
      <c r="H566" s="1206" t="s">
        <v>3225</v>
      </c>
      <c r="I566" s="5" t="s">
        <v>3416</v>
      </c>
      <c r="J566" s="5" t="s">
        <v>3203</v>
      </c>
      <c r="K566" s="5" t="s">
        <v>4023</v>
      </c>
    </row>
    <row r="567" spans="1:11" x14ac:dyDescent="0.45">
      <c r="A567" s="5" t="s">
        <v>4050</v>
      </c>
      <c r="B567" s="5" t="s">
        <v>3625</v>
      </c>
      <c r="C567" s="1205">
        <v>46022.708333333336</v>
      </c>
      <c r="E567" s="5" t="s">
        <v>3266</v>
      </c>
      <c r="F567" s="5" t="s">
        <v>3581</v>
      </c>
      <c r="G567" s="5" t="s">
        <v>3170</v>
      </c>
      <c r="H567" s="1206" t="s">
        <v>3225</v>
      </c>
      <c r="I567" s="5" t="s">
        <v>3808</v>
      </c>
      <c r="J567" s="5" t="s">
        <v>3203</v>
      </c>
      <c r="K567" s="5" t="s">
        <v>4025</v>
      </c>
    </row>
    <row r="568" spans="1:11" x14ac:dyDescent="0.45">
      <c r="A568" s="5" t="s">
        <v>4050</v>
      </c>
      <c r="B568" s="5" t="s">
        <v>3625</v>
      </c>
      <c r="C568" s="1205">
        <v>46022.708333333336</v>
      </c>
      <c r="E568" s="5" t="s">
        <v>3266</v>
      </c>
      <c r="F568" s="5" t="s">
        <v>3581</v>
      </c>
      <c r="G568" s="5" t="s">
        <v>3170</v>
      </c>
      <c r="H568" s="1206" t="s">
        <v>3226</v>
      </c>
      <c r="I568" s="5" t="s">
        <v>3813</v>
      </c>
      <c r="J568" s="5" t="s">
        <v>3207</v>
      </c>
      <c r="K568" s="5" t="s">
        <v>4023</v>
      </c>
    </row>
    <row r="569" spans="1:11" x14ac:dyDescent="0.45">
      <c r="A569" s="5" t="s">
        <v>4050</v>
      </c>
      <c r="B569" s="5" t="s">
        <v>3625</v>
      </c>
      <c r="C569" s="1205">
        <v>46022.708333333336</v>
      </c>
      <c r="E569" s="5" t="s">
        <v>3266</v>
      </c>
      <c r="F569" s="5" t="s">
        <v>3581</v>
      </c>
      <c r="G569" s="5" t="s">
        <v>3170</v>
      </c>
      <c r="H569" s="1206" t="s">
        <v>3226</v>
      </c>
      <c r="I569" s="5" t="s">
        <v>3815</v>
      </c>
      <c r="J569" s="5" t="s">
        <v>3207</v>
      </c>
      <c r="K569" s="5" t="s">
        <v>4025</v>
      </c>
    </row>
    <row r="570" spans="1:11" x14ac:dyDescent="0.45">
      <c r="A570" s="5" t="s">
        <v>4050</v>
      </c>
      <c r="B570" s="5" t="s">
        <v>3625</v>
      </c>
      <c r="C570" s="1205">
        <v>46022.708333333336</v>
      </c>
      <c r="E570" s="5" t="s">
        <v>3266</v>
      </c>
      <c r="F570" s="5" t="s">
        <v>3581</v>
      </c>
      <c r="G570" s="5" t="s">
        <v>3170</v>
      </c>
      <c r="H570" s="1206" t="s">
        <v>3281</v>
      </c>
      <c r="I570" s="5" t="s">
        <v>3424</v>
      </c>
      <c r="J570" s="5" t="s">
        <v>3283</v>
      </c>
      <c r="K570" s="5" t="s">
        <v>4023</v>
      </c>
    </row>
    <row r="571" spans="1:11" x14ac:dyDescent="0.45">
      <c r="A571" s="5" t="s">
        <v>4050</v>
      </c>
      <c r="B571" s="5" t="s">
        <v>3625</v>
      </c>
      <c r="C571" s="1205">
        <v>46022.708333333336</v>
      </c>
      <c r="E571" s="5" t="s">
        <v>3266</v>
      </c>
      <c r="F571" s="5" t="s">
        <v>3581</v>
      </c>
      <c r="G571" s="5" t="s">
        <v>3170</v>
      </c>
      <c r="H571" s="1206" t="s">
        <v>3281</v>
      </c>
      <c r="I571" s="5" t="s">
        <v>3824</v>
      </c>
      <c r="J571" s="5" t="s">
        <v>3283</v>
      </c>
      <c r="K571" s="5" t="s">
        <v>4025</v>
      </c>
    </row>
    <row r="572" spans="1:11" x14ac:dyDescent="0.45">
      <c r="A572" s="5" t="s">
        <v>4050</v>
      </c>
      <c r="B572" s="5" t="s">
        <v>3625</v>
      </c>
      <c r="C572" s="1205">
        <v>46022.708333333336</v>
      </c>
      <c r="E572" s="5" t="s">
        <v>3266</v>
      </c>
      <c r="F572" s="5" t="s">
        <v>3581</v>
      </c>
      <c r="G572" s="5" t="s">
        <v>3170</v>
      </c>
      <c r="H572" s="1206" t="s">
        <v>3284</v>
      </c>
      <c r="I572" s="5" t="s">
        <v>3428</v>
      </c>
      <c r="J572" s="5" t="s">
        <v>3286</v>
      </c>
      <c r="K572" s="5" t="s">
        <v>4023</v>
      </c>
    </row>
    <row r="573" spans="1:11" x14ac:dyDescent="0.45">
      <c r="A573" s="5" t="s">
        <v>4050</v>
      </c>
      <c r="B573" s="5" t="s">
        <v>3625</v>
      </c>
      <c r="C573" s="1205">
        <v>46022.708333333336</v>
      </c>
      <c r="E573" s="5" t="s">
        <v>3266</v>
      </c>
      <c r="F573" s="5" t="s">
        <v>3581</v>
      </c>
      <c r="G573" s="5" t="s">
        <v>3170</v>
      </c>
      <c r="H573" s="1206" t="s">
        <v>3284</v>
      </c>
      <c r="I573" s="5" t="s">
        <v>3834</v>
      </c>
      <c r="J573" s="5" t="s">
        <v>3286</v>
      </c>
      <c r="K573" s="5" t="s">
        <v>4025</v>
      </c>
    </row>
    <row r="574" spans="1:11" x14ac:dyDescent="0.45">
      <c r="A574" s="5" t="s">
        <v>4050</v>
      </c>
      <c r="B574" s="5" t="s">
        <v>3625</v>
      </c>
      <c r="C574" s="1205">
        <v>46022.708333333336</v>
      </c>
      <c r="E574" s="5" t="s">
        <v>3266</v>
      </c>
      <c r="F574" s="5" t="s">
        <v>3581</v>
      </c>
      <c r="G574" s="5" t="s">
        <v>3170</v>
      </c>
      <c r="H574" s="1206" t="s">
        <v>3227</v>
      </c>
      <c r="I574" s="5" t="s">
        <v>3432</v>
      </c>
      <c r="J574" s="5" t="s">
        <v>3210</v>
      </c>
      <c r="K574" s="5" t="s">
        <v>4023</v>
      </c>
    </row>
    <row r="575" spans="1:11" x14ac:dyDescent="0.45">
      <c r="A575" s="5" t="s">
        <v>4050</v>
      </c>
      <c r="B575" s="5" t="s">
        <v>3625</v>
      </c>
      <c r="C575" s="1205">
        <v>46022.708333333336</v>
      </c>
      <c r="E575" s="5" t="s">
        <v>3266</v>
      </c>
      <c r="F575" s="5" t="s">
        <v>3581</v>
      </c>
      <c r="G575" s="5" t="s">
        <v>3170</v>
      </c>
      <c r="H575" s="1206" t="s">
        <v>3227</v>
      </c>
      <c r="I575" s="5" t="s">
        <v>3840</v>
      </c>
      <c r="J575" s="5" t="s">
        <v>3210</v>
      </c>
      <c r="K575" s="5" t="s">
        <v>4025</v>
      </c>
    </row>
    <row r="576" spans="1:11" x14ac:dyDescent="0.45">
      <c r="A576" s="5" t="s">
        <v>4050</v>
      </c>
      <c r="B576" s="5" t="s">
        <v>3625</v>
      </c>
      <c r="C576" s="1205">
        <v>46022.708333333336</v>
      </c>
      <c r="E576" s="5" t="s">
        <v>3266</v>
      </c>
      <c r="F576" s="5" t="s">
        <v>3581</v>
      </c>
      <c r="G576" s="5" t="s">
        <v>3170</v>
      </c>
      <c r="H576" s="1206" t="s">
        <v>3293</v>
      </c>
      <c r="I576" s="5" t="s">
        <v>3434</v>
      </c>
      <c r="J576" s="5" t="s">
        <v>3295</v>
      </c>
      <c r="K576" s="5" t="s">
        <v>4023</v>
      </c>
    </row>
    <row r="577" spans="1:12" x14ac:dyDescent="0.45">
      <c r="A577" s="5" t="s">
        <v>4050</v>
      </c>
      <c r="B577" s="5" t="s">
        <v>3625</v>
      </c>
      <c r="C577" s="1205">
        <v>46022.708333333336</v>
      </c>
      <c r="E577" s="5" t="s">
        <v>3266</v>
      </c>
      <c r="F577" s="5" t="s">
        <v>3581</v>
      </c>
      <c r="G577" s="5" t="s">
        <v>3170</v>
      </c>
      <c r="H577" s="1206" t="s">
        <v>3293</v>
      </c>
      <c r="I577" s="5" t="s">
        <v>3843</v>
      </c>
      <c r="J577" s="5" t="s">
        <v>3295</v>
      </c>
      <c r="K577" s="5" t="s">
        <v>4025</v>
      </c>
    </row>
    <row r="578" spans="1:12" x14ac:dyDescent="0.45">
      <c r="A578" s="5" t="s">
        <v>4050</v>
      </c>
      <c r="B578" s="5" t="s">
        <v>3625</v>
      </c>
      <c r="C578" s="1205">
        <v>46022.708333333336</v>
      </c>
      <c r="E578" s="5" t="s">
        <v>3266</v>
      </c>
      <c r="F578" s="5" t="s">
        <v>3581</v>
      </c>
      <c r="G578" s="5" t="s">
        <v>3170</v>
      </c>
      <c r="H578" s="1206" t="s">
        <v>4029</v>
      </c>
      <c r="I578" s="5" t="s">
        <v>3436</v>
      </c>
      <c r="J578" s="5" t="s">
        <v>4030</v>
      </c>
      <c r="K578" s="5" t="s">
        <v>4023</v>
      </c>
    </row>
    <row r="579" spans="1:12" x14ac:dyDescent="0.45">
      <c r="A579" s="5" t="s">
        <v>4050</v>
      </c>
      <c r="B579" s="5" t="s">
        <v>3625</v>
      </c>
      <c r="C579" s="1205">
        <v>46022.708333333336</v>
      </c>
      <c r="E579" s="5" t="s">
        <v>3266</v>
      </c>
      <c r="F579" s="5" t="s">
        <v>3581</v>
      </c>
      <c r="G579" s="5" t="s">
        <v>3170</v>
      </c>
      <c r="H579" s="1206" t="s">
        <v>4029</v>
      </c>
      <c r="I579" s="5" t="s">
        <v>4052</v>
      </c>
      <c r="J579" s="5" t="s">
        <v>4030</v>
      </c>
      <c r="K579" s="5" t="s">
        <v>4025</v>
      </c>
    </row>
    <row r="580" spans="1:12" x14ac:dyDescent="0.45">
      <c r="A580" s="5" t="s">
        <v>4050</v>
      </c>
      <c r="B580" s="5" t="s">
        <v>3625</v>
      </c>
      <c r="C580" s="1205">
        <v>46022.708333333336</v>
      </c>
      <c r="E580" s="5" t="s">
        <v>3266</v>
      </c>
      <c r="F580" s="5" t="s">
        <v>3581</v>
      </c>
      <c r="G580" s="5" t="s">
        <v>3170</v>
      </c>
      <c r="H580" s="1206" t="s">
        <v>4035</v>
      </c>
      <c r="I580" s="5" t="s">
        <v>3845</v>
      </c>
      <c r="J580" s="5" t="s">
        <v>4036</v>
      </c>
      <c r="K580" s="5" t="s">
        <v>4023</v>
      </c>
    </row>
    <row r="581" spans="1:12" x14ac:dyDescent="0.45">
      <c r="A581" s="5" t="s">
        <v>4050</v>
      </c>
      <c r="B581" s="5" t="s">
        <v>3625</v>
      </c>
      <c r="C581" s="1205">
        <v>46022.708333333336</v>
      </c>
      <c r="E581" s="5" t="s">
        <v>3266</v>
      </c>
      <c r="F581" s="5" t="s">
        <v>3581</v>
      </c>
      <c r="G581" s="5" t="s">
        <v>3170</v>
      </c>
      <c r="H581" s="1206" t="s">
        <v>4035</v>
      </c>
      <c r="I581" s="5" t="s">
        <v>3847</v>
      </c>
      <c r="J581" s="5" t="s">
        <v>4036</v>
      </c>
      <c r="K581" s="5" t="s">
        <v>4025</v>
      </c>
    </row>
    <row r="582" spans="1:12" x14ac:dyDescent="0.45">
      <c r="A582" s="5" t="s">
        <v>4050</v>
      </c>
      <c r="B582" s="5" t="s">
        <v>3625</v>
      </c>
      <c r="C582" s="1205">
        <v>46022.708333333336</v>
      </c>
      <c r="E582" s="5" t="s">
        <v>3266</v>
      </c>
      <c r="F582" s="5" t="s">
        <v>3581</v>
      </c>
      <c r="G582" s="5" t="s">
        <v>3170</v>
      </c>
      <c r="H582" s="1206" t="s">
        <v>4047</v>
      </c>
      <c r="I582" s="5" t="s">
        <v>4053</v>
      </c>
      <c r="J582" s="5" t="s">
        <v>4048</v>
      </c>
      <c r="K582" s="5" t="s">
        <v>4023</v>
      </c>
    </row>
    <row r="583" spans="1:12" x14ac:dyDescent="0.45">
      <c r="A583" s="5" t="s">
        <v>4050</v>
      </c>
      <c r="B583" s="5" t="s">
        <v>3625</v>
      </c>
      <c r="C583" s="1205">
        <v>46022.708333333336</v>
      </c>
      <c r="E583" s="5" t="s">
        <v>3266</v>
      </c>
      <c r="F583" s="5" t="s">
        <v>3581</v>
      </c>
      <c r="G583" s="5" t="s">
        <v>3170</v>
      </c>
      <c r="H583" s="1206" t="s">
        <v>4047</v>
      </c>
      <c r="I583" s="5" t="s">
        <v>4054</v>
      </c>
      <c r="J583" s="5" t="s">
        <v>4048</v>
      </c>
      <c r="K583" s="5" t="s">
        <v>4025</v>
      </c>
    </row>
    <row r="584" spans="1:12" x14ac:dyDescent="0.45">
      <c r="A584" s="5" t="s">
        <v>4050</v>
      </c>
      <c r="B584" s="5" t="s">
        <v>3625</v>
      </c>
      <c r="C584" s="1205">
        <v>46022.708333333336</v>
      </c>
      <c r="E584" s="5" t="s">
        <v>3266</v>
      </c>
      <c r="F584" s="5" t="s">
        <v>3581</v>
      </c>
      <c r="G584" s="5" t="s">
        <v>3170</v>
      </c>
      <c r="H584" s="1206" t="s">
        <v>4037</v>
      </c>
      <c r="I584" s="5" t="s">
        <v>4055</v>
      </c>
      <c r="J584" s="5" t="s">
        <v>4038</v>
      </c>
      <c r="K584" s="5" t="s">
        <v>4023</v>
      </c>
    </row>
    <row r="585" spans="1:12" x14ac:dyDescent="0.45">
      <c r="A585" s="5" t="s">
        <v>4050</v>
      </c>
      <c r="B585" s="5" t="s">
        <v>3625</v>
      </c>
      <c r="C585" s="1205">
        <v>46022.708333333336</v>
      </c>
      <c r="E585" s="5" t="s">
        <v>3266</v>
      </c>
      <c r="F585" s="5" t="s">
        <v>3581</v>
      </c>
      <c r="G585" s="5" t="s">
        <v>3170</v>
      </c>
      <c r="H585" s="1206" t="s">
        <v>4037</v>
      </c>
      <c r="I585" s="5" t="s">
        <v>4056</v>
      </c>
      <c r="J585" s="5" t="s">
        <v>4038</v>
      </c>
      <c r="K585" s="5" t="s">
        <v>4025</v>
      </c>
    </row>
    <row r="586" spans="1:12" x14ac:dyDescent="0.45">
      <c r="A586" s="5" t="s">
        <v>3482</v>
      </c>
      <c r="G586" s="5" t="s">
        <v>3483</v>
      </c>
      <c r="H586" s="1206" t="s">
        <v>3484</v>
      </c>
      <c r="I586" s="5" t="s">
        <v>3485</v>
      </c>
      <c r="L586" s="5" t="s">
        <v>4059</v>
      </c>
    </row>
    <row r="587" spans="1:12" x14ac:dyDescent="0.45">
      <c r="A587" s="5" t="s">
        <v>3482</v>
      </c>
      <c r="G587" s="5" t="s">
        <v>3483</v>
      </c>
      <c r="H587" s="1206" t="s">
        <v>3486</v>
      </c>
      <c r="I587" s="5" t="s">
        <v>3502</v>
      </c>
      <c r="L587" s="5" t="s">
        <v>4059</v>
      </c>
    </row>
    <row r="588" spans="1:12" x14ac:dyDescent="0.45">
      <c r="A588" s="5" t="s">
        <v>3482</v>
      </c>
      <c r="G588" s="5" t="s">
        <v>3483</v>
      </c>
      <c r="H588" s="1206" t="s">
        <v>3487</v>
      </c>
      <c r="I588" s="5" t="s">
        <v>3488</v>
      </c>
      <c r="L588" s="5" t="s">
        <v>4059</v>
      </c>
    </row>
    <row r="589" spans="1:12" x14ac:dyDescent="0.45">
      <c r="A589" s="5" t="s">
        <v>3482</v>
      </c>
      <c r="G589" s="5" t="s">
        <v>3483</v>
      </c>
      <c r="H589" s="1206" t="s">
        <v>3489</v>
      </c>
      <c r="I589" s="5" t="s">
        <v>3490</v>
      </c>
      <c r="L589" s="5" t="s">
        <v>4059</v>
      </c>
    </row>
    <row r="590" spans="1:12" x14ac:dyDescent="0.45">
      <c r="A590" s="5" t="s">
        <v>3482</v>
      </c>
      <c r="G590" s="5" t="s">
        <v>3483</v>
      </c>
      <c r="H590" s="1206" t="s">
        <v>3491</v>
      </c>
      <c r="I590" s="5" t="s">
        <v>3492</v>
      </c>
      <c r="L590" s="5" t="s">
        <v>4059</v>
      </c>
    </row>
    <row r="591" spans="1:12" x14ac:dyDescent="0.45">
      <c r="A591" s="5" t="s">
        <v>3482</v>
      </c>
      <c r="G591" s="5" t="s">
        <v>3483</v>
      </c>
      <c r="H591" s="1206" t="s">
        <v>3493</v>
      </c>
      <c r="I591" s="5" t="s">
        <v>3494</v>
      </c>
      <c r="L591" s="5" t="s">
        <v>4059</v>
      </c>
    </row>
    <row r="592" spans="1:12" x14ac:dyDescent="0.45">
      <c r="A592" s="5" t="s">
        <v>3482</v>
      </c>
      <c r="G592" s="5" t="s">
        <v>3483</v>
      </c>
      <c r="H592" s="1206" t="s">
        <v>3495</v>
      </c>
      <c r="I592" s="5" t="s">
        <v>3496</v>
      </c>
      <c r="L592" s="5" t="s">
        <v>4059</v>
      </c>
    </row>
    <row r="593" spans="1:12" x14ac:dyDescent="0.45">
      <c r="A593" s="5" t="s">
        <v>3482</v>
      </c>
      <c r="G593" s="5" t="s">
        <v>3483</v>
      </c>
      <c r="H593" s="1206" t="s">
        <v>3497</v>
      </c>
      <c r="I593" s="5" t="s">
        <v>3498</v>
      </c>
      <c r="L593" s="5" t="s">
        <v>4059</v>
      </c>
    </row>
    <row r="594" spans="1:12" x14ac:dyDescent="0.45">
      <c r="A594" s="5" t="s">
        <v>3482</v>
      </c>
      <c r="G594" s="5" t="s">
        <v>3483</v>
      </c>
      <c r="H594" s="1206" t="s">
        <v>3499</v>
      </c>
      <c r="I594" s="5" t="s">
        <v>3500</v>
      </c>
      <c r="L594" s="5" t="s">
        <v>4059</v>
      </c>
    </row>
    <row r="595" spans="1:12" x14ac:dyDescent="0.45">
      <c r="A595" s="5" t="s">
        <v>3482</v>
      </c>
      <c r="G595" s="5" t="s">
        <v>3483</v>
      </c>
      <c r="H595" s="1206" t="s">
        <v>3501</v>
      </c>
      <c r="I595" s="5" t="s">
        <v>3502</v>
      </c>
      <c r="L595" s="5" t="s">
        <v>4059</v>
      </c>
    </row>
    <row r="596" spans="1:12" x14ac:dyDescent="0.45">
      <c r="A596" s="5" t="s">
        <v>3482</v>
      </c>
      <c r="G596" s="5" t="s">
        <v>3483</v>
      </c>
      <c r="H596" s="1206" t="s">
        <v>3503</v>
      </c>
      <c r="I596" s="5" t="s">
        <v>3504</v>
      </c>
      <c r="L596" s="5" t="s">
        <v>4059</v>
      </c>
    </row>
    <row r="597" spans="1:12" x14ac:dyDescent="0.45">
      <c r="A597" s="5" t="s">
        <v>3482</v>
      </c>
      <c r="G597" s="5" t="s">
        <v>3483</v>
      </c>
      <c r="H597" s="1206" t="s">
        <v>3505</v>
      </c>
      <c r="I597" s="5" t="s">
        <v>3506</v>
      </c>
      <c r="L597" s="5" t="s">
        <v>4059</v>
      </c>
    </row>
    <row r="598" spans="1:12" x14ac:dyDescent="0.45">
      <c r="A598" s="5" t="s">
        <v>3482</v>
      </c>
      <c r="G598" s="5" t="s">
        <v>3483</v>
      </c>
      <c r="H598" s="1206" t="s">
        <v>3507</v>
      </c>
      <c r="I598" s="5" t="s">
        <v>3508</v>
      </c>
      <c r="L598" s="5" t="s">
        <v>4059</v>
      </c>
    </row>
    <row r="599" spans="1:12" x14ac:dyDescent="0.45">
      <c r="A599" s="5" t="s">
        <v>3482</v>
      </c>
      <c r="G599" s="5" t="s">
        <v>3483</v>
      </c>
      <c r="H599" s="1206" t="s">
        <v>3509</v>
      </c>
      <c r="I599" s="5" t="s">
        <v>3510</v>
      </c>
      <c r="L599" s="5" t="s">
        <v>4059</v>
      </c>
    </row>
    <row r="600" spans="1:12" x14ac:dyDescent="0.45">
      <c r="A600" s="5" t="s">
        <v>3482</v>
      </c>
      <c r="G600" s="5" t="s">
        <v>3483</v>
      </c>
      <c r="H600" s="1206" t="s">
        <v>3511</v>
      </c>
      <c r="I600" s="5" t="s">
        <v>3512</v>
      </c>
      <c r="L600" s="5" t="s">
        <v>4059</v>
      </c>
    </row>
    <row r="601" spans="1:12" x14ac:dyDescent="0.45">
      <c r="A601" s="5" t="s">
        <v>3482</v>
      </c>
      <c r="G601" s="5" t="s">
        <v>3483</v>
      </c>
      <c r="H601" s="1206" t="s">
        <v>3513</v>
      </c>
      <c r="I601" s="5" t="s">
        <v>3514</v>
      </c>
      <c r="L601" s="5" t="s">
        <v>4059</v>
      </c>
    </row>
    <row r="602" spans="1:12" x14ac:dyDescent="0.45">
      <c r="A602" s="5" t="s">
        <v>3482</v>
      </c>
      <c r="G602" s="5" t="s">
        <v>3483</v>
      </c>
      <c r="H602" s="1206" t="s">
        <v>1865</v>
      </c>
      <c r="I602" s="5" t="s">
        <v>3515</v>
      </c>
      <c r="L602" s="5" t="s">
        <v>4059</v>
      </c>
    </row>
    <row r="603" spans="1:12" x14ac:dyDescent="0.45">
      <c r="A603" s="5" t="s">
        <v>3482</v>
      </c>
      <c r="G603" s="5" t="s">
        <v>3483</v>
      </c>
      <c r="H603" s="1206" t="s">
        <v>3516</v>
      </c>
      <c r="I603" s="5" t="s">
        <v>3517</v>
      </c>
      <c r="L603" s="5" t="s">
        <v>4059</v>
      </c>
    </row>
    <row r="604" spans="1:12" x14ac:dyDescent="0.45">
      <c r="A604" s="5" t="s">
        <v>3482</v>
      </c>
      <c r="G604" s="5" t="s">
        <v>3483</v>
      </c>
      <c r="H604" s="1206" t="s">
        <v>1864</v>
      </c>
      <c r="I604" s="5" t="s">
        <v>3518</v>
      </c>
      <c r="L604" s="5" t="s">
        <v>4059</v>
      </c>
    </row>
    <row r="605" spans="1:12" x14ac:dyDescent="0.45">
      <c r="A605" s="5" t="s">
        <v>3482</v>
      </c>
      <c r="G605" s="5" t="s">
        <v>3483</v>
      </c>
      <c r="H605" s="1206" t="s">
        <v>3519</v>
      </c>
      <c r="I605" s="5" t="s">
        <v>3520</v>
      </c>
      <c r="L605" s="5" t="s">
        <v>4059</v>
      </c>
    </row>
    <row r="606" spans="1:12" x14ac:dyDescent="0.45">
      <c r="A606" s="5" t="s">
        <v>3482</v>
      </c>
      <c r="G606" s="5" t="s">
        <v>3483</v>
      </c>
      <c r="H606" s="1206" t="s">
        <v>3521</v>
      </c>
      <c r="I606" s="5" t="s">
        <v>3522</v>
      </c>
      <c r="L606" s="5" t="s">
        <v>4059</v>
      </c>
    </row>
    <row r="607" spans="1:12" x14ac:dyDescent="0.45">
      <c r="A607" s="5" t="s">
        <v>3482</v>
      </c>
      <c r="G607" s="5" t="s">
        <v>3483</v>
      </c>
      <c r="H607" s="1206" t="s">
        <v>3523</v>
      </c>
      <c r="I607" s="5" t="s">
        <v>3508</v>
      </c>
      <c r="L607" s="5" t="s">
        <v>4059</v>
      </c>
    </row>
    <row r="608" spans="1:12" x14ac:dyDescent="0.45">
      <c r="A608" s="5" t="s">
        <v>3482</v>
      </c>
      <c r="G608" s="5" t="s">
        <v>3483</v>
      </c>
      <c r="H608" s="1206" t="s">
        <v>3524</v>
      </c>
      <c r="I608" s="5" t="s">
        <v>3525</v>
      </c>
      <c r="L608" s="5" t="s">
        <v>4059</v>
      </c>
    </row>
    <row r="609" spans="1:12" x14ac:dyDescent="0.45">
      <c r="A609" s="5" t="s">
        <v>3482</v>
      </c>
      <c r="G609" s="5" t="s">
        <v>3483</v>
      </c>
      <c r="H609" s="1206" t="s">
        <v>3526</v>
      </c>
      <c r="I609" s="5" t="s">
        <v>3518</v>
      </c>
      <c r="L609" s="5" t="s">
        <v>4059</v>
      </c>
    </row>
    <row r="610" spans="1:12" x14ac:dyDescent="0.45">
      <c r="A610" s="5" t="s">
        <v>3482</v>
      </c>
      <c r="G610" s="5" t="s">
        <v>3483</v>
      </c>
      <c r="H610" s="1206" t="s">
        <v>3527</v>
      </c>
      <c r="I610" s="5" t="s">
        <v>3515</v>
      </c>
      <c r="L610" s="5" t="s">
        <v>4059</v>
      </c>
    </row>
    <row r="611" spans="1:12" x14ac:dyDescent="0.45">
      <c r="A611" s="5" t="s">
        <v>3482</v>
      </c>
      <c r="G611" s="5" t="s">
        <v>3483</v>
      </c>
      <c r="H611" s="1206" t="s">
        <v>3528</v>
      </c>
      <c r="I611" s="5" t="s">
        <v>3518</v>
      </c>
      <c r="L611" s="5" t="s">
        <v>4059</v>
      </c>
    </row>
    <row r="612" spans="1:12" x14ac:dyDescent="0.45">
      <c r="A612" s="5" t="s">
        <v>3482</v>
      </c>
      <c r="G612" s="5" t="s">
        <v>3483</v>
      </c>
      <c r="H612" s="1206" t="s">
        <v>3529</v>
      </c>
      <c r="I612" s="5" t="s">
        <v>3530</v>
      </c>
      <c r="L612" s="5" t="s">
        <v>4059</v>
      </c>
    </row>
    <row r="613" spans="1:12" x14ac:dyDescent="0.45">
      <c r="A613" s="5" t="s">
        <v>3482</v>
      </c>
      <c r="G613" s="5" t="s">
        <v>3483</v>
      </c>
      <c r="H613" s="1206" t="s">
        <v>3531</v>
      </c>
      <c r="I613" s="5" t="s">
        <v>3532</v>
      </c>
      <c r="L613" s="5" t="s">
        <v>4059</v>
      </c>
    </row>
    <row r="614" spans="1:12" x14ac:dyDescent="0.45">
      <c r="A614" s="5" t="s">
        <v>3482</v>
      </c>
      <c r="G614" s="5" t="s">
        <v>3483</v>
      </c>
      <c r="H614" s="1206" t="s">
        <v>3533</v>
      </c>
      <c r="I614" s="5" t="s">
        <v>3534</v>
      </c>
      <c r="L614" s="5" t="s">
        <v>4059</v>
      </c>
    </row>
    <row r="615" spans="1:12" x14ac:dyDescent="0.45">
      <c r="A615" s="5" t="s">
        <v>3482</v>
      </c>
      <c r="G615" s="5" t="s">
        <v>3483</v>
      </c>
      <c r="H615" s="1206" t="s">
        <v>3535</v>
      </c>
      <c r="I615" s="5" t="s">
        <v>3536</v>
      </c>
      <c r="L615" s="5" t="s">
        <v>4059</v>
      </c>
    </row>
    <row r="616" spans="1:12" x14ac:dyDescent="0.45">
      <c r="A616" s="5" t="s">
        <v>3482</v>
      </c>
      <c r="G616" s="5" t="s">
        <v>3483</v>
      </c>
      <c r="H616" s="1206" t="s">
        <v>3537</v>
      </c>
      <c r="I616" s="5" t="s">
        <v>3525</v>
      </c>
      <c r="L616" s="5" t="s">
        <v>4059</v>
      </c>
    </row>
    <row r="617" spans="1:12" x14ac:dyDescent="0.45">
      <c r="A617" s="5" t="s">
        <v>3482</v>
      </c>
      <c r="G617" s="5" t="s">
        <v>3483</v>
      </c>
      <c r="H617" s="1206" t="s">
        <v>3538</v>
      </c>
      <c r="I617" s="5" t="s">
        <v>3518</v>
      </c>
      <c r="L617" s="5" t="s">
        <v>4059</v>
      </c>
    </row>
    <row r="618" spans="1:12" x14ac:dyDescent="0.45">
      <c r="A618" s="5" t="s">
        <v>3482</v>
      </c>
      <c r="G618" s="5" t="s">
        <v>3483</v>
      </c>
      <c r="H618" s="1206" t="s">
        <v>3539</v>
      </c>
      <c r="I618" s="5" t="s">
        <v>3540</v>
      </c>
      <c r="L618" s="5" t="s">
        <v>4059</v>
      </c>
    </row>
    <row r="619" spans="1:12" x14ac:dyDescent="0.45">
      <c r="A619" s="5" t="s">
        <v>3482</v>
      </c>
      <c r="G619" s="5" t="s">
        <v>3483</v>
      </c>
      <c r="H619" s="1206" t="s">
        <v>3541</v>
      </c>
      <c r="I619" s="5" t="s">
        <v>3515</v>
      </c>
      <c r="L619" s="5" t="s">
        <v>4059</v>
      </c>
    </row>
    <row r="620" spans="1:12" x14ac:dyDescent="0.45">
      <c r="A620" s="5" t="s">
        <v>3482</v>
      </c>
      <c r="G620" s="5" t="s">
        <v>3483</v>
      </c>
      <c r="H620" s="1206" t="s">
        <v>3542</v>
      </c>
      <c r="I620" s="5" t="s">
        <v>3543</v>
      </c>
      <c r="L620" s="5" t="s">
        <v>4059</v>
      </c>
    </row>
    <row r="621" spans="1:12" x14ac:dyDescent="0.45">
      <c r="A621" s="5" t="s">
        <v>3482</v>
      </c>
      <c r="G621" s="5" t="s">
        <v>3483</v>
      </c>
      <c r="H621" s="1206" t="s">
        <v>3544</v>
      </c>
      <c r="I621" s="5" t="s">
        <v>3545</v>
      </c>
      <c r="L621" s="5" t="s">
        <v>4059</v>
      </c>
    </row>
    <row r="622" spans="1:12" x14ac:dyDescent="0.45">
      <c r="A622" s="5" t="s">
        <v>3482</v>
      </c>
      <c r="G622" s="5" t="s">
        <v>3483</v>
      </c>
      <c r="H622" s="1206" t="s">
        <v>3546</v>
      </c>
      <c r="I622" s="5" t="s">
        <v>3547</v>
      </c>
      <c r="L622" s="5" t="s">
        <v>4059</v>
      </c>
    </row>
    <row r="623" spans="1:12" x14ac:dyDescent="0.45">
      <c r="A623" s="5" t="s">
        <v>3482</v>
      </c>
      <c r="G623" s="5" t="s">
        <v>3483</v>
      </c>
      <c r="H623" s="1206" t="s">
        <v>3548</v>
      </c>
      <c r="I623" s="5" t="s">
        <v>3549</v>
      </c>
      <c r="L623" s="5" t="s">
        <v>4059</v>
      </c>
    </row>
    <row r="624" spans="1:12" x14ac:dyDescent="0.45">
      <c r="A624" s="5" t="s">
        <v>3482</v>
      </c>
      <c r="G624" s="5" t="s">
        <v>3483</v>
      </c>
      <c r="H624" s="1206" t="s">
        <v>252</v>
      </c>
      <c r="I624" s="5" t="s">
        <v>3514</v>
      </c>
      <c r="L624" s="5" t="s">
        <v>4059</v>
      </c>
    </row>
    <row r="625" spans="1:12" x14ac:dyDescent="0.45">
      <c r="A625" s="5" t="s">
        <v>3482</v>
      </c>
      <c r="G625" s="5" t="s">
        <v>3483</v>
      </c>
      <c r="H625" s="1206" t="s">
        <v>3550</v>
      </c>
      <c r="I625" s="5" t="s">
        <v>3551</v>
      </c>
      <c r="L625" s="5" t="s">
        <v>4059</v>
      </c>
    </row>
    <row r="626" spans="1:12" x14ac:dyDescent="0.45">
      <c r="A626" s="5" t="s">
        <v>3482</v>
      </c>
      <c r="G626" s="5" t="s">
        <v>3483</v>
      </c>
      <c r="H626" s="1206" t="s">
        <v>3552</v>
      </c>
      <c r="I626" s="5" t="s">
        <v>3500</v>
      </c>
      <c r="L626" s="5" t="s">
        <v>4059</v>
      </c>
    </row>
    <row r="627" spans="1:12" x14ac:dyDescent="0.45">
      <c r="A627" s="5" t="s">
        <v>3482</v>
      </c>
      <c r="G627" s="5" t="s">
        <v>3483</v>
      </c>
      <c r="H627" s="1206" t="s">
        <v>3553</v>
      </c>
      <c r="I627" s="5" t="s">
        <v>3554</v>
      </c>
      <c r="L627" s="5" t="s">
        <v>4059</v>
      </c>
    </row>
    <row r="628" spans="1:12" x14ac:dyDescent="0.45">
      <c r="A628" s="5" t="s">
        <v>3482</v>
      </c>
      <c r="G628" s="5" t="s">
        <v>3483</v>
      </c>
      <c r="H628" s="1206" t="s">
        <v>3154</v>
      </c>
      <c r="I628" s="5" t="s">
        <v>3515</v>
      </c>
      <c r="L628" s="5" t="s">
        <v>4059</v>
      </c>
    </row>
    <row r="629" spans="1:12" x14ac:dyDescent="0.45">
      <c r="A629" s="5" t="s">
        <v>3482</v>
      </c>
      <c r="G629" s="5" t="s">
        <v>3483</v>
      </c>
      <c r="H629" s="1206" t="s">
        <v>3555</v>
      </c>
      <c r="I629" s="5" t="s">
        <v>3556</v>
      </c>
      <c r="L629" s="5" t="s">
        <v>4059</v>
      </c>
    </row>
    <row r="630" spans="1:12" x14ac:dyDescent="0.45">
      <c r="A630" s="5" t="s">
        <v>3482</v>
      </c>
      <c r="G630" s="5" t="s">
        <v>3483</v>
      </c>
      <c r="H630" s="1206" t="s">
        <v>3557</v>
      </c>
      <c r="I630" s="5" t="s">
        <v>3558</v>
      </c>
      <c r="L630" s="5" t="s">
        <v>4059</v>
      </c>
    </row>
    <row r="631" spans="1:12" x14ac:dyDescent="0.45">
      <c r="A631" s="5" t="s">
        <v>3482</v>
      </c>
      <c r="G631" s="5" t="s">
        <v>3483</v>
      </c>
      <c r="H631" s="1206" t="s">
        <v>3559</v>
      </c>
      <c r="I631" s="5" t="s">
        <v>3560</v>
      </c>
      <c r="L631" s="5" t="s">
        <v>4059</v>
      </c>
    </row>
    <row r="632" spans="1:12" x14ac:dyDescent="0.45">
      <c r="A632" s="5" t="s">
        <v>3482</v>
      </c>
      <c r="G632" s="5" t="s">
        <v>3483</v>
      </c>
      <c r="H632" s="1206" t="s">
        <v>3316</v>
      </c>
      <c r="I632" s="5" t="s">
        <v>3515</v>
      </c>
      <c r="L632" s="5" t="s">
        <v>4059</v>
      </c>
    </row>
    <row r="633" spans="1:12" x14ac:dyDescent="0.45">
      <c r="A633" s="5" t="s">
        <v>3482</v>
      </c>
      <c r="G633" s="5" t="s">
        <v>3483</v>
      </c>
      <c r="H633" s="1206" t="s">
        <v>3439</v>
      </c>
      <c r="I633" s="5" t="s">
        <v>3561</v>
      </c>
      <c r="L633" s="5" t="s">
        <v>4059</v>
      </c>
    </row>
    <row r="634" spans="1:12" x14ac:dyDescent="0.45">
      <c r="A634" s="5" t="s">
        <v>3482</v>
      </c>
      <c r="G634" s="5" t="s">
        <v>3483</v>
      </c>
      <c r="H634" s="1206" t="s">
        <v>3562</v>
      </c>
      <c r="I634" s="5" t="s">
        <v>3563</v>
      </c>
      <c r="L634" s="5" t="s">
        <v>4059</v>
      </c>
    </row>
    <row r="635" spans="1:12" x14ac:dyDescent="0.45">
      <c r="A635" s="5" t="s">
        <v>3482</v>
      </c>
      <c r="G635" s="5" t="s">
        <v>3483</v>
      </c>
      <c r="H635" s="1206" t="s">
        <v>3564</v>
      </c>
      <c r="I635" s="5" t="s">
        <v>3565</v>
      </c>
      <c r="L635" s="5" t="s">
        <v>4059</v>
      </c>
    </row>
    <row r="636" spans="1:12" x14ac:dyDescent="0.45">
      <c r="A636" s="5" t="s">
        <v>3482</v>
      </c>
      <c r="G636" s="5" t="s">
        <v>3483</v>
      </c>
      <c r="H636" s="1206" t="s">
        <v>3566</v>
      </c>
      <c r="I636" s="5" t="s">
        <v>3567</v>
      </c>
      <c r="L636" s="5" t="s">
        <v>4059</v>
      </c>
    </row>
    <row r="637" spans="1:12" x14ac:dyDescent="0.45">
      <c r="A637" s="5" t="s">
        <v>3482</v>
      </c>
      <c r="G637" s="5" t="s">
        <v>3483</v>
      </c>
      <c r="H637" s="1206" t="s">
        <v>3568</v>
      </c>
      <c r="I637" s="5" t="s">
        <v>3515</v>
      </c>
      <c r="L637" s="5" t="s">
        <v>4059</v>
      </c>
    </row>
    <row r="638" spans="1:12" x14ac:dyDescent="0.45">
      <c r="A638" s="5" t="s">
        <v>3482</v>
      </c>
      <c r="G638" s="5" t="s">
        <v>3483</v>
      </c>
      <c r="H638" s="1206" t="s">
        <v>3569</v>
      </c>
      <c r="I638" s="5" t="s">
        <v>3570</v>
      </c>
      <c r="L638" s="5" t="s">
        <v>4059</v>
      </c>
    </row>
    <row r="639" spans="1:12" x14ac:dyDescent="0.45">
      <c r="A639" s="5" t="s">
        <v>3482</v>
      </c>
      <c r="G639" s="5" t="s">
        <v>3483</v>
      </c>
      <c r="H639" s="1206" t="s">
        <v>3571</v>
      </c>
      <c r="I639" s="5" t="s">
        <v>3572</v>
      </c>
      <c r="L639" s="5" t="s">
        <v>4059</v>
      </c>
    </row>
    <row r="640" spans="1:12" x14ac:dyDescent="0.45">
      <c r="A640" s="5" t="s">
        <v>3482</v>
      </c>
      <c r="G640" s="5" t="s">
        <v>3483</v>
      </c>
      <c r="H640" s="1206" t="s">
        <v>3573</v>
      </c>
      <c r="I640" s="5" t="s">
        <v>3514</v>
      </c>
      <c r="L640" s="5" t="s">
        <v>4059</v>
      </c>
    </row>
    <row r="641" spans="1:12" x14ac:dyDescent="0.45">
      <c r="A641" s="5" t="s">
        <v>3482</v>
      </c>
      <c r="G641" s="5" t="s">
        <v>3483</v>
      </c>
      <c r="H641" s="1206" t="s">
        <v>3574</v>
      </c>
      <c r="I641" s="5" t="s">
        <v>3575</v>
      </c>
      <c r="L641" s="5" t="s">
        <v>4059</v>
      </c>
    </row>
    <row r="642" spans="1:12" x14ac:dyDescent="0.45">
      <c r="A642" s="5" t="s">
        <v>3482</v>
      </c>
      <c r="G642" s="5" t="s">
        <v>3483</v>
      </c>
      <c r="H642" s="1206" t="s">
        <v>3576</v>
      </c>
      <c r="I642" s="5" t="s">
        <v>3577</v>
      </c>
      <c r="L642" s="5" t="s">
        <v>4059</v>
      </c>
    </row>
    <row r="643" spans="1:12" x14ac:dyDescent="0.45">
      <c r="A643" s="5" t="s">
        <v>3482</v>
      </c>
      <c r="G643" s="5" t="s">
        <v>3483</v>
      </c>
      <c r="H643" s="1206" t="s">
        <v>3578</v>
      </c>
      <c r="I643" s="5" t="s">
        <v>3545</v>
      </c>
      <c r="L643" s="5" t="s">
        <v>4059</v>
      </c>
    </row>
    <row r="644" spans="1:12" x14ac:dyDescent="0.45">
      <c r="A644" s="5" t="s">
        <v>3482</v>
      </c>
      <c r="G644" s="5" t="s">
        <v>3483</v>
      </c>
      <c r="H644" s="1206" t="s">
        <v>3579</v>
      </c>
      <c r="I644" s="5" t="s">
        <v>3580</v>
      </c>
      <c r="L644" s="5" t="s">
        <v>4059</v>
      </c>
    </row>
    <row r="645" spans="1:12" x14ac:dyDescent="0.45">
      <c r="A645" s="5" t="s">
        <v>3482</v>
      </c>
      <c r="G645" s="5" t="s">
        <v>3483</v>
      </c>
      <c r="H645" s="1206" t="s">
        <v>3581</v>
      </c>
      <c r="I645" s="5" t="s">
        <v>3582</v>
      </c>
      <c r="L645" s="5" t="s">
        <v>4059</v>
      </c>
    </row>
    <row r="646" spans="1:12" x14ac:dyDescent="0.45">
      <c r="A646" s="5" t="s">
        <v>3482</v>
      </c>
      <c r="G646" s="5" t="s">
        <v>3483</v>
      </c>
      <c r="H646" s="1206" t="s">
        <v>3583</v>
      </c>
      <c r="I646" s="5" t="s">
        <v>3584</v>
      </c>
      <c r="L646" s="5" t="s">
        <v>4059</v>
      </c>
    </row>
    <row r="647" spans="1:12" x14ac:dyDescent="0.45">
      <c r="A647" s="5" t="s">
        <v>3482</v>
      </c>
      <c r="G647" s="5" t="s">
        <v>3483</v>
      </c>
      <c r="H647" s="1206" t="s">
        <v>3585</v>
      </c>
      <c r="I647" s="5" t="s">
        <v>3586</v>
      </c>
      <c r="L647" s="5" t="s">
        <v>4059</v>
      </c>
    </row>
    <row r="648" spans="1:12" x14ac:dyDescent="0.45">
      <c r="A648" s="5" t="s">
        <v>3482</v>
      </c>
      <c r="G648" s="5" t="s">
        <v>3483</v>
      </c>
      <c r="H648" s="1206" t="s">
        <v>3587</v>
      </c>
      <c r="I648" s="5" t="s">
        <v>3558</v>
      </c>
      <c r="L648" s="5" t="s">
        <v>4059</v>
      </c>
    </row>
    <row r="649" spans="1:12" x14ac:dyDescent="0.45">
      <c r="A649" s="5" t="s">
        <v>3482</v>
      </c>
      <c r="G649" s="5" t="s">
        <v>3483</v>
      </c>
      <c r="H649" s="1206" t="s">
        <v>3588</v>
      </c>
      <c r="I649" s="5" t="s">
        <v>3589</v>
      </c>
      <c r="L649" s="5" t="s">
        <v>4059</v>
      </c>
    </row>
    <row r="650" spans="1:12" x14ac:dyDescent="0.45">
      <c r="A650" s="5" t="s">
        <v>3482</v>
      </c>
      <c r="G650" s="5" t="s">
        <v>3483</v>
      </c>
      <c r="H650" s="1206" t="s">
        <v>3590</v>
      </c>
      <c r="I650" s="5" t="s">
        <v>3591</v>
      </c>
      <c r="L650" s="5" t="s">
        <v>4059</v>
      </c>
    </row>
    <row r="651" spans="1:12" x14ac:dyDescent="0.45">
      <c r="A651" s="5" t="s">
        <v>3482</v>
      </c>
      <c r="G651" s="5" t="s">
        <v>3483</v>
      </c>
      <c r="H651" s="1206" t="s">
        <v>3592</v>
      </c>
      <c r="I651" s="5" t="s">
        <v>3593</v>
      </c>
      <c r="L651" s="5" t="s">
        <v>4059</v>
      </c>
    </row>
    <row r="652" spans="1:12" x14ac:dyDescent="0.45">
      <c r="A652" s="5" t="s">
        <v>3482</v>
      </c>
      <c r="G652" s="5" t="s">
        <v>3483</v>
      </c>
      <c r="H652" s="1206" t="s">
        <v>3594</v>
      </c>
      <c r="I652" s="5" t="s">
        <v>3577</v>
      </c>
      <c r="L652" s="5" t="s">
        <v>4059</v>
      </c>
    </row>
    <row r="653" spans="1:12" x14ac:dyDescent="0.45">
      <c r="A653" s="5" t="s">
        <v>3482</v>
      </c>
      <c r="G653" s="5" t="s">
        <v>3483</v>
      </c>
      <c r="H653" s="1206" t="s">
        <v>3595</v>
      </c>
      <c r="I653" s="5" t="s">
        <v>3514</v>
      </c>
      <c r="L653" s="5" t="s">
        <v>4059</v>
      </c>
    </row>
    <row r="654" spans="1:12" x14ac:dyDescent="0.45">
      <c r="A654" s="5" t="s">
        <v>3482</v>
      </c>
      <c r="G654" s="5" t="s">
        <v>3483</v>
      </c>
      <c r="H654" s="1206" t="s">
        <v>3596</v>
      </c>
      <c r="I654" s="5" t="s">
        <v>3597</v>
      </c>
      <c r="L654" s="5" t="s">
        <v>4059</v>
      </c>
    </row>
    <row r="655" spans="1:12" x14ac:dyDescent="0.45">
      <c r="A655" s="5" t="s">
        <v>3482</v>
      </c>
      <c r="G655" s="5" t="s">
        <v>3483</v>
      </c>
      <c r="H655" s="1206" t="s">
        <v>3598</v>
      </c>
      <c r="I655" s="5" t="s">
        <v>3549</v>
      </c>
      <c r="L655" s="5" t="s">
        <v>4059</v>
      </c>
    </row>
    <row r="656" spans="1:12" x14ac:dyDescent="0.45">
      <c r="A656" s="5" t="s">
        <v>3482</v>
      </c>
      <c r="G656" s="5" t="s">
        <v>3483</v>
      </c>
      <c r="H656" s="1206" t="s">
        <v>3599</v>
      </c>
      <c r="I656" s="5" t="s">
        <v>3586</v>
      </c>
      <c r="L656" s="5" t="s">
        <v>4059</v>
      </c>
    </row>
    <row r="657" spans="1:12" x14ac:dyDescent="0.45">
      <c r="A657" s="5" t="s">
        <v>3482</v>
      </c>
      <c r="G657" s="5" t="s">
        <v>3483</v>
      </c>
      <c r="H657" s="1206" t="s">
        <v>3600</v>
      </c>
      <c r="I657" s="5" t="s">
        <v>3601</v>
      </c>
      <c r="L657" s="5" t="s">
        <v>4059</v>
      </c>
    </row>
    <row r="658" spans="1:12" x14ac:dyDescent="0.45">
      <c r="A658" s="5" t="s">
        <v>3482</v>
      </c>
      <c r="G658" s="5" t="s">
        <v>3483</v>
      </c>
      <c r="H658" s="1206" t="s">
        <v>3602</v>
      </c>
      <c r="I658" s="5" t="s">
        <v>3603</v>
      </c>
      <c r="L658" s="5" t="s">
        <v>4059</v>
      </c>
    </row>
    <row r="659" spans="1:12" x14ac:dyDescent="0.45">
      <c r="A659" s="5" t="s">
        <v>3482</v>
      </c>
      <c r="G659" s="5" t="s">
        <v>3483</v>
      </c>
      <c r="H659" s="1206" t="s">
        <v>3604</v>
      </c>
      <c r="I659" s="5" t="s">
        <v>3605</v>
      </c>
      <c r="L659" s="5" t="s">
        <v>4059</v>
      </c>
    </row>
    <row r="660" spans="1:12" x14ac:dyDescent="0.45">
      <c r="A660" s="5" t="s">
        <v>3482</v>
      </c>
      <c r="G660" s="5" t="s">
        <v>3483</v>
      </c>
      <c r="H660" s="1206" t="s">
        <v>3606</v>
      </c>
      <c r="I660" s="5" t="s">
        <v>3607</v>
      </c>
      <c r="L660" s="5" t="s">
        <v>4059</v>
      </c>
    </row>
    <row r="661" spans="1:12" x14ac:dyDescent="0.45">
      <c r="A661" s="5" t="s">
        <v>3482</v>
      </c>
      <c r="G661" s="5" t="s">
        <v>3483</v>
      </c>
      <c r="H661" s="1206" t="s">
        <v>3608</v>
      </c>
      <c r="I661" s="5" t="s">
        <v>3609</v>
      </c>
      <c r="L661" s="5" t="s">
        <v>4059</v>
      </c>
    </row>
    <row r="662" spans="1:12" x14ac:dyDescent="0.45">
      <c r="A662" s="5" t="s">
        <v>3482</v>
      </c>
      <c r="G662" s="5" t="s">
        <v>3483</v>
      </c>
      <c r="H662" s="1206" t="s">
        <v>3610</v>
      </c>
      <c r="I662" s="5" t="s">
        <v>3517</v>
      </c>
      <c r="L662" s="5" t="s">
        <v>4059</v>
      </c>
    </row>
    <row r="663" spans="1:12" x14ac:dyDescent="0.45">
      <c r="A663" s="5" t="s">
        <v>3482</v>
      </c>
      <c r="G663" s="5" t="s">
        <v>3483</v>
      </c>
      <c r="H663" s="1206" t="s">
        <v>3611</v>
      </c>
      <c r="I663" s="5" t="s">
        <v>3520</v>
      </c>
      <c r="L663" s="5" t="s">
        <v>4059</v>
      </c>
    </row>
    <row r="664" spans="1:12" x14ac:dyDescent="0.45">
      <c r="A664" s="5" t="s">
        <v>3482</v>
      </c>
      <c r="G664" s="5" t="s">
        <v>3483</v>
      </c>
      <c r="H664" s="1206" t="s">
        <v>3612</v>
      </c>
      <c r="I664" s="5" t="s">
        <v>3613</v>
      </c>
      <c r="L664" s="5" t="s">
        <v>4059</v>
      </c>
    </row>
    <row r="665" spans="1:12" x14ac:dyDescent="0.45">
      <c r="A665" s="5" t="s">
        <v>3151</v>
      </c>
      <c r="B665" s="5" t="s">
        <v>4192</v>
      </c>
      <c r="C665" s="1205">
        <v>46204</v>
      </c>
      <c r="E665" s="5" t="s">
        <v>3153</v>
      </c>
      <c r="F665" s="5" t="s">
        <v>4193</v>
      </c>
      <c r="G665" s="5" t="s">
        <v>3155</v>
      </c>
      <c r="H665" s="16" t="s">
        <v>3156</v>
      </c>
      <c r="I665" s="16" t="s">
        <v>3157</v>
      </c>
      <c r="L665" s="5" t="s">
        <v>3158</v>
      </c>
    </row>
    <row r="666" spans="1:12" x14ac:dyDescent="0.45">
      <c r="A666" s="5" t="s">
        <v>3151</v>
      </c>
      <c r="B666" s="5" t="s">
        <v>4192</v>
      </c>
      <c r="C666" s="1205">
        <v>46204</v>
      </c>
      <c r="E666" s="5" t="s">
        <v>3153</v>
      </c>
      <c r="F666" s="5" t="s">
        <v>4193</v>
      </c>
      <c r="G666" s="5" t="s">
        <v>3155</v>
      </c>
      <c r="H666" s="16" t="s">
        <v>3162</v>
      </c>
      <c r="I666" s="16" t="s">
        <v>4244</v>
      </c>
      <c r="L666" s="5" t="s">
        <v>3164</v>
      </c>
    </row>
    <row r="667" spans="1:12" x14ac:dyDescent="0.45">
      <c r="A667" s="5" t="s">
        <v>3151</v>
      </c>
      <c r="B667" s="5" t="s">
        <v>4192</v>
      </c>
      <c r="C667" s="1205">
        <v>46204</v>
      </c>
      <c r="E667" s="5" t="s">
        <v>3153</v>
      </c>
      <c r="F667" s="5" t="s">
        <v>4193</v>
      </c>
      <c r="G667" s="5" t="s">
        <v>3155</v>
      </c>
      <c r="H667" s="16" t="s">
        <v>3165</v>
      </c>
      <c r="I667" s="16" t="s">
        <v>4244</v>
      </c>
      <c r="L667" s="5" t="s">
        <v>3167</v>
      </c>
    </row>
    <row r="668" spans="1:12" x14ac:dyDescent="0.45">
      <c r="A668" s="5" t="s">
        <v>3151</v>
      </c>
      <c r="B668" s="5" t="s">
        <v>4192</v>
      </c>
      <c r="C668" s="1205">
        <v>46204</v>
      </c>
      <c r="E668" s="5" t="s">
        <v>3153</v>
      </c>
      <c r="F668" s="5" t="s">
        <v>4193</v>
      </c>
      <c r="G668" s="5" t="s">
        <v>3155</v>
      </c>
      <c r="H668" s="16" t="s">
        <v>3232</v>
      </c>
      <c r="I668" s="16" t="s">
        <v>4194</v>
      </c>
      <c r="L668" s="5" t="s">
        <v>4195</v>
      </c>
    </row>
    <row r="669" spans="1:12" x14ac:dyDescent="0.45">
      <c r="A669" s="5" t="s">
        <v>3151</v>
      </c>
      <c r="B669" s="5" t="s">
        <v>4192</v>
      </c>
      <c r="C669" s="1205">
        <v>46204</v>
      </c>
      <c r="E669" s="5" t="s">
        <v>3153</v>
      </c>
      <c r="F669" s="5" t="s">
        <v>4193</v>
      </c>
      <c r="G669" s="5" t="s">
        <v>3155</v>
      </c>
      <c r="H669" s="16" t="s">
        <v>3168</v>
      </c>
      <c r="I669" s="16" t="s">
        <v>3169</v>
      </c>
    </row>
    <row r="670" spans="1:12" x14ac:dyDescent="0.45">
      <c r="A670" s="5" t="s">
        <v>3151</v>
      </c>
      <c r="B670" s="5" t="s">
        <v>4192</v>
      </c>
      <c r="C670" s="1205">
        <v>46204</v>
      </c>
      <c r="E670" s="5" t="s">
        <v>3153</v>
      </c>
      <c r="F670" s="5" t="s">
        <v>4193</v>
      </c>
      <c r="G670" s="5" t="s">
        <v>3155</v>
      </c>
      <c r="H670" s="16" t="s">
        <v>4196</v>
      </c>
      <c r="I670" s="16" t="s">
        <v>3154</v>
      </c>
      <c r="L670" s="5" t="s">
        <v>4197</v>
      </c>
    </row>
    <row r="671" spans="1:12" x14ac:dyDescent="0.45">
      <c r="A671" s="5" t="s">
        <v>3151</v>
      </c>
      <c r="B671" s="5" t="s">
        <v>4192</v>
      </c>
      <c r="C671" s="1205">
        <v>46204</v>
      </c>
      <c r="E671" s="5" t="s">
        <v>3153</v>
      </c>
      <c r="F671" s="5" t="s">
        <v>4193</v>
      </c>
      <c r="G671" s="5" t="s">
        <v>3170</v>
      </c>
      <c r="H671" s="16" t="s">
        <v>3217</v>
      </c>
      <c r="I671" s="16" t="s">
        <v>3667</v>
      </c>
      <c r="J671" s="5" t="s">
        <v>3171</v>
      </c>
      <c r="L671" s="5" t="s">
        <v>4198</v>
      </c>
    </row>
    <row r="672" spans="1:12" x14ac:dyDescent="0.45">
      <c r="A672" s="5" t="s">
        <v>3151</v>
      </c>
      <c r="B672" s="5" t="s">
        <v>4192</v>
      </c>
      <c r="C672" s="1205">
        <v>46204</v>
      </c>
      <c r="E672" s="5" t="s">
        <v>3153</v>
      </c>
      <c r="F672" s="5" t="s">
        <v>4193</v>
      </c>
      <c r="G672" s="5" t="s">
        <v>3170</v>
      </c>
      <c r="H672" s="16" t="s">
        <v>3218</v>
      </c>
      <c r="I672" s="16" t="s">
        <v>3181</v>
      </c>
      <c r="J672" s="5" t="s">
        <v>3174</v>
      </c>
      <c r="K672" s="5" t="s">
        <v>3175</v>
      </c>
      <c r="L672" s="5" t="s">
        <v>4198</v>
      </c>
    </row>
    <row r="673" spans="1:12" x14ac:dyDescent="0.45">
      <c r="A673" s="5" t="s">
        <v>3151</v>
      </c>
      <c r="B673" s="5" t="s">
        <v>4192</v>
      </c>
      <c r="C673" s="1205">
        <v>46204</v>
      </c>
      <c r="E673" s="5" t="s">
        <v>3153</v>
      </c>
      <c r="F673" s="5" t="s">
        <v>4193</v>
      </c>
      <c r="G673" s="5" t="s">
        <v>3170</v>
      </c>
      <c r="H673" s="16" t="s">
        <v>3219</v>
      </c>
      <c r="I673" s="16" t="s">
        <v>3184</v>
      </c>
      <c r="J673" s="5" t="s">
        <v>3178</v>
      </c>
      <c r="K673" s="5" t="s">
        <v>3175</v>
      </c>
      <c r="L673" s="5" t="s">
        <v>4198</v>
      </c>
    </row>
    <row r="674" spans="1:12" x14ac:dyDescent="0.45">
      <c r="A674" s="5" t="s">
        <v>3151</v>
      </c>
      <c r="B674" s="5" t="s">
        <v>4192</v>
      </c>
      <c r="C674" s="1205">
        <v>46204</v>
      </c>
      <c r="E674" s="5" t="s">
        <v>3153</v>
      </c>
      <c r="F674" s="5" t="s">
        <v>4193</v>
      </c>
      <c r="G674" s="5" t="s">
        <v>3170</v>
      </c>
      <c r="H674" s="16" t="s">
        <v>3180</v>
      </c>
      <c r="I674" s="16" t="s">
        <v>4199</v>
      </c>
      <c r="J674" s="5" t="s">
        <v>3182</v>
      </c>
      <c r="K674" s="5" t="s">
        <v>3615</v>
      </c>
      <c r="L674" s="5" t="s">
        <v>4198</v>
      </c>
    </row>
    <row r="675" spans="1:12" x14ac:dyDescent="0.45">
      <c r="A675" s="5" t="s">
        <v>3151</v>
      </c>
      <c r="B675" s="5" t="s">
        <v>4192</v>
      </c>
      <c r="C675" s="1205">
        <v>46204</v>
      </c>
      <c r="E675" s="5" t="s">
        <v>3153</v>
      </c>
      <c r="F675" s="5" t="s">
        <v>4193</v>
      </c>
      <c r="G675" s="5" t="s">
        <v>3170</v>
      </c>
      <c r="H675" s="16" t="s">
        <v>3183</v>
      </c>
      <c r="I675" s="16" t="s">
        <v>3186</v>
      </c>
      <c r="J675" s="5" t="s">
        <v>3185</v>
      </c>
      <c r="K675" s="5" t="s">
        <v>3615</v>
      </c>
      <c r="L675" s="5" t="s">
        <v>4198</v>
      </c>
    </row>
    <row r="676" spans="1:12" x14ac:dyDescent="0.45">
      <c r="A676" s="5" t="s">
        <v>3151</v>
      </c>
      <c r="B676" s="5" t="s">
        <v>4192</v>
      </c>
      <c r="C676" s="1205">
        <v>46204</v>
      </c>
      <c r="E676" s="5" t="s">
        <v>3153</v>
      </c>
      <c r="F676" s="5" t="s">
        <v>4193</v>
      </c>
      <c r="G676" s="5" t="s">
        <v>3170</v>
      </c>
      <c r="H676" s="16" t="s">
        <v>3220</v>
      </c>
      <c r="I676" s="16" t="s">
        <v>3324</v>
      </c>
      <c r="J676" s="5" t="s">
        <v>3187</v>
      </c>
      <c r="L676" s="5" t="s">
        <v>4198</v>
      </c>
    </row>
    <row r="677" spans="1:12" x14ac:dyDescent="0.45">
      <c r="A677" s="5" t="s">
        <v>3151</v>
      </c>
      <c r="B677" s="5" t="s">
        <v>4192</v>
      </c>
      <c r="C677" s="1205">
        <v>46204</v>
      </c>
      <c r="E677" s="5" t="s">
        <v>3153</v>
      </c>
      <c r="F677" s="5" t="s">
        <v>4193</v>
      </c>
      <c r="G677" s="5" t="s">
        <v>3170</v>
      </c>
      <c r="H677" s="16" t="s">
        <v>3221</v>
      </c>
      <c r="I677" s="16" t="s">
        <v>4200</v>
      </c>
      <c r="J677" s="5" t="s">
        <v>3190</v>
      </c>
      <c r="L677" s="5" t="s">
        <v>4198</v>
      </c>
    </row>
    <row r="678" spans="1:12" x14ac:dyDescent="0.45">
      <c r="A678" s="5" t="s">
        <v>3151</v>
      </c>
      <c r="B678" s="5" t="s">
        <v>4192</v>
      </c>
      <c r="C678" s="1205">
        <v>46204</v>
      </c>
      <c r="E678" s="5" t="s">
        <v>3153</v>
      </c>
      <c r="F678" s="5" t="s">
        <v>4193</v>
      </c>
      <c r="G678" s="5" t="s">
        <v>3170</v>
      </c>
      <c r="H678" s="16" t="s">
        <v>3222</v>
      </c>
      <c r="I678" s="16" t="s">
        <v>3195</v>
      </c>
      <c r="J678" s="5" t="s">
        <v>3193</v>
      </c>
      <c r="L678" s="5" t="s">
        <v>4198</v>
      </c>
    </row>
    <row r="679" spans="1:12" x14ac:dyDescent="0.45">
      <c r="A679" s="5" t="s">
        <v>3151</v>
      </c>
      <c r="B679" s="5" t="s">
        <v>4192</v>
      </c>
      <c r="C679" s="1205">
        <v>46204</v>
      </c>
      <c r="E679" s="5" t="s">
        <v>3153</v>
      </c>
      <c r="F679" s="5" t="s">
        <v>4193</v>
      </c>
      <c r="G679" s="5" t="s">
        <v>3170</v>
      </c>
      <c r="H679" s="16" t="s">
        <v>3223</v>
      </c>
      <c r="I679" s="16" t="s">
        <v>3202</v>
      </c>
      <c r="J679" s="5" t="s">
        <v>3196</v>
      </c>
      <c r="K679" s="5" t="s">
        <v>3197</v>
      </c>
      <c r="L679" s="5" t="s">
        <v>4198</v>
      </c>
    </row>
    <row r="680" spans="1:12" x14ac:dyDescent="0.45">
      <c r="A680" s="5" t="s">
        <v>3151</v>
      </c>
      <c r="B680" s="5" t="s">
        <v>4192</v>
      </c>
      <c r="C680" s="1205">
        <v>46204</v>
      </c>
      <c r="E680" s="5" t="s">
        <v>3153</v>
      </c>
      <c r="F680" s="5" t="s">
        <v>4193</v>
      </c>
      <c r="G680" s="5" t="s">
        <v>3170</v>
      </c>
      <c r="H680" s="16" t="s">
        <v>3224</v>
      </c>
      <c r="I680" s="16" t="s">
        <v>3206</v>
      </c>
      <c r="J680" s="5" t="s">
        <v>3200</v>
      </c>
      <c r="K680" s="5" t="s">
        <v>3197</v>
      </c>
      <c r="L680" s="5" t="s">
        <v>4198</v>
      </c>
    </row>
    <row r="681" spans="1:12" x14ac:dyDescent="0.45">
      <c r="A681" s="5" t="s">
        <v>3151</v>
      </c>
      <c r="B681" s="5" t="s">
        <v>4192</v>
      </c>
      <c r="C681" s="1205">
        <v>46204</v>
      </c>
      <c r="E681" s="5" t="s">
        <v>3153</v>
      </c>
      <c r="F681" s="5" t="s">
        <v>4193</v>
      </c>
      <c r="G681" s="5" t="s">
        <v>3170</v>
      </c>
      <c r="H681" s="16" t="s">
        <v>3225</v>
      </c>
      <c r="I681" s="16" t="s">
        <v>4201</v>
      </c>
      <c r="J681" s="5" t="s">
        <v>3203</v>
      </c>
      <c r="K681" s="5" t="s">
        <v>3204</v>
      </c>
      <c r="L681" s="5" t="s">
        <v>4198</v>
      </c>
    </row>
    <row r="682" spans="1:12" x14ac:dyDescent="0.45">
      <c r="A682" s="5" t="s">
        <v>3151</v>
      </c>
      <c r="B682" s="5" t="s">
        <v>4192</v>
      </c>
      <c r="C682" s="1205">
        <v>46204</v>
      </c>
      <c r="E682" s="5" t="s">
        <v>3153</v>
      </c>
      <c r="F682" s="5" t="s">
        <v>4193</v>
      </c>
      <c r="G682" s="5" t="s">
        <v>3170</v>
      </c>
      <c r="H682" s="16" t="s">
        <v>3226</v>
      </c>
      <c r="I682" s="16" t="s">
        <v>3334</v>
      </c>
      <c r="J682" s="5" t="s">
        <v>3207</v>
      </c>
      <c r="K682" s="5" t="s">
        <v>3204</v>
      </c>
      <c r="L682" s="5" t="s">
        <v>4198</v>
      </c>
    </row>
    <row r="683" spans="1:12" x14ac:dyDescent="0.45">
      <c r="A683" s="5" t="s">
        <v>3151</v>
      </c>
      <c r="B683" s="5" t="s">
        <v>4192</v>
      </c>
      <c r="C683" s="1205">
        <v>46204</v>
      </c>
      <c r="E683" s="5" t="s">
        <v>3153</v>
      </c>
      <c r="F683" s="5" t="s">
        <v>4193</v>
      </c>
      <c r="G683" s="5" t="s">
        <v>3170</v>
      </c>
      <c r="H683" s="16" t="s">
        <v>4202</v>
      </c>
      <c r="I683" s="16" t="s">
        <v>4203</v>
      </c>
      <c r="J683" s="5" t="s">
        <v>4204</v>
      </c>
      <c r="L683" s="5" t="s">
        <v>4198</v>
      </c>
    </row>
    <row r="684" spans="1:12" x14ac:dyDescent="0.45">
      <c r="A684" s="5" t="s">
        <v>3151</v>
      </c>
      <c r="B684" s="5" t="s">
        <v>4192</v>
      </c>
      <c r="C684" s="1205">
        <v>46204</v>
      </c>
      <c r="E684" s="5" t="s">
        <v>3153</v>
      </c>
      <c r="F684" s="5" t="s">
        <v>4193</v>
      </c>
      <c r="G684" s="5" t="s">
        <v>3170</v>
      </c>
      <c r="H684" s="16" t="s">
        <v>3227</v>
      </c>
      <c r="I684" s="16" t="s">
        <v>3214</v>
      </c>
      <c r="J684" s="5" t="s">
        <v>3210</v>
      </c>
      <c r="L684" s="5" t="s">
        <v>4198</v>
      </c>
    </row>
    <row r="685" spans="1:12" x14ac:dyDescent="0.45">
      <c r="A685" s="5" t="s">
        <v>3151</v>
      </c>
      <c r="B685" s="5" t="s">
        <v>4192</v>
      </c>
      <c r="C685" s="1205">
        <v>46204</v>
      </c>
      <c r="E685" s="5" t="s">
        <v>3153</v>
      </c>
      <c r="F685" s="5" t="s">
        <v>4193</v>
      </c>
      <c r="G685" s="5" t="s">
        <v>3170</v>
      </c>
      <c r="H685" s="16" t="s">
        <v>3228</v>
      </c>
      <c r="I685" s="16" t="s">
        <v>3705</v>
      </c>
      <c r="J685" s="5" t="s">
        <v>3213</v>
      </c>
      <c r="L685" s="5" t="s">
        <v>4198</v>
      </c>
    </row>
    <row r="686" spans="1:12" x14ac:dyDescent="0.45">
      <c r="A686" s="5" t="s">
        <v>3151</v>
      </c>
      <c r="B686" s="5" t="s">
        <v>4192</v>
      </c>
      <c r="C686" s="1205">
        <v>46204</v>
      </c>
      <c r="E686" s="5" t="s">
        <v>3153</v>
      </c>
      <c r="F686" s="5" t="s">
        <v>4193</v>
      </c>
      <c r="G686" s="5" t="s">
        <v>3170</v>
      </c>
      <c r="H686" s="16" t="s">
        <v>3229</v>
      </c>
      <c r="I686" s="16" t="s">
        <v>3345</v>
      </c>
      <c r="J686" s="5" t="s">
        <v>3215</v>
      </c>
      <c r="L686" s="5" t="s">
        <v>4198</v>
      </c>
    </row>
    <row r="687" spans="1:12" x14ac:dyDescent="0.45">
      <c r="A687" s="5" t="s">
        <v>3151</v>
      </c>
      <c r="B687" s="5" t="s">
        <v>4192</v>
      </c>
      <c r="C687" s="1205">
        <v>46204</v>
      </c>
      <c r="E687" s="5" t="s">
        <v>3153</v>
      </c>
      <c r="F687" s="5" t="s">
        <v>4193</v>
      </c>
      <c r="G687" s="5" t="s">
        <v>3170</v>
      </c>
      <c r="H687" s="16" t="s">
        <v>3617</v>
      </c>
      <c r="I687" s="16" t="s">
        <v>3347</v>
      </c>
      <c r="J687" s="5" t="s">
        <v>3618</v>
      </c>
      <c r="L687" s="5" t="s">
        <v>4198</v>
      </c>
    </row>
    <row r="688" spans="1:12" x14ac:dyDescent="0.45">
      <c r="A688" s="5" t="s">
        <v>3151</v>
      </c>
      <c r="B688" s="5" t="s">
        <v>4192</v>
      </c>
      <c r="C688" s="1205">
        <v>46204</v>
      </c>
      <c r="E688" s="5" t="s">
        <v>3153</v>
      </c>
      <c r="F688" s="5" t="s">
        <v>4193</v>
      </c>
      <c r="G688" s="5" t="s">
        <v>3170</v>
      </c>
      <c r="H688" s="16" t="s">
        <v>4205</v>
      </c>
      <c r="I688" s="16" t="s">
        <v>4206</v>
      </c>
      <c r="J688" s="5" t="s">
        <v>4207</v>
      </c>
      <c r="L688" s="5" t="s">
        <v>4286</v>
      </c>
    </row>
    <row r="689" spans="1:12" x14ac:dyDescent="0.45">
      <c r="A689" s="5" t="s">
        <v>3151</v>
      </c>
      <c r="B689" s="5" t="s">
        <v>4192</v>
      </c>
      <c r="C689" s="1205">
        <v>46204</v>
      </c>
      <c r="E689" s="5" t="s">
        <v>3153</v>
      </c>
      <c r="F689" s="5" t="s">
        <v>4193</v>
      </c>
      <c r="G689" s="5" t="s">
        <v>3170</v>
      </c>
      <c r="H689" s="16" t="s">
        <v>4209</v>
      </c>
      <c r="I689" s="16" t="s">
        <v>4210</v>
      </c>
      <c r="J689" s="5" t="s">
        <v>4211</v>
      </c>
      <c r="L689" s="5" t="s">
        <v>4286</v>
      </c>
    </row>
    <row r="690" spans="1:12" x14ac:dyDescent="0.45">
      <c r="A690" s="5" t="s">
        <v>3315</v>
      </c>
      <c r="B690" s="5" t="s">
        <v>4192</v>
      </c>
      <c r="C690" s="1205">
        <v>46204</v>
      </c>
      <c r="E690" s="5" t="s">
        <v>3266</v>
      </c>
      <c r="F690" s="5" t="s">
        <v>3316</v>
      </c>
      <c r="G690" s="5" t="s">
        <v>3155</v>
      </c>
      <c r="H690" s="16" t="s">
        <v>3156</v>
      </c>
      <c r="I690" s="16" t="s">
        <v>3157</v>
      </c>
      <c r="L690" s="5" t="s">
        <v>3158</v>
      </c>
    </row>
    <row r="691" spans="1:12" x14ac:dyDescent="0.45">
      <c r="A691" s="5" t="s">
        <v>3315</v>
      </c>
      <c r="B691" s="5" t="s">
        <v>4192</v>
      </c>
      <c r="C691" s="1205">
        <v>46204</v>
      </c>
      <c r="E691" s="5" t="s">
        <v>3266</v>
      </c>
      <c r="F691" s="5" t="s">
        <v>3316</v>
      </c>
      <c r="G691" s="5" t="s">
        <v>3155</v>
      </c>
      <c r="H691" s="16" t="s">
        <v>3232</v>
      </c>
      <c r="I691" s="16" t="s">
        <v>4212</v>
      </c>
      <c r="L691" s="5" t="s">
        <v>4195</v>
      </c>
    </row>
    <row r="692" spans="1:12" x14ac:dyDescent="0.45">
      <c r="A692" s="5" t="s">
        <v>3315</v>
      </c>
      <c r="B692" s="5" t="s">
        <v>4192</v>
      </c>
      <c r="C692" s="1205">
        <v>46204</v>
      </c>
      <c r="E692" s="5" t="s">
        <v>3266</v>
      </c>
      <c r="F692" s="5" t="s">
        <v>3316</v>
      </c>
      <c r="G692" s="5" t="s">
        <v>3170</v>
      </c>
      <c r="H692" s="16" t="s">
        <v>413</v>
      </c>
      <c r="I692" s="16" t="s">
        <v>3319</v>
      </c>
      <c r="J692" s="5" t="s">
        <v>3320</v>
      </c>
      <c r="L692" s="5" t="s">
        <v>4198</v>
      </c>
    </row>
    <row r="693" spans="1:12" x14ac:dyDescent="0.45">
      <c r="A693" s="5" t="s">
        <v>3315</v>
      </c>
      <c r="B693" s="5" t="s">
        <v>4192</v>
      </c>
      <c r="C693" s="1205">
        <v>46204</v>
      </c>
      <c r="E693" s="5" t="s">
        <v>3266</v>
      </c>
      <c r="F693" s="5" t="s">
        <v>3316</v>
      </c>
      <c r="G693" s="5" t="s">
        <v>3170</v>
      </c>
      <c r="H693" s="16" t="s">
        <v>415</v>
      </c>
      <c r="I693" s="16" t="s">
        <v>3184</v>
      </c>
      <c r="J693" s="5" t="s">
        <v>3322</v>
      </c>
      <c r="L693" s="5" t="s">
        <v>4198</v>
      </c>
    </row>
    <row r="694" spans="1:12" x14ac:dyDescent="0.45">
      <c r="A694" s="5" t="s">
        <v>3315</v>
      </c>
      <c r="B694" s="5" t="s">
        <v>4192</v>
      </c>
      <c r="C694" s="1205">
        <v>46204</v>
      </c>
      <c r="E694" s="5" t="s">
        <v>3266</v>
      </c>
      <c r="F694" s="5" t="s">
        <v>3316</v>
      </c>
      <c r="G694" s="5" t="s">
        <v>3170</v>
      </c>
      <c r="H694" s="16" t="s">
        <v>418</v>
      </c>
      <c r="I694" s="16" t="s">
        <v>3186</v>
      </c>
      <c r="J694" s="5" t="s">
        <v>3323</v>
      </c>
      <c r="L694" s="5" t="s">
        <v>4198</v>
      </c>
    </row>
    <row r="695" spans="1:12" x14ac:dyDescent="0.45">
      <c r="A695" s="5" t="s">
        <v>3315</v>
      </c>
      <c r="B695" s="5" t="s">
        <v>4192</v>
      </c>
      <c r="C695" s="1205">
        <v>46204</v>
      </c>
      <c r="E695" s="5" t="s">
        <v>3266</v>
      </c>
      <c r="F695" s="5" t="s">
        <v>3316</v>
      </c>
      <c r="G695" s="5" t="s">
        <v>3170</v>
      </c>
      <c r="H695" s="16" t="s">
        <v>421</v>
      </c>
      <c r="I695" s="16" t="s">
        <v>3324</v>
      </c>
      <c r="J695" s="5" t="s">
        <v>3325</v>
      </c>
      <c r="L695" s="5" t="s">
        <v>4198</v>
      </c>
    </row>
    <row r="696" spans="1:12" x14ac:dyDescent="0.45">
      <c r="A696" s="5" t="s">
        <v>3315</v>
      </c>
      <c r="B696" s="5" t="s">
        <v>4192</v>
      </c>
      <c r="C696" s="1205">
        <v>46204</v>
      </c>
      <c r="E696" s="5" t="s">
        <v>3266</v>
      </c>
      <c r="F696" s="5" t="s">
        <v>3316</v>
      </c>
      <c r="G696" s="5" t="s">
        <v>3170</v>
      </c>
      <c r="H696" s="16" t="s">
        <v>424</v>
      </c>
      <c r="I696" s="16" t="s">
        <v>3326</v>
      </c>
      <c r="J696" s="5" t="s">
        <v>3327</v>
      </c>
      <c r="L696" s="5" t="s">
        <v>4198</v>
      </c>
    </row>
    <row r="697" spans="1:12" x14ac:dyDescent="0.45">
      <c r="A697" s="5" t="s">
        <v>3315</v>
      </c>
      <c r="B697" s="5" t="s">
        <v>4192</v>
      </c>
      <c r="C697" s="1205">
        <v>46204</v>
      </c>
      <c r="E697" s="5" t="s">
        <v>3266</v>
      </c>
      <c r="F697" s="5" t="s">
        <v>3316</v>
      </c>
      <c r="G697" s="5" t="s">
        <v>3170</v>
      </c>
      <c r="H697" s="16" t="s">
        <v>427</v>
      </c>
      <c r="I697" s="16" t="s">
        <v>3328</v>
      </c>
      <c r="J697" s="5" t="s">
        <v>3329</v>
      </c>
      <c r="L697" s="5" t="s">
        <v>4198</v>
      </c>
    </row>
    <row r="698" spans="1:12" x14ac:dyDescent="0.45">
      <c r="A698" s="5" t="s">
        <v>3315</v>
      </c>
      <c r="B698" s="5" t="s">
        <v>4192</v>
      </c>
      <c r="C698" s="1205">
        <v>46204</v>
      </c>
      <c r="E698" s="5" t="s">
        <v>3266</v>
      </c>
      <c r="F698" s="5" t="s">
        <v>3316</v>
      </c>
      <c r="G698" s="5" t="s">
        <v>3170</v>
      </c>
      <c r="H698" s="16" t="s">
        <v>430</v>
      </c>
      <c r="I698" s="16" t="s">
        <v>3330</v>
      </c>
      <c r="J698" s="5" t="s">
        <v>3331</v>
      </c>
      <c r="L698" s="5" t="s">
        <v>4198</v>
      </c>
    </row>
    <row r="699" spans="1:12" x14ac:dyDescent="0.45">
      <c r="A699" s="5" t="s">
        <v>3315</v>
      </c>
      <c r="B699" s="5" t="s">
        <v>4192</v>
      </c>
      <c r="C699" s="1205">
        <v>46204</v>
      </c>
      <c r="E699" s="5" t="s">
        <v>3266</v>
      </c>
      <c r="F699" s="5" t="s">
        <v>3316</v>
      </c>
      <c r="G699" s="5" t="s">
        <v>3170</v>
      </c>
      <c r="H699" s="16" t="s">
        <v>433</v>
      </c>
      <c r="I699" s="16" t="s">
        <v>3199</v>
      </c>
      <c r="J699" s="5" t="s">
        <v>3332</v>
      </c>
      <c r="L699" s="5" t="s">
        <v>4198</v>
      </c>
    </row>
    <row r="700" spans="1:12" x14ac:dyDescent="0.45">
      <c r="A700" s="5" t="s">
        <v>3315</v>
      </c>
      <c r="B700" s="5" t="s">
        <v>4192</v>
      </c>
      <c r="C700" s="1205">
        <v>46204</v>
      </c>
      <c r="E700" s="5" t="s">
        <v>3266</v>
      </c>
      <c r="F700" s="5" t="s">
        <v>3316</v>
      </c>
      <c r="G700" s="5" t="s">
        <v>3170</v>
      </c>
      <c r="H700" s="16" t="s">
        <v>434</v>
      </c>
      <c r="I700" s="16" t="s">
        <v>3206</v>
      </c>
      <c r="J700" s="5" t="s">
        <v>3333</v>
      </c>
      <c r="L700" s="5" t="s">
        <v>4198</v>
      </c>
    </row>
    <row r="701" spans="1:12" x14ac:dyDescent="0.45">
      <c r="A701" s="5" t="s">
        <v>3315</v>
      </c>
      <c r="B701" s="5" t="s">
        <v>4192</v>
      </c>
      <c r="C701" s="1205">
        <v>46204</v>
      </c>
      <c r="E701" s="5" t="s">
        <v>3266</v>
      </c>
      <c r="F701" s="5" t="s">
        <v>3316</v>
      </c>
      <c r="G701" s="5" t="s">
        <v>3170</v>
      </c>
      <c r="H701" s="16" t="s">
        <v>437</v>
      </c>
      <c r="I701" s="16" t="s">
        <v>3334</v>
      </c>
      <c r="J701" s="5" t="s">
        <v>3335</v>
      </c>
      <c r="L701" s="5" t="s">
        <v>4198</v>
      </c>
    </row>
    <row r="702" spans="1:12" x14ac:dyDescent="0.45">
      <c r="A702" s="5" t="s">
        <v>3315</v>
      </c>
      <c r="B702" s="5" t="s">
        <v>4192</v>
      </c>
      <c r="C702" s="1205">
        <v>46204</v>
      </c>
      <c r="E702" s="5" t="s">
        <v>3266</v>
      </c>
      <c r="F702" s="5" t="s">
        <v>3316</v>
      </c>
      <c r="G702" s="5" t="s">
        <v>3170</v>
      </c>
      <c r="H702" s="16" t="s">
        <v>440</v>
      </c>
      <c r="I702" s="16" t="s">
        <v>3336</v>
      </c>
      <c r="J702" s="5" t="s">
        <v>3337</v>
      </c>
      <c r="L702" s="5" t="s">
        <v>4198</v>
      </c>
    </row>
    <row r="703" spans="1:12" x14ac:dyDescent="0.45">
      <c r="A703" s="5" t="s">
        <v>3315</v>
      </c>
      <c r="B703" s="5" t="s">
        <v>4192</v>
      </c>
      <c r="C703" s="1205">
        <v>46204</v>
      </c>
      <c r="E703" s="5" t="s">
        <v>3266</v>
      </c>
      <c r="F703" s="5" t="s">
        <v>3316</v>
      </c>
      <c r="G703" s="5" t="s">
        <v>3170</v>
      </c>
      <c r="H703" s="16" t="s">
        <v>443</v>
      </c>
      <c r="I703" s="16" t="s">
        <v>3209</v>
      </c>
      <c r="J703" s="5" t="s">
        <v>3338</v>
      </c>
      <c r="L703" s="5" t="s">
        <v>4198</v>
      </c>
    </row>
    <row r="704" spans="1:12" x14ac:dyDescent="0.45">
      <c r="A704" s="5" t="s">
        <v>3315</v>
      </c>
      <c r="B704" s="5" t="s">
        <v>4192</v>
      </c>
      <c r="C704" s="1205">
        <v>46204</v>
      </c>
      <c r="E704" s="5" t="s">
        <v>3266</v>
      </c>
      <c r="F704" s="5" t="s">
        <v>3316</v>
      </c>
      <c r="G704" s="5" t="s">
        <v>3170</v>
      </c>
      <c r="H704" s="16" t="s">
        <v>444</v>
      </c>
      <c r="I704" s="16" t="s">
        <v>3339</v>
      </c>
      <c r="J704" s="5" t="s">
        <v>3340</v>
      </c>
      <c r="L704" s="5" t="s">
        <v>4198</v>
      </c>
    </row>
    <row r="705" spans="1:12" x14ac:dyDescent="0.45">
      <c r="A705" s="5" t="s">
        <v>3315</v>
      </c>
      <c r="B705" s="5" t="s">
        <v>4192</v>
      </c>
      <c r="C705" s="1205">
        <v>46204</v>
      </c>
      <c r="E705" s="5" t="s">
        <v>3266</v>
      </c>
      <c r="F705" s="5" t="s">
        <v>3316</v>
      </c>
      <c r="G705" s="5" t="s">
        <v>3170</v>
      </c>
      <c r="H705" s="16" t="s">
        <v>447</v>
      </c>
      <c r="I705" s="16" t="s">
        <v>3214</v>
      </c>
      <c r="J705" s="5" t="s">
        <v>3341</v>
      </c>
      <c r="L705" s="5" t="s">
        <v>4198</v>
      </c>
    </row>
    <row r="706" spans="1:12" x14ac:dyDescent="0.45">
      <c r="A706" s="5" t="s">
        <v>3315</v>
      </c>
      <c r="B706" s="5" t="s">
        <v>4192</v>
      </c>
      <c r="C706" s="1205">
        <v>46204</v>
      </c>
      <c r="E706" s="5" t="s">
        <v>3266</v>
      </c>
      <c r="F706" s="5" t="s">
        <v>3316</v>
      </c>
      <c r="G706" s="5" t="s">
        <v>3170</v>
      </c>
      <c r="H706" s="16" t="s">
        <v>449</v>
      </c>
      <c r="I706" s="16" t="s">
        <v>3343</v>
      </c>
      <c r="J706" s="5" t="s">
        <v>3342</v>
      </c>
      <c r="L706" s="5" t="s">
        <v>4198</v>
      </c>
    </row>
    <row r="707" spans="1:12" x14ac:dyDescent="0.45">
      <c r="A707" s="5" t="s">
        <v>3315</v>
      </c>
      <c r="B707" s="5" t="s">
        <v>4192</v>
      </c>
      <c r="C707" s="1205">
        <v>46204</v>
      </c>
      <c r="E707" s="5" t="s">
        <v>3266</v>
      </c>
      <c r="F707" s="5" t="s">
        <v>3316</v>
      </c>
      <c r="G707" s="5" t="s">
        <v>3170</v>
      </c>
      <c r="H707" s="16" t="s">
        <v>1928</v>
      </c>
      <c r="I707" s="16" t="s">
        <v>3705</v>
      </c>
      <c r="J707" s="5" t="s">
        <v>3344</v>
      </c>
      <c r="L707" s="5" t="s">
        <v>4198</v>
      </c>
    </row>
    <row r="708" spans="1:12" x14ac:dyDescent="0.45">
      <c r="A708" s="5" t="s">
        <v>3315</v>
      </c>
      <c r="B708" s="5" t="s">
        <v>4192</v>
      </c>
      <c r="C708" s="1205">
        <v>46204</v>
      </c>
      <c r="E708" s="5" t="s">
        <v>3266</v>
      </c>
      <c r="F708" s="5" t="s">
        <v>3316</v>
      </c>
      <c r="G708" s="5" t="s">
        <v>3170</v>
      </c>
      <c r="H708" s="16" t="s">
        <v>451</v>
      </c>
      <c r="I708" s="16" t="s">
        <v>3347</v>
      </c>
      <c r="J708" s="5" t="s">
        <v>3346</v>
      </c>
      <c r="L708" s="5" t="s">
        <v>4198</v>
      </c>
    </row>
    <row r="709" spans="1:12" x14ac:dyDescent="0.45">
      <c r="A709" s="5" t="s">
        <v>3315</v>
      </c>
      <c r="B709" s="5" t="s">
        <v>4192</v>
      </c>
      <c r="C709" s="1205">
        <v>46204</v>
      </c>
      <c r="E709" s="5" t="s">
        <v>3266</v>
      </c>
      <c r="F709" s="5" t="s">
        <v>3316</v>
      </c>
      <c r="G709" s="5" t="s">
        <v>3170</v>
      </c>
      <c r="H709" s="16" t="s">
        <v>453</v>
      </c>
      <c r="I709" s="16" t="s">
        <v>3349</v>
      </c>
      <c r="J709" s="5" t="s">
        <v>3348</v>
      </c>
      <c r="L709" s="5" t="s">
        <v>4198</v>
      </c>
    </row>
    <row r="710" spans="1:12" x14ac:dyDescent="0.45">
      <c r="A710" s="5" t="s">
        <v>3315</v>
      </c>
      <c r="B710" s="5" t="s">
        <v>4192</v>
      </c>
      <c r="C710" s="1205">
        <v>46204</v>
      </c>
      <c r="E710" s="5" t="s">
        <v>3266</v>
      </c>
      <c r="F710" s="5" t="s">
        <v>3316</v>
      </c>
      <c r="G710" s="5" t="s">
        <v>3170</v>
      </c>
      <c r="H710" s="16" t="s">
        <v>454</v>
      </c>
      <c r="I710" s="16" t="s">
        <v>3351</v>
      </c>
      <c r="J710" s="5" t="s">
        <v>3350</v>
      </c>
      <c r="L710" s="5" t="s">
        <v>4198</v>
      </c>
    </row>
    <row r="711" spans="1:12" x14ac:dyDescent="0.45">
      <c r="A711" s="5" t="s">
        <v>3315</v>
      </c>
      <c r="B711" s="5" t="s">
        <v>4192</v>
      </c>
      <c r="C711" s="1205">
        <v>46204</v>
      </c>
      <c r="E711" s="5" t="s">
        <v>3266</v>
      </c>
      <c r="F711" s="5" t="s">
        <v>3316</v>
      </c>
      <c r="G711" s="5" t="s">
        <v>3170</v>
      </c>
      <c r="H711" s="16" t="s">
        <v>1092</v>
      </c>
      <c r="I711" s="16" t="s">
        <v>3353</v>
      </c>
      <c r="J711" s="5" t="s">
        <v>3352</v>
      </c>
      <c r="L711" s="5" t="s">
        <v>4198</v>
      </c>
    </row>
    <row r="712" spans="1:12" x14ac:dyDescent="0.45">
      <c r="A712" s="5" t="s">
        <v>3315</v>
      </c>
      <c r="B712" s="5" t="s">
        <v>4192</v>
      </c>
      <c r="C712" s="1205">
        <v>46204</v>
      </c>
      <c r="E712" s="5" t="s">
        <v>3266</v>
      </c>
      <c r="F712" s="5" t="s">
        <v>3316</v>
      </c>
      <c r="G712" s="5" t="s">
        <v>3170</v>
      </c>
      <c r="H712" s="16" t="s">
        <v>1094</v>
      </c>
      <c r="I712" s="16" t="s">
        <v>3355</v>
      </c>
      <c r="J712" s="5" t="s">
        <v>3354</v>
      </c>
      <c r="L712" s="5" t="s">
        <v>4198</v>
      </c>
    </row>
    <row r="713" spans="1:12" x14ac:dyDescent="0.45">
      <c r="A713" s="5" t="s">
        <v>3315</v>
      </c>
      <c r="B713" s="5" t="s">
        <v>4192</v>
      </c>
      <c r="C713" s="1205">
        <v>46204</v>
      </c>
      <c r="E713" s="5" t="s">
        <v>3266</v>
      </c>
      <c r="F713" s="5" t="s">
        <v>3316</v>
      </c>
      <c r="G713" s="5" t="s">
        <v>3170</v>
      </c>
      <c r="H713" s="16" t="s">
        <v>455</v>
      </c>
      <c r="I713" s="16" t="s">
        <v>3357</v>
      </c>
      <c r="J713" s="5" t="s">
        <v>3356</v>
      </c>
      <c r="L713" s="5" t="s">
        <v>4198</v>
      </c>
    </row>
    <row r="714" spans="1:12" x14ac:dyDescent="0.45">
      <c r="A714" s="5" t="s">
        <v>3315</v>
      </c>
      <c r="B714" s="5" t="s">
        <v>4192</v>
      </c>
      <c r="C714" s="1205">
        <v>46204</v>
      </c>
      <c r="E714" s="5" t="s">
        <v>3266</v>
      </c>
      <c r="F714" s="5" t="s">
        <v>3316</v>
      </c>
      <c r="G714" s="5" t="s">
        <v>3170</v>
      </c>
      <c r="H714" s="16" t="s">
        <v>457</v>
      </c>
      <c r="I714" s="16" t="s">
        <v>3359</v>
      </c>
      <c r="J714" s="5" t="s">
        <v>3358</v>
      </c>
      <c r="L714" s="5" t="s">
        <v>4198</v>
      </c>
    </row>
    <row r="715" spans="1:12" x14ac:dyDescent="0.45">
      <c r="A715" s="5" t="s">
        <v>3315</v>
      </c>
      <c r="B715" s="5" t="s">
        <v>4192</v>
      </c>
      <c r="C715" s="1205">
        <v>46204</v>
      </c>
      <c r="E715" s="5" t="s">
        <v>3266</v>
      </c>
      <c r="F715" s="5" t="s">
        <v>3316</v>
      </c>
      <c r="G715" s="5" t="s">
        <v>3170</v>
      </c>
      <c r="H715" s="16" t="s">
        <v>458</v>
      </c>
      <c r="I715" s="16" t="s">
        <v>3361</v>
      </c>
      <c r="J715" s="5" t="s">
        <v>3360</v>
      </c>
      <c r="L715" s="5" t="s">
        <v>4198</v>
      </c>
    </row>
    <row r="716" spans="1:12" x14ac:dyDescent="0.45">
      <c r="A716" s="5" t="s">
        <v>3315</v>
      </c>
      <c r="B716" s="5" t="s">
        <v>4192</v>
      </c>
      <c r="C716" s="1205">
        <v>46204</v>
      </c>
      <c r="E716" s="5" t="s">
        <v>3266</v>
      </c>
      <c r="F716" s="5" t="s">
        <v>3316</v>
      </c>
      <c r="G716" s="5" t="s">
        <v>3170</v>
      </c>
      <c r="H716" s="16" t="s">
        <v>460</v>
      </c>
      <c r="I716" s="16" t="s">
        <v>3362</v>
      </c>
      <c r="J716" s="5" t="s">
        <v>3620</v>
      </c>
      <c r="L716" s="5" t="s">
        <v>4198</v>
      </c>
    </row>
    <row r="717" spans="1:12" x14ac:dyDescent="0.45">
      <c r="A717" s="5" t="s">
        <v>3315</v>
      </c>
      <c r="B717" s="5" t="s">
        <v>4192</v>
      </c>
      <c r="C717" s="1205">
        <v>46204</v>
      </c>
      <c r="E717" s="5" t="s">
        <v>3266</v>
      </c>
      <c r="F717" s="5" t="s">
        <v>3316</v>
      </c>
      <c r="G717" s="5" t="s">
        <v>3170</v>
      </c>
      <c r="H717" s="16" t="s">
        <v>462</v>
      </c>
      <c r="I717" s="16" t="s">
        <v>3366</v>
      </c>
      <c r="J717" s="5" t="s">
        <v>3363</v>
      </c>
      <c r="L717" s="5" t="s">
        <v>4198</v>
      </c>
    </row>
    <row r="718" spans="1:12" x14ac:dyDescent="0.45">
      <c r="A718" s="5" t="s">
        <v>3315</v>
      </c>
      <c r="B718" s="5" t="s">
        <v>4192</v>
      </c>
      <c r="C718" s="1205">
        <v>46204</v>
      </c>
      <c r="E718" s="5" t="s">
        <v>3266</v>
      </c>
      <c r="F718" s="5" t="s">
        <v>3316</v>
      </c>
      <c r="G718" s="5" t="s">
        <v>3170</v>
      </c>
      <c r="H718" s="16" t="s">
        <v>1934</v>
      </c>
      <c r="I718" s="16" t="s">
        <v>3368</v>
      </c>
      <c r="J718" s="5" t="s">
        <v>3365</v>
      </c>
      <c r="L718" s="5" t="s">
        <v>4198</v>
      </c>
    </row>
    <row r="719" spans="1:12" x14ac:dyDescent="0.45">
      <c r="A719" s="5" t="s">
        <v>3315</v>
      </c>
      <c r="B719" s="5" t="s">
        <v>4192</v>
      </c>
      <c r="C719" s="1205">
        <v>46204</v>
      </c>
      <c r="E719" s="5" t="s">
        <v>3266</v>
      </c>
      <c r="F719" s="5" t="s">
        <v>3316</v>
      </c>
      <c r="G719" s="5" t="s">
        <v>3170</v>
      </c>
      <c r="H719" s="16" t="s">
        <v>464</v>
      </c>
      <c r="I719" s="16" t="s">
        <v>3370</v>
      </c>
      <c r="J719" s="5" t="s">
        <v>3367</v>
      </c>
      <c r="L719" s="5" t="s">
        <v>4198</v>
      </c>
    </row>
    <row r="720" spans="1:12" x14ac:dyDescent="0.45">
      <c r="A720" s="5" t="s">
        <v>3315</v>
      </c>
      <c r="B720" s="5" t="s">
        <v>4192</v>
      </c>
      <c r="C720" s="1205">
        <v>46204</v>
      </c>
      <c r="E720" s="5" t="s">
        <v>3266</v>
      </c>
      <c r="F720" s="5" t="s">
        <v>3316</v>
      </c>
      <c r="G720" s="5" t="s">
        <v>3170</v>
      </c>
      <c r="H720" s="16" t="s">
        <v>465</v>
      </c>
      <c r="I720" s="16" t="s">
        <v>3372</v>
      </c>
      <c r="J720" s="5" t="s">
        <v>3369</v>
      </c>
      <c r="L720" s="5" t="s">
        <v>4198</v>
      </c>
    </row>
    <row r="721" spans="1:12" x14ac:dyDescent="0.45">
      <c r="A721" s="5" t="s">
        <v>3315</v>
      </c>
      <c r="B721" s="5" t="s">
        <v>4192</v>
      </c>
      <c r="C721" s="1205">
        <v>46204</v>
      </c>
      <c r="E721" s="5" t="s">
        <v>3266</v>
      </c>
      <c r="F721" s="5" t="s">
        <v>3316</v>
      </c>
      <c r="G721" s="5" t="s">
        <v>3170</v>
      </c>
      <c r="H721" s="16" t="s">
        <v>466</v>
      </c>
      <c r="I721" s="16" t="s">
        <v>3374</v>
      </c>
      <c r="J721" s="5" t="s">
        <v>3371</v>
      </c>
      <c r="L721" s="5" t="s">
        <v>4198</v>
      </c>
    </row>
    <row r="722" spans="1:12" x14ac:dyDescent="0.45">
      <c r="A722" s="5" t="s">
        <v>3315</v>
      </c>
      <c r="B722" s="5" t="s">
        <v>4192</v>
      </c>
      <c r="C722" s="1205">
        <v>46204</v>
      </c>
      <c r="E722" s="5" t="s">
        <v>3266</v>
      </c>
      <c r="F722" s="5" t="s">
        <v>3316</v>
      </c>
      <c r="G722" s="5" t="s">
        <v>3170</v>
      </c>
      <c r="H722" s="16" t="s">
        <v>467</v>
      </c>
      <c r="I722" s="16" t="s">
        <v>3376</v>
      </c>
      <c r="J722" s="5" t="s">
        <v>3373</v>
      </c>
      <c r="L722" s="5" t="s">
        <v>4198</v>
      </c>
    </row>
    <row r="723" spans="1:12" x14ac:dyDescent="0.45">
      <c r="A723" s="5" t="s">
        <v>3315</v>
      </c>
      <c r="B723" s="5" t="s">
        <v>4192</v>
      </c>
      <c r="C723" s="1205">
        <v>46204</v>
      </c>
      <c r="E723" s="5" t="s">
        <v>3266</v>
      </c>
      <c r="F723" s="5" t="s">
        <v>3316</v>
      </c>
      <c r="G723" s="5" t="s">
        <v>3170</v>
      </c>
      <c r="H723" s="16" t="s">
        <v>468</v>
      </c>
      <c r="I723" s="16" t="s">
        <v>3378</v>
      </c>
      <c r="J723" s="5" t="s">
        <v>3375</v>
      </c>
      <c r="L723" s="5" t="s">
        <v>4198</v>
      </c>
    </row>
    <row r="724" spans="1:12" x14ac:dyDescent="0.45">
      <c r="A724" s="5" t="s">
        <v>3315</v>
      </c>
      <c r="B724" s="5" t="s">
        <v>4192</v>
      </c>
      <c r="C724" s="1205">
        <v>46204</v>
      </c>
      <c r="E724" s="5" t="s">
        <v>3266</v>
      </c>
      <c r="F724" s="5" t="s">
        <v>3316</v>
      </c>
      <c r="G724" s="5" t="s">
        <v>3170</v>
      </c>
      <c r="H724" s="16" t="s">
        <v>469</v>
      </c>
      <c r="I724" s="16" t="s">
        <v>3380</v>
      </c>
      <c r="J724" s="5" t="s">
        <v>3377</v>
      </c>
      <c r="L724" s="5" t="s">
        <v>4198</v>
      </c>
    </row>
    <row r="725" spans="1:12" x14ac:dyDescent="0.45">
      <c r="A725" s="5" t="s">
        <v>3315</v>
      </c>
      <c r="B725" s="5" t="s">
        <v>4192</v>
      </c>
      <c r="C725" s="1205">
        <v>46204</v>
      </c>
      <c r="E725" s="5" t="s">
        <v>3266</v>
      </c>
      <c r="F725" s="5" t="s">
        <v>3316</v>
      </c>
      <c r="G725" s="5" t="s">
        <v>3170</v>
      </c>
      <c r="H725" s="16" t="s">
        <v>470</v>
      </c>
      <c r="I725" s="16" t="s">
        <v>3382</v>
      </c>
      <c r="J725" s="5" t="s">
        <v>3379</v>
      </c>
      <c r="L725" s="5" t="s">
        <v>4198</v>
      </c>
    </row>
    <row r="726" spans="1:12" x14ac:dyDescent="0.45">
      <c r="A726" s="5" t="s">
        <v>3315</v>
      </c>
      <c r="B726" s="5" t="s">
        <v>4192</v>
      </c>
      <c r="C726" s="1205">
        <v>46204</v>
      </c>
      <c r="E726" s="5" t="s">
        <v>3266</v>
      </c>
      <c r="F726" s="5" t="s">
        <v>3316</v>
      </c>
      <c r="G726" s="5" t="s">
        <v>3170</v>
      </c>
      <c r="H726" s="16" t="s">
        <v>471</v>
      </c>
      <c r="I726" s="16" t="s">
        <v>3751</v>
      </c>
      <c r="J726" s="5" t="s">
        <v>3381</v>
      </c>
      <c r="L726" s="5" t="s">
        <v>4198</v>
      </c>
    </row>
    <row r="727" spans="1:12" x14ac:dyDescent="0.45">
      <c r="A727" s="5" t="s">
        <v>3315</v>
      </c>
      <c r="B727" s="5" t="s">
        <v>4192</v>
      </c>
      <c r="C727" s="1205">
        <v>46204</v>
      </c>
      <c r="E727" s="5" t="s">
        <v>3266</v>
      </c>
      <c r="F727" s="5" t="s">
        <v>3316</v>
      </c>
      <c r="G727" s="5" t="s">
        <v>3170</v>
      </c>
      <c r="H727" s="16" t="s">
        <v>1944</v>
      </c>
      <c r="I727" s="16" t="s">
        <v>3384</v>
      </c>
      <c r="J727" s="5" t="s">
        <v>3383</v>
      </c>
      <c r="L727" s="5" t="s">
        <v>4198</v>
      </c>
    </row>
    <row r="728" spans="1:12" x14ac:dyDescent="0.45">
      <c r="A728" s="5" t="s">
        <v>3315</v>
      </c>
      <c r="B728" s="5" t="s">
        <v>4192</v>
      </c>
      <c r="C728" s="1205">
        <v>46204</v>
      </c>
      <c r="E728" s="5" t="s">
        <v>3266</v>
      </c>
      <c r="F728" s="5" t="s">
        <v>3316</v>
      </c>
      <c r="G728" s="5" t="s">
        <v>3170</v>
      </c>
      <c r="H728" s="16" t="s">
        <v>1095</v>
      </c>
      <c r="I728" s="16" t="s">
        <v>3388</v>
      </c>
      <c r="J728" s="5" t="s">
        <v>3385</v>
      </c>
      <c r="L728" s="5" t="s">
        <v>4198</v>
      </c>
    </row>
    <row r="729" spans="1:12" x14ac:dyDescent="0.45">
      <c r="A729" s="5" t="s">
        <v>3315</v>
      </c>
      <c r="B729" s="5" t="s">
        <v>4192</v>
      </c>
      <c r="C729" s="1205">
        <v>46204</v>
      </c>
      <c r="E729" s="5" t="s">
        <v>3266</v>
      </c>
      <c r="F729" s="5" t="s">
        <v>3316</v>
      </c>
      <c r="G729" s="5" t="s">
        <v>3170</v>
      </c>
      <c r="H729" s="16" t="s">
        <v>1096</v>
      </c>
      <c r="I729" s="16" t="s">
        <v>3390</v>
      </c>
      <c r="J729" s="5" t="s">
        <v>3387</v>
      </c>
      <c r="L729" s="5" t="s">
        <v>4198</v>
      </c>
    </row>
    <row r="730" spans="1:12" x14ac:dyDescent="0.45">
      <c r="A730" s="5" t="s">
        <v>3315</v>
      </c>
      <c r="B730" s="5" t="s">
        <v>4192</v>
      </c>
      <c r="C730" s="1205">
        <v>46204</v>
      </c>
      <c r="E730" s="5" t="s">
        <v>3266</v>
      </c>
      <c r="F730" s="5" t="s">
        <v>3316</v>
      </c>
      <c r="G730" s="5" t="s">
        <v>3170</v>
      </c>
      <c r="H730" s="16" t="s">
        <v>1097</v>
      </c>
      <c r="I730" s="16" t="s">
        <v>3396</v>
      </c>
      <c r="J730" s="5" t="s">
        <v>3389</v>
      </c>
      <c r="L730" s="5" t="s">
        <v>4198</v>
      </c>
    </row>
    <row r="731" spans="1:12" x14ac:dyDescent="0.45">
      <c r="A731" s="5" t="s">
        <v>3315</v>
      </c>
      <c r="B731" s="5" t="s">
        <v>4192</v>
      </c>
      <c r="C731" s="1205">
        <v>46204</v>
      </c>
      <c r="E731" s="5" t="s">
        <v>3266</v>
      </c>
      <c r="F731" s="5" t="s">
        <v>3316</v>
      </c>
      <c r="G731" s="5" t="s">
        <v>3170</v>
      </c>
      <c r="H731" s="16" t="s">
        <v>1976</v>
      </c>
      <c r="I731" s="16" t="s">
        <v>3398</v>
      </c>
      <c r="J731" s="5" t="s">
        <v>3391</v>
      </c>
      <c r="L731" s="5" t="s">
        <v>4198</v>
      </c>
    </row>
    <row r="732" spans="1:12" x14ac:dyDescent="0.45">
      <c r="A732" s="5" t="s">
        <v>3315</v>
      </c>
      <c r="B732" s="5" t="s">
        <v>4192</v>
      </c>
      <c r="C732" s="1205">
        <v>46204</v>
      </c>
      <c r="E732" s="5" t="s">
        <v>3266</v>
      </c>
      <c r="F732" s="5" t="s">
        <v>3316</v>
      </c>
      <c r="G732" s="5" t="s">
        <v>3170</v>
      </c>
      <c r="H732" s="16" t="s">
        <v>1977</v>
      </c>
      <c r="I732" s="16" t="s">
        <v>3400</v>
      </c>
      <c r="J732" s="5" t="s">
        <v>3393</v>
      </c>
      <c r="L732" s="5" t="s">
        <v>4198</v>
      </c>
    </row>
    <row r="733" spans="1:12" x14ac:dyDescent="0.45">
      <c r="A733" s="5" t="s">
        <v>3315</v>
      </c>
      <c r="B733" s="5" t="s">
        <v>4192</v>
      </c>
      <c r="C733" s="1205">
        <v>46204</v>
      </c>
      <c r="E733" s="5" t="s">
        <v>3266</v>
      </c>
      <c r="F733" s="5" t="s">
        <v>3316</v>
      </c>
      <c r="G733" s="5" t="s">
        <v>3170</v>
      </c>
      <c r="H733" s="16" t="s">
        <v>1978</v>
      </c>
      <c r="I733" s="16" t="s">
        <v>3402</v>
      </c>
      <c r="J733" s="5" t="s">
        <v>3395</v>
      </c>
      <c r="L733" s="5" t="s">
        <v>4198</v>
      </c>
    </row>
    <row r="734" spans="1:12" x14ac:dyDescent="0.45">
      <c r="A734" s="5" t="s">
        <v>3315</v>
      </c>
      <c r="B734" s="5" t="s">
        <v>4192</v>
      </c>
      <c r="C734" s="1205">
        <v>46204</v>
      </c>
      <c r="E734" s="5" t="s">
        <v>3266</v>
      </c>
      <c r="F734" s="5" t="s">
        <v>3316</v>
      </c>
      <c r="G734" s="5" t="s">
        <v>3170</v>
      </c>
      <c r="H734" s="16" t="s">
        <v>1983</v>
      </c>
      <c r="I734" s="16" t="s">
        <v>3404</v>
      </c>
      <c r="J734" s="5" t="s">
        <v>3397</v>
      </c>
      <c r="L734" s="5" t="s">
        <v>4198</v>
      </c>
    </row>
    <row r="735" spans="1:12" x14ac:dyDescent="0.45">
      <c r="A735" s="5" t="s">
        <v>3315</v>
      </c>
      <c r="B735" s="5" t="s">
        <v>4192</v>
      </c>
      <c r="C735" s="1205">
        <v>46204</v>
      </c>
      <c r="E735" s="5" t="s">
        <v>3266</v>
      </c>
      <c r="F735" s="5" t="s">
        <v>3316</v>
      </c>
      <c r="G735" s="5" t="s">
        <v>3170</v>
      </c>
      <c r="H735" s="16" t="s">
        <v>1984</v>
      </c>
      <c r="I735" s="16" t="s">
        <v>3406</v>
      </c>
      <c r="J735" s="5" t="s">
        <v>3399</v>
      </c>
      <c r="L735" s="5" t="s">
        <v>4198</v>
      </c>
    </row>
    <row r="736" spans="1:12" x14ac:dyDescent="0.45">
      <c r="A736" s="5" t="s">
        <v>3315</v>
      </c>
      <c r="B736" s="5" t="s">
        <v>4192</v>
      </c>
      <c r="C736" s="1205">
        <v>46204</v>
      </c>
      <c r="E736" s="5" t="s">
        <v>3266</v>
      </c>
      <c r="F736" s="5" t="s">
        <v>3316</v>
      </c>
      <c r="G736" s="5" t="s">
        <v>3170</v>
      </c>
      <c r="H736" s="16" t="s">
        <v>110</v>
      </c>
      <c r="I736" s="16" t="s">
        <v>3408</v>
      </c>
      <c r="J736" s="5" t="s">
        <v>3401</v>
      </c>
      <c r="L736" s="5" t="s">
        <v>4198</v>
      </c>
    </row>
    <row r="737" spans="1:12" x14ac:dyDescent="0.45">
      <c r="A737" s="5" t="s">
        <v>3315</v>
      </c>
      <c r="B737" s="5" t="s">
        <v>4192</v>
      </c>
      <c r="C737" s="1205">
        <v>46204</v>
      </c>
      <c r="E737" s="5" t="s">
        <v>3266</v>
      </c>
      <c r="F737" s="5" t="s">
        <v>3316</v>
      </c>
      <c r="G737" s="5" t="s">
        <v>3170</v>
      </c>
      <c r="H737" s="16" t="s">
        <v>472</v>
      </c>
      <c r="I737" s="16" t="s">
        <v>3410</v>
      </c>
      <c r="J737" s="5" t="s">
        <v>3403</v>
      </c>
      <c r="L737" s="5" t="s">
        <v>4198</v>
      </c>
    </row>
    <row r="738" spans="1:12" x14ac:dyDescent="0.45">
      <c r="A738" s="5" t="s">
        <v>3315</v>
      </c>
      <c r="B738" s="5" t="s">
        <v>4192</v>
      </c>
      <c r="C738" s="1205">
        <v>46204</v>
      </c>
      <c r="E738" s="5" t="s">
        <v>3266</v>
      </c>
      <c r="F738" s="5" t="s">
        <v>3316</v>
      </c>
      <c r="G738" s="5" t="s">
        <v>3170</v>
      </c>
      <c r="H738" s="16" t="s">
        <v>473</v>
      </c>
      <c r="I738" s="16" t="s">
        <v>3412</v>
      </c>
      <c r="J738" s="5" t="s">
        <v>3405</v>
      </c>
      <c r="L738" s="5" t="s">
        <v>4198</v>
      </c>
    </row>
    <row r="739" spans="1:12" x14ac:dyDescent="0.45">
      <c r="A739" s="5" t="s">
        <v>3315</v>
      </c>
      <c r="B739" s="5" t="s">
        <v>4192</v>
      </c>
      <c r="C739" s="1205">
        <v>46204</v>
      </c>
      <c r="E739" s="5" t="s">
        <v>3266</v>
      </c>
      <c r="F739" s="5" t="s">
        <v>3316</v>
      </c>
      <c r="G739" s="5" t="s">
        <v>3170</v>
      </c>
      <c r="H739" s="16" t="s">
        <v>475</v>
      </c>
      <c r="I739" s="16" t="s">
        <v>3414</v>
      </c>
      <c r="J739" s="5" t="s">
        <v>3407</v>
      </c>
      <c r="L739" s="5" t="s">
        <v>4198</v>
      </c>
    </row>
    <row r="740" spans="1:12" x14ac:dyDescent="0.45">
      <c r="A740" s="5" t="s">
        <v>3315</v>
      </c>
      <c r="B740" s="5" t="s">
        <v>4192</v>
      </c>
      <c r="C740" s="1205">
        <v>46204</v>
      </c>
      <c r="E740" s="5" t="s">
        <v>3266</v>
      </c>
      <c r="F740" s="5" t="s">
        <v>3316</v>
      </c>
      <c r="G740" s="5" t="s">
        <v>3170</v>
      </c>
      <c r="H740" s="16" t="s">
        <v>1989</v>
      </c>
      <c r="I740" s="16" t="s">
        <v>3803</v>
      </c>
      <c r="J740" s="5" t="s">
        <v>3409</v>
      </c>
      <c r="L740" s="5" t="s">
        <v>4198</v>
      </c>
    </row>
    <row r="741" spans="1:12" x14ac:dyDescent="0.45">
      <c r="A741" s="5" t="s">
        <v>3315</v>
      </c>
      <c r="B741" s="5" t="s">
        <v>4192</v>
      </c>
      <c r="C741" s="1205">
        <v>46204</v>
      </c>
      <c r="E741" s="5" t="s">
        <v>3266</v>
      </c>
      <c r="F741" s="5" t="s">
        <v>3316</v>
      </c>
      <c r="G741" s="5" t="s">
        <v>3170</v>
      </c>
      <c r="H741" s="16" t="s">
        <v>1990</v>
      </c>
      <c r="I741" s="16" t="s">
        <v>3416</v>
      </c>
      <c r="J741" s="5" t="s">
        <v>3411</v>
      </c>
      <c r="L741" s="5" t="s">
        <v>4198</v>
      </c>
    </row>
    <row r="742" spans="1:12" x14ac:dyDescent="0.45">
      <c r="A742" s="5" t="s">
        <v>3315</v>
      </c>
      <c r="B742" s="5" t="s">
        <v>4192</v>
      </c>
      <c r="C742" s="1205">
        <v>46204</v>
      </c>
      <c r="E742" s="5" t="s">
        <v>3266</v>
      </c>
      <c r="F742" s="5" t="s">
        <v>3316</v>
      </c>
      <c r="G742" s="5" t="s">
        <v>3170</v>
      </c>
      <c r="H742" s="16" t="s">
        <v>1994</v>
      </c>
      <c r="I742" s="16" t="s">
        <v>3418</v>
      </c>
      <c r="J742" s="5" t="s">
        <v>3413</v>
      </c>
      <c r="L742" s="5" t="s">
        <v>4198</v>
      </c>
    </row>
    <row r="743" spans="1:12" x14ac:dyDescent="0.45">
      <c r="A743" s="5" t="s">
        <v>3315</v>
      </c>
      <c r="B743" s="5" t="s">
        <v>4192</v>
      </c>
      <c r="C743" s="1205">
        <v>46204</v>
      </c>
      <c r="E743" s="5" t="s">
        <v>3266</v>
      </c>
      <c r="F743" s="5" t="s">
        <v>3316</v>
      </c>
      <c r="G743" s="5" t="s">
        <v>3170</v>
      </c>
      <c r="H743" s="16" t="s">
        <v>111</v>
      </c>
      <c r="I743" s="16" t="s">
        <v>3813</v>
      </c>
      <c r="J743" s="5" t="s">
        <v>3415</v>
      </c>
      <c r="L743" s="5" t="s">
        <v>4198</v>
      </c>
    </row>
    <row r="744" spans="1:12" x14ac:dyDescent="0.45">
      <c r="A744" s="5" t="s">
        <v>3315</v>
      </c>
      <c r="B744" s="5" t="s">
        <v>4192</v>
      </c>
      <c r="C744" s="1205">
        <v>46204</v>
      </c>
      <c r="E744" s="5" t="s">
        <v>3266</v>
      </c>
      <c r="F744" s="5" t="s">
        <v>3316</v>
      </c>
      <c r="G744" s="5" t="s">
        <v>3170</v>
      </c>
      <c r="H744" s="16" t="s">
        <v>1098</v>
      </c>
      <c r="I744" s="16" t="s">
        <v>3422</v>
      </c>
      <c r="J744" s="5" t="s">
        <v>3417</v>
      </c>
      <c r="L744" s="5" t="s">
        <v>4198</v>
      </c>
    </row>
    <row r="745" spans="1:12" x14ac:dyDescent="0.45">
      <c r="A745" s="5" t="s">
        <v>3315</v>
      </c>
      <c r="B745" s="5" t="s">
        <v>4192</v>
      </c>
      <c r="C745" s="1205">
        <v>46204</v>
      </c>
      <c r="E745" s="5" t="s">
        <v>3266</v>
      </c>
      <c r="F745" s="5" t="s">
        <v>3316</v>
      </c>
      <c r="G745" s="5" t="s">
        <v>3170</v>
      </c>
      <c r="H745" s="16" t="s">
        <v>1099</v>
      </c>
      <c r="I745" s="16" t="s">
        <v>3424</v>
      </c>
      <c r="J745" s="5" t="s">
        <v>3419</v>
      </c>
      <c r="L745" s="5" t="s">
        <v>4198</v>
      </c>
    </row>
    <row r="746" spans="1:12" x14ac:dyDescent="0.45">
      <c r="A746" s="5" t="s">
        <v>3315</v>
      </c>
      <c r="B746" s="5" t="s">
        <v>4192</v>
      </c>
      <c r="C746" s="1205">
        <v>46204</v>
      </c>
      <c r="E746" s="5" t="s">
        <v>3266</v>
      </c>
      <c r="F746" s="5" t="s">
        <v>3316</v>
      </c>
      <c r="G746" s="5" t="s">
        <v>3170</v>
      </c>
      <c r="H746" s="16" t="s">
        <v>1100</v>
      </c>
      <c r="I746" s="16" t="s">
        <v>3426</v>
      </c>
      <c r="J746" s="5" t="s">
        <v>3421</v>
      </c>
      <c r="L746" s="5" t="s">
        <v>4198</v>
      </c>
    </row>
    <row r="747" spans="1:12" x14ac:dyDescent="0.45">
      <c r="A747" s="5" t="s">
        <v>3315</v>
      </c>
      <c r="B747" s="5" t="s">
        <v>4192</v>
      </c>
      <c r="C747" s="1205">
        <v>46204</v>
      </c>
      <c r="E747" s="5" t="s">
        <v>3266</v>
      </c>
      <c r="F747" s="5" t="s">
        <v>3316</v>
      </c>
      <c r="G747" s="5" t="s">
        <v>3170</v>
      </c>
      <c r="H747" s="16" t="s">
        <v>1999</v>
      </c>
      <c r="I747" s="16" t="s">
        <v>3428</v>
      </c>
      <c r="J747" s="5" t="s">
        <v>3423</v>
      </c>
      <c r="L747" s="5" t="s">
        <v>4198</v>
      </c>
    </row>
    <row r="748" spans="1:12" x14ac:dyDescent="0.45">
      <c r="A748" s="5" t="s">
        <v>3315</v>
      </c>
      <c r="B748" s="5" t="s">
        <v>4192</v>
      </c>
      <c r="C748" s="1205">
        <v>46204</v>
      </c>
      <c r="E748" s="5" t="s">
        <v>3266</v>
      </c>
      <c r="F748" s="5" t="s">
        <v>3316</v>
      </c>
      <c r="G748" s="5" t="s">
        <v>3170</v>
      </c>
      <c r="H748" s="16" t="s">
        <v>1521</v>
      </c>
      <c r="I748" s="16" t="s">
        <v>3430</v>
      </c>
      <c r="J748" s="5" t="s">
        <v>3425</v>
      </c>
      <c r="L748" s="5" t="s">
        <v>4198</v>
      </c>
    </row>
    <row r="749" spans="1:12" x14ac:dyDescent="0.45">
      <c r="A749" s="5" t="s">
        <v>3315</v>
      </c>
      <c r="B749" s="5" t="s">
        <v>4192</v>
      </c>
      <c r="C749" s="1205">
        <v>46204</v>
      </c>
      <c r="E749" s="5" t="s">
        <v>3266</v>
      </c>
      <c r="F749" s="5" t="s">
        <v>3316</v>
      </c>
      <c r="G749" s="5" t="s">
        <v>3170</v>
      </c>
      <c r="H749" s="16" t="s">
        <v>2008</v>
      </c>
      <c r="I749" s="16" t="s">
        <v>3434</v>
      </c>
      <c r="J749" s="5" t="s">
        <v>3427</v>
      </c>
      <c r="L749" s="5" t="s">
        <v>4198</v>
      </c>
    </row>
    <row r="750" spans="1:12" x14ac:dyDescent="0.45">
      <c r="A750" s="5" t="s">
        <v>3315</v>
      </c>
      <c r="B750" s="5" t="s">
        <v>4192</v>
      </c>
      <c r="C750" s="1205">
        <v>46204</v>
      </c>
      <c r="E750" s="5" t="s">
        <v>3266</v>
      </c>
      <c r="F750" s="5" t="s">
        <v>3316</v>
      </c>
      <c r="G750" s="5" t="s">
        <v>3170</v>
      </c>
      <c r="H750" s="16" t="s">
        <v>2009</v>
      </c>
      <c r="I750" s="16" t="s">
        <v>3436</v>
      </c>
      <c r="J750" s="5" t="s">
        <v>3429</v>
      </c>
      <c r="L750" s="5" t="s">
        <v>4198</v>
      </c>
    </row>
    <row r="751" spans="1:12" x14ac:dyDescent="0.45">
      <c r="A751" s="5" t="s">
        <v>3315</v>
      </c>
      <c r="B751" s="5" t="s">
        <v>4192</v>
      </c>
      <c r="C751" s="1205">
        <v>46204</v>
      </c>
      <c r="E751" s="5" t="s">
        <v>3266</v>
      </c>
      <c r="F751" s="5" t="s">
        <v>3316</v>
      </c>
      <c r="G751" s="5" t="s">
        <v>3170</v>
      </c>
      <c r="H751" s="16" t="s">
        <v>2010</v>
      </c>
      <c r="I751" s="16" t="s">
        <v>3845</v>
      </c>
      <c r="J751" s="5" t="s">
        <v>3431</v>
      </c>
      <c r="L751" s="5" t="s">
        <v>4198</v>
      </c>
    </row>
    <row r="752" spans="1:12" x14ac:dyDescent="0.45">
      <c r="A752" s="5" t="s">
        <v>3315</v>
      </c>
      <c r="B752" s="5" t="s">
        <v>4192</v>
      </c>
      <c r="C752" s="1205">
        <v>46204</v>
      </c>
      <c r="E752" s="5" t="s">
        <v>3266</v>
      </c>
      <c r="F752" s="5" t="s">
        <v>3316</v>
      </c>
      <c r="G752" s="5" t="s">
        <v>3170</v>
      </c>
      <c r="H752" s="16" t="s">
        <v>39</v>
      </c>
      <c r="I752" s="16" t="s">
        <v>4053</v>
      </c>
      <c r="J752" s="5" t="s">
        <v>3433</v>
      </c>
      <c r="L752" s="5" t="s">
        <v>4198</v>
      </c>
    </row>
    <row r="753" spans="1:12" x14ac:dyDescent="0.45">
      <c r="A753" s="5" t="s">
        <v>3315</v>
      </c>
      <c r="B753" s="5" t="s">
        <v>4192</v>
      </c>
      <c r="C753" s="1205">
        <v>46204</v>
      </c>
      <c r="E753" s="5" t="s">
        <v>3266</v>
      </c>
      <c r="F753" s="5" t="s">
        <v>3316</v>
      </c>
      <c r="G753" s="5" t="s">
        <v>3170</v>
      </c>
      <c r="H753" s="16" t="s">
        <v>2014</v>
      </c>
      <c r="I753" s="16" t="s">
        <v>4055</v>
      </c>
      <c r="J753" s="5" t="s">
        <v>3435</v>
      </c>
      <c r="L753" s="5" t="s">
        <v>4198</v>
      </c>
    </row>
    <row r="754" spans="1:12" x14ac:dyDescent="0.45">
      <c r="A754" s="5" t="s">
        <v>3315</v>
      </c>
      <c r="B754" s="5" t="s">
        <v>4192</v>
      </c>
      <c r="C754" s="1205">
        <v>46204</v>
      </c>
      <c r="E754" s="5" t="s">
        <v>3266</v>
      </c>
      <c r="F754" s="5" t="s">
        <v>3316</v>
      </c>
      <c r="G754" s="5" t="s">
        <v>3170</v>
      </c>
      <c r="H754" s="16" t="s">
        <v>2015</v>
      </c>
      <c r="I754" s="16" t="s">
        <v>4044</v>
      </c>
      <c r="J754" s="5" t="s">
        <v>3437</v>
      </c>
      <c r="L754" s="5" t="s">
        <v>4198</v>
      </c>
    </row>
    <row r="755" spans="1:12" x14ac:dyDescent="0.45">
      <c r="A755" s="5" t="s">
        <v>3315</v>
      </c>
      <c r="B755" s="5" t="s">
        <v>4192</v>
      </c>
      <c r="C755" s="1205">
        <v>46204</v>
      </c>
      <c r="E755" s="5" t="s">
        <v>3266</v>
      </c>
      <c r="F755" s="5" t="s">
        <v>3316</v>
      </c>
      <c r="G755" s="5" t="s">
        <v>3170</v>
      </c>
      <c r="H755" s="16" t="s">
        <v>4106</v>
      </c>
      <c r="I755" s="16" t="s">
        <v>3212</v>
      </c>
      <c r="J755" s="5" t="s">
        <v>4213</v>
      </c>
      <c r="L755" s="5" t="s">
        <v>4208</v>
      </c>
    </row>
    <row r="756" spans="1:12" x14ac:dyDescent="0.45">
      <c r="A756" s="5" t="s">
        <v>3315</v>
      </c>
      <c r="B756" s="5" t="s">
        <v>4192</v>
      </c>
      <c r="C756" s="1205">
        <v>46204</v>
      </c>
      <c r="E756" s="5" t="s">
        <v>3266</v>
      </c>
      <c r="F756" s="5" t="s">
        <v>3316</v>
      </c>
      <c r="G756" s="5" t="s">
        <v>3170</v>
      </c>
      <c r="H756" s="16" t="s">
        <v>4116</v>
      </c>
      <c r="I756" s="16" t="s">
        <v>3364</v>
      </c>
      <c r="J756" s="5" t="s">
        <v>4214</v>
      </c>
      <c r="L756" s="5" t="s">
        <v>4215</v>
      </c>
    </row>
    <row r="757" spans="1:12" x14ac:dyDescent="0.45">
      <c r="A757" s="5" t="s">
        <v>3315</v>
      </c>
      <c r="B757" s="5" t="s">
        <v>4192</v>
      </c>
      <c r="C757" s="1205">
        <v>46204</v>
      </c>
      <c r="E757" s="5" t="s">
        <v>3266</v>
      </c>
      <c r="F757" s="5" t="s">
        <v>3316</v>
      </c>
      <c r="G757" s="5" t="s">
        <v>3170</v>
      </c>
      <c r="H757" s="16" t="s">
        <v>4127</v>
      </c>
      <c r="I757" s="16" t="s">
        <v>3392</v>
      </c>
      <c r="J757" s="5" t="s">
        <v>4216</v>
      </c>
      <c r="L757" s="5" t="s">
        <v>4208</v>
      </c>
    </row>
    <row r="758" spans="1:12" x14ac:dyDescent="0.45">
      <c r="A758" s="5" t="s">
        <v>3315</v>
      </c>
      <c r="B758" s="5" t="s">
        <v>4192</v>
      </c>
      <c r="C758" s="1205">
        <v>46204</v>
      </c>
      <c r="E758" s="5" t="s">
        <v>3266</v>
      </c>
      <c r="F758" s="5" t="s">
        <v>3316</v>
      </c>
      <c r="G758" s="5" t="s">
        <v>3170</v>
      </c>
      <c r="H758" s="16" t="s">
        <v>4129</v>
      </c>
      <c r="I758" s="16" t="s">
        <v>3394</v>
      </c>
      <c r="J758" s="5" t="s">
        <v>4217</v>
      </c>
      <c r="L758" s="5" t="s">
        <v>4208</v>
      </c>
    </row>
    <row r="759" spans="1:12" x14ac:dyDescent="0.45">
      <c r="A759" s="5" t="s">
        <v>4218</v>
      </c>
      <c r="B759" s="5" t="s">
        <v>4192</v>
      </c>
      <c r="C759" s="1205">
        <v>46204</v>
      </c>
      <c r="E759" s="5" t="s">
        <v>3266</v>
      </c>
      <c r="F759" s="5" t="s">
        <v>3439</v>
      </c>
      <c r="G759" s="5" t="s">
        <v>3155</v>
      </c>
      <c r="H759" s="16" t="s">
        <v>3156</v>
      </c>
      <c r="I759" s="16" t="s">
        <v>4219</v>
      </c>
      <c r="L759" s="5" t="s">
        <v>4220</v>
      </c>
    </row>
    <row r="760" spans="1:12" x14ac:dyDescent="0.45">
      <c r="A760" s="5" t="s">
        <v>4218</v>
      </c>
      <c r="B760" s="5" t="s">
        <v>4192</v>
      </c>
      <c r="C760" s="1205">
        <v>46204</v>
      </c>
      <c r="E760" s="5" t="s">
        <v>3266</v>
      </c>
      <c r="F760" s="5" t="s">
        <v>3439</v>
      </c>
      <c r="G760" s="5" t="s">
        <v>3155</v>
      </c>
      <c r="H760" s="16" t="s">
        <v>3232</v>
      </c>
      <c r="I760" s="16" t="s">
        <v>4221</v>
      </c>
      <c r="L760" s="5" t="s">
        <v>4222</v>
      </c>
    </row>
    <row r="761" spans="1:12" x14ac:dyDescent="0.45">
      <c r="A761" s="5" t="s">
        <v>4218</v>
      </c>
      <c r="B761" s="5" t="s">
        <v>4192</v>
      </c>
      <c r="C761" s="1205">
        <v>46204</v>
      </c>
      <c r="E761" s="5" t="s">
        <v>3266</v>
      </c>
      <c r="F761" s="5" t="s">
        <v>3439</v>
      </c>
      <c r="G761" s="5" t="s">
        <v>3170</v>
      </c>
      <c r="H761" s="16" t="s">
        <v>1084</v>
      </c>
      <c r="I761" s="16" t="s">
        <v>4223</v>
      </c>
      <c r="J761" s="5" t="s">
        <v>3442</v>
      </c>
      <c r="L761" s="5" t="s">
        <v>4208</v>
      </c>
    </row>
    <row r="762" spans="1:12" x14ac:dyDescent="0.45">
      <c r="A762" s="5" t="s">
        <v>4218</v>
      </c>
      <c r="B762" s="5" t="s">
        <v>4192</v>
      </c>
      <c r="C762" s="1205">
        <v>46204</v>
      </c>
      <c r="E762" s="5" t="s">
        <v>3266</v>
      </c>
      <c r="F762" s="5" t="s">
        <v>3439</v>
      </c>
      <c r="G762" s="5" t="s">
        <v>3170</v>
      </c>
      <c r="H762" s="16" t="s">
        <v>3443</v>
      </c>
      <c r="I762" s="16" t="s">
        <v>4224</v>
      </c>
      <c r="J762" s="5" t="s">
        <v>3445</v>
      </c>
      <c r="L762" s="5" t="s">
        <v>4208</v>
      </c>
    </row>
    <row r="763" spans="1:12" x14ac:dyDescent="0.45">
      <c r="A763" s="5" t="s">
        <v>3438</v>
      </c>
      <c r="B763" s="5" t="s">
        <v>4192</v>
      </c>
      <c r="C763" s="1205">
        <v>46204</v>
      </c>
      <c r="E763" s="5" t="s">
        <v>3266</v>
      </c>
      <c r="F763" s="5" t="s">
        <v>3439</v>
      </c>
      <c r="G763" s="5" t="s">
        <v>3155</v>
      </c>
      <c r="H763" s="16" t="s">
        <v>3156</v>
      </c>
      <c r="I763" s="16" t="s">
        <v>3622</v>
      </c>
      <c r="L763" s="5" t="s">
        <v>4225</v>
      </c>
    </row>
    <row r="764" spans="1:12" x14ac:dyDescent="0.45">
      <c r="A764" s="5" t="s">
        <v>3230</v>
      </c>
      <c r="B764" s="5" t="s">
        <v>4192</v>
      </c>
      <c r="C764" s="1205">
        <v>46204</v>
      </c>
      <c r="E764" s="5" t="s">
        <v>3153</v>
      </c>
      <c r="F764" s="5" t="s">
        <v>4226</v>
      </c>
      <c r="G764" s="5" t="s">
        <v>3155</v>
      </c>
      <c r="H764" s="16" t="s">
        <v>3156</v>
      </c>
      <c r="I764" s="16" t="s">
        <v>3157</v>
      </c>
      <c r="L764" s="5" t="s">
        <v>3158</v>
      </c>
    </row>
    <row r="765" spans="1:12" x14ac:dyDescent="0.45">
      <c r="A765" s="5" t="s">
        <v>3230</v>
      </c>
      <c r="B765" s="5" t="s">
        <v>4192</v>
      </c>
      <c r="C765" s="1205">
        <v>46204</v>
      </c>
      <c r="E765" s="5" t="s">
        <v>3153</v>
      </c>
      <c r="F765" s="5" t="s">
        <v>4226</v>
      </c>
      <c r="G765" s="5" t="s">
        <v>3155</v>
      </c>
      <c r="H765" s="16" t="s">
        <v>3232</v>
      </c>
      <c r="I765" s="16" t="s">
        <v>4227</v>
      </c>
      <c r="L765" s="5" t="s">
        <v>4195</v>
      </c>
    </row>
    <row r="766" spans="1:12" x14ac:dyDescent="0.45">
      <c r="A766" s="5" t="s">
        <v>3230</v>
      </c>
      <c r="B766" s="5" t="s">
        <v>4192</v>
      </c>
      <c r="C766" s="1205">
        <v>46204</v>
      </c>
      <c r="E766" s="5" t="s">
        <v>3153</v>
      </c>
      <c r="F766" s="5" t="s">
        <v>4226</v>
      </c>
      <c r="G766" s="5" t="s">
        <v>3155</v>
      </c>
      <c r="H766" s="16" t="s">
        <v>4196</v>
      </c>
      <c r="I766" s="16" t="s">
        <v>3231</v>
      </c>
      <c r="L766" s="5" t="s">
        <v>4228</v>
      </c>
    </row>
    <row r="767" spans="1:12" x14ac:dyDescent="0.45">
      <c r="A767" s="5" t="s">
        <v>3230</v>
      </c>
      <c r="B767" s="5" t="s">
        <v>4192</v>
      </c>
      <c r="C767" s="1205">
        <v>46204</v>
      </c>
      <c r="E767" s="5" t="s">
        <v>3153</v>
      </c>
      <c r="F767" s="5" t="s">
        <v>4226</v>
      </c>
      <c r="G767" s="5" t="s">
        <v>3170</v>
      </c>
      <c r="H767" s="16" t="s">
        <v>3472</v>
      </c>
      <c r="I767" s="16" t="s">
        <v>3672</v>
      </c>
      <c r="J767" s="5" t="s">
        <v>3474</v>
      </c>
      <c r="L767" s="5" t="s">
        <v>4198</v>
      </c>
    </row>
    <row r="768" spans="1:12" x14ac:dyDescent="0.45">
      <c r="A768" s="5" t="s">
        <v>3230</v>
      </c>
      <c r="B768" s="5" t="s">
        <v>4192</v>
      </c>
      <c r="C768" s="1205">
        <v>46204</v>
      </c>
      <c r="E768" s="5" t="s">
        <v>3153</v>
      </c>
      <c r="F768" s="5" t="s">
        <v>4226</v>
      </c>
      <c r="G768" s="5" t="s">
        <v>3170</v>
      </c>
      <c r="H768" s="16" t="s">
        <v>2236</v>
      </c>
      <c r="I768" s="16" t="s">
        <v>3675</v>
      </c>
      <c r="J768" s="5" t="s">
        <v>3235</v>
      </c>
      <c r="L768" s="5" t="s">
        <v>4198</v>
      </c>
    </row>
    <row r="769" spans="1:12" x14ac:dyDescent="0.45">
      <c r="A769" s="5" t="s">
        <v>3230</v>
      </c>
      <c r="B769" s="5" t="s">
        <v>4192</v>
      </c>
      <c r="C769" s="1205">
        <v>46204</v>
      </c>
      <c r="E769" s="5" t="s">
        <v>3153</v>
      </c>
      <c r="F769" s="5" t="s">
        <v>4226</v>
      </c>
      <c r="G769" s="5" t="s">
        <v>3170</v>
      </c>
      <c r="H769" s="16" t="s">
        <v>3236</v>
      </c>
      <c r="I769" s="16" t="s">
        <v>3268</v>
      </c>
      <c r="J769" s="5" t="s">
        <v>3238</v>
      </c>
      <c r="L769" s="5" t="s">
        <v>4198</v>
      </c>
    </row>
    <row r="770" spans="1:12" x14ac:dyDescent="0.45">
      <c r="A770" s="5" t="s">
        <v>3230</v>
      </c>
      <c r="B770" s="5" t="s">
        <v>4192</v>
      </c>
      <c r="C770" s="1205">
        <v>46204</v>
      </c>
      <c r="E770" s="5" t="s">
        <v>3153</v>
      </c>
      <c r="F770" s="5" t="s">
        <v>4226</v>
      </c>
      <c r="G770" s="5" t="s">
        <v>3170</v>
      </c>
      <c r="H770" s="16" t="s">
        <v>3138</v>
      </c>
      <c r="I770" s="16" t="s">
        <v>3269</v>
      </c>
      <c r="J770" s="5" t="s">
        <v>3240</v>
      </c>
      <c r="L770" s="5" t="s">
        <v>4198</v>
      </c>
    </row>
    <row r="771" spans="1:12" x14ac:dyDescent="0.45">
      <c r="A771" s="5" t="s">
        <v>3230</v>
      </c>
      <c r="B771" s="5" t="s">
        <v>4192</v>
      </c>
      <c r="C771" s="1205">
        <v>46204</v>
      </c>
      <c r="E771" s="5" t="s">
        <v>3153</v>
      </c>
      <c r="F771" s="5" t="s">
        <v>4226</v>
      </c>
      <c r="G771" s="5" t="s">
        <v>3170</v>
      </c>
      <c r="H771" s="16" t="s">
        <v>3241</v>
      </c>
      <c r="I771" s="16" t="s">
        <v>3270</v>
      </c>
      <c r="J771" s="5" t="s">
        <v>3243</v>
      </c>
      <c r="L771" s="5" t="s">
        <v>4198</v>
      </c>
    </row>
    <row r="772" spans="1:12" x14ac:dyDescent="0.45">
      <c r="A772" s="5" t="s">
        <v>3230</v>
      </c>
      <c r="B772" s="5" t="s">
        <v>4192</v>
      </c>
      <c r="C772" s="1205">
        <v>46204</v>
      </c>
      <c r="E772" s="5" t="s">
        <v>3153</v>
      </c>
      <c r="F772" s="5" t="s">
        <v>4226</v>
      </c>
      <c r="G772" s="5" t="s">
        <v>3170</v>
      </c>
      <c r="H772" s="16" t="s">
        <v>3244</v>
      </c>
      <c r="I772" s="16" t="s">
        <v>3271</v>
      </c>
      <c r="J772" s="5" t="s">
        <v>3246</v>
      </c>
      <c r="L772" s="5" t="s">
        <v>4198</v>
      </c>
    </row>
    <row r="773" spans="1:12" x14ac:dyDescent="0.45">
      <c r="A773" s="5" t="s">
        <v>3230</v>
      </c>
      <c r="B773" s="5" t="s">
        <v>4192</v>
      </c>
      <c r="C773" s="1205">
        <v>46204</v>
      </c>
      <c r="E773" s="5" t="s">
        <v>3153</v>
      </c>
      <c r="F773" s="5" t="s">
        <v>4226</v>
      </c>
      <c r="G773" s="5" t="s">
        <v>3170</v>
      </c>
      <c r="H773" s="16" t="s">
        <v>3247</v>
      </c>
      <c r="I773" s="16" t="s">
        <v>3272</v>
      </c>
      <c r="J773" s="5" t="s">
        <v>3249</v>
      </c>
      <c r="L773" s="5" t="s">
        <v>4198</v>
      </c>
    </row>
    <row r="774" spans="1:12" x14ac:dyDescent="0.45">
      <c r="A774" s="5" t="s">
        <v>3230</v>
      </c>
      <c r="B774" s="5" t="s">
        <v>4192</v>
      </c>
      <c r="C774" s="1205">
        <v>46204</v>
      </c>
      <c r="E774" s="5" t="s">
        <v>3153</v>
      </c>
      <c r="F774" s="5" t="s">
        <v>4226</v>
      </c>
      <c r="G774" s="5" t="s">
        <v>3170</v>
      </c>
      <c r="H774" s="16" t="s">
        <v>3217</v>
      </c>
      <c r="I774" s="16" t="s">
        <v>3273</v>
      </c>
      <c r="J774" s="5" t="s">
        <v>3171</v>
      </c>
      <c r="L774" s="5" t="s">
        <v>4198</v>
      </c>
    </row>
    <row r="775" spans="1:12" x14ac:dyDescent="0.45">
      <c r="A775" s="5" t="s">
        <v>3230</v>
      </c>
      <c r="B775" s="5" t="s">
        <v>4192</v>
      </c>
      <c r="C775" s="1205">
        <v>46204</v>
      </c>
      <c r="E775" s="5" t="s">
        <v>3153</v>
      </c>
      <c r="F775" s="5" t="s">
        <v>4226</v>
      </c>
      <c r="G775" s="5" t="s">
        <v>3170</v>
      </c>
      <c r="H775" s="16" t="s">
        <v>3218</v>
      </c>
      <c r="I775" s="16" t="s">
        <v>3274</v>
      </c>
      <c r="J775" s="5" t="s">
        <v>3174</v>
      </c>
      <c r="L775" s="5" t="s">
        <v>4198</v>
      </c>
    </row>
    <row r="776" spans="1:12" x14ac:dyDescent="0.45">
      <c r="A776" s="5" t="s">
        <v>3230</v>
      </c>
      <c r="B776" s="5" t="s">
        <v>4192</v>
      </c>
      <c r="C776" s="1205">
        <v>46204</v>
      </c>
      <c r="E776" s="5" t="s">
        <v>3153</v>
      </c>
      <c r="F776" s="5" t="s">
        <v>4226</v>
      </c>
      <c r="G776" s="5" t="s">
        <v>3170</v>
      </c>
      <c r="H776" s="16" t="s">
        <v>3219</v>
      </c>
      <c r="I776" s="16" t="s">
        <v>3275</v>
      </c>
      <c r="J776" s="5" t="s">
        <v>3178</v>
      </c>
      <c r="L776" s="5" t="s">
        <v>4198</v>
      </c>
    </row>
    <row r="777" spans="1:12" x14ac:dyDescent="0.45">
      <c r="A777" s="5" t="s">
        <v>3230</v>
      </c>
      <c r="B777" s="5" t="s">
        <v>4192</v>
      </c>
      <c r="C777" s="1205">
        <v>46204</v>
      </c>
      <c r="E777" s="5" t="s">
        <v>3153</v>
      </c>
      <c r="F777" s="5" t="s">
        <v>4226</v>
      </c>
      <c r="G777" s="5" t="s">
        <v>3170</v>
      </c>
      <c r="H777" s="16" t="s">
        <v>3220</v>
      </c>
      <c r="I777" s="16" t="s">
        <v>3276</v>
      </c>
      <c r="J777" s="5" t="s">
        <v>3187</v>
      </c>
      <c r="L777" s="5" t="s">
        <v>4198</v>
      </c>
    </row>
    <row r="778" spans="1:12" x14ac:dyDescent="0.45">
      <c r="A778" s="5" t="s">
        <v>3230</v>
      </c>
      <c r="B778" s="5" t="s">
        <v>4192</v>
      </c>
      <c r="C778" s="1205">
        <v>46204</v>
      </c>
      <c r="E778" s="5" t="s">
        <v>3153</v>
      </c>
      <c r="F778" s="5" t="s">
        <v>4226</v>
      </c>
      <c r="G778" s="5" t="s">
        <v>3170</v>
      </c>
      <c r="H778" s="16" t="s">
        <v>3221</v>
      </c>
      <c r="I778" s="16" t="s">
        <v>3277</v>
      </c>
      <c r="J778" s="5" t="s">
        <v>3190</v>
      </c>
      <c r="L778" s="5" t="s">
        <v>4198</v>
      </c>
    </row>
    <row r="779" spans="1:12" x14ac:dyDescent="0.45">
      <c r="A779" s="5" t="s">
        <v>3230</v>
      </c>
      <c r="B779" s="5" t="s">
        <v>4192</v>
      </c>
      <c r="C779" s="1205">
        <v>46204</v>
      </c>
      <c r="E779" s="5" t="s">
        <v>3153</v>
      </c>
      <c r="F779" s="5" t="s">
        <v>4226</v>
      </c>
      <c r="G779" s="5" t="s">
        <v>3170</v>
      </c>
      <c r="H779" s="16" t="s">
        <v>3255</v>
      </c>
      <c r="I779" s="16" t="s">
        <v>3278</v>
      </c>
      <c r="J779" s="5" t="s">
        <v>3257</v>
      </c>
      <c r="L779" s="5" t="s">
        <v>4198</v>
      </c>
    </row>
    <row r="780" spans="1:12" x14ac:dyDescent="0.45">
      <c r="A780" s="5" t="s">
        <v>3230</v>
      </c>
      <c r="B780" s="5" t="s">
        <v>4192</v>
      </c>
      <c r="C780" s="1205">
        <v>46204</v>
      </c>
      <c r="E780" s="5" t="s">
        <v>3153</v>
      </c>
      <c r="F780" s="5" t="s">
        <v>4226</v>
      </c>
      <c r="G780" s="5" t="s">
        <v>3170</v>
      </c>
      <c r="H780" s="16" t="s">
        <v>3258</v>
      </c>
      <c r="I780" s="16" t="s">
        <v>3279</v>
      </c>
      <c r="J780" s="5" t="s">
        <v>3260</v>
      </c>
      <c r="L780" s="5" t="s">
        <v>4198</v>
      </c>
    </row>
    <row r="781" spans="1:12" x14ac:dyDescent="0.45">
      <c r="A781" s="5" t="s">
        <v>3230</v>
      </c>
      <c r="B781" s="5" t="s">
        <v>4192</v>
      </c>
      <c r="C781" s="1205">
        <v>46204</v>
      </c>
      <c r="E781" s="5" t="s">
        <v>3153</v>
      </c>
      <c r="F781" s="5" t="s">
        <v>4226</v>
      </c>
      <c r="G781" s="5" t="s">
        <v>3170</v>
      </c>
      <c r="H781" s="16" t="s">
        <v>3222</v>
      </c>
      <c r="I781" s="16" t="s">
        <v>3280</v>
      </c>
      <c r="J781" s="5" t="s">
        <v>3193</v>
      </c>
      <c r="L781" s="5" t="s">
        <v>4198</v>
      </c>
    </row>
    <row r="782" spans="1:12" x14ac:dyDescent="0.45">
      <c r="A782" s="5" t="s">
        <v>3230</v>
      </c>
      <c r="B782" s="5" t="s">
        <v>4192</v>
      </c>
      <c r="C782" s="1205">
        <v>46204</v>
      </c>
      <c r="E782" s="5" t="s">
        <v>3153</v>
      </c>
      <c r="F782" s="5" t="s">
        <v>4226</v>
      </c>
      <c r="G782" s="5" t="s">
        <v>3170</v>
      </c>
      <c r="H782" s="16" t="s">
        <v>3223</v>
      </c>
      <c r="I782" s="16" t="s">
        <v>3282</v>
      </c>
      <c r="J782" s="5" t="s">
        <v>3196</v>
      </c>
      <c r="L782" s="5" t="s">
        <v>4198</v>
      </c>
    </row>
    <row r="783" spans="1:12" x14ac:dyDescent="0.45">
      <c r="A783" s="5" t="s">
        <v>3230</v>
      </c>
      <c r="B783" s="5" t="s">
        <v>4192</v>
      </c>
      <c r="C783" s="1205">
        <v>46204</v>
      </c>
      <c r="E783" s="5" t="s">
        <v>3153</v>
      </c>
      <c r="F783" s="5" t="s">
        <v>4226</v>
      </c>
      <c r="G783" s="5" t="s">
        <v>3170</v>
      </c>
      <c r="H783" s="16" t="s">
        <v>3224</v>
      </c>
      <c r="I783" s="16" t="s">
        <v>3285</v>
      </c>
      <c r="J783" s="5" t="s">
        <v>3200</v>
      </c>
      <c r="L783" s="5" t="s">
        <v>4198</v>
      </c>
    </row>
    <row r="784" spans="1:12" x14ac:dyDescent="0.45">
      <c r="A784" s="5" t="s">
        <v>3230</v>
      </c>
      <c r="B784" s="5" t="s">
        <v>4192</v>
      </c>
      <c r="C784" s="1205">
        <v>46204</v>
      </c>
      <c r="E784" s="5" t="s">
        <v>3153</v>
      </c>
      <c r="F784" s="5" t="s">
        <v>4226</v>
      </c>
      <c r="G784" s="5" t="s">
        <v>3170</v>
      </c>
      <c r="H784" s="16" t="s">
        <v>3225</v>
      </c>
      <c r="I784" s="16" t="s">
        <v>3287</v>
      </c>
      <c r="J784" s="5" t="s">
        <v>3203</v>
      </c>
      <c r="L784" s="5" t="s">
        <v>4198</v>
      </c>
    </row>
    <row r="785" spans="1:12" x14ac:dyDescent="0.45">
      <c r="A785" s="5" t="s">
        <v>3230</v>
      </c>
      <c r="B785" s="5" t="s">
        <v>4192</v>
      </c>
      <c r="C785" s="1205">
        <v>46204</v>
      </c>
      <c r="E785" s="5" t="s">
        <v>3153</v>
      </c>
      <c r="F785" s="5" t="s">
        <v>4226</v>
      </c>
      <c r="G785" s="5" t="s">
        <v>3170</v>
      </c>
      <c r="H785" s="16" t="s">
        <v>3226</v>
      </c>
      <c r="I785" s="16" t="s">
        <v>3288</v>
      </c>
      <c r="J785" s="5" t="s">
        <v>3207</v>
      </c>
      <c r="L785" s="5" t="s">
        <v>4198</v>
      </c>
    </row>
    <row r="786" spans="1:12" x14ac:dyDescent="0.45">
      <c r="A786" s="5" t="s">
        <v>3230</v>
      </c>
      <c r="B786" s="5" t="s">
        <v>4192</v>
      </c>
      <c r="C786" s="1205">
        <v>46204</v>
      </c>
      <c r="E786" s="5" t="s">
        <v>3153</v>
      </c>
      <c r="F786" s="5" t="s">
        <v>4226</v>
      </c>
      <c r="G786" s="5" t="s">
        <v>3170</v>
      </c>
      <c r="H786" s="16" t="s">
        <v>3281</v>
      </c>
      <c r="I786" s="16" t="s">
        <v>3289</v>
      </c>
      <c r="J786" s="5" t="s">
        <v>3283</v>
      </c>
      <c r="L786" s="5" t="s">
        <v>4198</v>
      </c>
    </row>
    <row r="787" spans="1:12" x14ac:dyDescent="0.45">
      <c r="A787" s="5" t="s">
        <v>3230</v>
      </c>
      <c r="B787" s="5" t="s">
        <v>4192</v>
      </c>
      <c r="C787" s="1205">
        <v>46204</v>
      </c>
      <c r="E787" s="5" t="s">
        <v>3153</v>
      </c>
      <c r="F787" s="5" t="s">
        <v>4226</v>
      </c>
      <c r="G787" s="5" t="s">
        <v>3170</v>
      </c>
      <c r="H787" s="16" t="s">
        <v>3284</v>
      </c>
      <c r="I787" s="16" t="s">
        <v>3291</v>
      </c>
      <c r="J787" s="5" t="s">
        <v>3286</v>
      </c>
      <c r="L787" s="5" t="s">
        <v>4198</v>
      </c>
    </row>
    <row r="788" spans="1:12" x14ac:dyDescent="0.45">
      <c r="A788" s="5" t="s">
        <v>3230</v>
      </c>
      <c r="B788" s="5" t="s">
        <v>4192</v>
      </c>
      <c r="C788" s="1205">
        <v>46204</v>
      </c>
      <c r="E788" s="5" t="s">
        <v>3153</v>
      </c>
      <c r="F788" s="5" t="s">
        <v>4226</v>
      </c>
      <c r="G788" s="5" t="s">
        <v>3170</v>
      </c>
      <c r="H788" s="16" t="s">
        <v>3227</v>
      </c>
      <c r="I788" s="16" t="s">
        <v>3294</v>
      </c>
      <c r="J788" s="5" t="s">
        <v>3210</v>
      </c>
      <c r="L788" s="5" t="s">
        <v>4198</v>
      </c>
    </row>
    <row r="789" spans="1:12" x14ac:dyDescent="0.45">
      <c r="A789" s="5" t="s">
        <v>3230</v>
      </c>
      <c r="B789" s="5" t="s">
        <v>4192</v>
      </c>
      <c r="C789" s="1205">
        <v>46204</v>
      </c>
      <c r="E789" s="5" t="s">
        <v>3153</v>
      </c>
      <c r="F789" s="5" t="s">
        <v>4226</v>
      </c>
      <c r="G789" s="5" t="s">
        <v>3170</v>
      </c>
      <c r="H789" s="16" t="s">
        <v>3228</v>
      </c>
      <c r="I789" s="16" t="s">
        <v>3297</v>
      </c>
      <c r="J789" s="5" t="s">
        <v>3213</v>
      </c>
      <c r="L789" s="5" t="s">
        <v>4198</v>
      </c>
    </row>
    <row r="790" spans="1:12" x14ac:dyDescent="0.45">
      <c r="A790" s="5" t="s">
        <v>3230</v>
      </c>
      <c r="B790" s="5" t="s">
        <v>4192</v>
      </c>
      <c r="C790" s="1205">
        <v>46204</v>
      </c>
      <c r="E790" s="5" t="s">
        <v>3153</v>
      </c>
      <c r="F790" s="5" t="s">
        <v>4226</v>
      </c>
      <c r="G790" s="5" t="s">
        <v>3170</v>
      </c>
      <c r="H790" s="16" t="s">
        <v>3229</v>
      </c>
      <c r="I790" s="16" t="s">
        <v>3717</v>
      </c>
      <c r="J790" s="5" t="s">
        <v>3215</v>
      </c>
      <c r="L790" s="5" t="s">
        <v>4198</v>
      </c>
    </row>
    <row r="791" spans="1:12" x14ac:dyDescent="0.45">
      <c r="A791" s="5" t="s">
        <v>3230</v>
      </c>
      <c r="B791" s="5" t="s">
        <v>4192</v>
      </c>
      <c r="C791" s="1205">
        <v>46204</v>
      </c>
      <c r="E791" s="5" t="s">
        <v>3153</v>
      </c>
      <c r="F791" s="5" t="s">
        <v>4226</v>
      </c>
      <c r="G791" s="5" t="s">
        <v>3170</v>
      </c>
      <c r="H791" s="16" t="s">
        <v>3290</v>
      </c>
      <c r="I791" s="16" t="s">
        <v>3720</v>
      </c>
      <c r="J791" s="5" t="s">
        <v>3292</v>
      </c>
      <c r="L791" s="5" t="s">
        <v>4198</v>
      </c>
    </row>
    <row r="792" spans="1:12" x14ac:dyDescent="0.45">
      <c r="A792" s="5" t="s">
        <v>3230</v>
      </c>
      <c r="B792" s="5" t="s">
        <v>4192</v>
      </c>
      <c r="C792" s="1205">
        <v>46204</v>
      </c>
      <c r="E792" s="5" t="s">
        <v>3153</v>
      </c>
      <c r="F792" s="5" t="s">
        <v>4226</v>
      </c>
      <c r="G792" s="5" t="s">
        <v>3170</v>
      </c>
      <c r="H792" s="16" t="s">
        <v>3293</v>
      </c>
      <c r="I792" s="16" t="s">
        <v>3723</v>
      </c>
      <c r="J792" s="5" t="s">
        <v>3295</v>
      </c>
      <c r="L792" s="5" t="s">
        <v>4198</v>
      </c>
    </row>
    <row r="793" spans="1:12" x14ac:dyDescent="0.45">
      <c r="A793" s="5" t="s">
        <v>3230</v>
      </c>
      <c r="B793" s="5" t="s">
        <v>4192</v>
      </c>
      <c r="C793" s="1205">
        <v>46204</v>
      </c>
      <c r="E793" s="5" t="s">
        <v>3153</v>
      </c>
      <c r="F793" s="5" t="s">
        <v>4226</v>
      </c>
      <c r="G793" s="5" t="s">
        <v>3170</v>
      </c>
      <c r="H793" s="16" t="s">
        <v>3296</v>
      </c>
      <c r="I793" s="16" t="s">
        <v>3299</v>
      </c>
      <c r="J793" s="5" t="s">
        <v>3298</v>
      </c>
      <c r="L793" s="5" t="s">
        <v>4198</v>
      </c>
    </row>
    <row r="794" spans="1:12" x14ac:dyDescent="0.45">
      <c r="A794" s="5" t="s">
        <v>3230</v>
      </c>
      <c r="B794" s="5" t="s">
        <v>4192</v>
      </c>
      <c r="C794" s="1205">
        <v>46204</v>
      </c>
      <c r="E794" s="5" t="s">
        <v>3153</v>
      </c>
      <c r="F794" s="5" t="s">
        <v>4226</v>
      </c>
      <c r="G794" s="5" t="s">
        <v>3170</v>
      </c>
      <c r="H794" s="16" t="s">
        <v>3300</v>
      </c>
      <c r="I794" s="16" t="s">
        <v>3301</v>
      </c>
      <c r="J794" s="5" t="s">
        <v>3302</v>
      </c>
      <c r="L794" s="5" t="s">
        <v>4198</v>
      </c>
    </row>
    <row r="795" spans="1:12" x14ac:dyDescent="0.45">
      <c r="A795" s="5" t="s">
        <v>3230</v>
      </c>
      <c r="B795" s="5" t="s">
        <v>4192</v>
      </c>
      <c r="C795" s="1205">
        <v>46204</v>
      </c>
      <c r="E795" s="5" t="s">
        <v>3153</v>
      </c>
      <c r="F795" s="5" t="s">
        <v>4226</v>
      </c>
      <c r="G795" s="5" t="s">
        <v>3170</v>
      </c>
      <c r="H795" s="16" t="s">
        <v>3303</v>
      </c>
      <c r="I795" s="16" t="s">
        <v>3304</v>
      </c>
      <c r="J795" s="5" t="s">
        <v>3305</v>
      </c>
      <c r="L795" s="5" t="s">
        <v>4198</v>
      </c>
    </row>
    <row r="796" spans="1:12" x14ac:dyDescent="0.45">
      <c r="A796" s="5" t="s">
        <v>3230</v>
      </c>
      <c r="B796" s="5" t="s">
        <v>4192</v>
      </c>
      <c r="C796" s="1205">
        <v>46204</v>
      </c>
      <c r="E796" s="5" t="s">
        <v>3153</v>
      </c>
      <c r="F796" s="5" t="s">
        <v>4226</v>
      </c>
      <c r="G796" s="5" t="s">
        <v>3170</v>
      </c>
      <c r="H796" s="16" t="s">
        <v>3306</v>
      </c>
      <c r="I796" s="16" t="s">
        <v>3307</v>
      </c>
      <c r="J796" s="5" t="s">
        <v>3308</v>
      </c>
      <c r="L796" s="5" t="s">
        <v>4198</v>
      </c>
    </row>
    <row r="797" spans="1:12" x14ac:dyDescent="0.45">
      <c r="A797" s="5" t="s">
        <v>3230</v>
      </c>
      <c r="B797" s="5" t="s">
        <v>4192</v>
      </c>
      <c r="C797" s="1205">
        <v>46204</v>
      </c>
      <c r="E797" s="5" t="s">
        <v>3153</v>
      </c>
      <c r="F797" s="5" t="s">
        <v>4226</v>
      </c>
      <c r="G797" s="5" t="s">
        <v>3170</v>
      </c>
      <c r="H797" s="16" t="s">
        <v>3309</v>
      </c>
      <c r="I797" s="16" t="s">
        <v>3310</v>
      </c>
      <c r="J797" s="5" t="s">
        <v>3311</v>
      </c>
      <c r="L797" s="5" t="s">
        <v>4198</v>
      </c>
    </row>
    <row r="798" spans="1:12" x14ac:dyDescent="0.45">
      <c r="A798" s="5" t="s">
        <v>3265</v>
      </c>
      <c r="B798" s="5" t="s">
        <v>4192</v>
      </c>
      <c r="C798" s="1205">
        <v>46204</v>
      </c>
      <c r="E798" s="5" t="s">
        <v>3266</v>
      </c>
      <c r="F798" s="5" t="s">
        <v>5704</v>
      </c>
      <c r="G798" s="5" t="s">
        <v>3155</v>
      </c>
      <c r="H798" s="16" t="s">
        <v>3156</v>
      </c>
      <c r="I798" s="16" t="s">
        <v>3157</v>
      </c>
      <c r="L798" s="5" t="s">
        <v>3158</v>
      </c>
    </row>
    <row r="799" spans="1:12" x14ac:dyDescent="0.45">
      <c r="A799" s="5" t="s">
        <v>3265</v>
      </c>
      <c r="B799" s="5" t="s">
        <v>4192</v>
      </c>
      <c r="C799" s="1205">
        <v>46204</v>
      </c>
      <c r="E799" s="5" t="s">
        <v>3266</v>
      </c>
      <c r="F799" s="5" t="s">
        <v>5704</v>
      </c>
      <c r="G799" s="5" t="s">
        <v>3155</v>
      </c>
      <c r="H799" s="16" t="s">
        <v>3232</v>
      </c>
      <c r="I799" s="16" t="s">
        <v>4229</v>
      </c>
      <c r="L799" s="5" t="s">
        <v>4230</v>
      </c>
    </row>
    <row r="800" spans="1:12" x14ac:dyDescent="0.45">
      <c r="A800" s="5" t="s">
        <v>3265</v>
      </c>
      <c r="B800" s="5" t="s">
        <v>4192</v>
      </c>
      <c r="C800" s="1205">
        <v>46204</v>
      </c>
      <c r="E800" s="5" t="s">
        <v>3266</v>
      </c>
      <c r="F800" s="5" t="s">
        <v>5704</v>
      </c>
      <c r="G800" s="5" t="s">
        <v>3170</v>
      </c>
      <c r="H800" s="16" t="s">
        <v>3472</v>
      </c>
      <c r="I800" s="16" t="s">
        <v>3675</v>
      </c>
      <c r="J800" s="5" t="s">
        <v>3474</v>
      </c>
      <c r="K800" s="5" t="s">
        <v>4231</v>
      </c>
      <c r="L800" s="5" t="s">
        <v>4198</v>
      </c>
    </row>
    <row r="801" spans="1:12" x14ac:dyDescent="0.45">
      <c r="A801" s="5" t="s">
        <v>3265</v>
      </c>
      <c r="B801" s="5" t="s">
        <v>4192</v>
      </c>
      <c r="C801" s="1205">
        <v>46204</v>
      </c>
      <c r="E801" s="5" t="s">
        <v>3266</v>
      </c>
      <c r="F801" s="5" t="s">
        <v>5704</v>
      </c>
      <c r="G801" s="5" t="s">
        <v>3170</v>
      </c>
      <c r="H801" s="16" t="s">
        <v>2236</v>
      </c>
      <c r="I801" s="16" t="s">
        <v>3268</v>
      </c>
      <c r="J801" s="5" t="s">
        <v>3235</v>
      </c>
      <c r="K801" s="5" t="s">
        <v>4231</v>
      </c>
      <c r="L801" s="5" t="s">
        <v>4198</v>
      </c>
    </row>
    <row r="802" spans="1:12" x14ac:dyDescent="0.45">
      <c r="A802" s="5" t="s">
        <v>3265</v>
      </c>
      <c r="B802" s="5" t="s">
        <v>4192</v>
      </c>
      <c r="C802" s="1205">
        <v>46204</v>
      </c>
      <c r="E802" s="5" t="s">
        <v>3266</v>
      </c>
      <c r="F802" s="5" t="s">
        <v>5704</v>
      </c>
      <c r="G802" s="5" t="s">
        <v>3170</v>
      </c>
      <c r="H802" s="16" t="s">
        <v>3236</v>
      </c>
      <c r="I802" s="16" t="s">
        <v>3269</v>
      </c>
      <c r="J802" s="5" t="s">
        <v>3238</v>
      </c>
      <c r="K802" s="5" t="s">
        <v>4231</v>
      </c>
      <c r="L802" s="5" t="s">
        <v>4198</v>
      </c>
    </row>
    <row r="803" spans="1:12" x14ac:dyDescent="0.45">
      <c r="A803" s="5" t="s">
        <v>3265</v>
      </c>
      <c r="B803" s="5" t="s">
        <v>4192</v>
      </c>
      <c r="C803" s="1205">
        <v>46204</v>
      </c>
      <c r="E803" s="5" t="s">
        <v>3266</v>
      </c>
      <c r="F803" s="5" t="s">
        <v>5704</v>
      </c>
      <c r="G803" s="5" t="s">
        <v>3170</v>
      </c>
      <c r="H803" s="16" t="s">
        <v>3138</v>
      </c>
      <c r="I803" s="16" t="s">
        <v>3270</v>
      </c>
      <c r="J803" s="5" t="s">
        <v>3240</v>
      </c>
      <c r="K803" s="5" t="s">
        <v>4231</v>
      </c>
      <c r="L803" s="5" t="s">
        <v>4198</v>
      </c>
    </row>
    <row r="804" spans="1:12" x14ac:dyDescent="0.45">
      <c r="A804" s="5" t="s">
        <v>3265</v>
      </c>
      <c r="B804" s="5" t="s">
        <v>4192</v>
      </c>
      <c r="C804" s="1205">
        <v>46204</v>
      </c>
      <c r="E804" s="5" t="s">
        <v>3266</v>
      </c>
      <c r="F804" s="5" t="s">
        <v>5704</v>
      </c>
      <c r="G804" s="5" t="s">
        <v>3170</v>
      </c>
      <c r="H804" s="16" t="s">
        <v>3241</v>
      </c>
      <c r="I804" s="16" t="s">
        <v>3271</v>
      </c>
      <c r="J804" s="5" t="s">
        <v>3243</v>
      </c>
      <c r="K804" s="5" t="s">
        <v>4231</v>
      </c>
      <c r="L804" s="5" t="s">
        <v>4198</v>
      </c>
    </row>
    <row r="805" spans="1:12" x14ac:dyDescent="0.45">
      <c r="A805" s="5" t="s">
        <v>3265</v>
      </c>
      <c r="B805" s="5" t="s">
        <v>4192</v>
      </c>
      <c r="C805" s="1205">
        <v>46204</v>
      </c>
      <c r="E805" s="5" t="s">
        <v>3266</v>
      </c>
      <c r="F805" s="5" t="s">
        <v>5704</v>
      </c>
      <c r="G805" s="5" t="s">
        <v>3170</v>
      </c>
      <c r="H805" s="16" t="s">
        <v>3244</v>
      </c>
      <c r="I805" s="16" t="s">
        <v>3272</v>
      </c>
      <c r="J805" s="5" t="s">
        <v>3246</v>
      </c>
      <c r="K805" s="5" t="s">
        <v>4231</v>
      </c>
      <c r="L805" s="5" t="s">
        <v>4198</v>
      </c>
    </row>
    <row r="806" spans="1:12" x14ac:dyDescent="0.45">
      <c r="A806" s="5" t="s">
        <v>3265</v>
      </c>
      <c r="B806" s="5" t="s">
        <v>4192</v>
      </c>
      <c r="C806" s="1205">
        <v>46204</v>
      </c>
      <c r="E806" s="5" t="s">
        <v>3266</v>
      </c>
      <c r="F806" s="5" t="s">
        <v>5704</v>
      </c>
      <c r="G806" s="5" t="s">
        <v>3170</v>
      </c>
      <c r="H806" s="16" t="s">
        <v>3247</v>
      </c>
      <c r="I806" s="16" t="s">
        <v>3273</v>
      </c>
      <c r="J806" s="5" t="s">
        <v>3249</v>
      </c>
      <c r="K806" s="5" t="s">
        <v>4231</v>
      </c>
      <c r="L806" s="5" t="s">
        <v>4198</v>
      </c>
    </row>
    <row r="807" spans="1:12" x14ac:dyDescent="0.45">
      <c r="A807" s="5" t="s">
        <v>3265</v>
      </c>
      <c r="B807" s="5" t="s">
        <v>4192</v>
      </c>
      <c r="C807" s="1205">
        <v>46204</v>
      </c>
      <c r="E807" s="5" t="s">
        <v>3266</v>
      </c>
      <c r="F807" s="5" t="s">
        <v>5704</v>
      </c>
      <c r="G807" s="5" t="s">
        <v>3170</v>
      </c>
      <c r="H807" s="16" t="s">
        <v>3217</v>
      </c>
      <c r="I807" s="16" t="s">
        <v>3274</v>
      </c>
      <c r="J807" s="5" t="s">
        <v>3171</v>
      </c>
      <c r="K807" s="5" t="s">
        <v>4231</v>
      </c>
      <c r="L807" s="5" t="s">
        <v>4198</v>
      </c>
    </row>
    <row r="808" spans="1:12" x14ac:dyDescent="0.45">
      <c r="A808" s="5" t="s">
        <v>3265</v>
      </c>
      <c r="B808" s="5" t="s">
        <v>4192</v>
      </c>
      <c r="C808" s="1205">
        <v>46204</v>
      </c>
      <c r="E808" s="5" t="s">
        <v>3266</v>
      </c>
      <c r="F808" s="5" t="s">
        <v>5704</v>
      </c>
      <c r="G808" s="5" t="s">
        <v>3170</v>
      </c>
      <c r="H808" s="16" t="s">
        <v>3218</v>
      </c>
      <c r="I808" s="16" t="s">
        <v>3275</v>
      </c>
      <c r="J808" s="5" t="s">
        <v>3174</v>
      </c>
      <c r="K808" s="5" t="s">
        <v>4231</v>
      </c>
      <c r="L808" s="5" t="s">
        <v>4198</v>
      </c>
    </row>
    <row r="809" spans="1:12" x14ac:dyDescent="0.45">
      <c r="A809" s="5" t="s">
        <v>3265</v>
      </c>
      <c r="B809" s="5" t="s">
        <v>4192</v>
      </c>
      <c r="C809" s="1205">
        <v>46204</v>
      </c>
      <c r="E809" s="5" t="s">
        <v>3266</v>
      </c>
      <c r="F809" s="5" t="s">
        <v>5704</v>
      </c>
      <c r="G809" s="5" t="s">
        <v>3170</v>
      </c>
      <c r="H809" s="16" t="s">
        <v>3219</v>
      </c>
      <c r="I809" s="16" t="s">
        <v>3276</v>
      </c>
      <c r="J809" s="5" t="s">
        <v>3178</v>
      </c>
      <c r="K809" s="5" t="s">
        <v>4231</v>
      </c>
      <c r="L809" s="5" t="s">
        <v>4198</v>
      </c>
    </row>
    <row r="810" spans="1:12" x14ac:dyDescent="0.45">
      <c r="A810" s="5" t="s">
        <v>3265</v>
      </c>
      <c r="B810" s="5" t="s">
        <v>4192</v>
      </c>
      <c r="C810" s="1205">
        <v>46204</v>
      </c>
      <c r="E810" s="5" t="s">
        <v>3266</v>
      </c>
      <c r="F810" s="5" t="s">
        <v>5704</v>
      </c>
      <c r="G810" s="5" t="s">
        <v>3170</v>
      </c>
      <c r="H810" s="16" t="s">
        <v>3220</v>
      </c>
      <c r="I810" s="16" t="s">
        <v>3277</v>
      </c>
      <c r="J810" s="5" t="s">
        <v>3187</v>
      </c>
      <c r="K810" s="5" t="s">
        <v>4231</v>
      </c>
      <c r="L810" s="5" t="s">
        <v>4198</v>
      </c>
    </row>
    <row r="811" spans="1:12" x14ac:dyDescent="0.45">
      <c r="A811" s="5" t="s">
        <v>3265</v>
      </c>
      <c r="B811" s="5" t="s">
        <v>4192</v>
      </c>
      <c r="C811" s="1205">
        <v>46204</v>
      </c>
      <c r="E811" s="5" t="s">
        <v>3266</v>
      </c>
      <c r="F811" s="5" t="s">
        <v>5704</v>
      </c>
      <c r="G811" s="5" t="s">
        <v>3170</v>
      </c>
      <c r="H811" s="16" t="s">
        <v>3221</v>
      </c>
      <c r="I811" s="16" t="s">
        <v>3278</v>
      </c>
      <c r="J811" s="5" t="s">
        <v>3190</v>
      </c>
      <c r="K811" s="5" t="s">
        <v>4231</v>
      </c>
      <c r="L811" s="5" t="s">
        <v>4198</v>
      </c>
    </row>
    <row r="812" spans="1:12" x14ac:dyDescent="0.45">
      <c r="A812" s="5" t="s">
        <v>3265</v>
      </c>
      <c r="B812" s="5" t="s">
        <v>4192</v>
      </c>
      <c r="C812" s="1205">
        <v>46204</v>
      </c>
      <c r="E812" s="5" t="s">
        <v>3266</v>
      </c>
      <c r="F812" s="5" t="s">
        <v>5704</v>
      </c>
      <c r="G812" s="5" t="s">
        <v>3170</v>
      </c>
      <c r="H812" s="16" t="s">
        <v>3255</v>
      </c>
      <c r="I812" s="16" t="s">
        <v>3279</v>
      </c>
      <c r="J812" s="5" t="s">
        <v>3257</v>
      </c>
      <c r="K812" s="5" t="s">
        <v>4231</v>
      </c>
      <c r="L812" s="5" t="s">
        <v>4198</v>
      </c>
    </row>
    <row r="813" spans="1:12" x14ac:dyDescent="0.45">
      <c r="A813" s="5" t="s">
        <v>3265</v>
      </c>
      <c r="B813" s="5" t="s">
        <v>4192</v>
      </c>
      <c r="C813" s="1205">
        <v>46204</v>
      </c>
      <c r="E813" s="5" t="s">
        <v>3266</v>
      </c>
      <c r="F813" s="5" t="s">
        <v>5704</v>
      </c>
      <c r="G813" s="5" t="s">
        <v>3170</v>
      </c>
      <c r="H813" s="16" t="s">
        <v>3258</v>
      </c>
      <c r="I813" s="16" t="s">
        <v>3280</v>
      </c>
      <c r="J813" s="5" t="s">
        <v>3260</v>
      </c>
      <c r="K813" s="5" t="s">
        <v>4231</v>
      </c>
      <c r="L813" s="5" t="s">
        <v>4198</v>
      </c>
    </row>
    <row r="814" spans="1:12" x14ac:dyDescent="0.45">
      <c r="A814" s="5" t="s">
        <v>3265</v>
      </c>
      <c r="B814" s="5" t="s">
        <v>4192</v>
      </c>
      <c r="C814" s="1205">
        <v>46204</v>
      </c>
      <c r="E814" s="5" t="s">
        <v>3266</v>
      </c>
      <c r="F814" s="5" t="s">
        <v>5704</v>
      </c>
      <c r="G814" s="5" t="s">
        <v>3170</v>
      </c>
      <c r="H814" s="16" t="s">
        <v>3222</v>
      </c>
      <c r="I814" s="16" t="s">
        <v>3282</v>
      </c>
      <c r="J814" s="5" t="s">
        <v>3193</v>
      </c>
      <c r="K814" s="5" t="s">
        <v>4231</v>
      </c>
      <c r="L814" s="5" t="s">
        <v>4198</v>
      </c>
    </row>
    <row r="815" spans="1:12" x14ac:dyDescent="0.45">
      <c r="A815" s="5" t="s">
        <v>3265</v>
      </c>
      <c r="B815" s="5" t="s">
        <v>4192</v>
      </c>
      <c r="C815" s="1205">
        <v>46204</v>
      </c>
      <c r="E815" s="5" t="s">
        <v>3266</v>
      </c>
      <c r="F815" s="5" t="s">
        <v>5704</v>
      </c>
      <c r="G815" s="5" t="s">
        <v>3170</v>
      </c>
      <c r="H815" s="16" t="s">
        <v>3223</v>
      </c>
      <c r="I815" s="16" t="s">
        <v>3285</v>
      </c>
      <c r="J815" s="5" t="s">
        <v>3196</v>
      </c>
      <c r="K815" s="5" t="s">
        <v>4231</v>
      </c>
      <c r="L815" s="5" t="s">
        <v>4198</v>
      </c>
    </row>
    <row r="816" spans="1:12" x14ac:dyDescent="0.45">
      <c r="A816" s="5" t="s">
        <v>3265</v>
      </c>
      <c r="B816" s="5" t="s">
        <v>4192</v>
      </c>
      <c r="C816" s="1205">
        <v>46204</v>
      </c>
      <c r="E816" s="5" t="s">
        <v>3266</v>
      </c>
      <c r="F816" s="5" t="s">
        <v>5704</v>
      </c>
      <c r="G816" s="5" t="s">
        <v>3170</v>
      </c>
      <c r="H816" s="16" t="s">
        <v>3224</v>
      </c>
      <c r="I816" s="16" t="s">
        <v>3287</v>
      </c>
      <c r="J816" s="5" t="s">
        <v>3200</v>
      </c>
      <c r="K816" s="5" t="s">
        <v>4231</v>
      </c>
      <c r="L816" s="5" t="s">
        <v>4198</v>
      </c>
    </row>
    <row r="817" spans="1:12" x14ac:dyDescent="0.45">
      <c r="A817" s="5" t="s">
        <v>3265</v>
      </c>
      <c r="B817" s="5" t="s">
        <v>4192</v>
      </c>
      <c r="C817" s="1205">
        <v>46204</v>
      </c>
      <c r="E817" s="5" t="s">
        <v>3266</v>
      </c>
      <c r="F817" s="5" t="s">
        <v>5704</v>
      </c>
      <c r="G817" s="5" t="s">
        <v>3170</v>
      </c>
      <c r="H817" s="16" t="s">
        <v>3225</v>
      </c>
      <c r="I817" s="16" t="s">
        <v>3288</v>
      </c>
      <c r="J817" s="5" t="s">
        <v>3203</v>
      </c>
      <c r="K817" s="5" t="s">
        <v>4231</v>
      </c>
      <c r="L817" s="5" t="s">
        <v>4198</v>
      </c>
    </row>
    <row r="818" spans="1:12" x14ac:dyDescent="0.45">
      <c r="A818" s="5" t="s">
        <v>3265</v>
      </c>
      <c r="B818" s="5" t="s">
        <v>4192</v>
      </c>
      <c r="C818" s="1205">
        <v>46204</v>
      </c>
      <c r="E818" s="5" t="s">
        <v>3266</v>
      </c>
      <c r="F818" s="5" t="s">
        <v>5704</v>
      </c>
      <c r="G818" s="5" t="s">
        <v>3170</v>
      </c>
      <c r="H818" s="16" t="s">
        <v>3226</v>
      </c>
      <c r="I818" s="16" t="s">
        <v>3289</v>
      </c>
      <c r="J818" s="5" t="s">
        <v>3207</v>
      </c>
      <c r="K818" s="5" t="s">
        <v>4231</v>
      </c>
      <c r="L818" s="5" t="s">
        <v>4198</v>
      </c>
    </row>
    <row r="819" spans="1:12" x14ac:dyDescent="0.45">
      <c r="A819" s="5" t="s">
        <v>3265</v>
      </c>
      <c r="B819" s="5" t="s">
        <v>4192</v>
      </c>
      <c r="C819" s="1205">
        <v>46204</v>
      </c>
      <c r="E819" s="5" t="s">
        <v>3266</v>
      </c>
      <c r="F819" s="5" t="s">
        <v>5704</v>
      </c>
      <c r="G819" s="5" t="s">
        <v>3170</v>
      </c>
      <c r="H819" s="16" t="s">
        <v>3281</v>
      </c>
      <c r="I819" s="16" t="s">
        <v>3291</v>
      </c>
      <c r="J819" s="5" t="s">
        <v>3283</v>
      </c>
      <c r="K819" s="5" t="s">
        <v>4231</v>
      </c>
      <c r="L819" s="5" t="s">
        <v>4198</v>
      </c>
    </row>
    <row r="820" spans="1:12" x14ac:dyDescent="0.45">
      <c r="A820" s="5" t="s">
        <v>3265</v>
      </c>
      <c r="B820" s="5" t="s">
        <v>4192</v>
      </c>
      <c r="C820" s="1205">
        <v>46204</v>
      </c>
      <c r="E820" s="5" t="s">
        <v>3266</v>
      </c>
      <c r="F820" s="5" t="s">
        <v>5704</v>
      </c>
      <c r="G820" s="5" t="s">
        <v>3170</v>
      </c>
      <c r="H820" s="16" t="s">
        <v>3284</v>
      </c>
      <c r="I820" s="16" t="s">
        <v>3294</v>
      </c>
      <c r="J820" s="5" t="s">
        <v>3286</v>
      </c>
      <c r="K820" s="5" t="s">
        <v>4231</v>
      </c>
      <c r="L820" s="5" t="s">
        <v>4198</v>
      </c>
    </row>
    <row r="821" spans="1:12" x14ac:dyDescent="0.45">
      <c r="A821" s="5" t="s">
        <v>3265</v>
      </c>
      <c r="B821" s="5" t="s">
        <v>4192</v>
      </c>
      <c r="C821" s="1205">
        <v>46204</v>
      </c>
      <c r="E821" s="5" t="s">
        <v>3266</v>
      </c>
      <c r="F821" s="5" t="s">
        <v>5704</v>
      </c>
      <c r="G821" s="5" t="s">
        <v>3170</v>
      </c>
      <c r="H821" s="16" t="s">
        <v>3227</v>
      </c>
      <c r="I821" s="16" t="s">
        <v>3297</v>
      </c>
      <c r="J821" s="5" t="s">
        <v>3210</v>
      </c>
      <c r="K821" s="5" t="s">
        <v>4231</v>
      </c>
      <c r="L821" s="5" t="s">
        <v>4198</v>
      </c>
    </row>
    <row r="822" spans="1:12" x14ac:dyDescent="0.45">
      <c r="A822" s="5" t="s">
        <v>3265</v>
      </c>
      <c r="B822" s="5" t="s">
        <v>4192</v>
      </c>
      <c r="C822" s="1205">
        <v>46204</v>
      </c>
      <c r="E822" s="5" t="s">
        <v>3266</v>
      </c>
      <c r="F822" s="5" t="s">
        <v>5704</v>
      </c>
      <c r="G822" s="5" t="s">
        <v>3170</v>
      </c>
      <c r="H822" s="16" t="s">
        <v>3228</v>
      </c>
      <c r="I822" s="16" t="s">
        <v>3301</v>
      </c>
      <c r="J822" s="5" t="s">
        <v>3213</v>
      </c>
      <c r="K822" s="5" t="s">
        <v>4232</v>
      </c>
      <c r="L822" s="5" t="s">
        <v>4198</v>
      </c>
    </row>
    <row r="823" spans="1:12" x14ac:dyDescent="0.45">
      <c r="A823" s="5" t="s">
        <v>3265</v>
      </c>
      <c r="B823" s="5" t="s">
        <v>4192</v>
      </c>
      <c r="C823" s="1205">
        <v>46204</v>
      </c>
      <c r="E823" s="5" t="s">
        <v>3266</v>
      </c>
      <c r="F823" s="5" t="s">
        <v>5704</v>
      </c>
      <c r="G823" s="5" t="s">
        <v>3170</v>
      </c>
      <c r="H823" s="16" t="s">
        <v>3229</v>
      </c>
      <c r="I823" s="16" t="s">
        <v>3304</v>
      </c>
      <c r="J823" s="5" t="s">
        <v>3215</v>
      </c>
      <c r="K823" s="5" t="s">
        <v>4232</v>
      </c>
      <c r="L823" s="5" t="s">
        <v>4198</v>
      </c>
    </row>
    <row r="824" spans="1:12" x14ac:dyDescent="0.45">
      <c r="A824" s="5" t="s">
        <v>3265</v>
      </c>
      <c r="B824" s="5" t="s">
        <v>4192</v>
      </c>
      <c r="C824" s="1205">
        <v>46204</v>
      </c>
      <c r="E824" s="5" t="s">
        <v>3266</v>
      </c>
      <c r="F824" s="5" t="s">
        <v>5704</v>
      </c>
      <c r="G824" s="5" t="s">
        <v>3170</v>
      </c>
      <c r="H824" s="16" t="s">
        <v>3290</v>
      </c>
      <c r="I824" s="16" t="s">
        <v>3307</v>
      </c>
      <c r="J824" s="5" t="s">
        <v>3292</v>
      </c>
      <c r="K824" s="5" t="s">
        <v>4232</v>
      </c>
      <c r="L824" s="5" t="s">
        <v>4198</v>
      </c>
    </row>
    <row r="825" spans="1:12" x14ac:dyDescent="0.45">
      <c r="A825" s="5" t="s">
        <v>3265</v>
      </c>
      <c r="B825" s="5" t="s">
        <v>4192</v>
      </c>
      <c r="C825" s="1205">
        <v>46204</v>
      </c>
      <c r="E825" s="5" t="s">
        <v>3266</v>
      </c>
      <c r="F825" s="5" t="s">
        <v>5704</v>
      </c>
      <c r="G825" s="5" t="s">
        <v>3170</v>
      </c>
      <c r="H825" s="16" t="s">
        <v>3293</v>
      </c>
      <c r="I825" s="16" t="s">
        <v>3310</v>
      </c>
      <c r="J825" s="5" t="s">
        <v>3295</v>
      </c>
      <c r="K825" s="5" t="s">
        <v>4232</v>
      </c>
      <c r="L825" s="5" t="s">
        <v>4198</v>
      </c>
    </row>
    <row r="826" spans="1:12" x14ac:dyDescent="0.45">
      <c r="A826" s="5" t="s">
        <v>3265</v>
      </c>
      <c r="B826" s="5" t="s">
        <v>4192</v>
      </c>
      <c r="C826" s="1205">
        <v>46204</v>
      </c>
      <c r="E826" s="5" t="s">
        <v>3266</v>
      </c>
      <c r="F826" s="5" t="s">
        <v>5704</v>
      </c>
      <c r="G826" s="5" t="s">
        <v>3170</v>
      </c>
      <c r="H826" s="16" t="s">
        <v>3296</v>
      </c>
      <c r="I826" s="16" t="s">
        <v>3313</v>
      </c>
      <c r="J826" s="5" t="s">
        <v>3298</v>
      </c>
      <c r="K826" s="5" t="s">
        <v>4232</v>
      </c>
      <c r="L826" s="5" t="s">
        <v>4198</v>
      </c>
    </row>
    <row r="827" spans="1:12" x14ac:dyDescent="0.45">
      <c r="A827" s="5" t="s">
        <v>3265</v>
      </c>
      <c r="B827" s="5" t="s">
        <v>4192</v>
      </c>
      <c r="C827" s="1205">
        <v>46204</v>
      </c>
      <c r="E827" s="5" t="s">
        <v>3266</v>
      </c>
      <c r="F827" s="5" t="s">
        <v>5704</v>
      </c>
      <c r="G827" s="5" t="s">
        <v>3170</v>
      </c>
      <c r="H827" s="16" t="s">
        <v>3300</v>
      </c>
      <c r="I827" s="16" t="s">
        <v>3736</v>
      </c>
      <c r="J827" s="5" t="s">
        <v>3302</v>
      </c>
      <c r="K827" s="5" t="s">
        <v>4232</v>
      </c>
      <c r="L827" s="5" t="s">
        <v>4198</v>
      </c>
    </row>
    <row r="828" spans="1:12" x14ac:dyDescent="0.45">
      <c r="A828" s="5" t="s">
        <v>3265</v>
      </c>
      <c r="B828" s="5" t="s">
        <v>4192</v>
      </c>
      <c r="C828" s="1205">
        <v>46204</v>
      </c>
      <c r="E828" s="5" t="s">
        <v>3266</v>
      </c>
      <c r="F828" s="5" t="s">
        <v>5704</v>
      </c>
      <c r="G828" s="5" t="s">
        <v>3170</v>
      </c>
      <c r="H828" s="16" t="s">
        <v>3303</v>
      </c>
      <c r="I828" s="16" t="s">
        <v>3738</v>
      </c>
      <c r="J828" s="5" t="s">
        <v>3305</v>
      </c>
      <c r="K828" s="5" t="s">
        <v>4232</v>
      </c>
      <c r="L828" s="5" t="s">
        <v>4198</v>
      </c>
    </row>
    <row r="829" spans="1:12" x14ac:dyDescent="0.45">
      <c r="A829" s="5" t="s">
        <v>3265</v>
      </c>
      <c r="B829" s="5" t="s">
        <v>4192</v>
      </c>
      <c r="C829" s="1205">
        <v>46204</v>
      </c>
      <c r="E829" s="5" t="s">
        <v>3266</v>
      </c>
      <c r="F829" s="5" t="s">
        <v>5704</v>
      </c>
      <c r="G829" s="5" t="s">
        <v>3170</v>
      </c>
      <c r="H829" s="16" t="s">
        <v>3306</v>
      </c>
      <c r="I829" s="16" t="s">
        <v>3740</v>
      </c>
      <c r="J829" s="5" t="s">
        <v>3308</v>
      </c>
      <c r="K829" s="5" t="s">
        <v>4232</v>
      </c>
      <c r="L829" s="5" t="s">
        <v>4198</v>
      </c>
    </row>
    <row r="830" spans="1:12" x14ac:dyDescent="0.45">
      <c r="A830" s="5" t="s">
        <v>3265</v>
      </c>
      <c r="B830" s="5" t="s">
        <v>4192</v>
      </c>
      <c r="C830" s="1205">
        <v>46204</v>
      </c>
      <c r="E830" s="5" t="s">
        <v>3266</v>
      </c>
      <c r="F830" s="5" t="s">
        <v>5704</v>
      </c>
      <c r="G830" s="5" t="s">
        <v>3170</v>
      </c>
      <c r="H830" s="16" t="s">
        <v>3309</v>
      </c>
      <c r="I830" s="16" t="s">
        <v>3743</v>
      </c>
      <c r="J830" s="5" t="s">
        <v>3311</v>
      </c>
      <c r="K830" s="5" t="s">
        <v>4232</v>
      </c>
      <c r="L830" s="5" t="s">
        <v>4198</v>
      </c>
    </row>
    <row r="831" spans="1:12" x14ac:dyDescent="0.45">
      <c r="A831" s="5" t="s">
        <v>3230</v>
      </c>
      <c r="B831" s="5" t="s">
        <v>3152</v>
      </c>
      <c r="C831" s="1205">
        <v>44561.708333333336</v>
      </c>
      <c r="E831" s="5" t="s">
        <v>3153</v>
      </c>
      <c r="F831" s="5" t="s">
        <v>3231</v>
      </c>
      <c r="G831" s="5" t="s">
        <v>3155</v>
      </c>
      <c r="H831" s="16" t="s">
        <v>4234</v>
      </c>
      <c r="I831" s="16" t="s">
        <v>4235</v>
      </c>
      <c r="L831" s="5" t="s">
        <v>4236</v>
      </c>
    </row>
    <row r="832" spans="1:12" x14ac:dyDescent="0.45">
      <c r="A832" s="5" t="s">
        <v>3230</v>
      </c>
      <c r="B832" s="5" t="s">
        <v>3152</v>
      </c>
      <c r="C832" s="1205">
        <v>44561.708333333336</v>
      </c>
      <c r="E832" s="5" t="s">
        <v>3153</v>
      </c>
      <c r="F832" s="5" t="s">
        <v>3231</v>
      </c>
      <c r="G832" s="5" t="s">
        <v>3155</v>
      </c>
      <c r="H832" s="16" t="s">
        <v>4237</v>
      </c>
      <c r="I832" s="16" t="s">
        <v>4238</v>
      </c>
      <c r="L832" s="5" t="s">
        <v>4239</v>
      </c>
    </row>
    <row r="833" spans="1:12" x14ac:dyDescent="0.45">
      <c r="A833" s="5" t="s">
        <v>3265</v>
      </c>
      <c r="B833" s="5" t="s">
        <v>3152</v>
      </c>
      <c r="C833" s="1205">
        <v>44561.708333333336</v>
      </c>
      <c r="E833" s="5" t="s">
        <v>3266</v>
      </c>
      <c r="F833" s="5" t="s">
        <v>3231</v>
      </c>
      <c r="G833" s="5" t="s">
        <v>3155</v>
      </c>
      <c r="H833" s="16" t="s">
        <v>4234</v>
      </c>
      <c r="I833" s="16" t="s">
        <v>413</v>
      </c>
      <c r="L833" s="5" t="s">
        <v>4240</v>
      </c>
    </row>
    <row r="834" spans="1:12" x14ac:dyDescent="0.45">
      <c r="A834" s="5" t="s">
        <v>3265</v>
      </c>
      <c r="B834" s="5" t="s">
        <v>3152</v>
      </c>
      <c r="C834" s="1205">
        <v>44561.708333333336</v>
      </c>
      <c r="E834" s="5" t="s">
        <v>3266</v>
      </c>
      <c r="F834" s="5" t="s">
        <v>3231</v>
      </c>
      <c r="G834" s="5" t="s">
        <v>3155</v>
      </c>
      <c r="H834" s="16" t="s">
        <v>4237</v>
      </c>
      <c r="I834" s="16" t="s">
        <v>4241</v>
      </c>
      <c r="L834" s="5" t="s">
        <v>4239</v>
      </c>
    </row>
    <row r="835" spans="1:12" x14ac:dyDescent="0.45">
      <c r="A835" s="5" t="s">
        <v>3230</v>
      </c>
      <c r="B835" s="5" t="s">
        <v>4192</v>
      </c>
      <c r="C835" s="1205">
        <v>46204</v>
      </c>
      <c r="E835" s="5" t="s">
        <v>3153</v>
      </c>
      <c r="F835" s="5" t="s">
        <v>4226</v>
      </c>
      <c r="G835" s="5" t="s">
        <v>3155</v>
      </c>
      <c r="H835" s="16" t="s">
        <v>4234</v>
      </c>
      <c r="I835" s="16" t="s">
        <v>4242</v>
      </c>
      <c r="L835" s="5" t="s">
        <v>4240</v>
      </c>
    </row>
    <row r="836" spans="1:12" x14ac:dyDescent="0.45">
      <c r="A836" s="5" t="s">
        <v>3230</v>
      </c>
      <c r="B836" s="5" t="s">
        <v>4192</v>
      </c>
      <c r="C836" s="1205">
        <v>46204</v>
      </c>
      <c r="E836" s="5" t="s">
        <v>3153</v>
      </c>
      <c r="F836" s="5" t="s">
        <v>4226</v>
      </c>
      <c r="G836" s="5" t="s">
        <v>3155</v>
      </c>
      <c r="H836" s="16" t="s">
        <v>4237</v>
      </c>
      <c r="I836" s="16" t="s">
        <v>4243</v>
      </c>
      <c r="L836" s="5" t="s">
        <v>4239</v>
      </c>
    </row>
    <row r="837" spans="1:12" x14ac:dyDescent="0.45">
      <c r="A837" s="5" t="s">
        <v>3265</v>
      </c>
      <c r="B837" s="5" t="s">
        <v>4192</v>
      </c>
      <c r="C837" s="1205">
        <v>46204</v>
      </c>
      <c r="E837" s="5" t="s">
        <v>3266</v>
      </c>
      <c r="F837" s="5" t="s">
        <v>5704</v>
      </c>
      <c r="G837" s="5" t="s">
        <v>3155</v>
      </c>
      <c r="H837" s="16" t="s">
        <v>4234</v>
      </c>
      <c r="I837" s="16" t="s">
        <v>4242</v>
      </c>
      <c r="L837" s="5" t="s">
        <v>4240</v>
      </c>
    </row>
    <row r="838" spans="1:12" x14ac:dyDescent="0.45">
      <c r="A838" s="5" t="s">
        <v>3265</v>
      </c>
      <c r="B838" s="5" t="s">
        <v>4192</v>
      </c>
      <c r="C838" s="1205">
        <v>46204</v>
      </c>
      <c r="E838" s="5" t="s">
        <v>3266</v>
      </c>
      <c r="F838" s="5" t="s">
        <v>5704</v>
      </c>
      <c r="G838" s="5" t="s">
        <v>3155</v>
      </c>
      <c r="H838" s="16" t="s">
        <v>4237</v>
      </c>
      <c r="I838" s="16" t="s">
        <v>4241</v>
      </c>
      <c r="L838" s="5" t="s">
        <v>4239</v>
      </c>
    </row>
    <row r="839" spans="1:12" x14ac:dyDescent="0.45">
      <c r="A839" s="5" t="s">
        <v>3315</v>
      </c>
      <c r="B839" s="5" t="s">
        <v>4192</v>
      </c>
      <c r="C839" s="1205">
        <v>46204</v>
      </c>
      <c r="E839" s="5" t="s">
        <v>3266</v>
      </c>
      <c r="F839" s="5" t="s">
        <v>3316</v>
      </c>
      <c r="G839" s="5" t="s">
        <v>3155</v>
      </c>
      <c r="H839" s="16" t="s">
        <v>3165</v>
      </c>
      <c r="I839" s="16" t="s">
        <v>4245</v>
      </c>
      <c r="L839" s="5" t="s">
        <v>4246</v>
      </c>
    </row>
    <row r="840" spans="1:12" x14ac:dyDescent="0.45">
      <c r="A840" s="5" t="s">
        <v>4218</v>
      </c>
      <c r="B840" s="5" t="s">
        <v>4192</v>
      </c>
      <c r="C840" s="1205">
        <v>46204</v>
      </c>
      <c r="E840" s="5" t="s">
        <v>3266</v>
      </c>
      <c r="F840" s="5" t="s">
        <v>3439</v>
      </c>
      <c r="G840" s="5" t="s">
        <v>3155</v>
      </c>
      <c r="H840" s="16" t="s">
        <v>3165</v>
      </c>
      <c r="I840" s="16" t="s">
        <v>4247</v>
      </c>
      <c r="L840" s="5" t="s">
        <v>4246</v>
      </c>
    </row>
    <row r="841" spans="1:12" x14ac:dyDescent="0.45">
      <c r="A841" s="5" t="s">
        <v>3230</v>
      </c>
      <c r="B841" s="5" t="s">
        <v>4192</v>
      </c>
      <c r="C841" s="1205">
        <v>46204</v>
      </c>
      <c r="E841" s="5" t="s">
        <v>3153</v>
      </c>
      <c r="F841" s="5" t="s">
        <v>4226</v>
      </c>
      <c r="G841" s="5" t="s">
        <v>3155</v>
      </c>
      <c r="H841" s="16" t="s">
        <v>3165</v>
      </c>
      <c r="I841" s="16" t="s">
        <v>4248</v>
      </c>
      <c r="L841" s="5" t="s">
        <v>4246</v>
      </c>
    </row>
    <row r="842" spans="1:12" x14ac:dyDescent="0.45">
      <c r="A842" s="5" t="s">
        <v>3265</v>
      </c>
      <c r="B842" s="5" t="s">
        <v>4192</v>
      </c>
      <c r="C842" s="1205">
        <v>46204</v>
      </c>
      <c r="E842" s="5" t="s">
        <v>3266</v>
      </c>
      <c r="F842" s="5" t="s">
        <v>5704</v>
      </c>
      <c r="G842" s="5" t="s">
        <v>3155</v>
      </c>
      <c r="H842" s="16" t="s">
        <v>3165</v>
      </c>
      <c r="I842" s="16" t="s">
        <v>4249</v>
      </c>
      <c r="L842" s="5" t="s">
        <v>4246</v>
      </c>
    </row>
  </sheetData>
  <autoFilter ref="A1:N1" xr:uid="{8E33F7CD-6A06-4564-A5AC-445146E5974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4265-3EE0-479B-8B4E-4AAE6357ABF9}">
  <sheetPr codeName="Sheet2"/>
  <dimension ref="A1:F13"/>
  <sheetViews>
    <sheetView showGridLines="0" zoomScaleNormal="100" workbookViewId="0">
      <selection activeCell="A15" sqref="A15:XFD15"/>
    </sheetView>
  </sheetViews>
  <sheetFormatPr defaultRowHeight="16.5" x14ac:dyDescent="0.45"/>
  <cols>
    <col min="1" max="1" width="19" style="16" bestFit="1" customWidth="1"/>
    <col min="2" max="2" width="84.1796875" style="16" bestFit="1" customWidth="1"/>
    <col min="3" max="3" width="11.1796875" style="1211" bestFit="1" customWidth="1"/>
    <col min="4" max="4" width="11.81640625" style="1211" bestFit="1" customWidth="1"/>
    <col min="5" max="5" width="22.7265625" style="5" bestFit="1" customWidth="1"/>
    <col min="6" max="6" width="103.90625" style="5" bestFit="1" customWidth="1"/>
    <col min="7" max="16384" width="8.7265625" style="5"/>
  </cols>
  <sheetData>
    <row r="1" spans="1:6" x14ac:dyDescent="0.45">
      <c r="A1" s="1212" t="s">
        <v>4250</v>
      </c>
      <c r="B1" s="1213" t="s">
        <v>3147</v>
      </c>
      <c r="C1" s="1214" t="s">
        <v>3141</v>
      </c>
      <c r="D1" s="1214" t="s">
        <v>3142</v>
      </c>
      <c r="E1" s="1208" t="s">
        <v>4251</v>
      </c>
      <c r="F1" s="1210" t="s">
        <v>3150</v>
      </c>
    </row>
    <row r="2" spans="1:6" x14ac:dyDescent="0.45">
      <c r="A2" s="16" t="s">
        <v>4252</v>
      </c>
      <c r="B2" s="16" t="s">
        <v>4253</v>
      </c>
      <c r="C2" s="1211">
        <v>41456</v>
      </c>
      <c r="D2" s="1211">
        <v>46203</v>
      </c>
      <c r="E2" s="5" t="s">
        <v>4254</v>
      </c>
      <c r="F2" s="5" t="s">
        <v>4283</v>
      </c>
    </row>
    <row r="3" spans="1:6" x14ac:dyDescent="0.45">
      <c r="A3" s="16" t="s">
        <v>4252</v>
      </c>
      <c r="B3" s="16" t="s">
        <v>4255</v>
      </c>
      <c r="C3" s="1211">
        <v>46204</v>
      </c>
      <c r="E3" s="5" t="s">
        <v>4284</v>
      </c>
      <c r="F3" s="5" t="s">
        <v>4285</v>
      </c>
    </row>
    <row r="4" spans="1:6" x14ac:dyDescent="0.45">
      <c r="A4" s="16" t="s">
        <v>4256</v>
      </c>
      <c r="B4" s="16" t="s">
        <v>4257</v>
      </c>
      <c r="D4" s="1211">
        <v>45838</v>
      </c>
      <c r="E4" s="5" t="s">
        <v>4258</v>
      </c>
      <c r="F4" s="5" t="s">
        <v>4259</v>
      </c>
    </row>
    <row r="5" spans="1:6" x14ac:dyDescent="0.45">
      <c r="A5" s="16" t="s">
        <v>4256</v>
      </c>
      <c r="B5" s="16" t="s">
        <v>4255</v>
      </c>
      <c r="C5" s="1211">
        <v>45839</v>
      </c>
      <c r="E5" s="5" t="s">
        <v>4260</v>
      </c>
      <c r="F5" s="5" t="s">
        <v>4261</v>
      </c>
    </row>
    <row r="6" spans="1:6" x14ac:dyDescent="0.45">
      <c r="A6" s="16" t="s">
        <v>4262</v>
      </c>
      <c r="B6" s="16" t="s">
        <v>4263</v>
      </c>
      <c r="E6" s="5" t="s">
        <v>4264</v>
      </c>
      <c r="F6" s="5" t="s">
        <v>4265</v>
      </c>
    </row>
    <row r="7" spans="1:6" x14ac:dyDescent="0.45">
      <c r="A7" s="16" t="s">
        <v>4266</v>
      </c>
      <c r="B7" s="16" t="s">
        <v>4267</v>
      </c>
      <c r="E7" s="5" t="s">
        <v>4264</v>
      </c>
      <c r="F7" s="5" t="s">
        <v>4268</v>
      </c>
    </row>
    <row r="8" spans="1:6" x14ac:dyDescent="0.45">
      <c r="A8" s="16" t="s">
        <v>4269</v>
      </c>
      <c r="B8" s="16" t="s">
        <v>4270</v>
      </c>
      <c r="C8" s="1211">
        <v>39814</v>
      </c>
      <c r="D8" s="1211">
        <v>46022</v>
      </c>
      <c r="E8" s="5" t="s">
        <v>4271</v>
      </c>
      <c r="F8" s="5" t="s">
        <v>4272</v>
      </c>
    </row>
    <row r="9" spans="1:6" x14ac:dyDescent="0.45">
      <c r="A9" s="16" t="s">
        <v>4269</v>
      </c>
      <c r="B9" s="16" t="s">
        <v>4273</v>
      </c>
      <c r="C9" s="1211">
        <v>46023</v>
      </c>
      <c r="E9" s="5" t="s">
        <v>4274</v>
      </c>
      <c r="F9" s="5" t="s">
        <v>4275</v>
      </c>
    </row>
    <row r="10" spans="1:6" x14ac:dyDescent="0.45">
      <c r="A10" s="16" t="s">
        <v>4474</v>
      </c>
      <c r="B10" s="16" t="s">
        <v>4475</v>
      </c>
      <c r="E10" s="5" t="s">
        <v>4476</v>
      </c>
      <c r="F10" s="5" t="s">
        <v>4477</v>
      </c>
    </row>
    <row r="11" spans="1:6" x14ac:dyDescent="0.45">
      <c r="A11" s="16" t="s">
        <v>5757</v>
      </c>
      <c r="B11" s="1206" t="s">
        <v>4652</v>
      </c>
      <c r="E11" s="5" t="s">
        <v>5758</v>
      </c>
      <c r="F11" s="5" t="s">
        <v>5759</v>
      </c>
    </row>
    <row r="12" spans="1:6" x14ac:dyDescent="0.45">
      <c r="A12" s="16" t="s">
        <v>5760</v>
      </c>
      <c r="B12" s="1206">
        <v>10</v>
      </c>
      <c r="E12" s="5" t="s">
        <v>5758</v>
      </c>
      <c r="F12" s="5" t="s">
        <v>5761</v>
      </c>
    </row>
    <row r="13" spans="1:6" x14ac:dyDescent="0.45">
      <c r="A13" s="16" t="s">
        <v>5762</v>
      </c>
      <c r="B13" s="1206">
        <v>5.0000000000000002E-5</v>
      </c>
      <c r="E13" s="5" t="s">
        <v>5758</v>
      </c>
      <c r="F13" s="5" t="s">
        <v>5763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3455-1E80-4897-8379-11D941CEBF82}">
  <sheetPr codeName="Sheet5"/>
  <dimension ref="A1:K99"/>
  <sheetViews>
    <sheetView showGridLines="0" workbookViewId="0"/>
  </sheetViews>
  <sheetFormatPr defaultRowHeight="14" x14ac:dyDescent="0.3"/>
  <sheetData>
    <row r="1" spans="1:11" x14ac:dyDescent="0.3">
      <c r="A1" s="364" t="s">
        <v>2389</v>
      </c>
      <c r="B1" s="364" t="s">
        <v>4287</v>
      </c>
      <c r="C1" s="364" t="s">
        <v>4288</v>
      </c>
      <c r="D1" s="364" t="s">
        <v>4289</v>
      </c>
      <c r="E1" s="364" t="s">
        <v>4290</v>
      </c>
      <c r="F1" s="364" t="s">
        <v>4291</v>
      </c>
      <c r="G1" s="364" t="s">
        <v>4292</v>
      </c>
      <c r="H1" s="364" t="s">
        <v>4293</v>
      </c>
      <c r="J1" t="s">
        <v>4348</v>
      </c>
      <c r="K1" t="s">
        <v>4349</v>
      </c>
    </row>
    <row r="2" spans="1:11" x14ac:dyDescent="0.3">
      <c r="A2" t="s">
        <v>1865</v>
      </c>
      <c r="B2" t="s">
        <v>4294</v>
      </c>
      <c r="C2" s="365">
        <v>5</v>
      </c>
      <c r="D2" t="s">
        <v>4295</v>
      </c>
      <c r="E2">
        <v>1</v>
      </c>
      <c r="F2" t="s">
        <v>15</v>
      </c>
      <c r="J2" t="s">
        <v>4350</v>
      </c>
      <c r="K2" t="s">
        <v>4351</v>
      </c>
    </row>
    <row r="3" spans="1:11" x14ac:dyDescent="0.3">
      <c r="A3" t="s">
        <v>1865</v>
      </c>
      <c r="B3" t="s">
        <v>4294</v>
      </c>
      <c r="C3" s="365">
        <v>9</v>
      </c>
      <c r="D3" t="s">
        <v>4296</v>
      </c>
      <c r="F3" t="s">
        <v>19</v>
      </c>
      <c r="J3" t="s">
        <v>4352</v>
      </c>
      <c r="K3" t="s">
        <v>4353</v>
      </c>
    </row>
    <row r="4" spans="1:11" x14ac:dyDescent="0.3">
      <c r="A4" t="s">
        <v>1865</v>
      </c>
      <c r="B4" t="s">
        <v>4294</v>
      </c>
      <c r="C4" s="365">
        <v>10</v>
      </c>
      <c r="D4" t="s">
        <v>4297</v>
      </c>
      <c r="F4" t="s">
        <v>20</v>
      </c>
      <c r="H4" t="s">
        <v>4298</v>
      </c>
      <c r="J4" t="s">
        <v>4354</v>
      </c>
      <c r="K4" t="s">
        <v>4355</v>
      </c>
    </row>
    <row r="5" spans="1:11" x14ac:dyDescent="0.3">
      <c r="A5" t="s">
        <v>1865</v>
      </c>
      <c r="B5" t="s">
        <v>4294</v>
      </c>
      <c r="C5" s="365">
        <v>11</v>
      </c>
      <c r="D5" t="s">
        <v>4296</v>
      </c>
      <c r="F5" t="s">
        <v>4299</v>
      </c>
      <c r="J5" t="s">
        <v>4356</v>
      </c>
      <c r="K5" t="s">
        <v>4357</v>
      </c>
    </row>
    <row r="6" spans="1:11" x14ac:dyDescent="0.3">
      <c r="A6" t="s">
        <v>1865</v>
      </c>
      <c r="B6" t="s">
        <v>4294</v>
      </c>
      <c r="C6" s="365">
        <v>13</v>
      </c>
      <c r="D6" t="s">
        <v>4300</v>
      </c>
      <c r="F6" t="s">
        <v>4301</v>
      </c>
      <c r="J6" t="s">
        <v>4358</v>
      </c>
      <c r="K6" t="s">
        <v>4359</v>
      </c>
    </row>
    <row r="7" spans="1:11" x14ac:dyDescent="0.3">
      <c r="A7" t="s">
        <v>1865</v>
      </c>
      <c r="B7" t="s">
        <v>4294</v>
      </c>
      <c r="C7" s="365">
        <v>14</v>
      </c>
      <c r="D7" t="s">
        <v>4300</v>
      </c>
      <c r="F7" t="s">
        <v>4302</v>
      </c>
      <c r="J7" t="s">
        <v>4360</v>
      </c>
      <c r="K7" t="s">
        <v>4361</v>
      </c>
    </row>
    <row r="8" spans="1:11" x14ac:dyDescent="0.3">
      <c r="A8" t="s">
        <v>1865</v>
      </c>
      <c r="B8" t="s">
        <v>4294</v>
      </c>
      <c r="C8" s="365">
        <v>15</v>
      </c>
      <c r="D8" t="s">
        <v>4300</v>
      </c>
      <c r="F8" t="s">
        <v>4303</v>
      </c>
      <c r="J8" t="s">
        <v>4362</v>
      </c>
      <c r="K8" t="s">
        <v>4363</v>
      </c>
    </row>
    <row r="9" spans="1:11" x14ac:dyDescent="0.3">
      <c r="A9" t="s">
        <v>1865</v>
      </c>
      <c r="B9" t="s">
        <v>4294</v>
      </c>
      <c r="C9" s="365">
        <v>16</v>
      </c>
      <c r="D9" t="s">
        <v>4300</v>
      </c>
      <c r="F9" t="s">
        <v>4304</v>
      </c>
      <c r="J9" t="s">
        <v>4364</v>
      </c>
      <c r="K9" t="s">
        <v>4365</v>
      </c>
    </row>
    <row r="10" spans="1:11" x14ac:dyDescent="0.3">
      <c r="A10" t="s">
        <v>1865</v>
      </c>
      <c r="B10" t="s">
        <v>4294</v>
      </c>
      <c r="C10" s="365">
        <v>17</v>
      </c>
      <c r="D10" t="s">
        <v>4305</v>
      </c>
      <c r="E10">
        <v>2</v>
      </c>
      <c r="F10" t="s">
        <v>32</v>
      </c>
      <c r="J10" t="s">
        <v>4366</v>
      </c>
      <c r="K10" t="s">
        <v>4367</v>
      </c>
    </row>
    <row r="11" spans="1:11" x14ac:dyDescent="0.3">
      <c r="A11" t="s">
        <v>1864</v>
      </c>
      <c r="B11" t="s">
        <v>4306</v>
      </c>
      <c r="C11" s="365">
        <v>5</v>
      </c>
      <c r="D11" t="s">
        <v>4295</v>
      </c>
      <c r="E11">
        <v>1</v>
      </c>
      <c r="F11" t="s">
        <v>15</v>
      </c>
      <c r="J11" t="s">
        <v>4368</v>
      </c>
      <c r="K11" t="s">
        <v>4369</v>
      </c>
    </row>
    <row r="12" spans="1:11" x14ac:dyDescent="0.3">
      <c r="A12" t="s">
        <v>1864</v>
      </c>
      <c r="B12" t="s">
        <v>4306</v>
      </c>
      <c r="C12" s="365">
        <v>9</v>
      </c>
      <c r="D12" t="s">
        <v>4296</v>
      </c>
      <c r="F12" t="s">
        <v>4307</v>
      </c>
      <c r="J12" t="s">
        <v>4370</v>
      </c>
      <c r="K12" t="s">
        <v>4371</v>
      </c>
    </row>
    <row r="13" spans="1:11" x14ac:dyDescent="0.3">
      <c r="A13" t="s">
        <v>1864</v>
      </c>
      <c r="B13" t="s">
        <v>4306</v>
      </c>
      <c r="C13" s="365">
        <v>10</v>
      </c>
      <c r="D13" t="s">
        <v>4297</v>
      </c>
      <c r="F13" t="s">
        <v>20</v>
      </c>
      <c r="H13" t="s">
        <v>4298</v>
      </c>
      <c r="J13" t="s">
        <v>4372</v>
      </c>
      <c r="K13" t="s">
        <v>4373</v>
      </c>
    </row>
    <row r="14" spans="1:11" x14ac:dyDescent="0.3">
      <c r="A14" t="s">
        <v>1864</v>
      </c>
      <c r="B14" t="s">
        <v>4306</v>
      </c>
      <c r="C14" s="365">
        <v>11</v>
      </c>
      <c r="D14" t="s">
        <v>4296</v>
      </c>
      <c r="F14" t="s">
        <v>4299</v>
      </c>
      <c r="J14" t="s">
        <v>4374</v>
      </c>
      <c r="K14" t="s">
        <v>4375</v>
      </c>
    </row>
    <row r="15" spans="1:11" x14ac:dyDescent="0.3">
      <c r="A15" t="s">
        <v>1864</v>
      </c>
      <c r="B15" t="s">
        <v>4306</v>
      </c>
      <c r="C15" s="365">
        <v>13</v>
      </c>
      <c r="D15" t="s">
        <v>4300</v>
      </c>
      <c r="F15" t="s">
        <v>4301</v>
      </c>
      <c r="J15" t="s">
        <v>4376</v>
      </c>
      <c r="K15" t="s">
        <v>4377</v>
      </c>
    </row>
    <row r="16" spans="1:11" ht="140" x14ac:dyDescent="0.3">
      <c r="A16" t="s">
        <v>1864</v>
      </c>
      <c r="B16" t="s">
        <v>4306</v>
      </c>
      <c r="C16" s="365">
        <v>14</v>
      </c>
      <c r="D16" t="s">
        <v>4300</v>
      </c>
      <c r="F16" t="s">
        <v>4302</v>
      </c>
      <c r="J16" t="s">
        <v>4378</v>
      </c>
      <c r="K16" s="366" t="s">
        <v>4379</v>
      </c>
    </row>
    <row r="17" spans="1:11" x14ac:dyDescent="0.3">
      <c r="A17" t="s">
        <v>1864</v>
      </c>
      <c r="B17" t="s">
        <v>4306</v>
      </c>
      <c r="C17" s="365">
        <v>15</v>
      </c>
      <c r="D17" t="s">
        <v>4300</v>
      </c>
      <c r="F17" t="s">
        <v>4303</v>
      </c>
      <c r="J17" t="s">
        <v>4380</v>
      </c>
      <c r="K17" t="s">
        <v>4381</v>
      </c>
    </row>
    <row r="18" spans="1:11" x14ac:dyDescent="0.3">
      <c r="A18" t="s">
        <v>1864</v>
      </c>
      <c r="B18" t="s">
        <v>4306</v>
      </c>
      <c r="C18" s="365">
        <v>16</v>
      </c>
      <c r="D18" t="s">
        <v>4300</v>
      </c>
      <c r="F18" t="s">
        <v>4304</v>
      </c>
      <c r="J18" t="s">
        <v>4382</v>
      </c>
      <c r="K18" t="s">
        <v>4383</v>
      </c>
    </row>
    <row r="19" spans="1:11" x14ac:dyDescent="0.3">
      <c r="A19" t="s">
        <v>1864</v>
      </c>
      <c r="B19" t="s">
        <v>4306</v>
      </c>
      <c r="C19" s="365">
        <v>17</v>
      </c>
      <c r="D19" t="s">
        <v>4305</v>
      </c>
      <c r="E19">
        <v>2</v>
      </c>
      <c r="F19" t="s">
        <v>51</v>
      </c>
      <c r="J19" t="s">
        <v>4389</v>
      </c>
      <c r="K19" t="s">
        <v>4390</v>
      </c>
    </row>
    <row r="20" spans="1:11" ht="182" x14ac:dyDescent="0.3">
      <c r="A20" t="s">
        <v>1864</v>
      </c>
      <c r="B20" t="s">
        <v>4306</v>
      </c>
      <c r="C20" s="365">
        <v>19</v>
      </c>
      <c r="D20" t="s">
        <v>4305</v>
      </c>
      <c r="F20" t="s">
        <v>835</v>
      </c>
      <c r="J20" t="s">
        <v>4391</v>
      </c>
      <c r="K20" s="366" t="s">
        <v>4392</v>
      </c>
    </row>
    <row r="21" spans="1:11" x14ac:dyDescent="0.3">
      <c r="A21" t="s">
        <v>4308</v>
      </c>
      <c r="B21" t="s">
        <v>4309</v>
      </c>
      <c r="C21" s="365">
        <v>2</v>
      </c>
      <c r="D21" t="s">
        <v>4295</v>
      </c>
      <c r="E21">
        <v>1</v>
      </c>
      <c r="F21" t="s">
        <v>63</v>
      </c>
    </row>
    <row r="22" spans="1:11" x14ac:dyDescent="0.3">
      <c r="A22" t="s">
        <v>4308</v>
      </c>
      <c r="B22" t="s">
        <v>4309</v>
      </c>
      <c r="C22" s="365">
        <v>6</v>
      </c>
      <c r="D22" t="s">
        <v>4296</v>
      </c>
      <c r="F22" t="s">
        <v>246</v>
      </c>
    </row>
    <row r="23" spans="1:11" x14ac:dyDescent="0.3">
      <c r="A23" t="s">
        <v>4308</v>
      </c>
      <c r="B23" t="s">
        <v>4309</v>
      </c>
      <c r="C23" s="365">
        <v>8</v>
      </c>
      <c r="D23" t="s">
        <v>4300</v>
      </c>
      <c r="F23" t="s">
        <v>1835</v>
      </c>
    </row>
    <row r="24" spans="1:11" x14ac:dyDescent="0.3">
      <c r="A24" t="s">
        <v>4308</v>
      </c>
      <c r="B24" t="s">
        <v>4309</v>
      </c>
      <c r="C24" s="365">
        <v>9</v>
      </c>
      <c r="D24" t="s">
        <v>4300</v>
      </c>
      <c r="F24" t="s">
        <v>1836</v>
      </c>
    </row>
    <row r="25" spans="1:11" x14ac:dyDescent="0.3">
      <c r="A25" t="s">
        <v>4308</v>
      </c>
      <c r="B25" t="s">
        <v>4309</v>
      </c>
      <c r="C25" s="365">
        <v>10</v>
      </c>
      <c r="D25" t="s">
        <v>4305</v>
      </c>
      <c r="E25">
        <v>2</v>
      </c>
      <c r="F25" t="s">
        <v>32</v>
      </c>
    </row>
    <row r="26" spans="1:11" x14ac:dyDescent="0.3">
      <c r="A26" t="s">
        <v>3521</v>
      </c>
      <c r="B26" t="s">
        <v>4310</v>
      </c>
      <c r="C26" s="365">
        <v>2</v>
      </c>
      <c r="D26" t="s">
        <v>4295</v>
      </c>
      <c r="E26">
        <v>1</v>
      </c>
      <c r="F26" t="s">
        <v>63</v>
      </c>
    </row>
    <row r="27" spans="1:11" x14ac:dyDescent="0.3">
      <c r="A27" t="s">
        <v>3521</v>
      </c>
      <c r="B27" t="s">
        <v>4310</v>
      </c>
      <c r="C27" s="365">
        <v>6</v>
      </c>
      <c r="D27" t="s">
        <v>4296</v>
      </c>
      <c r="F27" t="s">
        <v>246</v>
      </c>
    </row>
    <row r="28" spans="1:11" x14ac:dyDescent="0.3">
      <c r="A28" t="s">
        <v>3521</v>
      </c>
      <c r="B28" t="s">
        <v>4310</v>
      </c>
      <c r="C28" s="365">
        <v>8</v>
      </c>
      <c r="D28" t="s">
        <v>4300</v>
      </c>
      <c r="F28" t="s">
        <v>1835</v>
      </c>
    </row>
    <row r="29" spans="1:11" x14ac:dyDescent="0.3">
      <c r="A29" t="s">
        <v>3521</v>
      </c>
      <c r="B29" t="s">
        <v>4310</v>
      </c>
      <c r="C29" s="365">
        <v>9</v>
      </c>
      <c r="D29" t="s">
        <v>4300</v>
      </c>
      <c r="F29" t="s">
        <v>1836</v>
      </c>
    </row>
    <row r="30" spans="1:11" x14ac:dyDescent="0.3">
      <c r="A30" t="s">
        <v>3521</v>
      </c>
      <c r="B30" t="s">
        <v>4310</v>
      </c>
      <c r="C30" s="365">
        <v>10</v>
      </c>
      <c r="D30" t="s">
        <v>4305</v>
      </c>
      <c r="E30">
        <v>2</v>
      </c>
      <c r="F30" t="s">
        <v>32</v>
      </c>
    </row>
    <row r="31" spans="1:11" x14ac:dyDescent="0.3">
      <c r="A31" t="s">
        <v>3595</v>
      </c>
      <c r="B31" t="s">
        <v>4311</v>
      </c>
      <c r="C31" s="365">
        <v>2</v>
      </c>
      <c r="D31" t="s">
        <v>4295</v>
      </c>
      <c r="E31">
        <v>1</v>
      </c>
      <c r="F31" t="s">
        <v>15</v>
      </c>
    </row>
    <row r="32" spans="1:11" x14ac:dyDescent="0.3">
      <c r="A32" t="s">
        <v>3595</v>
      </c>
      <c r="B32" t="s">
        <v>4311</v>
      </c>
      <c r="C32" s="365">
        <v>4</v>
      </c>
      <c r="D32" t="s">
        <v>4296</v>
      </c>
      <c r="F32" t="s">
        <v>695</v>
      </c>
    </row>
    <row r="33" spans="1:6" x14ac:dyDescent="0.3">
      <c r="A33" t="s">
        <v>3595</v>
      </c>
      <c r="B33" t="s">
        <v>4311</v>
      </c>
      <c r="C33" s="365">
        <v>5</v>
      </c>
      <c r="D33" t="s">
        <v>4296</v>
      </c>
      <c r="F33" t="s">
        <v>4299</v>
      </c>
    </row>
    <row r="34" spans="1:6" x14ac:dyDescent="0.3">
      <c r="A34" t="s">
        <v>3595</v>
      </c>
      <c r="B34" t="s">
        <v>4311</v>
      </c>
      <c r="C34" s="365">
        <v>6</v>
      </c>
      <c r="D34" t="s">
        <v>4300</v>
      </c>
      <c r="F34" t="s">
        <v>4301</v>
      </c>
    </row>
    <row r="35" spans="1:6" x14ac:dyDescent="0.3">
      <c r="A35" t="s">
        <v>3595</v>
      </c>
      <c r="B35" t="s">
        <v>4311</v>
      </c>
      <c r="C35" s="365">
        <v>7</v>
      </c>
      <c r="D35" t="s">
        <v>4300</v>
      </c>
      <c r="F35" t="s">
        <v>4302</v>
      </c>
    </row>
    <row r="36" spans="1:6" x14ac:dyDescent="0.3">
      <c r="A36" t="s">
        <v>3595</v>
      </c>
      <c r="B36" t="s">
        <v>4311</v>
      </c>
      <c r="C36" s="365">
        <v>8</v>
      </c>
      <c r="D36" t="s">
        <v>4300</v>
      </c>
      <c r="F36" t="s">
        <v>4303</v>
      </c>
    </row>
    <row r="37" spans="1:6" x14ac:dyDescent="0.3">
      <c r="A37" t="s">
        <v>3595</v>
      </c>
      <c r="B37" t="s">
        <v>4311</v>
      </c>
      <c r="C37" s="365">
        <v>9</v>
      </c>
      <c r="D37" t="s">
        <v>4300</v>
      </c>
      <c r="F37" t="s">
        <v>4304</v>
      </c>
    </row>
    <row r="38" spans="1:6" x14ac:dyDescent="0.3">
      <c r="A38" t="s">
        <v>3595</v>
      </c>
      <c r="B38" t="s">
        <v>4311</v>
      </c>
      <c r="C38" s="365">
        <v>10</v>
      </c>
      <c r="D38" t="s">
        <v>4305</v>
      </c>
      <c r="E38">
        <v>1</v>
      </c>
      <c r="F38" t="s">
        <v>32</v>
      </c>
    </row>
    <row r="39" spans="1:6" x14ac:dyDescent="0.3">
      <c r="A39" t="s">
        <v>3524</v>
      </c>
      <c r="B39" t="s">
        <v>4312</v>
      </c>
      <c r="C39" s="365">
        <v>4</v>
      </c>
      <c r="D39" t="s">
        <v>4296</v>
      </c>
      <c r="F39" t="s">
        <v>4313</v>
      </c>
    </row>
    <row r="40" spans="1:6" x14ac:dyDescent="0.3">
      <c r="A40" t="s">
        <v>3524</v>
      </c>
      <c r="B40" t="s">
        <v>4312</v>
      </c>
      <c r="C40" s="365">
        <v>5</v>
      </c>
      <c r="D40" t="s">
        <v>4296</v>
      </c>
      <c r="F40" t="s">
        <v>4314</v>
      </c>
    </row>
    <row r="41" spans="1:6" x14ac:dyDescent="0.3">
      <c r="A41" t="s">
        <v>3524</v>
      </c>
      <c r="B41" t="s">
        <v>4315</v>
      </c>
      <c r="C41" s="365">
        <v>4</v>
      </c>
      <c r="D41" t="s">
        <v>4296</v>
      </c>
      <c r="F41" t="s">
        <v>4316</v>
      </c>
    </row>
    <row r="42" spans="1:6" x14ac:dyDescent="0.3">
      <c r="A42" t="s">
        <v>3524</v>
      </c>
      <c r="B42" t="s">
        <v>4315</v>
      </c>
      <c r="C42" s="365">
        <v>5</v>
      </c>
      <c r="D42" t="s">
        <v>4296</v>
      </c>
      <c r="F42" t="s">
        <v>4317</v>
      </c>
    </row>
    <row r="43" spans="1:6" x14ac:dyDescent="0.3">
      <c r="A43" t="s">
        <v>3537</v>
      </c>
      <c r="B43" t="s">
        <v>4318</v>
      </c>
      <c r="C43" s="365">
        <v>4</v>
      </c>
      <c r="D43" t="s">
        <v>4319</v>
      </c>
      <c r="F43" t="s">
        <v>4320</v>
      </c>
    </row>
    <row r="44" spans="1:6" x14ac:dyDescent="0.3">
      <c r="A44" t="s">
        <v>3537</v>
      </c>
      <c r="B44" t="s">
        <v>4318</v>
      </c>
      <c r="C44" s="365">
        <v>5</v>
      </c>
      <c r="D44" t="s">
        <v>4296</v>
      </c>
      <c r="F44" t="s">
        <v>4321</v>
      </c>
    </row>
    <row r="45" spans="1:6" x14ac:dyDescent="0.3">
      <c r="A45" t="s">
        <v>3537</v>
      </c>
      <c r="B45" t="s">
        <v>4318</v>
      </c>
      <c r="C45" s="365">
        <v>6</v>
      </c>
      <c r="D45" t="s">
        <v>4296</v>
      </c>
      <c r="F45" t="s">
        <v>4322</v>
      </c>
    </row>
    <row r="46" spans="1:6" x14ac:dyDescent="0.3">
      <c r="A46" t="s">
        <v>3519</v>
      </c>
      <c r="B46" t="s">
        <v>4323</v>
      </c>
      <c r="C46" s="365">
        <v>1</v>
      </c>
      <c r="D46" t="s">
        <v>4305</v>
      </c>
      <c r="E46">
        <v>1</v>
      </c>
      <c r="F46" t="s">
        <v>32</v>
      </c>
    </row>
    <row r="47" spans="1:6" x14ac:dyDescent="0.3">
      <c r="A47" t="s">
        <v>3519</v>
      </c>
      <c r="B47" t="s">
        <v>4323</v>
      </c>
      <c r="C47" s="365">
        <v>3</v>
      </c>
      <c r="D47" t="s">
        <v>4295</v>
      </c>
      <c r="E47">
        <v>1</v>
      </c>
      <c r="F47" t="s">
        <v>15</v>
      </c>
    </row>
    <row r="48" spans="1:6" x14ac:dyDescent="0.3">
      <c r="A48" t="s">
        <v>3519</v>
      </c>
      <c r="B48" t="s">
        <v>4323</v>
      </c>
      <c r="C48" s="365">
        <v>7</v>
      </c>
      <c r="D48" t="s">
        <v>4319</v>
      </c>
      <c r="F48" t="s">
        <v>230</v>
      </c>
    </row>
    <row r="49" spans="1:8" x14ac:dyDescent="0.3">
      <c r="A49" t="s">
        <v>3519</v>
      </c>
      <c r="B49" t="s">
        <v>4323</v>
      </c>
      <c r="C49" s="365">
        <v>8</v>
      </c>
      <c r="D49" t="s">
        <v>4296</v>
      </c>
      <c r="F49" t="s">
        <v>231</v>
      </c>
    </row>
    <row r="50" spans="1:8" x14ac:dyDescent="0.3">
      <c r="A50" t="s">
        <v>3519</v>
      </c>
      <c r="B50" t="s">
        <v>4323</v>
      </c>
      <c r="C50" s="365">
        <v>9</v>
      </c>
      <c r="D50" t="s">
        <v>4296</v>
      </c>
      <c r="F50" t="s">
        <v>19</v>
      </c>
    </row>
    <row r="51" spans="1:8" x14ac:dyDescent="0.3">
      <c r="A51" t="s">
        <v>3516</v>
      </c>
      <c r="B51" t="s">
        <v>4324</v>
      </c>
      <c r="C51" s="365">
        <v>1</v>
      </c>
      <c r="D51" t="s">
        <v>4305</v>
      </c>
      <c r="E51">
        <v>1</v>
      </c>
      <c r="F51" t="s">
        <v>32</v>
      </c>
    </row>
    <row r="52" spans="1:8" x14ac:dyDescent="0.3">
      <c r="A52" t="s">
        <v>3516</v>
      </c>
      <c r="B52" t="s">
        <v>4324</v>
      </c>
      <c r="C52" s="365">
        <v>3</v>
      </c>
      <c r="D52" t="s">
        <v>4295</v>
      </c>
      <c r="E52">
        <v>1</v>
      </c>
      <c r="F52" t="s">
        <v>15</v>
      </c>
    </row>
    <row r="53" spans="1:8" x14ac:dyDescent="0.3">
      <c r="A53" t="s">
        <v>3516</v>
      </c>
      <c r="B53" t="s">
        <v>4324</v>
      </c>
      <c r="C53" s="365">
        <v>7</v>
      </c>
      <c r="D53" t="s">
        <v>4319</v>
      </c>
      <c r="F53" t="s">
        <v>230</v>
      </c>
    </row>
    <row r="54" spans="1:8" x14ac:dyDescent="0.3">
      <c r="A54" t="s">
        <v>3516</v>
      </c>
      <c r="B54" t="s">
        <v>4324</v>
      </c>
      <c r="C54" s="365">
        <v>8</v>
      </c>
      <c r="D54" t="s">
        <v>4296</v>
      </c>
      <c r="F54" t="s">
        <v>231</v>
      </c>
    </row>
    <row r="55" spans="1:8" x14ac:dyDescent="0.3">
      <c r="A55" t="s">
        <v>3516</v>
      </c>
      <c r="B55" t="s">
        <v>4324</v>
      </c>
      <c r="C55" s="365">
        <v>9</v>
      </c>
      <c r="D55" t="s">
        <v>4296</v>
      </c>
      <c r="F55" t="s">
        <v>19</v>
      </c>
    </row>
    <row r="56" spans="1:8" x14ac:dyDescent="0.3">
      <c r="A56" t="s">
        <v>3516</v>
      </c>
      <c r="B56" t="s">
        <v>4324</v>
      </c>
      <c r="C56" s="365">
        <v>16</v>
      </c>
      <c r="D56" t="s">
        <v>4296</v>
      </c>
      <c r="F56" t="s">
        <v>1861</v>
      </c>
    </row>
    <row r="57" spans="1:8" x14ac:dyDescent="0.3">
      <c r="A57" t="s">
        <v>4325</v>
      </c>
      <c r="B57" t="s">
        <v>4326</v>
      </c>
      <c r="C57" s="365">
        <v>6</v>
      </c>
      <c r="D57" t="s">
        <v>4295</v>
      </c>
      <c r="F57" t="s">
        <v>4327</v>
      </c>
    </row>
    <row r="58" spans="1:8" x14ac:dyDescent="0.3">
      <c r="A58" t="s">
        <v>4325</v>
      </c>
      <c r="B58" t="s">
        <v>4326</v>
      </c>
      <c r="C58" s="365">
        <v>15</v>
      </c>
      <c r="D58" t="s">
        <v>4296</v>
      </c>
      <c r="F58" t="s">
        <v>4328</v>
      </c>
    </row>
    <row r="59" spans="1:8" x14ac:dyDescent="0.3">
      <c r="A59" t="s">
        <v>4325</v>
      </c>
      <c r="B59" t="s">
        <v>4326</v>
      </c>
      <c r="C59" s="365">
        <v>16</v>
      </c>
      <c r="D59" t="s">
        <v>4296</v>
      </c>
      <c r="F59" t="s">
        <v>4329</v>
      </c>
    </row>
    <row r="60" spans="1:8" x14ac:dyDescent="0.3">
      <c r="A60" t="s">
        <v>4325</v>
      </c>
      <c r="B60" t="s">
        <v>4326</v>
      </c>
      <c r="C60" s="365">
        <v>19</v>
      </c>
      <c r="D60" t="s">
        <v>4295</v>
      </c>
      <c r="F60" t="s">
        <v>4330</v>
      </c>
    </row>
    <row r="61" spans="1:8" x14ac:dyDescent="0.3">
      <c r="A61" t="s">
        <v>4325</v>
      </c>
      <c r="B61" t="s">
        <v>4326</v>
      </c>
      <c r="C61" s="365">
        <v>20</v>
      </c>
      <c r="D61" t="s">
        <v>4295</v>
      </c>
      <c r="F61" t="s">
        <v>4331</v>
      </c>
    </row>
    <row r="62" spans="1:8" x14ac:dyDescent="0.3">
      <c r="A62" t="s">
        <v>4325</v>
      </c>
      <c r="B62" t="s">
        <v>6006</v>
      </c>
      <c r="C62" s="365">
        <v>1</v>
      </c>
      <c r="D62" t="s">
        <v>4296</v>
      </c>
      <c r="F62" t="s">
        <v>6007</v>
      </c>
      <c r="H62" t="s">
        <v>6008</v>
      </c>
    </row>
    <row r="63" spans="1:8" x14ac:dyDescent="0.3">
      <c r="A63" t="s">
        <v>4325</v>
      </c>
      <c r="B63" t="s">
        <v>6009</v>
      </c>
      <c r="C63" s="365">
        <v>1</v>
      </c>
      <c r="D63" t="s">
        <v>4296</v>
      </c>
      <c r="F63" t="s">
        <v>6010</v>
      </c>
      <c r="H63" t="s">
        <v>6011</v>
      </c>
    </row>
    <row r="64" spans="1:8" x14ac:dyDescent="0.3">
      <c r="A64" t="s">
        <v>4325</v>
      </c>
      <c r="B64" t="s">
        <v>6009</v>
      </c>
      <c r="C64" s="365">
        <v>2</v>
      </c>
      <c r="D64" t="s">
        <v>4305</v>
      </c>
      <c r="F64" t="s">
        <v>1723</v>
      </c>
      <c r="H64" t="s">
        <v>6011</v>
      </c>
    </row>
    <row r="65" spans="1:8" x14ac:dyDescent="0.3">
      <c r="C65" s="365"/>
    </row>
    <row r="66" spans="1:8" x14ac:dyDescent="0.3">
      <c r="C66" s="365"/>
    </row>
    <row r="67" spans="1:8" x14ac:dyDescent="0.3">
      <c r="C67" s="365"/>
    </row>
    <row r="68" spans="1:8" x14ac:dyDescent="0.3">
      <c r="C68" s="365"/>
    </row>
    <row r="69" spans="1:8" x14ac:dyDescent="0.3">
      <c r="A69" t="s">
        <v>3528</v>
      </c>
      <c r="B69" t="s">
        <v>4332</v>
      </c>
      <c r="C69" s="365">
        <v>4</v>
      </c>
      <c r="D69" t="s">
        <v>4295</v>
      </c>
      <c r="F69" t="s">
        <v>15</v>
      </c>
    </row>
    <row r="70" spans="1:8" x14ac:dyDescent="0.3">
      <c r="A70" t="s">
        <v>3528</v>
      </c>
      <c r="B70" t="s">
        <v>4332</v>
      </c>
      <c r="C70" s="365">
        <v>6</v>
      </c>
      <c r="D70" t="s">
        <v>4295</v>
      </c>
      <c r="F70" t="s">
        <v>698</v>
      </c>
      <c r="H70" t="s">
        <v>3170</v>
      </c>
    </row>
    <row r="71" spans="1:8" x14ac:dyDescent="0.3">
      <c r="A71" t="s">
        <v>3528</v>
      </c>
      <c r="B71" t="s">
        <v>4332</v>
      </c>
      <c r="C71" s="365">
        <v>7</v>
      </c>
      <c r="D71" t="s">
        <v>4295</v>
      </c>
      <c r="F71" t="s">
        <v>4333</v>
      </c>
      <c r="H71" t="s">
        <v>3170</v>
      </c>
    </row>
    <row r="72" spans="1:8" x14ac:dyDescent="0.3">
      <c r="A72" t="s">
        <v>3528</v>
      </c>
      <c r="B72" t="s">
        <v>4332</v>
      </c>
      <c r="C72" s="365">
        <v>8</v>
      </c>
      <c r="D72" t="s">
        <v>4296</v>
      </c>
      <c r="F72" t="s">
        <v>699</v>
      </c>
    </row>
    <row r="73" spans="1:8" x14ac:dyDescent="0.3">
      <c r="A73" t="s">
        <v>3528</v>
      </c>
      <c r="B73" t="s">
        <v>4332</v>
      </c>
      <c r="C73" s="365">
        <v>9</v>
      </c>
      <c r="D73" t="s">
        <v>4319</v>
      </c>
      <c r="F73" t="s">
        <v>4334</v>
      </c>
    </row>
    <row r="74" spans="1:8" x14ac:dyDescent="0.3">
      <c r="A74" t="s">
        <v>3528</v>
      </c>
      <c r="B74" t="s">
        <v>4332</v>
      </c>
      <c r="C74" s="365">
        <v>10</v>
      </c>
      <c r="D74" t="s">
        <v>4296</v>
      </c>
      <c r="F74" t="s">
        <v>4335</v>
      </c>
    </row>
    <row r="75" spans="1:8" x14ac:dyDescent="0.3">
      <c r="A75" t="s">
        <v>3528</v>
      </c>
      <c r="B75" t="s">
        <v>4332</v>
      </c>
      <c r="C75" s="365">
        <v>12</v>
      </c>
      <c r="D75" t="s">
        <v>4305</v>
      </c>
      <c r="F75" t="s">
        <v>835</v>
      </c>
    </row>
    <row r="76" spans="1:8" x14ac:dyDescent="0.3">
      <c r="A76" t="s">
        <v>3528</v>
      </c>
      <c r="B76" t="s">
        <v>4332</v>
      </c>
      <c r="C76" s="365">
        <v>13</v>
      </c>
      <c r="D76" t="s">
        <v>4305</v>
      </c>
      <c r="F76" t="s">
        <v>4336</v>
      </c>
    </row>
    <row r="77" spans="1:8" x14ac:dyDescent="0.3">
      <c r="A77" t="s">
        <v>3528</v>
      </c>
      <c r="B77" t="s">
        <v>4332</v>
      </c>
      <c r="C77" s="365">
        <v>14</v>
      </c>
      <c r="D77" t="s">
        <v>4305</v>
      </c>
      <c r="F77" t="s">
        <v>4337</v>
      </c>
    </row>
    <row r="78" spans="1:8" x14ac:dyDescent="0.3">
      <c r="A78" t="s">
        <v>3528</v>
      </c>
      <c r="B78" t="s">
        <v>4332</v>
      </c>
      <c r="C78" s="365">
        <v>16</v>
      </c>
      <c r="D78" t="s">
        <v>4295</v>
      </c>
      <c r="F78" t="s">
        <v>4338</v>
      </c>
    </row>
    <row r="79" spans="1:8" x14ac:dyDescent="0.3">
      <c r="A79" t="s">
        <v>3528</v>
      </c>
      <c r="B79" t="s">
        <v>4332</v>
      </c>
      <c r="C79" s="365">
        <v>18</v>
      </c>
      <c r="D79" t="s">
        <v>4296</v>
      </c>
      <c r="F79" t="s">
        <v>4339</v>
      </c>
    </row>
    <row r="80" spans="1:8" x14ac:dyDescent="0.3">
      <c r="A80" t="s">
        <v>3546</v>
      </c>
      <c r="B80" t="s">
        <v>4340</v>
      </c>
      <c r="C80" s="365">
        <v>3</v>
      </c>
      <c r="D80" t="s">
        <v>4296</v>
      </c>
      <c r="F80" t="s">
        <v>4341</v>
      </c>
      <c r="G80" t="s">
        <v>4342</v>
      </c>
    </row>
    <row r="81" spans="1:7" x14ac:dyDescent="0.3">
      <c r="A81" t="s">
        <v>3546</v>
      </c>
      <c r="B81" t="s">
        <v>4340</v>
      </c>
      <c r="C81" s="365">
        <v>4</v>
      </c>
      <c r="D81" t="s">
        <v>4296</v>
      </c>
      <c r="F81" t="s">
        <v>4343</v>
      </c>
      <c r="G81" t="s">
        <v>4342</v>
      </c>
    </row>
    <row r="82" spans="1:7" x14ac:dyDescent="0.3">
      <c r="A82" t="s">
        <v>3546</v>
      </c>
      <c r="B82" t="s">
        <v>4340</v>
      </c>
      <c r="C82" s="365">
        <v>5</v>
      </c>
      <c r="D82" t="s">
        <v>4296</v>
      </c>
      <c r="F82" t="s">
        <v>4344</v>
      </c>
      <c r="G82" t="s">
        <v>4342</v>
      </c>
    </row>
    <row r="83" spans="1:7" x14ac:dyDescent="0.3">
      <c r="A83" t="s">
        <v>3546</v>
      </c>
      <c r="B83" t="s">
        <v>4340</v>
      </c>
      <c r="C83" s="365">
        <v>6</v>
      </c>
      <c r="D83" t="s">
        <v>4296</v>
      </c>
      <c r="F83" t="s">
        <v>4345</v>
      </c>
      <c r="G83" t="s">
        <v>4342</v>
      </c>
    </row>
    <row r="84" spans="1:7" x14ac:dyDescent="0.3">
      <c r="A84" t="s">
        <v>3546</v>
      </c>
      <c r="B84" t="s">
        <v>4340</v>
      </c>
      <c r="C84" s="365">
        <v>7</v>
      </c>
      <c r="D84" t="s">
        <v>4296</v>
      </c>
      <c r="F84" t="s">
        <v>4346</v>
      </c>
      <c r="G84" t="s">
        <v>4342</v>
      </c>
    </row>
    <row r="85" spans="1:7" x14ac:dyDescent="0.3">
      <c r="A85" t="s">
        <v>3546</v>
      </c>
      <c r="B85" t="s">
        <v>4340</v>
      </c>
      <c r="C85" s="365">
        <v>8</v>
      </c>
      <c r="D85" t="s">
        <v>4296</v>
      </c>
      <c r="F85" t="s">
        <v>4347</v>
      </c>
      <c r="G85" t="s">
        <v>4342</v>
      </c>
    </row>
    <row r="86" spans="1:7" x14ac:dyDescent="0.3">
      <c r="A86" t="s">
        <v>4418</v>
      </c>
      <c r="B86" t="s">
        <v>4419</v>
      </c>
      <c r="C86">
        <v>2</v>
      </c>
      <c r="D86" t="s">
        <v>4295</v>
      </c>
      <c r="F86" t="s">
        <v>4420</v>
      </c>
    </row>
    <row r="87" spans="1:7" x14ac:dyDescent="0.3">
      <c r="A87" t="s">
        <v>4418</v>
      </c>
      <c r="B87" t="s">
        <v>4419</v>
      </c>
      <c r="C87">
        <v>3</v>
      </c>
      <c r="D87" t="s">
        <v>4305</v>
      </c>
      <c r="E87">
        <v>1</v>
      </c>
      <c r="F87" t="s">
        <v>4421</v>
      </c>
    </row>
    <row r="88" spans="1:7" x14ac:dyDescent="0.3">
      <c r="A88" t="s">
        <v>4418</v>
      </c>
      <c r="B88" t="s">
        <v>4419</v>
      </c>
      <c r="C88">
        <v>6</v>
      </c>
      <c r="D88" t="s">
        <v>4296</v>
      </c>
      <c r="F88" t="s">
        <v>2669</v>
      </c>
    </row>
    <row r="89" spans="1:7" x14ac:dyDescent="0.3">
      <c r="A89" t="s">
        <v>4418</v>
      </c>
      <c r="B89" t="s">
        <v>4419</v>
      </c>
      <c r="C89">
        <v>7</v>
      </c>
      <c r="D89" t="s">
        <v>4296</v>
      </c>
      <c r="F89" t="s">
        <v>2670</v>
      </c>
    </row>
    <row r="90" spans="1:7" x14ac:dyDescent="0.3">
      <c r="A90" t="s">
        <v>4325</v>
      </c>
      <c r="B90" t="s">
        <v>4422</v>
      </c>
      <c r="C90">
        <v>1</v>
      </c>
      <c r="D90" t="s">
        <v>4296</v>
      </c>
      <c r="E90">
        <v>1</v>
      </c>
      <c r="F90" t="s">
        <v>4423</v>
      </c>
      <c r="G90" t="s">
        <v>4424</v>
      </c>
    </row>
    <row r="91" spans="1:7" x14ac:dyDescent="0.3">
      <c r="A91" t="s">
        <v>4325</v>
      </c>
      <c r="B91" t="s">
        <v>4422</v>
      </c>
      <c r="C91">
        <v>2</v>
      </c>
      <c r="D91" t="s">
        <v>4296</v>
      </c>
      <c r="F91" t="s">
        <v>4425</v>
      </c>
      <c r="G91" t="s">
        <v>4424</v>
      </c>
    </row>
    <row r="92" spans="1:7" x14ac:dyDescent="0.3">
      <c r="A92" t="s">
        <v>4325</v>
      </c>
      <c r="B92" t="s">
        <v>4422</v>
      </c>
      <c r="C92">
        <v>3</v>
      </c>
      <c r="D92" t="s">
        <v>4296</v>
      </c>
      <c r="E92">
        <v>1</v>
      </c>
      <c r="F92" t="s">
        <v>4426</v>
      </c>
      <c r="G92" t="s">
        <v>4424</v>
      </c>
    </row>
    <row r="93" spans="1:7" x14ac:dyDescent="0.3">
      <c r="A93" t="s">
        <v>4325</v>
      </c>
      <c r="B93" t="s">
        <v>4427</v>
      </c>
      <c r="C93">
        <v>1</v>
      </c>
      <c r="D93" t="s">
        <v>4296</v>
      </c>
      <c r="F93" t="s">
        <v>4428</v>
      </c>
    </row>
    <row r="94" spans="1:7" x14ac:dyDescent="0.3">
      <c r="A94" t="s">
        <v>4325</v>
      </c>
      <c r="B94" t="s">
        <v>4427</v>
      </c>
      <c r="C94">
        <v>2</v>
      </c>
      <c r="D94" t="s">
        <v>4319</v>
      </c>
      <c r="F94" t="s">
        <v>4429</v>
      </c>
    </row>
    <row r="95" spans="1:7" x14ac:dyDescent="0.3">
      <c r="A95" t="s">
        <v>4325</v>
      </c>
      <c r="B95" t="s">
        <v>4427</v>
      </c>
      <c r="C95">
        <v>3</v>
      </c>
      <c r="D95" t="s">
        <v>4296</v>
      </c>
      <c r="F95" t="s">
        <v>4430</v>
      </c>
    </row>
    <row r="96" spans="1:7" x14ac:dyDescent="0.3">
      <c r="A96" t="s">
        <v>4325</v>
      </c>
      <c r="B96" t="s">
        <v>4427</v>
      </c>
      <c r="C96">
        <v>4</v>
      </c>
      <c r="D96" t="s">
        <v>4305</v>
      </c>
      <c r="F96" t="s">
        <v>4431</v>
      </c>
    </row>
    <row r="97" spans="1:6" x14ac:dyDescent="0.3">
      <c r="A97" t="s">
        <v>4325</v>
      </c>
      <c r="B97" t="s">
        <v>4432</v>
      </c>
      <c r="C97">
        <v>1</v>
      </c>
      <c r="D97" t="s">
        <v>4296</v>
      </c>
      <c r="F97" t="s">
        <v>4433</v>
      </c>
    </row>
    <row r="98" spans="1:6" x14ac:dyDescent="0.3">
      <c r="A98" t="s">
        <v>4325</v>
      </c>
      <c r="B98" t="s">
        <v>4432</v>
      </c>
      <c r="C98">
        <v>2</v>
      </c>
      <c r="D98" t="s">
        <v>4296</v>
      </c>
      <c r="F98" t="s">
        <v>4434</v>
      </c>
    </row>
    <row r="99" spans="1:6" x14ac:dyDescent="0.3">
      <c r="A99" t="s">
        <v>4325</v>
      </c>
      <c r="B99" t="s">
        <v>4432</v>
      </c>
      <c r="C99">
        <v>3</v>
      </c>
      <c r="D99" t="s">
        <v>4296</v>
      </c>
      <c r="F99" t="s">
        <v>4435</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CB6F1-8AC7-401C-B457-A85E874B160E}">
  <sheetPr codeName="Sheet7"/>
  <dimension ref="A1:AS150"/>
  <sheetViews>
    <sheetView workbookViewId="0"/>
  </sheetViews>
  <sheetFormatPr defaultRowHeight="14" x14ac:dyDescent="0.3"/>
  <sheetData>
    <row r="1" spans="1:45" x14ac:dyDescent="0.3">
      <c r="A1" s="1884" t="s">
        <v>4550</v>
      </c>
      <c r="B1" s="1884" t="s">
        <v>4551</v>
      </c>
      <c r="C1" s="1884" t="s">
        <v>4551</v>
      </c>
      <c r="D1" s="1884" t="s">
        <v>4551</v>
      </c>
      <c r="E1" s="1884" t="s">
        <v>4551</v>
      </c>
      <c r="F1" s="1884" t="s">
        <v>91</v>
      </c>
      <c r="G1" s="1884" t="s">
        <v>91</v>
      </c>
      <c r="H1" s="1884" t="s">
        <v>91</v>
      </c>
      <c r="I1" s="1884" t="s">
        <v>91</v>
      </c>
      <c r="J1" s="1884" t="s">
        <v>4552</v>
      </c>
      <c r="L1" s="1884" t="s">
        <v>4906</v>
      </c>
      <c r="M1" s="1884" t="s">
        <v>91</v>
      </c>
      <c r="N1" s="1884" t="s">
        <v>91</v>
      </c>
      <c r="O1" s="1884" t="s">
        <v>91</v>
      </c>
      <c r="P1" s="1884" t="s">
        <v>91</v>
      </c>
      <c r="Q1" s="1884" t="s">
        <v>91</v>
      </c>
      <c r="R1" s="1884" t="s">
        <v>91</v>
      </c>
      <c r="S1" s="1884" t="s">
        <v>91</v>
      </c>
      <c r="T1" s="1884" t="s">
        <v>91</v>
      </c>
      <c r="U1" s="1884" t="s">
        <v>91</v>
      </c>
      <c r="V1" s="1884" t="s">
        <v>91</v>
      </c>
      <c r="W1" s="1884" t="s">
        <v>91</v>
      </c>
      <c r="X1" s="1884" t="s">
        <v>91</v>
      </c>
      <c r="Y1" s="1884" t="s">
        <v>91</v>
      </c>
      <c r="Z1" s="1884" t="s">
        <v>91</v>
      </c>
      <c r="AA1" s="1884" t="s">
        <v>91</v>
      </c>
      <c r="AB1" s="1884" t="s">
        <v>91</v>
      </c>
      <c r="AC1" s="1884" t="s">
        <v>91</v>
      </c>
      <c r="AD1" s="1884" t="s">
        <v>91</v>
      </c>
      <c r="AE1" s="1884" t="s">
        <v>91</v>
      </c>
      <c r="AF1" s="1884" t="s">
        <v>91</v>
      </c>
      <c r="AG1" s="1884" t="s">
        <v>91</v>
      </c>
      <c r="AI1" s="1884" t="s">
        <v>5575</v>
      </c>
      <c r="AJ1" s="1884" t="s">
        <v>91</v>
      </c>
      <c r="AK1" s="1884" t="s">
        <v>91</v>
      </c>
      <c r="AL1" s="1884" t="s">
        <v>91</v>
      </c>
      <c r="AM1" s="1884" t="s">
        <v>91</v>
      </c>
      <c r="AN1" s="1884" t="s">
        <v>91</v>
      </c>
      <c r="AO1" s="1884" t="s">
        <v>91</v>
      </c>
      <c r="AP1" s="1884" t="s">
        <v>91</v>
      </c>
      <c r="AQ1" s="1884" t="s">
        <v>91</v>
      </c>
      <c r="AR1" s="1884" t="s">
        <v>91</v>
      </c>
      <c r="AS1" s="1884" t="s">
        <v>91</v>
      </c>
    </row>
    <row r="2" spans="1:45" x14ac:dyDescent="0.3">
      <c r="A2" s="1884" t="s">
        <v>4553</v>
      </c>
      <c r="B2" s="1884" t="s">
        <v>4554</v>
      </c>
      <c r="C2" s="1884" t="s">
        <v>4555</v>
      </c>
      <c r="D2" s="1884" t="s">
        <v>4556</v>
      </c>
      <c r="E2" s="1884" t="s">
        <v>4557</v>
      </c>
      <c r="F2" s="1884" t="s">
        <v>91</v>
      </c>
      <c r="G2" s="1884" t="s">
        <v>91</v>
      </c>
      <c r="H2" s="1884" t="s">
        <v>91</v>
      </c>
      <c r="I2" s="1884" t="s">
        <v>91</v>
      </c>
      <c r="J2" s="1884" t="s">
        <v>4558</v>
      </c>
      <c r="L2" s="1884" t="s">
        <v>4907</v>
      </c>
      <c r="M2" s="1884" t="s">
        <v>4908</v>
      </c>
      <c r="N2" s="1884" t="s">
        <v>4909</v>
      </c>
      <c r="O2" s="1884" t="s">
        <v>4910</v>
      </c>
      <c r="P2" s="1884" t="s">
        <v>4911</v>
      </c>
      <c r="Q2" s="1884" t="s">
        <v>4912</v>
      </c>
      <c r="R2" s="1884" t="s">
        <v>4913</v>
      </c>
      <c r="S2" s="1884" t="s">
        <v>4914</v>
      </c>
      <c r="T2" s="1884" t="s">
        <v>91</v>
      </c>
      <c r="U2" s="1884" t="s">
        <v>4915</v>
      </c>
      <c r="V2" s="1884" t="s">
        <v>91</v>
      </c>
      <c r="W2" s="1884" t="s">
        <v>4916</v>
      </c>
      <c r="X2" s="1884" t="s">
        <v>4917</v>
      </c>
      <c r="Y2" s="1884" t="s">
        <v>4918</v>
      </c>
      <c r="Z2" s="1884" t="s">
        <v>4919</v>
      </c>
      <c r="AA2" s="1884" t="s">
        <v>4920</v>
      </c>
      <c r="AB2" s="1884" t="s">
        <v>4921</v>
      </c>
      <c r="AC2" s="1884" t="s">
        <v>4922</v>
      </c>
      <c r="AD2" s="1884" t="s">
        <v>91</v>
      </c>
      <c r="AE2" s="1884" t="s">
        <v>91</v>
      </c>
      <c r="AF2" s="1884" t="s">
        <v>91</v>
      </c>
      <c r="AG2" s="1884" t="s">
        <v>4923</v>
      </c>
      <c r="AI2" s="1884" t="s">
        <v>4558</v>
      </c>
      <c r="AJ2" s="1884" t="s">
        <v>91</v>
      </c>
      <c r="AK2" s="1884" t="s">
        <v>5576</v>
      </c>
      <c r="AL2" s="1884" t="s">
        <v>5577</v>
      </c>
      <c r="AM2" s="1884" t="s">
        <v>5578</v>
      </c>
      <c r="AN2" s="1884" t="s">
        <v>5579</v>
      </c>
      <c r="AO2" s="1884" t="s">
        <v>5580</v>
      </c>
      <c r="AP2" s="1884" t="s">
        <v>5581</v>
      </c>
      <c r="AQ2" s="1884" t="s">
        <v>91</v>
      </c>
      <c r="AR2" s="1884" t="s">
        <v>91</v>
      </c>
      <c r="AS2" s="1884" t="s">
        <v>91</v>
      </c>
    </row>
    <row r="3" spans="1:45" x14ac:dyDescent="0.3">
      <c r="A3" s="1884" t="s">
        <v>4559</v>
      </c>
      <c r="B3" s="1884" t="s">
        <v>4560</v>
      </c>
      <c r="C3" s="1884" t="s">
        <v>4561</v>
      </c>
      <c r="D3" s="1884" t="s">
        <v>91</v>
      </c>
      <c r="E3" s="1884" t="s">
        <v>91</v>
      </c>
      <c r="F3" s="1884" t="s">
        <v>91</v>
      </c>
      <c r="G3" s="1884" t="s">
        <v>91</v>
      </c>
      <c r="H3" s="1884" t="s">
        <v>91</v>
      </c>
      <c r="I3" s="1884" t="s">
        <v>91</v>
      </c>
      <c r="J3" s="1884" t="s">
        <v>4562</v>
      </c>
      <c r="L3" s="1884" t="s">
        <v>4924</v>
      </c>
      <c r="M3" s="1884" t="s">
        <v>4925</v>
      </c>
      <c r="N3" s="1884" t="s">
        <v>4926</v>
      </c>
      <c r="O3" s="1884" t="s">
        <v>4927</v>
      </c>
      <c r="P3" s="1884" t="s">
        <v>91</v>
      </c>
      <c r="Q3" s="1884" t="s">
        <v>4928</v>
      </c>
      <c r="R3" s="1884" t="s">
        <v>4929</v>
      </c>
      <c r="S3" s="1884" t="s">
        <v>4930</v>
      </c>
      <c r="T3" s="1884" t="s">
        <v>91</v>
      </c>
      <c r="U3" s="1884" t="s">
        <v>4931</v>
      </c>
      <c r="V3" s="1884" t="s">
        <v>91</v>
      </c>
      <c r="W3" s="1884" t="s">
        <v>4932</v>
      </c>
      <c r="X3" s="1884" t="s">
        <v>4933</v>
      </c>
      <c r="Y3" s="1884" t="s">
        <v>4934</v>
      </c>
      <c r="Z3" s="1884" t="s">
        <v>4935</v>
      </c>
      <c r="AA3" s="1884" t="s">
        <v>4936</v>
      </c>
      <c r="AB3" s="1884" t="s">
        <v>4937</v>
      </c>
      <c r="AC3" s="1884" t="s">
        <v>91</v>
      </c>
      <c r="AD3" s="1884" t="s">
        <v>91</v>
      </c>
      <c r="AE3" s="1884" t="s">
        <v>91</v>
      </c>
      <c r="AF3" s="1884" t="s">
        <v>91</v>
      </c>
      <c r="AG3" s="1884" t="s">
        <v>4938</v>
      </c>
      <c r="AI3" s="1884" t="s">
        <v>4562</v>
      </c>
      <c r="AJ3" s="1884" t="s">
        <v>91</v>
      </c>
      <c r="AK3" s="1884" t="s">
        <v>91</v>
      </c>
      <c r="AL3" s="1884" t="s">
        <v>5582</v>
      </c>
      <c r="AM3" s="1884" t="s">
        <v>5583</v>
      </c>
      <c r="AN3" s="1884" t="s">
        <v>5584</v>
      </c>
      <c r="AO3" s="1884" t="s">
        <v>5585</v>
      </c>
      <c r="AP3" s="1884" t="s">
        <v>5586</v>
      </c>
      <c r="AQ3" s="1884" t="s">
        <v>5587</v>
      </c>
      <c r="AR3" s="1884" t="s">
        <v>91</v>
      </c>
      <c r="AS3" s="1884" t="s">
        <v>5588</v>
      </c>
    </row>
    <row r="4" spans="1:45" x14ac:dyDescent="0.3">
      <c r="A4" s="1884" t="s">
        <v>4563</v>
      </c>
      <c r="B4" s="1884" t="s">
        <v>4564</v>
      </c>
      <c r="C4" s="1884" t="s">
        <v>4565</v>
      </c>
      <c r="D4" s="1884" t="s">
        <v>4566</v>
      </c>
      <c r="E4" s="1884" t="s">
        <v>4567</v>
      </c>
      <c r="F4" s="1884" t="s">
        <v>91</v>
      </c>
      <c r="G4" s="1884" t="s">
        <v>91</v>
      </c>
      <c r="H4" s="1884" t="s">
        <v>91</v>
      </c>
      <c r="I4" s="1884" t="s">
        <v>91</v>
      </c>
      <c r="J4" s="1884" t="s">
        <v>4568</v>
      </c>
      <c r="L4" s="1884" t="s">
        <v>4939</v>
      </c>
      <c r="M4" s="1884" t="s">
        <v>4940</v>
      </c>
      <c r="N4" s="1884" t="s">
        <v>4941</v>
      </c>
      <c r="O4" s="1884" t="s">
        <v>4942</v>
      </c>
      <c r="P4" s="1884" t="s">
        <v>91</v>
      </c>
      <c r="Q4" s="1884" t="s">
        <v>4943</v>
      </c>
      <c r="R4" s="1884" t="s">
        <v>4944</v>
      </c>
      <c r="S4" s="1884" t="s">
        <v>4945</v>
      </c>
      <c r="T4" s="1884" t="s">
        <v>91</v>
      </c>
      <c r="U4" s="1884" t="s">
        <v>4946</v>
      </c>
      <c r="V4" s="1884" t="s">
        <v>91</v>
      </c>
      <c r="W4" s="1884" t="s">
        <v>4947</v>
      </c>
      <c r="X4" s="1884" t="s">
        <v>4948</v>
      </c>
      <c r="Y4" s="1884" t="s">
        <v>4949</v>
      </c>
      <c r="Z4" s="1884" t="s">
        <v>4950</v>
      </c>
      <c r="AA4" s="1884" t="s">
        <v>4951</v>
      </c>
      <c r="AB4" s="1884" t="s">
        <v>4952</v>
      </c>
      <c r="AC4" s="1884" t="s">
        <v>91</v>
      </c>
      <c r="AD4" s="1884" t="s">
        <v>91</v>
      </c>
      <c r="AE4" s="1884" t="s">
        <v>91</v>
      </c>
      <c r="AF4" s="1884" t="s">
        <v>4953</v>
      </c>
      <c r="AG4" s="1884" t="s">
        <v>4954</v>
      </c>
      <c r="AI4" s="1884" t="s">
        <v>4568</v>
      </c>
      <c r="AJ4" s="1884" t="s">
        <v>91</v>
      </c>
      <c r="AK4" s="1884" t="s">
        <v>91</v>
      </c>
      <c r="AL4" s="1884" t="s">
        <v>5589</v>
      </c>
      <c r="AM4" s="1884" t="s">
        <v>5590</v>
      </c>
      <c r="AN4" s="1884" t="s">
        <v>5591</v>
      </c>
      <c r="AO4" s="1884" t="s">
        <v>5592</v>
      </c>
      <c r="AP4" s="1884" t="s">
        <v>5593</v>
      </c>
      <c r="AQ4" s="1884" t="s">
        <v>5594</v>
      </c>
      <c r="AR4" s="1884" t="s">
        <v>5595</v>
      </c>
      <c r="AS4" s="1884" t="s">
        <v>91</v>
      </c>
    </row>
    <row r="5" spans="1:45" x14ac:dyDescent="0.3">
      <c r="A5" s="1884" t="s">
        <v>4569</v>
      </c>
      <c r="B5" s="1884" t="s">
        <v>4570</v>
      </c>
      <c r="C5" s="1884" t="s">
        <v>4571</v>
      </c>
      <c r="D5" s="1884" t="s">
        <v>4557</v>
      </c>
      <c r="E5" s="1884" t="s">
        <v>91</v>
      </c>
      <c r="F5" s="1884" t="s">
        <v>4572</v>
      </c>
      <c r="G5" s="1884" t="s">
        <v>3472</v>
      </c>
      <c r="H5" s="1884" t="s">
        <v>4573</v>
      </c>
      <c r="I5" s="1884" t="s">
        <v>91</v>
      </c>
      <c r="J5" s="1884" t="s">
        <v>4574</v>
      </c>
      <c r="L5" s="1884" t="s">
        <v>4955</v>
      </c>
      <c r="M5" s="1884" t="s">
        <v>4956</v>
      </c>
      <c r="N5" s="1884" t="s">
        <v>4957</v>
      </c>
      <c r="O5" s="1884" t="s">
        <v>4958</v>
      </c>
      <c r="P5" s="1884" t="s">
        <v>4959</v>
      </c>
      <c r="Q5" s="1884" t="s">
        <v>4960</v>
      </c>
      <c r="R5" s="1884" t="s">
        <v>4961</v>
      </c>
      <c r="S5" s="1884" t="s">
        <v>4962</v>
      </c>
      <c r="T5" s="1884" t="s">
        <v>91</v>
      </c>
      <c r="U5" s="1884" t="s">
        <v>4963</v>
      </c>
      <c r="V5" s="1884" t="s">
        <v>91</v>
      </c>
      <c r="W5" s="1884" t="s">
        <v>4964</v>
      </c>
      <c r="X5" s="1884" t="s">
        <v>4965</v>
      </c>
      <c r="Y5" s="1884" t="s">
        <v>4966</v>
      </c>
      <c r="Z5" s="1884" t="s">
        <v>4967</v>
      </c>
      <c r="AA5" s="1884" t="s">
        <v>4968</v>
      </c>
      <c r="AB5" s="1884" t="s">
        <v>4969</v>
      </c>
      <c r="AC5" s="1884" t="s">
        <v>91</v>
      </c>
      <c r="AD5" s="1884" t="s">
        <v>91</v>
      </c>
      <c r="AE5" s="1884" t="s">
        <v>91</v>
      </c>
      <c r="AF5" s="1884" t="s">
        <v>91</v>
      </c>
      <c r="AG5" s="1884" t="s">
        <v>4970</v>
      </c>
      <c r="AI5" s="1884" t="s">
        <v>4574</v>
      </c>
      <c r="AJ5" s="1884" t="s">
        <v>91</v>
      </c>
      <c r="AK5" s="1884" t="s">
        <v>5596</v>
      </c>
      <c r="AL5" s="1884" t="s">
        <v>5597</v>
      </c>
      <c r="AM5" s="1884" t="s">
        <v>5598</v>
      </c>
      <c r="AN5" s="1884" t="s">
        <v>5599</v>
      </c>
      <c r="AO5" s="1884" t="s">
        <v>5600</v>
      </c>
      <c r="AP5" s="1884" t="s">
        <v>5601</v>
      </c>
      <c r="AQ5" s="1884" t="s">
        <v>5602</v>
      </c>
      <c r="AR5" s="1884" t="s">
        <v>5603</v>
      </c>
      <c r="AS5" s="1884" t="s">
        <v>91</v>
      </c>
    </row>
    <row r="6" spans="1:45" x14ac:dyDescent="0.3">
      <c r="A6" s="1884" t="s">
        <v>4575</v>
      </c>
      <c r="B6" s="1884" t="s">
        <v>4570</v>
      </c>
      <c r="C6" s="1884" t="s">
        <v>4571</v>
      </c>
      <c r="D6" s="1884" t="s">
        <v>4557</v>
      </c>
      <c r="E6" s="1884" t="s">
        <v>91</v>
      </c>
      <c r="F6" s="1884" t="s">
        <v>4572</v>
      </c>
      <c r="G6" s="1884" t="s">
        <v>3472</v>
      </c>
      <c r="H6" s="1884" t="s">
        <v>4576</v>
      </c>
      <c r="I6" s="1884" t="s">
        <v>91</v>
      </c>
      <c r="J6" s="1884" t="s">
        <v>4577</v>
      </c>
      <c r="L6" s="1884" t="s">
        <v>4955</v>
      </c>
      <c r="M6" s="1884" t="s">
        <v>4956</v>
      </c>
      <c r="N6" s="1884" t="s">
        <v>4957</v>
      </c>
      <c r="O6" s="1884" t="s">
        <v>4958</v>
      </c>
      <c r="P6" s="1884" t="s">
        <v>4971</v>
      </c>
      <c r="Q6" s="1884" t="s">
        <v>4960</v>
      </c>
      <c r="R6" s="1884" t="s">
        <v>4961</v>
      </c>
      <c r="S6" s="1884" t="s">
        <v>4962</v>
      </c>
      <c r="T6" s="1884" t="s">
        <v>91</v>
      </c>
      <c r="U6" s="1884" t="s">
        <v>4963</v>
      </c>
      <c r="V6" s="1884" t="s">
        <v>91</v>
      </c>
      <c r="W6" s="1884" t="s">
        <v>4964</v>
      </c>
      <c r="X6" s="1884" t="s">
        <v>4965</v>
      </c>
      <c r="Y6" s="1884" t="s">
        <v>4966</v>
      </c>
      <c r="Z6" s="1884" t="s">
        <v>4967</v>
      </c>
      <c r="AA6" s="1884" t="s">
        <v>4968</v>
      </c>
      <c r="AB6" s="1884" t="s">
        <v>91</v>
      </c>
      <c r="AC6" s="1884" t="s">
        <v>4972</v>
      </c>
      <c r="AD6" s="1884" t="s">
        <v>91</v>
      </c>
      <c r="AE6" s="1884" t="s">
        <v>91</v>
      </c>
      <c r="AF6" s="1884" t="s">
        <v>91</v>
      </c>
      <c r="AG6" s="1884" t="s">
        <v>4970</v>
      </c>
      <c r="AI6" s="1884" t="s">
        <v>4577</v>
      </c>
      <c r="AJ6" s="1884" t="s">
        <v>91</v>
      </c>
      <c r="AK6" s="1884" t="s">
        <v>5596</v>
      </c>
      <c r="AL6" s="1884" t="s">
        <v>5597</v>
      </c>
      <c r="AM6" s="1884" t="s">
        <v>5598</v>
      </c>
      <c r="AN6" s="1884" t="s">
        <v>5599</v>
      </c>
      <c r="AO6" s="1884" t="s">
        <v>5600</v>
      </c>
      <c r="AP6" s="1884" t="s">
        <v>5601</v>
      </c>
      <c r="AQ6" s="1884" t="s">
        <v>5602</v>
      </c>
      <c r="AR6" s="1884" t="s">
        <v>5603</v>
      </c>
      <c r="AS6" s="1884" t="s">
        <v>91</v>
      </c>
    </row>
    <row r="7" spans="1:45" x14ac:dyDescent="0.3">
      <c r="A7" s="1884" t="s">
        <v>4578</v>
      </c>
      <c r="B7" s="1884" t="s">
        <v>4570</v>
      </c>
      <c r="C7" s="1884" t="s">
        <v>4571</v>
      </c>
      <c r="D7" s="1884" t="s">
        <v>4557</v>
      </c>
      <c r="E7" s="1884" t="s">
        <v>91</v>
      </c>
      <c r="F7" s="1884" t="s">
        <v>4572</v>
      </c>
      <c r="G7" s="1884" t="s">
        <v>3472</v>
      </c>
      <c r="H7" s="1884" t="s">
        <v>4579</v>
      </c>
      <c r="I7" s="1884" t="s">
        <v>91</v>
      </c>
      <c r="J7" s="1884" t="s">
        <v>4580</v>
      </c>
      <c r="L7" s="1884" t="s">
        <v>4955</v>
      </c>
      <c r="M7" s="1884" t="s">
        <v>4956</v>
      </c>
      <c r="N7" s="1884" t="s">
        <v>4957</v>
      </c>
      <c r="O7" s="1884" t="s">
        <v>4958</v>
      </c>
      <c r="P7" s="1884" t="s">
        <v>91</v>
      </c>
      <c r="Q7" s="1884" t="s">
        <v>4960</v>
      </c>
      <c r="R7" s="1884" t="s">
        <v>4961</v>
      </c>
      <c r="S7" s="1884" t="s">
        <v>4962</v>
      </c>
      <c r="T7" s="1884" t="s">
        <v>91</v>
      </c>
      <c r="U7" s="1884" t="s">
        <v>4963</v>
      </c>
      <c r="V7" s="1884" t="s">
        <v>91</v>
      </c>
      <c r="W7" s="1884" t="s">
        <v>4964</v>
      </c>
      <c r="X7" s="1884" t="s">
        <v>4965</v>
      </c>
      <c r="Y7" s="1884" t="s">
        <v>4966</v>
      </c>
      <c r="Z7" s="1884" t="s">
        <v>4967</v>
      </c>
      <c r="AA7" s="1884" t="s">
        <v>4968</v>
      </c>
      <c r="AB7" s="1884" t="s">
        <v>4973</v>
      </c>
      <c r="AC7" s="1884" t="s">
        <v>4974</v>
      </c>
      <c r="AD7" s="1884" t="s">
        <v>91</v>
      </c>
      <c r="AE7" s="1884" t="s">
        <v>91</v>
      </c>
      <c r="AF7" s="1884" t="s">
        <v>91</v>
      </c>
      <c r="AG7" s="1884" t="s">
        <v>4970</v>
      </c>
      <c r="AI7" s="1884" t="s">
        <v>4580</v>
      </c>
      <c r="AJ7" s="1884" t="s">
        <v>91</v>
      </c>
      <c r="AK7" s="1884" t="s">
        <v>5596</v>
      </c>
      <c r="AL7" s="1884" t="s">
        <v>5597</v>
      </c>
      <c r="AM7" s="1884" t="s">
        <v>5598</v>
      </c>
      <c r="AN7" s="1884" t="s">
        <v>5599</v>
      </c>
      <c r="AO7" s="1884" t="s">
        <v>5600</v>
      </c>
      <c r="AP7" s="1884" t="s">
        <v>5601</v>
      </c>
      <c r="AQ7" s="1884" t="s">
        <v>5602</v>
      </c>
      <c r="AR7" s="1884" t="s">
        <v>5603</v>
      </c>
      <c r="AS7" s="1884" t="s">
        <v>91</v>
      </c>
    </row>
    <row r="8" spans="1:45" x14ac:dyDescent="0.3">
      <c r="A8" s="1884" t="s">
        <v>4581</v>
      </c>
      <c r="B8" s="1884" t="s">
        <v>4570</v>
      </c>
      <c r="C8" s="1884" t="s">
        <v>4571</v>
      </c>
      <c r="D8" s="1884" t="s">
        <v>4557</v>
      </c>
      <c r="E8" s="1884" t="s">
        <v>91</v>
      </c>
      <c r="F8" s="1884" t="s">
        <v>4572</v>
      </c>
      <c r="G8" s="1884" t="s">
        <v>3472</v>
      </c>
      <c r="H8" s="1884" t="s">
        <v>4582</v>
      </c>
      <c r="I8" s="1884" t="s">
        <v>91</v>
      </c>
      <c r="J8" s="1884" t="s">
        <v>4583</v>
      </c>
      <c r="L8" s="1884" t="s">
        <v>4955</v>
      </c>
      <c r="M8" s="1884" t="s">
        <v>4956</v>
      </c>
      <c r="N8" s="1884" t="s">
        <v>4957</v>
      </c>
      <c r="O8" s="1884" t="s">
        <v>4958</v>
      </c>
      <c r="P8" s="1884" t="s">
        <v>91</v>
      </c>
      <c r="Q8" s="1884" t="s">
        <v>4960</v>
      </c>
      <c r="R8" s="1884" t="s">
        <v>4961</v>
      </c>
      <c r="S8" s="1884" t="s">
        <v>4962</v>
      </c>
      <c r="T8" s="1884" t="s">
        <v>91</v>
      </c>
      <c r="U8" s="1884" t="s">
        <v>4963</v>
      </c>
      <c r="V8" s="1884" t="s">
        <v>91</v>
      </c>
      <c r="W8" s="1884" t="s">
        <v>4964</v>
      </c>
      <c r="X8" s="1884" t="s">
        <v>4965</v>
      </c>
      <c r="Y8" s="1884" t="s">
        <v>4966</v>
      </c>
      <c r="Z8" s="1884" t="s">
        <v>4967</v>
      </c>
      <c r="AA8" s="1884" t="s">
        <v>4968</v>
      </c>
      <c r="AB8" s="1884" t="s">
        <v>4975</v>
      </c>
      <c r="AC8" s="1884" t="s">
        <v>91</v>
      </c>
      <c r="AD8" s="1884" t="s">
        <v>91</v>
      </c>
      <c r="AE8" s="1884" t="s">
        <v>91</v>
      </c>
      <c r="AF8" s="1884" t="s">
        <v>91</v>
      </c>
      <c r="AG8" s="1884" t="s">
        <v>4970</v>
      </c>
      <c r="AI8" s="1884" t="s">
        <v>4583</v>
      </c>
      <c r="AJ8" s="1884" t="s">
        <v>91</v>
      </c>
      <c r="AK8" s="1884" t="s">
        <v>5596</v>
      </c>
      <c r="AL8" s="1884" t="s">
        <v>5597</v>
      </c>
      <c r="AM8" s="1884" t="s">
        <v>5598</v>
      </c>
      <c r="AN8" s="1884" t="s">
        <v>5599</v>
      </c>
      <c r="AO8" s="1884" t="s">
        <v>5600</v>
      </c>
      <c r="AP8" s="1884" t="s">
        <v>5601</v>
      </c>
      <c r="AQ8" s="1884" t="s">
        <v>5602</v>
      </c>
      <c r="AR8" s="1884" t="s">
        <v>5603</v>
      </c>
      <c r="AS8" s="1884" t="s">
        <v>91</v>
      </c>
    </row>
    <row r="9" spans="1:45" x14ac:dyDescent="0.3">
      <c r="A9" s="1884" t="s">
        <v>4584</v>
      </c>
      <c r="B9" s="1884" t="s">
        <v>4570</v>
      </c>
      <c r="C9" s="1884" t="s">
        <v>4585</v>
      </c>
      <c r="D9" s="1884" t="s">
        <v>4557</v>
      </c>
      <c r="E9" s="1884" t="s">
        <v>91</v>
      </c>
      <c r="F9" s="1884" t="s">
        <v>91</v>
      </c>
      <c r="G9" s="1884" t="s">
        <v>91</v>
      </c>
      <c r="H9" s="1884" t="s">
        <v>91</v>
      </c>
      <c r="I9" s="1884" t="s">
        <v>91</v>
      </c>
      <c r="J9" s="1884" t="s">
        <v>4586</v>
      </c>
      <c r="L9" s="1884" t="s">
        <v>4955</v>
      </c>
      <c r="M9" s="1884" t="s">
        <v>4956</v>
      </c>
      <c r="N9" s="1884" t="s">
        <v>4957</v>
      </c>
      <c r="O9" s="1884" t="s">
        <v>4958</v>
      </c>
      <c r="P9" s="1884" t="s">
        <v>91</v>
      </c>
      <c r="Q9" s="1884" t="s">
        <v>4976</v>
      </c>
      <c r="R9" s="1884" t="s">
        <v>4977</v>
      </c>
      <c r="S9" s="1884" t="s">
        <v>4978</v>
      </c>
      <c r="T9" s="1884" t="s">
        <v>91</v>
      </c>
      <c r="U9" s="1884" t="s">
        <v>4963</v>
      </c>
      <c r="V9" s="1884" t="s">
        <v>91</v>
      </c>
      <c r="W9" s="1884" t="s">
        <v>4964</v>
      </c>
      <c r="X9" s="1884" t="s">
        <v>4965</v>
      </c>
      <c r="Y9" s="1884" t="s">
        <v>4979</v>
      </c>
      <c r="Z9" s="1884" t="s">
        <v>4980</v>
      </c>
      <c r="AA9" s="1884" t="s">
        <v>4981</v>
      </c>
      <c r="AB9" s="1884" t="s">
        <v>4982</v>
      </c>
      <c r="AC9" s="1884" t="s">
        <v>4983</v>
      </c>
      <c r="AD9" s="1884" t="s">
        <v>91</v>
      </c>
      <c r="AE9" s="1884" t="s">
        <v>91</v>
      </c>
      <c r="AF9" s="1884" t="s">
        <v>91</v>
      </c>
      <c r="AG9" s="1884" t="s">
        <v>4970</v>
      </c>
      <c r="AI9" s="1884" t="s">
        <v>4586</v>
      </c>
      <c r="AJ9" s="1884" t="s">
        <v>91</v>
      </c>
      <c r="AK9" s="1884" t="s">
        <v>5596</v>
      </c>
      <c r="AL9" s="1884" t="s">
        <v>5597</v>
      </c>
      <c r="AM9" s="1884" t="s">
        <v>5598</v>
      </c>
      <c r="AN9" s="1884" t="s">
        <v>5599</v>
      </c>
      <c r="AO9" s="1884" t="s">
        <v>5600</v>
      </c>
      <c r="AP9" s="1884" t="s">
        <v>5601</v>
      </c>
      <c r="AQ9" s="1884" t="s">
        <v>91</v>
      </c>
      <c r="AR9" s="1884" t="s">
        <v>5603</v>
      </c>
      <c r="AS9" s="1884" t="s">
        <v>91</v>
      </c>
    </row>
    <row r="10" spans="1:45" x14ac:dyDescent="0.3">
      <c r="A10" s="1884" t="s">
        <v>4587</v>
      </c>
      <c r="B10" s="1884" t="s">
        <v>4554</v>
      </c>
      <c r="C10" s="1884" t="s">
        <v>4557</v>
      </c>
      <c r="D10" s="1884" t="s">
        <v>91</v>
      </c>
      <c r="E10" s="1884" t="s">
        <v>91</v>
      </c>
      <c r="F10" s="1884" t="s">
        <v>4588</v>
      </c>
      <c r="G10" s="1884" t="s">
        <v>3223</v>
      </c>
      <c r="H10" s="1884" t="s">
        <v>4589</v>
      </c>
      <c r="I10" s="1884" t="s">
        <v>91</v>
      </c>
      <c r="J10" s="1884" t="s">
        <v>3458</v>
      </c>
      <c r="L10" s="1884" t="s">
        <v>4907</v>
      </c>
      <c r="M10" s="1884" t="s">
        <v>4908</v>
      </c>
      <c r="N10" s="1884" t="s">
        <v>4909</v>
      </c>
      <c r="O10" s="1884" t="s">
        <v>4910</v>
      </c>
      <c r="P10" s="1884" t="s">
        <v>4911</v>
      </c>
      <c r="Q10" s="1884" t="s">
        <v>4912</v>
      </c>
      <c r="R10" s="1884" t="s">
        <v>4913</v>
      </c>
      <c r="S10" s="1884" t="s">
        <v>4914</v>
      </c>
      <c r="T10" s="1884" t="s">
        <v>91</v>
      </c>
      <c r="U10" s="1884" t="s">
        <v>4915</v>
      </c>
      <c r="V10" s="1884" t="s">
        <v>91</v>
      </c>
      <c r="W10" s="1884" t="s">
        <v>4984</v>
      </c>
      <c r="X10" s="1884" t="s">
        <v>4917</v>
      </c>
      <c r="Y10" s="1884" t="s">
        <v>4918</v>
      </c>
      <c r="Z10" s="1884" t="s">
        <v>4919</v>
      </c>
      <c r="AA10" s="1884" t="s">
        <v>4920</v>
      </c>
      <c r="AB10" s="1884" t="s">
        <v>91</v>
      </c>
      <c r="AC10" s="1884" t="s">
        <v>4985</v>
      </c>
      <c r="AD10" s="1884" t="s">
        <v>91</v>
      </c>
      <c r="AE10" s="1884" t="s">
        <v>91</v>
      </c>
      <c r="AF10" s="1884" t="s">
        <v>91</v>
      </c>
      <c r="AG10" s="1884" t="s">
        <v>4923</v>
      </c>
      <c r="AI10" s="1884" t="s">
        <v>3458</v>
      </c>
      <c r="AJ10" s="1884" t="s">
        <v>91</v>
      </c>
      <c r="AK10" s="1884" t="s">
        <v>5576</v>
      </c>
      <c r="AL10" s="1884" t="s">
        <v>5577</v>
      </c>
      <c r="AM10" s="1884" t="s">
        <v>5578</v>
      </c>
      <c r="AN10" s="1884" t="s">
        <v>5579</v>
      </c>
      <c r="AO10" s="1884" t="s">
        <v>5580</v>
      </c>
      <c r="AP10" s="1884" t="s">
        <v>4567</v>
      </c>
      <c r="AQ10" s="1884" t="s">
        <v>91</v>
      </c>
      <c r="AR10" s="1884" t="s">
        <v>91</v>
      </c>
      <c r="AS10" s="1884" t="s">
        <v>91</v>
      </c>
    </row>
    <row r="11" spans="1:45" x14ac:dyDescent="0.3">
      <c r="A11" s="1884" t="s">
        <v>4590</v>
      </c>
      <c r="B11" s="1884" t="s">
        <v>4591</v>
      </c>
      <c r="C11" s="1884" t="s">
        <v>4592</v>
      </c>
      <c r="D11" s="1884" t="s">
        <v>91</v>
      </c>
      <c r="E11" s="1884" t="s">
        <v>91</v>
      </c>
      <c r="F11" s="1884" t="s">
        <v>91</v>
      </c>
      <c r="G11" s="1884" t="s">
        <v>91</v>
      </c>
      <c r="H11" s="1884" t="s">
        <v>91</v>
      </c>
      <c r="I11" s="1884" t="s">
        <v>91</v>
      </c>
      <c r="J11" s="1884" t="s">
        <v>3461</v>
      </c>
      <c r="L11" s="1884" t="s">
        <v>4986</v>
      </c>
      <c r="M11" s="1884" t="s">
        <v>4987</v>
      </c>
      <c r="N11" s="1884" t="s">
        <v>4988</v>
      </c>
      <c r="O11" s="1884" t="s">
        <v>4989</v>
      </c>
      <c r="P11" s="1884" t="s">
        <v>91</v>
      </c>
      <c r="Q11" s="1884" t="s">
        <v>4990</v>
      </c>
      <c r="R11" s="1884" t="s">
        <v>4991</v>
      </c>
      <c r="S11" s="1884" t="s">
        <v>4992</v>
      </c>
      <c r="T11" s="1884" t="s">
        <v>91</v>
      </c>
      <c r="U11" s="1884" t="s">
        <v>4993</v>
      </c>
      <c r="V11" s="1884" t="s">
        <v>91</v>
      </c>
      <c r="W11" s="1884" t="s">
        <v>4994</v>
      </c>
      <c r="X11" s="1884" t="s">
        <v>4995</v>
      </c>
      <c r="Y11" s="1884" t="s">
        <v>4996</v>
      </c>
      <c r="Z11" s="1884" t="s">
        <v>4997</v>
      </c>
      <c r="AA11" s="1884" t="s">
        <v>4998</v>
      </c>
      <c r="AB11" s="1884" t="s">
        <v>91</v>
      </c>
      <c r="AC11" s="1884" t="s">
        <v>91</v>
      </c>
      <c r="AD11" s="1884" t="s">
        <v>91</v>
      </c>
      <c r="AE11" s="1884" t="s">
        <v>91</v>
      </c>
      <c r="AF11" s="1884" t="s">
        <v>91</v>
      </c>
      <c r="AG11" s="1884" t="s">
        <v>4999</v>
      </c>
      <c r="AI11" s="1884" t="s">
        <v>3461</v>
      </c>
      <c r="AJ11" s="1884" t="s">
        <v>91</v>
      </c>
      <c r="AK11" s="1884" t="s">
        <v>5596</v>
      </c>
      <c r="AL11" s="1884" t="s">
        <v>5597</v>
      </c>
      <c r="AM11" s="1884" t="s">
        <v>5598</v>
      </c>
      <c r="AN11" s="1884" t="s">
        <v>5599</v>
      </c>
      <c r="AO11" s="1884" t="s">
        <v>5600</v>
      </c>
      <c r="AP11" s="1884" t="s">
        <v>5601</v>
      </c>
      <c r="AQ11" s="1884" t="s">
        <v>5602</v>
      </c>
      <c r="AR11" s="1884" t="s">
        <v>5603</v>
      </c>
      <c r="AS11" s="1884" t="s">
        <v>91</v>
      </c>
    </row>
    <row r="12" spans="1:45" x14ac:dyDescent="0.3">
      <c r="A12" s="1884" t="s">
        <v>4593</v>
      </c>
      <c r="B12" s="1884" t="s">
        <v>4594</v>
      </c>
      <c r="C12" s="1884" t="s">
        <v>4595</v>
      </c>
      <c r="D12" s="1884" t="s">
        <v>4596</v>
      </c>
      <c r="E12" s="1884" t="s">
        <v>4597</v>
      </c>
      <c r="F12" s="1884" t="s">
        <v>91</v>
      </c>
      <c r="G12" s="1884" t="s">
        <v>91</v>
      </c>
      <c r="H12" s="1884" t="s">
        <v>91</v>
      </c>
      <c r="I12" s="1884" t="s">
        <v>91</v>
      </c>
      <c r="J12" s="1884" t="s">
        <v>3464</v>
      </c>
      <c r="L12" s="1884" t="s">
        <v>5000</v>
      </c>
      <c r="M12" s="1884" t="s">
        <v>5001</v>
      </c>
      <c r="N12" s="1884" t="s">
        <v>5002</v>
      </c>
      <c r="O12" s="1884" t="s">
        <v>5003</v>
      </c>
      <c r="P12" s="1884" t="s">
        <v>91</v>
      </c>
      <c r="Q12" s="1884" t="s">
        <v>5004</v>
      </c>
      <c r="R12" s="1884" t="s">
        <v>5005</v>
      </c>
      <c r="S12" s="1884" t="s">
        <v>5006</v>
      </c>
      <c r="T12" s="1884" t="s">
        <v>91</v>
      </c>
      <c r="U12" s="1884" t="s">
        <v>5007</v>
      </c>
      <c r="V12" s="1884" t="s">
        <v>91</v>
      </c>
      <c r="W12" s="1884" t="s">
        <v>5008</v>
      </c>
      <c r="X12" s="1884" t="s">
        <v>5009</v>
      </c>
      <c r="Y12" s="1884" t="s">
        <v>5010</v>
      </c>
      <c r="Z12" s="1884" t="s">
        <v>5011</v>
      </c>
      <c r="AA12" s="1884" t="s">
        <v>5012</v>
      </c>
      <c r="AB12" s="1884" t="s">
        <v>5013</v>
      </c>
      <c r="AC12" s="1884" t="s">
        <v>5014</v>
      </c>
      <c r="AD12" s="1884" t="s">
        <v>91</v>
      </c>
      <c r="AE12" s="1884" t="s">
        <v>91</v>
      </c>
      <c r="AF12" s="1884" t="s">
        <v>91</v>
      </c>
      <c r="AG12" s="1884" t="s">
        <v>5015</v>
      </c>
      <c r="AI12" s="1884" t="s">
        <v>3464</v>
      </c>
      <c r="AJ12" s="1884" t="s">
        <v>91</v>
      </c>
      <c r="AK12" s="1884" t="s">
        <v>5604</v>
      </c>
      <c r="AL12" s="1884" t="s">
        <v>5605</v>
      </c>
      <c r="AM12" s="1884" t="s">
        <v>5606</v>
      </c>
      <c r="AN12" s="1884" t="s">
        <v>5607</v>
      </c>
      <c r="AO12" s="1884" t="s">
        <v>5608</v>
      </c>
      <c r="AP12" s="1884" t="s">
        <v>5609</v>
      </c>
      <c r="AQ12" s="1884" t="s">
        <v>5610</v>
      </c>
      <c r="AR12" s="1884" t="s">
        <v>5611</v>
      </c>
      <c r="AS12" s="1884" t="s">
        <v>91</v>
      </c>
    </row>
    <row r="13" spans="1:45" x14ac:dyDescent="0.3">
      <c r="A13" s="1884" t="s">
        <v>4598</v>
      </c>
      <c r="B13" s="1884" t="s">
        <v>4599</v>
      </c>
      <c r="C13" s="1884" t="s">
        <v>4600</v>
      </c>
      <c r="D13" s="1884" t="s">
        <v>4557</v>
      </c>
      <c r="E13" s="1884" t="s">
        <v>91</v>
      </c>
      <c r="F13" s="1884" t="s">
        <v>91</v>
      </c>
      <c r="G13" s="1884" t="s">
        <v>91</v>
      </c>
      <c r="H13" s="1884" t="s">
        <v>91</v>
      </c>
      <c r="I13" s="1884" t="s">
        <v>91</v>
      </c>
      <c r="J13" s="1884" t="s">
        <v>3467</v>
      </c>
      <c r="L13" s="1884" t="s">
        <v>5016</v>
      </c>
      <c r="M13" s="1884" t="s">
        <v>5017</v>
      </c>
      <c r="N13" s="1884" t="s">
        <v>5018</v>
      </c>
      <c r="O13" s="1884" t="s">
        <v>5019</v>
      </c>
      <c r="P13" s="1884" t="s">
        <v>91</v>
      </c>
      <c r="Q13" s="1884" t="s">
        <v>5020</v>
      </c>
      <c r="R13" s="1884" t="s">
        <v>5021</v>
      </c>
      <c r="S13" s="1884" t="s">
        <v>5022</v>
      </c>
      <c r="T13" s="1884" t="s">
        <v>91</v>
      </c>
      <c r="U13" s="1884" t="s">
        <v>5023</v>
      </c>
      <c r="V13" s="1884" t="s">
        <v>91</v>
      </c>
      <c r="W13" s="1884" t="s">
        <v>5024</v>
      </c>
      <c r="X13" s="1884" t="s">
        <v>5025</v>
      </c>
      <c r="Y13" s="1884" t="s">
        <v>5026</v>
      </c>
      <c r="Z13" s="1884" t="s">
        <v>5027</v>
      </c>
      <c r="AA13" s="1884" t="s">
        <v>5028</v>
      </c>
      <c r="AB13" s="1884" t="s">
        <v>91</v>
      </c>
      <c r="AC13" s="1884" t="s">
        <v>91</v>
      </c>
      <c r="AD13" s="1884" t="s">
        <v>91</v>
      </c>
      <c r="AE13" s="1884" t="s">
        <v>91</v>
      </c>
      <c r="AF13" s="1884" t="s">
        <v>91</v>
      </c>
      <c r="AG13" s="1884" t="s">
        <v>5029</v>
      </c>
      <c r="AI13" s="1884" t="s">
        <v>3467</v>
      </c>
      <c r="AJ13" s="1884" t="s">
        <v>91</v>
      </c>
      <c r="AK13" s="1884" t="s">
        <v>5612</v>
      </c>
      <c r="AL13" s="1884" t="s">
        <v>5613</v>
      </c>
      <c r="AM13" s="1884" t="s">
        <v>5614</v>
      </c>
      <c r="AN13" s="1884" t="s">
        <v>5599</v>
      </c>
      <c r="AO13" s="1884" t="s">
        <v>5600</v>
      </c>
      <c r="AP13" s="1884" t="s">
        <v>5615</v>
      </c>
      <c r="AQ13" s="1884" t="s">
        <v>5616</v>
      </c>
      <c r="AR13" s="1884" t="s">
        <v>91</v>
      </c>
      <c r="AS13" s="1884" t="s">
        <v>91</v>
      </c>
    </row>
    <row r="14" spans="1:45" x14ac:dyDescent="0.3">
      <c r="A14" s="1884" t="s">
        <v>4601</v>
      </c>
      <c r="B14" s="1884" t="s">
        <v>4602</v>
      </c>
      <c r="C14" s="1884" t="s">
        <v>4556</v>
      </c>
      <c r="D14" s="1884" t="s">
        <v>4603</v>
      </c>
      <c r="E14" s="1884" t="s">
        <v>4604</v>
      </c>
      <c r="F14" s="1884" t="s">
        <v>91</v>
      </c>
      <c r="G14" s="1884" t="s">
        <v>91</v>
      </c>
      <c r="H14" s="1884" t="s">
        <v>91</v>
      </c>
      <c r="I14" s="1884" t="s">
        <v>91</v>
      </c>
      <c r="J14" s="1884" t="s">
        <v>2347</v>
      </c>
      <c r="L14" s="1884" t="s">
        <v>5030</v>
      </c>
      <c r="M14" s="1884" t="s">
        <v>5031</v>
      </c>
      <c r="N14" s="1884" t="s">
        <v>5032</v>
      </c>
      <c r="O14" s="1884" t="s">
        <v>5033</v>
      </c>
      <c r="P14" s="1884" t="s">
        <v>91</v>
      </c>
      <c r="Q14" s="1884" t="s">
        <v>5034</v>
      </c>
      <c r="R14" s="1884" t="s">
        <v>5035</v>
      </c>
      <c r="S14" s="1884" t="s">
        <v>5036</v>
      </c>
      <c r="T14" s="1884" t="s">
        <v>91</v>
      </c>
      <c r="U14" s="1884" t="s">
        <v>5037</v>
      </c>
      <c r="V14" s="1884" t="s">
        <v>91</v>
      </c>
      <c r="W14" s="1884" t="s">
        <v>5038</v>
      </c>
      <c r="X14" s="1884" t="s">
        <v>5039</v>
      </c>
      <c r="Y14" s="1884" t="s">
        <v>5040</v>
      </c>
      <c r="Z14" s="1884" t="s">
        <v>5041</v>
      </c>
      <c r="AA14" s="1884" t="s">
        <v>5042</v>
      </c>
      <c r="AB14" s="1884" t="s">
        <v>5043</v>
      </c>
      <c r="AC14" s="1884" t="s">
        <v>5044</v>
      </c>
      <c r="AD14" s="1884" t="s">
        <v>91</v>
      </c>
      <c r="AE14" s="1884" t="s">
        <v>91</v>
      </c>
      <c r="AF14" s="1884" t="s">
        <v>91</v>
      </c>
      <c r="AG14" s="1884" t="s">
        <v>5045</v>
      </c>
      <c r="AI14" s="1884" t="s">
        <v>2347</v>
      </c>
      <c r="AJ14" s="1884" t="s">
        <v>91</v>
      </c>
      <c r="AK14" s="1884" t="s">
        <v>91</v>
      </c>
      <c r="AL14" s="1884" t="s">
        <v>5577</v>
      </c>
      <c r="AM14" s="1884" t="s">
        <v>5578</v>
      </c>
      <c r="AN14" s="1884" t="s">
        <v>5579</v>
      </c>
      <c r="AO14" s="1884" t="s">
        <v>5580</v>
      </c>
      <c r="AP14" s="1884" t="s">
        <v>5581</v>
      </c>
      <c r="AQ14" s="1884" t="s">
        <v>5617</v>
      </c>
      <c r="AR14" s="1884" t="s">
        <v>5618</v>
      </c>
      <c r="AS14" s="1884" t="s">
        <v>91</v>
      </c>
    </row>
    <row r="15" spans="1:45" x14ac:dyDescent="0.3">
      <c r="A15" s="1884" t="s">
        <v>4605</v>
      </c>
      <c r="B15" s="1884" t="s">
        <v>4606</v>
      </c>
      <c r="C15" s="1884" t="s">
        <v>4570</v>
      </c>
      <c r="D15" s="1884" t="s">
        <v>4557</v>
      </c>
      <c r="E15" s="1884" t="s">
        <v>91</v>
      </c>
      <c r="F15" s="1884" t="s">
        <v>91</v>
      </c>
      <c r="G15" s="1884" t="s">
        <v>91</v>
      </c>
      <c r="H15" s="1884" t="s">
        <v>91</v>
      </c>
      <c r="I15" s="1884" t="s">
        <v>91</v>
      </c>
      <c r="J15" s="1884" t="s">
        <v>3472</v>
      </c>
      <c r="L15" s="1884" t="s">
        <v>4955</v>
      </c>
      <c r="M15" s="1884" t="s">
        <v>4956</v>
      </c>
      <c r="N15" s="1884" t="s">
        <v>4957</v>
      </c>
      <c r="O15" s="1884" t="s">
        <v>4958</v>
      </c>
      <c r="P15" s="1884" t="s">
        <v>91</v>
      </c>
      <c r="Q15" s="1884" t="s">
        <v>4960</v>
      </c>
      <c r="R15" s="1884" t="s">
        <v>4961</v>
      </c>
      <c r="S15" s="1884" t="s">
        <v>4962</v>
      </c>
      <c r="T15" s="1884" t="s">
        <v>91</v>
      </c>
      <c r="U15" s="1884" t="s">
        <v>4963</v>
      </c>
      <c r="V15" s="1884" t="s">
        <v>91</v>
      </c>
      <c r="W15" s="1884" t="s">
        <v>4964</v>
      </c>
      <c r="X15" s="1884" t="s">
        <v>4965</v>
      </c>
      <c r="Y15" s="1884" t="s">
        <v>4966</v>
      </c>
      <c r="Z15" s="1884" t="s">
        <v>4967</v>
      </c>
      <c r="AA15" s="1884" t="s">
        <v>4968</v>
      </c>
      <c r="AB15" s="1884" t="s">
        <v>5046</v>
      </c>
      <c r="AC15" s="1884" t="s">
        <v>91</v>
      </c>
      <c r="AD15" s="1884" t="s">
        <v>91</v>
      </c>
      <c r="AE15" s="1884" t="s">
        <v>91</v>
      </c>
      <c r="AF15" s="1884" t="s">
        <v>91</v>
      </c>
      <c r="AG15" s="1884" t="s">
        <v>4970</v>
      </c>
      <c r="AI15" s="1884" t="s">
        <v>3472</v>
      </c>
      <c r="AJ15" s="1884" t="s">
        <v>91</v>
      </c>
      <c r="AK15" s="1884" t="s">
        <v>5596</v>
      </c>
      <c r="AL15" s="1884" t="s">
        <v>5597</v>
      </c>
      <c r="AM15" s="1884" t="s">
        <v>5598</v>
      </c>
      <c r="AN15" s="1884" t="s">
        <v>5599</v>
      </c>
      <c r="AO15" s="1884" t="s">
        <v>5600</v>
      </c>
      <c r="AP15" s="1884" t="s">
        <v>5601</v>
      </c>
      <c r="AQ15" s="1884" t="s">
        <v>5602</v>
      </c>
      <c r="AR15" s="1884" t="s">
        <v>5603</v>
      </c>
      <c r="AS15" s="1884" t="s">
        <v>91</v>
      </c>
    </row>
    <row r="16" spans="1:45" x14ac:dyDescent="0.3">
      <c r="A16" s="1884" t="s">
        <v>4569</v>
      </c>
      <c r="B16" s="1884" t="s">
        <v>4570</v>
      </c>
      <c r="C16" s="1884" t="s">
        <v>4571</v>
      </c>
      <c r="D16" s="1884" t="s">
        <v>4557</v>
      </c>
      <c r="E16" s="1884" t="s">
        <v>91</v>
      </c>
      <c r="F16" s="1884" t="s">
        <v>4572</v>
      </c>
      <c r="G16" s="1884" t="s">
        <v>3472</v>
      </c>
      <c r="H16" s="1884" t="s">
        <v>4607</v>
      </c>
      <c r="I16" s="1884" t="s">
        <v>91</v>
      </c>
      <c r="J16" s="1884" t="s">
        <v>2236</v>
      </c>
      <c r="L16" s="1884" t="s">
        <v>4955</v>
      </c>
      <c r="M16" s="1884" t="s">
        <v>4956</v>
      </c>
      <c r="N16" s="1884" t="s">
        <v>4957</v>
      </c>
      <c r="O16" s="1884" t="s">
        <v>4958</v>
      </c>
      <c r="P16" s="1884" t="s">
        <v>91</v>
      </c>
      <c r="Q16" s="1884" t="s">
        <v>4960</v>
      </c>
      <c r="R16" s="1884" t="s">
        <v>4961</v>
      </c>
      <c r="S16" s="1884" t="s">
        <v>4962</v>
      </c>
      <c r="T16" s="1884" t="s">
        <v>91</v>
      </c>
      <c r="U16" s="1884" t="s">
        <v>4963</v>
      </c>
      <c r="V16" s="1884" t="s">
        <v>91</v>
      </c>
      <c r="W16" s="1884" t="s">
        <v>4964</v>
      </c>
      <c r="X16" s="1884" t="s">
        <v>4965</v>
      </c>
      <c r="Y16" s="1884" t="s">
        <v>4966</v>
      </c>
      <c r="Z16" s="1884" t="s">
        <v>4967</v>
      </c>
      <c r="AA16" s="1884" t="s">
        <v>4968</v>
      </c>
      <c r="AB16" s="1884" t="s">
        <v>4969</v>
      </c>
      <c r="AC16" s="1884" t="s">
        <v>91</v>
      </c>
      <c r="AD16" s="1884" t="s">
        <v>91</v>
      </c>
      <c r="AE16" s="1884" t="s">
        <v>91</v>
      </c>
      <c r="AF16" s="1884" t="s">
        <v>91</v>
      </c>
      <c r="AG16" s="1884" t="s">
        <v>4970</v>
      </c>
      <c r="AI16" s="1884" t="s">
        <v>2236</v>
      </c>
      <c r="AJ16" s="1884" t="s">
        <v>91</v>
      </c>
      <c r="AK16" s="1884" t="s">
        <v>5596</v>
      </c>
      <c r="AL16" s="1884" t="s">
        <v>5597</v>
      </c>
      <c r="AM16" s="1884" t="s">
        <v>5598</v>
      </c>
      <c r="AN16" s="1884" t="s">
        <v>5599</v>
      </c>
      <c r="AO16" s="1884" t="s">
        <v>5600</v>
      </c>
      <c r="AP16" s="1884" t="s">
        <v>5601</v>
      </c>
      <c r="AQ16" s="1884" t="s">
        <v>5602</v>
      </c>
      <c r="AR16" s="1884" t="s">
        <v>5603</v>
      </c>
      <c r="AS16" s="1884" t="s">
        <v>91</v>
      </c>
    </row>
    <row r="17" spans="1:45" x14ac:dyDescent="0.3">
      <c r="A17" s="1884" t="s">
        <v>4608</v>
      </c>
      <c r="B17" s="1884" t="s">
        <v>4570</v>
      </c>
      <c r="C17" s="1884" t="s">
        <v>4557</v>
      </c>
      <c r="D17" s="1884" t="s">
        <v>4557</v>
      </c>
      <c r="E17" s="1884" t="s">
        <v>4571</v>
      </c>
      <c r="F17" s="1884" t="s">
        <v>91</v>
      </c>
      <c r="G17" s="1884" t="s">
        <v>91</v>
      </c>
      <c r="H17" s="1884" t="s">
        <v>91</v>
      </c>
      <c r="I17" s="1884" t="s">
        <v>91</v>
      </c>
      <c r="J17" s="1884" t="s">
        <v>3236</v>
      </c>
      <c r="L17" s="1884" t="s">
        <v>4955</v>
      </c>
      <c r="M17" s="1884" t="s">
        <v>4956</v>
      </c>
      <c r="N17" s="1884" t="s">
        <v>4957</v>
      </c>
      <c r="O17" s="1884" t="s">
        <v>4958</v>
      </c>
      <c r="P17" s="1884" t="s">
        <v>91</v>
      </c>
      <c r="Q17" s="1884" t="s">
        <v>4960</v>
      </c>
      <c r="R17" s="1884" t="s">
        <v>4961</v>
      </c>
      <c r="S17" s="1884" t="s">
        <v>4962</v>
      </c>
      <c r="T17" s="1884" t="s">
        <v>91</v>
      </c>
      <c r="U17" s="1884" t="s">
        <v>4963</v>
      </c>
      <c r="V17" s="1884" t="s">
        <v>91</v>
      </c>
      <c r="W17" s="1884" t="s">
        <v>4964</v>
      </c>
      <c r="X17" s="1884" t="s">
        <v>4965</v>
      </c>
      <c r="Y17" s="1884" t="s">
        <v>4966</v>
      </c>
      <c r="Z17" s="1884" t="s">
        <v>4967</v>
      </c>
      <c r="AA17" s="1884" t="s">
        <v>4968</v>
      </c>
      <c r="AB17" s="1884" t="s">
        <v>5047</v>
      </c>
      <c r="AC17" s="1884" t="s">
        <v>5048</v>
      </c>
      <c r="AD17" s="1884" t="s">
        <v>91</v>
      </c>
      <c r="AE17" s="1884" t="s">
        <v>91</v>
      </c>
      <c r="AF17" s="1884" t="s">
        <v>91</v>
      </c>
      <c r="AG17" s="1884" t="s">
        <v>4970</v>
      </c>
      <c r="AI17" s="1884" t="s">
        <v>3236</v>
      </c>
      <c r="AJ17" s="1884" t="s">
        <v>91</v>
      </c>
      <c r="AK17" s="1884" t="s">
        <v>5596</v>
      </c>
      <c r="AL17" s="1884" t="s">
        <v>5597</v>
      </c>
      <c r="AM17" s="1884" t="s">
        <v>5598</v>
      </c>
      <c r="AN17" s="1884" t="s">
        <v>5599</v>
      </c>
      <c r="AO17" s="1884" t="s">
        <v>5600</v>
      </c>
      <c r="AP17" s="1884" t="s">
        <v>5601</v>
      </c>
      <c r="AQ17" s="1884" t="s">
        <v>5602</v>
      </c>
      <c r="AR17" s="1884" t="s">
        <v>5603</v>
      </c>
      <c r="AS17" s="1884" t="s">
        <v>91</v>
      </c>
    </row>
    <row r="18" spans="1:45" x14ac:dyDescent="0.3">
      <c r="A18" s="1884" t="s">
        <v>4609</v>
      </c>
      <c r="B18" s="1884" t="s">
        <v>4610</v>
      </c>
      <c r="C18" s="1884" t="s">
        <v>4557</v>
      </c>
      <c r="D18" s="1884" t="s">
        <v>91</v>
      </c>
      <c r="E18" s="1884" t="s">
        <v>91</v>
      </c>
      <c r="F18" s="1884" t="s">
        <v>91</v>
      </c>
      <c r="G18" s="1884" t="s">
        <v>91</v>
      </c>
      <c r="H18" s="1884" t="s">
        <v>91</v>
      </c>
      <c r="I18" s="1884" t="s">
        <v>91</v>
      </c>
      <c r="J18" s="1884" t="s">
        <v>3138</v>
      </c>
      <c r="L18" s="1884" t="s">
        <v>5049</v>
      </c>
      <c r="M18" s="1884" t="s">
        <v>5050</v>
      </c>
      <c r="N18" s="1884" t="s">
        <v>5051</v>
      </c>
      <c r="O18" s="1884" t="s">
        <v>5052</v>
      </c>
      <c r="P18" s="1884" t="s">
        <v>91</v>
      </c>
      <c r="Q18" s="1884" t="s">
        <v>5053</v>
      </c>
      <c r="R18" s="1884" t="s">
        <v>5054</v>
      </c>
      <c r="S18" s="1884" t="s">
        <v>5055</v>
      </c>
      <c r="T18" s="1884" t="s">
        <v>91</v>
      </c>
      <c r="U18" s="1884" t="s">
        <v>5056</v>
      </c>
      <c r="V18" s="1884" t="s">
        <v>91</v>
      </c>
      <c r="W18" s="1884" t="s">
        <v>5057</v>
      </c>
      <c r="X18" s="1884" t="s">
        <v>5058</v>
      </c>
      <c r="Y18" s="1884" t="s">
        <v>5059</v>
      </c>
      <c r="Z18" s="1884" t="s">
        <v>5060</v>
      </c>
      <c r="AA18" s="1884" t="s">
        <v>5061</v>
      </c>
      <c r="AB18" s="1884" t="s">
        <v>91</v>
      </c>
      <c r="AC18" s="1884" t="s">
        <v>91</v>
      </c>
      <c r="AD18" s="1884" t="s">
        <v>91</v>
      </c>
      <c r="AE18" s="1884" t="s">
        <v>91</v>
      </c>
      <c r="AF18" s="1884" t="s">
        <v>91</v>
      </c>
      <c r="AG18" s="1884" t="s">
        <v>5062</v>
      </c>
      <c r="AI18" s="1884" t="s">
        <v>3138</v>
      </c>
      <c r="AJ18" s="1884" t="s">
        <v>91</v>
      </c>
      <c r="AK18" s="1884" t="s">
        <v>91</v>
      </c>
      <c r="AL18" s="1884" t="s">
        <v>5619</v>
      </c>
      <c r="AM18" s="1884" t="s">
        <v>5620</v>
      </c>
      <c r="AN18" s="1884" t="s">
        <v>5621</v>
      </c>
      <c r="AO18" s="1884" t="s">
        <v>5622</v>
      </c>
      <c r="AP18" s="1884" t="s">
        <v>5623</v>
      </c>
      <c r="AQ18" s="1884" t="s">
        <v>5624</v>
      </c>
      <c r="AR18" s="1884" t="s">
        <v>5625</v>
      </c>
      <c r="AS18" s="1884" t="s">
        <v>5626</v>
      </c>
    </row>
    <row r="19" spans="1:45" x14ac:dyDescent="0.3">
      <c r="A19" s="1884" t="s">
        <v>4611</v>
      </c>
      <c r="B19" s="1884" t="s">
        <v>4554</v>
      </c>
      <c r="C19" s="1884" t="s">
        <v>4556</v>
      </c>
      <c r="D19" s="1884" t="s">
        <v>4557</v>
      </c>
      <c r="E19" s="1884" t="s">
        <v>91</v>
      </c>
      <c r="F19" s="1884" t="s">
        <v>4588</v>
      </c>
      <c r="G19" s="1884" t="s">
        <v>3472</v>
      </c>
      <c r="H19" s="1884" t="s">
        <v>4612</v>
      </c>
      <c r="I19" s="1884" t="s">
        <v>91</v>
      </c>
      <c r="J19" s="1884" t="s">
        <v>3241</v>
      </c>
      <c r="L19" s="1884" t="s">
        <v>4907</v>
      </c>
      <c r="M19" s="1884" t="s">
        <v>4908</v>
      </c>
      <c r="N19" s="1884" t="s">
        <v>4909</v>
      </c>
      <c r="O19" s="1884" t="s">
        <v>4910</v>
      </c>
      <c r="P19" s="1884" t="s">
        <v>91</v>
      </c>
      <c r="Q19" s="1884" t="s">
        <v>4912</v>
      </c>
      <c r="R19" s="1884" t="s">
        <v>4913</v>
      </c>
      <c r="S19" s="1884" t="s">
        <v>4914</v>
      </c>
      <c r="T19" s="1884" t="s">
        <v>91</v>
      </c>
      <c r="U19" s="1884" t="s">
        <v>4915</v>
      </c>
      <c r="V19" s="1884" t="s">
        <v>91</v>
      </c>
      <c r="W19" s="1884" t="s">
        <v>4916</v>
      </c>
      <c r="X19" s="1884" t="s">
        <v>4917</v>
      </c>
      <c r="Y19" s="1884" t="s">
        <v>4918</v>
      </c>
      <c r="Z19" s="1884" t="s">
        <v>4919</v>
      </c>
      <c r="AA19" s="1884" t="s">
        <v>4920</v>
      </c>
      <c r="AB19" s="1884" t="s">
        <v>5063</v>
      </c>
      <c r="AC19" s="1884" t="s">
        <v>4985</v>
      </c>
      <c r="AD19" s="1884" t="s">
        <v>91</v>
      </c>
      <c r="AE19" s="1884" t="s">
        <v>91</v>
      </c>
      <c r="AF19" s="1884" t="s">
        <v>91</v>
      </c>
      <c r="AG19" s="1884" t="s">
        <v>4923</v>
      </c>
      <c r="AI19" s="1884" t="s">
        <v>3241</v>
      </c>
      <c r="AJ19" s="1884" t="s">
        <v>91</v>
      </c>
      <c r="AK19" s="1884" t="s">
        <v>5576</v>
      </c>
      <c r="AL19" s="1884" t="s">
        <v>5577</v>
      </c>
      <c r="AM19" s="1884" t="s">
        <v>5578</v>
      </c>
      <c r="AN19" s="1884" t="s">
        <v>5579</v>
      </c>
      <c r="AO19" s="1884" t="s">
        <v>5580</v>
      </c>
      <c r="AP19" s="1884" t="s">
        <v>5581</v>
      </c>
      <c r="AQ19" s="1884" t="s">
        <v>91</v>
      </c>
      <c r="AR19" s="1884" t="s">
        <v>91</v>
      </c>
      <c r="AS19" s="1884" t="s">
        <v>91</v>
      </c>
    </row>
    <row r="20" spans="1:45" x14ac:dyDescent="0.3">
      <c r="A20" s="1884" t="s">
        <v>4613</v>
      </c>
      <c r="B20" s="1884" t="s">
        <v>4554</v>
      </c>
      <c r="C20" s="1884" t="s">
        <v>4557</v>
      </c>
      <c r="D20" s="1884" t="s">
        <v>4614</v>
      </c>
      <c r="E20" s="1884" t="s">
        <v>4615</v>
      </c>
      <c r="F20" s="1884" t="s">
        <v>91</v>
      </c>
      <c r="G20" s="1884" t="s">
        <v>91</v>
      </c>
      <c r="H20" s="1884" t="s">
        <v>91</v>
      </c>
      <c r="I20" s="1884" t="s">
        <v>91</v>
      </c>
      <c r="J20" s="1884" t="s">
        <v>3244</v>
      </c>
      <c r="L20" s="1884" t="s">
        <v>4907</v>
      </c>
      <c r="M20" s="1884" t="s">
        <v>4908</v>
      </c>
      <c r="N20" s="1884" t="s">
        <v>4909</v>
      </c>
      <c r="O20" s="1884" t="s">
        <v>4910</v>
      </c>
      <c r="P20" s="1884" t="s">
        <v>91</v>
      </c>
      <c r="Q20" s="1884" t="s">
        <v>4912</v>
      </c>
      <c r="R20" s="1884" t="s">
        <v>4913</v>
      </c>
      <c r="S20" s="1884" t="s">
        <v>4914</v>
      </c>
      <c r="T20" s="1884" t="s">
        <v>91</v>
      </c>
      <c r="U20" s="1884" t="s">
        <v>4915</v>
      </c>
      <c r="V20" s="1884" t="s">
        <v>91</v>
      </c>
      <c r="W20" s="1884" t="s">
        <v>4984</v>
      </c>
      <c r="X20" s="1884" t="s">
        <v>4917</v>
      </c>
      <c r="Y20" s="1884" t="s">
        <v>5064</v>
      </c>
      <c r="Z20" s="1884" t="s">
        <v>4919</v>
      </c>
      <c r="AA20" s="1884" t="s">
        <v>4920</v>
      </c>
      <c r="AB20" s="1884" t="s">
        <v>91</v>
      </c>
      <c r="AC20" s="1884" t="s">
        <v>5065</v>
      </c>
      <c r="AD20" s="1884" t="s">
        <v>91</v>
      </c>
      <c r="AE20" s="1884" t="s">
        <v>91</v>
      </c>
      <c r="AF20" s="1884" t="s">
        <v>91</v>
      </c>
      <c r="AG20" s="1884" t="s">
        <v>4923</v>
      </c>
      <c r="AI20" s="1884" t="s">
        <v>3244</v>
      </c>
      <c r="AJ20" s="1884" t="s">
        <v>91</v>
      </c>
      <c r="AK20" s="1884" t="s">
        <v>5576</v>
      </c>
      <c r="AL20" s="1884" t="s">
        <v>5577</v>
      </c>
      <c r="AM20" s="1884" t="s">
        <v>5578</v>
      </c>
      <c r="AN20" s="1884" t="s">
        <v>5579</v>
      </c>
      <c r="AO20" s="1884" t="s">
        <v>5580</v>
      </c>
      <c r="AP20" s="1884" t="s">
        <v>5627</v>
      </c>
      <c r="AQ20" s="1884" t="s">
        <v>5617</v>
      </c>
      <c r="AR20" s="1884" t="s">
        <v>5618</v>
      </c>
      <c r="AS20" s="1884" t="s">
        <v>91</v>
      </c>
    </row>
    <row r="21" spans="1:45" x14ac:dyDescent="0.3">
      <c r="A21" s="1884" t="s">
        <v>4616</v>
      </c>
      <c r="B21" s="1884" t="s">
        <v>4554</v>
      </c>
      <c r="C21" s="1884" t="s">
        <v>4557</v>
      </c>
      <c r="D21" s="1884" t="s">
        <v>4617</v>
      </c>
      <c r="E21" s="1884" t="s">
        <v>91</v>
      </c>
      <c r="F21" s="1884" t="s">
        <v>91</v>
      </c>
      <c r="G21" s="1884" t="s">
        <v>91</v>
      </c>
      <c r="H21" s="1884" t="s">
        <v>91</v>
      </c>
      <c r="I21" s="1884" t="s">
        <v>91</v>
      </c>
      <c r="J21" s="1884" t="s">
        <v>3247</v>
      </c>
      <c r="L21" s="1884" t="s">
        <v>4907</v>
      </c>
      <c r="M21" s="1884" t="s">
        <v>4908</v>
      </c>
      <c r="N21" s="1884" t="s">
        <v>4909</v>
      </c>
      <c r="O21" s="1884" t="s">
        <v>4910</v>
      </c>
      <c r="P21" s="1884" t="s">
        <v>91</v>
      </c>
      <c r="Q21" s="1884" t="s">
        <v>4912</v>
      </c>
      <c r="R21" s="1884" t="s">
        <v>4913</v>
      </c>
      <c r="S21" s="1884" t="s">
        <v>4914</v>
      </c>
      <c r="T21" s="1884" t="s">
        <v>91</v>
      </c>
      <c r="U21" s="1884" t="s">
        <v>4915</v>
      </c>
      <c r="V21" s="1884" t="s">
        <v>91</v>
      </c>
      <c r="W21" s="1884" t="s">
        <v>4984</v>
      </c>
      <c r="X21" s="1884" t="s">
        <v>4917</v>
      </c>
      <c r="Y21" s="1884" t="s">
        <v>4918</v>
      </c>
      <c r="Z21" s="1884" t="s">
        <v>4919</v>
      </c>
      <c r="AA21" s="1884" t="s">
        <v>4920</v>
      </c>
      <c r="AB21" s="1884" t="s">
        <v>91</v>
      </c>
      <c r="AC21" s="1884" t="s">
        <v>5066</v>
      </c>
      <c r="AD21" s="1884" t="s">
        <v>91</v>
      </c>
      <c r="AE21" s="1884" t="s">
        <v>91</v>
      </c>
      <c r="AF21" s="1884" t="s">
        <v>91</v>
      </c>
      <c r="AG21" s="1884" t="s">
        <v>4923</v>
      </c>
      <c r="AI21" s="1884" t="s">
        <v>3247</v>
      </c>
      <c r="AJ21" s="1884" t="s">
        <v>91</v>
      </c>
      <c r="AK21" s="1884" t="s">
        <v>5576</v>
      </c>
      <c r="AL21" s="1884" t="s">
        <v>5577</v>
      </c>
      <c r="AM21" s="1884" t="s">
        <v>5578</v>
      </c>
      <c r="AN21" s="1884" t="s">
        <v>5579</v>
      </c>
      <c r="AO21" s="1884" t="s">
        <v>5580</v>
      </c>
      <c r="AP21" s="1884" t="s">
        <v>4567</v>
      </c>
      <c r="AQ21" s="1884" t="s">
        <v>5617</v>
      </c>
      <c r="AR21" s="1884" t="s">
        <v>5618</v>
      </c>
      <c r="AS21" s="1884" t="s">
        <v>91</v>
      </c>
    </row>
    <row r="22" spans="1:45" x14ac:dyDescent="0.3">
      <c r="A22" s="1884" t="s">
        <v>4618</v>
      </c>
      <c r="B22" s="1884" t="s">
        <v>4554</v>
      </c>
      <c r="C22" s="1884" t="s">
        <v>4557</v>
      </c>
      <c r="D22" s="1884" t="s">
        <v>4619</v>
      </c>
      <c r="E22" s="1884" t="s">
        <v>4620</v>
      </c>
      <c r="F22" s="1884" t="s">
        <v>91</v>
      </c>
      <c r="G22" s="1884" t="s">
        <v>91</v>
      </c>
      <c r="H22" s="1884" t="s">
        <v>91</v>
      </c>
      <c r="I22" s="1884" t="s">
        <v>91</v>
      </c>
      <c r="J22" s="1884" t="s">
        <v>3217</v>
      </c>
      <c r="L22" s="1884" t="s">
        <v>4907</v>
      </c>
      <c r="M22" s="1884" t="s">
        <v>4908</v>
      </c>
      <c r="N22" s="1884" t="s">
        <v>4909</v>
      </c>
      <c r="O22" s="1884" t="s">
        <v>4910</v>
      </c>
      <c r="P22" s="1884" t="s">
        <v>4911</v>
      </c>
      <c r="Q22" s="1884" t="s">
        <v>4912</v>
      </c>
      <c r="R22" s="1884" t="s">
        <v>4913</v>
      </c>
      <c r="S22" s="1884" t="s">
        <v>4914</v>
      </c>
      <c r="T22" s="1884" t="s">
        <v>91</v>
      </c>
      <c r="U22" s="1884" t="s">
        <v>4915</v>
      </c>
      <c r="V22" s="1884" t="s">
        <v>91</v>
      </c>
      <c r="W22" s="1884" t="s">
        <v>4984</v>
      </c>
      <c r="X22" s="1884" t="s">
        <v>4917</v>
      </c>
      <c r="Y22" s="1884" t="s">
        <v>4918</v>
      </c>
      <c r="Z22" s="1884" t="s">
        <v>4919</v>
      </c>
      <c r="AA22" s="1884" t="s">
        <v>4920</v>
      </c>
      <c r="AB22" s="1884" t="s">
        <v>91</v>
      </c>
      <c r="AC22" s="1884" t="s">
        <v>91</v>
      </c>
      <c r="AD22" s="1884" t="s">
        <v>91</v>
      </c>
      <c r="AE22" s="1884" t="s">
        <v>91</v>
      </c>
      <c r="AF22" s="1884" t="s">
        <v>91</v>
      </c>
      <c r="AG22" s="1884" t="s">
        <v>4923</v>
      </c>
      <c r="AI22" s="1884" t="s">
        <v>3217</v>
      </c>
      <c r="AJ22" s="1884" t="s">
        <v>91</v>
      </c>
      <c r="AK22" s="1884" t="s">
        <v>5576</v>
      </c>
      <c r="AL22" s="1884" t="s">
        <v>5577</v>
      </c>
      <c r="AM22" s="1884" t="s">
        <v>5578</v>
      </c>
      <c r="AN22" s="1884" t="s">
        <v>5579</v>
      </c>
      <c r="AO22" s="1884" t="s">
        <v>5580</v>
      </c>
      <c r="AP22" s="1884" t="s">
        <v>4567</v>
      </c>
      <c r="AQ22" s="1884" t="s">
        <v>91</v>
      </c>
      <c r="AR22" s="1884" t="s">
        <v>91</v>
      </c>
      <c r="AS22" s="1884" t="s">
        <v>91</v>
      </c>
    </row>
    <row r="23" spans="1:45" x14ac:dyDescent="0.3">
      <c r="A23" s="1884" t="s">
        <v>4621</v>
      </c>
      <c r="B23" s="1884" t="s">
        <v>4570</v>
      </c>
      <c r="C23" s="1884" t="s">
        <v>4557</v>
      </c>
      <c r="D23" s="1884" t="s">
        <v>91</v>
      </c>
      <c r="E23" s="1884" t="s">
        <v>91</v>
      </c>
      <c r="F23" s="1884" t="s">
        <v>4572</v>
      </c>
      <c r="G23" s="1884" t="s">
        <v>3472</v>
      </c>
      <c r="H23" s="1884" t="s">
        <v>4622</v>
      </c>
      <c r="I23" s="1884" t="s">
        <v>91</v>
      </c>
      <c r="J23" s="1884" t="s">
        <v>3218</v>
      </c>
      <c r="L23" s="1884" t="s">
        <v>4955</v>
      </c>
      <c r="M23" s="1884" t="s">
        <v>4956</v>
      </c>
      <c r="N23" s="1884" t="s">
        <v>4957</v>
      </c>
      <c r="O23" s="1884" t="s">
        <v>4958</v>
      </c>
      <c r="P23" s="1884" t="s">
        <v>91</v>
      </c>
      <c r="Q23" s="1884" t="s">
        <v>4976</v>
      </c>
      <c r="R23" s="1884" t="s">
        <v>4977</v>
      </c>
      <c r="S23" s="1884" t="s">
        <v>4978</v>
      </c>
      <c r="T23" s="1884" t="s">
        <v>91</v>
      </c>
      <c r="U23" s="1884" t="s">
        <v>4963</v>
      </c>
      <c r="V23" s="1884" t="s">
        <v>91</v>
      </c>
      <c r="W23" s="1884" t="s">
        <v>4964</v>
      </c>
      <c r="X23" s="1884" t="s">
        <v>4965</v>
      </c>
      <c r="Y23" s="1884" t="s">
        <v>5067</v>
      </c>
      <c r="Z23" s="1884" t="s">
        <v>4980</v>
      </c>
      <c r="AA23" s="1884" t="s">
        <v>4981</v>
      </c>
      <c r="AB23" s="1884" t="s">
        <v>91</v>
      </c>
      <c r="AC23" s="1884" t="s">
        <v>91</v>
      </c>
      <c r="AD23" s="1884" t="s">
        <v>91</v>
      </c>
      <c r="AE23" s="1884" t="s">
        <v>91</v>
      </c>
      <c r="AF23" s="1884" t="s">
        <v>91</v>
      </c>
      <c r="AG23" s="1884" t="s">
        <v>4970</v>
      </c>
      <c r="AI23" s="1884" t="s">
        <v>3218</v>
      </c>
      <c r="AJ23" s="1884" t="s">
        <v>91</v>
      </c>
      <c r="AK23" s="1884" t="s">
        <v>5596</v>
      </c>
      <c r="AL23" s="1884" t="s">
        <v>5597</v>
      </c>
      <c r="AM23" s="1884" t="s">
        <v>91</v>
      </c>
      <c r="AN23" s="1884" t="s">
        <v>5599</v>
      </c>
      <c r="AO23" s="1884" t="s">
        <v>91</v>
      </c>
      <c r="AP23" s="1884" t="s">
        <v>5601</v>
      </c>
      <c r="AQ23" s="1884" t="s">
        <v>5602</v>
      </c>
      <c r="AR23" s="1884" t="s">
        <v>5603</v>
      </c>
      <c r="AS23" s="1884" t="s">
        <v>91</v>
      </c>
    </row>
    <row r="24" spans="1:45" x14ac:dyDescent="0.3">
      <c r="A24" s="1884" t="s">
        <v>4623</v>
      </c>
      <c r="B24" s="1884" t="s">
        <v>4570</v>
      </c>
      <c r="C24" s="1884" t="s">
        <v>4557</v>
      </c>
      <c r="D24" s="1884" t="s">
        <v>4624</v>
      </c>
      <c r="E24" s="1884" t="s">
        <v>4571</v>
      </c>
      <c r="F24" s="1884" t="s">
        <v>91</v>
      </c>
      <c r="G24" s="1884" t="s">
        <v>91</v>
      </c>
      <c r="H24" s="1884" t="s">
        <v>91</v>
      </c>
      <c r="I24" s="1884" t="s">
        <v>91</v>
      </c>
      <c r="J24" s="1884" t="s">
        <v>3219</v>
      </c>
      <c r="L24" s="1884" t="s">
        <v>5068</v>
      </c>
      <c r="M24" s="1884" t="s">
        <v>5069</v>
      </c>
      <c r="N24" s="1884" t="s">
        <v>5070</v>
      </c>
      <c r="O24" s="1884" t="s">
        <v>5071</v>
      </c>
      <c r="P24" s="1884" t="s">
        <v>91</v>
      </c>
      <c r="Q24" s="1884" t="s">
        <v>5072</v>
      </c>
      <c r="R24" s="1884" t="s">
        <v>5073</v>
      </c>
      <c r="S24" s="1884" t="s">
        <v>5074</v>
      </c>
      <c r="T24" s="1884" t="s">
        <v>91</v>
      </c>
      <c r="U24" s="1884" t="s">
        <v>5075</v>
      </c>
      <c r="V24" s="1884" t="s">
        <v>91</v>
      </c>
      <c r="W24" s="1884" t="s">
        <v>5076</v>
      </c>
      <c r="X24" s="1884" t="s">
        <v>5077</v>
      </c>
      <c r="Y24" s="1884" t="s">
        <v>5078</v>
      </c>
      <c r="Z24" s="1884" t="s">
        <v>5079</v>
      </c>
      <c r="AA24" s="1884" t="s">
        <v>5080</v>
      </c>
      <c r="AB24" s="1884" t="s">
        <v>5081</v>
      </c>
      <c r="AC24" s="1884" t="s">
        <v>5082</v>
      </c>
      <c r="AD24" s="1884" t="s">
        <v>91</v>
      </c>
      <c r="AE24" s="1884" t="s">
        <v>91</v>
      </c>
      <c r="AF24" s="1884" t="s">
        <v>91</v>
      </c>
      <c r="AG24" s="1884" t="s">
        <v>5083</v>
      </c>
      <c r="AI24" s="1884" t="s">
        <v>3219</v>
      </c>
      <c r="AJ24" s="1884" t="s">
        <v>91</v>
      </c>
      <c r="AK24" s="1884" t="s">
        <v>5596</v>
      </c>
      <c r="AL24" s="1884" t="s">
        <v>5597</v>
      </c>
      <c r="AM24" s="1884" t="s">
        <v>5598</v>
      </c>
      <c r="AN24" s="1884" t="s">
        <v>5599</v>
      </c>
      <c r="AO24" s="1884" t="s">
        <v>5600</v>
      </c>
      <c r="AP24" s="1884" t="s">
        <v>5601</v>
      </c>
      <c r="AQ24" s="1884" t="s">
        <v>5602</v>
      </c>
      <c r="AR24" s="1884" t="s">
        <v>5603</v>
      </c>
      <c r="AS24" s="1884" t="s">
        <v>91</v>
      </c>
    </row>
    <row r="25" spans="1:45" x14ac:dyDescent="0.3">
      <c r="A25" s="1884" t="s">
        <v>4625</v>
      </c>
      <c r="B25" s="1884" t="s">
        <v>4570</v>
      </c>
      <c r="C25" s="1884" t="s">
        <v>4626</v>
      </c>
      <c r="D25" s="1884" t="s">
        <v>4556</v>
      </c>
      <c r="E25" s="1884" t="s">
        <v>4627</v>
      </c>
      <c r="F25" s="1884" t="s">
        <v>91</v>
      </c>
      <c r="G25" s="1884" t="s">
        <v>91</v>
      </c>
      <c r="H25" s="1884" t="s">
        <v>91</v>
      </c>
      <c r="I25" s="1884" t="s">
        <v>91</v>
      </c>
      <c r="J25" s="1884" t="s">
        <v>3220</v>
      </c>
      <c r="L25" s="1884" t="s">
        <v>5084</v>
      </c>
      <c r="M25" s="1884" t="s">
        <v>5085</v>
      </c>
      <c r="N25" s="1884" t="s">
        <v>5086</v>
      </c>
      <c r="O25" s="1884" t="s">
        <v>5087</v>
      </c>
      <c r="P25" s="1884" t="s">
        <v>91</v>
      </c>
      <c r="Q25" s="1884" t="s">
        <v>5088</v>
      </c>
      <c r="R25" s="1884" t="s">
        <v>5089</v>
      </c>
      <c r="S25" s="1884" t="s">
        <v>5090</v>
      </c>
      <c r="T25" s="1884" t="s">
        <v>91</v>
      </c>
      <c r="U25" s="1884" t="s">
        <v>5091</v>
      </c>
      <c r="V25" s="1884" t="s">
        <v>91</v>
      </c>
      <c r="W25" s="1884" t="s">
        <v>5092</v>
      </c>
      <c r="X25" s="1884" t="s">
        <v>5093</v>
      </c>
      <c r="Y25" s="1884" t="s">
        <v>5094</v>
      </c>
      <c r="Z25" s="1884" t="s">
        <v>5095</v>
      </c>
      <c r="AA25" s="1884" t="s">
        <v>5096</v>
      </c>
      <c r="AB25" s="1884" t="s">
        <v>5097</v>
      </c>
      <c r="AC25" s="1884" t="s">
        <v>5098</v>
      </c>
      <c r="AD25" s="1884" t="s">
        <v>91</v>
      </c>
      <c r="AE25" s="1884" t="s">
        <v>91</v>
      </c>
      <c r="AF25" s="1884" t="s">
        <v>91</v>
      </c>
      <c r="AG25" s="1884" t="s">
        <v>5099</v>
      </c>
      <c r="AI25" s="1884" t="s">
        <v>3220</v>
      </c>
      <c r="AJ25" s="1884" t="s">
        <v>91</v>
      </c>
      <c r="AK25" s="1884" t="s">
        <v>91</v>
      </c>
      <c r="AL25" s="1884" t="s">
        <v>5577</v>
      </c>
      <c r="AM25" s="1884" t="s">
        <v>5578</v>
      </c>
      <c r="AN25" s="1884" t="s">
        <v>5579</v>
      </c>
      <c r="AO25" s="1884" t="s">
        <v>5580</v>
      </c>
      <c r="AP25" s="1884" t="s">
        <v>5581</v>
      </c>
      <c r="AQ25" s="1884" t="s">
        <v>5617</v>
      </c>
      <c r="AR25" s="1884" t="s">
        <v>5618</v>
      </c>
      <c r="AS25" s="1884" t="s">
        <v>91</v>
      </c>
    </row>
    <row r="26" spans="1:45" x14ac:dyDescent="0.3">
      <c r="A26" s="1884" t="s">
        <v>4628</v>
      </c>
      <c r="B26" s="1884" t="s">
        <v>4570</v>
      </c>
      <c r="C26" s="1884" t="s">
        <v>4571</v>
      </c>
      <c r="D26" s="1884" t="s">
        <v>4557</v>
      </c>
      <c r="E26" s="1884" t="s">
        <v>91</v>
      </c>
      <c r="F26" s="1884" t="s">
        <v>4572</v>
      </c>
      <c r="G26" s="1884" t="s">
        <v>3472</v>
      </c>
      <c r="H26" s="1884" t="s">
        <v>4629</v>
      </c>
      <c r="I26" s="1884" t="s">
        <v>91</v>
      </c>
      <c r="J26" s="1884" t="s">
        <v>3221</v>
      </c>
      <c r="L26" s="1884" t="s">
        <v>4955</v>
      </c>
      <c r="M26" s="1884" t="s">
        <v>4956</v>
      </c>
      <c r="N26" s="1884" t="s">
        <v>4957</v>
      </c>
      <c r="O26" s="1884" t="s">
        <v>4958</v>
      </c>
      <c r="P26" s="1884" t="s">
        <v>91</v>
      </c>
      <c r="Q26" s="1884" t="s">
        <v>4960</v>
      </c>
      <c r="R26" s="1884" t="s">
        <v>4961</v>
      </c>
      <c r="S26" s="1884" t="s">
        <v>4962</v>
      </c>
      <c r="T26" s="1884" t="s">
        <v>91</v>
      </c>
      <c r="U26" s="1884" t="s">
        <v>4963</v>
      </c>
      <c r="V26" s="1884" t="s">
        <v>91</v>
      </c>
      <c r="W26" s="1884" t="s">
        <v>4964</v>
      </c>
      <c r="X26" s="1884" t="s">
        <v>4965</v>
      </c>
      <c r="Y26" s="1884" t="s">
        <v>4966</v>
      </c>
      <c r="Z26" s="1884" t="s">
        <v>4967</v>
      </c>
      <c r="AA26" s="1884" t="s">
        <v>4968</v>
      </c>
      <c r="AB26" s="1884" t="s">
        <v>5100</v>
      </c>
      <c r="AC26" s="1884" t="s">
        <v>5048</v>
      </c>
      <c r="AD26" s="1884" t="s">
        <v>91</v>
      </c>
      <c r="AE26" s="1884" t="s">
        <v>91</v>
      </c>
      <c r="AF26" s="1884" t="s">
        <v>91</v>
      </c>
      <c r="AG26" s="1884" t="s">
        <v>4970</v>
      </c>
      <c r="AI26" s="1884" t="s">
        <v>3221</v>
      </c>
      <c r="AJ26" s="1884" t="s">
        <v>91</v>
      </c>
      <c r="AK26" s="1884" t="s">
        <v>5596</v>
      </c>
      <c r="AL26" s="1884" t="s">
        <v>5597</v>
      </c>
      <c r="AM26" s="1884" t="s">
        <v>5598</v>
      </c>
      <c r="AN26" s="1884" t="s">
        <v>5599</v>
      </c>
      <c r="AO26" s="1884" t="s">
        <v>5600</v>
      </c>
      <c r="AP26" s="1884" t="s">
        <v>5601</v>
      </c>
      <c r="AQ26" s="1884" t="s">
        <v>5602</v>
      </c>
      <c r="AR26" s="1884" t="s">
        <v>5603</v>
      </c>
      <c r="AS26" s="1884" t="s">
        <v>91</v>
      </c>
    </row>
    <row r="27" spans="1:45" x14ac:dyDescent="0.3">
      <c r="A27" s="1884" t="s">
        <v>4630</v>
      </c>
      <c r="B27" s="1884" t="s">
        <v>4557</v>
      </c>
      <c r="C27" s="1884" t="s">
        <v>4631</v>
      </c>
      <c r="D27" s="1884" t="s">
        <v>91</v>
      </c>
      <c r="E27" s="1884" t="s">
        <v>91</v>
      </c>
      <c r="F27" s="1884" t="s">
        <v>4632</v>
      </c>
      <c r="G27" s="1884" t="s">
        <v>4574</v>
      </c>
      <c r="H27" s="1884" t="s">
        <v>4633</v>
      </c>
      <c r="I27" s="1884" t="s">
        <v>4632</v>
      </c>
      <c r="J27" s="1884" t="s">
        <v>3255</v>
      </c>
      <c r="L27" s="1884" t="s">
        <v>5101</v>
      </c>
      <c r="M27" s="1884" t="s">
        <v>5102</v>
      </c>
      <c r="N27" s="1884" t="s">
        <v>5103</v>
      </c>
      <c r="O27" s="1884" t="s">
        <v>5104</v>
      </c>
      <c r="P27" s="1884" t="s">
        <v>91</v>
      </c>
      <c r="Q27" s="1884" t="s">
        <v>5105</v>
      </c>
      <c r="R27" s="1884" t="s">
        <v>5106</v>
      </c>
      <c r="S27" s="1884" t="s">
        <v>5107</v>
      </c>
      <c r="T27" s="1884" t="s">
        <v>5108</v>
      </c>
      <c r="U27" s="1884" t="s">
        <v>5109</v>
      </c>
      <c r="V27" s="1884" t="s">
        <v>91</v>
      </c>
      <c r="W27" s="1884" t="s">
        <v>5110</v>
      </c>
      <c r="X27" s="1884" t="s">
        <v>5111</v>
      </c>
      <c r="Y27" s="1884" t="s">
        <v>5112</v>
      </c>
      <c r="Z27" s="1884" t="s">
        <v>5113</v>
      </c>
      <c r="AA27" s="1884" t="s">
        <v>5114</v>
      </c>
      <c r="AB27" s="1884" t="s">
        <v>91</v>
      </c>
      <c r="AC27" s="1884" t="s">
        <v>91</v>
      </c>
      <c r="AD27" s="1884" t="s">
        <v>91</v>
      </c>
      <c r="AE27" s="1884" t="s">
        <v>91</v>
      </c>
      <c r="AF27" s="1884" t="s">
        <v>91</v>
      </c>
      <c r="AG27" s="1884" t="s">
        <v>91</v>
      </c>
      <c r="AI27" s="1884" t="s">
        <v>3255</v>
      </c>
      <c r="AJ27" s="1884" t="s">
        <v>91</v>
      </c>
      <c r="AK27" s="1884" t="s">
        <v>91</v>
      </c>
      <c r="AL27" s="1884" t="s">
        <v>91</v>
      </c>
      <c r="AM27" s="1884" t="s">
        <v>91</v>
      </c>
      <c r="AN27" s="1884" t="s">
        <v>91</v>
      </c>
      <c r="AO27" s="1884" t="s">
        <v>91</v>
      </c>
      <c r="AP27" s="1884" t="s">
        <v>91</v>
      </c>
      <c r="AQ27" s="1884" t="s">
        <v>91</v>
      </c>
      <c r="AR27" s="1884" t="s">
        <v>91</v>
      </c>
      <c r="AS27" s="1884" t="s">
        <v>91</v>
      </c>
    </row>
    <row r="28" spans="1:45" x14ac:dyDescent="0.3">
      <c r="A28" s="1884" t="s">
        <v>4634</v>
      </c>
      <c r="B28" s="1884" t="s">
        <v>4635</v>
      </c>
      <c r="C28" s="1884" t="s">
        <v>4636</v>
      </c>
      <c r="D28" s="1884" t="s">
        <v>4637</v>
      </c>
      <c r="E28" s="1884" t="s">
        <v>4638</v>
      </c>
      <c r="F28" s="1884" t="s">
        <v>91</v>
      </c>
      <c r="G28" s="1884" t="s">
        <v>91</v>
      </c>
      <c r="H28" s="1884" t="s">
        <v>91</v>
      </c>
      <c r="I28" s="1884" t="s">
        <v>91</v>
      </c>
      <c r="J28" s="1884" t="s">
        <v>3258</v>
      </c>
      <c r="L28" s="1884" t="s">
        <v>5115</v>
      </c>
      <c r="M28" s="1884" t="s">
        <v>5116</v>
      </c>
      <c r="N28" s="1884" t="s">
        <v>5117</v>
      </c>
      <c r="O28" s="1884" t="s">
        <v>5118</v>
      </c>
      <c r="P28" s="1884" t="s">
        <v>91</v>
      </c>
      <c r="Q28" s="1884" t="s">
        <v>5119</v>
      </c>
      <c r="R28" s="1884" t="s">
        <v>5120</v>
      </c>
      <c r="S28" s="1884" t="s">
        <v>5121</v>
      </c>
      <c r="T28" s="1884" t="s">
        <v>91</v>
      </c>
      <c r="U28" s="1884" t="s">
        <v>5122</v>
      </c>
      <c r="V28" s="1884" t="s">
        <v>91</v>
      </c>
      <c r="W28" s="1884" t="s">
        <v>5123</v>
      </c>
      <c r="X28" s="1884" t="s">
        <v>5124</v>
      </c>
      <c r="Y28" s="1884" t="s">
        <v>5125</v>
      </c>
      <c r="Z28" s="1884" t="s">
        <v>5126</v>
      </c>
      <c r="AA28" s="1884" t="s">
        <v>5127</v>
      </c>
      <c r="AB28" s="1884" t="s">
        <v>91</v>
      </c>
      <c r="AC28" s="1884" t="s">
        <v>5128</v>
      </c>
      <c r="AD28" s="1884" t="s">
        <v>91</v>
      </c>
      <c r="AE28" s="1884" t="s">
        <v>91</v>
      </c>
      <c r="AF28" s="1884" t="s">
        <v>4953</v>
      </c>
      <c r="AG28" s="1884" t="s">
        <v>5129</v>
      </c>
      <c r="AI28" s="1884" t="s">
        <v>3258</v>
      </c>
      <c r="AJ28" s="1884" t="s">
        <v>91</v>
      </c>
      <c r="AK28" s="1884" t="s">
        <v>91</v>
      </c>
      <c r="AL28" s="1884" t="s">
        <v>5589</v>
      </c>
      <c r="AM28" s="1884" t="s">
        <v>5590</v>
      </c>
      <c r="AN28" s="1884" t="s">
        <v>5628</v>
      </c>
      <c r="AO28" s="1884" t="s">
        <v>5592</v>
      </c>
      <c r="AP28" s="1884" t="s">
        <v>5629</v>
      </c>
      <c r="AQ28" s="1884" t="s">
        <v>91</v>
      </c>
      <c r="AR28" s="1884" t="s">
        <v>91</v>
      </c>
      <c r="AS28" s="1884" t="s">
        <v>91</v>
      </c>
    </row>
    <row r="29" spans="1:45" x14ac:dyDescent="0.3">
      <c r="A29" s="1884" t="s">
        <v>4639</v>
      </c>
      <c r="B29" s="1884" t="s">
        <v>4554</v>
      </c>
      <c r="C29" s="1884" t="s">
        <v>4640</v>
      </c>
      <c r="D29" s="1884" t="s">
        <v>4641</v>
      </c>
      <c r="E29" s="1884" t="s">
        <v>4557</v>
      </c>
      <c r="F29" s="1884" t="s">
        <v>91</v>
      </c>
      <c r="G29" s="1884" t="s">
        <v>91</v>
      </c>
      <c r="H29" s="1884" t="s">
        <v>91</v>
      </c>
      <c r="I29" s="1884" t="s">
        <v>91</v>
      </c>
      <c r="J29" s="1884" t="s">
        <v>3222</v>
      </c>
      <c r="L29" s="1884" t="s">
        <v>4907</v>
      </c>
      <c r="M29" s="1884" t="s">
        <v>5130</v>
      </c>
      <c r="N29" s="1884" t="s">
        <v>5131</v>
      </c>
      <c r="O29" s="1884" t="s">
        <v>5132</v>
      </c>
      <c r="P29" s="1884" t="s">
        <v>91</v>
      </c>
      <c r="Q29" s="1884" t="s">
        <v>5133</v>
      </c>
      <c r="R29" s="1884" t="s">
        <v>5134</v>
      </c>
      <c r="S29" s="1884" t="s">
        <v>5135</v>
      </c>
      <c r="T29" s="1884" t="s">
        <v>91</v>
      </c>
      <c r="U29" s="1884" t="s">
        <v>4917</v>
      </c>
      <c r="V29" s="1884" t="s">
        <v>91</v>
      </c>
      <c r="W29" s="1884" t="s">
        <v>5136</v>
      </c>
      <c r="X29" s="1884" t="s">
        <v>5137</v>
      </c>
      <c r="Y29" s="1884" t="s">
        <v>5138</v>
      </c>
      <c r="Z29" s="1884" t="s">
        <v>5139</v>
      </c>
      <c r="AA29" s="1884" t="s">
        <v>5140</v>
      </c>
      <c r="AB29" s="1884" t="s">
        <v>5141</v>
      </c>
      <c r="AC29" s="1884" t="s">
        <v>91</v>
      </c>
      <c r="AD29" s="1884" t="s">
        <v>91</v>
      </c>
      <c r="AE29" s="1884" t="s">
        <v>91</v>
      </c>
      <c r="AF29" s="1884" t="s">
        <v>5142</v>
      </c>
      <c r="AG29" s="1884" t="s">
        <v>4923</v>
      </c>
      <c r="AI29" s="1884" t="s">
        <v>3222</v>
      </c>
      <c r="AJ29" s="1884" t="s">
        <v>91</v>
      </c>
      <c r="AK29" s="1884" t="s">
        <v>5630</v>
      </c>
      <c r="AL29" s="1884" t="s">
        <v>5631</v>
      </c>
      <c r="AM29" s="1884" t="s">
        <v>5632</v>
      </c>
      <c r="AN29" s="1884" t="s">
        <v>5591</v>
      </c>
      <c r="AO29" s="1884" t="s">
        <v>5592</v>
      </c>
      <c r="AP29" s="1884" t="s">
        <v>4567</v>
      </c>
      <c r="AQ29" s="1884" t="s">
        <v>5594</v>
      </c>
      <c r="AR29" s="1884" t="s">
        <v>5595</v>
      </c>
      <c r="AS29" s="1884" t="s">
        <v>5633</v>
      </c>
    </row>
    <row r="30" spans="1:45" x14ac:dyDescent="0.3">
      <c r="A30" s="1884" t="s">
        <v>4642</v>
      </c>
      <c r="B30" s="1884" t="s">
        <v>4570</v>
      </c>
      <c r="C30" s="1884" t="s">
        <v>4571</v>
      </c>
      <c r="D30" s="1884" t="s">
        <v>4557</v>
      </c>
      <c r="E30" s="1884" t="s">
        <v>4624</v>
      </c>
      <c r="F30" s="1884" t="s">
        <v>91</v>
      </c>
      <c r="G30" s="1884" t="s">
        <v>91</v>
      </c>
      <c r="H30" s="1884" t="s">
        <v>91</v>
      </c>
      <c r="I30" s="1884" t="s">
        <v>91</v>
      </c>
      <c r="J30" s="1884" t="s">
        <v>3223</v>
      </c>
      <c r="L30" s="1884" t="s">
        <v>4955</v>
      </c>
      <c r="M30" s="1884" t="s">
        <v>5143</v>
      </c>
      <c r="N30" s="1884" t="s">
        <v>5144</v>
      </c>
      <c r="O30" s="1884" t="s">
        <v>5145</v>
      </c>
      <c r="P30" s="1884" t="s">
        <v>91</v>
      </c>
      <c r="Q30" s="1884" t="s">
        <v>4960</v>
      </c>
      <c r="R30" s="1884" t="s">
        <v>4961</v>
      </c>
      <c r="S30" s="1884" t="s">
        <v>4962</v>
      </c>
      <c r="T30" s="1884" t="s">
        <v>91</v>
      </c>
      <c r="U30" s="1884" t="s">
        <v>5146</v>
      </c>
      <c r="V30" s="1884" t="s">
        <v>91</v>
      </c>
      <c r="W30" s="1884" t="s">
        <v>5147</v>
      </c>
      <c r="X30" s="1884" t="s">
        <v>5148</v>
      </c>
      <c r="Y30" s="1884" t="s">
        <v>4966</v>
      </c>
      <c r="Z30" s="1884" t="s">
        <v>4967</v>
      </c>
      <c r="AA30" s="1884" t="s">
        <v>4968</v>
      </c>
      <c r="AB30" s="1884" t="s">
        <v>91</v>
      </c>
      <c r="AC30" s="1884" t="s">
        <v>91</v>
      </c>
      <c r="AD30" s="1884" t="s">
        <v>91</v>
      </c>
      <c r="AE30" s="1884" t="s">
        <v>91</v>
      </c>
      <c r="AF30" s="1884" t="s">
        <v>91</v>
      </c>
      <c r="AG30" s="1884" t="s">
        <v>4970</v>
      </c>
      <c r="AI30" s="1884" t="s">
        <v>3223</v>
      </c>
      <c r="AJ30" s="1884" t="s">
        <v>91</v>
      </c>
      <c r="AK30" s="1884" t="s">
        <v>5612</v>
      </c>
      <c r="AL30" s="1884" t="s">
        <v>5613</v>
      </c>
      <c r="AM30" s="1884" t="s">
        <v>5598</v>
      </c>
      <c r="AN30" s="1884" t="s">
        <v>5599</v>
      </c>
      <c r="AO30" s="1884" t="s">
        <v>5600</v>
      </c>
      <c r="AP30" s="1884" t="s">
        <v>5634</v>
      </c>
      <c r="AQ30" s="1884" t="s">
        <v>5635</v>
      </c>
      <c r="AR30" s="1884" t="s">
        <v>5603</v>
      </c>
      <c r="AS30" s="1884" t="s">
        <v>91</v>
      </c>
    </row>
    <row r="31" spans="1:45" x14ac:dyDescent="0.3">
      <c r="A31" s="1884" t="s">
        <v>4643</v>
      </c>
      <c r="B31" s="1884" t="s">
        <v>4570</v>
      </c>
      <c r="C31" s="1884" t="s">
        <v>4571</v>
      </c>
      <c r="D31" s="1884" t="s">
        <v>4557</v>
      </c>
      <c r="E31" s="1884" t="s">
        <v>91</v>
      </c>
      <c r="F31" s="1884" t="s">
        <v>4572</v>
      </c>
      <c r="G31" s="1884" t="s">
        <v>3472</v>
      </c>
      <c r="H31" s="1884" t="s">
        <v>4644</v>
      </c>
      <c r="I31" s="1884" t="s">
        <v>91</v>
      </c>
      <c r="J31" s="1884" t="s">
        <v>3224</v>
      </c>
      <c r="L31" s="1884" t="s">
        <v>4955</v>
      </c>
      <c r="M31" s="1884" t="s">
        <v>4956</v>
      </c>
      <c r="N31" s="1884" t="s">
        <v>4957</v>
      </c>
      <c r="O31" s="1884" t="s">
        <v>4958</v>
      </c>
      <c r="P31" s="1884" t="s">
        <v>91</v>
      </c>
      <c r="Q31" s="1884" t="s">
        <v>4960</v>
      </c>
      <c r="R31" s="1884" t="s">
        <v>4961</v>
      </c>
      <c r="S31" s="1884" t="s">
        <v>4962</v>
      </c>
      <c r="T31" s="1884" t="s">
        <v>91</v>
      </c>
      <c r="U31" s="1884" t="s">
        <v>4963</v>
      </c>
      <c r="V31" s="1884" t="s">
        <v>91</v>
      </c>
      <c r="W31" s="1884" t="s">
        <v>4964</v>
      </c>
      <c r="X31" s="1884" t="s">
        <v>4965</v>
      </c>
      <c r="Y31" s="1884" t="s">
        <v>4966</v>
      </c>
      <c r="Z31" s="1884" t="s">
        <v>4967</v>
      </c>
      <c r="AA31" s="1884" t="s">
        <v>4968</v>
      </c>
      <c r="AB31" s="1884" t="s">
        <v>5149</v>
      </c>
      <c r="AC31" s="1884" t="s">
        <v>91</v>
      </c>
      <c r="AD31" s="1884" t="s">
        <v>91</v>
      </c>
      <c r="AE31" s="1884" t="s">
        <v>91</v>
      </c>
      <c r="AF31" s="1884" t="s">
        <v>91</v>
      </c>
      <c r="AG31" s="1884" t="s">
        <v>4970</v>
      </c>
      <c r="AI31" s="1884" t="s">
        <v>3224</v>
      </c>
      <c r="AJ31" s="1884" t="s">
        <v>91</v>
      </c>
      <c r="AK31" s="1884" t="s">
        <v>5596</v>
      </c>
      <c r="AL31" s="1884" t="s">
        <v>5597</v>
      </c>
      <c r="AM31" s="1884" t="s">
        <v>5598</v>
      </c>
      <c r="AN31" s="1884" t="s">
        <v>5599</v>
      </c>
      <c r="AO31" s="1884" t="s">
        <v>5600</v>
      </c>
      <c r="AP31" s="1884" t="s">
        <v>5601</v>
      </c>
      <c r="AQ31" s="1884" t="s">
        <v>5602</v>
      </c>
      <c r="AR31" s="1884" t="s">
        <v>5603</v>
      </c>
      <c r="AS31" s="1884" t="s">
        <v>91</v>
      </c>
    </row>
    <row r="32" spans="1:45" x14ac:dyDescent="0.3">
      <c r="A32" s="1884" t="s">
        <v>4608</v>
      </c>
      <c r="B32" s="1884" t="s">
        <v>4570</v>
      </c>
      <c r="C32" s="1884" t="s">
        <v>4571</v>
      </c>
      <c r="D32" s="1884" t="s">
        <v>4557</v>
      </c>
      <c r="E32" s="1884" t="s">
        <v>91</v>
      </c>
      <c r="F32" s="1884" t="s">
        <v>4572</v>
      </c>
      <c r="G32" s="1884" t="s">
        <v>3472</v>
      </c>
      <c r="H32" s="1884" t="s">
        <v>4645</v>
      </c>
      <c r="I32" s="1884" t="s">
        <v>91</v>
      </c>
      <c r="J32" s="1884" t="s">
        <v>3225</v>
      </c>
      <c r="L32" s="1884" t="s">
        <v>4955</v>
      </c>
      <c r="M32" s="1884" t="s">
        <v>4956</v>
      </c>
      <c r="N32" s="1884" t="s">
        <v>4957</v>
      </c>
      <c r="O32" s="1884" t="s">
        <v>4958</v>
      </c>
      <c r="P32" s="1884" t="s">
        <v>4959</v>
      </c>
      <c r="Q32" s="1884" t="s">
        <v>4960</v>
      </c>
      <c r="R32" s="1884" t="s">
        <v>4961</v>
      </c>
      <c r="S32" s="1884" t="s">
        <v>4962</v>
      </c>
      <c r="T32" s="1884" t="s">
        <v>91</v>
      </c>
      <c r="U32" s="1884" t="s">
        <v>4963</v>
      </c>
      <c r="V32" s="1884" t="s">
        <v>91</v>
      </c>
      <c r="W32" s="1884" t="s">
        <v>4964</v>
      </c>
      <c r="X32" s="1884" t="s">
        <v>4965</v>
      </c>
      <c r="Y32" s="1884" t="s">
        <v>4966</v>
      </c>
      <c r="Z32" s="1884" t="s">
        <v>4967</v>
      </c>
      <c r="AA32" s="1884" t="s">
        <v>4968</v>
      </c>
      <c r="AB32" s="1884" t="s">
        <v>5150</v>
      </c>
      <c r="AC32" s="1884" t="s">
        <v>5048</v>
      </c>
      <c r="AD32" s="1884" t="s">
        <v>91</v>
      </c>
      <c r="AE32" s="1884" t="s">
        <v>91</v>
      </c>
      <c r="AF32" s="1884" t="s">
        <v>91</v>
      </c>
      <c r="AG32" s="1884" t="s">
        <v>4970</v>
      </c>
      <c r="AI32" s="1884" t="s">
        <v>3225</v>
      </c>
      <c r="AJ32" s="1884" t="s">
        <v>91</v>
      </c>
      <c r="AK32" s="1884" t="s">
        <v>5596</v>
      </c>
      <c r="AL32" s="1884" t="s">
        <v>5597</v>
      </c>
      <c r="AM32" s="1884" t="s">
        <v>5598</v>
      </c>
      <c r="AN32" s="1884" t="s">
        <v>5599</v>
      </c>
      <c r="AO32" s="1884" t="s">
        <v>5600</v>
      </c>
      <c r="AP32" s="1884" t="s">
        <v>5601</v>
      </c>
      <c r="AQ32" s="1884" t="s">
        <v>5602</v>
      </c>
      <c r="AR32" s="1884" t="s">
        <v>5603</v>
      </c>
      <c r="AS32" s="1884" t="s">
        <v>91</v>
      </c>
    </row>
    <row r="33" spans="1:45" x14ac:dyDescent="0.3">
      <c r="A33" s="1884" t="s">
        <v>4646</v>
      </c>
      <c r="B33" s="1884" t="s">
        <v>4561</v>
      </c>
      <c r="C33" s="1884" t="s">
        <v>4560</v>
      </c>
      <c r="D33" s="1884" t="s">
        <v>4647</v>
      </c>
      <c r="E33" s="1884" t="s">
        <v>4557</v>
      </c>
      <c r="F33" s="1884" t="s">
        <v>91</v>
      </c>
      <c r="G33" s="1884" t="s">
        <v>91</v>
      </c>
      <c r="H33" s="1884" t="s">
        <v>91</v>
      </c>
      <c r="I33" s="1884" t="s">
        <v>91</v>
      </c>
      <c r="J33" s="1884" t="s">
        <v>3226</v>
      </c>
      <c r="L33" s="1884" t="s">
        <v>4924</v>
      </c>
      <c r="M33" s="1884" t="s">
        <v>4925</v>
      </c>
      <c r="N33" s="1884" t="s">
        <v>4926</v>
      </c>
      <c r="O33" s="1884" t="s">
        <v>4927</v>
      </c>
      <c r="P33" s="1884" t="s">
        <v>91</v>
      </c>
      <c r="Q33" s="1884" t="s">
        <v>4928</v>
      </c>
      <c r="R33" s="1884" t="s">
        <v>4929</v>
      </c>
      <c r="S33" s="1884" t="s">
        <v>4930</v>
      </c>
      <c r="T33" s="1884" t="s">
        <v>91</v>
      </c>
      <c r="U33" s="1884" t="s">
        <v>4931</v>
      </c>
      <c r="V33" s="1884" t="s">
        <v>91</v>
      </c>
      <c r="W33" s="1884" t="s">
        <v>4932</v>
      </c>
      <c r="X33" s="1884" t="s">
        <v>4933</v>
      </c>
      <c r="Y33" s="1884" t="s">
        <v>4934</v>
      </c>
      <c r="Z33" s="1884" t="s">
        <v>4935</v>
      </c>
      <c r="AA33" s="1884" t="s">
        <v>4936</v>
      </c>
      <c r="AB33" s="1884" t="s">
        <v>91</v>
      </c>
      <c r="AC33" s="1884" t="s">
        <v>91</v>
      </c>
      <c r="AD33" s="1884" t="s">
        <v>91</v>
      </c>
      <c r="AE33" s="1884" t="s">
        <v>91</v>
      </c>
      <c r="AF33" s="1884" t="s">
        <v>91</v>
      </c>
      <c r="AG33" s="1884" t="s">
        <v>4938</v>
      </c>
      <c r="AI33" s="1884" t="s">
        <v>3226</v>
      </c>
      <c r="AJ33" s="1884" t="s">
        <v>91</v>
      </c>
      <c r="AK33" s="1884" t="s">
        <v>91</v>
      </c>
      <c r="AL33" s="1884" t="s">
        <v>5582</v>
      </c>
      <c r="AM33" s="1884" t="s">
        <v>5583</v>
      </c>
      <c r="AN33" s="1884" t="s">
        <v>5584</v>
      </c>
      <c r="AO33" s="1884" t="s">
        <v>5585</v>
      </c>
      <c r="AP33" s="1884" t="s">
        <v>5586</v>
      </c>
      <c r="AQ33" s="1884" t="s">
        <v>5587</v>
      </c>
      <c r="AR33" s="1884" t="s">
        <v>91</v>
      </c>
      <c r="AS33" s="1884" t="s">
        <v>5588</v>
      </c>
    </row>
    <row r="34" spans="1:45" x14ac:dyDescent="0.3">
      <c r="A34" s="1884" t="s">
        <v>4569</v>
      </c>
      <c r="B34" s="1884" t="s">
        <v>4570</v>
      </c>
      <c r="C34" s="1884" t="s">
        <v>4571</v>
      </c>
      <c r="D34" s="1884" t="s">
        <v>4557</v>
      </c>
      <c r="E34" s="1884" t="s">
        <v>91</v>
      </c>
      <c r="F34" s="1884" t="s">
        <v>4572</v>
      </c>
      <c r="G34" s="1884" t="s">
        <v>3472</v>
      </c>
      <c r="H34" s="1884" t="s">
        <v>4648</v>
      </c>
      <c r="I34" s="1884" t="s">
        <v>91</v>
      </c>
      <c r="J34" s="1884" t="s">
        <v>3281</v>
      </c>
      <c r="L34" s="1884" t="s">
        <v>4955</v>
      </c>
      <c r="M34" s="1884" t="s">
        <v>4956</v>
      </c>
      <c r="N34" s="1884" t="s">
        <v>4957</v>
      </c>
      <c r="O34" s="1884" t="s">
        <v>4958</v>
      </c>
      <c r="P34" s="1884" t="s">
        <v>91</v>
      </c>
      <c r="Q34" s="1884" t="s">
        <v>4960</v>
      </c>
      <c r="R34" s="1884" t="s">
        <v>4961</v>
      </c>
      <c r="S34" s="1884" t="s">
        <v>4962</v>
      </c>
      <c r="T34" s="1884" t="s">
        <v>91</v>
      </c>
      <c r="U34" s="1884" t="s">
        <v>4963</v>
      </c>
      <c r="V34" s="1884" t="s">
        <v>91</v>
      </c>
      <c r="W34" s="1884" t="s">
        <v>4964</v>
      </c>
      <c r="X34" s="1884" t="s">
        <v>4965</v>
      </c>
      <c r="Y34" s="1884" t="s">
        <v>4966</v>
      </c>
      <c r="Z34" s="1884" t="s">
        <v>4967</v>
      </c>
      <c r="AA34" s="1884" t="s">
        <v>4968</v>
      </c>
      <c r="AB34" s="1884" t="s">
        <v>4969</v>
      </c>
      <c r="AC34" s="1884" t="s">
        <v>91</v>
      </c>
      <c r="AD34" s="1884" t="s">
        <v>91</v>
      </c>
      <c r="AE34" s="1884" t="s">
        <v>91</v>
      </c>
      <c r="AF34" s="1884" t="s">
        <v>91</v>
      </c>
      <c r="AG34" s="1884" t="s">
        <v>4970</v>
      </c>
      <c r="AI34" s="1884" t="s">
        <v>3281</v>
      </c>
      <c r="AJ34" s="1884" t="s">
        <v>91</v>
      </c>
      <c r="AK34" s="1884" t="s">
        <v>5596</v>
      </c>
      <c r="AL34" s="1884" t="s">
        <v>5597</v>
      </c>
      <c r="AM34" s="1884" t="s">
        <v>5598</v>
      </c>
      <c r="AN34" s="1884" t="s">
        <v>5599</v>
      </c>
      <c r="AO34" s="1884" t="s">
        <v>5600</v>
      </c>
      <c r="AP34" s="1884" t="s">
        <v>5601</v>
      </c>
      <c r="AQ34" s="1884" t="s">
        <v>5602</v>
      </c>
      <c r="AR34" s="1884" t="s">
        <v>5603</v>
      </c>
      <c r="AS34" s="1884" t="s">
        <v>91</v>
      </c>
    </row>
    <row r="35" spans="1:45" x14ac:dyDescent="0.3">
      <c r="A35" s="1884" t="s">
        <v>4649</v>
      </c>
      <c r="B35" s="1884" t="s">
        <v>4570</v>
      </c>
      <c r="C35" s="1884" t="s">
        <v>4571</v>
      </c>
      <c r="D35" s="1884" t="s">
        <v>4557</v>
      </c>
      <c r="E35" s="1884" t="s">
        <v>4606</v>
      </c>
      <c r="F35" s="1884" t="s">
        <v>91</v>
      </c>
      <c r="G35" s="1884" t="s">
        <v>91</v>
      </c>
      <c r="H35" s="1884" t="s">
        <v>91</v>
      </c>
      <c r="I35" s="1884" t="s">
        <v>91</v>
      </c>
      <c r="J35" s="1884" t="s">
        <v>3284</v>
      </c>
      <c r="L35" s="1884" t="s">
        <v>4955</v>
      </c>
      <c r="M35" s="1884" t="s">
        <v>4956</v>
      </c>
      <c r="N35" s="1884" t="s">
        <v>4957</v>
      </c>
      <c r="O35" s="1884" t="s">
        <v>4958</v>
      </c>
      <c r="P35" s="1884" t="s">
        <v>91</v>
      </c>
      <c r="Q35" s="1884" t="s">
        <v>4960</v>
      </c>
      <c r="R35" s="1884" t="s">
        <v>4961</v>
      </c>
      <c r="S35" s="1884" t="s">
        <v>4962</v>
      </c>
      <c r="T35" s="1884" t="s">
        <v>91</v>
      </c>
      <c r="U35" s="1884" t="s">
        <v>4963</v>
      </c>
      <c r="V35" s="1884" t="s">
        <v>91</v>
      </c>
      <c r="W35" s="1884" t="s">
        <v>4964</v>
      </c>
      <c r="X35" s="1884" t="s">
        <v>4965</v>
      </c>
      <c r="Y35" s="1884" t="s">
        <v>4966</v>
      </c>
      <c r="Z35" s="1884" t="s">
        <v>4967</v>
      </c>
      <c r="AA35" s="1884" t="s">
        <v>4968</v>
      </c>
      <c r="AB35" s="1884" t="s">
        <v>5151</v>
      </c>
      <c r="AC35" s="1884" t="s">
        <v>5152</v>
      </c>
      <c r="AD35" s="1884" t="s">
        <v>91</v>
      </c>
      <c r="AE35" s="1884" t="s">
        <v>91</v>
      </c>
      <c r="AF35" s="1884" t="s">
        <v>5142</v>
      </c>
      <c r="AG35" s="1884" t="s">
        <v>4970</v>
      </c>
      <c r="AI35" s="1884" t="s">
        <v>3284</v>
      </c>
      <c r="AJ35" s="1884" t="s">
        <v>91</v>
      </c>
      <c r="AK35" s="1884" t="s">
        <v>5596</v>
      </c>
      <c r="AL35" s="1884" t="s">
        <v>5597</v>
      </c>
      <c r="AM35" s="1884" t="s">
        <v>5598</v>
      </c>
      <c r="AN35" s="1884" t="s">
        <v>5599</v>
      </c>
      <c r="AO35" s="1884" t="s">
        <v>5600</v>
      </c>
      <c r="AP35" s="1884" t="s">
        <v>5601</v>
      </c>
      <c r="AQ35" s="1884" t="s">
        <v>5602</v>
      </c>
      <c r="AR35" s="1884" t="s">
        <v>5603</v>
      </c>
      <c r="AS35" s="1884" t="s">
        <v>91</v>
      </c>
    </row>
    <row r="36" spans="1:45" x14ac:dyDescent="0.3">
      <c r="A36" s="1884" t="s">
        <v>4650</v>
      </c>
      <c r="B36" s="1884" t="s">
        <v>4561</v>
      </c>
      <c r="C36" s="1884" t="s">
        <v>4557</v>
      </c>
      <c r="D36" s="1884" t="s">
        <v>91</v>
      </c>
      <c r="E36" s="1884" t="s">
        <v>91</v>
      </c>
      <c r="F36" s="1884" t="s">
        <v>4651</v>
      </c>
      <c r="G36" s="1884" t="s">
        <v>4652</v>
      </c>
      <c r="H36" s="1884" t="s">
        <v>4653</v>
      </c>
      <c r="I36" s="1884" t="s">
        <v>91</v>
      </c>
      <c r="J36" s="1884" t="s">
        <v>3227</v>
      </c>
      <c r="L36" s="1884" t="s">
        <v>5153</v>
      </c>
      <c r="M36" s="1884" t="s">
        <v>5154</v>
      </c>
      <c r="N36" s="1884" t="s">
        <v>5155</v>
      </c>
      <c r="O36" s="1884" t="s">
        <v>4927</v>
      </c>
      <c r="P36" s="1884" t="s">
        <v>91</v>
      </c>
      <c r="Q36" s="1884" t="s">
        <v>4928</v>
      </c>
      <c r="R36" s="1884" t="s">
        <v>4929</v>
      </c>
      <c r="S36" s="1884" t="s">
        <v>4930</v>
      </c>
      <c r="T36" s="1884" t="s">
        <v>91</v>
      </c>
      <c r="U36" s="1884" t="s">
        <v>4931</v>
      </c>
      <c r="V36" s="1884" t="s">
        <v>91</v>
      </c>
      <c r="W36" s="1884" t="s">
        <v>4932</v>
      </c>
      <c r="X36" s="1884" t="s">
        <v>4933</v>
      </c>
      <c r="Y36" s="1884" t="s">
        <v>4936</v>
      </c>
      <c r="Z36" s="1884" t="s">
        <v>4935</v>
      </c>
      <c r="AA36" s="1884" t="s">
        <v>4936</v>
      </c>
      <c r="AB36" s="1884" t="s">
        <v>91</v>
      </c>
      <c r="AC36" s="1884" t="s">
        <v>5156</v>
      </c>
      <c r="AD36" s="1884" t="s">
        <v>91</v>
      </c>
      <c r="AE36" s="1884" t="s">
        <v>91</v>
      </c>
      <c r="AF36" s="1884" t="s">
        <v>91</v>
      </c>
      <c r="AG36" s="1884" t="s">
        <v>4938</v>
      </c>
      <c r="AI36" s="1884" t="s">
        <v>3227</v>
      </c>
      <c r="AJ36" s="1884" t="s">
        <v>91</v>
      </c>
      <c r="AK36" s="1884" t="s">
        <v>91</v>
      </c>
      <c r="AL36" s="1884" t="s">
        <v>5582</v>
      </c>
      <c r="AM36" s="1884" t="s">
        <v>5583</v>
      </c>
      <c r="AN36" s="1884" t="s">
        <v>5584</v>
      </c>
      <c r="AO36" s="1884" t="s">
        <v>5585</v>
      </c>
      <c r="AP36" s="1884" t="s">
        <v>5586</v>
      </c>
      <c r="AQ36" s="1884" t="s">
        <v>5587</v>
      </c>
      <c r="AR36" s="1884" t="s">
        <v>91</v>
      </c>
      <c r="AS36" s="1884" t="s">
        <v>91</v>
      </c>
    </row>
    <row r="37" spans="1:45" x14ac:dyDescent="0.3">
      <c r="A37" s="1884" t="s">
        <v>4654</v>
      </c>
      <c r="B37" s="1884" t="s">
        <v>4594</v>
      </c>
      <c r="C37" s="1884" t="s">
        <v>4595</v>
      </c>
      <c r="D37" s="1884" t="s">
        <v>4596</v>
      </c>
      <c r="E37" s="1884" t="s">
        <v>91</v>
      </c>
      <c r="F37" s="1884" t="s">
        <v>91</v>
      </c>
      <c r="G37" s="1884" t="s">
        <v>91</v>
      </c>
      <c r="H37" s="1884" t="s">
        <v>91</v>
      </c>
      <c r="I37" s="1884" t="s">
        <v>91</v>
      </c>
      <c r="J37" s="1884" t="s">
        <v>3228</v>
      </c>
      <c r="L37" s="1884" t="s">
        <v>5000</v>
      </c>
      <c r="M37" s="1884" t="s">
        <v>5001</v>
      </c>
      <c r="N37" s="1884" t="s">
        <v>5002</v>
      </c>
      <c r="O37" s="1884" t="s">
        <v>5003</v>
      </c>
      <c r="P37" s="1884" t="s">
        <v>91</v>
      </c>
      <c r="Q37" s="1884" t="s">
        <v>5004</v>
      </c>
      <c r="R37" s="1884" t="s">
        <v>5005</v>
      </c>
      <c r="S37" s="1884" t="s">
        <v>5006</v>
      </c>
      <c r="T37" s="1884" t="s">
        <v>91</v>
      </c>
      <c r="U37" s="1884" t="s">
        <v>5007</v>
      </c>
      <c r="V37" s="1884" t="s">
        <v>91</v>
      </c>
      <c r="W37" s="1884" t="s">
        <v>5008</v>
      </c>
      <c r="X37" s="1884" t="s">
        <v>5009</v>
      </c>
      <c r="Y37" s="1884" t="s">
        <v>5010</v>
      </c>
      <c r="Z37" s="1884" t="s">
        <v>5011</v>
      </c>
      <c r="AA37" s="1884" t="s">
        <v>5012</v>
      </c>
      <c r="AB37" s="1884" t="s">
        <v>5013</v>
      </c>
      <c r="AC37" s="1884" t="s">
        <v>5014</v>
      </c>
      <c r="AD37" s="1884" t="s">
        <v>91</v>
      </c>
      <c r="AE37" s="1884" t="s">
        <v>91</v>
      </c>
      <c r="AF37" s="1884" t="s">
        <v>91</v>
      </c>
      <c r="AG37" s="1884" t="s">
        <v>5015</v>
      </c>
      <c r="AI37" s="1884" t="s">
        <v>3228</v>
      </c>
      <c r="AJ37" s="1884" t="s">
        <v>91</v>
      </c>
      <c r="AK37" s="1884" t="s">
        <v>5604</v>
      </c>
      <c r="AL37" s="1884" t="s">
        <v>5605</v>
      </c>
      <c r="AM37" s="1884" t="s">
        <v>5606</v>
      </c>
      <c r="AN37" s="1884" t="s">
        <v>5607</v>
      </c>
      <c r="AO37" s="1884" t="s">
        <v>5608</v>
      </c>
      <c r="AP37" s="1884" t="s">
        <v>5609</v>
      </c>
      <c r="AQ37" s="1884" t="s">
        <v>5610</v>
      </c>
      <c r="AR37" s="1884" t="s">
        <v>5611</v>
      </c>
      <c r="AS37" s="1884" t="s">
        <v>91</v>
      </c>
    </row>
    <row r="38" spans="1:45" x14ac:dyDescent="0.3">
      <c r="A38" s="1884" t="s">
        <v>4655</v>
      </c>
      <c r="B38" s="1884" t="s">
        <v>4570</v>
      </c>
      <c r="C38" s="1884" t="s">
        <v>4571</v>
      </c>
      <c r="D38" s="1884" t="s">
        <v>4557</v>
      </c>
      <c r="E38" s="1884" t="s">
        <v>91</v>
      </c>
      <c r="F38" s="1884" t="s">
        <v>4572</v>
      </c>
      <c r="G38" s="1884" t="s">
        <v>3472</v>
      </c>
      <c r="H38" s="1884" t="s">
        <v>4656</v>
      </c>
      <c r="I38" s="1884" t="s">
        <v>91</v>
      </c>
      <c r="J38" s="1884" t="s">
        <v>3229</v>
      </c>
      <c r="L38" s="1884" t="s">
        <v>4955</v>
      </c>
      <c r="M38" s="1884" t="s">
        <v>4956</v>
      </c>
      <c r="N38" s="1884" t="s">
        <v>4957</v>
      </c>
      <c r="O38" s="1884" t="s">
        <v>4958</v>
      </c>
      <c r="P38" s="1884" t="s">
        <v>91</v>
      </c>
      <c r="Q38" s="1884" t="s">
        <v>4960</v>
      </c>
      <c r="R38" s="1884" t="s">
        <v>4961</v>
      </c>
      <c r="S38" s="1884" t="s">
        <v>4962</v>
      </c>
      <c r="T38" s="1884" t="s">
        <v>91</v>
      </c>
      <c r="U38" s="1884" t="s">
        <v>4963</v>
      </c>
      <c r="V38" s="1884" t="s">
        <v>91</v>
      </c>
      <c r="W38" s="1884" t="s">
        <v>4964</v>
      </c>
      <c r="X38" s="1884" t="s">
        <v>4965</v>
      </c>
      <c r="Y38" s="1884" t="s">
        <v>4966</v>
      </c>
      <c r="Z38" s="1884" t="s">
        <v>4967</v>
      </c>
      <c r="AA38" s="1884" t="s">
        <v>4968</v>
      </c>
      <c r="AB38" s="1884" t="s">
        <v>5157</v>
      </c>
      <c r="AC38" s="1884" t="s">
        <v>4972</v>
      </c>
      <c r="AD38" s="1884" t="s">
        <v>91</v>
      </c>
      <c r="AE38" s="1884" t="s">
        <v>91</v>
      </c>
      <c r="AF38" s="1884" t="s">
        <v>91</v>
      </c>
      <c r="AG38" s="1884" t="s">
        <v>4970</v>
      </c>
      <c r="AI38" s="1884" t="s">
        <v>3229</v>
      </c>
      <c r="AJ38" s="1884" t="s">
        <v>91</v>
      </c>
      <c r="AK38" s="1884" t="s">
        <v>5596</v>
      </c>
      <c r="AL38" s="1884" t="s">
        <v>5597</v>
      </c>
      <c r="AM38" s="1884" t="s">
        <v>5598</v>
      </c>
      <c r="AN38" s="1884" t="s">
        <v>5599</v>
      </c>
      <c r="AO38" s="1884" t="s">
        <v>5600</v>
      </c>
      <c r="AP38" s="1884" t="s">
        <v>5601</v>
      </c>
      <c r="AQ38" s="1884" t="s">
        <v>5602</v>
      </c>
      <c r="AR38" s="1884" t="s">
        <v>5603</v>
      </c>
      <c r="AS38" s="1884" t="s">
        <v>91</v>
      </c>
    </row>
    <row r="39" spans="1:45" x14ac:dyDescent="0.3">
      <c r="A39" s="1884" t="s">
        <v>4657</v>
      </c>
      <c r="B39" s="1884" t="s">
        <v>4554</v>
      </c>
      <c r="C39" s="1884" t="s">
        <v>4557</v>
      </c>
      <c r="D39" s="1884" t="s">
        <v>91</v>
      </c>
      <c r="E39" s="1884" t="s">
        <v>91</v>
      </c>
      <c r="F39" s="1884" t="s">
        <v>4588</v>
      </c>
      <c r="G39" s="1884" t="s">
        <v>3223</v>
      </c>
      <c r="H39" s="1884" t="s">
        <v>4658</v>
      </c>
      <c r="I39" s="1884" t="s">
        <v>91</v>
      </c>
      <c r="J39" s="1884" t="s">
        <v>3290</v>
      </c>
      <c r="L39" s="1884" t="s">
        <v>4907</v>
      </c>
      <c r="M39" s="1884" t="s">
        <v>4908</v>
      </c>
      <c r="N39" s="1884" t="s">
        <v>4909</v>
      </c>
      <c r="O39" s="1884" t="s">
        <v>4910</v>
      </c>
      <c r="P39" s="1884" t="s">
        <v>91</v>
      </c>
      <c r="Q39" s="1884" t="s">
        <v>4912</v>
      </c>
      <c r="R39" s="1884" t="s">
        <v>4913</v>
      </c>
      <c r="S39" s="1884" t="s">
        <v>4914</v>
      </c>
      <c r="T39" s="1884" t="s">
        <v>91</v>
      </c>
      <c r="U39" s="1884" t="s">
        <v>4915</v>
      </c>
      <c r="V39" s="1884" t="s">
        <v>91</v>
      </c>
      <c r="W39" s="1884" t="s">
        <v>4984</v>
      </c>
      <c r="X39" s="1884" t="s">
        <v>4917</v>
      </c>
      <c r="Y39" s="1884" t="s">
        <v>5158</v>
      </c>
      <c r="Z39" s="1884" t="s">
        <v>4919</v>
      </c>
      <c r="AA39" s="1884" t="s">
        <v>4920</v>
      </c>
      <c r="AB39" s="1884" t="s">
        <v>91</v>
      </c>
      <c r="AC39" s="1884" t="s">
        <v>4922</v>
      </c>
      <c r="AD39" s="1884" t="s">
        <v>91</v>
      </c>
      <c r="AE39" s="1884" t="s">
        <v>91</v>
      </c>
      <c r="AF39" s="1884" t="s">
        <v>91</v>
      </c>
      <c r="AG39" s="1884" t="s">
        <v>4923</v>
      </c>
      <c r="AI39" s="1884" t="s">
        <v>3290</v>
      </c>
      <c r="AJ39" s="1884" t="s">
        <v>91</v>
      </c>
      <c r="AK39" s="1884" t="s">
        <v>5576</v>
      </c>
      <c r="AL39" s="1884" t="s">
        <v>5577</v>
      </c>
      <c r="AM39" s="1884" t="s">
        <v>5578</v>
      </c>
      <c r="AN39" s="1884" t="s">
        <v>5579</v>
      </c>
      <c r="AO39" s="1884" t="s">
        <v>5580</v>
      </c>
      <c r="AP39" s="1884" t="s">
        <v>4567</v>
      </c>
      <c r="AQ39" s="1884" t="s">
        <v>91</v>
      </c>
      <c r="AR39" s="1884" t="s">
        <v>91</v>
      </c>
      <c r="AS39" s="1884" t="s">
        <v>91</v>
      </c>
    </row>
    <row r="40" spans="1:45" x14ac:dyDescent="0.3">
      <c r="A40" s="1884" t="s">
        <v>4659</v>
      </c>
      <c r="B40" s="1884" t="s">
        <v>4554</v>
      </c>
      <c r="C40" s="1884" t="s">
        <v>4557</v>
      </c>
      <c r="D40" s="1884" t="s">
        <v>91</v>
      </c>
      <c r="E40" s="1884" t="s">
        <v>91</v>
      </c>
      <c r="F40" s="1884" t="s">
        <v>4588</v>
      </c>
      <c r="G40" s="1884" t="s">
        <v>3223</v>
      </c>
      <c r="H40" s="1884" t="s">
        <v>4660</v>
      </c>
      <c r="I40" s="1884" t="s">
        <v>91</v>
      </c>
      <c r="J40" s="1884" t="s">
        <v>3293</v>
      </c>
      <c r="L40" s="1884" t="s">
        <v>4907</v>
      </c>
      <c r="M40" s="1884" t="s">
        <v>4908</v>
      </c>
      <c r="N40" s="1884" t="s">
        <v>4909</v>
      </c>
      <c r="O40" s="1884" t="s">
        <v>4910</v>
      </c>
      <c r="P40" s="1884" t="s">
        <v>91</v>
      </c>
      <c r="Q40" s="1884" t="s">
        <v>4912</v>
      </c>
      <c r="R40" s="1884" t="s">
        <v>4913</v>
      </c>
      <c r="S40" s="1884" t="s">
        <v>4914</v>
      </c>
      <c r="T40" s="1884" t="s">
        <v>91</v>
      </c>
      <c r="U40" s="1884" t="s">
        <v>4915</v>
      </c>
      <c r="V40" s="1884" t="s">
        <v>91</v>
      </c>
      <c r="W40" s="1884" t="s">
        <v>4984</v>
      </c>
      <c r="X40" s="1884" t="s">
        <v>4917</v>
      </c>
      <c r="Y40" s="1884" t="s">
        <v>4918</v>
      </c>
      <c r="Z40" s="1884" t="s">
        <v>4919</v>
      </c>
      <c r="AA40" s="1884" t="s">
        <v>4920</v>
      </c>
      <c r="AB40" s="1884" t="s">
        <v>91</v>
      </c>
      <c r="AC40" s="1884" t="s">
        <v>5159</v>
      </c>
      <c r="AD40" s="1884" t="s">
        <v>91</v>
      </c>
      <c r="AE40" s="1884" t="s">
        <v>91</v>
      </c>
      <c r="AF40" s="1884" t="s">
        <v>91</v>
      </c>
      <c r="AG40" s="1884" t="s">
        <v>4923</v>
      </c>
      <c r="AI40" s="1884" t="s">
        <v>3293</v>
      </c>
      <c r="AJ40" s="1884" t="s">
        <v>91</v>
      </c>
      <c r="AK40" s="1884" t="s">
        <v>5576</v>
      </c>
      <c r="AL40" s="1884" t="s">
        <v>5577</v>
      </c>
      <c r="AM40" s="1884" t="s">
        <v>5578</v>
      </c>
      <c r="AN40" s="1884" t="s">
        <v>5579</v>
      </c>
      <c r="AO40" s="1884" t="s">
        <v>5580</v>
      </c>
      <c r="AP40" s="1884" t="s">
        <v>4567</v>
      </c>
      <c r="AQ40" s="1884" t="s">
        <v>91</v>
      </c>
      <c r="AR40" s="1884" t="s">
        <v>91</v>
      </c>
      <c r="AS40" s="1884" t="s">
        <v>91</v>
      </c>
    </row>
    <row r="41" spans="1:45" x14ac:dyDescent="0.3">
      <c r="A41" s="1884" t="s">
        <v>4621</v>
      </c>
      <c r="B41" s="1884" t="s">
        <v>4570</v>
      </c>
      <c r="C41" s="1884" t="s">
        <v>4557</v>
      </c>
      <c r="D41" s="1884" t="s">
        <v>91</v>
      </c>
      <c r="E41" s="1884" t="s">
        <v>91</v>
      </c>
      <c r="F41" s="1884" t="s">
        <v>4572</v>
      </c>
      <c r="G41" s="1884" t="s">
        <v>3472</v>
      </c>
      <c r="H41" s="1884" t="s">
        <v>4661</v>
      </c>
      <c r="I41" s="1884" t="s">
        <v>91</v>
      </c>
      <c r="J41" s="1884" t="s">
        <v>3296</v>
      </c>
      <c r="L41" s="1884" t="s">
        <v>4955</v>
      </c>
      <c r="M41" s="1884" t="s">
        <v>4956</v>
      </c>
      <c r="N41" s="1884" t="s">
        <v>4957</v>
      </c>
      <c r="O41" s="1884" t="s">
        <v>4958</v>
      </c>
      <c r="P41" s="1884" t="s">
        <v>91</v>
      </c>
      <c r="Q41" s="1884" t="s">
        <v>4960</v>
      </c>
      <c r="R41" s="1884" t="s">
        <v>4961</v>
      </c>
      <c r="S41" s="1884" t="s">
        <v>4962</v>
      </c>
      <c r="T41" s="1884" t="s">
        <v>91</v>
      </c>
      <c r="U41" s="1884" t="s">
        <v>4963</v>
      </c>
      <c r="V41" s="1884" t="s">
        <v>91</v>
      </c>
      <c r="W41" s="1884" t="s">
        <v>4964</v>
      </c>
      <c r="X41" s="1884" t="s">
        <v>4965</v>
      </c>
      <c r="Y41" s="1884" t="s">
        <v>4966</v>
      </c>
      <c r="Z41" s="1884" t="s">
        <v>4967</v>
      </c>
      <c r="AA41" s="1884" t="s">
        <v>4968</v>
      </c>
      <c r="AB41" s="1884" t="s">
        <v>91</v>
      </c>
      <c r="AC41" s="1884" t="s">
        <v>91</v>
      </c>
      <c r="AD41" s="1884" t="s">
        <v>91</v>
      </c>
      <c r="AE41" s="1884" t="s">
        <v>91</v>
      </c>
      <c r="AF41" s="1884" t="s">
        <v>4953</v>
      </c>
      <c r="AG41" s="1884" t="s">
        <v>4970</v>
      </c>
      <c r="AI41" s="1884" t="s">
        <v>3296</v>
      </c>
      <c r="AJ41" s="1884" t="s">
        <v>91</v>
      </c>
      <c r="AK41" s="1884" t="s">
        <v>5596</v>
      </c>
      <c r="AL41" s="1884" t="s">
        <v>5597</v>
      </c>
      <c r="AM41" s="1884" t="s">
        <v>5598</v>
      </c>
      <c r="AN41" s="1884" t="s">
        <v>5599</v>
      </c>
      <c r="AO41" s="1884" t="s">
        <v>5600</v>
      </c>
      <c r="AP41" s="1884" t="s">
        <v>5601</v>
      </c>
      <c r="AQ41" s="1884" t="s">
        <v>5602</v>
      </c>
      <c r="AR41" s="1884" t="s">
        <v>5603</v>
      </c>
      <c r="AS41" s="1884" t="s">
        <v>91</v>
      </c>
    </row>
    <row r="42" spans="1:45" x14ac:dyDescent="0.3">
      <c r="A42" s="1884" t="s">
        <v>4662</v>
      </c>
      <c r="B42" s="1884" t="s">
        <v>4570</v>
      </c>
      <c r="C42" s="1884" t="s">
        <v>4571</v>
      </c>
      <c r="D42" s="1884" t="s">
        <v>4557</v>
      </c>
      <c r="E42" s="1884" t="s">
        <v>91</v>
      </c>
      <c r="F42" s="1884" t="s">
        <v>4572</v>
      </c>
      <c r="G42" s="1884" t="s">
        <v>3472</v>
      </c>
      <c r="H42" s="1884" t="s">
        <v>4663</v>
      </c>
      <c r="I42" s="1884" t="s">
        <v>91</v>
      </c>
      <c r="J42" s="1884" t="s">
        <v>3300</v>
      </c>
      <c r="L42" s="1884" t="s">
        <v>4955</v>
      </c>
      <c r="M42" s="1884" t="s">
        <v>4956</v>
      </c>
      <c r="N42" s="1884" t="s">
        <v>4957</v>
      </c>
      <c r="O42" s="1884" t="s">
        <v>4958</v>
      </c>
      <c r="P42" s="1884" t="s">
        <v>91</v>
      </c>
      <c r="Q42" s="1884" t="s">
        <v>4960</v>
      </c>
      <c r="R42" s="1884" t="s">
        <v>4961</v>
      </c>
      <c r="S42" s="1884" t="s">
        <v>4962</v>
      </c>
      <c r="T42" s="1884" t="s">
        <v>91</v>
      </c>
      <c r="U42" s="1884" t="s">
        <v>4963</v>
      </c>
      <c r="V42" s="1884" t="s">
        <v>91</v>
      </c>
      <c r="W42" s="1884" t="s">
        <v>4964</v>
      </c>
      <c r="X42" s="1884" t="s">
        <v>4965</v>
      </c>
      <c r="Y42" s="1884" t="s">
        <v>4966</v>
      </c>
      <c r="Z42" s="1884" t="s">
        <v>4967</v>
      </c>
      <c r="AA42" s="1884" t="s">
        <v>4968</v>
      </c>
      <c r="AB42" s="1884" t="s">
        <v>5157</v>
      </c>
      <c r="AC42" s="1884" t="s">
        <v>4972</v>
      </c>
      <c r="AD42" s="1884" t="s">
        <v>91</v>
      </c>
      <c r="AE42" s="1884" t="s">
        <v>91</v>
      </c>
      <c r="AF42" s="1884" t="s">
        <v>91</v>
      </c>
      <c r="AG42" s="1884" t="s">
        <v>4970</v>
      </c>
      <c r="AI42" s="1884" t="s">
        <v>3300</v>
      </c>
      <c r="AJ42" s="1884" t="s">
        <v>91</v>
      </c>
      <c r="AK42" s="1884" t="s">
        <v>5596</v>
      </c>
      <c r="AL42" s="1884" t="s">
        <v>5597</v>
      </c>
      <c r="AM42" s="1884" t="s">
        <v>5598</v>
      </c>
      <c r="AN42" s="1884" t="s">
        <v>5599</v>
      </c>
      <c r="AO42" s="1884" t="s">
        <v>5600</v>
      </c>
      <c r="AP42" s="1884" t="s">
        <v>5601</v>
      </c>
      <c r="AQ42" s="1884" t="s">
        <v>5602</v>
      </c>
      <c r="AR42" s="1884" t="s">
        <v>5603</v>
      </c>
      <c r="AS42" s="1884" t="s">
        <v>91</v>
      </c>
    </row>
    <row r="43" spans="1:45" x14ac:dyDescent="0.3">
      <c r="A43" s="1884" t="s">
        <v>4664</v>
      </c>
      <c r="B43" s="1884" t="s">
        <v>4554</v>
      </c>
      <c r="C43" s="1884" t="s">
        <v>4557</v>
      </c>
      <c r="D43" s="1884" t="s">
        <v>91</v>
      </c>
      <c r="E43" s="1884" t="s">
        <v>91</v>
      </c>
      <c r="F43" s="1884" t="s">
        <v>4588</v>
      </c>
      <c r="G43" s="1884" t="s">
        <v>3223</v>
      </c>
      <c r="H43" s="1884" t="s">
        <v>4665</v>
      </c>
      <c r="I43" s="1884" t="s">
        <v>91</v>
      </c>
      <c r="J43" s="1884" t="s">
        <v>3303</v>
      </c>
      <c r="L43" s="1884" t="s">
        <v>4907</v>
      </c>
      <c r="M43" s="1884" t="s">
        <v>4908</v>
      </c>
      <c r="N43" s="1884" t="s">
        <v>4909</v>
      </c>
      <c r="O43" s="1884" t="s">
        <v>4910</v>
      </c>
      <c r="P43" s="1884" t="s">
        <v>91</v>
      </c>
      <c r="Q43" s="1884" t="s">
        <v>4912</v>
      </c>
      <c r="R43" s="1884" t="s">
        <v>4913</v>
      </c>
      <c r="S43" s="1884" t="s">
        <v>4914</v>
      </c>
      <c r="T43" s="1884" t="s">
        <v>91</v>
      </c>
      <c r="U43" s="1884" t="s">
        <v>4915</v>
      </c>
      <c r="V43" s="1884" t="s">
        <v>91</v>
      </c>
      <c r="W43" s="1884" t="s">
        <v>4984</v>
      </c>
      <c r="X43" s="1884" t="s">
        <v>4917</v>
      </c>
      <c r="Y43" s="1884" t="s">
        <v>4918</v>
      </c>
      <c r="Z43" s="1884" t="s">
        <v>4919</v>
      </c>
      <c r="AA43" s="1884" t="s">
        <v>4920</v>
      </c>
      <c r="AB43" s="1884" t="s">
        <v>91</v>
      </c>
      <c r="AC43" s="1884" t="s">
        <v>91</v>
      </c>
      <c r="AD43" s="1884" t="s">
        <v>91</v>
      </c>
      <c r="AE43" s="1884" t="s">
        <v>91</v>
      </c>
      <c r="AF43" s="1884" t="s">
        <v>91</v>
      </c>
      <c r="AG43" s="1884" t="s">
        <v>4923</v>
      </c>
      <c r="AI43" s="1884" t="s">
        <v>3303</v>
      </c>
      <c r="AJ43" s="1884" t="s">
        <v>91</v>
      </c>
      <c r="AK43" s="1884" t="s">
        <v>5576</v>
      </c>
      <c r="AL43" s="1884" t="s">
        <v>5577</v>
      </c>
      <c r="AM43" s="1884" t="s">
        <v>5578</v>
      </c>
      <c r="AN43" s="1884" t="s">
        <v>5579</v>
      </c>
      <c r="AO43" s="1884" t="s">
        <v>5580</v>
      </c>
      <c r="AP43" s="1884" t="s">
        <v>4567</v>
      </c>
      <c r="AQ43" s="1884" t="s">
        <v>91</v>
      </c>
      <c r="AR43" s="1884" t="s">
        <v>91</v>
      </c>
      <c r="AS43" s="1884" t="s">
        <v>91</v>
      </c>
    </row>
    <row r="44" spans="1:45" x14ac:dyDescent="0.3">
      <c r="A44" s="1884" t="s">
        <v>4666</v>
      </c>
      <c r="B44" s="1884" t="s">
        <v>4554</v>
      </c>
      <c r="C44" s="1884" t="s">
        <v>4556</v>
      </c>
      <c r="D44" s="1884" t="s">
        <v>4557</v>
      </c>
      <c r="E44" s="1884" t="s">
        <v>91</v>
      </c>
      <c r="F44" s="1884" t="s">
        <v>4588</v>
      </c>
      <c r="G44" s="1884" t="s">
        <v>3472</v>
      </c>
      <c r="H44" s="1884" t="s">
        <v>4667</v>
      </c>
      <c r="I44" s="1884" t="s">
        <v>91</v>
      </c>
      <c r="J44" s="1884" t="s">
        <v>3306</v>
      </c>
      <c r="L44" s="1884" t="s">
        <v>4907</v>
      </c>
      <c r="M44" s="1884" t="s">
        <v>4908</v>
      </c>
      <c r="N44" s="1884" t="s">
        <v>4909</v>
      </c>
      <c r="O44" s="1884" t="s">
        <v>4910</v>
      </c>
      <c r="P44" s="1884" t="s">
        <v>91</v>
      </c>
      <c r="Q44" s="1884" t="s">
        <v>4912</v>
      </c>
      <c r="R44" s="1884" t="s">
        <v>4913</v>
      </c>
      <c r="S44" s="1884" t="s">
        <v>4914</v>
      </c>
      <c r="T44" s="1884" t="s">
        <v>91</v>
      </c>
      <c r="U44" s="1884" t="s">
        <v>4915</v>
      </c>
      <c r="V44" s="1884" t="s">
        <v>91</v>
      </c>
      <c r="W44" s="1884" t="s">
        <v>4916</v>
      </c>
      <c r="X44" s="1884" t="s">
        <v>4917</v>
      </c>
      <c r="Y44" s="1884" t="s">
        <v>4918</v>
      </c>
      <c r="Z44" s="1884" t="s">
        <v>4919</v>
      </c>
      <c r="AA44" s="1884" t="s">
        <v>4920</v>
      </c>
      <c r="AB44" s="1884" t="s">
        <v>4921</v>
      </c>
      <c r="AC44" s="1884" t="s">
        <v>5160</v>
      </c>
      <c r="AD44" s="1884" t="s">
        <v>91</v>
      </c>
      <c r="AE44" s="1884" t="s">
        <v>91</v>
      </c>
      <c r="AF44" s="1884" t="s">
        <v>91</v>
      </c>
      <c r="AG44" s="1884" t="s">
        <v>4923</v>
      </c>
      <c r="AI44" s="1884" t="s">
        <v>3306</v>
      </c>
      <c r="AJ44" s="1884" t="s">
        <v>91</v>
      </c>
      <c r="AK44" s="1884" t="s">
        <v>5576</v>
      </c>
      <c r="AL44" s="1884" t="s">
        <v>5636</v>
      </c>
      <c r="AM44" s="1884" t="s">
        <v>5578</v>
      </c>
      <c r="AN44" s="1884" t="s">
        <v>5579</v>
      </c>
      <c r="AO44" s="1884" t="s">
        <v>5580</v>
      </c>
      <c r="AP44" s="1884" t="s">
        <v>5581</v>
      </c>
      <c r="AQ44" s="1884" t="s">
        <v>91</v>
      </c>
      <c r="AR44" s="1884" t="s">
        <v>91</v>
      </c>
      <c r="AS44" s="1884" t="s">
        <v>91</v>
      </c>
    </row>
    <row r="45" spans="1:45" x14ac:dyDescent="0.3">
      <c r="A45" s="1884" t="s">
        <v>4668</v>
      </c>
      <c r="B45" s="1884" t="s">
        <v>4606</v>
      </c>
      <c r="C45" s="1884" t="s">
        <v>4570</v>
      </c>
      <c r="D45" s="1884" t="s">
        <v>4571</v>
      </c>
      <c r="E45" s="1884" t="s">
        <v>4557</v>
      </c>
      <c r="F45" s="1884" t="s">
        <v>91</v>
      </c>
      <c r="G45" s="1884" t="s">
        <v>91</v>
      </c>
      <c r="H45" s="1884" t="s">
        <v>91</v>
      </c>
      <c r="I45" s="1884" t="s">
        <v>91</v>
      </c>
      <c r="J45" s="1884" t="s">
        <v>3309</v>
      </c>
      <c r="L45" s="1884" t="s">
        <v>4955</v>
      </c>
      <c r="M45" s="1884" t="s">
        <v>4956</v>
      </c>
      <c r="N45" s="1884" t="s">
        <v>4957</v>
      </c>
      <c r="O45" s="1884" t="s">
        <v>4958</v>
      </c>
      <c r="P45" s="1884" t="s">
        <v>91</v>
      </c>
      <c r="Q45" s="1884" t="s">
        <v>4960</v>
      </c>
      <c r="R45" s="1884" t="s">
        <v>4961</v>
      </c>
      <c r="S45" s="1884" t="s">
        <v>4962</v>
      </c>
      <c r="T45" s="1884" t="s">
        <v>91</v>
      </c>
      <c r="U45" s="1884" t="s">
        <v>4963</v>
      </c>
      <c r="V45" s="1884" t="s">
        <v>91</v>
      </c>
      <c r="W45" s="1884" t="s">
        <v>4964</v>
      </c>
      <c r="X45" s="1884" t="s">
        <v>4965</v>
      </c>
      <c r="Y45" s="1884" t="s">
        <v>4966</v>
      </c>
      <c r="Z45" s="1884" t="s">
        <v>4967</v>
      </c>
      <c r="AA45" s="1884" t="s">
        <v>4968</v>
      </c>
      <c r="AB45" s="1884" t="s">
        <v>5151</v>
      </c>
      <c r="AC45" s="1884" t="s">
        <v>5152</v>
      </c>
      <c r="AD45" s="1884" t="s">
        <v>91</v>
      </c>
      <c r="AE45" s="1884" t="s">
        <v>91</v>
      </c>
      <c r="AF45" s="1884" t="s">
        <v>91</v>
      </c>
      <c r="AG45" s="1884" t="s">
        <v>4970</v>
      </c>
      <c r="AI45" s="1884" t="s">
        <v>3309</v>
      </c>
      <c r="AJ45" s="1884" t="s">
        <v>91</v>
      </c>
      <c r="AK45" s="1884" t="s">
        <v>5596</v>
      </c>
      <c r="AL45" s="1884" t="s">
        <v>5597</v>
      </c>
      <c r="AM45" s="1884" t="s">
        <v>5598</v>
      </c>
      <c r="AN45" s="1884" t="s">
        <v>5599</v>
      </c>
      <c r="AO45" s="1884" t="s">
        <v>5600</v>
      </c>
      <c r="AP45" s="1884" t="s">
        <v>5601</v>
      </c>
      <c r="AQ45" s="1884" t="s">
        <v>5602</v>
      </c>
      <c r="AR45" s="1884" t="s">
        <v>5603</v>
      </c>
      <c r="AS45" s="1884" t="s">
        <v>91</v>
      </c>
    </row>
    <row r="46" spans="1:45" x14ac:dyDescent="0.3">
      <c r="A46" s="1884" t="s">
        <v>4669</v>
      </c>
      <c r="B46" s="1884" t="s">
        <v>4554</v>
      </c>
      <c r="C46" s="1884" t="s">
        <v>4557</v>
      </c>
      <c r="D46" s="1884" t="s">
        <v>91</v>
      </c>
      <c r="E46" s="1884" t="s">
        <v>91</v>
      </c>
      <c r="F46" s="1884" t="s">
        <v>4588</v>
      </c>
      <c r="G46" s="1884" t="s">
        <v>3223</v>
      </c>
      <c r="H46" s="1884" t="s">
        <v>4670</v>
      </c>
      <c r="I46" s="1884" t="s">
        <v>91</v>
      </c>
      <c r="J46" s="1884" t="s">
        <v>3312</v>
      </c>
      <c r="L46" s="1884" t="s">
        <v>4907</v>
      </c>
      <c r="M46" s="1884" t="s">
        <v>4908</v>
      </c>
      <c r="N46" s="1884" t="s">
        <v>4909</v>
      </c>
      <c r="O46" s="1884" t="s">
        <v>4910</v>
      </c>
      <c r="P46" s="1884" t="s">
        <v>91</v>
      </c>
      <c r="Q46" s="1884" t="s">
        <v>4912</v>
      </c>
      <c r="R46" s="1884" t="s">
        <v>4913</v>
      </c>
      <c r="S46" s="1884" t="s">
        <v>4914</v>
      </c>
      <c r="T46" s="1884" t="s">
        <v>91</v>
      </c>
      <c r="U46" s="1884" t="s">
        <v>4915</v>
      </c>
      <c r="V46" s="1884" t="s">
        <v>91</v>
      </c>
      <c r="W46" s="1884" t="s">
        <v>4984</v>
      </c>
      <c r="X46" s="1884" t="s">
        <v>4917</v>
      </c>
      <c r="Y46" s="1884" t="s">
        <v>5158</v>
      </c>
      <c r="Z46" s="1884" t="s">
        <v>4919</v>
      </c>
      <c r="AA46" s="1884" t="s">
        <v>4920</v>
      </c>
      <c r="AB46" s="1884" t="s">
        <v>5161</v>
      </c>
      <c r="AC46" s="1884" t="s">
        <v>4985</v>
      </c>
      <c r="AD46" s="1884" t="s">
        <v>91</v>
      </c>
      <c r="AE46" s="1884" t="s">
        <v>91</v>
      </c>
      <c r="AF46" s="1884" t="s">
        <v>91</v>
      </c>
      <c r="AG46" s="1884" t="s">
        <v>4923</v>
      </c>
      <c r="AI46" s="1884" t="s">
        <v>3312</v>
      </c>
      <c r="AJ46" s="1884" t="s">
        <v>91</v>
      </c>
      <c r="AK46" s="1884" t="s">
        <v>5576</v>
      </c>
      <c r="AL46" s="1884" t="s">
        <v>5577</v>
      </c>
      <c r="AM46" s="1884" t="s">
        <v>5578</v>
      </c>
      <c r="AN46" s="1884" t="s">
        <v>5579</v>
      </c>
      <c r="AO46" s="1884" t="s">
        <v>5580</v>
      </c>
      <c r="AP46" s="1884" t="s">
        <v>5581</v>
      </c>
      <c r="AQ46" s="1884" t="s">
        <v>5617</v>
      </c>
      <c r="AR46" s="1884" t="s">
        <v>5618</v>
      </c>
      <c r="AS46" s="1884" t="s">
        <v>91</v>
      </c>
    </row>
    <row r="47" spans="1:45" x14ac:dyDescent="0.3">
      <c r="A47" s="1884" t="s">
        <v>4630</v>
      </c>
      <c r="B47" s="1884" t="s">
        <v>4631</v>
      </c>
      <c r="C47" s="1884" t="s">
        <v>4671</v>
      </c>
      <c r="D47" s="1884" t="s">
        <v>4672</v>
      </c>
      <c r="E47" s="1884" t="s">
        <v>4673</v>
      </c>
      <c r="F47" s="1884" t="s">
        <v>91</v>
      </c>
      <c r="G47" s="1884" t="s">
        <v>91</v>
      </c>
      <c r="H47" s="1884" t="s">
        <v>91</v>
      </c>
      <c r="I47" s="1884" t="s">
        <v>4632</v>
      </c>
      <c r="J47" s="1884" t="s">
        <v>4674</v>
      </c>
      <c r="L47" s="1884" t="s">
        <v>5101</v>
      </c>
      <c r="M47" s="1884" t="s">
        <v>5102</v>
      </c>
      <c r="N47" s="1884" t="s">
        <v>5103</v>
      </c>
      <c r="O47" s="1884" t="s">
        <v>5104</v>
      </c>
      <c r="P47" s="1884" t="s">
        <v>91</v>
      </c>
      <c r="Q47" s="1884" t="s">
        <v>5105</v>
      </c>
      <c r="R47" s="1884" t="s">
        <v>5106</v>
      </c>
      <c r="S47" s="1884" t="s">
        <v>5107</v>
      </c>
      <c r="T47" s="1884" t="s">
        <v>5108</v>
      </c>
      <c r="U47" s="1884" t="s">
        <v>5111</v>
      </c>
      <c r="V47" s="1884" t="s">
        <v>91</v>
      </c>
      <c r="W47" s="1884" t="s">
        <v>5110</v>
      </c>
      <c r="X47" s="1884" t="s">
        <v>5162</v>
      </c>
      <c r="Y47" s="1884" t="s">
        <v>5112</v>
      </c>
      <c r="Z47" s="1884" t="s">
        <v>5113</v>
      </c>
      <c r="AA47" s="1884" t="s">
        <v>5114</v>
      </c>
      <c r="AB47" s="1884" t="s">
        <v>91</v>
      </c>
      <c r="AC47" s="1884" t="s">
        <v>91</v>
      </c>
      <c r="AD47" s="1884" t="s">
        <v>91</v>
      </c>
      <c r="AE47" s="1884" t="s">
        <v>91</v>
      </c>
      <c r="AF47" s="1884" t="s">
        <v>91</v>
      </c>
      <c r="AG47" s="1884" t="s">
        <v>91</v>
      </c>
      <c r="AI47" s="1884" t="s">
        <v>4674</v>
      </c>
      <c r="AJ47" s="1884" t="s">
        <v>91</v>
      </c>
      <c r="AK47" s="1884" t="s">
        <v>91</v>
      </c>
      <c r="AL47" s="1884" t="s">
        <v>91</v>
      </c>
      <c r="AM47" s="1884" t="s">
        <v>91</v>
      </c>
      <c r="AN47" s="1884" t="s">
        <v>91</v>
      </c>
      <c r="AO47" s="1884" t="s">
        <v>91</v>
      </c>
      <c r="AP47" s="1884" t="s">
        <v>91</v>
      </c>
      <c r="AQ47" s="1884" t="s">
        <v>91</v>
      </c>
      <c r="AR47" s="1884" t="s">
        <v>91</v>
      </c>
      <c r="AS47" s="1884" t="s">
        <v>91</v>
      </c>
    </row>
    <row r="48" spans="1:45" x14ac:dyDescent="0.3">
      <c r="A48" s="1884" t="s">
        <v>4675</v>
      </c>
      <c r="B48" s="1884" t="s">
        <v>4570</v>
      </c>
      <c r="C48" s="1884" t="s">
        <v>4571</v>
      </c>
      <c r="D48" s="1884" t="s">
        <v>4557</v>
      </c>
      <c r="E48" s="1884" t="s">
        <v>91</v>
      </c>
      <c r="F48" s="1884" t="s">
        <v>4572</v>
      </c>
      <c r="G48" s="1884" t="s">
        <v>3472</v>
      </c>
      <c r="H48" s="1884" t="s">
        <v>4676</v>
      </c>
      <c r="I48" s="1884" t="s">
        <v>91</v>
      </c>
      <c r="J48" s="1884" t="s">
        <v>4677</v>
      </c>
      <c r="L48" s="1884" t="s">
        <v>4955</v>
      </c>
      <c r="M48" s="1884" t="s">
        <v>4956</v>
      </c>
      <c r="N48" s="1884" t="s">
        <v>4957</v>
      </c>
      <c r="O48" s="1884" t="s">
        <v>4958</v>
      </c>
      <c r="P48" s="1884" t="s">
        <v>91</v>
      </c>
      <c r="Q48" s="1884" t="s">
        <v>4960</v>
      </c>
      <c r="R48" s="1884" t="s">
        <v>4961</v>
      </c>
      <c r="S48" s="1884" t="s">
        <v>4962</v>
      </c>
      <c r="T48" s="1884" t="s">
        <v>91</v>
      </c>
      <c r="U48" s="1884" t="s">
        <v>4963</v>
      </c>
      <c r="V48" s="1884" t="s">
        <v>91</v>
      </c>
      <c r="W48" s="1884" t="s">
        <v>4964</v>
      </c>
      <c r="X48" s="1884" t="s">
        <v>4965</v>
      </c>
      <c r="Y48" s="1884" t="s">
        <v>4966</v>
      </c>
      <c r="Z48" s="1884" t="s">
        <v>4967</v>
      </c>
      <c r="AA48" s="1884" t="s">
        <v>4968</v>
      </c>
      <c r="AB48" s="1884" t="s">
        <v>5157</v>
      </c>
      <c r="AC48" s="1884" t="s">
        <v>4972</v>
      </c>
      <c r="AD48" s="1884" t="s">
        <v>91</v>
      </c>
      <c r="AE48" s="1884" t="s">
        <v>91</v>
      </c>
      <c r="AF48" s="1884" t="s">
        <v>91</v>
      </c>
      <c r="AG48" s="1884" t="s">
        <v>4970</v>
      </c>
      <c r="AI48" s="1884" t="s">
        <v>4677</v>
      </c>
      <c r="AJ48" s="1884" t="s">
        <v>91</v>
      </c>
      <c r="AK48" s="1884" t="s">
        <v>5596</v>
      </c>
      <c r="AL48" s="1884" t="s">
        <v>5597</v>
      </c>
      <c r="AM48" s="1884" t="s">
        <v>5598</v>
      </c>
      <c r="AN48" s="1884" t="s">
        <v>5599</v>
      </c>
      <c r="AO48" s="1884" t="s">
        <v>5600</v>
      </c>
      <c r="AP48" s="1884" t="s">
        <v>5601</v>
      </c>
      <c r="AQ48" s="1884" t="s">
        <v>5602</v>
      </c>
      <c r="AR48" s="1884" t="s">
        <v>5603</v>
      </c>
      <c r="AS48" s="1884" t="s">
        <v>91</v>
      </c>
    </row>
    <row r="49" spans="1:45" x14ac:dyDescent="0.3">
      <c r="A49" s="1884" t="s">
        <v>4678</v>
      </c>
      <c r="B49" s="1884" t="s">
        <v>4561</v>
      </c>
      <c r="C49" s="1884" t="s">
        <v>4679</v>
      </c>
      <c r="D49" s="1884" t="s">
        <v>4557</v>
      </c>
      <c r="E49" s="1884" t="s">
        <v>91</v>
      </c>
      <c r="F49" s="1884" t="s">
        <v>91</v>
      </c>
      <c r="G49" s="1884" t="s">
        <v>91</v>
      </c>
      <c r="H49" s="1884" t="s">
        <v>91</v>
      </c>
      <c r="I49" s="1884" t="s">
        <v>91</v>
      </c>
      <c r="J49" s="1884" t="s">
        <v>4680</v>
      </c>
      <c r="L49" s="1884" t="s">
        <v>4924</v>
      </c>
      <c r="M49" s="1884" t="s">
        <v>4925</v>
      </c>
      <c r="N49" s="1884" t="s">
        <v>4926</v>
      </c>
      <c r="O49" s="1884" t="s">
        <v>4927</v>
      </c>
      <c r="P49" s="1884" t="s">
        <v>91</v>
      </c>
      <c r="Q49" s="1884" t="s">
        <v>4928</v>
      </c>
      <c r="R49" s="1884" t="s">
        <v>4929</v>
      </c>
      <c r="S49" s="1884" t="s">
        <v>4930</v>
      </c>
      <c r="T49" s="1884" t="s">
        <v>91</v>
      </c>
      <c r="U49" s="1884" t="s">
        <v>4931</v>
      </c>
      <c r="V49" s="1884" t="s">
        <v>91</v>
      </c>
      <c r="W49" s="1884" t="s">
        <v>4932</v>
      </c>
      <c r="X49" s="1884" t="s">
        <v>4933</v>
      </c>
      <c r="Y49" s="1884" t="s">
        <v>4934</v>
      </c>
      <c r="Z49" s="1884" t="s">
        <v>4935</v>
      </c>
      <c r="AA49" s="1884" t="s">
        <v>4936</v>
      </c>
      <c r="AB49" s="1884" t="s">
        <v>91</v>
      </c>
      <c r="AC49" s="1884" t="s">
        <v>91</v>
      </c>
      <c r="AD49" s="1884" t="s">
        <v>91</v>
      </c>
      <c r="AE49" s="1884" t="s">
        <v>91</v>
      </c>
      <c r="AF49" s="1884" t="s">
        <v>91</v>
      </c>
      <c r="AG49" s="1884" t="s">
        <v>4938</v>
      </c>
      <c r="AI49" s="1884" t="s">
        <v>4680</v>
      </c>
      <c r="AJ49" s="1884" t="s">
        <v>91</v>
      </c>
      <c r="AK49" s="1884" t="s">
        <v>91</v>
      </c>
      <c r="AL49" s="1884" t="s">
        <v>5582</v>
      </c>
      <c r="AM49" s="1884" t="s">
        <v>5583</v>
      </c>
      <c r="AN49" s="1884" t="s">
        <v>5584</v>
      </c>
      <c r="AO49" s="1884" t="s">
        <v>5585</v>
      </c>
      <c r="AP49" s="1884" t="s">
        <v>5586</v>
      </c>
      <c r="AQ49" s="1884" t="s">
        <v>91</v>
      </c>
      <c r="AR49" s="1884" t="s">
        <v>91</v>
      </c>
      <c r="AS49" s="1884" t="s">
        <v>91</v>
      </c>
    </row>
    <row r="50" spans="1:45" x14ac:dyDescent="0.3">
      <c r="A50" s="1884" t="s">
        <v>4678</v>
      </c>
      <c r="B50" s="1884" t="s">
        <v>4561</v>
      </c>
      <c r="C50" s="1884" t="s">
        <v>4679</v>
      </c>
      <c r="D50" s="1884" t="s">
        <v>4557</v>
      </c>
      <c r="E50" s="1884" t="s">
        <v>4557</v>
      </c>
      <c r="F50" s="1884" t="s">
        <v>91</v>
      </c>
      <c r="G50" s="1884" t="s">
        <v>91</v>
      </c>
      <c r="H50" s="1884" t="s">
        <v>91</v>
      </c>
      <c r="I50" s="1884" t="s">
        <v>91</v>
      </c>
      <c r="J50" s="1884" t="s">
        <v>4029</v>
      </c>
      <c r="L50" s="1884" t="s">
        <v>4924</v>
      </c>
      <c r="M50" s="1884" t="s">
        <v>4925</v>
      </c>
      <c r="N50" s="1884" t="s">
        <v>4926</v>
      </c>
      <c r="O50" s="1884" t="s">
        <v>4927</v>
      </c>
      <c r="P50" s="1884" t="s">
        <v>91</v>
      </c>
      <c r="Q50" s="1884" t="s">
        <v>4928</v>
      </c>
      <c r="R50" s="1884" t="s">
        <v>4929</v>
      </c>
      <c r="S50" s="1884" t="s">
        <v>4930</v>
      </c>
      <c r="T50" s="1884" t="s">
        <v>91</v>
      </c>
      <c r="U50" s="1884" t="s">
        <v>4931</v>
      </c>
      <c r="V50" s="1884" t="s">
        <v>91</v>
      </c>
      <c r="W50" s="1884" t="s">
        <v>4932</v>
      </c>
      <c r="X50" s="1884" t="s">
        <v>4933</v>
      </c>
      <c r="Y50" s="1884" t="s">
        <v>4934</v>
      </c>
      <c r="Z50" s="1884" t="s">
        <v>4935</v>
      </c>
      <c r="AA50" s="1884" t="s">
        <v>4936</v>
      </c>
      <c r="AB50" s="1884" t="s">
        <v>91</v>
      </c>
      <c r="AC50" s="1884" t="s">
        <v>91</v>
      </c>
      <c r="AD50" s="1884" t="s">
        <v>91</v>
      </c>
      <c r="AE50" s="1884" t="s">
        <v>91</v>
      </c>
      <c r="AF50" s="1884" t="s">
        <v>91</v>
      </c>
      <c r="AG50" s="1884" t="s">
        <v>4938</v>
      </c>
      <c r="AI50" s="1884" t="s">
        <v>4029</v>
      </c>
      <c r="AJ50" s="1884" t="s">
        <v>91</v>
      </c>
      <c r="AK50" s="1884" t="s">
        <v>91</v>
      </c>
      <c r="AL50" s="1884" t="s">
        <v>5582</v>
      </c>
      <c r="AM50" s="1884" t="s">
        <v>5583</v>
      </c>
      <c r="AN50" s="1884" t="s">
        <v>5584</v>
      </c>
      <c r="AO50" s="1884" t="s">
        <v>5585</v>
      </c>
      <c r="AP50" s="1884" t="s">
        <v>5586</v>
      </c>
      <c r="AQ50" s="1884" t="s">
        <v>91</v>
      </c>
      <c r="AR50" s="1884" t="s">
        <v>91</v>
      </c>
      <c r="AS50" s="1884" t="s">
        <v>91</v>
      </c>
    </row>
    <row r="51" spans="1:45" x14ac:dyDescent="0.3">
      <c r="A51" s="1884" t="s">
        <v>4681</v>
      </c>
      <c r="B51" s="1884" t="s">
        <v>4594</v>
      </c>
      <c r="C51" s="1884" t="s">
        <v>4595</v>
      </c>
      <c r="D51" s="1884" t="s">
        <v>4596</v>
      </c>
      <c r="E51" s="1884" t="s">
        <v>4557</v>
      </c>
      <c r="F51" s="1884" t="s">
        <v>91</v>
      </c>
      <c r="G51" s="1884" t="s">
        <v>91</v>
      </c>
      <c r="H51" s="1884" t="s">
        <v>91</v>
      </c>
      <c r="I51" s="1884" t="s">
        <v>91</v>
      </c>
      <c r="J51" s="1884" t="s">
        <v>4031</v>
      </c>
      <c r="L51" s="1884" t="s">
        <v>5000</v>
      </c>
      <c r="M51" s="1884" t="s">
        <v>5001</v>
      </c>
      <c r="N51" s="1884" t="s">
        <v>5002</v>
      </c>
      <c r="O51" s="1884" t="s">
        <v>5003</v>
      </c>
      <c r="P51" s="1884" t="s">
        <v>91</v>
      </c>
      <c r="Q51" s="1884" t="s">
        <v>5004</v>
      </c>
      <c r="R51" s="1884" t="s">
        <v>5005</v>
      </c>
      <c r="S51" s="1884" t="s">
        <v>5006</v>
      </c>
      <c r="T51" s="1884" t="s">
        <v>91</v>
      </c>
      <c r="U51" s="1884" t="s">
        <v>5007</v>
      </c>
      <c r="V51" s="1884" t="s">
        <v>91</v>
      </c>
      <c r="W51" s="1884" t="s">
        <v>5008</v>
      </c>
      <c r="X51" s="1884" t="s">
        <v>5009</v>
      </c>
      <c r="Y51" s="1884" t="s">
        <v>5010</v>
      </c>
      <c r="Z51" s="1884" t="s">
        <v>5011</v>
      </c>
      <c r="AA51" s="1884" t="s">
        <v>5012</v>
      </c>
      <c r="AB51" s="1884" t="s">
        <v>5163</v>
      </c>
      <c r="AC51" s="1884" t="s">
        <v>5014</v>
      </c>
      <c r="AD51" s="1884" t="s">
        <v>91</v>
      </c>
      <c r="AE51" s="1884" t="s">
        <v>91</v>
      </c>
      <c r="AF51" s="1884" t="s">
        <v>91</v>
      </c>
      <c r="AG51" s="1884" t="s">
        <v>5015</v>
      </c>
      <c r="AI51" s="1884" t="s">
        <v>4031</v>
      </c>
      <c r="AJ51" s="1884" t="s">
        <v>91</v>
      </c>
      <c r="AK51" s="1884" t="s">
        <v>5604</v>
      </c>
      <c r="AL51" s="1884" t="s">
        <v>5605</v>
      </c>
      <c r="AM51" s="1884" t="s">
        <v>5606</v>
      </c>
      <c r="AN51" s="1884" t="s">
        <v>5607</v>
      </c>
      <c r="AO51" s="1884" t="s">
        <v>5608</v>
      </c>
      <c r="AP51" s="1884" t="s">
        <v>5609</v>
      </c>
      <c r="AQ51" s="1884" t="s">
        <v>5610</v>
      </c>
      <c r="AR51" s="1884" t="s">
        <v>5611</v>
      </c>
      <c r="AS51" s="1884" t="s">
        <v>91</v>
      </c>
    </row>
    <row r="52" spans="1:45" x14ac:dyDescent="0.3">
      <c r="A52" s="1884" t="s">
        <v>4682</v>
      </c>
      <c r="B52" s="1884" t="s">
        <v>4602</v>
      </c>
      <c r="C52" s="1884" t="s">
        <v>4556</v>
      </c>
      <c r="D52" s="1884" t="s">
        <v>4603</v>
      </c>
      <c r="E52" s="1884" t="s">
        <v>4617</v>
      </c>
      <c r="F52" s="1884" t="s">
        <v>91</v>
      </c>
      <c r="G52" s="1884" t="s">
        <v>91</v>
      </c>
      <c r="H52" s="1884" t="s">
        <v>91</v>
      </c>
      <c r="I52" s="1884" t="s">
        <v>91</v>
      </c>
      <c r="J52" s="1884" t="s">
        <v>4033</v>
      </c>
      <c r="L52" s="1884" t="s">
        <v>5164</v>
      </c>
      <c r="M52" s="1884" t="s">
        <v>5165</v>
      </c>
      <c r="N52" s="1884" t="s">
        <v>5166</v>
      </c>
      <c r="O52" s="1884" t="s">
        <v>5167</v>
      </c>
      <c r="P52" s="1884" t="s">
        <v>91</v>
      </c>
      <c r="Q52" s="1884" t="s">
        <v>5168</v>
      </c>
      <c r="R52" s="1884" t="s">
        <v>5169</v>
      </c>
      <c r="S52" s="1884" t="s">
        <v>5170</v>
      </c>
      <c r="T52" s="1884" t="s">
        <v>91</v>
      </c>
      <c r="U52" s="1884" t="s">
        <v>5171</v>
      </c>
      <c r="V52" s="1884" t="s">
        <v>91</v>
      </c>
      <c r="W52" s="1884" t="s">
        <v>5172</v>
      </c>
      <c r="X52" s="1884" t="s">
        <v>5173</v>
      </c>
      <c r="Y52" s="1884" t="s">
        <v>5174</v>
      </c>
      <c r="Z52" s="1884" t="s">
        <v>5175</v>
      </c>
      <c r="AA52" s="1884" t="s">
        <v>5176</v>
      </c>
      <c r="AB52" s="1884" t="s">
        <v>5177</v>
      </c>
      <c r="AC52" s="1884" t="s">
        <v>5178</v>
      </c>
      <c r="AD52" s="1884" t="s">
        <v>91</v>
      </c>
      <c r="AE52" s="1884" t="s">
        <v>91</v>
      </c>
      <c r="AF52" s="1884" t="s">
        <v>91</v>
      </c>
      <c r="AG52" s="1884" t="s">
        <v>5179</v>
      </c>
      <c r="AI52" s="1884" t="s">
        <v>4033</v>
      </c>
      <c r="AJ52" s="1884" t="s">
        <v>91</v>
      </c>
      <c r="AK52" s="1884" t="s">
        <v>5576</v>
      </c>
      <c r="AL52" s="1884" t="s">
        <v>5577</v>
      </c>
      <c r="AM52" s="1884" t="s">
        <v>5578</v>
      </c>
      <c r="AN52" s="1884" t="s">
        <v>5579</v>
      </c>
      <c r="AO52" s="1884" t="s">
        <v>5580</v>
      </c>
      <c r="AP52" s="1884" t="s">
        <v>4567</v>
      </c>
      <c r="AQ52" s="1884" t="s">
        <v>5617</v>
      </c>
      <c r="AR52" s="1884" t="s">
        <v>5618</v>
      </c>
      <c r="AS52" s="1884" t="s">
        <v>91</v>
      </c>
    </row>
    <row r="53" spans="1:45" x14ac:dyDescent="0.3">
      <c r="A53" s="1884" t="s">
        <v>4683</v>
      </c>
      <c r="B53" s="1884" t="s">
        <v>4565</v>
      </c>
      <c r="C53" s="1884" t="s">
        <v>4684</v>
      </c>
      <c r="D53" s="1884" t="s">
        <v>4684</v>
      </c>
      <c r="E53" s="1884" t="s">
        <v>4684</v>
      </c>
      <c r="F53" s="1884" t="s">
        <v>91</v>
      </c>
      <c r="G53" s="1884" t="s">
        <v>91</v>
      </c>
      <c r="H53" s="1884" t="s">
        <v>91</v>
      </c>
      <c r="I53" s="1884" t="s">
        <v>91</v>
      </c>
      <c r="J53" s="1884" t="s">
        <v>4685</v>
      </c>
      <c r="L53" s="1884" t="s">
        <v>5180</v>
      </c>
      <c r="M53" s="1884" t="s">
        <v>5181</v>
      </c>
      <c r="N53" s="1884" t="s">
        <v>5182</v>
      </c>
      <c r="O53" s="1884" t="s">
        <v>5183</v>
      </c>
      <c r="P53" s="1884" t="s">
        <v>91</v>
      </c>
      <c r="Q53" s="1884" t="s">
        <v>5184</v>
      </c>
      <c r="R53" s="1884" t="s">
        <v>5185</v>
      </c>
      <c r="S53" s="1884" t="s">
        <v>5186</v>
      </c>
      <c r="T53" s="1884" t="s">
        <v>5187</v>
      </c>
      <c r="U53" s="1884" t="s">
        <v>5188</v>
      </c>
      <c r="V53" s="1884" t="s">
        <v>91</v>
      </c>
      <c r="W53" s="1884" t="s">
        <v>5189</v>
      </c>
      <c r="X53" s="1884" t="s">
        <v>5190</v>
      </c>
      <c r="Y53" s="1884" t="s">
        <v>5191</v>
      </c>
      <c r="Z53" s="1884" t="s">
        <v>5192</v>
      </c>
      <c r="AA53" s="1884" t="s">
        <v>5193</v>
      </c>
      <c r="AB53" s="1884" t="s">
        <v>5194</v>
      </c>
      <c r="AC53" s="1884" t="s">
        <v>5195</v>
      </c>
      <c r="AD53" s="1884" t="s">
        <v>91</v>
      </c>
      <c r="AE53" s="1884" t="s">
        <v>91</v>
      </c>
      <c r="AF53" s="1884" t="s">
        <v>91</v>
      </c>
      <c r="AG53" s="1884" t="s">
        <v>5196</v>
      </c>
      <c r="AI53" s="1884" t="s">
        <v>4685</v>
      </c>
      <c r="AJ53" s="1884" t="s">
        <v>91</v>
      </c>
      <c r="AK53" s="1884" t="s">
        <v>5637</v>
      </c>
      <c r="AL53" s="1884" t="s">
        <v>5638</v>
      </c>
      <c r="AM53" s="1884" t="s">
        <v>5639</v>
      </c>
      <c r="AN53" s="1884" t="s">
        <v>5640</v>
      </c>
      <c r="AO53" s="1884" t="s">
        <v>5641</v>
      </c>
      <c r="AP53" s="1884" t="s">
        <v>5642</v>
      </c>
      <c r="AQ53" s="1884" t="s">
        <v>5643</v>
      </c>
      <c r="AR53" s="1884" t="s">
        <v>5644</v>
      </c>
      <c r="AS53" s="1884" t="s">
        <v>91</v>
      </c>
    </row>
    <row r="54" spans="1:45" x14ac:dyDescent="0.3">
      <c r="A54" s="1884" t="s">
        <v>4686</v>
      </c>
      <c r="B54" s="1884" t="s">
        <v>4554</v>
      </c>
      <c r="C54" s="1884" t="s">
        <v>4557</v>
      </c>
      <c r="D54" s="1884" t="s">
        <v>91</v>
      </c>
      <c r="E54" s="1884" t="s">
        <v>91</v>
      </c>
      <c r="F54" s="1884" t="s">
        <v>4588</v>
      </c>
      <c r="G54" s="1884" t="s">
        <v>3223</v>
      </c>
      <c r="H54" s="1884" t="s">
        <v>4687</v>
      </c>
      <c r="I54" s="1884" t="s">
        <v>91</v>
      </c>
      <c r="J54" s="1884" t="s">
        <v>4688</v>
      </c>
      <c r="L54" s="1884" t="s">
        <v>4907</v>
      </c>
      <c r="M54" s="1884" t="s">
        <v>4908</v>
      </c>
      <c r="N54" s="1884" t="s">
        <v>4909</v>
      </c>
      <c r="O54" s="1884" t="s">
        <v>4910</v>
      </c>
      <c r="P54" s="1884" t="s">
        <v>91</v>
      </c>
      <c r="Q54" s="1884" t="s">
        <v>4912</v>
      </c>
      <c r="R54" s="1884" t="s">
        <v>4913</v>
      </c>
      <c r="S54" s="1884" t="s">
        <v>4914</v>
      </c>
      <c r="T54" s="1884" t="s">
        <v>91</v>
      </c>
      <c r="U54" s="1884" t="s">
        <v>4915</v>
      </c>
      <c r="V54" s="1884" t="s">
        <v>91</v>
      </c>
      <c r="W54" s="1884" t="s">
        <v>4916</v>
      </c>
      <c r="X54" s="1884" t="s">
        <v>4917</v>
      </c>
      <c r="Y54" s="1884" t="s">
        <v>4918</v>
      </c>
      <c r="Z54" s="1884" t="s">
        <v>4919</v>
      </c>
      <c r="AA54" s="1884" t="s">
        <v>4920</v>
      </c>
      <c r="AB54" s="1884" t="s">
        <v>91</v>
      </c>
      <c r="AC54" s="1884" t="s">
        <v>5197</v>
      </c>
      <c r="AD54" s="1884" t="s">
        <v>91</v>
      </c>
      <c r="AE54" s="1884" t="s">
        <v>91</v>
      </c>
      <c r="AF54" s="1884" t="s">
        <v>91</v>
      </c>
      <c r="AG54" s="1884" t="s">
        <v>4923</v>
      </c>
      <c r="AI54" s="1884" t="s">
        <v>4688</v>
      </c>
      <c r="AJ54" s="1884" t="s">
        <v>91</v>
      </c>
      <c r="AK54" s="1884" t="s">
        <v>5576</v>
      </c>
      <c r="AL54" s="1884" t="s">
        <v>5577</v>
      </c>
      <c r="AM54" s="1884" t="s">
        <v>5578</v>
      </c>
      <c r="AN54" s="1884" t="s">
        <v>5579</v>
      </c>
      <c r="AO54" s="1884" t="s">
        <v>5580</v>
      </c>
      <c r="AP54" s="1884" t="s">
        <v>4567</v>
      </c>
      <c r="AQ54" s="1884" t="s">
        <v>91</v>
      </c>
      <c r="AR54" s="1884" t="s">
        <v>91</v>
      </c>
      <c r="AS54" s="1884" t="s">
        <v>91</v>
      </c>
    </row>
    <row r="55" spans="1:45" x14ac:dyDescent="0.3">
      <c r="A55" s="1884" t="s">
        <v>4689</v>
      </c>
      <c r="B55" s="1884" t="s">
        <v>4570</v>
      </c>
      <c r="C55" s="1884" t="s">
        <v>4557</v>
      </c>
      <c r="D55" s="1884" t="s">
        <v>91</v>
      </c>
      <c r="E55" s="1884" t="s">
        <v>91</v>
      </c>
      <c r="F55" s="1884" t="s">
        <v>4690</v>
      </c>
      <c r="G55" s="1884" t="s">
        <v>3472</v>
      </c>
      <c r="H55" s="1884" t="s">
        <v>4691</v>
      </c>
      <c r="I55" s="1884" t="s">
        <v>91</v>
      </c>
      <c r="J55" s="1884" t="s">
        <v>4692</v>
      </c>
      <c r="L55" s="1884" t="s">
        <v>5068</v>
      </c>
      <c r="M55" s="1884" t="s">
        <v>5069</v>
      </c>
      <c r="N55" s="1884" t="s">
        <v>5070</v>
      </c>
      <c r="O55" s="1884" t="s">
        <v>5198</v>
      </c>
      <c r="P55" s="1884" t="s">
        <v>91</v>
      </c>
      <c r="Q55" s="1884" t="s">
        <v>5072</v>
      </c>
      <c r="R55" s="1884" t="s">
        <v>5073</v>
      </c>
      <c r="S55" s="1884" t="s">
        <v>5074</v>
      </c>
      <c r="T55" s="1884" t="s">
        <v>91</v>
      </c>
      <c r="U55" s="1884" t="s">
        <v>5093</v>
      </c>
      <c r="V55" s="1884" t="s">
        <v>91</v>
      </c>
      <c r="W55" s="1884" t="s">
        <v>5076</v>
      </c>
      <c r="X55" s="1884" t="s">
        <v>5199</v>
      </c>
      <c r="Y55" s="1884" t="s">
        <v>5078</v>
      </c>
      <c r="Z55" s="1884" t="s">
        <v>5079</v>
      </c>
      <c r="AA55" s="1884" t="s">
        <v>5080</v>
      </c>
      <c r="AB55" s="1884" t="s">
        <v>91</v>
      </c>
      <c r="AC55" s="1884" t="s">
        <v>91</v>
      </c>
      <c r="AD55" s="1884" t="s">
        <v>91</v>
      </c>
      <c r="AE55" s="1884" t="s">
        <v>91</v>
      </c>
      <c r="AF55" s="1884" t="s">
        <v>91</v>
      </c>
      <c r="AG55" s="1884" t="s">
        <v>5083</v>
      </c>
      <c r="AI55" s="1884" t="s">
        <v>4692</v>
      </c>
      <c r="AJ55" s="1884" t="s">
        <v>91</v>
      </c>
      <c r="AK55" s="1884" t="s">
        <v>5645</v>
      </c>
      <c r="AL55" s="1884" t="s">
        <v>5646</v>
      </c>
      <c r="AM55" s="1884" t="s">
        <v>5598</v>
      </c>
      <c r="AN55" s="1884" t="s">
        <v>5599</v>
      </c>
      <c r="AO55" s="1884" t="s">
        <v>5600</v>
      </c>
      <c r="AP55" s="1884" t="s">
        <v>5601</v>
      </c>
      <c r="AQ55" s="1884" t="s">
        <v>5647</v>
      </c>
      <c r="AR55" s="1884" t="s">
        <v>5603</v>
      </c>
      <c r="AS55" s="1884" t="s">
        <v>91</v>
      </c>
    </row>
    <row r="56" spans="1:45" x14ac:dyDescent="0.3">
      <c r="A56" s="1884" t="s">
        <v>4693</v>
      </c>
      <c r="B56" s="1884" t="s">
        <v>4694</v>
      </c>
      <c r="C56" s="1884" t="s">
        <v>4694</v>
      </c>
      <c r="D56" s="1884" t="s">
        <v>4694</v>
      </c>
      <c r="E56" s="1884" t="s">
        <v>4694</v>
      </c>
      <c r="F56" s="1884" t="s">
        <v>91</v>
      </c>
      <c r="G56" s="1884" t="s">
        <v>91</v>
      </c>
      <c r="H56" s="1884" t="s">
        <v>91</v>
      </c>
      <c r="I56" s="1884" t="s">
        <v>4695</v>
      </c>
      <c r="J56" s="1884" t="s">
        <v>4696</v>
      </c>
      <c r="L56" s="1884" t="s">
        <v>5200</v>
      </c>
      <c r="M56" s="1884" t="s">
        <v>5201</v>
      </c>
      <c r="N56" s="1884" t="s">
        <v>5202</v>
      </c>
      <c r="O56" s="1884" t="s">
        <v>5203</v>
      </c>
      <c r="P56" s="1884" t="s">
        <v>91</v>
      </c>
      <c r="Q56" s="1884" t="s">
        <v>91</v>
      </c>
      <c r="R56" s="1884" t="s">
        <v>91</v>
      </c>
      <c r="S56" s="1884" t="s">
        <v>91</v>
      </c>
      <c r="T56" s="1884" t="s">
        <v>5204</v>
      </c>
      <c r="U56" s="1884" t="s">
        <v>91</v>
      </c>
      <c r="V56" s="1884" t="s">
        <v>91</v>
      </c>
      <c r="W56" s="1884" t="s">
        <v>5205</v>
      </c>
      <c r="X56" s="1884" t="s">
        <v>5206</v>
      </c>
      <c r="Y56" s="1884" t="s">
        <v>5207</v>
      </c>
      <c r="Z56" s="1884" t="s">
        <v>5208</v>
      </c>
      <c r="AA56" s="1884" t="s">
        <v>5209</v>
      </c>
      <c r="AB56" s="1884" t="s">
        <v>91</v>
      </c>
      <c r="AC56" s="1884" t="s">
        <v>91</v>
      </c>
      <c r="AD56" s="1884" t="s">
        <v>91</v>
      </c>
      <c r="AE56" s="1884" t="s">
        <v>91</v>
      </c>
      <c r="AF56" s="1884" t="s">
        <v>91</v>
      </c>
      <c r="AG56" s="1884" t="s">
        <v>91</v>
      </c>
      <c r="AI56" s="1884" t="s">
        <v>4696</v>
      </c>
      <c r="AJ56" s="1884" t="s">
        <v>91</v>
      </c>
      <c r="AK56" s="1884" t="s">
        <v>91</v>
      </c>
      <c r="AL56" s="1884" t="s">
        <v>91</v>
      </c>
      <c r="AM56" s="1884" t="s">
        <v>91</v>
      </c>
      <c r="AN56" s="1884" t="s">
        <v>91</v>
      </c>
      <c r="AO56" s="1884" t="s">
        <v>91</v>
      </c>
      <c r="AP56" s="1884" t="s">
        <v>91</v>
      </c>
      <c r="AQ56" s="1884" t="s">
        <v>91</v>
      </c>
      <c r="AR56" s="1884" t="s">
        <v>91</v>
      </c>
      <c r="AS56" s="1884" t="s">
        <v>91</v>
      </c>
    </row>
    <row r="57" spans="1:45" x14ac:dyDescent="0.3">
      <c r="A57" s="1884" t="s">
        <v>4697</v>
      </c>
      <c r="B57" s="1884" t="s">
        <v>4554</v>
      </c>
      <c r="C57" s="1884" t="s">
        <v>4557</v>
      </c>
      <c r="D57" s="1884" t="s">
        <v>4698</v>
      </c>
      <c r="E57" s="1884" t="s">
        <v>4604</v>
      </c>
      <c r="F57" s="1884" t="s">
        <v>91</v>
      </c>
      <c r="G57" s="1884" t="s">
        <v>91</v>
      </c>
      <c r="H57" s="1884" t="s">
        <v>91</v>
      </c>
      <c r="I57" s="1884" t="s">
        <v>91</v>
      </c>
      <c r="J57" s="1884" t="s">
        <v>4699</v>
      </c>
      <c r="L57" s="1884" t="s">
        <v>4907</v>
      </c>
      <c r="M57" s="1884" t="s">
        <v>4908</v>
      </c>
      <c r="N57" s="1884" t="s">
        <v>4909</v>
      </c>
      <c r="O57" s="1884" t="s">
        <v>4910</v>
      </c>
      <c r="P57" s="1884" t="s">
        <v>91</v>
      </c>
      <c r="Q57" s="1884" t="s">
        <v>4912</v>
      </c>
      <c r="R57" s="1884" t="s">
        <v>4913</v>
      </c>
      <c r="S57" s="1884" t="s">
        <v>4914</v>
      </c>
      <c r="T57" s="1884" t="s">
        <v>91</v>
      </c>
      <c r="U57" s="1884" t="s">
        <v>4915</v>
      </c>
      <c r="V57" s="1884" t="s">
        <v>91</v>
      </c>
      <c r="W57" s="1884" t="s">
        <v>4984</v>
      </c>
      <c r="X57" s="1884" t="s">
        <v>4917</v>
      </c>
      <c r="Y57" s="1884" t="s">
        <v>4918</v>
      </c>
      <c r="Z57" s="1884" t="s">
        <v>4919</v>
      </c>
      <c r="AA57" s="1884" t="s">
        <v>4920</v>
      </c>
      <c r="AB57" s="1884" t="s">
        <v>5210</v>
      </c>
      <c r="AC57" s="1884" t="s">
        <v>5211</v>
      </c>
      <c r="AD57" s="1884" t="s">
        <v>91</v>
      </c>
      <c r="AE57" s="1884" t="s">
        <v>91</v>
      </c>
      <c r="AF57" s="1884" t="s">
        <v>91</v>
      </c>
      <c r="AG57" s="1884" t="s">
        <v>4923</v>
      </c>
      <c r="AI57" s="1884" t="s">
        <v>4699</v>
      </c>
      <c r="AJ57" s="1884" t="s">
        <v>91</v>
      </c>
      <c r="AK57" s="1884" t="s">
        <v>5576</v>
      </c>
      <c r="AL57" s="1884" t="s">
        <v>5577</v>
      </c>
      <c r="AM57" s="1884" t="s">
        <v>5578</v>
      </c>
      <c r="AN57" s="1884" t="s">
        <v>5579</v>
      </c>
      <c r="AO57" s="1884" t="s">
        <v>5580</v>
      </c>
      <c r="AP57" s="1884" t="s">
        <v>5581</v>
      </c>
      <c r="AQ57" s="1884" t="s">
        <v>5617</v>
      </c>
      <c r="AR57" s="1884" t="s">
        <v>5618</v>
      </c>
      <c r="AS57" s="1884" t="s">
        <v>91</v>
      </c>
    </row>
    <row r="58" spans="1:45" x14ac:dyDescent="0.3">
      <c r="A58" s="1884" t="s">
        <v>4569</v>
      </c>
      <c r="B58" s="1884" t="s">
        <v>4570</v>
      </c>
      <c r="C58" s="1884" t="s">
        <v>4571</v>
      </c>
      <c r="D58" s="1884" t="s">
        <v>4557</v>
      </c>
      <c r="E58" s="1884" t="s">
        <v>91</v>
      </c>
      <c r="F58" s="1884" t="s">
        <v>4572</v>
      </c>
      <c r="G58" s="1884" t="s">
        <v>3472</v>
      </c>
      <c r="H58" s="1884" t="s">
        <v>4700</v>
      </c>
      <c r="I58" s="1884" t="s">
        <v>91</v>
      </c>
      <c r="J58" s="1884" t="s">
        <v>4701</v>
      </c>
      <c r="L58" s="1884" t="s">
        <v>4955</v>
      </c>
      <c r="M58" s="1884" t="s">
        <v>4956</v>
      </c>
      <c r="N58" s="1884" t="s">
        <v>4957</v>
      </c>
      <c r="O58" s="1884" t="s">
        <v>4958</v>
      </c>
      <c r="P58" s="1884" t="s">
        <v>4971</v>
      </c>
      <c r="Q58" s="1884" t="s">
        <v>4960</v>
      </c>
      <c r="R58" s="1884" t="s">
        <v>4961</v>
      </c>
      <c r="S58" s="1884" t="s">
        <v>4962</v>
      </c>
      <c r="T58" s="1884" t="s">
        <v>91</v>
      </c>
      <c r="U58" s="1884" t="s">
        <v>4963</v>
      </c>
      <c r="V58" s="1884" t="s">
        <v>91</v>
      </c>
      <c r="W58" s="1884" t="s">
        <v>4964</v>
      </c>
      <c r="X58" s="1884" t="s">
        <v>4965</v>
      </c>
      <c r="Y58" s="1884" t="s">
        <v>4966</v>
      </c>
      <c r="Z58" s="1884" t="s">
        <v>4967</v>
      </c>
      <c r="AA58" s="1884" t="s">
        <v>4968</v>
      </c>
      <c r="AB58" s="1884" t="s">
        <v>4969</v>
      </c>
      <c r="AC58" s="1884" t="s">
        <v>91</v>
      </c>
      <c r="AD58" s="1884" t="s">
        <v>91</v>
      </c>
      <c r="AE58" s="1884" t="s">
        <v>91</v>
      </c>
      <c r="AF58" s="1884" t="s">
        <v>91</v>
      </c>
      <c r="AG58" s="1884" t="s">
        <v>4970</v>
      </c>
      <c r="AI58" s="1884" t="s">
        <v>4701</v>
      </c>
      <c r="AJ58" s="1884" t="s">
        <v>91</v>
      </c>
      <c r="AK58" s="1884" t="s">
        <v>5596</v>
      </c>
      <c r="AL58" s="1884" t="s">
        <v>5597</v>
      </c>
      <c r="AM58" s="1884" t="s">
        <v>5598</v>
      </c>
      <c r="AN58" s="1884" t="s">
        <v>5599</v>
      </c>
      <c r="AO58" s="1884" t="s">
        <v>5600</v>
      </c>
      <c r="AP58" s="1884" t="s">
        <v>5601</v>
      </c>
      <c r="AQ58" s="1884" t="s">
        <v>5602</v>
      </c>
      <c r="AR58" s="1884" t="s">
        <v>5603</v>
      </c>
      <c r="AS58" s="1884" t="s">
        <v>91</v>
      </c>
    </row>
    <row r="59" spans="1:45" x14ac:dyDescent="0.3">
      <c r="A59" s="1884" t="s">
        <v>4702</v>
      </c>
      <c r="B59" s="1884" t="s">
        <v>4703</v>
      </c>
      <c r="C59" s="1884" t="s">
        <v>4704</v>
      </c>
      <c r="D59" s="1884" t="s">
        <v>4705</v>
      </c>
      <c r="E59" s="1884" t="s">
        <v>4706</v>
      </c>
      <c r="F59" s="1884" t="s">
        <v>91</v>
      </c>
      <c r="G59" s="1884" t="s">
        <v>91</v>
      </c>
      <c r="H59" s="1884" t="s">
        <v>91</v>
      </c>
      <c r="I59" s="1884" t="s">
        <v>91</v>
      </c>
      <c r="J59" s="1884" t="s">
        <v>4707</v>
      </c>
      <c r="L59" s="1884" t="s">
        <v>4907</v>
      </c>
      <c r="M59" s="1884" t="s">
        <v>4908</v>
      </c>
      <c r="N59" s="1884" t="s">
        <v>4909</v>
      </c>
      <c r="O59" s="1884" t="s">
        <v>5212</v>
      </c>
      <c r="P59" s="1884" t="s">
        <v>91</v>
      </c>
      <c r="Q59" s="1884" t="s">
        <v>5213</v>
      </c>
      <c r="R59" s="1884" t="s">
        <v>5214</v>
      </c>
      <c r="S59" s="1884" t="s">
        <v>5215</v>
      </c>
      <c r="T59" s="1884" t="s">
        <v>91</v>
      </c>
      <c r="U59" s="1884" t="s">
        <v>4915</v>
      </c>
      <c r="V59" s="1884" t="s">
        <v>91</v>
      </c>
      <c r="W59" s="1884" t="s">
        <v>4984</v>
      </c>
      <c r="X59" s="1884" t="s">
        <v>4917</v>
      </c>
      <c r="Y59" s="1884" t="s">
        <v>4918</v>
      </c>
      <c r="Z59" s="1884" t="s">
        <v>4919</v>
      </c>
      <c r="AA59" s="1884" t="s">
        <v>4920</v>
      </c>
      <c r="AB59" s="1884" t="s">
        <v>5216</v>
      </c>
      <c r="AC59" s="1884" t="s">
        <v>91</v>
      </c>
      <c r="AD59" s="1884" t="s">
        <v>91</v>
      </c>
      <c r="AE59" s="1884" t="s">
        <v>91</v>
      </c>
      <c r="AF59" s="1884" t="s">
        <v>4953</v>
      </c>
      <c r="AG59" s="1884" t="s">
        <v>4923</v>
      </c>
      <c r="AI59" s="1884" t="s">
        <v>4707</v>
      </c>
      <c r="AJ59" s="1884" t="s">
        <v>91</v>
      </c>
      <c r="AK59" s="1884" t="s">
        <v>5576</v>
      </c>
      <c r="AL59" s="1884" t="s">
        <v>5577</v>
      </c>
      <c r="AM59" s="1884" t="s">
        <v>5578</v>
      </c>
      <c r="AN59" s="1884" t="s">
        <v>5579</v>
      </c>
      <c r="AO59" s="1884" t="s">
        <v>5580</v>
      </c>
      <c r="AP59" s="1884" t="s">
        <v>4567</v>
      </c>
      <c r="AQ59" s="1884" t="s">
        <v>91</v>
      </c>
      <c r="AR59" s="1884" t="s">
        <v>91</v>
      </c>
      <c r="AS59" s="1884" t="s">
        <v>91</v>
      </c>
    </row>
    <row r="60" spans="1:45" x14ac:dyDescent="0.3">
      <c r="A60" s="1884" t="s">
        <v>4708</v>
      </c>
      <c r="B60" s="1884" t="s">
        <v>4554</v>
      </c>
      <c r="C60" s="1884" t="s">
        <v>4557</v>
      </c>
      <c r="D60" s="1884" t="s">
        <v>91</v>
      </c>
      <c r="E60" s="1884" t="s">
        <v>91</v>
      </c>
      <c r="F60" s="1884" t="s">
        <v>4588</v>
      </c>
      <c r="G60" s="1884" t="s">
        <v>3223</v>
      </c>
      <c r="H60" s="1884" t="s">
        <v>4709</v>
      </c>
      <c r="I60" s="1884" t="s">
        <v>91</v>
      </c>
      <c r="J60" s="1884" t="s">
        <v>4035</v>
      </c>
      <c r="L60" s="1884" t="s">
        <v>4907</v>
      </c>
      <c r="M60" s="1884" t="s">
        <v>4908</v>
      </c>
      <c r="N60" s="1884" t="s">
        <v>4909</v>
      </c>
      <c r="O60" s="1884" t="s">
        <v>4910</v>
      </c>
      <c r="P60" s="1884" t="s">
        <v>91</v>
      </c>
      <c r="Q60" s="1884" t="s">
        <v>4912</v>
      </c>
      <c r="R60" s="1884" t="s">
        <v>4913</v>
      </c>
      <c r="S60" s="1884" t="s">
        <v>4914</v>
      </c>
      <c r="T60" s="1884" t="s">
        <v>91</v>
      </c>
      <c r="U60" s="1884" t="s">
        <v>4915</v>
      </c>
      <c r="V60" s="1884" t="s">
        <v>91</v>
      </c>
      <c r="W60" s="1884" t="s">
        <v>4984</v>
      </c>
      <c r="X60" s="1884" t="s">
        <v>4917</v>
      </c>
      <c r="Y60" s="1884" t="s">
        <v>4918</v>
      </c>
      <c r="Z60" s="1884" t="s">
        <v>4919</v>
      </c>
      <c r="AA60" s="1884" t="s">
        <v>4920</v>
      </c>
      <c r="AB60" s="1884" t="s">
        <v>5217</v>
      </c>
      <c r="AC60" s="1884" t="s">
        <v>5197</v>
      </c>
      <c r="AD60" s="1884" t="s">
        <v>91</v>
      </c>
      <c r="AE60" s="1884" t="s">
        <v>91</v>
      </c>
      <c r="AF60" s="1884" t="s">
        <v>91</v>
      </c>
      <c r="AG60" s="1884" t="s">
        <v>4923</v>
      </c>
      <c r="AI60" s="1884" t="s">
        <v>4035</v>
      </c>
      <c r="AJ60" s="1884" t="s">
        <v>91</v>
      </c>
      <c r="AK60" s="1884" t="s">
        <v>5576</v>
      </c>
      <c r="AL60" s="1884" t="s">
        <v>5577</v>
      </c>
      <c r="AM60" s="1884" t="s">
        <v>5578</v>
      </c>
      <c r="AN60" s="1884" t="s">
        <v>5579</v>
      </c>
      <c r="AO60" s="1884" t="s">
        <v>5580</v>
      </c>
      <c r="AP60" s="1884" t="s">
        <v>4567</v>
      </c>
      <c r="AQ60" s="1884" t="s">
        <v>91</v>
      </c>
      <c r="AR60" s="1884" t="s">
        <v>91</v>
      </c>
      <c r="AS60" s="1884" t="s">
        <v>91</v>
      </c>
    </row>
    <row r="61" spans="1:45" x14ac:dyDescent="0.3">
      <c r="A61" s="1884" t="s">
        <v>4621</v>
      </c>
      <c r="B61" s="1884" t="s">
        <v>4570</v>
      </c>
      <c r="C61" s="1884" t="s">
        <v>4557</v>
      </c>
      <c r="D61" s="1884" t="s">
        <v>91</v>
      </c>
      <c r="E61" s="1884" t="s">
        <v>91</v>
      </c>
      <c r="F61" s="1884" t="s">
        <v>4690</v>
      </c>
      <c r="G61" s="1884" t="s">
        <v>3472</v>
      </c>
      <c r="H61" s="1884" t="s">
        <v>4710</v>
      </c>
      <c r="I61" s="1884" t="s">
        <v>91</v>
      </c>
      <c r="J61" s="1884" t="s">
        <v>4047</v>
      </c>
      <c r="L61" s="1884" t="s">
        <v>5068</v>
      </c>
      <c r="M61" s="1884" t="s">
        <v>5069</v>
      </c>
      <c r="N61" s="1884" t="s">
        <v>5070</v>
      </c>
      <c r="O61" s="1884" t="s">
        <v>5071</v>
      </c>
      <c r="P61" s="1884" t="s">
        <v>91</v>
      </c>
      <c r="Q61" s="1884" t="s">
        <v>5218</v>
      </c>
      <c r="R61" s="1884" t="s">
        <v>5219</v>
      </c>
      <c r="S61" s="1884" t="s">
        <v>5220</v>
      </c>
      <c r="T61" s="1884" t="s">
        <v>91</v>
      </c>
      <c r="U61" s="1884" t="s">
        <v>91</v>
      </c>
      <c r="V61" s="1884" t="s">
        <v>91</v>
      </c>
      <c r="W61" s="1884" t="s">
        <v>91</v>
      </c>
      <c r="X61" s="1884" t="s">
        <v>5093</v>
      </c>
      <c r="Y61" s="1884" t="s">
        <v>5221</v>
      </c>
      <c r="Z61" s="1884" t="s">
        <v>5222</v>
      </c>
      <c r="AA61" s="1884" t="s">
        <v>5223</v>
      </c>
      <c r="AB61" s="1884" t="s">
        <v>91</v>
      </c>
      <c r="AC61" s="1884" t="s">
        <v>5224</v>
      </c>
      <c r="AD61" s="1884" t="s">
        <v>91</v>
      </c>
      <c r="AE61" s="1884" t="s">
        <v>91</v>
      </c>
      <c r="AF61" s="1884" t="s">
        <v>91</v>
      </c>
      <c r="AG61" s="1884" t="s">
        <v>5083</v>
      </c>
      <c r="AI61" s="1884" t="s">
        <v>4047</v>
      </c>
      <c r="AJ61" s="1884" t="s">
        <v>91</v>
      </c>
      <c r="AK61" s="1884" t="s">
        <v>5596</v>
      </c>
      <c r="AL61" s="1884" t="s">
        <v>5597</v>
      </c>
      <c r="AM61" s="1884" t="s">
        <v>5598</v>
      </c>
      <c r="AN61" s="1884" t="s">
        <v>5599</v>
      </c>
      <c r="AO61" s="1884" t="s">
        <v>5600</v>
      </c>
      <c r="AP61" s="1884" t="s">
        <v>5634</v>
      </c>
      <c r="AQ61" s="1884" t="s">
        <v>5602</v>
      </c>
      <c r="AR61" s="1884" t="s">
        <v>5603</v>
      </c>
      <c r="AS61" s="1884" t="s">
        <v>91</v>
      </c>
    </row>
    <row r="62" spans="1:45" x14ac:dyDescent="0.3">
      <c r="A62" s="1884" t="s">
        <v>4711</v>
      </c>
      <c r="B62" s="1884" t="s">
        <v>4554</v>
      </c>
      <c r="C62" s="1884" t="s">
        <v>4557</v>
      </c>
      <c r="D62" s="1884" t="s">
        <v>91</v>
      </c>
      <c r="E62" s="1884" t="s">
        <v>91</v>
      </c>
      <c r="F62" s="1884" t="s">
        <v>4588</v>
      </c>
      <c r="G62" s="1884" t="s">
        <v>3223</v>
      </c>
      <c r="H62" s="1884" t="s">
        <v>4712</v>
      </c>
      <c r="I62" s="1884" t="s">
        <v>91</v>
      </c>
      <c r="J62" s="1884" t="s">
        <v>4713</v>
      </c>
      <c r="L62" s="1884" t="s">
        <v>4907</v>
      </c>
      <c r="M62" s="1884" t="s">
        <v>4908</v>
      </c>
      <c r="N62" s="1884" t="s">
        <v>4909</v>
      </c>
      <c r="O62" s="1884" t="s">
        <v>4910</v>
      </c>
      <c r="P62" s="1884" t="s">
        <v>91</v>
      </c>
      <c r="Q62" s="1884" t="s">
        <v>4912</v>
      </c>
      <c r="R62" s="1884" t="s">
        <v>4913</v>
      </c>
      <c r="S62" s="1884" t="s">
        <v>4914</v>
      </c>
      <c r="T62" s="1884" t="s">
        <v>91</v>
      </c>
      <c r="U62" s="1884" t="s">
        <v>4915</v>
      </c>
      <c r="V62" s="1884" t="s">
        <v>91</v>
      </c>
      <c r="W62" s="1884" t="s">
        <v>4984</v>
      </c>
      <c r="X62" s="1884" t="s">
        <v>4917</v>
      </c>
      <c r="Y62" s="1884" t="s">
        <v>4918</v>
      </c>
      <c r="Z62" s="1884" t="s">
        <v>4919</v>
      </c>
      <c r="AA62" s="1884" t="s">
        <v>4920</v>
      </c>
      <c r="AB62" s="1884" t="s">
        <v>5217</v>
      </c>
      <c r="AC62" s="1884" t="s">
        <v>91</v>
      </c>
      <c r="AD62" s="1884" t="s">
        <v>91</v>
      </c>
      <c r="AE62" s="1884" t="s">
        <v>91</v>
      </c>
      <c r="AF62" s="1884" t="s">
        <v>91</v>
      </c>
      <c r="AG62" s="1884" t="s">
        <v>4923</v>
      </c>
      <c r="AI62" s="1884" t="s">
        <v>4713</v>
      </c>
      <c r="AJ62" s="1884" t="s">
        <v>91</v>
      </c>
      <c r="AK62" s="1884" t="s">
        <v>5576</v>
      </c>
      <c r="AL62" s="1884" t="s">
        <v>5577</v>
      </c>
      <c r="AM62" s="1884" t="s">
        <v>5578</v>
      </c>
      <c r="AN62" s="1884" t="s">
        <v>5579</v>
      </c>
      <c r="AO62" s="1884" t="s">
        <v>5580</v>
      </c>
      <c r="AP62" s="1884" t="s">
        <v>4567</v>
      </c>
      <c r="AQ62" s="1884" t="s">
        <v>91</v>
      </c>
      <c r="AR62" s="1884" t="s">
        <v>91</v>
      </c>
      <c r="AS62" s="1884" t="s">
        <v>91</v>
      </c>
    </row>
    <row r="63" spans="1:45" x14ac:dyDescent="0.3">
      <c r="A63" s="1884" t="s">
        <v>4714</v>
      </c>
      <c r="B63" s="1884" t="s">
        <v>4554</v>
      </c>
      <c r="C63" s="1884" t="s">
        <v>4556</v>
      </c>
      <c r="D63" s="1884" t="s">
        <v>4557</v>
      </c>
      <c r="E63" s="1884" t="s">
        <v>91</v>
      </c>
      <c r="F63" s="1884" t="s">
        <v>4588</v>
      </c>
      <c r="G63" s="1884" t="s">
        <v>3472</v>
      </c>
      <c r="H63" s="1884" t="s">
        <v>4715</v>
      </c>
      <c r="I63" s="1884" t="s">
        <v>91</v>
      </c>
      <c r="J63" s="1884" t="s">
        <v>4716</v>
      </c>
      <c r="L63" s="1884" t="s">
        <v>4907</v>
      </c>
      <c r="M63" s="1884" t="s">
        <v>4908</v>
      </c>
      <c r="N63" s="1884" t="s">
        <v>4909</v>
      </c>
      <c r="O63" s="1884" t="s">
        <v>4910</v>
      </c>
      <c r="P63" s="1884" t="s">
        <v>91</v>
      </c>
      <c r="Q63" s="1884" t="s">
        <v>4912</v>
      </c>
      <c r="R63" s="1884" t="s">
        <v>4913</v>
      </c>
      <c r="S63" s="1884" t="s">
        <v>4914</v>
      </c>
      <c r="T63" s="1884" t="s">
        <v>91</v>
      </c>
      <c r="U63" s="1884" t="s">
        <v>4915</v>
      </c>
      <c r="V63" s="1884" t="s">
        <v>91</v>
      </c>
      <c r="W63" s="1884" t="s">
        <v>5225</v>
      </c>
      <c r="X63" s="1884" t="s">
        <v>5226</v>
      </c>
      <c r="Y63" s="1884" t="s">
        <v>4918</v>
      </c>
      <c r="Z63" s="1884" t="s">
        <v>4919</v>
      </c>
      <c r="AA63" s="1884" t="s">
        <v>4920</v>
      </c>
      <c r="AB63" s="1884" t="s">
        <v>91</v>
      </c>
      <c r="AC63" s="1884" t="s">
        <v>5160</v>
      </c>
      <c r="AD63" s="1884" t="s">
        <v>91</v>
      </c>
      <c r="AE63" s="1884" t="s">
        <v>91</v>
      </c>
      <c r="AF63" s="1884" t="s">
        <v>91</v>
      </c>
      <c r="AG63" s="1884" t="s">
        <v>5227</v>
      </c>
      <c r="AI63" s="1884" t="s">
        <v>4716</v>
      </c>
      <c r="AJ63" s="1884" t="s">
        <v>91</v>
      </c>
      <c r="AK63" s="1884" t="s">
        <v>5576</v>
      </c>
      <c r="AL63" s="1884" t="s">
        <v>5577</v>
      </c>
      <c r="AM63" s="1884" t="s">
        <v>5578</v>
      </c>
      <c r="AN63" s="1884" t="s">
        <v>5579</v>
      </c>
      <c r="AO63" s="1884" t="s">
        <v>5580</v>
      </c>
      <c r="AP63" s="1884" t="s">
        <v>5648</v>
      </c>
      <c r="AQ63" s="1884" t="s">
        <v>5617</v>
      </c>
      <c r="AR63" s="1884" t="s">
        <v>5618</v>
      </c>
      <c r="AS63" s="1884" t="s">
        <v>91</v>
      </c>
    </row>
    <row r="64" spans="1:45" x14ac:dyDescent="0.3">
      <c r="A64" s="1884" t="s">
        <v>4621</v>
      </c>
      <c r="B64" s="1884" t="s">
        <v>4570</v>
      </c>
      <c r="C64" s="1884" t="s">
        <v>4557</v>
      </c>
      <c r="D64" s="1884" t="s">
        <v>91</v>
      </c>
      <c r="E64" s="1884" t="s">
        <v>91</v>
      </c>
      <c r="F64" s="1884" t="s">
        <v>4572</v>
      </c>
      <c r="G64" s="1884" t="s">
        <v>3472</v>
      </c>
      <c r="H64" s="1884" t="s">
        <v>4717</v>
      </c>
      <c r="I64" s="1884" t="s">
        <v>91</v>
      </c>
      <c r="J64" s="1884" t="s">
        <v>4718</v>
      </c>
      <c r="L64" s="1884" t="s">
        <v>4955</v>
      </c>
      <c r="M64" s="1884" t="s">
        <v>4956</v>
      </c>
      <c r="N64" s="1884" t="s">
        <v>4957</v>
      </c>
      <c r="O64" s="1884" t="s">
        <v>4958</v>
      </c>
      <c r="P64" s="1884" t="s">
        <v>91</v>
      </c>
      <c r="Q64" s="1884" t="s">
        <v>4960</v>
      </c>
      <c r="R64" s="1884" t="s">
        <v>4961</v>
      </c>
      <c r="S64" s="1884" t="s">
        <v>4962</v>
      </c>
      <c r="T64" s="1884" t="s">
        <v>91</v>
      </c>
      <c r="U64" s="1884" t="s">
        <v>4963</v>
      </c>
      <c r="V64" s="1884" t="s">
        <v>91</v>
      </c>
      <c r="W64" s="1884" t="s">
        <v>4964</v>
      </c>
      <c r="X64" s="1884" t="s">
        <v>4965</v>
      </c>
      <c r="Y64" s="1884" t="s">
        <v>4966</v>
      </c>
      <c r="Z64" s="1884" t="s">
        <v>4967</v>
      </c>
      <c r="AA64" s="1884" t="s">
        <v>4968</v>
      </c>
      <c r="AB64" s="1884" t="s">
        <v>91</v>
      </c>
      <c r="AC64" s="1884" t="s">
        <v>91</v>
      </c>
      <c r="AD64" s="1884" t="s">
        <v>91</v>
      </c>
      <c r="AE64" s="1884" t="s">
        <v>91</v>
      </c>
      <c r="AF64" s="1884" t="s">
        <v>4953</v>
      </c>
      <c r="AG64" s="1884" t="s">
        <v>4970</v>
      </c>
      <c r="AI64" s="1884" t="s">
        <v>4718</v>
      </c>
      <c r="AJ64" s="1884" t="s">
        <v>91</v>
      </c>
      <c r="AK64" s="1884" t="s">
        <v>5596</v>
      </c>
      <c r="AL64" s="1884" t="s">
        <v>5597</v>
      </c>
      <c r="AM64" s="1884" t="s">
        <v>5598</v>
      </c>
      <c r="AN64" s="1884" t="s">
        <v>5599</v>
      </c>
      <c r="AO64" s="1884" t="s">
        <v>5600</v>
      </c>
      <c r="AP64" s="1884" t="s">
        <v>5601</v>
      </c>
      <c r="AQ64" s="1884" t="s">
        <v>5602</v>
      </c>
      <c r="AR64" s="1884" t="s">
        <v>5603</v>
      </c>
      <c r="AS64" s="1884" t="s">
        <v>91</v>
      </c>
    </row>
    <row r="65" spans="1:45" x14ac:dyDescent="0.3">
      <c r="A65" s="1884" t="s">
        <v>4621</v>
      </c>
      <c r="B65" s="1884" t="s">
        <v>4570</v>
      </c>
      <c r="C65" s="1884" t="s">
        <v>4557</v>
      </c>
      <c r="D65" s="1884" t="s">
        <v>91</v>
      </c>
      <c r="E65" s="1884" t="s">
        <v>91</v>
      </c>
      <c r="F65" s="1884" t="s">
        <v>4572</v>
      </c>
      <c r="G65" s="1884" t="s">
        <v>3472</v>
      </c>
      <c r="H65" s="1884" t="s">
        <v>4719</v>
      </c>
      <c r="I65" s="1884" t="s">
        <v>91</v>
      </c>
      <c r="J65" s="1884" t="s">
        <v>4720</v>
      </c>
      <c r="L65" s="1884" t="s">
        <v>4955</v>
      </c>
      <c r="M65" s="1884" t="s">
        <v>4956</v>
      </c>
      <c r="N65" s="1884" t="s">
        <v>4957</v>
      </c>
      <c r="O65" s="1884" t="s">
        <v>4958</v>
      </c>
      <c r="P65" s="1884" t="s">
        <v>91</v>
      </c>
      <c r="Q65" s="1884" t="s">
        <v>4960</v>
      </c>
      <c r="R65" s="1884" t="s">
        <v>4961</v>
      </c>
      <c r="S65" s="1884" t="s">
        <v>4962</v>
      </c>
      <c r="T65" s="1884" t="s">
        <v>91</v>
      </c>
      <c r="U65" s="1884" t="s">
        <v>4963</v>
      </c>
      <c r="V65" s="1884" t="s">
        <v>91</v>
      </c>
      <c r="W65" s="1884" t="s">
        <v>4964</v>
      </c>
      <c r="X65" s="1884" t="s">
        <v>4965</v>
      </c>
      <c r="Y65" s="1884" t="s">
        <v>4966</v>
      </c>
      <c r="Z65" s="1884" t="s">
        <v>4967</v>
      </c>
      <c r="AA65" s="1884" t="s">
        <v>4968</v>
      </c>
      <c r="AB65" s="1884" t="s">
        <v>91</v>
      </c>
      <c r="AC65" s="1884" t="s">
        <v>91</v>
      </c>
      <c r="AD65" s="1884" t="s">
        <v>91</v>
      </c>
      <c r="AE65" s="1884" t="s">
        <v>91</v>
      </c>
      <c r="AF65" s="1884" t="s">
        <v>4953</v>
      </c>
      <c r="AG65" s="1884" t="s">
        <v>4970</v>
      </c>
      <c r="AI65" s="1884" t="s">
        <v>4720</v>
      </c>
      <c r="AJ65" s="1884" t="s">
        <v>91</v>
      </c>
      <c r="AK65" s="1884" t="s">
        <v>5596</v>
      </c>
      <c r="AL65" s="1884" t="s">
        <v>5597</v>
      </c>
      <c r="AM65" s="1884" t="s">
        <v>5598</v>
      </c>
      <c r="AN65" s="1884" t="s">
        <v>5599</v>
      </c>
      <c r="AO65" s="1884" t="s">
        <v>5600</v>
      </c>
      <c r="AP65" s="1884" t="s">
        <v>5601</v>
      </c>
      <c r="AQ65" s="1884" t="s">
        <v>5602</v>
      </c>
      <c r="AR65" s="1884" t="s">
        <v>5603</v>
      </c>
      <c r="AS65" s="1884" t="s">
        <v>91</v>
      </c>
    </row>
    <row r="66" spans="1:45" x14ac:dyDescent="0.3">
      <c r="A66" s="1884" t="s">
        <v>4587</v>
      </c>
      <c r="B66" s="1884" t="s">
        <v>4602</v>
      </c>
      <c r="C66" s="1884" t="s">
        <v>4556</v>
      </c>
      <c r="D66" s="1884" t="s">
        <v>4603</v>
      </c>
      <c r="E66" s="1884" t="s">
        <v>4557</v>
      </c>
      <c r="F66" s="1884" t="s">
        <v>91</v>
      </c>
      <c r="G66" s="1884" t="s">
        <v>91</v>
      </c>
      <c r="H66" s="1884" t="s">
        <v>91</v>
      </c>
      <c r="I66" s="1884" t="s">
        <v>91</v>
      </c>
      <c r="J66" s="1884" t="s">
        <v>4721</v>
      </c>
      <c r="L66" s="1884" t="s">
        <v>4907</v>
      </c>
      <c r="M66" s="1884" t="s">
        <v>4908</v>
      </c>
      <c r="N66" s="1884" t="s">
        <v>4909</v>
      </c>
      <c r="O66" s="1884" t="s">
        <v>4910</v>
      </c>
      <c r="P66" s="1884" t="s">
        <v>91</v>
      </c>
      <c r="Q66" s="1884" t="s">
        <v>4912</v>
      </c>
      <c r="R66" s="1884" t="s">
        <v>4913</v>
      </c>
      <c r="S66" s="1884" t="s">
        <v>4914</v>
      </c>
      <c r="T66" s="1884" t="s">
        <v>91</v>
      </c>
      <c r="U66" s="1884" t="s">
        <v>4915</v>
      </c>
      <c r="V66" s="1884" t="s">
        <v>91</v>
      </c>
      <c r="W66" s="1884" t="s">
        <v>4984</v>
      </c>
      <c r="X66" s="1884" t="s">
        <v>4917</v>
      </c>
      <c r="Y66" s="1884" t="s">
        <v>4918</v>
      </c>
      <c r="Z66" s="1884" t="s">
        <v>4919</v>
      </c>
      <c r="AA66" s="1884" t="s">
        <v>4920</v>
      </c>
      <c r="AB66" s="1884" t="s">
        <v>91</v>
      </c>
      <c r="AC66" s="1884" t="s">
        <v>5066</v>
      </c>
      <c r="AD66" s="1884" t="s">
        <v>91</v>
      </c>
      <c r="AE66" s="1884" t="s">
        <v>91</v>
      </c>
      <c r="AF66" s="1884" t="s">
        <v>91</v>
      </c>
      <c r="AG66" s="1884" t="s">
        <v>4923</v>
      </c>
      <c r="AI66" s="1884" t="s">
        <v>4721</v>
      </c>
      <c r="AJ66" s="1884" t="s">
        <v>91</v>
      </c>
      <c r="AK66" s="1884" t="s">
        <v>5576</v>
      </c>
      <c r="AL66" s="1884" t="s">
        <v>5577</v>
      </c>
      <c r="AM66" s="1884" t="s">
        <v>5578</v>
      </c>
      <c r="AN66" s="1884" t="s">
        <v>5579</v>
      </c>
      <c r="AO66" s="1884" t="s">
        <v>5580</v>
      </c>
      <c r="AP66" s="1884" t="s">
        <v>4567</v>
      </c>
      <c r="AQ66" s="1884" t="s">
        <v>91</v>
      </c>
      <c r="AR66" s="1884" t="s">
        <v>91</v>
      </c>
      <c r="AS66" s="1884" t="s">
        <v>91</v>
      </c>
    </row>
    <row r="67" spans="1:45" x14ac:dyDescent="0.3">
      <c r="A67" s="1884" t="s">
        <v>4722</v>
      </c>
      <c r="B67" s="1884" t="s">
        <v>4554</v>
      </c>
      <c r="C67" s="1884" t="s">
        <v>4557</v>
      </c>
      <c r="D67" s="1884" t="s">
        <v>4614</v>
      </c>
      <c r="E67" s="1884" t="s">
        <v>91</v>
      </c>
      <c r="F67" s="1884" t="s">
        <v>91</v>
      </c>
      <c r="G67" s="1884" t="s">
        <v>91</v>
      </c>
      <c r="H67" s="1884" t="s">
        <v>91</v>
      </c>
      <c r="I67" s="1884" t="s">
        <v>91</v>
      </c>
      <c r="J67" s="1884" t="s">
        <v>4723</v>
      </c>
      <c r="L67" s="1884" t="s">
        <v>4907</v>
      </c>
      <c r="M67" s="1884" t="s">
        <v>4908</v>
      </c>
      <c r="N67" s="1884" t="s">
        <v>4909</v>
      </c>
      <c r="O67" s="1884" t="s">
        <v>4910</v>
      </c>
      <c r="P67" s="1884" t="s">
        <v>91</v>
      </c>
      <c r="Q67" s="1884" t="s">
        <v>4912</v>
      </c>
      <c r="R67" s="1884" t="s">
        <v>4913</v>
      </c>
      <c r="S67" s="1884" t="s">
        <v>4914</v>
      </c>
      <c r="T67" s="1884" t="s">
        <v>91</v>
      </c>
      <c r="U67" s="1884" t="s">
        <v>4915</v>
      </c>
      <c r="V67" s="1884" t="s">
        <v>91</v>
      </c>
      <c r="W67" s="1884" t="s">
        <v>4984</v>
      </c>
      <c r="X67" s="1884" t="s">
        <v>4917</v>
      </c>
      <c r="Y67" s="1884" t="s">
        <v>5158</v>
      </c>
      <c r="Z67" s="1884" t="s">
        <v>4919</v>
      </c>
      <c r="AA67" s="1884" t="s">
        <v>4920</v>
      </c>
      <c r="AB67" s="1884" t="s">
        <v>91</v>
      </c>
      <c r="AC67" s="1884" t="s">
        <v>91</v>
      </c>
      <c r="AD67" s="1884" t="s">
        <v>91</v>
      </c>
      <c r="AE67" s="1884" t="s">
        <v>91</v>
      </c>
      <c r="AF67" s="1884" t="s">
        <v>91</v>
      </c>
      <c r="AG67" s="1884" t="s">
        <v>4923</v>
      </c>
      <c r="AI67" s="1884" t="s">
        <v>4723</v>
      </c>
      <c r="AJ67" s="1884" t="s">
        <v>91</v>
      </c>
      <c r="AK67" s="1884" t="s">
        <v>5576</v>
      </c>
      <c r="AL67" s="1884" t="s">
        <v>5577</v>
      </c>
      <c r="AM67" s="1884" t="s">
        <v>5578</v>
      </c>
      <c r="AN67" s="1884" t="s">
        <v>5579</v>
      </c>
      <c r="AO67" s="1884" t="s">
        <v>5580</v>
      </c>
      <c r="AP67" s="1884" t="s">
        <v>5649</v>
      </c>
      <c r="AQ67" s="1884" t="s">
        <v>5617</v>
      </c>
      <c r="AR67" s="1884" t="s">
        <v>5618</v>
      </c>
      <c r="AS67" s="1884" t="s">
        <v>91</v>
      </c>
    </row>
    <row r="68" spans="1:45" x14ac:dyDescent="0.3">
      <c r="A68" s="1884" t="s">
        <v>4714</v>
      </c>
      <c r="B68" s="1884" t="s">
        <v>4554</v>
      </c>
      <c r="C68" s="1884" t="s">
        <v>4556</v>
      </c>
      <c r="D68" s="1884" t="s">
        <v>4557</v>
      </c>
      <c r="E68" s="1884" t="s">
        <v>91</v>
      </c>
      <c r="F68" s="1884" t="s">
        <v>4588</v>
      </c>
      <c r="G68" s="1884" t="s">
        <v>3472</v>
      </c>
      <c r="H68" s="1884" t="s">
        <v>4724</v>
      </c>
      <c r="I68" s="1884" t="s">
        <v>91</v>
      </c>
      <c r="J68" s="1884" t="s">
        <v>4725</v>
      </c>
      <c r="L68" s="1884" t="s">
        <v>4907</v>
      </c>
      <c r="M68" s="1884" t="s">
        <v>4908</v>
      </c>
      <c r="N68" s="1884" t="s">
        <v>4909</v>
      </c>
      <c r="O68" s="1884" t="s">
        <v>4910</v>
      </c>
      <c r="P68" s="1884" t="s">
        <v>91</v>
      </c>
      <c r="Q68" s="1884" t="s">
        <v>4912</v>
      </c>
      <c r="R68" s="1884" t="s">
        <v>4913</v>
      </c>
      <c r="S68" s="1884" t="s">
        <v>4914</v>
      </c>
      <c r="T68" s="1884" t="s">
        <v>91</v>
      </c>
      <c r="U68" s="1884" t="s">
        <v>4915</v>
      </c>
      <c r="V68" s="1884" t="s">
        <v>91</v>
      </c>
      <c r="W68" s="1884" t="s">
        <v>4916</v>
      </c>
      <c r="X68" s="1884" t="s">
        <v>4917</v>
      </c>
      <c r="Y68" s="1884" t="s">
        <v>4918</v>
      </c>
      <c r="Z68" s="1884" t="s">
        <v>4919</v>
      </c>
      <c r="AA68" s="1884" t="s">
        <v>4920</v>
      </c>
      <c r="AB68" s="1884" t="s">
        <v>91</v>
      </c>
      <c r="AC68" s="1884" t="s">
        <v>4985</v>
      </c>
      <c r="AD68" s="1884" t="s">
        <v>91</v>
      </c>
      <c r="AE68" s="1884" t="s">
        <v>91</v>
      </c>
      <c r="AF68" s="1884" t="s">
        <v>91</v>
      </c>
      <c r="AG68" s="1884" t="s">
        <v>4923</v>
      </c>
      <c r="AI68" s="1884" t="s">
        <v>4725</v>
      </c>
      <c r="AJ68" s="1884" t="s">
        <v>91</v>
      </c>
      <c r="AK68" s="1884" t="s">
        <v>5576</v>
      </c>
      <c r="AL68" s="1884" t="s">
        <v>5577</v>
      </c>
      <c r="AM68" s="1884" t="s">
        <v>5578</v>
      </c>
      <c r="AN68" s="1884" t="s">
        <v>5579</v>
      </c>
      <c r="AO68" s="1884" t="s">
        <v>5580</v>
      </c>
      <c r="AP68" s="1884" t="s">
        <v>5581</v>
      </c>
      <c r="AQ68" s="1884" t="s">
        <v>5617</v>
      </c>
      <c r="AR68" s="1884" t="s">
        <v>5618</v>
      </c>
      <c r="AS68" s="1884" t="s">
        <v>91</v>
      </c>
    </row>
    <row r="69" spans="1:45" x14ac:dyDescent="0.3">
      <c r="A69" s="1884" t="s">
        <v>4569</v>
      </c>
      <c r="B69" s="1884" t="s">
        <v>4570</v>
      </c>
      <c r="C69" s="1884" t="s">
        <v>4571</v>
      </c>
      <c r="D69" s="1884" t="s">
        <v>4557</v>
      </c>
      <c r="E69" s="1884" t="s">
        <v>91</v>
      </c>
      <c r="F69" s="1884" t="s">
        <v>4572</v>
      </c>
      <c r="G69" s="1884" t="s">
        <v>3472</v>
      </c>
      <c r="H69" s="1884" t="s">
        <v>4726</v>
      </c>
      <c r="I69" s="1884" t="s">
        <v>91</v>
      </c>
      <c r="J69" s="1884" t="s">
        <v>4727</v>
      </c>
      <c r="L69" s="1884" t="s">
        <v>4955</v>
      </c>
      <c r="M69" s="1884" t="s">
        <v>4956</v>
      </c>
      <c r="N69" s="1884" t="s">
        <v>4957</v>
      </c>
      <c r="O69" s="1884" t="s">
        <v>4958</v>
      </c>
      <c r="P69" s="1884" t="s">
        <v>4971</v>
      </c>
      <c r="Q69" s="1884" t="s">
        <v>4960</v>
      </c>
      <c r="R69" s="1884" t="s">
        <v>4961</v>
      </c>
      <c r="S69" s="1884" t="s">
        <v>4962</v>
      </c>
      <c r="T69" s="1884" t="s">
        <v>91</v>
      </c>
      <c r="U69" s="1884" t="s">
        <v>4963</v>
      </c>
      <c r="V69" s="1884" t="s">
        <v>91</v>
      </c>
      <c r="W69" s="1884" t="s">
        <v>4964</v>
      </c>
      <c r="X69" s="1884" t="s">
        <v>4965</v>
      </c>
      <c r="Y69" s="1884" t="s">
        <v>4966</v>
      </c>
      <c r="Z69" s="1884" t="s">
        <v>4967</v>
      </c>
      <c r="AA69" s="1884" t="s">
        <v>4968</v>
      </c>
      <c r="AB69" s="1884" t="s">
        <v>91</v>
      </c>
      <c r="AC69" s="1884" t="s">
        <v>91</v>
      </c>
      <c r="AD69" s="1884" t="s">
        <v>91</v>
      </c>
      <c r="AE69" s="1884" t="s">
        <v>91</v>
      </c>
      <c r="AF69" s="1884" t="s">
        <v>91</v>
      </c>
      <c r="AG69" s="1884" t="s">
        <v>4970</v>
      </c>
      <c r="AI69" s="1884" t="s">
        <v>4727</v>
      </c>
      <c r="AJ69" s="1884" t="s">
        <v>91</v>
      </c>
      <c r="AK69" s="1884" t="s">
        <v>5596</v>
      </c>
      <c r="AL69" s="1884" t="s">
        <v>5597</v>
      </c>
      <c r="AM69" s="1884" t="s">
        <v>5598</v>
      </c>
      <c r="AN69" s="1884" t="s">
        <v>5599</v>
      </c>
      <c r="AO69" s="1884" t="s">
        <v>5600</v>
      </c>
      <c r="AP69" s="1884" t="s">
        <v>5601</v>
      </c>
      <c r="AQ69" s="1884" t="s">
        <v>5602</v>
      </c>
      <c r="AR69" s="1884" t="s">
        <v>5603</v>
      </c>
      <c r="AS69" s="1884" t="s">
        <v>91</v>
      </c>
    </row>
    <row r="70" spans="1:45" x14ac:dyDescent="0.3">
      <c r="A70" s="1884" t="s">
        <v>4728</v>
      </c>
      <c r="B70" s="1884" t="s">
        <v>4554</v>
      </c>
      <c r="C70" s="1884" t="s">
        <v>4557</v>
      </c>
      <c r="D70" s="1884" t="s">
        <v>91</v>
      </c>
      <c r="E70" s="1884" t="s">
        <v>91</v>
      </c>
      <c r="F70" s="1884" t="s">
        <v>4588</v>
      </c>
      <c r="G70" s="1884" t="s">
        <v>3223</v>
      </c>
      <c r="H70" s="1884" t="s">
        <v>4729</v>
      </c>
      <c r="I70" s="1884" t="s">
        <v>91</v>
      </c>
      <c r="J70" s="1884" t="s">
        <v>4037</v>
      </c>
      <c r="L70" s="1884" t="s">
        <v>4907</v>
      </c>
      <c r="M70" s="1884" t="s">
        <v>4908</v>
      </c>
      <c r="N70" s="1884" t="s">
        <v>4909</v>
      </c>
      <c r="O70" s="1884" t="s">
        <v>4910</v>
      </c>
      <c r="P70" s="1884" t="s">
        <v>91</v>
      </c>
      <c r="Q70" s="1884" t="s">
        <v>4912</v>
      </c>
      <c r="R70" s="1884" t="s">
        <v>4913</v>
      </c>
      <c r="S70" s="1884" t="s">
        <v>4914</v>
      </c>
      <c r="T70" s="1884" t="s">
        <v>91</v>
      </c>
      <c r="U70" s="1884" t="s">
        <v>4915</v>
      </c>
      <c r="V70" s="1884" t="s">
        <v>91</v>
      </c>
      <c r="W70" s="1884" t="s">
        <v>4984</v>
      </c>
      <c r="X70" s="1884" t="s">
        <v>4917</v>
      </c>
      <c r="Y70" s="1884" t="s">
        <v>4918</v>
      </c>
      <c r="Z70" s="1884" t="s">
        <v>4919</v>
      </c>
      <c r="AA70" s="1884" t="s">
        <v>4920</v>
      </c>
      <c r="AB70" s="1884" t="s">
        <v>91</v>
      </c>
      <c r="AC70" s="1884" t="s">
        <v>5197</v>
      </c>
      <c r="AD70" s="1884" t="s">
        <v>91</v>
      </c>
      <c r="AE70" s="1884" t="s">
        <v>91</v>
      </c>
      <c r="AF70" s="1884" t="s">
        <v>91</v>
      </c>
      <c r="AG70" s="1884" t="s">
        <v>4923</v>
      </c>
      <c r="AI70" s="1884" t="s">
        <v>4037</v>
      </c>
      <c r="AJ70" s="1884" t="s">
        <v>91</v>
      </c>
      <c r="AK70" s="1884" t="s">
        <v>5576</v>
      </c>
      <c r="AL70" s="1884" t="s">
        <v>5577</v>
      </c>
      <c r="AM70" s="1884" t="s">
        <v>5578</v>
      </c>
      <c r="AN70" s="1884" t="s">
        <v>5579</v>
      </c>
      <c r="AO70" s="1884" t="s">
        <v>5580</v>
      </c>
      <c r="AP70" s="1884" t="s">
        <v>4567</v>
      </c>
      <c r="AQ70" s="1884" t="s">
        <v>91</v>
      </c>
      <c r="AR70" s="1884" t="s">
        <v>91</v>
      </c>
      <c r="AS70" s="1884" t="s">
        <v>91</v>
      </c>
    </row>
    <row r="71" spans="1:45" x14ac:dyDescent="0.3">
      <c r="A71" s="1884" t="s">
        <v>4730</v>
      </c>
      <c r="B71" s="1884" t="s">
        <v>4561</v>
      </c>
      <c r="C71" s="1884" t="s">
        <v>4679</v>
      </c>
      <c r="D71" s="1884" t="s">
        <v>4731</v>
      </c>
      <c r="E71" s="1884" t="s">
        <v>4560</v>
      </c>
      <c r="F71" s="1884" t="s">
        <v>91</v>
      </c>
      <c r="G71" s="1884" t="s">
        <v>91</v>
      </c>
      <c r="H71" s="1884" t="s">
        <v>91</v>
      </c>
      <c r="I71" s="1884" t="s">
        <v>91</v>
      </c>
      <c r="J71" s="1884" t="s">
        <v>4039</v>
      </c>
      <c r="L71" s="1884" t="s">
        <v>4924</v>
      </c>
      <c r="M71" s="1884" t="s">
        <v>4925</v>
      </c>
      <c r="N71" s="1884" t="s">
        <v>4926</v>
      </c>
      <c r="O71" s="1884" t="s">
        <v>5228</v>
      </c>
      <c r="P71" s="1884" t="s">
        <v>5229</v>
      </c>
      <c r="Q71" s="1884" t="s">
        <v>4928</v>
      </c>
      <c r="R71" s="1884" t="s">
        <v>4929</v>
      </c>
      <c r="S71" s="1884" t="s">
        <v>4930</v>
      </c>
      <c r="T71" s="1884" t="s">
        <v>91</v>
      </c>
      <c r="U71" s="1884" t="s">
        <v>4931</v>
      </c>
      <c r="V71" s="1884" t="s">
        <v>91</v>
      </c>
      <c r="W71" s="1884" t="s">
        <v>4932</v>
      </c>
      <c r="X71" s="1884" t="s">
        <v>4933</v>
      </c>
      <c r="Y71" s="1884" t="s">
        <v>4934</v>
      </c>
      <c r="Z71" s="1884" t="s">
        <v>4935</v>
      </c>
      <c r="AA71" s="1884" t="s">
        <v>4936</v>
      </c>
      <c r="AB71" s="1884" t="s">
        <v>91</v>
      </c>
      <c r="AC71" s="1884" t="s">
        <v>91</v>
      </c>
      <c r="AD71" s="1884" t="s">
        <v>5230</v>
      </c>
      <c r="AE71" s="1884" t="s">
        <v>5231</v>
      </c>
      <c r="AF71" s="1884" t="s">
        <v>91</v>
      </c>
      <c r="AG71" s="1884" t="s">
        <v>4938</v>
      </c>
      <c r="AI71" s="1884" t="s">
        <v>4039</v>
      </c>
      <c r="AJ71" s="1884" t="s">
        <v>91</v>
      </c>
      <c r="AK71" s="1884" t="s">
        <v>5650</v>
      </c>
      <c r="AL71" s="1884" t="s">
        <v>5651</v>
      </c>
      <c r="AM71" s="1884" t="s">
        <v>5583</v>
      </c>
      <c r="AN71" s="1884" t="s">
        <v>5584</v>
      </c>
      <c r="AO71" s="1884" t="s">
        <v>5585</v>
      </c>
      <c r="AP71" s="1884" t="s">
        <v>5586</v>
      </c>
      <c r="AQ71" s="1884" t="s">
        <v>5587</v>
      </c>
      <c r="AR71" s="1884" t="s">
        <v>91</v>
      </c>
      <c r="AS71" s="1884" t="s">
        <v>91</v>
      </c>
    </row>
    <row r="72" spans="1:45" x14ac:dyDescent="0.3">
      <c r="A72" s="1884" t="s">
        <v>4732</v>
      </c>
      <c r="B72" s="1884" t="s">
        <v>4554</v>
      </c>
      <c r="C72" s="1884" t="s">
        <v>4557</v>
      </c>
      <c r="D72" s="1884" t="s">
        <v>91</v>
      </c>
      <c r="E72" s="1884" t="s">
        <v>91</v>
      </c>
      <c r="F72" s="1884" t="s">
        <v>4588</v>
      </c>
      <c r="G72" s="1884" t="s">
        <v>3223</v>
      </c>
      <c r="H72" s="1884" t="s">
        <v>4733</v>
      </c>
      <c r="I72" s="1884" t="s">
        <v>91</v>
      </c>
      <c r="J72" s="1884" t="s">
        <v>4734</v>
      </c>
      <c r="L72" s="1884" t="s">
        <v>4907</v>
      </c>
      <c r="M72" s="1884" t="s">
        <v>4908</v>
      </c>
      <c r="N72" s="1884" t="s">
        <v>4909</v>
      </c>
      <c r="O72" s="1884" t="s">
        <v>4910</v>
      </c>
      <c r="P72" s="1884" t="s">
        <v>4911</v>
      </c>
      <c r="Q72" s="1884" t="s">
        <v>4912</v>
      </c>
      <c r="R72" s="1884" t="s">
        <v>4913</v>
      </c>
      <c r="S72" s="1884" t="s">
        <v>4914</v>
      </c>
      <c r="T72" s="1884" t="s">
        <v>91</v>
      </c>
      <c r="U72" s="1884" t="s">
        <v>4915</v>
      </c>
      <c r="V72" s="1884" t="s">
        <v>91</v>
      </c>
      <c r="W72" s="1884" t="s">
        <v>4984</v>
      </c>
      <c r="X72" s="1884" t="s">
        <v>4917</v>
      </c>
      <c r="Y72" s="1884" t="s">
        <v>4918</v>
      </c>
      <c r="Z72" s="1884" t="s">
        <v>4919</v>
      </c>
      <c r="AA72" s="1884" t="s">
        <v>4920</v>
      </c>
      <c r="AB72" s="1884" t="s">
        <v>91</v>
      </c>
      <c r="AC72" s="1884" t="s">
        <v>4922</v>
      </c>
      <c r="AD72" s="1884" t="s">
        <v>91</v>
      </c>
      <c r="AE72" s="1884" t="s">
        <v>91</v>
      </c>
      <c r="AF72" s="1884" t="s">
        <v>91</v>
      </c>
      <c r="AG72" s="1884" t="s">
        <v>4923</v>
      </c>
      <c r="AI72" s="1884" t="s">
        <v>4734</v>
      </c>
      <c r="AJ72" s="1884" t="s">
        <v>91</v>
      </c>
      <c r="AK72" s="1884" t="s">
        <v>5576</v>
      </c>
      <c r="AL72" s="1884" t="s">
        <v>5577</v>
      </c>
      <c r="AM72" s="1884" t="s">
        <v>5578</v>
      </c>
      <c r="AN72" s="1884" t="s">
        <v>5579</v>
      </c>
      <c r="AO72" s="1884" t="s">
        <v>5580</v>
      </c>
      <c r="AP72" s="1884" t="s">
        <v>4567</v>
      </c>
      <c r="AQ72" s="1884" t="s">
        <v>91</v>
      </c>
      <c r="AR72" s="1884" t="s">
        <v>91</v>
      </c>
      <c r="AS72" s="1884" t="s">
        <v>91</v>
      </c>
    </row>
    <row r="73" spans="1:45" x14ac:dyDescent="0.3">
      <c r="A73" s="1884" t="s">
        <v>4675</v>
      </c>
      <c r="B73" s="1884" t="s">
        <v>4570</v>
      </c>
      <c r="C73" s="1884" t="s">
        <v>4571</v>
      </c>
      <c r="D73" s="1884" t="s">
        <v>4560</v>
      </c>
      <c r="E73" s="1884" t="s">
        <v>4735</v>
      </c>
      <c r="F73" s="1884" t="s">
        <v>91</v>
      </c>
      <c r="G73" s="1884" t="s">
        <v>91</v>
      </c>
      <c r="H73" s="1884" t="s">
        <v>91</v>
      </c>
      <c r="I73" s="1884" t="s">
        <v>91</v>
      </c>
      <c r="J73" s="1884" t="s">
        <v>4736</v>
      </c>
      <c r="L73" s="1884" t="s">
        <v>4955</v>
      </c>
      <c r="M73" s="1884" t="s">
        <v>4956</v>
      </c>
      <c r="N73" s="1884" t="s">
        <v>4957</v>
      </c>
      <c r="O73" s="1884" t="s">
        <v>4958</v>
      </c>
      <c r="P73" s="1884" t="s">
        <v>5232</v>
      </c>
      <c r="Q73" s="1884" t="s">
        <v>4960</v>
      </c>
      <c r="R73" s="1884" t="s">
        <v>4961</v>
      </c>
      <c r="S73" s="1884" t="s">
        <v>4962</v>
      </c>
      <c r="T73" s="1884" t="s">
        <v>91</v>
      </c>
      <c r="U73" s="1884" t="s">
        <v>4963</v>
      </c>
      <c r="V73" s="1884" t="s">
        <v>91</v>
      </c>
      <c r="W73" s="1884" t="s">
        <v>4964</v>
      </c>
      <c r="X73" s="1884" t="s">
        <v>4965</v>
      </c>
      <c r="Y73" s="1884" t="s">
        <v>4966</v>
      </c>
      <c r="Z73" s="1884" t="s">
        <v>4967</v>
      </c>
      <c r="AA73" s="1884" t="s">
        <v>4968</v>
      </c>
      <c r="AB73" s="1884" t="s">
        <v>4937</v>
      </c>
      <c r="AC73" s="1884" t="s">
        <v>91</v>
      </c>
      <c r="AD73" s="1884" t="s">
        <v>91</v>
      </c>
      <c r="AE73" s="1884" t="s">
        <v>91</v>
      </c>
      <c r="AF73" s="1884" t="s">
        <v>91</v>
      </c>
      <c r="AG73" s="1884" t="s">
        <v>4970</v>
      </c>
      <c r="AI73" s="1884" t="s">
        <v>4736</v>
      </c>
      <c r="AJ73" s="1884" t="s">
        <v>91</v>
      </c>
      <c r="AK73" s="1884" t="s">
        <v>5596</v>
      </c>
      <c r="AL73" s="1884" t="s">
        <v>5597</v>
      </c>
      <c r="AM73" s="1884" t="s">
        <v>5598</v>
      </c>
      <c r="AN73" s="1884" t="s">
        <v>5599</v>
      </c>
      <c r="AO73" s="1884" t="s">
        <v>5600</v>
      </c>
      <c r="AP73" s="1884" t="s">
        <v>5601</v>
      </c>
      <c r="AQ73" s="1884" t="s">
        <v>5602</v>
      </c>
      <c r="AR73" s="1884" t="s">
        <v>5603</v>
      </c>
      <c r="AS73" s="1884" t="s">
        <v>91</v>
      </c>
    </row>
    <row r="74" spans="1:45" x14ac:dyDescent="0.3">
      <c r="A74" s="1884" t="s">
        <v>4737</v>
      </c>
      <c r="B74" s="1884" t="s">
        <v>4554</v>
      </c>
      <c r="C74" s="1884" t="s">
        <v>4557</v>
      </c>
      <c r="D74" s="1884" t="s">
        <v>4617</v>
      </c>
      <c r="E74" s="1884" t="s">
        <v>4619</v>
      </c>
      <c r="F74" s="1884" t="s">
        <v>91</v>
      </c>
      <c r="G74" s="1884" t="s">
        <v>91</v>
      </c>
      <c r="H74" s="1884" t="s">
        <v>91</v>
      </c>
      <c r="I74" s="1884" t="s">
        <v>91</v>
      </c>
      <c r="J74" s="1884" t="s">
        <v>4738</v>
      </c>
      <c r="L74" s="1884" t="s">
        <v>4907</v>
      </c>
      <c r="M74" s="1884" t="s">
        <v>4908</v>
      </c>
      <c r="N74" s="1884" t="s">
        <v>4909</v>
      </c>
      <c r="O74" s="1884" t="s">
        <v>4910</v>
      </c>
      <c r="P74" s="1884" t="s">
        <v>91</v>
      </c>
      <c r="Q74" s="1884" t="s">
        <v>4912</v>
      </c>
      <c r="R74" s="1884" t="s">
        <v>4913</v>
      </c>
      <c r="S74" s="1884" t="s">
        <v>4914</v>
      </c>
      <c r="T74" s="1884" t="s">
        <v>91</v>
      </c>
      <c r="U74" s="1884" t="s">
        <v>4915</v>
      </c>
      <c r="V74" s="1884" t="s">
        <v>91</v>
      </c>
      <c r="W74" s="1884" t="s">
        <v>4984</v>
      </c>
      <c r="X74" s="1884" t="s">
        <v>4917</v>
      </c>
      <c r="Y74" s="1884" t="s">
        <v>4918</v>
      </c>
      <c r="Z74" s="1884" t="s">
        <v>4919</v>
      </c>
      <c r="AA74" s="1884" t="s">
        <v>4920</v>
      </c>
      <c r="AB74" s="1884" t="s">
        <v>91</v>
      </c>
      <c r="AC74" s="1884" t="s">
        <v>5066</v>
      </c>
      <c r="AD74" s="1884" t="s">
        <v>91</v>
      </c>
      <c r="AE74" s="1884" t="s">
        <v>91</v>
      </c>
      <c r="AF74" s="1884" t="s">
        <v>91</v>
      </c>
      <c r="AG74" s="1884" t="s">
        <v>4923</v>
      </c>
      <c r="AI74" s="1884" t="s">
        <v>4738</v>
      </c>
      <c r="AJ74" s="1884" t="s">
        <v>91</v>
      </c>
      <c r="AK74" s="1884" t="s">
        <v>5576</v>
      </c>
      <c r="AL74" s="1884" t="s">
        <v>5577</v>
      </c>
      <c r="AM74" s="1884" t="s">
        <v>5578</v>
      </c>
      <c r="AN74" s="1884" t="s">
        <v>5579</v>
      </c>
      <c r="AO74" s="1884" t="s">
        <v>5580</v>
      </c>
      <c r="AP74" s="1884" t="s">
        <v>5581</v>
      </c>
      <c r="AQ74" s="1884" t="s">
        <v>5617</v>
      </c>
      <c r="AR74" s="1884" t="s">
        <v>5618</v>
      </c>
      <c r="AS74" s="1884" t="s">
        <v>91</v>
      </c>
    </row>
    <row r="75" spans="1:45" x14ac:dyDescent="0.3">
      <c r="A75" s="1884" t="s">
        <v>4621</v>
      </c>
      <c r="B75" s="1884" t="s">
        <v>4739</v>
      </c>
      <c r="C75" s="1884" t="s">
        <v>4557</v>
      </c>
      <c r="D75" s="1884" t="s">
        <v>91</v>
      </c>
      <c r="E75" s="1884" t="s">
        <v>91</v>
      </c>
      <c r="F75" s="1884" t="s">
        <v>4740</v>
      </c>
      <c r="G75" s="1884" t="s">
        <v>3472</v>
      </c>
      <c r="H75" s="1884" t="s">
        <v>4741</v>
      </c>
      <c r="I75" s="1884" t="s">
        <v>91</v>
      </c>
      <c r="J75" s="1884" t="s">
        <v>4742</v>
      </c>
      <c r="L75" s="1884" t="s">
        <v>5233</v>
      </c>
      <c r="M75" s="1884" t="s">
        <v>5234</v>
      </c>
      <c r="N75" s="1884" t="s">
        <v>5235</v>
      </c>
      <c r="O75" s="1884" t="s">
        <v>5236</v>
      </c>
      <c r="P75" s="1884" t="s">
        <v>91</v>
      </c>
      <c r="Q75" s="1884" t="s">
        <v>5237</v>
      </c>
      <c r="R75" s="1884" t="s">
        <v>5238</v>
      </c>
      <c r="S75" s="1884" t="s">
        <v>5239</v>
      </c>
      <c r="T75" s="1884" t="s">
        <v>91</v>
      </c>
      <c r="U75" s="1884" t="s">
        <v>5240</v>
      </c>
      <c r="V75" s="1884" t="s">
        <v>91</v>
      </c>
      <c r="W75" s="1884" t="s">
        <v>5241</v>
      </c>
      <c r="X75" s="1884" t="s">
        <v>5242</v>
      </c>
      <c r="Y75" s="1884" t="s">
        <v>5243</v>
      </c>
      <c r="Z75" s="1884" t="s">
        <v>5244</v>
      </c>
      <c r="AA75" s="1884" t="s">
        <v>5245</v>
      </c>
      <c r="AB75" s="1884" t="s">
        <v>91</v>
      </c>
      <c r="AC75" s="1884" t="s">
        <v>91</v>
      </c>
      <c r="AD75" s="1884" t="s">
        <v>91</v>
      </c>
      <c r="AE75" s="1884" t="s">
        <v>91</v>
      </c>
      <c r="AF75" s="1884" t="s">
        <v>5142</v>
      </c>
      <c r="AG75" s="1884" t="s">
        <v>5246</v>
      </c>
      <c r="AI75" s="1884" t="s">
        <v>4742</v>
      </c>
      <c r="AJ75" s="1884" t="s">
        <v>91</v>
      </c>
      <c r="AK75" s="1884" t="s">
        <v>5652</v>
      </c>
      <c r="AL75" s="1884" t="s">
        <v>5653</v>
      </c>
      <c r="AM75" s="1884" t="s">
        <v>5654</v>
      </c>
      <c r="AN75" s="1884" t="s">
        <v>5591</v>
      </c>
      <c r="AO75" s="1884" t="s">
        <v>5655</v>
      </c>
      <c r="AP75" s="1884" t="s">
        <v>4567</v>
      </c>
      <c r="AQ75" s="1884" t="s">
        <v>5656</v>
      </c>
      <c r="AR75" s="1884" t="s">
        <v>5657</v>
      </c>
      <c r="AS75" s="1884" t="s">
        <v>91</v>
      </c>
    </row>
    <row r="76" spans="1:45" x14ac:dyDescent="0.3">
      <c r="A76" s="1884" t="s">
        <v>4743</v>
      </c>
      <c r="B76" s="1884" t="s">
        <v>4570</v>
      </c>
      <c r="C76" s="1884" t="s">
        <v>4557</v>
      </c>
      <c r="D76" s="1884" t="s">
        <v>4744</v>
      </c>
      <c r="E76" s="1884" t="s">
        <v>91</v>
      </c>
      <c r="F76" s="1884" t="s">
        <v>91</v>
      </c>
      <c r="G76" s="1884" t="s">
        <v>91</v>
      </c>
      <c r="H76" s="1884" t="s">
        <v>91</v>
      </c>
      <c r="I76" s="1884" t="s">
        <v>91</v>
      </c>
      <c r="J76" s="1884" t="s">
        <v>4745</v>
      </c>
      <c r="L76" s="1884" t="s">
        <v>5068</v>
      </c>
      <c r="M76" s="1884" t="s">
        <v>5069</v>
      </c>
      <c r="N76" s="1884" t="s">
        <v>5070</v>
      </c>
      <c r="O76" s="1884" t="s">
        <v>5198</v>
      </c>
      <c r="P76" s="1884" t="s">
        <v>91</v>
      </c>
      <c r="Q76" s="1884" t="s">
        <v>5247</v>
      </c>
      <c r="R76" s="1884" t="s">
        <v>5073</v>
      </c>
      <c r="S76" s="1884" t="s">
        <v>5074</v>
      </c>
      <c r="T76" s="1884" t="s">
        <v>91</v>
      </c>
      <c r="U76" s="1884" t="s">
        <v>5093</v>
      </c>
      <c r="V76" s="1884" t="s">
        <v>91</v>
      </c>
      <c r="W76" s="1884" t="s">
        <v>5076</v>
      </c>
      <c r="X76" s="1884" t="s">
        <v>5199</v>
      </c>
      <c r="Y76" s="1884" t="s">
        <v>5248</v>
      </c>
      <c r="Z76" s="1884" t="s">
        <v>5079</v>
      </c>
      <c r="AA76" s="1884" t="s">
        <v>5080</v>
      </c>
      <c r="AB76" s="1884" t="s">
        <v>91</v>
      </c>
      <c r="AC76" s="1884" t="s">
        <v>91</v>
      </c>
      <c r="AD76" s="1884" t="s">
        <v>91</v>
      </c>
      <c r="AE76" s="1884" t="s">
        <v>91</v>
      </c>
      <c r="AF76" s="1884" t="s">
        <v>91</v>
      </c>
      <c r="AG76" s="1884" t="s">
        <v>5083</v>
      </c>
      <c r="AI76" s="1884" t="s">
        <v>4745</v>
      </c>
      <c r="AJ76" s="1884" t="s">
        <v>91</v>
      </c>
      <c r="AK76" s="1884" t="s">
        <v>5645</v>
      </c>
      <c r="AL76" s="1884" t="s">
        <v>5646</v>
      </c>
      <c r="AM76" s="1884" t="s">
        <v>5598</v>
      </c>
      <c r="AN76" s="1884" t="s">
        <v>5599</v>
      </c>
      <c r="AO76" s="1884" t="s">
        <v>5600</v>
      </c>
      <c r="AP76" s="1884" t="s">
        <v>5601</v>
      </c>
      <c r="AQ76" s="1884" t="s">
        <v>5647</v>
      </c>
      <c r="AR76" s="1884" t="s">
        <v>5603</v>
      </c>
      <c r="AS76" s="1884" t="s">
        <v>91</v>
      </c>
    </row>
    <row r="77" spans="1:45" x14ac:dyDescent="0.3">
      <c r="A77" s="1884" t="s">
        <v>4746</v>
      </c>
      <c r="B77" s="1884" t="s">
        <v>4561</v>
      </c>
      <c r="C77" s="1884" t="s">
        <v>4731</v>
      </c>
      <c r="D77" s="1884" t="s">
        <v>4679</v>
      </c>
      <c r="E77" s="1884" t="s">
        <v>4560</v>
      </c>
      <c r="F77" s="1884" t="s">
        <v>91</v>
      </c>
      <c r="G77" s="1884" t="s">
        <v>91</v>
      </c>
      <c r="H77" s="1884" t="s">
        <v>91</v>
      </c>
      <c r="I77" s="1884" t="s">
        <v>91</v>
      </c>
      <c r="J77" s="1884" t="s">
        <v>4747</v>
      </c>
      <c r="L77" s="1884" t="s">
        <v>4924</v>
      </c>
      <c r="M77" s="1884" t="s">
        <v>4925</v>
      </c>
      <c r="N77" s="1884" t="s">
        <v>4926</v>
      </c>
      <c r="O77" s="1884" t="s">
        <v>5228</v>
      </c>
      <c r="P77" s="1884" t="s">
        <v>5229</v>
      </c>
      <c r="Q77" s="1884" t="s">
        <v>4928</v>
      </c>
      <c r="R77" s="1884" t="s">
        <v>4929</v>
      </c>
      <c r="S77" s="1884" t="s">
        <v>4930</v>
      </c>
      <c r="T77" s="1884" t="s">
        <v>91</v>
      </c>
      <c r="U77" s="1884" t="s">
        <v>4931</v>
      </c>
      <c r="V77" s="1884" t="s">
        <v>91</v>
      </c>
      <c r="W77" s="1884" t="s">
        <v>4932</v>
      </c>
      <c r="X77" s="1884" t="s">
        <v>4933</v>
      </c>
      <c r="Y77" s="1884" t="s">
        <v>4934</v>
      </c>
      <c r="Z77" s="1884" t="s">
        <v>4935</v>
      </c>
      <c r="AA77" s="1884" t="s">
        <v>4936</v>
      </c>
      <c r="AB77" s="1884" t="s">
        <v>91</v>
      </c>
      <c r="AC77" s="1884" t="s">
        <v>91</v>
      </c>
      <c r="AD77" s="1884" t="s">
        <v>91</v>
      </c>
      <c r="AE77" s="1884" t="s">
        <v>91</v>
      </c>
      <c r="AF77" s="1884" t="s">
        <v>91</v>
      </c>
      <c r="AG77" s="1884" t="s">
        <v>4938</v>
      </c>
      <c r="AI77" s="1884" t="s">
        <v>4747</v>
      </c>
      <c r="AJ77" s="1884" t="s">
        <v>91</v>
      </c>
      <c r="AK77" s="1884" t="s">
        <v>91</v>
      </c>
      <c r="AL77" s="1884" t="s">
        <v>5651</v>
      </c>
      <c r="AM77" s="1884" t="s">
        <v>5583</v>
      </c>
      <c r="AN77" s="1884" t="s">
        <v>5584</v>
      </c>
      <c r="AO77" s="1884" t="s">
        <v>5585</v>
      </c>
      <c r="AP77" s="1884" t="s">
        <v>5586</v>
      </c>
      <c r="AQ77" s="1884" t="s">
        <v>5587</v>
      </c>
      <c r="AR77" s="1884" t="s">
        <v>91</v>
      </c>
      <c r="AS77" s="1884" t="s">
        <v>91</v>
      </c>
    </row>
    <row r="78" spans="1:45" x14ac:dyDescent="0.3">
      <c r="A78" s="1884" t="s">
        <v>4621</v>
      </c>
      <c r="B78" s="1884" t="s">
        <v>4570</v>
      </c>
      <c r="C78" s="1884" t="s">
        <v>4557</v>
      </c>
      <c r="D78" s="1884" t="s">
        <v>91</v>
      </c>
      <c r="E78" s="1884" t="s">
        <v>91</v>
      </c>
      <c r="F78" s="1884" t="s">
        <v>4572</v>
      </c>
      <c r="G78" s="1884" t="s">
        <v>3472</v>
      </c>
      <c r="H78" s="1884" t="s">
        <v>4748</v>
      </c>
      <c r="I78" s="1884" t="s">
        <v>91</v>
      </c>
      <c r="J78" s="1884" t="s">
        <v>4749</v>
      </c>
      <c r="L78" s="1884" t="s">
        <v>4955</v>
      </c>
      <c r="M78" s="1884" t="s">
        <v>4956</v>
      </c>
      <c r="N78" s="1884" t="s">
        <v>4957</v>
      </c>
      <c r="O78" s="1884" t="s">
        <v>4958</v>
      </c>
      <c r="P78" s="1884" t="s">
        <v>91</v>
      </c>
      <c r="Q78" s="1884" t="s">
        <v>4976</v>
      </c>
      <c r="R78" s="1884" t="s">
        <v>4977</v>
      </c>
      <c r="S78" s="1884" t="s">
        <v>4978</v>
      </c>
      <c r="T78" s="1884" t="s">
        <v>91</v>
      </c>
      <c r="U78" s="1884" t="s">
        <v>4963</v>
      </c>
      <c r="V78" s="1884" t="s">
        <v>91</v>
      </c>
      <c r="W78" s="1884" t="s">
        <v>4964</v>
      </c>
      <c r="X78" s="1884" t="s">
        <v>4965</v>
      </c>
      <c r="Y78" s="1884" t="s">
        <v>5067</v>
      </c>
      <c r="Z78" s="1884" t="s">
        <v>4980</v>
      </c>
      <c r="AA78" s="1884" t="s">
        <v>4981</v>
      </c>
      <c r="AB78" s="1884" t="s">
        <v>91</v>
      </c>
      <c r="AC78" s="1884" t="s">
        <v>91</v>
      </c>
      <c r="AD78" s="1884" t="s">
        <v>91</v>
      </c>
      <c r="AE78" s="1884" t="s">
        <v>91</v>
      </c>
      <c r="AF78" s="1884" t="s">
        <v>91</v>
      </c>
      <c r="AG78" s="1884" t="s">
        <v>4970</v>
      </c>
      <c r="AI78" s="1884" t="s">
        <v>4749</v>
      </c>
      <c r="AJ78" s="1884" t="s">
        <v>91</v>
      </c>
      <c r="AK78" s="1884" t="s">
        <v>5596</v>
      </c>
      <c r="AL78" s="1884" t="s">
        <v>5597</v>
      </c>
      <c r="AM78" s="1884" t="s">
        <v>91</v>
      </c>
      <c r="AN78" s="1884" t="s">
        <v>5599</v>
      </c>
      <c r="AO78" s="1884" t="s">
        <v>5600</v>
      </c>
      <c r="AP78" s="1884" t="s">
        <v>5601</v>
      </c>
      <c r="AQ78" s="1884" t="s">
        <v>5602</v>
      </c>
      <c r="AR78" s="1884" t="s">
        <v>5603</v>
      </c>
      <c r="AS78" s="1884" t="s">
        <v>91</v>
      </c>
    </row>
    <row r="79" spans="1:45" x14ac:dyDescent="0.3">
      <c r="A79" s="1884" t="s">
        <v>4569</v>
      </c>
      <c r="B79" s="1884" t="s">
        <v>4570</v>
      </c>
      <c r="C79" s="1884" t="s">
        <v>4571</v>
      </c>
      <c r="D79" s="1884" t="s">
        <v>4557</v>
      </c>
      <c r="E79" s="1884" t="s">
        <v>91</v>
      </c>
      <c r="F79" s="1884" t="s">
        <v>4572</v>
      </c>
      <c r="G79" s="1884" t="s">
        <v>3472</v>
      </c>
      <c r="H79" s="1884" t="s">
        <v>4750</v>
      </c>
      <c r="I79" s="1884" t="s">
        <v>91</v>
      </c>
      <c r="J79" s="1884" t="s">
        <v>4751</v>
      </c>
      <c r="L79" s="1884" t="s">
        <v>4955</v>
      </c>
      <c r="M79" s="1884" t="s">
        <v>4956</v>
      </c>
      <c r="N79" s="1884" t="s">
        <v>4957</v>
      </c>
      <c r="O79" s="1884" t="s">
        <v>4958</v>
      </c>
      <c r="P79" s="1884" t="s">
        <v>4971</v>
      </c>
      <c r="Q79" s="1884" t="s">
        <v>4960</v>
      </c>
      <c r="R79" s="1884" t="s">
        <v>4961</v>
      </c>
      <c r="S79" s="1884" t="s">
        <v>4962</v>
      </c>
      <c r="T79" s="1884" t="s">
        <v>91</v>
      </c>
      <c r="U79" s="1884" t="s">
        <v>4963</v>
      </c>
      <c r="V79" s="1884" t="s">
        <v>91</v>
      </c>
      <c r="W79" s="1884" t="s">
        <v>4964</v>
      </c>
      <c r="X79" s="1884" t="s">
        <v>4965</v>
      </c>
      <c r="Y79" s="1884" t="s">
        <v>4966</v>
      </c>
      <c r="Z79" s="1884" t="s">
        <v>4967</v>
      </c>
      <c r="AA79" s="1884" t="s">
        <v>4968</v>
      </c>
      <c r="AB79" s="1884" t="s">
        <v>91</v>
      </c>
      <c r="AC79" s="1884" t="s">
        <v>91</v>
      </c>
      <c r="AD79" s="1884" t="s">
        <v>91</v>
      </c>
      <c r="AE79" s="1884" t="s">
        <v>91</v>
      </c>
      <c r="AF79" s="1884" t="s">
        <v>91</v>
      </c>
      <c r="AG79" s="1884" t="s">
        <v>4970</v>
      </c>
      <c r="AI79" s="1884" t="s">
        <v>4751</v>
      </c>
      <c r="AJ79" s="1884" t="s">
        <v>91</v>
      </c>
      <c r="AK79" s="1884" t="s">
        <v>5596</v>
      </c>
      <c r="AL79" s="1884" t="s">
        <v>5597</v>
      </c>
      <c r="AM79" s="1884" t="s">
        <v>5598</v>
      </c>
      <c r="AN79" s="1884" t="s">
        <v>5599</v>
      </c>
      <c r="AO79" s="1884" t="s">
        <v>5600</v>
      </c>
      <c r="AP79" s="1884" t="s">
        <v>5601</v>
      </c>
      <c r="AQ79" s="1884" t="s">
        <v>5602</v>
      </c>
      <c r="AR79" s="1884" t="s">
        <v>5603</v>
      </c>
      <c r="AS79" s="1884" t="s">
        <v>91</v>
      </c>
    </row>
    <row r="80" spans="1:45" x14ac:dyDescent="0.3">
      <c r="A80" s="1884" t="s">
        <v>4714</v>
      </c>
      <c r="B80" s="1884" t="s">
        <v>4554</v>
      </c>
      <c r="C80" s="1884" t="s">
        <v>4556</v>
      </c>
      <c r="D80" s="1884" t="s">
        <v>4557</v>
      </c>
      <c r="E80" s="1884" t="s">
        <v>91</v>
      </c>
      <c r="F80" s="1884" t="s">
        <v>4588</v>
      </c>
      <c r="G80" s="1884" t="s">
        <v>3472</v>
      </c>
      <c r="H80" s="1884" t="s">
        <v>4752</v>
      </c>
      <c r="I80" s="1884" t="s">
        <v>91</v>
      </c>
      <c r="J80" s="1884" t="s">
        <v>4753</v>
      </c>
      <c r="L80" s="1884" t="s">
        <v>4907</v>
      </c>
      <c r="M80" s="1884" t="s">
        <v>4908</v>
      </c>
      <c r="N80" s="1884" t="s">
        <v>4909</v>
      </c>
      <c r="O80" s="1884" t="s">
        <v>4910</v>
      </c>
      <c r="P80" s="1884" t="s">
        <v>91</v>
      </c>
      <c r="Q80" s="1884" t="s">
        <v>4912</v>
      </c>
      <c r="R80" s="1884" t="s">
        <v>4913</v>
      </c>
      <c r="S80" s="1884" t="s">
        <v>4914</v>
      </c>
      <c r="T80" s="1884" t="s">
        <v>91</v>
      </c>
      <c r="U80" s="1884" t="s">
        <v>4915</v>
      </c>
      <c r="V80" s="1884" t="s">
        <v>91</v>
      </c>
      <c r="W80" s="1884" t="s">
        <v>4916</v>
      </c>
      <c r="X80" s="1884" t="s">
        <v>4917</v>
      </c>
      <c r="Y80" s="1884" t="s">
        <v>4918</v>
      </c>
      <c r="Z80" s="1884" t="s">
        <v>4919</v>
      </c>
      <c r="AA80" s="1884" t="s">
        <v>4920</v>
      </c>
      <c r="AB80" s="1884" t="s">
        <v>91</v>
      </c>
      <c r="AC80" s="1884" t="s">
        <v>4985</v>
      </c>
      <c r="AD80" s="1884" t="s">
        <v>91</v>
      </c>
      <c r="AE80" s="1884" t="s">
        <v>91</v>
      </c>
      <c r="AF80" s="1884" t="s">
        <v>4953</v>
      </c>
      <c r="AG80" s="1884" t="s">
        <v>4923</v>
      </c>
      <c r="AI80" s="1884" t="s">
        <v>4753</v>
      </c>
      <c r="AJ80" s="1884" t="s">
        <v>91</v>
      </c>
      <c r="AK80" s="1884" t="s">
        <v>5576</v>
      </c>
      <c r="AL80" s="1884" t="s">
        <v>5577</v>
      </c>
      <c r="AM80" s="1884" t="s">
        <v>5578</v>
      </c>
      <c r="AN80" s="1884" t="s">
        <v>5579</v>
      </c>
      <c r="AO80" s="1884" t="s">
        <v>5580</v>
      </c>
      <c r="AP80" s="1884" t="s">
        <v>4567</v>
      </c>
      <c r="AQ80" s="1884" t="s">
        <v>91</v>
      </c>
      <c r="AR80" s="1884" t="s">
        <v>91</v>
      </c>
      <c r="AS80" s="1884" t="s">
        <v>91</v>
      </c>
    </row>
    <row r="81" spans="1:45" x14ac:dyDescent="0.3">
      <c r="A81" s="1884" t="s">
        <v>4754</v>
      </c>
      <c r="B81" s="1884" t="s">
        <v>4561</v>
      </c>
      <c r="C81" s="1884" t="s">
        <v>91</v>
      </c>
      <c r="D81" s="1884" t="s">
        <v>91</v>
      </c>
      <c r="E81" s="1884" t="s">
        <v>91</v>
      </c>
      <c r="F81" s="1884" t="s">
        <v>91</v>
      </c>
      <c r="G81" s="1884" t="s">
        <v>91</v>
      </c>
      <c r="H81" s="1884" t="s">
        <v>91</v>
      </c>
      <c r="I81" s="1884" t="s">
        <v>91</v>
      </c>
      <c r="J81" s="1884" t="s">
        <v>4755</v>
      </c>
      <c r="L81" s="1884" t="s">
        <v>4924</v>
      </c>
      <c r="M81" s="1884" t="s">
        <v>4925</v>
      </c>
      <c r="N81" s="1884" t="s">
        <v>4926</v>
      </c>
      <c r="O81" s="1884" t="s">
        <v>5228</v>
      </c>
      <c r="P81" s="1884" t="s">
        <v>91</v>
      </c>
      <c r="Q81" s="1884" t="s">
        <v>4928</v>
      </c>
      <c r="R81" s="1884" t="s">
        <v>4929</v>
      </c>
      <c r="S81" s="1884" t="s">
        <v>4930</v>
      </c>
      <c r="T81" s="1884" t="s">
        <v>91</v>
      </c>
      <c r="U81" s="1884" t="s">
        <v>4931</v>
      </c>
      <c r="V81" s="1884" t="s">
        <v>91</v>
      </c>
      <c r="W81" s="1884" t="s">
        <v>4932</v>
      </c>
      <c r="X81" s="1884" t="s">
        <v>4933</v>
      </c>
      <c r="Y81" s="1884" t="s">
        <v>4934</v>
      </c>
      <c r="Z81" s="1884" t="s">
        <v>4935</v>
      </c>
      <c r="AA81" s="1884" t="s">
        <v>4936</v>
      </c>
      <c r="AB81" s="1884" t="s">
        <v>5249</v>
      </c>
      <c r="AC81" s="1884" t="s">
        <v>5250</v>
      </c>
      <c r="AD81" s="1884" t="s">
        <v>91</v>
      </c>
      <c r="AE81" s="1884" t="s">
        <v>91</v>
      </c>
      <c r="AF81" s="1884" t="s">
        <v>91</v>
      </c>
      <c r="AG81" s="1884" t="s">
        <v>4938</v>
      </c>
      <c r="AI81" s="1884" t="s">
        <v>4755</v>
      </c>
      <c r="AJ81" s="1884" t="s">
        <v>91</v>
      </c>
      <c r="AK81" s="1884" t="s">
        <v>91</v>
      </c>
      <c r="AL81" s="1884" t="s">
        <v>5651</v>
      </c>
      <c r="AM81" s="1884" t="s">
        <v>5583</v>
      </c>
      <c r="AN81" s="1884" t="s">
        <v>5584</v>
      </c>
      <c r="AO81" s="1884" t="s">
        <v>5585</v>
      </c>
      <c r="AP81" s="1884" t="s">
        <v>5586</v>
      </c>
      <c r="AQ81" s="1884" t="s">
        <v>5587</v>
      </c>
      <c r="AR81" s="1884" t="s">
        <v>91</v>
      </c>
      <c r="AS81" s="1884" t="s">
        <v>91</v>
      </c>
    </row>
    <row r="82" spans="1:45" x14ac:dyDescent="0.3">
      <c r="A82" s="1884" t="s">
        <v>4675</v>
      </c>
      <c r="B82" s="1884" t="s">
        <v>4570</v>
      </c>
      <c r="C82" s="1884" t="s">
        <v>4571</v>
      </c>
      <c r="D82" s="1884" t="s">
        <v>4560</v>
      </c>
      <c r="E82" s="1884" t="s">
        <v>91</v>
      </c>
      <c r="F82" s="1884" t="s">
        <v>91</v>
      </c>
      <c r="G82" s="1884" t="s">
        <v>91</v>
      </c>
      <c r="H82" s="1884" t="s">
        <v>91</v>
      </c>
      <c r="I82" s="1884" t="s">
        <v>91</v>
      </c>
      <c r="J82" s="1884" t="s">
        <v>4756</v>
      </c>
      <c r="L82" s="1884" t="s">
        <v>5251</v>
      </c>
      <c r="M82" s="1884" t="s">
        <v>5252</v>
      </c>
      <c r="N82" s="1884" t="s">
        <v>5253</v>
      </c>
      <c r="O82" s="1884" t="s">
        <v>5254</v>
      </c>
      <c r="P82" s="1884" t="s">
        <v>91</v>
      </c>
      <c r="Q82" s="1884" t="s">
        <v>5255</v>
      </c>
      <c r="R82" s="1884" t="s">
        <v>5256</v>
      </c>
      <c r="S82" s="1884" t="s">
        <v>5257</v>
      </c>
      <c r="T82" s="1884" t="s">
        <v>91</v>
      </c>
      <c r="U82" s="1884" t="s">
        <v>5258</v>
      </c>
      <c r="V82" s="1884" t="s">
        <v>91</v>
      </c>
      <c r="W82" s="1884" t="s">
        <v>5259</v>
      </c>
      <c r="X82" s="1884" t="s">
        <v>5260</v>
      </c>
      <c r="Y82" s="1884" t="s">
        <v>5261</v>
      </c>
      <c r="Z82" s="1884" t="s">
        <v>5262</v>
      </c>
      <c r="AA82" s="1884" t="s">
        <v>5263</v>
      </c>
      <c r="AB82" s="1884" t="s">
        <v>91</v>
      </c>
      <c r="AC82" s="1884" t="s">
        <v>91</v>
      </c>
      <c r="AD82" s="1884" t="s">
        <v>91</v>
      </c>
      <c r="AE82" s="1884" t="s">
        <v>91</v>
      </c>
      <c r="AF82" s="1884" t="s">
        <v>91</v>
      </c>
      <c r="AG82" s="1884" t="s">
        <v>5264</v>
      </c>
      <c r="AI82" s="1884" t="s">
        <v>4756</v>
      </c>
      <c r="AJ82" s="1884" t="s">
        <v>91</v>
      </c>
      <c r="AK82" s="1884" t="s">
        <v>5596</v>
      </c>
      <c r="AL82" s="1884" t="s">
        <v>5597</v>
      </c>
      <c r="AM82" s="1884" t="s">
        <v>5598</v>
      </c>
      <c r="AN82" s="1884" t="s">
        <v>5599</v>
      </c>
      <c r="AO82" s="1884" t="s">
        <v>5600</v>
      </c>
      <c r="AP82" s="1884" t="s">
        <v>5601</v>
      </c>
      <c r="AQ82" s="1884" t="s">
        <v>5602</v>
      </c>
      <c r="AR82" s="1884" t="s">
        <v>5603</v>
      </c>
      <c r="AS82" s="1884" t="s">
        <v>91</v>
      </c>
    </row>
    <row r="83" spans="1:45" x14ac:dyDescent="0.3">
      <c r="A83" s="1884" t="s">
        <v>4757</v>
      </c>
      <c r="B83" s="1884" t="s">
        <v>4594</v>
      </c>
      <c r="C83" s="1884" t="s">
        <v>4758</v>
      </c>
      <c r="D83" s="1884" t="s">
        <v>4595</v>
      </c>
      <c r="E83" s="1884" t="s">
        <v>4596</v>
      </c>
      <c r="F83" s="1884" t="s">
        <v>91</v>
      </c>
      <c r="G83" s="1884" t="s">
        <v>91</v>
      </c>
      <c r="H83" s="1884" t="s">
        <v>91</v>
      </c>
      <c r="I83" s="1884" t="s">
        <v>91</v>
      </c>
      <c r="J83" s="1884" t="s">
        <v>4759</v>
      </c>
      <c r="L83" s="1884" t="s">
        <v>5265</v>
      </c>
      <c r="M83" s="1884" t="s">
        <v>5266</v>
      </c>
      <c r="N83" s="1884" t="s">
        <v>5267</v>
      </c>
      <c r="O83" s="1884" t="s">
        <v>5268</v>
      </c>
      <c r="P83" s="1884" t="s">
        <v>91</v>
      </c>
      <c r="Q83" s="1884" t="s">
        <v>5269</v>
      </c>
      <c r="R83" s="1884" t="s">
        <v>5270</v>
      </c>
      <c r="S83" s="1884" t="s">
        <v>5271</v>
      </c>
      <c r="T83" s="1884" t="s">
        <v>91</v>
      </c>
      <c r="U83" s="1884" t="s">
        <v>5272</v>
      </c>
      <c r="V83" s="1884" t="s">
        <v>91</v>
      </c>
      <c r="W83" s="1884" t="s">
        <v>5273</v>
      </c>
      <c r="X83" s="1884" t="s">
        <v>5274</v>
      </c>
      <c r="Y83" s="1884" t="s">
        <v>5275</v>
      </c>
      <c r="Z83" s="1884" t="s">
        <v>5276</v>
      </c>
      <c r="AA83" s="1884" t="s">
        <v>5277</v>
      </c>
      <c r="AB83" s="1884" t="s">
        <v>91</v>
      </c>
      <c r="AC83" s="1884" t="s">
        <v>91</v>
      </c>
      <c r="AD83" s="1884" t="s">
        <v>91</v>
      </c>
      <c r="AE83" s="1884" t="s">
        <v>91</v>
      </c>
      <c r="AF83" s="1884" t="s">
        <v>91</v>
      </c>
      <c r="AG83" s="1884" t="s">
        <v>5278</v>
      </c>
      <c r="AI83" s="1884" t="s">
        <v>4759</v>
      </c>
      <c r="AJ83" s="1884" t="s">
        <v>91</v>
      </c>
      <c r="AK83" s="1884" t="s">
        <v>91</v>
      </c>
      <c r="AL83" s="1884" t="s">
        <v>5605</v>
      </c>
      <c r="AM83" s="1884" t="s">
        <v>5606</v>
      </c>
      <c r="AN83" s="1884" t="s">
        <v>5607</v>
      </c>
      <c r="AO83" s="1884" t="s">
        <v>5608</v>
      </c>
      <c r="AP83" s="1884" t="s">
        <v>5609</v>
      </c>
      <c r="AQ83" s="1884" t="s">
        <v>5610</v>
      </c>
      <c r="AR83" s="1884" t="s">
        <v>5611</v>
      </c>
      <c r="AS83" s="1884" t="s">
        <v>91</v>
      </c>
    </row>
    <row r="84" spans="1:45" x14ac:dyDescent="0.3">
      <c r="A84" s="1884" t="s">
        <v>4760</v>
      </c>
      <c r="B84" s="1884" t="s">
        <v>4761</v>
      </c>
      <c r="C84" s="1884" t="s">
        <v>4762</v>
      </c>
      <c r="D84" s="1884" t="s">
        <v>91</v>
      </c>
      <c r="E84" s="1884" t="s">
        <v>91</v>
      </c>
      <c r="F84" s="1884" t="s">
        <v>4763</v>
      </c>
      <c r="G84" s="1884" t="s">
        <v>4652</v>
      </c>
      <c r="H84" s="1884" t="s">
        <v>4764</v>
      </c>
      <c r="I84" s="1884" t="s">
        <v>91</v>
      </c>
      <c r="J84" s="1884" t="s">
        <v>4765</v>
      </c>
      <c r="L84" s="1884" t="s">
        <v>5279</v>
      </c>
      <c r="M84" s="1884" t="s">
        <v>5280</v>
      </c>
      <c r="N84" s="1884" t="s">
        <v>5281</v>
      </c>
      <c r="O84" s="1884" t="s">
        <v>5282</v>
      </c>
      <c r="P84" s="1884" t="s">
        <v>5283</v>
      </c>
      <c r="Q84" s="1884" t="s">
        <v>5284</v>
      </c>
      <c r="R84" s="1884" t="s">
        <v>5285</v>
      </c>
      <c r="S84" s="1884" t="s">
        <v>5286</v>
      </c>
      <c r="T84" s="1884" t="s">
        <v>91</v>
      </c>
      <c r="U84" s="1884" t="s">
        <v>5287</v>
      </c>
      <c r="V84" s="1884" t="s">
        <v>91</v>
      </c>
      <c r="W84" s="1884" t="s">
        <v>5288</v>
      </c>
      <c r="X84" s="1884" t="s">
        <v>5289</v>
      </c>
      <c r="Y84" s="1884" t="s">
        <v>5290</v>
      </c>
      <c r="Z84" s="1884" t="s">
        <v>5291</v>
      </c>
      <c r="AA84" s="1884" t="s">
        <v>5292</v>
      </c>
      <c r="AB84" s="1884" t="s">
        <v>5013</v>
      </c>
      <c r="AC84" s="1884" t="s">
        <v>5293</v>
      </c>
      <c r="AD84" s="1884" t="s">
        <v>5294</v>
      </c>
      <c r="AE84" s="1884" t="s">
        <v>5295</v>
      </c>
      <c r="AF84" s="1884" t="s">
        <v>91</v>
      </c>
      <c r="AG84" s="1884" t="s">
        <v>5296</v>
      </c>
      <c r="AI84" s="1884" t="s">
        <v>4765</v>
      </c>
      <c r="AJ84" s="1884" t="s">
        <v>91</v>
      </c>
      <c r="AK84" s="1884" t="s">
        <v>91</v>
      </c>
      <c r="AL84" s="1884" t="s">
        <v>5651</v>
      </c>
      <c r="AM84" s="1884" t="s">
        <v>5583</v>
      </c>
      <c r="AN84" s="1884" t="s">
        <v>5584</v>
      </c>
      <c r="AO84" s="1884" t="s">
        <v>5585</v>
      </c>
      <c r="AP84" s="1884" t="s">
        <v>5586</v>
      </c>
      <c r="AQ84" s="1884" t="s">
        <v>5587</v>
      </c>
      <c r="AR84" s="1884" t="s">
        <v>91</v>
      </c>
      <c r="AS84" s="1884" t="s">
        <v>91</v>
      </c>
    </row>
    <row r="85" spans="1:45" x14ac:dyDescent="0.3">
      <c r="A85" s="1884" t="s">
        <v>4766</v>
      </c>
      <c r="B85" s="1884" t="s">
        <v>4561</v>
      </c>
      <c r="C85" s="1884" t="s">
        <v>4679</v>
      </c>
      <c r="D85" s="1884" t="s">
        <v>4560</v>
      </c>
      <c r="E85" s="1884" t="s">
        <v>91</v>
      </c>
      <c r="F85" s="1884" t="s">
        <v>91</v>
      </c>
      <c r="G85" s="1884" t="s">
        <v>91</v>
      </c>
      <c r="H85" s="1884" t="s">
        <v>91</v>
      </c>
      <c r="I85" s="1884" t="s">
        <v>91</v>
      </c>
      <c r="J85" s="1884" t="s">
        <v>4767</v>
      </c>
      <c r="L85" s="1884" t="s">
        <v>5297</v>
      </c>
      <c r="M85" s="1884" t="s">
        <v>5298</v>
      </c>
      <c r="N85" s="1884" t="s">
        <v>5299</v>
      </c>
      <c r="O85" s="1884" t="s">
        <v>5300</v>
      </c>
      <c r="P85" s="1884" t="s">
        <v>5301</v>
      </c>
      <c r="Q85" s="1884" t="s">
        <v>5302</v>
      </c>
      <c r="R85" s="1884" t="s">
        <v>5303</v>
      </c>
      <c r="S85" s="1884" t="s">
        <v>5304</v>
      </c>
      <c r="T85" s="1884" t="s">
        <v>91</v>
      </c>
      <c r="U85" s="1884" t="s">
        <v>5305</v>
      </c>
      <c r="V85" s="1884" t="s">
        <v>91</v>
      </c>
      <c r="W85" s="1884" t="s">
        <v>5306</v>
      </c>
      <c r="X85" s="1884" t="s">
        <v>5307</v>
      </c>
      <c r="Y85" s="1884" t="s">
        <v>5308</v>
      </c>
      <c r="Z85" s="1884" t="s">
        <v>5309</v>
      </c>
      <c r="AA85" s="1884" t="s">
        <v>5310</v>
      </c>
      <c r="AB85" s="1884" t="s">
        <v>91</v>
      </c>
      <c r="AC85" s="1884" t="s">
        <v>91</v>
      </c>
      <c r="AD85" s="1884" t="s">
        <v>5230</v>
      </c>
      <c r="AE85" s="1884" t="s">
        <v>5311</v>
      </c>
      <c r="AF85" s="1884" t="s">
        <v>91</v>
      </c>
      <c r="AG85" s="1884" t="s">
        <v>5312</v>
      </c>
      <c r="AI85" s="1884" t="s">
        <v>4767</v>
      </c>
      <c r="AJ85" s="1884" t="s">
        <v>91</v>
      </c>
      <c r="AK85" s="1884" t="s">
        <v>5650</v>
      </c>
      <c r="AL85" s="1884" t="s">
        <v>5651</v>
      </c>
      <c r="AM85" s="1884" t="s">
        <v>5583</v>
      </c>
      <c r="AN85" s="1884" t="s">
        <v>5584</v>
      </c>
      <c r="AO85" s="1884" t="s">
        <v>5585</v>
      </c>
      <c r="AP85" s="1884" t="s">
        <v>5586</v>
      </c>
      <c r="AQ85" s="1884" t="s">
        <v>5587</v>
      </c>
      <c r="AR85" s="1884" t="s">
        <v>91</v>
      </c>
      <c r="AS85" s="1884" t="s">
        <v>91</v>
      </c>
    </row>
    <row r="86" spans="1:45" x14ac:dyDescent="0.3">
      <c r="A86" s="1884" t="s">
        <v>4569</v>
      </c>
      <c r="B86" s="1884" t="s">
        <v>4570</v>
      </c>
      <c r="C86" s="1884" t="s">
        <v>4571</v>
      </c>
      <c r="D86" s="1884" t="s">
        <v>4557</v>
      </c>
      <c r="E86" s="1884" t="s">
        <v>91</v>
      </c>
      <c r="F86" s="1884" t="s">
        <v>4572</v>
      </c>
      <c r="G86" s="1884" t="s">
        <v>3472</v>
      </c>
      <c r="H86" s="1884" t="s">
        <v>4768</v>
      </c>
      <c r="I86" s="1884" t="s">
        <v>91</v>
      </c>
      <c r="J86" s="1884" t="s">
        <v>4769</v>
      </c>
      <c r="L86" s="1884" t="s">
        <v>4955</v>
      </c>
      <c r="M86" s="1884" t="s">
        <v>4956</v>
      </c>
      <c r="N86" s="1884" t="s">
        <v>4957</v>
      </c>
      <c r="O86" s="1884" t="s">
        <v>4958</v>
      </c>
      <c r="P86" s="1884" t="s">
        <v>4971</v>
      </c>
      <c r="Q86" s="1884" t="s">
        <v>4960</v>
      </c>
      <c r="R86" s="1884" t="s">
        <v>4961</v>
      </c>
      <c r="S86" s="1884" t="s">
        <v>4962</v>
      </c>
      <c r="T86" s="1884" t="s">
        <v>91</v>
      </c>
      <c r="U86" s="1884" t="s">
        <v>4963</v>
      </c>
      <c r="V86" s="1884" t="s">
        <v>91</v>
      </c>
      <c r="W86" s="1884" t="s">
        <v>4964</v>
      </c>
      <c r="X86" s="1884" t="s">
        <v>4965</v>
      </c>
      <c r="Y86" s="1884" t="s">
        <v>4966</v>
      </c>
      <c r="Z86" s="1884" t="s">
        <v>4967</v>
      </c>
      <c r="AA86" s="1884" t="s">
        <v>4968</v>
      </c>
      <c r="AB86" s="1884" t="s">
        <v>91</v>
      </c>
      <c r="AC86" s="1884" t="s">
        <v>91</v>
      </c>
      <c r="AD86" s="1884" t="s">
        <v>91</v>
      </c>
      <c r="AE86" s="1884" t="s">
        <v>91</v>
      </c>
      <c r="AF86" s="1884" t="s">
        <v>91</v>
      </c>
      <c r="AG86" s="1884" t="s">
        <v>4970</v>
      </c>
      <c r="AI86" s="1884" t="s">
        <v>4769</v>
      </c>
      <c r="AJ86" s="1884" t="s">
        <v>91</v>
      </c>
      <c r="AK86" s="1884" t="s">
        <v>5596</v>
      </c>
      <c r="AL86" s="1884" t="s">
        <v>5597</v>
      </c>
      <c r="AM86" s="1884" t="s">
        <v>5598</v>
      </c>
      <c r="AN86" s="1884" t="s">
        <v>5599</v>
      </c>
      <c r="AO86" s="1884" t="s">
        <v>5600</v>
      </c>
      <c r="AP86" s="1884" t="s">
        <v>5601</v>
      </c>
      <c r="AQ86" s="1884" t="s">
        <v>5602</v>
      </c>
      <c r="AR86" s="1884" t="s">
        <v>5603</v>
      </c>
      <c r="AS86" s="1884" t="s">
        <v>91</v>
      </c>
    </row>
    <row r="87" spans="1:45" x14ac:dyDescent="0.3">
      <c r="A87" s="1884" t="s">
        <v>4770</v>
      </c>
      <c r="B87" s="1884" t="s">
        <v>4771</v>
      </c>
      <c r="C87" s="1884" t="s">
        <v>4557</v>
      </c>
      <c r="D87" s="1884" t="s">
        <v>91</v>
      </c>
      <c r="E87" s="1884" t="s">
        <v>91</v>
      </c>
      <c r="F87" s="1884" t="s">
        <v>91</v>
      </c>
      <c r="G87" s="1884" t="s">
        <v>91</v>
      </c>
      <c r="H87" s="1884" t="s">
        <v>91</v>
      </c>
      <c r="I87" s="1884" t="s">
        <v>91</v>
      </c>
      <c r="J87" s="1884" t="s">
        <v>4772</v>
      </c>
      <c r="L87" s="1884" t="s">
        <v>5313</v>
      </c>
      <c r="M87" s="1884" t="s">
        <v>5314</v>
      </c>
      <c r="N87" s="1884" t="s">
        <v>5315</v>
      </c>
      <c r="O87" s="1884" t="s">
        <v>5316</v>
      </c>
      <c r="P87" s="1884" t="s">
        <v>5317</v>
      </c>
      <c r="Q87" s="1884" t="s">
        <v>5318</v>
      </c>
      <c r="R87" s="1884" t="s">
        <v>5319</v>
      </c>
      <c r="S87" s="1884" t="s">
        <v>5320</v>
      </c>
      <c r="T87" s="1884" t="s">
        <v>91</v>
      </c>
      <c r="U87" s="1884" t="s">
        <v>5321</v>
      </c>
      <c r="V87" s="1884" t="s">
        <v>91</v>
      </c>
      <c r="W87" s="1884" t="s">
        <v>5322</v>
      </c>
      <c r="X87" s="1884" t="s">
        <v>5323</v>
      </c>
      <c r="Y87" s="1884" t="s">
        <v>5324</v>
      </c>
      <c r="Z87" s="1884" t="s">
        <v>5325</v>
      </c>
      <c r="AA87" s="1884" t="s">
        <v>5326</v>
      </c>
      <c r="AB87" s="1884" t="s">
        <v>5327</v>
      </c>
      <c r="AC87" s="1884" t="s">
        <v>91</v>
      </c>
      <c r="AD87" s="1884" t="s">
        <v>91</v>
      </c>
      <c r="AE87" s="1884" t="s">
        <v>91</v>
      </c>
      <c r="AF87" s="1884" t="s">
        <v>91</v>
      </c>
      <c r="AG87" s="1884" t="s">
        <v>5328</v>
      </c>
      <c r="AI87" s="1884" t="s">
        <v>4772</v>
      </c>
      <c r="AJ87" s="1884" t="s">
        <v>91</v>
      </c>
      <c r="AK87" s="1884" t="s">
        <v>91</v>
      </c>
      <c r="AL87" s="1884" t="s">
        <v>5631</v>
      </c>
      <c r="AM87" s="1884" t="s">
        <v>5658</v>
      </c>
      <c r="AN87" s="1884" t="s">
        <v>5659</v>
      </c>
      <c r="AO87" s="1884" t="s">
        <v>5592</v>
      </c>
      <c r="AP87" s="1884" t="s">
        <v>91</v>
      </c>
      <c r="AQ87" s="1884" t="s">
        <v>91</v>
      </c>
      <c r="AR87" s="1884" t="s">
        <v>91</v>
      </c>
      <c r="AS87" s="1884" t="s">
        <v>91</v>
      </c>
    </row>
    <row r="88" spans="1:45" x14ac:dyDescent="0.3">
      <c r="A88" s="1884" t="s">
        <v>4773</v>
      </c>
      <c r="B88" s="1884" t="s">
        <v>4561</v>
      </c>
      <c r="C88" s="1884" t="s">
        <v>4557</v>
      </c>
      <c r="D88" s="1884" t="s">
        <v>91</v>
      </c>
      <c r="E88" s="1884" t="s">
        <v>91</v>
      </c>
      <c r="F88" s="1884" t="s">
        <v>4651</v>
      </c>
      <c r="G88" s="1884" t="s">
        <v>4652</v>
      </c>
      <c r="H88" s="1884" t="s">
        <v>4774</v>
      </c>
      <c r="I88" s="1884" t="s">
        <v>91</v>
      </c>
      <c r="J88" s="1884" t="s">
        <v>4775</v>
      </c>
      <c r="L88" s="1884" t="s">
        <v>4924</v>
      </c>
      <c r="M88" s="1884" t="s">
        <v>4925</v>
      </c>
      <c r="N88" s="1884" t="s">
        <v>4926</v>
      </c>
      <c r="O88" s="1884" t="s">
        <v>4927</v>
      </c>
      <c r="P88" s="1884" t="s">
        <v>91</v>
      </c>
      <c r="Q88" s="1884" t="s">
        <v>4928</v>
      </c>
      <c r="R88" s="1884" t="s">
        <v>4929</v>
      </c>
      <c r="S88" s="1884" t="s">
        <v>4930</v>
      </c>
      <c r="T88" s="1884" t="s">
        <v>91</v>
      </c>
      <c r="U88" s="1884" t="s">
        <v>4931</v>
      </c>
      <c r="V88" s="1884" t="s">
        <v>91</v>
      </c>
      <c r="W88" s="1884" t="s">
        <v>4932</v>
      </c>
      <c r="X88" s="1884" t="s">
        <v>4933</v>
      </c>
      <c r="Y88" s="1884" t="s">
        <v>4934</v>
      </c>
      <c r="Z88" s="1884" t="s">
        <v>4935</v>
      </c>
      <c r="AA88" s="1884" t="s">
        <v>4936</v>
      </c>
      <c r="AB88" s="1884" t="s">
        <v>91</v>
      </c>
      <c r="AC88" s="1884" t="s">
        <v>91</v>
      </c>
      <c r="AD88" s="1884" t="s">
        <v>91</v>
      </c>
      <c r="AE88" s="1884" t="s">
        <v>91</v>
      </c>
      <c r="AF88" s="1884" t="s">
        <v>91</v>
      </c>
      <c r="AG88" s="1884" t="s">
        <v>4938</v>
      </c>
      <c r="AI88" s="1884" t="s">
        <v>4775</v>
      </c>
      <c r="AJ88" s="1884" t="s">
        <v>91</v>
      </c>
      <c r="AK88" s="1884" t="s">
        <v>91</v>
      </c>
      <c r="AL88" s="1884" t="s">
        <v>5582</v>
      </c>
      <c r="AM88" s="1884" t="s">
        <v>5583</v>
      </c>
      <c r="AN88" s="1884" t="s">
        <v>5584</v>
      </c>
      <c r="AO88" s="1884" t="s">
        <v>5585</v>
      </c>
      <c r="AP88" s="1884" t="s">
        <v>5586</v>
      </c>
      <c r="AQ88" s="1884" t="s">
        <v>5587</v>
      </c>
      <c r="AR88" s="1884" t="s">
        <v>91</v>
      </c>
      <c r="AS88" s="1884" t="s">
        <v>91</v>
      </c>
    </row>
    <row r="89" spans="1:45" x14ac:dyDescent="0.3">
      <c r="A89" s="1884" t="s">
        <v>4773</v>
      </c>
      <c r="B89" s="1884" t="s">
        <v>4561</v>
      </c>
      <c r="C89" s="1884" t="s">
        <v>4776</v>
      </c>
      <c r="D89" s="1884" t="s">
        <v>91</v>
      </c>
      <c r="E89" s="1884" t="s">
        <v>91</v>
      </c>
      <c r="F89" s="1884" t="s">
        <v>91</v>
      </c>
      <c r="G89" s="1884" t="s">
        <v>91</v>
      </c>
      <c r="H89" s="1884" t="s">
        <v>91</v>
      </c>
      <c r="I89" s="1884" t="s">
        <v>91</v>
      </c>
      <c r="J89" s="1884" t="s">
        <v>4777</v>
      </c>
      <c r="L89" s="1884" t="s">
        <v>5329</v>
      </c>
      <c r="M89" s="1884" t="s">
        <v>5298</v>
      </c>
      <c r="N89" s="1884" t="s">
        <v>5299</v>
      </c>
      <c r="O89" s="1884" t="s">
        <v>5330</v>
      </c>
      <c r="P89" s="1884" t="s">
        <v>5331</v>
      </c>
      <c r="Q89" s="1884" t="s">
        <v>5332</v>
      </c>
      <c r="R89" s="1884" t="s">
        <v>5333</v>
      </c>
      <c r="S89" s="1884" t="s">
        <v>5334</v>
      </c>
      <c r="T89" s="1884" t="s">
        <v>91</v>
      </c>
      <c r="U89" s="1884" t="s">
        <v>5305</v>
      </c>
      <c r="V89" s="1884" t="s">
        <v>91</v>
      </c>
      <c r="W89" s="1884" t="s">
        <v>5306</v>
      </c>
      <c r="X89" s="1884" t="s">
        <v>5307</v>
      </c>
      <c r="Y89" s="1884" t="s">
        <v>5308</v>
      </c>
      <c r="Z89" s="1884" t="s">
        <v>5309</v>
      </c>
      <c r="AA89" s="1884" t="s">
        <v>5310</v>
      </c>
      <c r="AB89" s="1884" t="s">
        <v>91</v>
      </c>
      <c r="AC89" s="1884" t="s">
        <v>91</v>
      </c>
      <c r="AD89" s="1884" t="s">
        <v>91</v>
      </c>
      <c r="AE89" s="1884" t="s">
        <v>91</v>
      </c>
      <c r="AF89" s="1884" t="s">
        <v>4953</v>
      </c>
      <c r="AG89" s="1884" t="s">
        <v>5312</v>
      </c>
      <c r="AI89" s="1884" t="s">
        <v>4777</v>
      </c>
      <c r="AJ89" s="1884" t="s">
        <v>91</v>
      </c>
      <c r="AK89" s="1884" t="s">
        <v>5650</v>
      </c>
      <c r="AL89" s="1884" t="s">
        <v>5651</v>
      </c>
      <c r="AM89" s="1884" t="s">
        <v>5583</v>
      </c>
      <c r="AN89" s="1884" t="s">
        <v>5584</v>
      </c>
      <c r="AO89" s="1884" t="s">
        <v>5585</v>
      </c>
      <c r="AP89" s="1884" t="s">
        <v>5660</v>
      </c>
      <c r="AQ89" s="1884" t="s">
        <v>5587</v>
      </c>
      <c r="AR89" s="1884" t="s">
        <v>5661</v>
      </c>
      <c r="AS89" s="1884" t="s">
        <v>91</v>
      </c>
    </row>
    <row r="90" spans="1:45" x14ac:dyDescent="0.3">
      <c r="A90" s="1884" t="s">
        <v>4778</v>
      </c>
      <c r="B90" s="1884" t="s">
        <v>4554</v>
      </c>
      <c r="C90" s="1884" t="s">
        <v>4640</v>
      </c>
      <c r="D90" s="1884" t="s">
        <v>4641</v>
      </c>
      <c r="E90" s="1884" t="s">
        <v>4560</v>
      </c>
      <c r="F90" s="1884" t="s">
        <v>91</v>
      </c>
      <c r="G90" s="1884" t="s">
        <v>91</v>
      </c>
      <c r="H90" s="1884" t="s">
        <v>91</v>
      </c>
      <c r="I90" s="1884" t="s">
        <v>91</v>
      </c>
      <c r="J90" s="1884" t="s">
        <v>4779</v>
      </c>
      <c r="L90" s="1884" t="s">
        <v>5335</v>
      </c>
      <c r="M90" s="1884" t="s">
        <v>5336</v>
      </c>
      <c r="N90" s="1884" t="s">
        <v>5337</v>
      </c>
      <c r="O90" s="1884" t="s">
        <v>5338</v>
      </c>
      <c r="P90" s="1884" t="s">
        <v>5339</v>
      </c>
      <c r="Q90" s="1884" t="s">
        <v>5340</v>
      </c>
      <c r="R90" s="1884" t="s">
        <v>5341</v>
      </c>
      <c r="S90" s="1884" t="s">
        <v>5342</v>
      </c>
      <c r="T90" s="1884" t="s">
        <v>91</v>
      </c>
      <c r="U90" s="1884" t="s">
        <v>5343</v>
      </c>
      <c r="V90" s="1884" t="s">
        <v>91</v>
      </c>
      <c r="W90" s="1884" t="s">
        <v>5344</v>
      </c>
      <c r="X90" s="1884" t="s">
        <v>5345</v>
      </c>
      <c r="Y90" s="1884" t="s">
        <v>5346</v>
      </c>
      <c r="Z90" s="1884" t="s">
        <v>5347</v>
      </c>
      <c r="AA90" s="1884" t="s">
        <v>5348</v>
      </c>
      <c r="AB90" s="1884" t="s">
        <v>91</v>
      </c>
      <c r="AC90" s="1884" t="s">
        <v>91</v>
      </c>
      <c r="AD90" s="1884" t="s">
        <v>91</v>
      </c>
      <c r="AE90" s="1884" t="s">
        <v>91</v>
      </c>
      <c r="AF90" s="1884" t="s">
        <v>91</v>
      </c>
      <c r="AG90" s="1884" t="s">
        <v>5349</v>
      </c>
      <c r="AI90" s="1884" t="s">
        <v>4779</v>
      </c>
      <c r="AJ90" s="1884" t="s">
        <v>91</v>
      </c>
      <c r="AK90" s="1884" t="s">
        <v>5630</v>
      </c>
      <c r="AL90" s="1884" t="s">
        <v>5631</v>
      </c>
      <c r="AM90" s="1884" t="s">
        <v>5632</v>
      </c>
      <c r="AN90" s="1884" t="s">
        <v>5591</v>
      </c>
      <c r="AO90" s="1884" t="s">
        <v>5592</v>
      </c>
      <c r="AP90" s="1884" t="s">
        <v>4567</v>
      </c>
      <c r="AQ90" s="1884" t="s">
        <v>5594</v>
      </c>
      <c r="AR90" s="1884" t="s">
        <v>5595</v>
      </c>
      <c r="AS90" s="1884" t="s">
        <v>91</v>
      </c>
    </row>
    <row r="91" spans="1:45" x14ac:dyDescent="0.3">
      <c r="A91" s="1884" t="s">
        <v>4569</v>
      </c>
      <c r="B91" s="1884" t="s">
        <v>4570</v>
      </c>
      <c r="C91" s="1884" t="s">
        <v>4571</v>
      </c>
      <c r="D91" s="1884" t="s">
        <v>4557</v>
      </c>
      <c r="E91" s="1884" t="s">
        <v>91</v>
      </c>
      <c r="F91" s="1884" t="s">
        <v>4572</v>
      </c>
      <c r="G91" s="1884" t="s">
        <v>3472</v>
      </c>
      <c r="H91" s="1884" t="s">
        <v>4780</v>
      </c>
      <c r="I91" s="1884" t="s">
        <v>91</v>
      </c>
      <c r="J91" s="1884" t="s">
        <v>4781</v>
      </c>
      <c r="L91" s="1884" t="s">
        <v>5350</v>
      </c>
      <c r="M91" s="1884" t="s">
        <v>5351</v>
      </c>
      <c r="N91" s="1884" t="s">
        <v>5352</v>
      </c>
      <c r="O91" s="1884" t="s">
        <v>5353</v>
      </c>
      <c r="P91" s="1884" t="s">
        <v>5354</v>
      </c>
      <c r="Q91" s="1884" t="s">
        <v>5355</v>
      </c>
      <c r="R91" s="1884" t="s">
        <v>5356</v>
      </c>
      <c r="S91" s="1884" t="s">
        <v>5357</v>
      </c>
      <c r="T91" s="1884" t="s">
        <v>91</v>
      </c>
      <c r="U91" s="1884" t="s">
        <v>5358</v>
      </c>
      <c r="V91" s="1884" t="s">
        <v>91</v>
      </c>
      <c r="W91" s="1884" t="s">
        <v>5359</v>
      </c>
      <c r="X91" s="1884" t="s">
        <v>5360</v>
      </c>
      <c r="Y91" s="1884" t="s">
        <v>5361</v>
      </c>
      <c r="Z91" s="1884" t="s">
        <v>5362</v>
      </c>
      <c r="AA91" s="1884" t="s">
        <v>5363</v>
      </c>
      <c r="AB91" s="1884" t="s">
        <v>91</v>
      </c>
      <c r="AC91" s="1884" t="s">
        <v>91</v>
      </c>
      <c r="AD91" s="1884" t="s">
        <v>91</v>
      </c>
      <c r="AE91" s="1884" t="s">
        <v>91</v>
      </c>
      <c r="AF91" s="1884" t="s">
        <v>91</v>
      </c>
      <c r="AG91" s="1884" t="s">
        <v>5364</v>
      </c>
      <c r="AI91" s="1884" t="s">
        <v>4781</v>
      </c>
      <c r="AJ91" s="1884" t="s">
        <v>91</v>
      </c>
      <c r="AK91" s="1884" t="s">
        <v>5596</v>
      </c>
      <c r="AL91" s="1884" t="s">
        <v>5597</v>
      </c>
      <c r="AM91" s="1884" t="s">
        <v>5598</v>
      </c>
      <c r="AN91" s="1884" t="s">
        <v>5599</v>
      </c>
      <c r="AO91" s="1884" t="s">
        <v>5600</v>
      </c>
      <c r="AP91" s="1884" t="s">
        <v>5601</v>
      </c>
      <c r="AQ91" s="1884" t="s">
        <v>5602</v>
      </c>
      <c r="AR91" s="1884" t="s">
        <v>5603</v>
      </c>
      <c r="AS91" s="1884" t="s">
        <v>91</v>
      </c>
    </row>
    <row r="92" spans="1:45" x14ac:dyDescent="0.3">
      <c r="A92" s="1884" t="s">
        <v>4782</v>
      </c>
      <c r="B92" s="1884" t="s">
        <v>4570</v>
      </c>
      <c r="C92" s="1884" t="s">
        <v>4783</v>
      </c>
      <c r="D92" s="1884" t="s">
        <v>4557</v>
      </c>
      <c r="E92" s="1884" t="s">
        <v>91</v>
      </c>
      <c r="F92" s="1884" t="s">
        <v>91</v>
      </c>
      <c r="G92" s="1884" t="s">
        <v>91</v>
      </c>
      <c r="H92" s="1884" t="s">
        <v>91</v>
      </c>
      <c r="I92" s="1884" t="s">
        <v>91</v>
      </c>
      <c r="J92" s="1884" t="s">
        <v>4784</v>
      </c>
      <c r="L92" s="1884" t="s">
        <v>5350</v>
      </c>
      <c r="M92" s="1884" t="s">
        <v>5351</v>
      </c>
      <c r="N92" s="1884" t="s">
        <v>5352</v>
      </c>
      <c r="O92" s="1884" t="s">
        <v>5353</v>
      </c>
      <c r="P92" s="1884" t="s">
        <v>5354</v>
      </c>
      <c r="Q92" s="1884" t="s">
        <v>5355</v>
      </c>
      <c r="R92" s="1884" t="s">
        <v>5356</v>
      </c>
      <c r="S92" s="1884" t="s">
        <v>5357</v>
      </c>
      <c r="T92" s="1884" t="s">
        <v>91</v>
      </c>
      <c r="U92" s="1884" t="s">
        <v>5358</v>
      </c>
      <c r="V92" s="1884" t="s">
        <v>91</v>
      </c>
      <c r="W92" s="1884" t="s">
        <v>5359</v>
      </c>
      <c r="X92" s="1884" t="s">
        <v>5360</v>
      </c>
      <c r="Y92" s="1884" t="s">
        <v>5361</v>
      </c>
      <c r="Z92" s="1884" t="s">
        <v>5362</v>
      </c>
      <c r="AA92" s="1884" t="s">
        <v>5363</v>
      </c>
      <c r="AB92" s="1884" t="s">
        <v>91</v>
      </c>
      <c r="AC92" s="1884" t="s">
        <v>91</v>
      </c>
      <c r="AD92" s="1884" t="s">
        <v>91</v>
      </c>
      <c r="AE92" s="1884" t="s">
        <v>91</v>
      </c>
      <c r="AF92" s="1884" t="s">
        <v>91</v>
      </c>
      <c r="AG92" s="1884" t="s">
        <v>5364</v>
      </c>
      <c r="AI92" s="1884" t="s">
        <v>4784</v>
      </c>
      <c r="AJ92" s="1884" t="s">
        <v>91</v>
      </c>
      <c r="AK92" s="1884" t="s">
        <v>5596</v>
      </c>
      <c r="AL92" s="1884" t="s">
        <v>5597</v>
      </c>
      <c r="AM92" s="1884" t="s">
        <v>5598</v>
      </c>
      <c r="AN92" s="1884" t="s">
        <v>5599</v>
      </c>
      <c r="AO92" s="1884" t="s">
        <v>5600</v>
      </c>
      <c r="AP92" s="1884" t="s">
        <v>5601</v>
      </c>
      <c r="AQ92" s="1884" t="s">
        <v>5602</v>
      </c>
      <c r="AR92" s="1884" t="s">
        <v>5603</v>
      </c>
      <c r="AS92" s="1884" t="s">
        <v>91</v>
      </c>
    </row>
    <row r="93" spans="1:45" x14ac:dyDescent="0.3">
      <c r="A93" s="1884" t="s">
        <v>4785</v>
      </c>
      <c r="B93" s="1884" t="s">
        <v>4761</v>
      </c>
      <c r="C93" s="1884" t="s">
        <v>4762</v>
      </c>
      <c r="D93" s="1884" t="s">
        <v>91</v>
      </c>
      <c r="E93" s="1884" t="s">
        <v>91</v>
      </c>
      <c r="F93" s="1884" t="s">
        <v>4763</v>
      </c>
      <c r="G93" s="1884" t="s">
        <v>4652</v>
      </c>
      <c r="H93" s="1884" t="s">
        <v>4786</v>
      </c>
      <c r="I93" s="1884" t="s">
        <v>91</v>
      </c>
      <c r="J93" s="1884" t="s">
        <v>4787</v>
      </c>
      <c r="L93" s="1884" t="s">
        <v>5279</v>
      </c>
      <c r="M93" s="1884" t="s">
        <v>5280</v>
      </c>
      <c r="N93" s="1884" t="s">
        <v>5281</v>
      </c>
      <c r="O93" s="1884" t="s">
        <v>5282</v>
      </c>
      <c r="P93" s="1884" t="s">
        <v>5283</v>
      </c>
      <c r="Q93" s="1884" t="s">
        <v>5284</v>
      </c>
      <c r="R93" s="1884" t="s">
        <v>5285</v>
      </c>
      <c r="S93" s="1884" t="s">
        <v>5286</v>
      </c>
      <c r="T93" s="1884" t="s">
        <v>91</v>
      </c>
      <c r="U93" s="1884" t="s">
        <v>5287</v>
      </c>
      <c r="V93" s="1884" t="s">
        <v>91</v>
      </c>
      <c r="W93" s="1884" t="s">
        <v>5288</v>
      </c>
      <c r="X93" s="1884" t="s">
        <v>5289</v>
      </c>
      <c r="Y93" s="1884" t="s">
        <v>5290</v>
      </c>
      <c r="Z93" s="1884" t="s">
        <v>5291</v>
      </c>
      <c r="AA93" s="1884" t="s">
        <v>5292</v>
      </c>
      <c r="AB93" s="1884" t="s">
        <v>5365</v>
      </c>
      <c r="AC93" s="1884" t="s">
        <v>91</v>
      </c>
      <c r="AD93" s="1884" t="s">
        <v>5294</v>
      </c>
      <c r="AE93" s="1884" t="s">
        <v>5295</v>
      </c>
      <c r="AF93" s="1884" t="s">
        <v>91</v>
      </c>
      <c r="AG93" s="1884" t="s">
        <v>5296</v>
      </c>
      <c r="AI93" s="1884" t="s">
        <v>4787</v>
      </c>
      <c r="AJ93" s="1884" t="s">
        <v>91</v>
      </c>
      <c r="AK93" s="1884" t="s">
        <v>91</v>
      </c>
      <c r="AL93" s="1884" t="s">
        <v>5651</v>
      </c>
      <c r="AM93" s="1884" t="s">
        <v>5583</v>
      </c>
      <c r="AN93" s="1884" t="s">
        <v>5584</v>
      </c>
      <c r="AO93" s="1884" t="s">
        <v>5585</v>
      </c>
      <c r="AP93" s="1884" t="s">
        <v>5586</v>
      </c>
      <c r="AQ93" s="1884" t="s">
        <v>5587</v>
      </c>
      <c r="AR93" s="1884" t="s">
        <v>91</v>
      </c>
      <c r="AS93" s="1884" t="s">
        <v>91</v>
      </c>
    </row>
    <row r="94" spans="1:45" x14ac:dyDescent="0.3">
      <c r="A94" s="1884" t="s">
        <v>4714</v>
      </c>
      <c r="B94" s="1884" t="s">
        <v>4554</v>
      </c>
      <c r="C94" s="1884" t="s">
        <v>4556</v>
      </c>
      <c r="D94" s="1884" t="s">
        <v>4557</v>
      </c>
      <c r="E94" s="1884" t="s">
        <v>91</v>
      </c>
      <c r="F94" s="1884" t="s">
        <v>4588</v>
      </c>
      <c r="G94" s="1884" t="s">
        <v>3472</v>
      </c>
      <c r="H94" s="1884" t="s">
        <v>4788</v>
      </c>
      <c r="I94" s="1884" t="s">
        <v>91</v>
      </c>
      <c r="J94" s="1884" t="s">
        <v>4789</v>
      </c>
      <c r="L94" s="1884" t="s">
        <v>4907</v>
      </c>
      <c r="M94" s="1884" t="s">
        <v>4908</v>
      </c>
      <c r="N94" s="1884" t="s">
        <v>4909</v>
      </c>
      <c r="O94" s="1884" t="s">
        <v>4910</v>
      </c>
      <c r="P94" s="1884" t="s">
        <v>5366</v>
      </c>
      <c r="Q94" s="1884" t="s">
        <v>4912</v>
      </c>
      <c r="R94" s="1884" t="s">
        <v>4913</v>
      </c>
      <c r="S94" s="1884" t="s">
        <v>4914</v>
      </c>
      <c r="T94" s="1884" t="s">
        <v>91</v>
      </c>
      <c r="U94" s="1884" t="s">
        <v>4915</v>
      </c>
      <c r="V94" s="1884" t="s">
        <v>91</v>
      </c>
      <c r="W94" s="1884" t="s">
        <v>5367</v>
      </c>
      <c r="X94" s="1884" t="s">
        <v>4917</v>
      </c>
      <c r="Y94" s="1884" t="s">
        <v>4918</v>
      </c>
      <c r="Z94" s="1884" t="s">
        <v>4919</v>
      </c>
      <c r="AA94" s="1884" t="s">
        <v>4920</v>
      </c>
      <c r="AB94" s="1884" t="s">
        <v>91</v>
      </c>
      <c r="AC94" s="1884" t="s">
        <v>91</v>
      </c>
      <c r="AD94" s="1884" t="s">
        <v>91</v>
      </c>
      <c r="AE94" s="1884" t="s">
        <v>91</v>
      </c>
      <c r="AF94" s="1884" t="s">
        <v>91</v>
      </c>
      <c r="AG94" s="1884" t="s">
        <v>5368</v>
      </c>
      <c r="AI94" s="1884" t="s">
        <v>4789</v>
      </c>
      <c r="AJ94" s="1884" t="s">
        <v>91</v>
      </c>
      <c r="AK94" s="1884" t="s">
        <v>5576</v>
      </c>
      <c r="AL94" s="1884" t="s">
        <v>5577</v>
      </c>
      <c r="AM94" s="1884" t="s">
        <v>5578</v>
      </c>
      <c r="AN94" s="1884" t="s">
        <v>5579</v>
      </c>
      <c r="AO94" s="1884" t="s">
        <v>5580</v>
      </c>
      <c r="AP94" s="1884" t="s">
        <v>4567</v>
      </c>
      <c r="AQ94" s="1884" t="s">
        <v>91</v>
      </c>
      <c r="AR94" s="1884" t="s">
        <v>91</v>
      </c>
      <c r="AS94" s="1884" t="s">
        <v>91</v>
      </c>
    </row>
    <row r="95" spans="1:45" x14ac:dyDescent="0.3">
      <c r="A95" s="1884" t="s">
        <v>4790</v>
      </c>
      <c r="B95" s="1884" t="s">
        <v>4561</v>
      </c>
      <c r="C95" s="1884" t="s">
        <v>4731</v>
      </c>
      <c r="D95" s="1884" t="s">
        <v>4560</v>
      </c>
      <c r="E95" s="1884" t="s">
        <v>91</v>
      </c>
      <c r="F95" s="1884" t="s">
        <v>91</v>
      </c>
      <c r="G95" s="1884" t="s">
        <v>91</v>
      </c>
      <c r="H95" s="1884" t="s">
        <v>91</v>
      </c>
      <c r="I95" s="1884" t="s">
        <v>91</v>
      </c>
      <c r="J95" s="1884" t="s">
        <v>4791</v>
      </c>
      <c r="L95" s="1884" t="s">
        <v>5369</v>
      </c>
      <c r="M95" s="1884" t="s">
        <v>5370</v>
      </c>
      <c r="N95" s="1884" t="s">
        <v>5371</v>
      </c>
      <c r="O95" s="1884" t="s">
        <v>5372</v>
      </c>
      <c r="P95" s="1884" t="s">
        <v>5373</v>
      </c>
      <c r="Q95" s="1884" t="s">
        <v>5374</v>
      </c>
      <c r="R95" s="1884" t="s">
        <v>5375</v>
      </c>
      <c r="S95" s="1884" t="s">
        <v>5376</v>
      </c>
      <c r="T95" s="1884" t="s">
        <v>91</v>
      </c>
      <c r="U95" s="1884" t="s">
        <v>5377</v>
      </c>
      <c r="V95" s="1884" t="s">
        <v>91</v>
      </c>
      <c r="W95" s="1884" t="s">
        <v>5378</v>
      </c>
      <c r="X95" s="1884" t="s">
        <v>5379</v>
      </c>
      <c r="Y95" s="1884" t="s">
        <v>5380</v>
      </c>
      <c r="Z95" s="1884" t="s">
        <v>5381</v>
      </c>
      <c r="AA95" s="1884" t="s">
        <v>5382</v>
      </c>
      <c r="AB95" s="1884" t="s">
        <v>5383</v>
      </c>
      <c r="AC95" s="1884" t="s">
        <v>5384</v>
      </c>
      <c r="AD95" s="1884" t="s">
        <v>91</v>
      </c>
      <c r="AE95" s="1884" t="s">
        <v>91</v>
      </c>
      <c r="AF95" s="1884" t="s">
        <v>91</v>
      </c>
      <c r="AG95" s="1884" t="s">
        <v>5385</v>
      </c>
      <c r="AI95" s="1884" t="s">
        <v>4791</v>
      </c>
      <c r="AJ95" s="1884" t="s">
        <v>91</v>
      </c>
      <c r="AK95" s="1884" t="s">
        <v>5650</v>
      </c>
      <c r="AL95" s="1884" t="s">
        <v>5651</v>
      </c>
      <c r="AM95" s="1884" t="s">
        <v>5583</v>
      </c>
      <c r="AN95" s="1884" t="s">
        <v>5584</v>
      </c>
      <c r="AO95" s="1884" t="s">
        <v>5585</v>
      </c>
      <c r="AP95" s="1884" t="s">
        <v>5586</v>
      </c>
      <c r="AQ95" s="1884" t="s">
        <v>5587</v>
      </c>
      <c r="AR95" s="1884" t="s">
        <v>91</v>
      </c>
      <c r="AS95" s="1884" t="s">
        <v>91</v>
      </c>
    </row>
    <row r="96" spans="1:45" x14ac:dyDescent="0.3">
      <c r="A96" s="1884" t="s">
        <v>4792</v>
      </c>
      <c r="B96" s="1884" t="s">
        <v>4793</v>
      </c>
      <c r="C96" s="1884" t="s">
        <v>4794</v>
      </c>
      <c r="D96" s="1884" t="s">
        <v>91</v>
      </c>
      <c r="E96" s="1884" t="s">
        <v>91</v>
      </c>
      <c r="F96" s="1884" t="s">
        <v>91</v>
      </c>
      <c r="G96" s="1884" t="s">
        <v>91</v>
      </c>
      <c r="H96" s="1884" t="s">
        <v>91</v>
      </c>
      <c r="I96" s="1884" t="s">
        <v>4795</v>
      </c>
      <c r="J96" s="1884" t="s">
        <v>4796</v>
      </c>
      <c r="L96" s="1884" t="s">
        <v>91</v>
      </c>
      <c r="M96" s="1884" t="s">
        <v>5386</v>
      </c>
      <c r="N96" s="1884" t="s">
        <v>5387</v>
      </c>
      <c r="O96" s="1884" t="s">
        <v>5388</v>
      </c>
      <c r="P96" s="1884" t="s">
        <v>91</v>
      </c>
      <c r="Q96" s="1884" t="s">
        <v>5389</v>
      </c>
      <c r="R96" s="1884" t="s">
        <v>5390</v>
      </c>
      <c r="S96" s="1884" t="s">
        <v>5391</v>
      </c>
      <c r="T96" s="1884" t="s">
        <v>91</v>
      </c>
      <c r="U96" s="1884" t="s">
        <v>5392</v>
      </c>
      <c r="V96" s="1884" t="s">
        <v>91</v>
      </c>
      <c r="W96" s="1884" t="s">
        <v>5393</v>
      </c>
      <c r="X96" s="1884" t="s">
        <v>5394</v>
      </c>
      <c r="Y96" s="1884" t="s">
        <v>5395</v>
      </c>
      <c r="Z96" s="1884" t="s">
        <v>5396</v>
      </c>
      <c r="AA96" s="1884" t="s">
        <v>5397</v>
      </c>
      <c r="AB96" s="1884" t="s">
        <v>91</v>
      </c>
      <c r="AC96" s="1884" t="s">
        <v>91</v>
      </c>
      <c r="AD96" s="1884" t="s">
        <v>91</v>
      </c>
      <c r="AE96" s="1884" t="s">
        <v>91</v>
      </c>
      <c r="AF96" s="1884" t="s">
        <v>91</v>
      </c>
      <c r="AG96" s="1884" t="s">
        <v>5398</v>
      </c>
      <c r="AI96" s="1884" t="s">
        <v>4796</v>
      </c>
      <c r="AJ96" s="1884" t="s">
        <v>91</v>
      </c>
      <c r="AK96" s="1884" t="s">
        <v>91</v>
      </c>
      <c r="AL96" s="1884" t="s">
        <v>5662</v>
      </c>
      <c r="AM96" s="1884" t="s">
        <v>5663</v>
      </c>
      <c r="AN96" s="1884" t="s">
        <v>5664</v>
      </c>
      <c r="AO96" s="1884" t="s">
        <v>5665</v>
      </c>
      <c r="AP96" s="1884" t="s">
        <v>5666</v>
      </c>
      <c r="AQ96" s="1884" t="s">
        <v>91</v>
      </c>
      <c r="AR96" s="1884" t="s">
        <v>91</v>
      </c>
      <c r="AS96" s="1884" t="s">
        <v>91</v>
      </c>
    </row>
    <row r="97" spans="1:45" x14ac:dyDescent="0.3">
      <c r="A97" s="1884" t="s">
        <v>4569</v>
      </c>
      <c r="B97" s="1884" t="s">
        <v>4570</v>
      </c>
      <c r="C97" s="1884" t="s">
        <v>4571</v>
      </c>
      <c r="D97" s="1884" t="s">
        <v>4557</v>
      </c>
      <c r="E97" s="1884" t="s">
        <v>91</v>
      </c>
      <c r="F97" s="1884" t="s">
        <v>4572</v>
      </c>
      <c r="G97" s="1884" t="s">
        <v>3472</v>
      </c>
      <c r="H97" s="1884" t="s">
        <v>4797</v>
      </c>
      <c r="I97" s="1884" t="s">
        <v>91</v>
      </c>
      <c r="J97" s="1884" t="s">
        <v>4798</v>
      </c>
      <c r="L97" s="1884" t="s">
        <v>5350</v>
      </c>
      <c r="M97" s="1884" t="s">
        <v>5351</v>
      </c>
      <c r="N97" s="1884" t="s">
        <v>5352</v>
      </c>
      <c r="O97" s="1884" t="s">
        <v>5353</v>
      </c>
      <c r="P97" s="1884" t="s">
        <v>5354</v>
      </c>
      <c r="Q97" s="1884" t="s">
        <v>5355</v>
      </c>
      <c r="R97" s="1884" t="s">
        <v>5356</v>
      </c>
      <c r="S97" s="1884" t="s">
        <v>5357</v>
      </c>
      <c r="T97" s="1884" t="s">
        <v>91</v>
      </c>
      <c r="U97" s="1884" t="s">
        <v>5358</v>
      </c>
      <c r="V97" s="1884" t="s">
        <v>91</v>
      </c>
      <c r="W97" s="1884" t="s">
        <v>5359</v>
      </c>
      <c r="X97" s="1884" t="s">
        <v>5360</v>
      </c>
      <c r="Y97" s="1884" t="s">
        <v>5361</v>
      </c>
      <c r="Z97" s="1884" t="s">
        <v>5362</v>
      </c>
      <c r="AA97" s="1884" t="s">
        <v>5363</v>
      </c>
      <c r="AB97" s="1884" t="s">
        <v>91</v>
      </c>
      <c r="AC97" s="1884" t="s">
        <v>91</v>
      </c>
      <c r="AD97" s="1884" t="s">
        <v>91</v>
      </c>
      <c r="AE97" s="1884" t="s">
        <v>91</v>
      </c>
      <c r="AF97" s="1884" t="s">
        <v>91</v>
      </c>
      <c r="AG97" s="1884" t="s">
        <v>5364</v>
      </c>
      <c r="AI97" s="1884" t="s">
        <v>4798</v>
      </c>
      <c r="AJ97" s="1884" t="s">
        <v>91</v>
      </c>
      <c r="AK97" s="1884" t="s">
        <v>5596</v>
      </c>
      <c r="AL97" s="1884" t="s">
        <v>5597</v>
      </c>
      <c r="AM97" s="1884" t="s">
        <v>5598</v>
      </c>
      <c r="AN97" s="1884" t="s">
        <v>5599</v>
      </c>
      <c r="AO97" s="1884" t="s">
        <v>5600</v>
      </c>
      <c r="AP97" s="1884" t="s">
        <v>5601</v>
      </c>
      <c r="AQ97" s="1884" t="s">
        <v>5602</v>
      </c>
      <c r="AR97" s="1884" t="s">
        <v>5603</v>
      </c>
      <c r="AS97" s="1884" t="s">
        <v>91</v>
      </c>
    </row>
    <row r="98" spans="1:45" x14ac:dyDescent="0.3">
      <c r="A98" s="1884" t="s">
        <v>4714</v>
      </c>
      <c r="B98" s="1884" t="s">
        <v>4554</v>
      </c>
      <c r="C98" s="1884" t="s">
        <v>4556</v>
      </c>
      <c r="D98" s="1884" t="s">
        <v>4557</v>
      </c>
      <c r="E98" s="1884" t="s">
        <v>91</v>
      </c>
      <c r="F98" s="1884" t="s">
        <v>4588</v>
      </c>
      <c r="G98" s="1884" t="s">
        <v>3472</v>
      </c>
      <c r="H98" s="1884" t="s">
        <v>4799</v>
      </c>
      <c r="I98" s="1884" t="s">
        <v>91</v>
      </c>
      <c r="J98" s="1884" t="s">
        <v>4800</v>
      </c>
      <c r="L98" s="1884" t="s">
        <v>4907</v>
      </c>
      <c r="M98" s="1884" t="s">
        <v>4908</v>
      </c>
      <c r="N98" s="1884" t="s">
        <v>4909</v>
      </c>
      <c r="O98" s="1884" t="s">
        <v>4910</v>
      </c>
      <c r="P98" s="1884" t="s">
        <v>5366</v>
      </c>
      <c r="Q98" s="1884" t="s">
        <v>4912</v>
      </c>
      <c r="R98" s="1884" t="s">
        <v>4913</v>
      </c>
      <c r="S98" s="1884" t="s">
        <v>4914</v>
      </c>
      <c r="T98" s="1884" t="s">
        <v>91</v>
      </c>
      <c r="U98" s="1884" t="s">
        <v>4915</v>
      </c>
      <c r="V98" s="1884" t="s">
        <v>91</v>
      </c>
      <c r="W98" s="1884" t="s">
        <v>5399</v>
      </c>
      <c r="X98" s="1884" t="s">
        <v>4917</v>
      </c>
      <c r="Y98" s="1884" t="s">
        <v>4918</v>
      </c>
      <c r="Z98" s="1884" t="s">
        <v>4919</v>
      </c>
      <c r="AA98" s="1884" t="s">
        <v>4920</v>
      </c>
      <c r="AB98" s="1884" t="s">
        <v>91</v>
      </c>
      <c r="AC98" s="1884" t="s">
        <v>91</v>
      </c>
      <c r="AD98" s="1884" t="s">
        <v>91</v>
      </c>
      <c r="AE98" s="1884" t="s">
        <v>91</v>
      </c>
      <c r="AF98" s="1884" t="s">
        <v>4953</v>
      </c>
      <c r="AG98" s="1884" t="s">
        <v>5349</v>
      </c>
      <c r="AI98" s="1884" t="s">
        <v>4800</v>
      </c>
      <c r="AJ98" s="1884" t="s">
        <v>91</v>
      </c>
      <c r="AK98" s="1884" t="s">
        <v>5576</v>
      </c>
      <c r="AL98" s="1884" t="s">
        <v>5577</v>
      </c>
      <c r="AM98" s="1884" t="s">
        <v>5578</v>
      </c>
      <c r="AN98" s="1884" t="s">
        <v>5579</v>
      </c>
      <c r="AO98" s="1884" t="s">
        <v>5580</v>
      </c>
      <c r="AP98" s="1884" t="s">
        <v>4567</v>
      </c>
      <c r="AQ98" s="1884" t="s">
        <v>91</v>
      </c>
      <c r="AR98" s="1884" t="s">
        <v>91</v>
      </c>
      <c r="AS98" s="1884" t="s">
        <v>91</v>
      </c>
    </row>
    <row r="99" spans="1:45" x14ac:dyDescent="0.3">
      <c r="A99" s="1884" t="s">
        <v>4569</v>
      </c>
      <c r="B99" s="1884" t="s">
        <v>4570</v>
      </c>
      <c r="C99" s="1884" t="s">
        <v>4571</v>
      </c>
      <c r="D99" s="1884" t="s">
        <v>4557</v>
      </c>
      <c r="E99" s="1884" t="s">
        <v>91</v>
      </c>
      <c r="F99" s="1884" t="s">
        <v>4572</v>
      </c>
      <c r="G99" s="1884" t="s">
        <v>3472</v>
      </c>
      <c r="H99" s="1884" t="s">
        <v>4801</v>
      </c>
      <c r="I99" s="1884" t="s">
        <v>91</v>
      </c>
      <c r="J99" s="1884" t="s">
        <v>4802</v>
      </c>
      <c r="L99" s="1884" t="s">
        <v>5350</v>
      </c>
      <c r="M99" s="1884" t="s">
        <v>5351</v>
      </c>
      <c r="N99" s="1884" t="s">
        <v>5352</v>
      </c>
      <c r="O99" s="1884" t="s">
        <v>5353</v>
      </c>
      <c r="P99" s="1884" t="s">
        <v>5354</v>
      </c>
      <c r="Q99" s="1884" t="s">
        <v>5355</v>
      </c>
      <c r="R99" s="1884" t="s">
        <v>5356</v>
      </c>
      <c r="S99" s="1884" t="s">
        <v>5357</v>
      </c>
      <c r="T99" s="1884" t="s">
        <v>91</v>
      </c>
      <c r="U99" s="1884" t="s">
        <v>5358</v>
      </c>
      <c r="V99" s="1884" t="s">
        <v>91</v>
      </c>
      <c r="W99" s="1884" t="s">
        <v>5359</v>
      </c>
      <c r="X99" s="1884" t="s">
        <v>5360</v>
      </c>
      <c r="Y99" s="1884" t="s">
        <v>5361</v>
      </c>
      <c r="Z99" s="1884" t="s">
        <v>5362</v>
      </c>
      <c r="AA99" s="1884" t="s">
        <v>5363</v>
      </c>
      <c r="AB99" s="1884" t="s">
        <v>91</v>
      </c>
      <c r="AC99" s="1884" t="s">
        <v>91</v>
      </c>
      <c r="AD99" s="1884" t="s">
        <v>91</v>
      </c>
      <c r="AE99" s="1884" t="s">
        <v>91</v>
      </c>
      <c r="AF99" s="1884" t="s">
        <v>91</v>
      </c>
      <c r="AG99" s="1884" t="s">
        <v>5364</v>
      </c>
      <c r="AI99" s="1884" t="s">
        <v>4802</v>
      </c>
      <c r="AJ99" s="1884" t="s">
        <v>91</v>
      </c>
      <c r="AK99" s="1884" t="s">
        <v>5596</v>
      </c>
      <c r="AL99" s="1884" t="s">
        <v>5597</v>
      </c>
      <c r="AM99" s="1884" t="s">
        <v>5598</v>
      </c>
      <c r="AN99" s="1884" t="s">
        <v>5599</v>
      </c>
      <c r="AO99" s="1884" t="s">
        <v>5600</v>
      </c>
      <c r="AP99" s="1884" t="s">
        <v>5601</v>
      </c>
      <c r="AQ99" s="1884" t="s">
        <v>5602</v>
      </c>
      <c r="AR99" s="1884" t="s">
        <v>5603</v>
      </c>
      <c r="AS99" s="1884" t="s">
        <v>91</v>
      </c>
    </row>
    <row r="100" spans="1:45" x14ac:dyDescent="0.3">
      <c r="A100" s="1884" t="s">
        <v>4803</v>
      </c>
      <c r="B100" s="1884" t="s">
        <v>4570</v>
      </c>
      <c r="C100" s="1884" t="s">
        <v>4804</v>
      </c>
      <c r="D100" s="1884" t="s">
        <v>4557</v>
      </c>
      <c r="E100" s="1884" t="s">
        <v>91</v>
      </c>
      <c r="F100" s="1884" t="s">
        <v>91</v>
      </c>
      <c r="G100" s="1884" t="s">
        <v>91</v>
      </c>
      <c r="H100" s="1884" t="s">
        <v>91</v>
      </c>
      <c r="I100" s="1884" t="s">
        <v>91</v>
      </c>
      <c r="J100" s="1884" t="s">
        <v>3629</v>
      </c>
      <c r="L100" s="1884" t="s">
        <v>4955</v>
      </c>
      <c r="M100" s="1884" t="s">
        <v>4956</v>
      </c>
      <c r="N100" s="1884" t="s">
        <v>4957</v>
      </c>
      <c r="O100" s="1884" t="s">
        <v>4958</v>
      </c>
      <c r="P100" s="1884" t="s">
        <v>91</v>
      </c>
      <c r="Q100" s="1884" t="s">
        <v>4976</v>
      </c>
      <c r="R100" s="1884" t="s">
        <v>4977</v>
      </c>
      <c r="S100" s="1884" t="s">
        <v>4978</v>
      </c>
      <c r="T100" s="1884" t="s">
        <v>91</v>
      </c>
      <c r="U100" s="1884" t="s">
        <v>4963</v>
      </c>
      <c r="V100" s="1884" t="s">
        <v>91</v>
      </c>
      <c r="W100" s="1884" t="s">
        <v>4964</v>
      </c>
      <c r="X100" s="1884" t="s">
        <v>4965</v>
      </c>
      <c r="Y100" s="1884" t="s">
        <v>4979</v>
      </c>
      <c r="Z100" s="1884" t="s">
        <v>4980</v>
      </c>
      <c r="AA100" s="1884" t="s">
        <v>4981</v>
      </c>
      <c r="AB100" s="1884" t="s">
        <v>4982</v>
      </c>
      <c r="AC100" s="1884" t="s">
        <v>4983</v>
      </c>
      <c r="AD100" s="1884" t="s">
        <v>91</v>
      </c>
      <c r="AE100" s="1884" t="s">
        <v>91</v>
      </c>
      <c r="AF100" s="1884" t="s">
        <v>91</v>
      </c>
      <c r="AG100" s="1884" t="s">
        <v>4970</v>
      </c>
      <c r="AI100" s="1884" t="s">
        <v>3629</v>
      </c>
      <c r="AJ100" s="1884" t="s">
        <v>91</v>
      </c>
      <c r="AK100" s="1884" t="s">
        <v>5596</v>
      </c>
      <c r="AL100" s="1884" t="s">
        <v>5597</v>
      </c>
      <c r="AM100" s="1884" t="s">
        <v>5598</v>
      </c>
      <c r="AN100" s="1884" t="s">
        <v>5599</v>
      </c>
      <c r="AO100" s="1884" t="s">
        <v>5600</v>
      </c>
      <c r="AP100" s="1884" t="s">
        <v>5601</v>
      </c>
      <c r="AQ100" s="1884" t="s">
        <v>91</v>
      </c>
      <c r="AR100" s="1884" t="s">
        <v>5603</v>
      </c>
      <c r="AS100" s="1884" t="s">
        <v>91</v>
      </c>
    </row>
    <row r="101" spans="1:45" x14ac:dyDescent="0.3">
      <c r="A101" s="1884" t="s">
        <v>4805</v>
      </c>
      <c r="B101" s="1884" t="s">
        <v>4570</v>
      </c>
      <c r="C101" s="1884" t="s">
        <v>4614</v>
      </c>
      <c r="D101" s="1884" t="s">
        <v>4557</v>
      </c>
      <c r="E101" s="1884" t="s">
        <v>4806</v>
      </c>
      <c r="F101" s="1884" t="s">
        <v>91</v>
      </c>
      <c r="G101" s="1884" t="s">
        <v>91</v>
      </c>
      <c r="H101" s="1884" t="s">
        <v>91</v>
      </c>
      <c r="I101" s="1884" t="s">
        <v>91</v>
      </c>
      <c r="J101" s="1884" t="s">
        <v>4807</v>
      </c>
      <c r="L101" s="1884" t="s">
        <v>5400</v>
      </c>
      <c r="M101" s="1884" t="s">
        <v>5401</v>
      </c>
      <c r="N101" s="1884" t="s">
        <v>5402</v>
      </c>
      <c r="O101" s="1884" t="s">
        <v>5403</v>
      </c>
      <c r="P101" s="1884" t="s">
        <v>91</v>
      </c>
      <c r="Q101" s="1884" t="s">
        <v>5404</v>
      </c>
      <c r="R101" s="1884" t="s">
        <v>5405</v>
      </c>
      <c r="S101" s="1884" t="s">
        <v>5406</v>
      </c>
      <c r="T101" s="1884" t="s">
        <v>91</v>
      </c>
      <c r="U101" s="1884" t="s">
        <v>5407</v>
      </c>
      <c r="V101" s="1884" t="s">
        <v>91</v>
      </c>
      <c r="W101" s="1884" t="s">
        <v>5408</v>
      </c>
      <c r="X101" s="1884" t="s">
        <v>5409</v>
      </c>
      <c r="Y101" s="1884" t="s">
        <v>5410</v>
      </c>
      <c r="Z101" s="1884" t="s">
        <v>5411</v>
      </c>
      <c r="AA101" s="1884" t="s">
        <v>5412</v>
      </c>
      <c r="AB101" s="1884" t="s">
        <v>91</v>
      </c>
      <c r="AC101" s="1884" t="s">
        <v>91</v>
      </c>
      <c r="AD101" s="1884" t="s">
        <v>91</v>
      </c>
      <c r="AE101" s="1884" t="s">
        <v>91</v>
      </c>
      <c r="AF101" s="1884" t="s">
        <v>4953</v>
      </c>
      <c r="AG101" s="1884" t="s">
        <v>5413</v>
      </c>
      <c r="AI101" s="1884" t="s">
        <v>4807</v>
      </c>
      <c r="AJ101" s="1884" t="s">
        <v>91</v>
      </c>
      <c r="AK101" s="1884" t="s">
        <v>5596</v>
      </c>
      <c r="AL101" s="1884" t="s">
        <v>5597</v>
      </c>
      <c r="AM101" s="1884" t="s">
        <v>5598</v>
      </c>
      <c r="AN101" s="1884" t="s">
        <v>5599</v>
      </c>
      <c r="AO101" s="1884" t="s">
        <v>5600</v>
      </c>
      <c r="AP101" s="1884" t="s">
        <v>5601</v>
      </c>
      <c r="AQ101" s="1884" t="s">
        <v>5667</v>
      </c>
      <c r="AR101" s="1884" t="s">
        <v>91</v>
      </c>
      <c r="AS101" s="1884" t="s">
        <v>91</v>
      </c>
    </row>
    <row r="102" spans="1:45" x14ac:dyDescent="0.3">
      <c r="A102" s="1884" t="s">
        <v>4808</v>
      </c>
      <c r="B102" s="1884" t="s">
        <v>4554</v>
      </c>
      <c r="C102" s="1884" t="s">
        <v>4557</v>
      </c>
      <c r="D102" s="1884" t="s">
        <v>91</v>
      </c>
      <c r="E102" s="1884" t="s">
        <v>91</v>
      </c>
      <c r="F102" s="1884" t="s">
        <v>4588</v>
      </c>
      <c r="G102" s="1884" t="s">
        <v>3223</v>
      </c>
      <c r="H102" s="1884" t="s">
        <v>4809</v>
      </c>
      <c r="I102" s="1884" t="s">
        <v>91</v>
      </c>
      <c r="J102" s="1884" t="s">
        <v>4810</v>
      </c>
      <c r="L102" s="1884" t="s">
        <v>4907</v>
      </c>
      <c r="M102" s="1884" t="s">
        <v>4908</v>
      </c>
      <c r="N102" s="1884" t="s">
        <v>4909</v>
      </c>
      <c r="O102" s="1884" t="s">
        <v>4910</v>
      </c>
      <c r="P102" s="1884" t="s">
        <v>4911</v>
      </c>
      <c r="Q102" s="1884" t="s">
        <v>4912</v>
      </c>
      <c r="R102" s="1884" t="s">
        <v>4913</v>
      </c>
      <c r="S102" s="1884" t="s">
        <v>5414</v>
      </c>
      <c r="T102" s="1884" t="s">
        <v>91</v>
      </c>
      <c r="U102" s="1884" t="s">
        <v>4915</v>
      </c>
      <c r="V102" s="1884" t="s">
        <v>91</v>
      </c>
      <c r="W102" s="1884" t="s">
        <v>4984</v>
      </c>
      <c r="X102" s="1884" t="s">
        <v>4917</v>
      </c>
      <c r="Y102" s="1884" t="s">
        <v>4918</v>
      </c>
      <c r="Z102" s="1884" t="s">
        <v>4919</v>
      </c>
      <c r="AA102" s="1884" t="s">
        <v>4920</v>
      </c>
      <c r="AB102" s="1884" t="s">
        <v>91</v>
      </c>
      <c r="AC102" s="1884" t="s">
        <v>4922</v>
      </c>
      <c r="AD102" s="1884" t="s">
        <v>91</v>
      </c>
      <c r="AE102" s="1884" t="s">
        <v>91</v>
      </c>
      <c r="AF102" s="1884" t="s">
        <v>91</v>
      </c>
      <c r="AG102" s="1884" t="s">
        <v>4923</v>
      </c>
      <c r="AI102" s="1884" t="s">
        <v>4810</v>
      </c>
      <c r="AJ102" s="1884" t="s">
        <v>91</v>
      </c>
      <c r="AK102" s="1884" t="s">
        <v>5576</v>
      </c>
      <c r="AL102" s="1884" t="s">
        <v>5577</v>
      </c>
      <c r="AM102" s="1884" t="s">
        <v>5578</v>
      </c>
      <c r="AN102" s="1884" t="s">
        <v>5579</v>
      </c>
      <c r="AO102" s="1884" t="s">
        <v>5580</v>
      </c>
      <c r="AP102" s="1884" t="s">
        <v>4567</v>
      </c>
      <c r="AQ102" s="1884" t="s">
        <v>5617</v>
      </c>
      <c r="AR102" s="1884" t="s">
        <v>5618</v>
      </c>
      <c r="AS102" s="1884" t="s">
        <v>91</v>
      </c>
    </row>
    <row r="103" spans="1:45" x14ac:dyDescent="0.3">
      <c r="A103" s="1884" t="s">
        <v>4569</v>
      </c>
      <c r="B103" s="1884" t="s">
        <v>4570</v>
      </c>
      <c r="C103" s="1884" t="s">
        <v>4571</v>
      </c>
      <c r="D103" s="1884" t="s">
        <v>4557</v>
      </c>
      <c r="E103" s="1884" t="s">
        <v>91</v>
      </c>
      <c r="F103" s="1884" t="s">
        <v>4572</v>
      </c>
      <c r="G103" s="1884" t="s">
        <v>3472</v>
      </c>
      <c r="H103" s="1884" t="s">
        <v>4811</v>
      </c>
      <c r="I103" s="1884" t="s">
        <v>91</v>
      </c>
      <c r="J103" s="1884" t="s">
        <v>4812</v>
      </c>
      <c r="L103" s="1884" t="s">
        <v>5350</v>
      </c>
      <c r="M103" s="1884" t="s">
        <v>5351</v>
      </c>
      <c r="N103" s="1884" t="s">
        <v>5352</v>
      </c>
      <c r="O103" s="1884" t="s">
        <v>5353</v>
      </c>
      <c r="P103" s="1884" t="s">
        <v>5354</v>
      </c>
      <c r="Q103" s="1884" t="s">
        <v>5355</v>
      </c>
      <c r="R103" s="1884" t="s">
        <v>5356</v>
      </c>
      <c r="S103" s="1884" t="s">
        <v>5357</v>
      </c>
      <c r="T103" s="1884" t="s">
        <v>91</v>
      </c>
      <c r="U103" s="1884" t="s">
        <v>5358</v>
      </c>
      <c r="V103" s="1884" t="s">
        <v>91</v>
      </c>
      <c r="W103" s="1884" t="s">
        <v>5359</v>
      </c>
      <c r="X103" s="1884" t="s">
        <v>5360</v>
      </c>
      <c r="Y103" s="1884" t="s">
        <v>5361</v>
      </c>
      <c r="Z103" s="1884" t="s">
        <v>5362</v>
      </c>
      <c r="AA103" s="1884" t="s">
        <v>5363</v>
      </c>
      <c r="AB103" s="1884" t="s">
        <v>91</v>
      </c>
      <c r="AC103" s="1884" t="s">
        <v>91</v>
      </c>
      <c r="AD103" s="1884" t="s">
        <v>91</v>
      </c>
      <c r="AE103" s="1884" t="s">
        <v>91</v>
      </c>
      <c r="AF103" s="1884" t="s">
        <v>91</v>
      </c>
      <c r="AG103" s="1884" t="s">
        <v>5364</v>
      </c>
      <c r="AI103" s="1884" t="s">
        <v>4812</v>
      </c>
      <c r="AJ103" s="1884" t="s">
        <v>91</v>
      </c>
      <c r="AK103" s="1884" t="s">
        <v>5596</v>
      </c>
      <c r="AL103" s="1884" t="s">
        <v>5597</v>
      </c>
      <c r="AM103" s="1884" t="s">
        <v>5598</v>
      </c>
      <c r="AN103" s="1884" t="s">
        <v>5599</v>
      </c>
      <c r="AO103" s="1884" t="s">
        <v>5600</v>
      </c>
      <c r="AP103" s="1884" t="s">
        <v>5601</v>
      </c>
      <c r="AQ103" s="1884" t="s">
        <v>5602</v>
      </c>
      <c r="AR103" s="1884" t="s">
        <v>5603</v>
      </c>
      <c r="AS103" s="1884" t="s">
        <v>91</v>
      </c>
    </row>
    <row r="104" spans="1:45" x14ac:dyDescent="0.3">
      <c r="A104" s="1884" t="s">
        <v>4569</v>
      </c>
      <c r="B104" s="1884" t="s">
        <v>4570</v>
      </c>
      <c r="C104" s="1884" t="s">
        <v>4571</v>
      </c>
      <c r="D104" s="1884" t="s">
        <v>4557</v>
      </c>
      <c r="E104" s="1884" t="s">
        <v>91</v>
      </c>
      <c r="F104" s="1884" t="s">
        <v>4572</v>
      </c>
      <c r="G104" s="1884" t="s">
        <v>3472</v>
      </c>
      <c r="H104" s="1884" t="s">
        <v>4661</v>
      </c>
      <c r="I104" s="1884" t="s">
        <v>91</v>
      </c>
      <c r="J104" s="1884" t="s">
        <v>4813</v>
      </c>
      <c r="L104" s="1884" t="s">
        <v>5350</v>
      </c>
      <c r="M104" s="1884" t="s">
        <v>5351</v>
      </c>
      <c r="N104" s="1884" t="s">
        <v>5352</v>
      </c>
      <c r="O104" s="1884" t="s">
        <v>5353</v>
      </c>
      <c r="P104" s="1884" t="s">
        <v>5354</v>
      </c>
      <c r="Q104" s="1884" t="s">
        <v>5355</v>
      </c>
      <c r="R104" s="1884" t="s">
        <v>5356</v>
      </c>
      <c r="S104" s="1884" t="s">
        <v>5357</v>
      </c>
      <c r="T104" s="1884" t="s">
        <v>91</v>
      </c>
      <c r="U104" s="1884" t="s">
        <v>5358</v>
      </c>
      <c r="V104" s="1884" t="s">
        <v>91</v>
      </c>
      <c r="W104" s="1884" t="s">
        <v>5359</v>
      </c>
      <c r="X104" s="1884" t="s">
        <v>5360</v>
      </c>
      <c r="Y104" s="1884" t="s">
        <v>5361</v>
      </c>
      <c r="Z104" s="1884" t="s">
        <v>5362</v>
      </c>
      <c r="AA104" s="1884" t="s">
        <v>5363</v>
      </c>
      <c r="AB104" s="1884" t="s">
        <v>91</v>
      </c>
      <c r="AC104" s="1884" t="s">
        <v>91</v>
      </c>
      <c r="AD104" s="1884" t="s">
        <v>91</v>
      </c>
      <c r="AE104" s="1884" t="s">
        <v>91</v>
      </c>
      <c r="AF104" s="1884" t="s">
        <v>91</v>
      </c>
      <c r="AG104" s="1884" t="s">
        <v>5364</v>
      </c>
      <c r="AI104" s="1884" t="s">
        <v>4813</v>
      </c>
      <c r="AJ104" s="1884" t="s">
        <v>91</v>
      </c>
      <c r="AK104" s="1884" t="s">
        <v>5596</v>
      </c>
      <c r="AL104" s="1884" t="s">
        <v>5597</v>
      </c>
      <c r="AM104" s="1884" t="s">
        <v>5598</v>
      </c>
      <c r="AN104" s="1884" t="s">
        <v>5599</v>
      </c>
      <c r="AO104" s="1884" t="s">
        <v>5600</v>
      </c>
      <c r="AP104" s="1884" t="s">
        <v>5601</v>
      </c>
      <c r="AQ104" s="1884" t="s">
        <v>5602</v>
      </c>
      <c r="AR104" s="1884" t="s">
        <v>5603</v>
      </c>
      <c r="AS104" s="1884" t="s">
        <v>91</v>
      </c>
    </row>
    <row r="105" spans="1:45" x14ac:dyDescent="0.3">
      <c r="A105" s="1884" t="s">
        <v>4569</v>
      </c>
      <c r="B105" s="1884" t="s">
        <v>4570</v>
      </c>
      <c r="C105" s="1884" t="s">
        <v>4571</v>
      </c>
      <c r="D105" s="1884" t="s">
        <v>4557</v>
      </c>
      <c r="E105" s="1884" t="s">
        <v>91</v>
      </c>
      <c r="F105" s="1884" t="s">
        <v>4572</v>
      </c>
      <c r="G105" s="1884" t="s">
        <v>3472</v>
      </c>
      <c r="H105" s="1884" t="s">
        <v>4814</v>
      </c>
      <c r="I105" s="1884" t="s">
        <v>91</v>
      </c>
      <c r="J105" s="1884" t="s">
        <v>4815</v>
      </c>
      <c r="L105" s="1884" t="s">
        <v>5350</v>
      </c>
      <c r="M105" s="1884" t="s">
        <v>5351</v>
      </c>
      <c r="N105" s="1884" t="s">
        <v>5352</v>
      </c>
      <c r="O105" s="1884" t="s">
        <v>5353</v>
      </c>
      <c r="P105" s="1884" t="s">
        <v>5354</v>
      </c>
      <c r="Q105" s="1884" t="s">
        <v>5355</v>
      </c>
      <c r="R105" s="1884" t="s">
        <v>5356</v>
      </c>
      <c r="S105" s="1884" t="s">
        <v>5357</v>
      </c>
      <c r="T105" s="1884" t="s">
        <v>91</v>
      </c>
      <c r="U105" s="1884" t="s">
        <v>5358</v>
      </c>
      <c r="V105" s="1884" t="s">
        <v>91</v>
      </c>
      <c r="W105" s="1884" t="s">
        <v>5359</v>
      </c>
      <c r="X105" s="1884" t="s">
        <v>5360</v>
      </c>
      <c r="Y105" s="1884" t="s">
        <v>5361</v>
      </c>
      <c r="Z105" s="1884" t="s">
        <v>5362</v>
      </c>
      <c r="AA105" s="1884" t="s">
        <v>5363</v>
      </c>
      <c r="AB105" s="1884" t="s">
        <v>91</v>
      </c>
      <c r="AC105" s="1884" t="s">
        <v>91</v>
      </c>
      <c r="AD105" s="1884" t="s">
        <v>91</v>
      </c>
      <c r="AE105" s="1884" t="s">
        <v>91</v>
      </c>
      <c r="AF105" s="1884" t="s">
        <v>91</v>
      </c>
      <c r="AG105" s="1884" t="s">
        <v>5364</v>
      </c>
      <c r="AI105" s="1884" t="s">
        <v>4815</v>
      </c>
      <c r="AJ105" s="1884" t="s">
        <v>91</v>
      </c>
      <c r="AK105" s="1884" t="s">
        <v>5596</v>
      </c>
      <c r="AL105" s="1884" t="s">
        <v>5597</v>
      </c>
      <c r="AM105" s="1884" t="s">
        <v>5598</v>
      </c>
      <c r="AN105" s="1884" t="s">
        <v>5599</v>
      </c>
      <c r="AO105" s="1884" t="s">
        <v>5600</v>
      </c>
      <c r="AP105" s="1884" t="s">
        <v>5601</v>
      </c>
      <c r="AQ105" s="1884" t="s">
        <v>5602</v>
      </c>
      <c r="AR105" s="1884" t="s">
        <v>5603</v>
      </c>
      <c r="AS105" s="1884" t="s">
        <v>91</v>
      </c>
    </row>
    <row r="106" spans="1:45" x14ac:dyDescent="0.3">
      <c r="A106" s="1884" t="s">
        <v>4816</v>
      </c>
      <c r="B106" s="1884" t="s">
        <v>4606</v>
      </c>
      <c r="C106" s="1884" t="s">
        <v>4570</v>
      </c>
      <c r="D106" s="1884" t="s">
        <v>4557</v>
      </c>
      <c r="E106" s="1884" t="s">
        <v>4606</v>
      </c>
      <c r="F106" s="1884" t="s">
        <v>91</v>
      </c>
      <c r="G106" s="1884" t="s">
        <v>91</v>
      </c>
      <c r="H106" s="1884" t="s">
        <v>91</v>
      </c>
      <c r="I106" s="1884" t="s">
        <v>91</v>
      </c>
      <c r="J106" s="1884" t="s">
        <v>4817</v>
      </c>
      <c r="L106" s="1884" t="s">
        <v>4955</v>
      </c>
      <c r="M106" s="1884" t="s">
        <v>4956</v>
      </c>
      <c r="N106" s="1884" t="s">
        <v>4957</v>
      </c>
      <c r="O106" s="1884" t="s">
        <v>4958</v>
      </c>
      <c r="P106" s="1884" t="s">
        <v>91</v>
      </c>
      <c r="Q106" s="1884" t="s">
        <v>4960</v>
      </c>
      <c r="R106" s="1884" t="s">
        <v>4961</v>
      </c>
      <c r="S106" s="1884" t="s">
        <v>4962</v>
      </c>
      <c r="T106" s="1884" t="s">
        <v>91</v>
      </c>
      <c r="U106" s="1884" t="s">
        <v>4963</v>
      </c>
      <c r="V106" s="1884" t="s">
        <v>91</v>
      </c>
      <c r="W106" s="1884" t="s">
        <v>4964</v>
      </c>
      <c r="X106" s="1884" t="s">
        <v>4965</v>
      </c>
      <c r="Y106" s="1884" t="s">
        <v>4966</v>
      </c>
      <c r="Z106" s="1884" t="s">
        <v>4967</v>
      </c>
      <c r="AA106" s="1884" t="s">
        <v>4968</v>
      </c>
      <c r="AB106" s="1884" t="s">
        <v>5046</v>
      </c>
      <c r="AC106" s="1884" t="s">
        <v>91</v>
      </c>
      <c r="AD106" s="1884" t="s">
        <v>91</v>
      </c>
      <c r="AE106" s="1884" t="s">
        <v>91</v>
      </c>
      <c r="AF106" s="1884" t="s">
        <v>91</v>
      </c>
      <c r="AG106" s="1884" t="s">
        <v>4970</v>
      </c>
      <c r="AI106" s="1884" t="s">
        <v>4817</v>
      </c>
      <c r="AJ106" s="1884" t="s">
        <v>91</v>
      </c>
      <c r="AK106" s="1884" t="s">
        <v>5596</v>
      </c>
      <c r="AL106" s="1884" t="s">
        <v>5597</v>
      </c>
      <c r="AM106" s="1884" t="s">
        <v>5598</v>
      </c>
      <c r="AN106" s="1884" t="s">
        <v>5599</v>
      </c>
      <c r="AO106" s="1884" t="s">
        <v>5600</v>
      </c>
      <c r="AP106" s="1884" t="s">
        <v>5601</v>
      </c>
      <c r="AQ106" s="1884" t="s">
        <v>5602</v>
      </c>
      <c r="AR106" s="1884" t="s">
        <v>5603</v>
      </c>
      <c r="AS106" s="1884" t="s">
        <v>91</v>
      </c>
    </row>
    <row r="107" spans="1:45" x14ac:dyDescent="0.3">
      <c r="A107" s="1884" t="s">
        <v>4818</v>
      </c>
      <c r="B107" s="1884" t="s">
        <v>4554</v>
      </c>
      <c r="C107" s="1884" t="s">
        <v>4557</v>
      </c>
      <c r="D107" s="1884" t="s">
        <v>91</v>
      </c>
      <c r="E107" s="1884" t="s">
        <v>91</v>
      </c>
      <c r="F107" s="1884" t="s">
        <v>4588</v>
      </c>
      <c r="G107" s="1884" t="s">
        <v>3223</v>
      </c>
      <c r="H107" s="1884" t="s">
        <v>4658</v>
      </c>
      <c r="I107" s="1884" t="s">
        <v>91</v>
      </c>
      <c r="J107" s="1884" t="s">
        <v>4819</v>
      </c>
      <c r="L107" s="1884" t="s">
        <v>4907</v>
      </c>
      <c r="M107" s="1884" t="s">
        <v>4908</v>
      </c>
      <c r="N107" s="1884" t="s">
        <v>4909</v>
      </c>
      <c r="O107" s="1884" t="s">
        <v>4910</v>
      </c>
      <c r="P107" s="1884" t="s">
        <v>4911</v>
      </c>
      <c r="Q107" s="1884" t="s">
        <v>4912</v>
      </c>
      <c r="R107" s="1884" t="s">
        <v>4913</v>
      </c>
      <c r="S107" s="1884" t="s">
        <v>5414</v>
      </c>
      <c r="T107" s="1884" t="s">
        <v>91</v>
      </c>
      <c r="U107" s="1884" t="s">
        <v>4915</v>
      </c>
      <c r="V107" s="1884" t="s">
        <v>91</v>
      </c>
      <c r="W107" s="1884" t="s">
        <v>4984</v>
      </c>
      <c r="X107" s="1884" t="s">
        <v>4917</v>
      </c>
      <c r="Y107" s="1884" t="s">
        <v>4918</v>
      </c>
      <c r="Z107" s="1884" t="s">
        <v>4919</v>
      </c>
      <c r="AA107" s="1884" t="s">
        <v>4920</v>
      </c>
      <c r="AB107" s="1884" t="s">
        <v>91</v>
      </c>
      <c r="AC107" s="1884" t="s">
        <v>4922</v>
      </c>
      <c r="AD107" s="1884" t="s">
        <v>91</v>
      </c>
      <c r="AE107" s="1884" t="s">
        <v>91</v>
      </c>
      <c r="AF107" s="1884" t="s">
        <v>91</v>
      </c>
      <c r="AG107" s="1884" t="s">
        <v>4923</v>
      </c>
      <c r="AI107" s="1884" t="s">
        <v>4819</v>
      </c>
      <c r="AJ107" s="1884" t="s">
        <v>91</v>
      </c>
      <c r="AK107" s="1884" t="s">
        <v>5576</v>
      </c>
      <c r="AL107" s="1884" t="s">
        <v>5577</v>
      </c>
      <c r="AM107" s="1884" t="s">
        <v>5578</v>
      </c>
      <c r="AN107" s="1884" t="s">
        <v>5579</v>
      </c>
      <c r="AO107" s="1884" t="s">
        <v>5580</v>
      </c>
      <c r="AP107" s="1884" t="s">
        <v>4567</v>
      </c>
      <c r="AQ107" s="1884" t="s">
        <v>5617</v>
      </c>
      <c r="AR107" s="1884" t="s">
        <v>5618</v>
      </c>
      <c r="AS107" s="1884" t="s">
        <v>91</v>
      </c>
    </row>
    <row r="108" spans="1:45" x14ac:dyDescent="0.3">
      <c r="A108" s="1884" t="s">
        <v>4621</v>
      </c>
      <c r="B108" s="1884" t="s">
        <v>4570</v>
      </c>
      <c r="C108" s="1884" t="s">
        <v>4557</v>
      </c>
      <c r="D108" s="1884" t="s">
        <v>91</v>
      </c>
      <c r="E108" s="1884" t="s">
        <v>91</v>
      </c>
      <c r="F108" s="1884" t="s">
        <v>4572</v>
      </c>
      <c r="G108" s="1884" t="s">
        <v>3472</v>
      </c>
      <c r="H108" s="1884" t="s">
        <v>4820</v>
      </c>
      <c r="I108" s="1884" t="s">
        <v>91</v>
      </c>
      <c r="J108" s="1884" t="s">
        <v>4821</v>
      </c>
      <c r="L108" s="1884" t="s">
        <v>4955</v>
      </c>
      <c r="M108" s="1884" t="s">
        <v>4956</v>
      </c>
      <c r="N108" s="1884" t="s">
        <v>4957</v>
      </c>
      <c r="O108" s="1884" t="s">
        <v>4958</v>
      </c>
      <c r="P108" s="1884" t="s">
        <v>91</v>
      </c>
      <c r="Q108" s="1884" t="s">
        <v>4976</v>
      </c>
      <c r="R108" s="1884" t="s">
        <v>4977</v>
      </c>
      <c r="S108" s="1884" t="s">
        <v>4978</v>
      </c>
      <c r="T108" s="1884" t="s">
        <v>91</v>
      </c>
      <c r="U108" s="1884" t="s">
        <v>4963</v>
      </c>
      <c r="V108" s="1884" t="s">
        <v>91</v>
      </c>
      <c r="W108" s="1884" t="s">
        <v>4964</v>
      </c>
      <c r="X108" s="1884" t="s">
        <v>4965</v>
      </c>
      <c r="Y108" s="1884" t="s">
        <v>5067</v>
      </c>
      <c r="Z108" s="1884" t="s">
        <v>4980</v>
      </c>
      <c r="AA108" s="1884" t="s">
        <v>4981</v>
      </c>
      <c r="AB108" s="1884" t="s">
        <v>91</v>
      </c>
      <c r="AC108" s="1884" t="s">
        <v>91</v>
      </c>
      <c r="AD108" s="1884" t="s">
        <v>91</v>
      </c>
      <c r="AE108" s="1884" t="s">
        <v>91</v>
      </c>
      <c r="AF108" s="1884" t="s">
        <v>91</v>
      </c>
      <c r="AG108" s="1884" t="s">
        <v>4970</v>
      </c>
      <c r="AI108" s="1884" t="s">
        <v>4821</v>
      </c>
      <c r="AJ108" s="1884" t="s">
        <v>91</v>
      </c>
      <c r="AK108" s="1884" t="s">
        <v>5596</v>
      </c>
      <c r="AL108" s="1884" t="s">
        <v>5597</v>
      </c>
      <c r="AM108" s="1884" t="s">
        <v>91</v>
      </c>
      <c r="AN108" s="1884" t="s">
        <v>5599</v>
      </c>
      <c r="AO108" s="1884" t="s">
        <v>5600</v>
      </c>
      <c r="AP108" s="1884" t="s">
        <v>5601</v>
      </c>
      <c r="AQ108" s="1884" t="s">
        <v>5602</v>
      </c>
      <c r="AR108" s="1884" t="s">
        <v>5603</v>
      </c>
      <c r="AS108" s="1884" t="s">
        <v>91</v>
      </c>
    </row>
    <row r="109" spans="1:45" x14ac:dyDescent="0.3">
      <c r="A109" s="1884" t="s">
        <v>4818</v>
      </c>
      <c r="B109" s="1884" t="s">
        <v>4554</v>
      </c>
      <c r="C109" s="1884" t="s">
        <v>4557</v>
      </c>
      <c r="D109" s="1884" t="s">
        <v>91</v>
      </c>
      <c r="E109" s="1884" t="s">
        <v>91</v>
      </c>
      <c r="F109" s="1884" t="s">
        <v>4588</v>
      </c>
      <c r="G109" s="1884" t="s">
        <v>3223</v>
      </c>
      <c r="H109" s="1884" t="s">
        <v>4822</v>
      </c>
      <c r="I109" s="1884" t="s">
        <v>91</v>
      </c>
      <c r="J109" s="1884" t="s">
        <v>4823</v>
      </c>
      <c r="L109" s="1884" t="s">
        <v>4907</v>
      </c>
      <c r="M109" s="1884" t="s">
        <v>4908</v>
      </c>
      <c r="N109" s="1884" t="s">
        <v>4909</v>
      </c>
      <c r="O109" s="1884" t="s">
        <v>4910</v>
      </c>
      <c r="P109" s="1884" t="s">
        <v>4911</v>
      </c>
      <c r="Q109" s="1884" t="s">
        <v>4912</v>
      </c>
      <c r="R109" s="1884" t="s">
        <v>4913</v>
      </c>
      <c r="S109" s="1884" t="s">
        <v>5414</v>
      </c>
      <c r="T109" s="1884" t="s">
        <v>91</v>
      </c>
      <c r="U109" s="1884" t="s">
        <v>4915</v>
      </c>
      <c r="V109" s="1884" t="s">
        <v>91</v>
      </c>
      <c r="W109" s="1884" t="s">
        <v>4984</v>
      </c>
      <c r="X109" s="1884" t="s">
        <v>4917</v>
      </c>
      <c r="Y109" s="1884" t="s">
        <v>4918</v>
      </c>
      <c r="Z109" s="1884" t="s">
        <v>4919</v>
      </c>
      <c r="AA109" s="1884" t="s">
        <v>4920</v>
      </c>
      <c r="AB109" s="1884" t="s">
        <v>91</v>
      </c>
      <c r="AC109" s="1884" t="s">
        <v>4922</v>
      </c>
      <c r="AD109" s="1884" t="s">
        <v>91</v>
      </c>
      <c r="AE109" s="1884" t="s">
        <v>91</v>
      </c>
      <c r="AF109" s="1884" t="s">
        <v>91</v>
      </c>
      <c r="AG109" s="1884" t="s">
        <v>4923</v>
      </c>
      <c r="AI109" s="1884" t="s">
        <v>4823</v>
      </c>
      <c r="AJ109" s="1884" t="s">
        <v>91</v>
      </c>
      <c r="AK109" s="1884" t="s">
        <v>5576</v>
      </c>
      <c r="AL109" s="1884" t="s">
        <v>5577</v>
      </c>
      <c r="AM109" s="1884" t="s">
        <v>5578</v>
      </c>
      <c r="AN109" s="1884" t="s">
        <v>5579</v>
      </c>
      <c r="AO109" s="1884" t="s">
        <v>5580</v>
      </c>
      <c r="AP109" s="1884" t="s">
        <v>4567</v>
      </c>
      <c r="AQ109" s="1884" t="s">
        <v>5617</v>
      </c>
      <c r="AR109" s="1884" t="s">
        <v>5618</v>
      </c>
      <c r="AS109" s="1884" t="s">
        <v>91</v>
      </c>
    </row>
    <row r="110" spans="1:45" x14ac:dyDescent="0.3">
      <c r="A110" s="1884" t="s">
        <v>4824</v>
      </c>
      <c r="B110" s="1884" t="s">
        <v>4561</v>
      </c>
      <c r="C110" s="1884" t="s">
        <v>4679</v>
      </c>
      <c r="D110" s="1884" t="s">
        <v>4560</v>
      </c>
      <c r="E110" s="1884" t="s">
        <v>4617</v>
      </c>
      <c r="F110" s="1884" t="s">
        <v>91</v>
      </c>
      <c r="G110" s="1884" t="s">
        <v>91</v>
      </c>
      <c r="H110" s="1884" t="s">
        <v>91</v>
      </c>
      <c r="I110" s="1884" t="s">
        <v>91</v>
      </c>
      <c r="J110" s="1884" t="s">
        <v>3635</v>
      </c>
      <c r="L110" s="1884" t="s">
        <v>5369</v>
      </c>
      <c r="M110" s="1884" t="s">
        <v>5370</v>
      </c>
      <c r="N110" s="1884" t="s">
        <v>5371</v>
      </c>
      <c r="O110" s="1884" t="s">
        <v>5372</v>
      </c>
      <c r="P110" s="1884" t="s">
        <v>5373</v>
      </c>
      <c r="Q110" s="1884" t="s">
        <v>5374</v>
      </c>
      <c r="R110" s="1884" t="s">
        <v>5375</v>
      </c>
      <c r="S110" s="1884" t="s">
        <v>5376</v>
      </c>
      <c r="T110" s="1884" t="s">
        <v>91</v>
      </c>
      <c r="U110" s="1884" t="s">
        <v>5377</v>
      </c>
      <c r="V110" s="1884" t="s">
        <v>91</v>
      </c>
      <c r="W110" s="1884" t="s">
        <v>5378</v>
      </c>
      <c r="X110" s="1884" t="s">
        <v>5379</v>
      </c>
      <c r="Y110" s="1884" t="s">
        <v>5380</v>
      </c>
      <c r="Z110" s="1884" t="s">
        <v>5381</v>
      </c>
      <c r="AA110" s="1884" t="s">
        <v>5382</v>
      </c>
      <c r="AB110" s="1884" t="s">
        <v>91</v>
      </c>
      <c r="AC110" s="1884" t="s">
        <v>91</v>
      </c>
      <c r="AD110" s="1884" t="s">
        <v>91</v>
      </c>
      <c r="AE110" s="1884" t="s">
        <v>91</v>
      </c>
      <c r="AF110" s="1884" t="s">
        <v>91</v>
      </c>
      <c r="AG110" s="1884" t="s">
        <v>5385</v>
      </c>
      <c r="AI110" s="1884" t="s">
        <v>3635</v>
      </c>
      <c r="AJ110" s="1884" t="s">
        <v>91</v>
      </c>
      <c r="AK110" s="1884" t="s">
        <v>5650</v>
      </c>
      <c r="AL110" s="1884" t="s">
        <v>5651</v>
      </c>
      <c r="AM110" s="1884" t="s">
        <v>5583</v>
      </c>
      <c r="AN110" s="1884" t="s">
        <v>5584</v>
      </c>
      <c r="AO110" s="1884" t="s">
        <v>5585</v>
      </c>
      <c r="AP110" s="1884" t="s">
        <v>5586</v>
      </c>
      <c r="AQ110" s="1884" t="s">
        <v>5587</v>
      </c>
      <c r="AR110" s="1884" t="s">
        <v>91</v>
      </c>
      <c r="AS110" s="1884" t="s">
        <v>91</v>
      </c>
    </row>
    <row r="111" spans="1:45" x14ac:dyDescent="0.3">
      <c r="A111" s="1884" t="s">
        <v>4818</v>
      </c>
      <c r="B111" s="1884" t="s">
        <v>4554</v>
      </c>
      <c r="C111" s="1884" t="s">
        <v>4557</v>
      </c>
      <c r="D111" s="1884" t="s">
        <v>91</v>
      </c>
      <c r="E111" s="1884" t="s">
        <v>91</v>
      </c>
      <c r="F111" s="1884" t="s">
        <v>4588</v>
      </c>
      <c r="G111" s="1884" t="s">
        <v>3223</v>
      </c>
      <c r="H111" s="1884" t="s">
        <v>4825</v>
      </c>
      <c r="I111" s="1884" t="s">
        <v>91</v>
      </c>
      <c r="J111" s="1884" t="s">
        <v>3639</v>
      </c>
      <c r="L111" s="1884" t="s">
        <v>4907</v>
      </c>
      <c r="M111" s="1884" t="s">
        <v>4908</v>
      </c>
      <c r="N111" s="1884" t="s">
        <v>4909</v>
      </c>
      <c r="O111" s="1884" t="s">
        <v>4910</v>
      </c>
      <c r="P111" s="1884" t="s">
        <v>4911</v>
      </c>
      <c r="Q111" s="1884" t="s">
        <v>4912</v>
      </c>
      <c r="R111" s="1884" t="s">
        <v>4913</v>
      </c>
      <c r="S111" s="1884" t="s">
        <v>5414</v>
      </c>
      <c r="T111" s="1884" t="s">
        <v>91</v>
      </c>
      <c r="U111" s="1884" t="s">
        <v>4915</v>
      </c>
      <c r="V111" s="1884" t="s">
        <v>91</v>
      </c>
      <c r="W111" s="1884" t="s">
        <v>4984</v>
      </c>
      <c r="X111" s="1884" t="s">
        <v>4917</v>
      </c>
      <c r="Y111" s="1884" t="s">
        <v>4918</v>
      </c>
      <c r="Z111" s="1884" t="s">
        <v>4919</v>
      </c>
      <c r="AA111" s="1884" t="s">
        <v>4920</v>
      </c>
      <c r="AB111" s="1884" t="s">
        <v>91</v>
      </c>
      <c r="AC111" s="1884" t="s">
        <v>4922</v>
      </c>
      <c r="AD111" s="1884" t="s">
        <v>91</v>
      </c>
      <c r="AE111" s="1884" t="s">
        <v>91</v>
      </c>
      <c r="AF111" s="1884" t="s">
        <v>91</v>
      </c>
      <c r="AG111" s="1884" t="s">
        <v>4923</v>
      </c>
      <c r="AI111" s="1884" t="s">
        <v>3639</v>
      </c>
      <c r="AJ111" s="1884" t="s">
        <v>91</v>
      </c>
      <c r="AK111" s="1884" t="s">
        <v>5576</v>
      </c>
      <c r="AL111" s="1884" t="s">
        <v>5577</v>
      </c>
      <c r="AM111" s="1884" t="s">
        <v>5578</v>
      </c>
      <c r="AN111" s="1884" t="s">
        <v>5579</v>
      </c>
      <c r="AO111" s="1884" t="s">
        <v>5580</v>
      </c>
      <c r="AP111" s="1884" t="s">
        <v>4567</v>
      </c>
      <c r="AQ111" s="1884" t="s">
        <v>5617</v>
      </c>
      <c r="AR111" s="1884" t="s">
        <v>5618</v>
      </c>
      <c r="AS111" s="1884" t="s">
        <v>91</v>
      </c>
    </row>
    <row r="112" spans="1:45" x14ac:dyDescent="0.3">
      <c r="A112" s="1884" t="s">
        <v>4818</v>
      </c>
      <c r="B112" s="1884" t="s">
        <v>4554</v>
      </c>
      <c r="C112" s="1884" t="s">
        <v>4557</v>
      </c>
      <c r="D112" s="1884" t="s">
        <v>91</v>
      </c>
      <c r="E112" s="1884" t="s">
        <v>91</v>
      </c>
      <c r="F112" s="1884" t="s">
        <v>4588</v>
      </c>
      <c r="G112" s="1884" t="s">
        <v>3223</v>
      </c>
      <c r="H112" s="1884" t="s">
        <v>4826</v>
      </c>
      <c r="I112" s="1884" t="s">
        <v>91</v>
      </c>
      <c r="J112" s="1884" t="s">
        <v>3643</v>
      </c>
      <c r="L112" s="1884" t="s">
        <v>4907</v>
      </c>
      <c r="M112" s="1884" t="s">
        <v>4908</v>
      </c>
      <c r="N112" s="1884" t="s">
        <v>4909</v>
      </c>
      <c r="O112" s="1884" t="s">
        <v>4910</v>
      </c>
      <c r="P112" s="1884" t="s">
        <v>4911</v>
      </c>
      <c r="Q112" s="1884" t="s">
        <v>4912</v>
      </c>
      <c r="R112" s="1884" t="s">
        <v>4913</v>
      </c>
      <c r="S112" s="1884" t="s">
        <v>5414</v>
      </c>
      <c r="T112" s="1884" t="s">
        <v>91</v>
      </c>
      <c r="U112" s="1884" t="s">
        <v>4915</v>
      </c>
      <c r="V112" s="1884" t="s">
        <v>91</v>
      </c>
      <c r="W112" s="1884" t="s">
        <v>4984</v>
      </c>
      <c r="X112" s="1884" t="s">
        <v>4917</v>
      </c>
      <c r="Y112" s="1884" t="s">
        <v>4918</v>
      </c>
      <c r="Z112" s="1884" t="s">
        <v>4919</v>
      </c>
      <c r="AA112" s="1884" t="s">
        <v>4920</v>
      </c>
      <c r="AB112" s="1884" t="s">
        <v>91</v>
      </c>
      <c r="AC112" s="1884" t="s">
        <v>4922</v>
      </c>
      <c r="AD112" s="1884" t="s">
        <v>91</v>
      </c>
      <c r="AE112" s="1884" t="s">
        <v>91</v>
      </c>
      <c r="AF112" s="1884" t="s">
        <v>91</v>
      </c>
      <c r="AG112" s="1884" t="s">
        <v>4923</v>
      </c>
      <c r="AI112" s="1884" t="s">
        <v>3643</v>
      </c>
      <c r="AJ112" s="1884" t="s">
        <v>91</v>
      </c>
      <c r="AK112" s="1884" t="s">
        <v>5576</v>
      </c>
      <c r="AL112" s="1884" t="s">
        <v>5577</v>
      </c>
      <c r="AM112" s="1884" t="s">
        <v>5578</v>
      </c>
      <c r="AN112" s="1884" t="s">
        <v>5579</v>
      </c>
      <c r="AO112" s="1884" t="s">
        <v>5580</v>
      </c>
      <c r="AP112" s="1884" t="s">
        <v>4567</v>
      </c>
      <c r="AQ112" s="1884" t="s">
        <v>5617</v>
      </c>
      <c r="AR112" s="1884" t="s">
        <v>5618</v>
      </c>
      <c r="AS112" s="1884" t="s">
        <v>91</v>
      </c>
    </row>
    <row r="113" spans="1:45" x14ac:dyDescent="0.3">
      <c r="A113" s="1884" t="s">
        <v>4569</v>
      </c>
      <c r="B113" s="1884" t="s">
        <v>4570</v>
      </c>
      <c r="C113" s="1884" t="s">
        <v>4571</v>
      </c>
      <c r="D113" s="1884" t="s">
        <v>4557</v>
      </c>
      <c r="E113" s="1884" t="s">
        <v>91</v>
      </c>
      <c r="F113" s="1884" t="s">
        <v>4572</v>
      </c>
      <c r="G113" s="1884" t="s">
        <v>3472</v>
      </c>
      <c r="H113" s="1884" t="s">
        <v>4827</v>
      </c>
      <c r="I113" s="1884" t="s">
        <v>91</v>
      </c>
      <c r="J113" s="1884" t="s">
        <v>4828</v>
      </c>
      <c r="L113" s="1884" t="s">
        <v>5350</v>
      </c>
      <c r="M113" s="1884" t="s">
        <v>5351</v>
      </c>
      <c r="N113" s="1884" t="s">
        <v>5415</v>
      </c>
      <c r="O113" s="1884" t="s">
        <v>5353</v>
      </c>
      <c r="P113" s="1884" t="s">
        <v>5354</v>
      </c>
      <c r="Q113" s="1884" t="s">
        <v>5355</v>
      </c>
      <c r="R113" s="1884" t="s">
        <v>5356</v>
      </c>
      <c r="S113" s="1884" t="s">
        <v>5357</v>
      </c>
      <c r="T113" s="1884" t="s">
        <v>91</v>
      </c>
      <c r="U113" s="1884" t="s">
        <v>5358</v>
      </c>
      <c r="V113" s="1884" t="s">
        <v>91</v>
      </c>
      <c r="W113" s="1884" t="s">
        <v>5359</v>
      </c>
      <c r="X113" s="1884" t="s">
        <v>5360</v>
      </c>
      <c r="Y113" s="1884" t="s">
        <v>5361</v>
      </c>
      <c r="Z113" s="1884" t="s">
        <v>5362</v>
      </c>
      <c r="AA113" s="1884" t="s">
        <v>5363</v>
      </c>
      <c r="AB113" s="1884" t="s">
        <v>91</v>
      </c>
      <c r="AC113" s="1884" t="s">
        <v>91</v>
      </c>
      <c r="AD113" s="1884" t="s">
        <v>91</v>
      </c>
      <c r="AE113" s="1884" t="s">
        <v>91</v>
      </c>
      <c r="AF113" s="1884" t="s">
        <v>91</v>
      </c>
      <c r="AG113" s="1884" t="s">
        <v>5364</v>
      </c>
      <c r="AI113" s="1884" t="s">
        <v>4828</v>
      </c>
      <c r="AJ113" s="1884" t="s">
        <v>91</v>
      </c>
      <c r="AK113" s="1884" t="s">
        <v>5596</v>
      </c>
      <c r="AL113" s="1884" t="s">
        <v>5597</v>
      </c>
      <c r="AM113" s="1884" t="s">
        <v>5598</v>
      </c>
      <c r="AN113" s="1884" t="s">
        <v>5599</v>
      </c>
      <c r="AO113" s="1884" t="s">
        <v>5600</v>
      </c>
      <c r="AP113" s="1884" t="s">
        <v>5601</v>
      </c>
      <c r="AQ113" s="1884" t="s">
        <v>5602</v>
      </c>
      <c r="AR113" s="1884" t="s">
        <v>5603</v>
      </c>
      <c r="AS113" s="1884" t="s">
        <v>91</v>
      </c>
    </row>
    <row r="114" spans="1:45" x14ac:dyDescent="0.3">
      <c r="A114" s="1884" t="s">
        <v>4829</v>
      </c>
      <c r="B114" s="1884" t="s">
        <v>4830</v>
      </c>
      <c r="C114" s="1884" t="s">
        <v>4831</v>
      </c>
      <c r="D114" s="1884" t="s">
        <v>91</v>
      </c>
      <c r="E114" s="1884" t="s">
        <v>91</v>
      </c>
      <c r="F114" s="1884" t="s">
        <v>91</v>
      </c>
      <c r="G114" s="1884" t="s">
        <v>91</v>
      </c>
      <c r="H114" s="1884" t="s">
        <v>91</v>
      </c>
      <c r="I114" s="1884" t="s">
        <v>4795</v>
      </c>
      <c r="J114" s="1884" t="s">
        <v>4832</v>
      </c>
      <c r="L114" s="1884" t="s">
        <v>5416</v>
      </c>
      <c r="M114" s="1884" t="s">
        <v>5417</v>
      </c>
      <c r="N114" s="1884" t="s">
        <v>5418</v>
      </c>
      <c r="O114" s="1884" t="s">
        <v>5419</v>
      </c>
      <c r="P114" s="1884" t="s">
        <v>5420</v>
      </c>
      <c r="Q114" s="1884" t="s">
        <v>5421</v>
      </c>
      <c r="R114" s="1884" t="s">
        <v>5422</v>
      </c>
      <c r="S114" s="1884" t="s">
        <v>5423</v>
      </c>
      <c r="T114" s="1884" t="s">
        <v>91</v>
      </c>
      <c r="U114" s="1884" t="s">
        <v>5424</v>
      </c>
      <c r="V114" s="1884" t="s">
        <v>91</v>
      </c>
      <c r="W114" s="1884" t="s">
        <v>5425</v>
      </c>
      <c r="X114" s="1884" t="s">
        <v>5426</v>
      </c>
      <c r="Y114" s="1884" t="s">
        <v>5427</v>
      </c>
      <c r="Z114" s="1884" t="s">
        <v>5428</v>
      </c>
      <c r="AA114" s="1884" t="s">
        <v>5429</v>
      </c>
      <c r="AB114" s="1884" t="s">
        <v>91</v>
      </c>
      <c r="AC114" s="1884" t="s">
        <v>91</v>
      </c>
      <c r="AD114" s="1884" t="s">
        <v>91</v>
      </c>
      <c r="AE114" s="1884" t="s">
        <v>91</v>
      </c>
      <c r="AF114" s="1884" t="s">
        <v>91</v>
      </c>
      <c r="AG114" s="1884" t="s">
        <v>5430</v>
      </c>
      <c r="AI114" s="1884" t="s">
        <v>4832</v>
      </c>
      <c r="AJ114" s="1884" t="s">
        <v>91</v>
      </c>
      <c r="AK114" s="1884" t="s">
        <v>5668</v>
      </c>
      <c r="AL114" s="1884" t="s">
        <v>5669</v>
      </c>
      <c r="AM114" s="1884" t="s">
        <v>5670</v>
      </c>
      <c r="AN114" s="1884" t="s">
        <v>5671</v>
      </c>
      <c r="AO114" s="1884" t="s">
        <v>5672</v>
      </c>
      <c r="AP114" s="1884" t="s">
        <v>5673</v>
      </c>
      <c r="AQ114" s="1884" t="s">
        <v>5674</v>
      </c>
      <c r="AR114" s="1884" t="s">
        <v>5675</v>
      </c>
      <c r="AS114" s="1884" t="s">
        <v>91</v>
      </c>
    </row>
    <row r="115" spans="1:45" x14ac:dyDescent="0.3">
      <c r="A115" s="1884" t="s">
        <v>4569</v>
      </c>
      <c r="B115" s="1884" t="s">
        <v>4570</v>
      </c>
      <c r="C115" s="1884" t="s">
        <v>4571</v>
      </c>
      <c r="D115" s="1884" t="s">
        <v>4557</v>
      </c>
      <c r="E115" s="1884" t="s">
        <v>91</v>
      </c>
      <c r="F115" s="1884" t="s">
        <v>4572</v>
      </c>
      <c r="G115" s="1884" t="s">
        <v>3472</v>
      </c>
      <c r="H115" s="1884" t="s">
        <v>4833</v>
      </c>
      <c r="I115" s="1884" t="s">
        <v>91</v>
      </c>
      <c r="J115" s="1884" t="s">
        <v>4834</v>
      </c>
      <c r="L115" s="1884" t="s">
        <v>5350</v>
      </c>
      <c r="M115" s="1884" t="s">
        <v>5351</v>
      </c>
      <c r="N115" s="1884" t="s">
        <v>5415</v>
      </c>
      <c r="O115" s="1884" t="s">
        <v>5353</v>
      </c>
      <c r="P115" s="1884" t="s">
        <v>5354</v>
      </c>
      <c r="Q115" s="1884" t="s">
        <v>5355</v>
      </c>
      <c r="R115" s="1884" t="s">
        <v>5356</v>
      </c>
      <c r="S115" s="1884" t="s">
        <v>5357</v>
      </c>
      <c r="T115" s="1884" t="s">
        <v>91</v>
      </c>
      <c r="U115" s="1884" t="s">
        <v>5358</v>
      </c>
      <c r="V115" s="1884" t="s">
        <v>91</v>
      </c>
      <c r="W115" s="1884" t="s">
        <v>5359</v>
      </c>
      <c r="X115" s="1884" t="s">
        <v>5360</v>
      </c>
      <c r="Y115" s="1884" t="s">
        <v>5361</v>
      </c>
      <c r="Z115" s="1884" t="s">
        <v>5362</v>
      </c>
      <c r="AA115" s="1884" t="s">
        <v>5363</v>
      </c>
      <c r="AB115" s="1884" t="s">
        <v>91</v>
      </c>
      <c r="AC115" s="1884" t="s">
        <v>91</v>
      </c>
      <c r="AD115" s="1884" t="s">
        <v>91</v>
      </c>
      <c r="AE115" s="1884" t="s">
        <v>91</v>
      </c>
      <c r="AF115" s="1884" t="s">
        <v>91</v>
      </c>
      <c r="AG115" s="1884" t="s">
        <v>5364</v>
      </c>
      <c r="AI115" s="1884" t="s">
        <v>4834</v>
      </c>
      <c r="AJ115" s="1884" t="s">
        <v>91</v>
      </c>
      <c r="AK115" s="1884" t="s">
        <v>5596</v>
      </c>
      <c r="AL115" s="1884" t="s">
        <v>5597</v>
      </c>
      <c r="AM115" s="1884" t="s">
        <v>5598</v>
      </c>
      <c r="AN115" s="1884" t="s">
        <v>5599</v>
      </c>
      <c r="AO115" s="1884" t="s">
        <v>5600</v>
      </c>
      <c r="AP115" s="1884" t="s">
        <v>5601</v>
      </c>
      <c r="AQ115" s="1884" t="s">
        <v>5602</v>
      </c>
      <c r="AR115" s="1884" t="s">
        <v>5603</v>
      </c>
      <c r="AS115" s="1884" t="s">
        <v>91</v>
      </c>
    </row>
    <row r="116" spans="1:45" x14ac:dyDescent="0.3">
      <c r="A116" s="1884" t="s">
        <v>4835</v>
      </c>
      <c r="B116" s="1884" t="s">
        <v>4836</v>
      </c>
      <c r="C116" s="1884" t="s">
        <v>4837</v>
      </c>
      <c r="D116" s="1884" t="s">
        <v>4838</v>
      </c>
      <c r="E116" s="1884" t="s">
        <v>4839</v>
      </c>
      <c r="F116" s="1884" t="s">
        <v>91</v>
      </c>
      <c r="G116" s="1884" t="s">
        <v>91</v>
      </c>
      <c r="H116" s="1884" t="s">
        <v>91</v>
      </c>
      <c r="I116" s="1884" t="s">
        <v>4795</v>
      </c>
      <c r="J116" s="1884" t="s">
        <v>4840</v>
      </c>
      <c r="L116" s="1884" t="s">
        <v>5431</v>
      </c>
      <c r="M116" s="1884" t="s">
        <v>91</v>
      </c>
      <c r="N116" s="1884" t="s">
        <v>5432</v>
      </c>
      <c r="O116" s="1884" t="s">
        <v>5433</v>
      </c>
      <c r="P116" s="1884" t="s">
        <v>5433</v>
      </c>
      <c r="Q116" s="1884" t="s">
        <v>5434</v>
      </c>
      <c r="R116" s="1884" t="s">
        <v>5435</v>
      </c>
      <c r="S116" s="1884" t="s">
        <v>5436</v>
      </c>
      <c r="T116" s="1884" t="s">
        <v>91</v>
      </c>
      <c r="U116" s="1884" t="s">
        <v>91</v>
      </c>
      <c r="V116" s="1884" t="s">
        <v>91</v>
      </c>
      <c r="W116" s="1884" t="s">
        <v>91</v>
      </c>
      <c r="X116" s="1884" t="s">
        <v>91</v>
      </c>
      <c r="Y116" s="1884" t="s">
        <v>5437</v>
      </c>
      <c r="Z116" s="1884" t="s">
        <v>5438</v>
      </c>
      <c r="AA116" s="1884" t="s">
        <v>5439</v>
      </c>
      <c r="AB116" s="1884" t="s">
        <v>91</v>
      </c>
      <c r="AC116" s="1884" t="s">
        <v>91</v>
      </c>
      <c r="AD116" s="1884" t="s">
        <v>91</v>
      </c>
      <c r="AE116" s="1884" t="s">
        <v>91</v>
      </c>
      <c r="AF116" s="1884" t="s">
        <v>91</v>
      </c>
      <c r="AG116" s="1884" t="s">
        <v>5440</v>
      </c>
      <c r="AI116" s="1884" t="s">
        <v>4840</v>
      </c>
      <c r="AJ116" s="1884" t="s">
        <v>91</v>
      </c>
      <c r="AK116" s="1884" t="s">
        <v>5612</v>
      </c>
      <c r="AL116" s="1884" t="s">
        <v>5613</v>
      </c>
      <c r="AM116" s="1884" t="s">
        <v>5676</v>
      </c>
      <c r="AN116" s="1884" t="s">
        <v>5599</v>
      </c>
      <c r="AO116" s="1884" t="s">
        <v>5600</v>
      </c>
      <c r="AP116" s="1884" t="s">
        <v>91</v>
      </c>
      <c r="AQ116" s="1884" t="s">
        <v>91</v>
      </c>
      <c r="AR116" s="1884" t="s">
        <v>91</v>
      </c>
      <c r="AS116" s="1884" t="s">
        <v>91</v>
      </c>
    </row>
    <row r="117" spans="1:45" x14ac:dyDescent="0.3">
      <c r="A117" s="1884" t="s">
        <v>4841</v>
      </c>
      <c r="B117" s="1884" t="s">
        <v>4570</v>
      </c>
      <c r="C117" s="1884" t="s">
        <v>4557</v>
      </c>
      <c r="D117" s="1884" t="s">
        <v>4624</v>
      </c>
      <c r="E117" s="1884" t="s">
        <v>4557</v>
      </c>
      <c r="F117" s="1884" t="s">
        <v>91</v>
      </c>
      <c r="G117" s="1884" t="s">
        <v>91</v>
      </c>
      <c r="H117" s="1884" t="s">
        <v>91</v>
      </c>
      <c r="I117" s="1884" t="s">
        <v>91</v>
      </c>
      <c r="J117" s="1884" t="s">
        <v>4842</v>
      </c>
      <c r="L117" s="1884" t="s">
        <v>5400</v>
      </c>
      <c r="M117" s="1884" t="s">
        <v>5401</v>
      </c>
      <c r="N117" s="1884" t="s">
        <v>5402</v>
      </c>
      <c r="O117" s="1884" t="s">
        <v>5403</v>
      </c>
      <c r="P117" s="1884" t="s">
        <v>5441</v>
      </c>
      <c r="Q117" s="1884" t="s">
        <v>5404</v>
      </c>
      <c r="R117" s="1884" t="s">
        <v>5405</v>
      </c>
      <c r="S117" s="1884" t="s">
        <v>5406</v>
      </c>
      <c r="T117" s="1884" t="s">
        <v>91</v>
      </c>
      <c r="U117" s="1884" t="s">
        <v>5407</v>
      </c>
      <c r="V117" s="1884" t="s">
        <v>91</v>
      </c>
      <c r="W117" s="1884" t="s">
        <v>5408</v>
      </c>
      <c r="X117" s="1884" t="s">
        <v>5409</v>
      </c>
      <c r="Y117" s="1884" t="s">
        <v>5410</v>
      </c>
      <c r="Z117" s="1884" t="s">
        <v>5411</v>
      </c>
      <c r="AA117" s="1884" t="s">
        <v>5412</v>
      </c>
      <c r="AB117" s="1884" t="s">
        <v>91</v>
      </c>
      <c r="AC117" s="1884" t="s">
        <v>91</v>
      </c>
      <c r="AD117" s="1884" t="s">
        <v>91</v>
      </c>
      <c r="AE117" s="1884" t="s">
        <v>91</v>
      </c>
      <c r="AF117" s="1884" t="s">
        <v>91</v>
      </c>
      <c r="AG117" s="1884" t="s">
        <v>5413</v>
      </c>
      <c r="AI117" s="1884" t="s">
        <v>4842</v>
      </c>
      <c r="AJ117" s="1884" t="s">
        <v>91</v>
      </c>
      <c r="AK117" s="1884" t="s">
        <v>91</v>
      </c>
      <c r="AL117" s="1884" t="s">
        <v>5597</v>
      </c>
      <c r="AM117" s="1884" t="s">
        <v>5598</v>
      </c>
      <c r="AN117" s="1884" t="s">
        <v>5599</v>
      </c>
      <c r="AO117" s="1884" t="s">
        <v>5600</v>
      </c>
      <c r="AP117" s="1884" t="s">
        <v>5601</v>
      </c>
      <c r="AQ117" s="1884" t="s">
        <v>5602</v>
      </c>
      <c r="AR117" s="1884" t="s">
        <v>5603</v>
      </c>
      <c r="AS117" s="1884" t="s">
        <v>91</v>
      </c>
    </row>
    <row r="118" spans="1:45" x14ac:dyDescent="0.3">
      <c r="A118" s="1884" t="s">
        <v>4569</v>
      </c>
      <c r="B118" s="1884" t="s">
        <v>4570</v>
      </c>
      <c r="C118" s="1884" t="s">
        <v>4571</v>
      </c>
      <c r="D118" s="1884" t="s">
        <v>4557</v>
      </c>
      <c r="E118" s="1884" t="s">
        <v>91</v>
      </c>
      <c r="F118" s="1884" t="s">
        <v>4572</v>
      </c>
      <c r="G118" s="1884" t="s">
        <v>3472</v>
      </c>
      <c r="H118" s="1884" t="s">
        <v>4843</v>
      </c>
      <c r="I118" s="1884" t="s">
        <v>91</v>
      </c>
      <c r="J118" s="1884" t="s">
        <v>4844</v>
      </c>
      <c r="L118" s="1884" t="s">
        <v>5350</v>
      </c>
      <c r="M118" s="1884" t="s">
        <v>5351</v>
      </c>
      <c r="N118" s="1884" t="s">
        <v>5415</v>
      </c>
      <c r="O118" s="1884" t="s">
        <v>5353</v>
      </c>
      <c r="P118" s="1884" t="s">
        <v>5354</v>
      </c>
      <c r="Q118" s="1884" t="s">
        <v>5355</v>
      </c>
      <c r="R118" s="1884" t="s">
        <v>5356</v>
      </c>
      <c r="S118" s="1884" t="s">
        <v>5357</v>
      </c>
      <c r="T118" s="1884" t="s">
        <v>91</v>
      </c>
      <c r="U118" s="1884" t="s">
        <v>5358</v>
      </c>
      <c r="V118" s="1884" t="s">
        <v>91</v>
      </c>
      <c r="W118" s="1884" t="s">
        <v>5359</v>
      </c>
      <c r="X118" s="1884" t="s">
        <v>5360</v>
      </c>
      <c r="Y118" s="1884" t="s">
        <v>5361</v>
      </c>
      <c r="Z118" s="1884" t="s">
        <v>5362</v>
      </c>
      <c r="AA118" s="1884" t="s">
        <v>5363</v>
      </c>
      <c r="AB118" s="1884" t="s">
        <v>91</v>
      </c>
      <c r="AC118" s="1884" t="s">
        <v>91</v>
      </c>
      <c r="AD118" s="1884" t="s">
        <v>91</v>
      </c>
      <c r="AE118" s="1884" t="s">
        <v>91</v>
      </c>
      <c r="AF118" s="1884" t="s">
        <v>91</v>
      </c>
      <c r="AG118" s="1884" t="s">
        <v>5364</v>
      </c>
      <c r="AI118" s="1884" t="s">
        <v>4844</v>
      </c>
      <c r="AJ118" s="1884" t="s">
        <v>91</v>
      </c>
      <c r="AK118" s="1884" t="s">
        <v>5596</v>
      </c>
      <c r="AL118" s="1884" t="s">
        <v>5597</v>
      </c>
      <c r="AM118" s="1884" t="s">
        <v>5598</v>
      </c>
      <c r="AN118" s="1884" t="s">
        <v>5599</v>
      </c>
      <c r="AO118" s="1884" t="s">
        <v>5600</v>
      </c>
      <c r="AP118" s="1884" t="s">
        <v>5601</v>
      </c>
      <c r="AQ118" s="1884" t="s">
        <v>5602</v>
      </c>
      <c r="AR118" s="1884" t="s">
        <v>5603</v>
      </c>
      <c r="AS118" s="1884" t="s">
        <v>91</v>
      </c>
    </row>
    <row r="119" spans="1:45" x14ac:dyDescent="0.3">
      <c r="A119" s="1884" t="s">
        <v>4569</v>
      </c>
      <c r="B119" s="1884" t="s">
        <v>4570</v>
      </c>
      <c r="C119" s="1884" t="s">
        <v>4571</v>
      </c>
      <c r="D119" s="1884" t="s">
        <v>4557</v>
      </c>
      <c r="E119" s="1884" t="s">
        <v>91</v>
      </c>
      <c r="F119" s="1884" t="s">
        <v>4572</v>
      </c>
      <c r="G119" s="1884" t="s">
        <v>3472</v>
      </c>
      <c r="H119" s="1884" t="s">
        <v>4845</v>
      </c>
      <c r="I119" s="1884" t="s">
        <v>91</v>
      </c>
      <c r="J119" s="1884" t="s">
        <v>4846</v>
      </c>
      <c r="L119" s="1884" t="s">
        <v>5350</v>
      </c>
      <c r="M119" s="1884" t="s">
        <v>5351</v>
      </c>
      <c r="N119" s="1884" t="s">
        <v>5352</v>
      </c>
      <c r="O119" s="1884" t="s">
        <v>5353</v>
      </c>
      <c r="P119" s="1884" t="s">
        <v>5354</v>
      </c>
      <c r="Q119" s="1884" t="s">
        <v>5355</v>
      </c>
      <c r="R119" s="1884" t="s">
        <v>5356</v>
      </c>
      <c r="S119" s="1884" t="s">
        <v>5357</v>
      </c>
      <c r="T119" s="1884" t="s">
        <v>91</v>
      </c>
      <c r="U119" s="1884" t="s">
        <v>5358</v>
      </c>
      <c r="V119" s="1884" t="s">
        <v>91</v>
      </c>
      <c r="W119" s="1884" t="s">
        <v>5359</v>
      </c>
      <c r="X119" s="1884" t="s">
        <v>5360</v>
      </c>
      <c r="Y119" s="1884" t="s">
        <v>5361</v>
      </c>
      <c r="Z119" s="1884" t="s">
        <v>5362</v>
      </c>
      <c r="AA119" s="1884" t="s">
        <v>5363</v>
      </c>
      <c r="AB119" s="1884" t="s">
        <v>91</v>
      </c>
      <c r="AC119" s="1884" t="s">
        <v>91</v>
      </c>
      <c r="AD119" s="1884" t="s">
        <v>91</v>
      </c>
      <c r="AE119" s="1884" t="s">
        <v>91</v>
      </c>
      <c r="AF119" s="1884" t="s">
        <v>91</v>
      </c>
      <c r="AG119" s="1884" t="s">
        <v>5364</v>
      </c>
      <c r="AI119" s="1884" t="s">
        <v>4846</v>
      </c>
      <c r="AJ119" s="1884" t="s">
        <v>91</v>
      </c>
      <c r="AK119" s="1884" t="s">
        <v>5596</v>
      </c>
      <c r="AL119" s="1884" t="s">
        <v>5597</v>
      </c>
      <c r="AM119" s="1884" t="s">
        <v>5598</v>
      </c>
      <c r="AN119" s="1884" t="s">
        <v>5599</v>
      </c>
      <c r="AO119" s="1884" t="s">
        <v>5600</v>
      </c>
      <c r="AP119" s="1884" t="s">
        <v>5601</v>
      </c>
      <c r="AQ119" s="1884" t="s">
        <v>5602</v>
      </c>
      <c r="AR119" s="1884" t="s">
        <v>5603</v>
      </c>
      <c r="AS119" s="1884" t="s">
        <v>91</v>
      </c>
    </row>
    <row r="120" spans="1:45" x14ac:dyDescent="0.3">
      <c r="A120" s="1884" t="s">
        <v>4847</v>
      </c>
      <c r="B120" s="1884" t="s">
        <v>4848</v>
      </c>
      <c r="C120" s="1884" t="s">
        <v>4758</v>
      </c>
      <c r="D120" s="1884" t="s">
        <v>4849</v>
      </c>
      <c r="E120" s="1884" t="s">
        <v>4596</v>
      </c>
      <c r="F120" s="1884" t="s">
        <v>91</v>
      </c>
      <c r="G120" s="1884" t="s">
        <v>91</v>
      </c>
      <c r="H120" s="1884" t="s">
        <v>91</v>
      </c>
      <c r="I120" s="1884" t="s">
        <v>91</v>
      </c>
      <c r="J120" s="1884" t="s">
        <v>3647</v>
      </c>
      <c r="L120" s="1884" t="s">
        <v>5442</v>
      </c>
      <c r="M120" s="1884" t="s">
        <v>5443</v>
      </c>
      <c r="N120" s="1884" t="s">
        <v>5444</v>
      </c>
      <c r="O120" s="1884" t="s">
        <v>5445</v>
      </c>
      <c r="P120" s="1884" t="s">
        <v>91</v>
      </c>
      <c r="Q120" s="1884" t="s">
        <v>5446</v>
      </c>
      <c r="R120" s="1884" t="s">
        <v>5447</v>
      </c>
      <c r="S120" s="1884" t="s">
        <v>5448</v>
      </c>
      <c r="T120" s="1884" t="s">
        <v>91</v>
      </c>
      <c r="U120" s="1884" t="s">
        <v>5449</v>
      </c>
      <c r="V120" s="1884" t="s">
        <v>91</v>
      </c>
      <c r="W120" s="1884" t="s">
        <v>5450</v>
      </c>
      <c r="X120" s="1884" t="s">
        <v>5451</v>
      </c>
      <c r="Y120" s="1884" t="s">
        <v>5452</v>
      </c>
      <c r="Z120" s="1884" t="s">
        <v>5453</v>
      </c>
      <c r="AA120" s="1884" t="s">
        <v>5454</v>
      </c>
      <c r="AB120" s="1884" t="s">
        <v>91</v>
      </c>
      <c r="AC120" s="1884" t="s">
        <v>91</v>
      </c>
      <c r="AD120" s="1884" t="s">
        <v>91</v>
      </c>
      <c r="AE120" s="1884" t="s">
        <v>91</v>
      </c>
      <c r="AF120" s="1884" t="s">
        <v>91</v>
      </c>
      <c r="AG120" s="1884" t="s">
        <v>5455</v>
      </c>
      <c r="AI120" s="1884" t="s">
        <v>3647</v>
      </c>
      <c r="AJ120" s="1884" t="s">
        <v>91</v>
      </c>
      <c r="AK120" s="1884" t="s">
        <v>5677</v>
      </c>
      <c r="AL120" s="1884" t="s">
        <v>5678</v>
      </c>
      <c r="AM120" s="1884" t="s">
        <v>5679</v>
      </c>
      <c r="AN120" s="1884" t="s">
        <v>5599</v>
      </c>
      <c r="AO120" s="1884" t="s">
        <v>5680</v>
      </c>
      <c r="AP120" s="1884" t="s">
        <v>5681</v>
      </c>
      <c r="AQ120" s="1884" t="s">
        <v>5682</v>
      </c>
      <c r="AR120" s="1884" t="s">
        <v>5683</v>
      </c>
      <c r="AS120" s="1884" t="s">
        <v>91</v>
      </c>
    </row>
    <row r="121" spans="1:45" x14ac:dyDescent="0.3">
      <c r="A121" s="1884" t="s">
        <v>4569</v>
      </c>
      <c r="B121" s="1884" t="s">
        <v>4570</v>
      </c>
      <c r="C121" s="1884" t="s">
        <v>4571</v>
      </c>
      <c r="D121" s="1884" t="s">
        <v>4557</v>
      </c>
      <c r="E121" s="1884" t="s">
        <v>91</v>
      </c>
      <c r="F121" s="1884" t="s">
        <v>4572</v>
      </c>
      <c r="G121" s="1884" t="s">
        <v>3472</v>
      </c>
      <c r="H121" s="1884" t="s">
        <v>4850</v>
      </c>
      <c r="I121" s="1884" t="s">
        <v>91</v>
      </c>
      <c r="J121" s="1884" t="s">
        <v>3651</v>
      </c>
      <c r="L121" s="1884" t="s">
        <v>5350</v>
      </c>
      <c r="M121" s="1884" t="s">
        <v>5351</v>
      </c>
      <c r="N121" s="1884" t="s">
        <v>5352</v>
      </c>
      <c r="O121" s="1884" t="s">
        <v>5353</v>
      </c>
      <c r="P121" s="1884" t="s">
        <v>5354</v>
      </c>
      <c r="Q121" s="1884" t="s">
        <v>5355</v>
      </c>
      <c r="R121" s="1884" t="s">
        <v>5356</v>
      </c>
      <c r="S121" s="1884" t="s">
        <v>5357</v>
      </c>
      <c r="T121" s="1884" t="s">
        <v>91</v>
      </c>
      <c r="U121" s="1884" t="s">
        <v>5358</v>
      </c>
      <c r="V121" s="1884" t="s">
        <v>91</v>
      </c>
      <c r="W121" s="1884" t="s">
        <v>5359</v>
      </c>
      <c r="X121" s="1884" t="s">
        <v>5360</v>
      </c>
      <c r="Y121" s="1884" t="s">
        <v>5361</v>
      </c>
      <c r="Z121" s="1884" t="s">
        <v>5362</v>
      </c>
      <c r="AA121" s="1884" t="s">
        <v>5363</v>
      </c>
      <c r="AB121" s="1884" t="s">
        <v>91</v>
      </c>
      <c r="AC121" s="1884" t="s">
        <v>91</v>
      </c>
      <c r="AD121" s="1884" t="s">
        <v>91</v>
      </c>
      <c r="AE121" s="1884" t="s">
        <v>91</v>
      </c>
      <c r="AF121" s="1884" t="s">
        <v>91</v>
      </c>
      <c r="AG121" s="1884" t="s">
        <v>5364</v>
      </c>
      <c r="AI121" s="1884" t="s">
        <v>3651</v>
      </c>
      <c r="AJ121" s="1884" t="s">
        <v>91</v>
      </c>
      <c r="AK121" s="1884" t="s">
        <v>5596</v>
      </c>
      <c r="AL121" s="1884" t="s">
        <v>5597</v>
      </c>
      <c r="AM121" s="1884" t="s">
        <v>5598</v>
      </c>
      <c r="AN121" s="1884" t="s">
        <v>5599</v>
      </c>
      <c r="AO121" s="1884" t="s">
        <v>5600</v>
      </c>
      <c r="AP121" s="1884" t="s">
        <v>5601</v>
      </c>
      <c r="AQ121" s="1884" t="s">
        <v>5602</v>
      </c>
      <c r="AR121" s="1884" t="s">
        <v>5603</v>
      </c>
      <c r="AS121" s="1884" t="s">
        <v>91</v>
      </c>
    </row>
    <row r="122" spans="1:45" x14ac:dyDescent="0.3">
      <c r="A122" s="1884" t="s">
        <v>4714</v>
      </c>
      <c r="B122" s="1884" t="s">
        <v>4554</v>
      </c>
      <c r="C122" s="1884" t="s">
        <v>4556</v>
      </c>
      <c r="D122" s="1884" t="s">
        <v>4557</v>
      </c>
      <c r="E122" s="1884" t="s">
        <v>91</v>
      </c>
      <c r="F122" s="1884" t="s">
        <v>4588</v>
      </c>
      <c r="G122" s="1884" t="s">
        <v>3472</v>
      </c>
      <c r="H122" s="1884" t="s">
        <v>4851</v>
      </c>
      <c r="I122" s="1884" t="s">
        <v>91</v>
      </c>
      <c r="J122" s="1884" t="s">
        <v>3655</v>
      </c>
      <c r="L122" s="1884" t="s">
        <v>4907</v>
      </c>
      <c r="M122" s="1884" t="s">
        <v>4908</v>
      </c>
      <c r="N122" s="1884" t="s">
        <v>4909</v>
      </c>
      <c r="O122" s="1884" t="s">
        <v>4910</v>
      </c>
      <c r="P122" s="1884" t="s">
        <v>5366</v>
      </c>
      <c r="Q122" s="1884" t="s">
        <v>4912</v>
      </c>
      <c r="R122" s="1884" t="s">
        <v>4913</v>
      </c>
      <c r="S122" s="1884" t="s">
        <v>4914</v>
      </c>
      <c r="T122" s="1884" t="s">
        <v>91</v>
      </c>
      <c r="U122" s="1884" t="s">
        <v>4915</v>
      </c>
      <c r="V122" s="1884" t="s">
        <v>91</v>
      </c>
      <c r="W122" s="1884" t="s">
        <v>5399</v>
      </c>
      <c r="X122" s="1884" t="s">
        <v>4917</v>
      </c>
      <c r="Y122" s="1884" t="s">
        <v>4918</v>
      </c>
      <c r="Z122" s="1884" t="s">
        <v>4919</v>
      </c>
      <c r="AA122" s="1884" t="s">
        <v>4920</v>
      </c>
      <c r="AB122" s="1884" t="s">
        <v>91</v>
      </c>
      <c r="AC122" s="1884" t="s">
        <v>91</v>
      </c>
      <c r="AD122" s="1884" t="s">
        <v>91</v>
      </c>
      <c r="AE122" s="1884" t="s">
        <v>91</v>
      </c>
      <c r="AF122" s="1884" t="s">
        <v>4953</v>
      </c>
      <c r="AG122" s="1884" t="s">
        <v>5349</v>
      </c>
      <c r="AI122" s="1884" t="s">
        <v>3655</v>
      </c>
      <c r="AJ122" s="1884" t="s">
        <v>91</v>
      </c>
      <c r="AK122" s="1884" t="s">
        <v>5576</v>
      </c>
      <c r="AL122" s="1884" t="s">
        <v>5577</v>
      </c>
      <c r="AM122" s="1884" t="s">
        <v>5578</v>
      </c>
      <c r="AN122" s="1884" t="s">
        <v>5579</v>
      </c>
      <c r="AO122" s="1884" t="s">
        <v>5580</v>
      </c>
      <c r="AP122" s="1884" t="s">
        <v>4567</v>
      </c>
      <c r="AQ122" s="1884" t="s">
        <v>91</v>
      </c>
      <c r="AR122" s="1884" t="s">
        <v>91</v>
      </c>
      <c r="AS122" s="1884" t="s">
        <v>91</v>
      </c>
    </row>
    <row r="123" spans="1:45" x14ac:dyDescent="0.3">
      <c r="A123" s="1884" t="s">
        <v>4852</v>
      </c>
      <c r="B123" s="1884" t="s">
        <v>4853</v>
      </c>
      <c r="C123" s="1884" t="s">
        <v>4854</v>
      </c>
      <c r="D123" s="1884" t="s">
        <v>91</v>
      </c>
      <c r="E123" s="1884" t="s">
        <v>91</v>
      </c>
      <c r="F123" s="1884" t="s">
        <v>91</v>
      </c>
      <c r="G123" s="1884" t="s">
        <v>91</v>
      </c>
      <c r="H123" s="1884" t="s">
        <v>91</v>
      </c>
      <c r="I123" s="1884" t="s">
        <v>4795</v>
      </c>
      <c r="J123" s="1884" t="s">
        <v>3659</v>
      </c>
      <c r="L123" s="1884" t="s">
        <v>5456</v>
      </c>
      <c r="M123" s="1884" t="s">
        <v>5457</v>
      </c>
      <c r="N123" s="1884" t="s">
        <v>5458</v>
      </c>
      <c r="O123" s="1884" t="s">
        <v>5459</v>
      </c>
      <c r="P123" s="1884" t="s">
        <v>5460</v>
      </c>
      <c r="Q123" s="1884" t="s">
        <v>5461</v>
      </c>
      <c r="R123" s="1884" t="s">
        <v>5462</v>
      </c>
      <c r="S123" s="1884" t="s">
        <v>5463</v>
      </c>
      <c r="T123" s="1884" t="s">
        <v>91</v>
      </c>
      <c r="U123" s="1884" t="s">
        <v>91</v>
      </c>
      <c r="V123" s="1884" t="s">
        <v>91</v>
      </c>
      <c r="W123" s="1884" t="s">
        <v>91</v>
      </c>
      <c r="X123" s="1884" t="s">
        <v>5464</v>
      </c>
      <c r="Y123" s="1884" t="s">
        <v>5465</v>
      </c>
      <c r="Z123" s="1884" t="s">
        <v>5466</v>
      </c>
      <c r="AA123" s="1884" t="s">
        <v>5467</v>
      </c>
      <c r="AB123" s="1884" t="s">
        <v>91</v>
      </c>
      <c r="AC123" s="1884" t="s">
        <v>91</v>
      </c>
      <c r="AD123" s="1884" t="s">
        <v>91</v>
      </c>
      <c r="AE123" s="1884" t="s">
        <v>91</v>
      </c>
      <c r="AF123" s="1884" t="s">
        <v>4953</v>
      </c>
      <c r="AG123" s="1884" t="s">
        <v>5468</v>
      </c>
      <c r="AI123" s="1884" t="s">
        <v>3659</v>
      </c>
      <c r="AJ123" s="1884" t="s">
        <v>91</v>
      </c>
      <c r="AK123" s="1884" t="s">
        <v>91</v>
      </c>
      <c r="AL123" s="1884" t="s">
        <v>5684</v>
      </c>
      <c r="AM123" s="1884" t="s">
        <v>5685</v>
      </c>
      <c r="AN123" s="1884" t="s">
        <v>5686</v>
      </c>
      <c r="AO123" s="1884" t="s">
        <v>5687</v>
      </c>
      <c r="AP123" s="1884" t="s">
        <v>5688</v>
      </c>
      <c r="AQ123" s="1884" t="s">
        <v>91</v>
      </c>
      <c r="AR123" s="1884" t="s">
        <v>91</v>
      </c>
      <c r="AS123" s="1884" t="s">
        <v>91</v>
      </c>
    </row>
    <row r="124" spans="1:45" x14ac:dyDescent="0.3">
      <c r="A124" s="1884" t="s">
        <v>4855</v>
      </c>
      <c r="B124" s="1884" t="s">
        <v>4856</v>
      </c>
      <c r="C124" s="1884" t="s">
        <v>4557</v>
      </c>
      <c r="D124" s="1884" t="s">
        <v>91</v>
      </c>
      <c r="E124" s="1884" t="s">
        <v>91</v>
      </c>
      <c r="F124" s="1884" t="s">
        <v>91</v>
      </c>
      <c r="G124" s="1884" t="s">
        <v>91</v>
      </c>
      <c r="H124" s="1884" t="s">
        <v>91</v>
      </c>
      <c r="I124" s="1884" t="s">
        <v>91</v>
      </c>
      <c r="J124" s="1884" t="s">
        <v>3663</v>
      </c>
      <c r="L124" s="1884" t="s">
        <v>5469</v>
      </c>
      <c r="M124" s="1884" t="s">
        <v>5470</v>
      </c>
      <c r="N124" s="1884" t="s">
        <v>5471</v>
      </c>
      <c r="O124" s="1884" t="s">
        <v>5472</v>
      </c>
      <c r="P124" s="1884" t="s">
        <v>5473</v>
      </c>
      <c r="Q124" s="1884" t="s">
        <v>5474</v>
      </c>
      <c r="R124" s="1884" t="s">
        <v>5475</v>
      </c>
      <c r="S124" s="1884" t="s">
        <v>5476</v>
      </c>
      <c r="T124" s="1884" t="s">
        <v>91</v>
      </c>
      <c r="U124" s="1884" t="s">
        <v>5477</v>
      </c>
      <c r="V124" s="1884" t="s">
        <v>91</v>
      </c>
      <c r="W124" s="1884" t="s">
        <v>5478</v>
      </c>
      <c r="X124" s="1884" t="s">
        <v>5479</v>
      </c>
      <c r="Y124" s="1884" t="s">
        <v>5480</v>
      </c>
      <c r="Z124" s="1884" t="s">
        <v>5481</v>
      </c>
      <c r="AA124" s="1884" t="s">
        <v>5482</v>
      </c>
      <c r="AB124" s="1884" t="s">
        <v>91</v>
      </c>
      <c r="AC124" s="1884" t="s">
        <v>91</v>
      </c>
      <c r="AD124" s="1884" t="s">
        <v>91</v>
      </c>
      <c r="AE124" s="1884" t="s">
        <v>91</v>
      </c>
      <c r="AF124" s="1884" t="s">
        <v>4953</v>
      </c>
      <c r="AG124" s="1884" t="s">
        <v>5483</v>
      </c>
      <c r="AI124" s="1884" t="s">
        <v>3663</v>
      </c>
      <c r="AJ124" s="1884" t="s">
        <v>91</v>
      </c>
      <c r="AK124" s="1884" t="s">
        <v>5630</v>
      </c>
      <c r="AL124" s="1884" t="s">
        <v>5631</v>
      </c>
      <c r="AM124" s="1884" t="s">
        <v>5590</v>
      </c>
      <c r="AN124" s="1884" t="s">
        <v>5591</v>
      </c>
      <c r="AO124" s="1884" t="s">
        <v>5592</v>
      </c>
      <c r="AP124" s="1884" t="s">
        <v>5689</v>
      </c>
      <c r="AQ124" s="1884" t="s">
        <v>5690</v>
      </c>
      <c r="AR124" s="1884" t="s">
        <v>5691</v>
      </c>
      <c r="AS124" s="1884" t="s">
        <v>91</v>
      </c>
    </row>
    <row r="125" spans="1:45" x14ac:dyDescent="0.3">
      <c r="A125" s="1884" t="s">
        <v>4857</v>
      </c>
      <c r="B125" s="1884" t="s">
        <v>4561</v>
      </c>
      <c r="C125" s="1884" t="s">
        <v>4679</v>
      </c>
      <c r="D125" s="1884" t="s">
        <v>4560</v>
      </c>
      <c r="E125" s="1884" t="s">
        <v>4858</v>
      </c>
      <c r="F125" s="1884" t="s">
        <v>91</v>
      </c>
      <c r="G125" s="1884" t="s">
        <v>91</v>
      </c>
      <c r="H125" s="1884" t="s">
        <v>91</v>
      </c>
      <c r="I125" s="1884" t="s">
        <v>91</v>
      </c>
      <c r="J125" s="1884" t="s">
        <v>3666</v>
      </c>
      <c r="L125" s="1884" t="s">
        <v>5369</v>
      </c>
      <c r="M125" s="1884" t="s">
        <v>5370</v>
      </c>
      <c r="N125" s="1884" t="s">
        <v>5371</v>
      </c>
      <c r="O125" s="1884" t="s">
        <v>5372</v>
      </c>
      <c r="P125" s="1884" t="s">
        <v>5373</v>
      </c>
      <c r="Q125" s="1884" t="s">
        <v>5374</v>
      </c>
      <c r="R125" s="1884" t="s">
        <v>5375</v>
      </c>
      <c r="S125" s="1884" t="s">
        <v>5376</v>
      </c>
      <c r="T125" s="1884" t="s">
        <v>91</v>
      </c>
      <c r="U125" s="1884" t="s">
        <v>5377</v>
      </c>
      <c r="V125" s="1884" t="s">
        <v>91</v>
      </c>
      <c r="W125" s="1884" t="s">
        <v>5378</v>
      </c>
      <c r="X125" s="1884" t="s">
        <v>5379</v>
      </c>
      <c r="Y125" s="1884" t="s">
        <v>5380</v>
      </c>
      <c r="Z125" s="1884" t="s">
        <v>5381</v>
      </c>
      <c r="AA125" s="1884" t="s">
        <v>5382</v>
      </c>
      <c r="AB125" s="1884" t="s">
        <v>91</v>
      </c>
      <c r="AC125" s="1884" t="s">
        <v>91</v>
      </c>
      <c r="AD125" s="1884" t="s">
        <v>91</v>
      </c>
      <c r="AE125" s="1884" t="s">
        <v>91</v>
      </c>
      <c r="AF125" s="1884" t="s">
        <v>91</v>
      </c>
      <c r="AG125" s="1884" t="s">
        <v>5385</v>
      </c>
      <c r="AI125" s="1884" t="s">
        <v>3666</v>
      </c>
      <c r="AJ125" s="1884" t="s">
        <v>91</v>
      </c>
      <c r="AK125" s="1884" t="s">
        <v>5650</v>
      </c>
      <c r="AL125" s="1884" t="s">
        <v>5651</v>
      </c>
      <c r="AM125" s="1884" t="s">
        <v>5583</v>
      </c>
      <c r="AN125" s="1884" t="s">
        <v>5584</v>
      </c>
      <c r="AO125" s="1884" t="s">
        <v>5585</v>
      </c>
      <c r="AP125" s="1884" t="s">
        <v>5586</v>
      </c>
      <c r="AQ125" s="1884" t="s">
        <v>5587</v>
      </c>
      <c r="AR125" s="1884" t="s">
        <v>5692</v>
      </c>
      <c r="AS125" s="1884" t="s">
        <v>91</v>
      </c>
    </row>
    <row r="126" spans="1:45" x14ac:dyDescent="0.3">
      <c r="A126" s="1884" t="s">
        <v>4859</v>
      </c>
      <c r="B126" s="1884" t="s">
        <v>4561</v>
      </c>
      <c r="C126" s="1884" t="s">
        <v>4860</v>
      </c>
      <c r="D126" s="1884" t="s">
        <v>4560</v>
      </c>
      <c r="E126" s="1884" t="s">
        <v>91</v>
      </c>
      <c r="F126" s="1884" t="s">
        <v>91</v>
      </c>
      <c r="G126" s="1884" t="s">
        <v>91</v>
      </c>
      <c r="H126" s="1884" t="s">
        <v>91</v>
      </c>
      <c r="I126" s="1884" t="s">
        <v>91</v>
      </c>
      <c r="J126" s="1884" t="s">
        <v>3670</v>
      </c>
      <c r="L126" s="1884" t="s">
        <v>5369</v>
      </c>
      <c r="M126" s="1884" t="s">
        <v>5370</v>
      </c>
      <c r="N126" s="1884" t="s">
        <v>5371</v>
      </c>
      <c r="O126" s="1884" t="s">
        <v>5372</v>
      </c>
      <c r="P126" s="1884" t="s">
        <v>5484</v>
      </c>
      <c r="Q126" s="1884" t="s">
        <v>5374</v>
      </c>
      <c r="R126" s="1884" t="s">
        <v>5375</v>
      </c>
      <c r="S126" s="1884" t="s">
        <v>5376</v>
      </c>
      <c r="T126" s="1884" t="s">
        <v>91</v>
      </c>
      <c r="U126" s="1884" t="s">
        <v>5377</v>
      </c>
      <c r="V126" s="1884" t="s">
        <v>91</v>
      </c>
      <c r="W126" s="1884" t="s">
        <v>5378</v>
      </c>
      <c r="X126" s="1884" t="s">
        <v>5379</v>
      </c>
      <c r="Y126" s="1884" t="s">
        <v>5380</v>
      </c>
      <c r="Z126" s="1884" t="s">
        <v>5381</v>
      </c>
      <c r="AA126" s="1884" t="s">
        <v>5382</v>
      </c>
      <c r="AB126" s="1884" t="s">
        <v>5485</v>
      </c>
      <c r="AC126" s="1884" t="s">
        <v>91</v>
      </c>
      <c r="AD126" s="1884" t="s">
        <v>91</v>
      </c>
      <c r="AE126" s="1884" t="s">
        <v>91</v>
      </c>
      <c r="AF126" s="1884" t="s">
        <v>91</v>
      </c>
      <c r="AG126" s="1884" t="s">
        <v>5385</v>
      </c>
      <c r="AI126" s="1884" t="s">
        <v>3670</v>
      </c>
      <c r="AJ126" s="1884" t="s">
        <v>91</v>
      </c>
      <c r="AK126" s="1884" t="s">
        <v>5650</v>
      </c>
      <c r="AL126" s="1884" t="s">
        <v>5651</v>
      </c>
      <c r="AM126" s="1884" t="s">
        <v>5583</v>
      </c>
      <c r="AN126" s="1884" t="s">
        <v>5584</v>
      </c>
      <c r="AO126" s="1884" t="s">
        <v>5585</v>
      </c>
      <c r="AP126" s="1884" t="s">
        <v>5586</v>
      </c>
      <c r="AQ126" s="1884" t="s">
        <v>5587</v>
      </c>
      <c r="AR126" s="1884" t="s">
        <v>91</v>
      </c>
      <c r="AS126" s="1884" t="s">
        <v>91</v>
      </c>
    </row>
    <row r="127" spans="1:45" x14ac:dyDescent="0.3">
      <c r="A127" s="1884" t="s">
        <v>4861</v>
      </c>
      <c r="B127" s="1884" t="s">
        <v>4561</v>
      </c>
      <c r="C127" s="1884" t="s">
        <v>4560</v>
      </c>
      <c r="D127" s="1884" t="s">
        <v>4617</v>
      </c>
      <c r="E127" s="1884" t="s">
        <v>91</v>
      </c>
      <c r="F127" s="1884" t="s">
        <v>91</v>
      </c>
      <c r="G127" s="1884" t="s">
        <v>91</v>
      </c>
      <c r="H127" s="1884" t="s">
        <v>91</v>
      </c>
      <c r="I127" s="1884" t="s">
        <v>91</v>
      </c>
      <c r="J127" s="1884" t="s">
        <v>4862</v>
      </c>
      <c r="L127" s="1884" t="s">
        <v>5369</v>
      </c>
      <c r="M127" s="1884" t="s">
        <v>5370</v>
      </c>
      <c r="N127" s="1884" t="s">
        <v>5371</v>
      </c>
      <c r="O127" s="1884" t="s">
        <v>5372</v>
      </c>
      <c r="P127" s="1884" t="s">
        <v>5484</v>
      </c>
      <c r="Q127" s="1884" t="s">
        <v>5374</v>
      </c>
      <c r="R127" s="1884" t="s">
        <v>5375</v>
      </c>
      <c r="S127" s="1884" t="s">
        <v>5376</v>
      </c>
      <c r="T127" s="1884" t="s">
        <v>91</v>
      </c>
      <c r="U127" s="1884" t="s">
        <v>5377</v>
      </c>
      <c r="V127" s="1884" t="s">
        <v>91</v>
      </c>
      <c r="W127" s="1884" t="s">
        <v>5378</v>
      </c>
      <c r="X127" s="1884" t="s">
        <v>5379</v>
      </c>
      <c r="Y127" s="1884" t="s">
        <v>5380</v>
      </c>
      <c r="Z127" s="1884" t="s">
        <v>5381</v>
      </c>
      <c r="AA127" s="1884" t="s">
        <v>5382</v>
      </c>
      <c r="AB127" s="1884" t="s">
        <v>91</v>
      </c>
      <c r="AC127" s="1884" t="s">
        <v>5486</v>
      </c>
      <c r="AD127" s="1884" t="s">
        <v>91</v>
      </c>
      <c r="AE127" s="1884" t="s">
        <v>91</v>
      </c>
      <c r="AF127" s="1884" t="s">
        <v>91</v>
      </c>
      <c r="AG127" s="1884" t="s">
        <v>5385</v>
      </c>
      <c r="AI127" s="1884" t="s">
        <v>4862</v>
      </c>
      <c r="AJ127" s="1884" t="s">
        <v>91</v>
      </c>
      <c r="AK127" s="1884" t="s">
        <v>5650</v>
      </c>
      <c r="AL127" s="1884" t="s">
        <v>5651</v>
      </c>
      <c r="AM127" s="1884" t="s">
        <v>5583</v>
      </c>
      <c r="AN127" s="1884" t="s">
        <v>5584</v>
      </c>
      <c r="AO127" s="1884" t="s">
        <v>5585</v>
      </c>
      <c r="AP127" s="1884" t="s">
        <v>5586</v>
      </c>
      <c r="AQ127" s="1884" t="s">
        <v>5587</v>
      </c>
      <c r="AR127" s="1884" t="s">
        <v>91</v>
      </c>
      <c r="AS127" s="1884" t="s">
        <v>91</v>
      </c>
    </row>
    <row r="128" spans="1:45" x14ac:dyDescent="0.3">
      <c r="A128" s="1884" t="s">
        <v>4760</v>
      </c>
      <c r="B128" s="1884" t="s">
        <v>4761</v>
      </c>
      <c r="C128" s="1884" t="s">
        <v>4762</v>
      </c>
      <c r="D128" s="1884" t="s">
        <v>91</v>
      </c>
      <c r="E128" s="1884" t="s">
        <v>91</v>
      </c>
      <c r="F128" s="1884" t="s">
        <v>4763</v>
      </c>
      <c r="G128" s="1884" t="s">
        <v>4652</v>
      </c>
      <c r="H128" s="1884" t="s">
        <v>4863</v>
      </c>
      <c r="I128" s="1884" t="s">
        <v>91</v>
      </c>
      <c r="J128" s="1884" t="s">
        <v>4864</v>
      </c>
      <c r="L128" s="1884" t="s">
        <v>5279</v>
      </c>
      <c r="M128" s="1884" t="s">
        <v>5280</v>
      </c>
      <c r="N128" s="1884" t="s">
        <v>5281</v>
      </c>
      <c r="O128" s="1884" t="s">
        <v>5282</v>
      </c>
      <c r="P128" s="1884" t="s">
        <v>5283</v>
      </c>
      <c r="Q128" s="1884" t="s">
        <v>5284</v>
      </c>
      <c r="R128" s="1884" t="s">
        <v>5285</v>
      </c>
      <c r="S128" s="1884" t="s">
        <v>5286</v>
      </c>
      <c r="T128" s="1884" t="s">
        <v>91</v>
      </c>
      <c r="U128" s="1884" t="s">
        <v>5287</v>
      </c>
      <c r="V128" s="1884" t="s">
        <v>91</v>
      </c>
      <c r="W128" s="1884" t="s">
        <v>5288</v>
      </c>
      <c r="X128" s="1884" t="s">
        <v>5289</v>
      </c>
      <c r="Y128" s="1884" t="s">
        <v>5290</v>
      </c>
      <c r="Z128" s="1884" t="s">
        <v>5291</v>
      </c>
      <c r="AA128" s="1884" t="s">
        <v>5292</v>
      </c>
      <c r="AB128" s="1884" t="s">
        <v>5013</v>
      </c>
      <c r="AC128" s="1884" t="s">
        <v>5293</v>
      </c>
      <c r="AD128" s="1884" t="s">
        <v>5294</v>
      </c>
      <c r="AE128" s="1884" t="s">
        <v>5295</v>
      </c>
      <c r="AF128" s="1884" t="s">
        <v>91</v>
      </c>
      <c r="AG128" s="1884" t="s">
        <v>5296</v>
      </c>
      <c r="AI128" s="1884" t="s">
        <v>4864</v>
      </c>
      <c r="AJ128" s="1884" t="s">
        <v>91</v>
      </c>
      <c r="AK128" s="1884" t="s">
        <v>91</v>
      </c>
      <c r="AL128" s="1884" t="s">
        <v>5651</v>
      </c>
      <c r="AM128" s="1884" t="s">
        <v>5583</v>
      </c>
      <c r="AN128" s="1884" t="s">
        <v>5584</v>
      </c>
      <c r="AO128" s="1884" t="s">
        <v>5585</v>
      </c>
      <c r="AP128" s="1884" t="s">
        <v>5586</v>
      </c>
      <c r="AQ128" s="1884" t="s">
        <v>5587</v>
      </c>
      <c r="AR128" s="1884" t="s">
        <v>91</v>
      </c>
      <c r="AS128" s="1884" t="s">
        <v>91</v>
      </c>
    </row>
    <row r="129" spans="1:45" x14ac:dyDescent="0.3">
      <c r="A129" s="1884" t="s">
        <v>4865</v>
      </c>
      <c r="B129" s="1884" t="s">
        <v>4866</v>
      </c>
      <c r="C129" s="1884" t="s">
        <v>4557</v>
      </c>
      <c r="D129" s="1884" t="s">
        <v>91</v>
      </c>
      <c r="E129" s="1884" t="s">
        <v>91</v>
      </c>
      <c r="F129" s="1884" t="s">
        <v>91</v>
      </c>
      <c r="G129" s="1884" t="s">
        <v>91</v>
      </c>
      <c r="H129" s="1884" t="s">
        <v>91</v>
      </c>
      <c r="I129" s="1884" t="s">
        <v>4795</v>
      </c>
      <c r="J129" s="1884" t="s">
        <v>4867</v>
      </c>
      <c r="L129" s="1884" t="s">
        <v>5487</v>
      </c>
      <c r="M129" s="1884" t="s">
        <v>5488</v>
      </c>
      <c r="N129" s="1884" t="s">
        <v>5489</v>
      </c>
      <c r="O129" s="1884" t="s">
        <v>5490</v>
      </c>
      <c r="P129" s="1884" t="s">
        <v>91</v>
      </c>
      <c r="Q129" s="1884" t="s">
        <v>5491</v>
      </c>
      <c r="R129" s="1884" t="s">
        <v>5492</v>
      </c>
      <c r="S129" s="1884" t="s">
        <v>5493</v>
      </c>
      <c r="T129" s="1884" t="s">
        <v>91</v>
      </c>
      <c r="U129" s="1884" t="s">
        <v>5494</v>
      </c>
      <c r="V129" s="1884" t="s">
        <v>5495</v>
      </c>
      <c r="W129" s="1884" t="s">
        <v>5496</v>
      </c>
      <c r="X129" s="1884" t="s">
        <v>5497</v>
      </c>
      <c r="Y129" s="1884" t="s">
        <v>5498</v>
      </c>
      <c r="Z129" s="1884" t="s">
        <v>5499</v>
      </c>
      <c r="AA129" s="1884" t="s">
        <v>5500</v>
      </c>
      <c r="AB129" s="1884" t="s">
        <v>91</v>
      </c>
      <c r="AC129" s="1884" t="s">
        <v>91</v>
      </c>
      <c r="AD129" s="1884" t="s">
        <v>91</v>
      </c>
      <c r="AE129" s="1884" t="s">
        <v>91</v>
      </c>
      <c r="AF129" s="1884" t="s">
        <v>4953</v>
      </c>
      <c r="AG129" s="1884" t="s">
        <v>5501</v>
      </c>
      <c r="AI129" s="1884" t="s">
        <v>4867</v>
      </c>
      <c r="AJ129" s="1884" t="s">
        <v>91</v>
      </c>
      <c r="AK129" s="1884" t="s">
        <v>5693</v>
      </c>
      <c r="AL129" s="1884" t="s">
        <v>5694</v>
      </c>
      <c r="AM129" s="1884" t="s">
        <v>5695</v>
      </c>
      <c r="AN129" s="1884" t="s">
        <v>5696</v>
      </c>
      <c r="AO129" s="1884" t="s">
        <v>5697</v>
      </c>
      <c r="AP129" s="1884" t="s">
        <v>5698</v>
      </c>
      <c r="AQ129" s="1884" t="s">
        <v>5699</v>
      </c>
      <c r="AR129" s="1884" t="s">
        <v>5700</v>
      </c>
      <c r="AS129" s="1884" t="s">
        <v>91</v>
      </c>
    </row>
    <row r="130" spans="1:45" x14ac:dyDescent="0.3">
      <c r="A130" s="1884" t="s">
        <v>4868</v>
      </c>
      <c r="B130" s="1884" t="s">
        <v>4869</v>
      </c>
      <c r="C130" s="1884" t="s">
        <v>4557</v>
      </c>
      <c r="D130" s="1884" t="s">
        <v>91</v>
      </c>
      <c r="E130" s="1884" t="s">
        <v>91</v>
      </c>
      <c r="F130" s="1884" t="s">
        <v>91</v>
      </c>
      <c r="G130" s="1884" t="s">
        <v>91</v>
      </c>
      <c r="H130" s="1884" t="s">
        <v>91</v>
      </c>
      <c r="I130" s="1884" t="s">
        <v>91</v>
      </c>
      <c r="J130" s="1884" t="s">
        <v>3673</v>
      </c>
      <c r="L130" s="1884" t="s">
        <v>5502</v>
      </c>
      <c r="M130" s="1884" t="s">
        <v>5503</v>
      </c>
      <c r="N130" s="1884" t="s">
        <v>5504</v>
      </c>
      <c r="O130" s="1884" t="s">
        <v>5505</v>
      </c>
      <c r="P130" s="1884" t="s">
        <v>5505</v>
      </c>
      <c r="Q130" s="1884" t="s">
        <v>5506</v>
      </c>
      <c r="R130" s="1884" t="s">
        <v>91</v>
      </c>
      <c r="S130" s="1884" t="s">
        <v>5507</v>
      </c>
      <c r="T130" s="1884" t="s">
        <v>91</v>
      </c>
      <c r="U130" s="1884" t="s">
        <v>5508</v>
      </c>
      <c r="V130" s="1884" t="s">
        <v>5509</v>
      </c>
      <c r="W130" s="1884" t="s">
        <v>5510</v>
      </c>
      <c r="X130" s="1884" t="s">
        <v>5511</v>
      </c>
      <c r="Y130" s="1884" t="s">
        <v>5512</v>
      </c>
      <c r="Z130" s="1884" t="s">
        <v>5513</v>
      </c>
      <c r="AA130" s="1884" t="s">
        <v>5514</v>
      </c>
      <c r="AB130" s="1884" t="s">
        <v>91</v>
      </c>
      <c r="AC130" s="1884" t="s">
        <v>91</v>
      </c>
      <c r="AD130" s="1884" t="s">
        <v>91</v>
      </c>
      <c r="AE130" s="1884" t="s">
        <v>91</v>
      </c>
      <c r="AF130" s="1884" t="s">
        <v>91</v>
      </c>
      <c r="AG130" s="1884" t="s">
        <v>91</v>
      </c>
      <c r="AI130" s="1884" t="s">
        <v>3673</v>
      </c>
      <c r="AJ130" s="1884" t="s">
        <v>91</v>
      </c>
      <c r="AK130" s="1884" t="s">
        <v>91</v>
      </c>
      <c r="AL130" s="1884" t="s">
        <v>91</v>
      </c>
      <c r="AM130" s="1884" t="s">
        <v>91</v>
      </c>
      <c r="AN130" s="1884" t="s">
        <v>91</v>
      </c>
      <c r="AO130" s="1884" t="s">
        <v>91</v>
      </c>
      <c r="AP130" s="1884" t="s">
        <v>91</v>
      </c>
      <c r="AQ130" s="1884" t="s">
        <v>91</v>
      </c>
      <c r="AR130" s="1884" t="s">
        <v>91</v>
      </c>
      <c r="AS130" s="1884" t="s">
        <v>91</v>
      </c>
    </row>
    <row r="131" spans="1:45" x14ac:dyDescent="0.3">
      <c r="A131" s="1884" t="s">
        <v>4714</v>
      </c>
      <c r="B131" s="1884" t="s">
        <v>4554</v>
      </c>
      <c r="C131" s="1884" t="s">
        <v>4556</v>
      </c>
      <c r="D131" s="1884" t="s">
        <v>4557</v>
      </c>
      <c r="E131" s="1884" t="s">
        <v>91</v>
      </c>
      <c r="F131" s="1884" t="s">
        <v>4588</v>
      </c>
      <c r="G131" s="1884" t="s">
        <v>3472</v>
      </c>
      <c r="H131" s="1884" t="s">
        <v>4870</v>
      </c>
      <c r="I131" s="1884" t="s">
        <v>91</v>
      </c>
      <c r="J131" s="1884" t="s">
        <v>3676</v>
      </c>
      <c r="L131" s="1884" t="s">
        <v>5335</v>
      </c>
      <c r="M131" s="1884" t="s">
        <v>5515</v>
      </c>
      <c r="N131" s="1884" t="s">
        <v>5516</v>
      </c>
      <c r="O131" s="1884" t="s">
        <v>5366</v>
      </c>
      <c r="P131" s="1884" t="s">
        <v>5366</v>
      </c>
      <c r="Q131" s="1884" t="s">
        <v>5517</v>
      </c>
      <c r="R131" s="1884" t="s">
        <v>5518</v>
      </c>
      <c r="S131" s="1884" t="s">
        <v>5414</v>
      </c>
      <c r="T131" s="1884" t="s">
        <v>91</v>
      </c>
      <c r="U131" s="1884" t="s">
        <v>5519</v>
      </c>
      <c r="V131" s="1884" t="s">
        <v>91</v>
      </c>
      <c r="W131" s="1884" t="s">
        <v>5367</v>
      </c>
      <c r="X131" s="1884" t="s">
        <v>5343</v>
      </c>
      <c r="Y131" s="1884" t="s">
        <v>5520</v>
      </c>
      <c r="Z131" s="1884" t="s">
        <v>5521</v>
      </c>
      <c r="AA131" s="1884" t="s">
        <v>5522</v>
      </c>
      <c r="AB131" s="1884" t="s">
        <v>91</v>
      </c>
      <c r="AC131" s="1884" t="s">
        <v>5523</v>
      </c>
      <c r="AD131" s="1884" t="s">
        <v>91</v>
      </c>
      <c r="AE131" s="1884" t="s">
        <v>91</v>
      </c>
      <c r="AF131" s="1884" t="s">
        <v>91</v>
      </c>
      <c r="AG131" s="1884" t="s">
        <v>5368</v>
      </c>
      <c r="AI131" s="1884" t="s">
        <v>3676</v>
      </c>
      <c r="AJ131" s="1884" t="s">
        <v>91</v>
      </c>
      <c r="AK131" s="1884" t="s">
        <v>5576</v>
      </c>
      <c r="AL131" s="1884" t="s">
        <v>5577</v>
      </c>
      <c r="AM131" s="1884" t="s">
        <v>5578</v>
      </c>
      <c r="AN131" s="1884" t="s">
        <v>5579</v>
      </c>
      <c r="AO131" s="1884" t="s">
        <v>5580</v>
      </c>
      <c r="AP131" s="1884" t="s">
        <v>4567</v>
      </c>
      <c r="AQ131" s="1884" t="s">
        <v>5617</v>
      </c>
      <c r="AR131" s="1884" t="s">
        <v>5618</v>
      </c>
      <c r="AS131" s="1884" t="s">
        <v>91</v>
      </c>
    </row>
    <row r="132" spans="1:45" x14ac:dyDescent="0.3">
      <c r="A132" s="1884" t="s">
        <v>4871</v>
      </c>
      <c r="B132" s="1884" t="s">
        <v>4872</v>
      </c>
      <c r="C132" s="1884" t="s">
        <v>4873</v>
      </c>
      <c r="D132" s="1884" t="s">
        <v>4874</v>
      </c>
      <c r="E132" s="1884" t="s">
        <v>4875</v>
      </c>
      <c r="F132" s="1884" t="s">
        <v>91</v>
      </c>
      <c r="G132" s="1884" t="s">
        <v>91</v>
      </c>
      <c r="H132" s="1884" t="s">
        <v>91</v>
      </c>
      <c r="I132" s="1884" t="s">
        <v>91</v>
      </c>
      <c r="J132" s="1884" t="s">
        <v>3678</v>
      </c>
      <c r="L132" s="1884" t="s">
        <v>5524</v>
      </c>
      <c r="M132" s="1884" t="s">
        <v>5525</v>
      </c>
      <c r="N132" s="1884" t="s">
        <v>5526</v>
      </c>
      <c r="O132" s="1884" t="s">
        <v>5527</v>
      </c>
      <c r="P132" s="1884" t="s">
        <v>5528</v>
      </c>
      <c r="Q132" s="1884" t="s">
        <v>5529</v>
      </c>
      <c r="R132" s="1884" t="s">
        <v>5530</v>
      </c>
      <c r="S132" s="1884" t="s">
        <v>5531</v>
      </c>
      <c r="T132" s="1884" t="s">
        <v>91</v>
      </c>
      <c r="U132" s="1884" t="s">
        <v>5532</v>
      </c>
      <c r="V132" s="1884" t="s">
        <v>91</v>
      </c>
      <c r="W132" s="1884" t="s">
        <v>5533</v>
      </c>
      <c r="X132" s="1884" t="s">
        <v>5534</v>
      </c>
      <c r="Y132" s="1884" t="s">
        <v>5535</v>
      </c>
      <c r="Z132" s="1884" t="s">
        <v>5536</v>
      </c>
      <c r="AA132" s="1884" t="s">
        <v>5537</v>
      </c>
      <c r="AB132" s="1884" t="s">
        <v>5538</v>
      </c>
      <c r="AC132" s="1884" t="s">
        <v>5539</v>
      </c>
      <c r="AD132" s="1884" t="s">
        <v>5540</v>
      </c>
      <c r="AE132" s="1884" t="s">
        <v>5541</v>
      </c>
      <c r="AF132" s="1884" t="s">
        <v>91</v>
      </c>
      <c r="AG132" s="1884" t="s">
        <v>5542</v>
      </c>
      <c r="AI132" s="1884" t="s">
        <v>3678</v>
      </c>
      <c r="AJ132" s="1884" t="s">
        <v>91</v>
      </c>
      <c r="AK132" s="1884" t="s">
        <v>5650</v>
      </c>
      <c r="AL132" s="1884" t="s">
        <v>5651</v>
      </c>
      <c r="AM132" s="1884" t="s">
        <v>5583</v>
      </c>
      <c r="AN132" s="1884" t="s">
        <v>5584</v>
      </c>
      <c r="AO132" s="1884" t="s">
        <v>5585</v>
      </c>
      <c r="AP132" s="1884" t="s">
        <v>5586</v>
      </c>
      <c r="AQ132" s="1884" t="s">
        <v>5587</v>
      </c>
      <c r="AR132" s="1884" t="s">
        <v>91</v>
      </c>
      <c r="AS132" s="1884" t="s">
        <v>91</v>
      </c>
    </row>
    <row r="133" spans="1:45" x14ac:dyDescent="0.3">
      <c r="A133" s="1884" t="s">
        <v>4876</v>
      </c>
      <c r="B133" s="1884" t="s">
        <v>4554</v>
      </c>
      <c r="C133" s="1884" t="s">
        <v>4672</v>
      </c>
      <c r="D133" s="1884" t="s">
        <v>91</v>
      </c>
      <c r="E133" s="1884" t="s">
        <v>91</v>
      </c>
      <c r="F133" s="1884" t="s">
        <v>91</v>
      </c>
      <c r="G133" s="1884" t="s">
        <v>91</v>
      </c>
      <c r="H133" s="1884" t="s">
        <v>91</v>
      </c>
      <c r="I133" s="1884" t="s">
        <v>91</v>
      </c>
      <c r="J133" s="1884" t="s">
        <v>85</v>
      </c>
      <c r="L133" s="1884" t="s">
        <v>5543</v>
      </c>
      <c r="M133" s="1884" t="s">
        <v>5544</v>
      </c>
      <c r="N133" s="1884" t="s">
        <v>5545</v>
      </c>
      <c r="O133" s="1884" t="s">
        <v>5546</v>
      </c>
      <c r="P133" s="1884" t="s">
        <v>91</v>
      </c>
      <c r="Q133" s="1884" t="s">
        <v>5517</v>
      </c>
      <c r="R133" s="1884" t="s">
        <v>5518</v>
      </c>
      <c r="S133" s="1884" t="s">
        <v>5414</v>
      </c>
      <c r="T133" s="1884" t="s">
        <v>91</v>
      </c>
      <c r="U133" s="1884" t="s">
        <v>5519</v>
      </c>
      <c r="V133" s="1884" t="s">
        <v>91</v>
      </c>
      <c r="W133" s="1884" t="s">
        <v>5367</v>
      </c>
      <c r="X133" s="1884" t="s">
        <v>5343</v>
      </c>
      <c r="Y133" s="1884" t="s">
        <v>5520</v>
      </c>
      <c r="Z133" s="1884" t="s">
        <v>5521</v>
      </c>
      <c r="AA133" s="1884" t="s">
        <v>5522</v>
      </c>
      <c r="AB133" s="1884" t="s">
        <v>91</v>
      </c>
      <c r="AC133" s="1884" t="s">
        <v>91</v>
      </c>
      <c r="AD133" s="1884" t="s">
        <v>5547</v>
      </c>
      <c r="AE133" s="1884" t="s">
        <v>91</v>
      </c>
      <c r="AF133" s="1884" t="s">
        <v>4953</v>
      </c>
      <c r="AG133" s="1884" t="s">
        <v>5349</v>
      </c>
      <c r="AI133" s="1884" t="s">
        <v>85</v>
      </c>
      <c r="AJ133" s="1884" t="s">
        <v>91</v>
      </c>
      <c r="AK133" s="1884" t="s">
        <v>5630</v>
      </c>
      <c r="AL133" s="1884" t="s">
        <v>5631</v>
      </c>
      <c r="AM133" s="1884" t="s">
        <v>5632</v>
      </c>
      <c r="AN133" s="1884" t="s">
        <v>5591</v>
      </c>
      <c r="AO133" s="1884" t="s">
        <v>5701</v>
      </c>
      <c r="AP133" s="1884" t="s">
        <v>4567</v>
      </c>
      <c r="AQ133" s="1884" t="s">
        <v>5617</v>
      </c>
      <c r="AR133" s="1884" t="s">
        <v>5618</v>
      </c>
      <c r="AS133" s="1884" t="s">
        <v>91</v>
      </c>
    </row>
    <row r="134" spans="1:45" x14ac:dyDescent="0.3">
      <c r="A134" s="1884" t="s">
        <v>4877</v>
      </c>
      <c r="B134" s="1884" t="s">
        <v>4561</v>
      </c>
      <c r="C134" s="1884" t="s">
        <v>4679</v>
      </c>
      <c r="D134" s="1884" t="s">
        <v>4560</v>
      </c>
      <c r="E134" s="1884" t="s">
        <v>4878</v>
      </c>
      <c r="F134" s="1884" t="s">
        <v>91</v>
      </c>
      <c r="G134" s="1884" t="s">
        <v>91</v>
      </c>
      <c r="H134" s="1884" t="s">
        <v>91</v>
      </c>
      <c r="I134" s="1884" t="s">
        <v>91</v>
      </c>
      <c r="J134" s="1884" t="s">
        <v>3681</v>
      </c>
      <c r="L134" s="1884" t="s">
        <v>5369</v>
      </c>
      <c r="M134" s="1884" t="s">
        <v>5370</v>
      </c>
      <c r="N134" s="1884" t="s">
        <v>5371</v>
      </c>
      <c r="O134" s="1884" t="s">
        <v>5372</v>
      </c>
      <c r="P134" s="1884" t="s">
        <v>5373</v>
      </c>
      <c r="Q134" s="1884" t="s">
        <v>5374</v>
      </c>
      <c r="R134" s="1884" t="s">
        <v>5375</v>
      </c>
      <c r="S134" s="1884" t="s">
        <v>5376</v>
      </c>
      <c r="T134" s="1884" t="s">
        <v>91</v>
      </c>
      <c r="U134" s="1884" t="s">
        <v>5377</v>
      </c>
      <c r="V134" s="1884" t="s">
        <v>91</v>
      </c>
      <c r="W134" s="1884" t="s">
        <v>5378</v>
      </c>
      <c r="X134" s="1884" t="s">
        <v>5379</v>
      </c>
      <c r="Y134" s="1884" t="s">
        <v>5380</v>
      </c>
      <c r="Z134" s="1884" t="s">
        <v>5381</v>
      </c>
      <c r="AA134" s="1884" t="s">
        <v>5382</v>
      </c>
      <c r="AB134" s="1884" t="s">
        <v>5548</v>
      </c>
      <c r="AC134" s="1884" t="s">
        <v>5549</v>
      </c>
      <c r="AD134" s="1884" t="s">
        <v>5550</v>
      </c>
      <c r="AE134" s="1884" t="s">
        <v>5551</v>
      </c>
      <c r="AF134" s="1884" t="s">
        <v>91</v>
      </c>
      <c r="AG134" s="1884" t="s">
        <v>5385</v>
      </c>
      <c r="AI134" s="1884" t="s">
        <v>3681</v>
      </c>
      <c r="AJ134" s="1884" t="s">
        <v>91</v>
      </c>
      <c r="AK134" s="1884" t="s">
        <v>5650</v>
      </c>
      <c r="AL134" s="1884" t="s">
        <v>5651</v>
      </c>
      <c r="AM134" s="1884" t="s">
        <v>5583</v>
      </c>
      <c r="AN134" s="1884" t="s">
        <v>5584</v>
      </c>
      <c r="AO134" s="1884" t="s">
        <v>5585</v>
      </c>
      <c r="AP134" s="1884" t="s">
        <v>5586</v>
      </c>
      <c r="AQ134" s="1884" t="s">
        <v>5587</v>
      </c>
      <c r="AR134" s="1884" t="s">
        <v>91</v>
      </c>
      <c r="AS134" s="1884" t="s">
        <v>91</v>
      </c>
    </row>
    <row r="135" spans="1:45" x14ac:dyDescent="0.3">
      <c r="A135" s="1884" t="s">
        <v>4879</v>
      </c>
      <c r="B135" s="1884" t="s">
        <v>4561</v>
      </c>
      <c r="C135" s="1884" t="s">
        <v>4560</v>
      </c>
      <c r="D135" s="1884" t="s">
        <v>4617</v>
      </c>
      <c r="E135" s="1884" t="s">
        <v>4880</v>
      </c>
      <c r="F135" s="1884" t="s">
        <v>91</v>
      </c>
      <c r="G135" s="1884" t="s">
        <v>91</v>
      </c>
      <c r="H135" s="1884" t="s">
        <v>91</v>
      </c>
      <c r="I135" s="1884" t="s">
        <v>91</v>
      </c>
      <c r="J135" s="1884" t="s">
        <v>3683</v>
      </c>
      <c r="L135" s="1884" t="s">
        <v>5369</v>
      </c>
      <c r="M135" s="1884" t="s">
        <v>5370</v>
      </c>
      <c r="N135" s="1884" t="s">
        <v>5371</v>
      </c>
      <c r="O135" s="1884" t="s">
        <v>5372</v>
      </c>
      <c r="P135" s="1884" t="s">
        <v>5552</v>
      </c>
      <c r="Q135" s="1884" t="s">
        <v>5374</v>
      </c>
      <c r="R135" s="1884" t="s">
        <v>5375</v>
      </c>
      <c r="S135" s="1884" t="s">
        <v>5376</v>
      </c>
      <c r="T135" s="1884" t="s">
        <v>91</v>
      </c>
      <c r="U135" s="1884" t="s">
        <v>5377</v>
      </c>
      <c r="V135" s="1884" t="s">
        <v>91</v>
      </c>
      <c r="W135" s="1884" t="s">
        <v>5378</v>
      </c>
      <c r="X135" s="1884" t="s">
        <v>5379</v>
      </c>
      <c r="Y135" s="1884" t="s">
        <v>5380</v>
      </c>
      <c r="Z135" s="1884" t="s">
        <v>5381</v>
      </c>
      <c r="AA135" s="1884" t="s">
        <v>5382</v>
      </c>
      <c r="AB135" s="1884" t="s">
        <v>91</v>
      </c>
      <c r="AC135" s="1884" t="s">
        <v>5486</v>
      </c>
      <c r="AD135" s="1884" t="s">
        <v>91</v>
      </c>
      <c r="AE135" s="1884" t="s">
        <v>91</v>
      </c>
      <c r="AF135" s="1884" t="s">
        <v>91</v>
      </c>
      <c r="AG135" s="1884" t="s">
        <v>5385</v>
      </c>
      <c r="AI135" s="1884" t="s">
        <v>3683</v>
      </c>
      <c r="AJ135" s="1884" t="s">
        <v>91</v>
      </c>
      <c r="AK135" s="1884" t="s">
        <v>5650</v>
      </c>
      <c r="AL135" s="1884" t="s">
        <v>5651</v>
      </c>
      <c r="AM135" s="1884" t="s">
        <v>5583</v>
      </c>
      <c r="AN135" s="1884" t="s">
        <v>5584</v>
      </c>
      <c r="AO135" s="1884" t="s">
        <v>5585</v>
      </c>
      <c r="AP135" s="1884" t="s">
        <v>5586</v>
      </c>
      <c r="AQ135" s="1884" t="s">
        <v>5587</v>
      </c>
      <c r="AR135" s="1884" t="s">
        <v>5692</v>
      </c>
      <c r="AS135" s="1884" t="s">
        <v>91</v>
      </c>
    </row>
    <row r="136" spans="1:45" x14ac:dyDescent="0.3">
      <c r="A136" s="1884" t="s">
        <v>4881</v>
      </c>
      <c r="B136" s="1884" t="s">
        <v>4561</v>
      </c>
      <c r="C136" s="1884" t="s">
        <v>4731</v>
      </c>
      <c r="D136" s="1884" t="s">
        <v>4679</v>
      </c>
      <c r="E136" s="1884" t="s">
        <v>91</v>
      </c>
      <c r="F136" s="1884" t="s">
        <v>91</v>
      </c>
      <c r="G136" s="1884" t="s">
        <v>91</v>
      </c>
      <c r="H136" s="1884" t="s">
        <v>91</v>
      </c>
      <c r="I136" s="1884" t="s">
        <v>91</v>
      </c>
      <c r="J136" s="1884" t="s">
        <v>3685</v>
      </c>
      <c r="L136" s="1884" t="s">
        <v>5369</v>
      </c>
      <c r="M136" s="1884" t="s">
        <v>5370</v>
      </c>
      <c r="N136" s="1884" t="s">
        <v>5371</v>
      </c>
      <c r="O136" s="1884" t="s">
        <v>5372</v>
      </c>
      <c r="P136" s="1884" t="s">
        <v>5373</v>
      </c>
      <c r="Q136" s="1884" t="s">
        <v>5374</v>
      </c>
      <c r="R136" s="1884" t="s">
        <v>5375</v>
      </c>
      <c r="S136" s="1884" t="s">
        <v>5376</v>
      </c>
      <c r="T136" s="1884" t="s">
        <v>91</v>
      </c>
      <c r="U136" s="1884" t="s">
        <v>5377</v>
      </c>
      <c r="V136" s="1884" t="s">
        <v>91</v>
      </c>
      <c r="W136" s="1884" t="s">
        <v>5378</v>
      </c>
      <c r="X136" s="1884" t="s">
        <v>5379</v>
      </c>
      <c r="Y136" s="1884" t="s">
        <v>5380</v>
      </c>
      <c r="Z136" s="1884" t="s">
        <v>5381</v>
      </c>
      <c r="AA136" s="1884" t="s">
        <v>5382</v>
      </c>
      <c r="AB136" s="1884" t="s">
        <v>91</v>
      </c>
      <c r="AC136" s="1884" t="s">
        <v>5553</v>
      </c>
      <c r="AD136" s="1884" t="s">
        <v>91</v>
      </c>
      <c r="AE136" s="1884" t="s">
        <v>91</v>
      </c>
      <c r="AF136" s="1884" t="s">
        <v>91</v>
      </c>
      <c r="AG136" s="1884" t="s">
        <v>5385</v>
      </c>
      <c r="AI136" s="1884" t="s">
        <v>3685</v>
      </c>
      <c r="AJ136" s="1884" t="s">
        <v>91</v>
      </c>
      <c r="AK136" s="1884" t="s">
        <v>5650</v>
      </c>
      <c r="AL136" s="1884" t="s">
        <v>5651</v>
      </c>
      <c r="AM136" s="1884" t="s">
        <v>5583</v>
      </c>
      <c r="AN136" s="1884" t="s">
        <v>5584</v>
      </c>
      <c r="AO136" s="1884" t="s">
        <v>5585</v>
      </c>
      <c r="AP136" s="1884" t="s">
        <v>5586</v>
      </c>
      <c r="AQ136" s="1884" t="s">
        <v>5587</v>
      </c>
      <c r="AR136" s="1884" t="s">
        <v>5692</v>
      </c>
      <c r="AS136" s="1884" t="s">
        <v>91</v>
      </c>
    </row>
    <row r="137" spans="1:45" x14ac:dyDescent="0.3">
      <c r="A137" s="1884" t="s">
        <v>4882</v>
      </c>
      <c r="B137" s="1884" t="s">
        <v>4561</v>
      </c>
      <c r="C137" s="1884" t="s">
        <v>4560</v>
      </c>
      <c r="D137" s="1884" t="s">
        <v>4679</v>
      </c>
      <c r="E137" s="1884" t="s">
        <v>4617</v>
      </c>
      <c r="F137" s="1884" t="s">
        <v>91</v>
      </c>
      <c r="G137" s="1884" t="s">
        <v>91</v>
      </c>
      <c r="H137" s="1884" t="s">
        <v>91</v>
      </c>
      <c r="I137" s="1884" t="s">
        <v>91</v>
      </c>
      <c r="J137" s="1884" t="s">
        <v>3687</v>
      </c>
      <c r="L137" s="1884" t="s">
        <v>5369</v>
      </c>
      <c r="M137" s="1884" t="s">
        <v>5370</v>
      </c>
      <c r="N137" s="1884" t="s">
        <v>5371</v>
      </c>
      <c r="O137" s="1884" t="s">
        <v>5372</v>
      </c>
      <c r="P137" s="1884" t="s">
        <v>5373</v>
      </c>
      <c r="Q137" s="1884" t="s">
        <v>5374</v>
      </c>
      <c r="R137" s="1884" t="s">
        <v>5375</v>
      </c>
      <c r="S137" s="1884" t="s">
        <v>5376</v>
      </c>
      <c r="T137" s="1884" t="s">
        <v>91</v>
      </c>
      <c r="U137" s="1884" t="s">
        <v>5377</v>
      </c>
      <c r="V137" s="1884" t="s">
        <v>91</v>
      </c>
      <c r="W137" s="1884" t="s">
        <v>5378</v>
      </c>
      <c r="X137" s="1884" t="s">
        <v>5379</v>
      </c>
      <c r="Y137" s="1884" t="s">
        <v>5380</v>
      </c>
      <c r="Z137" s="1884" t="s">
        <v>5381</v>
      </c>
      <c r="AA137" s="1884" t="s">
        <v>5382</v>
      </c>
      <c r="AB137" s="1884" t="s">
        <v>91</v>
      </c>
      <c r="AC137" s="1884" t="s">
        <v>5486</v>
      </c>
      <c r="AD137" s="1884" t="s">
        <v>5550</v>
      </c>
      <c r="AE137" s="1884" t="s">
        <v>91</v>
      </c>
      <c r="AF137" s="1884" t="s">
        <v>91</v>
      </c>
      <c r="AG137" s="1884" t="s">
        <v>5385</v>
      </c>
      <c r="AI137" s="1884" t="s">
        <v>3687</v>
      </c>
      <c r="AJ137" s="1884" t="s">
        <v>91</v>
      </c>
      <c r="AK137" s="1884" t="s">
        <v>5650</v>
      </c>
      <c r="AL137" s="1884" t="s">
        <v>5651</v>
      </c>
      <c r="AM137" s="1884" t="s">
        <v>5583</v>
      </c>
      <c r="AN137" s="1884" t="s">
        <v>5584</v>
      </c>
      <c r="AO137" s="1884" t="s">
        <v>5585</v>
      </c>
      <c r="AP137" s="1884" t="s">
        <v>5586</v>
      </c>
      <c r="AQ137" s="1884" t="s">
        <v>5587</v>
      </c>
      <c r="AR137" s="1884" t="s">
        <v>5692</v>
      </c>
      <c r="AS137" s="1884" t="s">
        <v>91</v>
      </c>
    </row>
    <row r="138" spans="1:45" x14ac:dyDescent="0.3">
      <c r="A138" s="1884" t="s">
        <v>4883</v>
      </c>
      <c r="B138" s="1884" t="s">
        <v>4561</v>
      </c>
      <c r="C138" s="1884" t="s">
        <v>4858</v>
      </c>
      <c r="D138" s="1884" t="s">
        <v>4560</v>
      </c>
      <c r="E138" s="1884" t="s">
        <v>91</v>
      </c>
      <c r="F138" s="1884" t="s">
        <v>91</v>
      </c>
      <c r="G138" s="1884" t="s">
        <v>91</v>
      </c>
      <c r="H138" s="1884" t="s">
        <v>91</v>
      </c>
      <c r="I138" s="1884" t="s">
        <v>91</v>
      </c>
      <c r="J138" s="1884" t="s">
        <v>4884</v>
      </c>
      <c r="L138" s="1884" t="s">
        <v>5369</v>
      </c>
      <c r="M138" s="1884" t="s">
        <v>5370</v>
      </c>
      <c r="N138" s="1884" t="s">
        <v>5371</v>
      </c>
      <c r="O138" s="1884" t="s">
        <v>5372</v>
      </c>
      <c r="P138" s="1884" t="s">
        <v>5373</v>
      </c>
      <c r="Q138" s="1884" t="s">
        <v>5374</v>
      </c>
      <c r="R138" s="1884" t="s">
        <v>5375</v>
      </c>
      <c r="S138" s="1884" t="s">
        <v>5376</v>
      </c>
      <c r="T138" s="1884" t="s">
        <v>91</v>
      </c>
      <c r="U138" s="1884" t="s">
        <v>5377</v>
      </c>
      <c r="V138" s="1884" t="s">
        <v>91</v>
      </c>
      <c r="W138" s="1884" t="s">
        <v>5378</v>
      </c>
      <c r="X138" s="1884" t="s">
        <v>5379</v>
      </c>
      <c r="Y138" s="1884" t="s">
        <v>5380</v>
      </c>
      <c r="Z138" s="1884" t="s">
        <v>5381</v>
      </c>
      <c r="AA138" s="1884" t="s">
        <v>5382</v>
      </c>
      <c r="AB138" s="1884" t="s">
        <v>91</v>
      </c>
      <c r="AC138" s="1884" t="s">
        <v>5553</v>
      </c>
      <c r="AD138" s="1884" t="s">
        <v>91</v>
      </c>
      <c r="AE138" s="1884" t="s">
        <v>91</v>
      </c>
      <c r="AF138" s="1884" t="s">
        <v>91</v>
      </c>
      <c r="AG138" s="1884" t="s">
        <v>5385</v>
      </c>
      <c r="AI138" s="1884" t="s">
        <v>4884</v>
      </c>
      <c r="AJ138" s="1884" t="s">
        <v>91</v>
      </c>
      <c r="AK138" s="1884" t="s">
        <v>5650</v>
      </c>
      <c r="AL138" s="1884" t="s">
        <v>5651</v>
      </c>
      <c r="AM138" s="1884" t="s">
        <v>5583</v>
      </c>
      <c r="AN138" s="1884" t="s">
        <v>5584</v>
      </c>
      <c r="AO138" s="1884" t="s">
        <v>5585</v>
      </c>
      <c r="AP138" s="1884" t="s">
        <v>5586</v>
      </c>
      <c r="AQ138" s="1884" t="s">
        <v>5587</v>
      </c>
      <c r="AR138" s="1884" t="s">
        <v>5692</v>
      </c>
      <c r="AS138" s="1884" t="s">
        <v>91</v>
      </c>
    </row>
    <row r="139" spans="1:45" x14ac:dyDescent="0.3">
      <c r="A139" s="1884" t="s">
        <v>4885</v>
      </c>
      <c r="B139" s="1884" t="s">
        <v>4561</v>
      </c>
      <c r="C139" s="1884" t="s">
        <v>4679</v>
      </c>
      <c r="D139" s="1884" t="s">
        <v>91</v>
      </c>
      <c r="E139" s="1884" t="s">
        <v>91</v>
      </c>
      <c r="F139" s="1884" t="s">
        <v>91</v>
      </c>
      <c r="G139" s="1884" t="s">
        <v>91</v>
      </c>
      <c r="H139" s="1884" t="s">
        <v>91</v>
      </c>
      <c r="I139" s="1884" t="s">
        <v>91</v>
      </c>
      <c r="J139" s="1884" t="s">
        <v>4886</v>
      </c>
      <c r="L139" s="1884" t="s">
        <v>5369</v>
      </c>
      <c r="M139" s="1884" t="s">
        <v>5370</v>
      </c>
      <c r="N139" s="1884" t="s">
        <v>5371</v>
      </c>
      <c r="O139" s="1884" t="s">
        <v>5372</v>
      </c>
      <c r="P139" s="1884" t="s">
        <v>5373</v>
      </c>
      <c r="Q139" s="1884" t="s">
        <v>5374</v>
      </c>
      <c r="R139" s="1884" t="s">
        <v>5375</v>
      </c>
      <c r="S139" s="1884" t="s">
        <v>5376</v>
      </c>
      <c r="T139" s="1884" t="s">
        <v>91</v>
      </c>
      <c r="U139" s="1884" t="s">
        <v>5377</v>
      </c>
      <c r="V139" s="1884" t="s">
        <v>91</v>
      </c>
      <c r="W139" s="1884" t="s">
        <v>5378</v>
      </c>
      <c r="X139" s="1884" t="s">
        <v>5379</v>
      </c>
      <c r="Y139" s="1884" t="s">
        <v>5380</v>
      </c>
      <c r="Z139" s="1884" t="s">
        <v>5381</v>
      </c>
      <c r="AA139" s="1884" t="s">
        <v>5382</v>
      </c>
      <c r="AB139" s="1884" t="s">
        <v>91</v>
      </c>
      <c r="AC139" s="1884" t="s">
        <v>5553</v>
      </c>
      <c r="AD139" s="1884" t="s">
        <v>91</v>
      </c>
      <c r="AE139" s="1884" t="s">
        <v>91</v>
      </c>
      <c r="AF139" s="1884" t="s">
        <v>91</v>
      </c>
      <c r="AG139" s="1884" t="s">
        <v>5385</v>
      </c>
      <c r="AI139" s="1884" t="s">
        <v>4886</v>
      </c>
      <c r="AJ139" s="1884" t="s">
        <v>91</v>
      </c>
      <c r="AK139" s="1884" t="s">
        <v>5650</v>
      </c>
      <c r="AL139" s="1884" t="s">
        <v>5651</v>
      </c>
      <c r="AM139" s="1884" t="s">
        <v>5583</v>
      </c>
      <c r="AN139" s="1884" t="s">
        <v>5584</v>
      </c>
      <c r="AO139" s="1884" t="s">
        <v>5585</v>
      </c>
      <c r="AP139" s="1884" t="s">
        <v>5586</v>
      </c>
      <c r="AQ139" s="1884" t="s">
        <v>5587</v>
      </c>
      <c r="AR139" s="1884" t="s">
        <v>5692</v>
      </c>
      <c r="AS139" s="1884" t="s">
        <v>91</v>
      </c>
    </row>
    <row r="140" spans="1:45" x14ac:dyDescent="0.3">
      <c r="A140" s="1884" t="s">
        <v>4887</v>
      </c>
      <c r="B140" s="1884" t="s">
        <v>4560</v>
      </c>
      <c r="C140" s="1884" t="s">
        <v>4561</v>
      </c>
      <c r="D140" s="1884" t="s">
        <v>4679</v>
      </c>
      <c r="E140" s="1884" t="s">
        <v>91</v>
      </c>
      <c r="F140" s="1884" t="s">
        <v>91</v>
      </c>
      <c r="G140" s="1884" t="s">
        <v>91</v>
      </c>
      <c r="H140" s="1884" t="s">
        <v>91</v>
      </c>
      <c r="I140" s="1884" t="s">
        <v>91</v>
      </c>
      <c r="J140" s="1884" t="s">
        <v>3689</v>
      </c>
      <c r="L140" s="1884" t="s">
        <v>5369</v>
      </c>
      <c r="M140" s="1884" t="s">
        <v>5370</v>
      </c>
      <c r="N140" s="1884" t="s">
        <v>5371</v>
      </c>
      <c r="O140" s="1884" t="s">
        <v>5372</v>
      </c>
      <c r="P140" s="1884" t="s">
        <v>5373</v>
      </c>
      <c r="Q140" s="1884" t="s">
        <v>5374</v>
      </c>
      <c r="R140" s="1884" t="s">
        <v>5375</v>
      </c>
      <c r="S140" s="1884" t="s">
        <v>5376</v>
      </c>
      <c r="T140" s="1884" t="s">
        <v>91</v>
      </c>
      <c r="U140" s="1884" t="s">
        <v>5377</v>
      </c>
      <c r="V140" s="1884" t="s">
        <v>91</v>
      </c>
      <c r="W140" s="1884" t="s">
        <v>5378</v>
      </c>
      <c r="X140" s="1884" t="s">
        <v>5379</v>
      </c>
      <c r="Y140" s="1884" t="s">
        <v>5380</v>
      </c>
      <c r="Z140" s="1884" t="s">
        <v>5381</v>
      </c>
      <c r="AA140" s="1884" t="s">
        <v>5382</v>
      </c>
      <c r="AB140" s="1884" t="s">
        <v>91</v>
      </c>
      <c r="AC140" s="1884" t="s">
        <v>5553</v>
      </c>
      <c r="AD140" s="1884" t="s">
        <v>91</v>
      </c>
      <c r="AE140" s="1884" t="s">
        <v>91</v>
      </c>
      <c r="AF140" s="1884" t="s">
        <v>91</v>
      </c>
      <c r="AG140" s="1884" t="s">
        <v>5385</v>
      </c>
      <c r="AI140" s="1884" t="s">
        <v>3689</v>
      </c>
      <c r="AJ140" s="1884" t="s">
        <v>91</v>
      </c>
      <c r="AK140" s="1884" t="s">
        <v>5650</v>
      </c>
      <c r="AL140" s="1884" t="s">
        <v>5651</v>
      </c>
      <c r="AM140" s="1884" t="s">
        <v>5583</v>
      </c>
      <c r="AN140" s="1884" t="s">
        <v>5584</v>
      </c>
      <c r="AO140" s="1884" t="s">
        <v>5585</v>
      </c>
      <c r="AP140" s="1884" t="s">
        <v>5586</v>
      </c>
      <c r="AQ140" s="1884" t="s">
        <v>5587</v>
      </c>
      <c r="AR140" s="1884" t="s">
        <v>5692</v>
      </c>
      <c r="AS140" s="1884" t="s">
        <v>91</v>
      </c>
    </row>
    <row r="141" spans="1:45" x14ac:dyDescent="0.3">
      <c r="A141" s="1884" t="s">
        <v>4888</v>
      </c>
      <c r="B141" s="1884" t="s">
        <v>4761</v>
      </c>
      <c r="C141" s="1884" t="s">
        <v>4762</v>
      </c>
      <c r="D141" s="1884" t="s">
        <v>4889</v>
      </c>
      <c r="E141" s="1884" t="s">
        <v>91</v>
      </c>
      <c r="F141" s="1884" t="s">
        <v>91</v>
      </c>
      <c r="G141" s="1884" t="s">
        <v>91</v>
      </c>
      <c r="H141" s="1884" t="s">
        <v>91</v>
      </c>
      <c r="I141" s="1884" t="s">
        <v>91</v>
      </c>
      <c r="J141" s="1884" t="s">
        <v>136</v>
      </c>
      <c r="L141" s="1884" t="s">
        <v>5554</v>
      </c>
      <c r="M141" s="1884" t="s">
        <v>5555</v>
      </c>
      <c r="N141" s="1884" t="s">
        <v>5556</v>
      </c>
      <c r="O141" s="1884" t="s">
        <v>5557</v>
      </c>
      <c r="P141" s="1884" t="s">
        <v>5558</v>
      </c>
      <c r="Q141" s="1884" t="s">
        <v>5559</v>
      </c>
      <c r="R141" s="1884" t="s">
        <v>5560</v>
      </c>
      <c r="S141" s="1884" t="s">
        <v>5561</v>
      </c>
      <c r="T141" s="1884" t="s">
        <v>91</v>
      </c>
      <c r="U141" s="1884" t="s">
        <v>5562</v>
      </c>
      <c r="V141" s="1884" t="s">
        <v>91</v>
      </c>
      <c r="W141" s="1884" t="s">
        <v>5563</v>
      </c>
      <c r="X141" s="1884" t="s">
        <v>5564</v>
      </c>
      <c r="Y141" s="1884" t="s">
        <v>5565</v>
      </c>
      <c r="Z141" s="1884" t="s">
        <v>5566</v>
      </c>
      <c r="AA141" s="1884" t="s">
        <v>5567</v>
      </c>
      <c r="AB141" s="1884" t="s">
        <v>91</v>
      </c>
      <c r="AC141" s="1884" t="s">
        <v>5568</v>
      </c>
      <c r="AD141" s="1884" t="s">
        <v>91</v>
      </c>
      <c r="AE141" s="1884" t="s">
        <v>91</v>
      </c>
      <c r="AF141" s="1884" t="s">
        <v>91</v>
      </c>
      <c r="AG141" s="1884" t="s">
        <v>5569</v>
      </c>
      <c r="AI141" s="1884" t="s">
        <v>136</v>
      </c>
      <c r="AJ141" s="1884" t="s">
        <v>91</v>
      </c>
      <c r="AK141" s="1884" t="s">
        <v>5650</v>
      </c>
      <c r="AL141" s="1884" t="s">
        <v>5651</v>
      </c>
      <c r="AM141" s="1884" t="s">
        <v>5583</v>
      </c>
      <c r="AN141" s="1884" t="s">
        <v>5584</v>
      </c>
      <c r="AO141" s="1884" t="s">
        <v>5585</v>
      </c>
      <c r="AP141" s="1884" t="s">
        <v>5586</v>
      </c>
      <c r="AQ141" s="1884" t="s">
        <v>5587</v>
      </c>
      <c r="AR141" s="1884" t="s">
        <v>5692</v>
      </c>
      <c r="AS141" s="1884" t="s">
        <v>91</v>
      </c>
    </row>
    <row r="142" spans="1:45" x14ac:dyDescent="0.3">
      <c r="A142" s="1884" t="s">
        <v>4890</v>
      </c>
      <c r="B142" s="1884" t="s">
        <v>4561</v>
      </c>
      <c r="C142" s="1884" t="s">
        <v>4731</v>
      </c>
      <c r="D142" s="1884" t="s">
        <v>4560</v>
      </c>
      <c r="E142" s="1884" t="s">
        <v>4679</v>
      </c>
      <c r="F142" s="1884" t="s">
        <v>91</v>
      </c>
      <c r="G142" s="1884" t="s">
        <v>91</v>
      </c>
      <c r="H142" s="1884" t="s">
        <v>91</v>
      </c>
      <c r="I142" s="1884" t="s">
        <v>91</v>
      </c>
      <c r="J142" s="1884" t="s">
        <v>3692</v>
      </c>
      <c r="L142" s="1884" t="s">
        <v>5369</v>
      </c>
      <c r="M142" s="1884" t="s">
        <v>5370</v>
      </c>
      <c r="N142" s="1884" t="s">
        <v>5371</v>
      </c>
      <c r="O142" s="1884" t="s">
        <v>5372</v>
      </c>
      <c r="P142" s="1884" t="s">
        <v>5373</v>
      </c>
      <c r="Q142" s="1884" t="s">
        <v>5374</v>
      </c>
      <c r="R142" s="1884" t="s">
        <v>5375</v>
      </c>
      <c r="S142" s="1884" t="s">
        <v>5376</v>
      </c>
      <c r="T142" s="1884" t="s">
        <v>91</v>
      </c>
      <c r="U142" s="1884" t="s">
        <v>5377</v>
      </c>
      <c r="V142" s="1884" t="s">
        <v>91</v>
      </c>
      <c r="W142" s="1884" t="s">
        <v>5378</v>
      </c>
      <c r="X142" s="1884" t="s">
        <v>5379</v>
      </c>
      <c r="Y142" s="1884" t="s">
        <v>5380</v>
      </c>
      <c r="Z142" s="1884" t="s">
        <v>5381</v>
      </c>
      <c r="AA142" s="1884" t="s">
        <v>5382</v>
      </c>
      <c r="AB142" s="1884" t="s">
        <v>91</v>
      </c>
      <c r="AC142" s="1884" t="s">
        <v>5553</v>
      </c>
      <c r="AD142" s="1884" t="s">
        <v>91</v>
      </c>
      <c r="AE142" s="1884" t="s">
        <v>91</v>
      </c>
      <c r="AF142" s="1884" t="s">
        <v>91</v>
      </c>
      <c r="AG142" s="1884" t="s">
        <v>5385</v>
      </c>
      <c r="AI142" s="1884" t="s">
        <v>3692</v>
      </c>
      <c r="AJ142" s="1884" t="s">
        <v>91</v>
      </c>
      <c r="AK142" s="1884" t="s">
        <v>5650</v>
      </c>
      <c r="AL142" s="1884" t="s">
        <v>5651</v>
      </c>
      <c r="AM142" s="1884" t="s">
        <v>5583</v>
      </c>
      <c r="AN142" s="1884" t="s">
        <v>5584</v>
      </c>
      <c r="AO142" s="1884" t="s">
        <v>5585</v>
      </c>
      <c r="AP142" s="1884" t="s">
        <v>5586</v>
      </c>
      <c r="AQ142" s="1884" t="s">
        <v>5587</v>
      </c>
      <c r="AR142" s="1884" t="s">
        <v>5692</v>
      </c>
      <c r="AS142" s="1884" t="s">
        <v>91</v>
      </c>
    </row>
    <row r="143" spans="1:45" x14ac:dyDescent="0.3">
      <c r="A143" s="1884" t="s">
        <v>4891</v>
      </c>
      <c r="B143" s="1884" t="s">
        <v>4561</v>
      </c>
      <c r="C143" s="1884" t="s">
        <v>4560</v>
      </c>
      <c r="D143" s="1884" t="s">
        <v>4679</v>
      </c>
      <c r="E143" s="1884" t="s">
        <v>91</v>
      </c>
      <c r="F143" s="1884" t="s">
        <v>91</v>
      </c>
      <c r="G143" s="1884" t="s">
        <v>91</v>
      </c>
      <c r="H143" s="1884" t="s">
        <v>91</v>
      </c>
      <c r="I143" s="1884" t="s">
        <v>91</v>
      </c>
      <c r="J143" s="1884" t="s">
        <v>4892</v>
      </c>
      <c r="L143" s="1884" t="s">
        <v>5369</v>
      </c>
      <c r="M143" s="1884" t="s">
        <v>5370</v>
      </c>
      <c r="N143" s="1884" t="s">
        <v>5371</v>
      </c>
      <c r="O143" s="1884" t="s">
        <v>5372</v>
      </c>
      <c r="P143" s="1884" t="s">
        <v>5373</v>
      </c>
      <c r="Q143" s="1884" t="s">
        <v>5374</v>
      </c>
      <c r="R143" s="1884" t="s">
        <v>5375</v>
      </c>
      <c r="S143" s="1884" t="s">
        <v>5376</v>
      </c>
      <c r="T143" s="1884" t="s">
        <v>91</v>
      </c>
      <c r="U143" s="1884" t="s">
        <v>5377</v>
      </c>
      <c r="V143" s="1884" t="s">
        <v>91</v>
      </c>
      <c r="W143" s="1884" t="s">
        <v>5378</v>
      </c>
      <c r="X143" s="1884" t="s">
        <v>5379</v>
      </c>
      <c r="Y143" s="1884" t="s">
        <v>5380</v>
      </c>
      <c r="Z143" s="1884" t="s">
        <v>5381</v>
      </c>
      <c r="AA143" s="1884" t="s">
        <v>5570</v>
      </c>
      <c r="AB143" s="1884" t="s">
        <v>91</v>
      </c>
      <c r="AC143" s="1884" t="s">
        <v>5553</v>
      </c>
      <c r="AD143" s="1884" t="s">
        <v>5550</v>
      </c>
      <c r="AE143" s="1884" t="s">
        <v>91</v>
      </c>
      <c r="AF143" s="1884" t="s">
        <v>91</v>
      </c>
      <c r="AG143" s="1884" t="s">
        <v>5385</v>
      </c>
      <c r="AI143" s="1884" t="s">
        <v>4892</v>
      </c>
      <c r="AJ143" s="1884" t="s">
        <v>91</v>
      </c>
      <c r="AK143" s="1884" t="s">
        <v>5650</v>
      </c>
      <c r="AL143" s="1884" t="s">
        <v>5651</v>
      </c>
      <c r="AM143" s="1884" t="s">
        <v>5583</v>
      </c>
      <c r="AN143" s="1884" t="s">
        <v>5584</v>
      </c>
      <c r="AO143" s="1884" t="s">
        <v>5585</v>
      </c>
      <c r="AP143" s="1884" t="s">
        <v>5586</v>
      </c>
      <c r="AQ143" s="1884" t="s">
        <v>5587</v>
      </c>
      <c r="AR143" s="1884" t="s">
        <v>5692</v>
      </c>
      <c r="AS143" s="1884" t="s">
        <v>91</v>
      </c>
    </row>
    <row r="144" spans="1:45" x14ac:dyDescent="0.3">
      <c r="A144" s="1884" t="s">
        <v>4893</v>
      </c>
      <c r="B144" s="1884" t="s">
        <v>4561</v>
      </c>
      <c r="C144" s="1884" t="s">
        <v>4679</v>
      </c>
      <c r="D144" s="1884" t="s">
        <v>4860</v>
      </c>
      <c r="E144" s="1884" t="s">
        <v>4560</v>
      </c>
      <c r="F144" s="1884" t="s">
        <v>91</v>
      </c>
      <c r="G144" s="1884" t="s">
        <v>91</v>
      </c>
      <c r="H144" s="1884" t="s">
        <v>91</v>
      </c>
      <c r="I144" s="1884" t="s">
        <v>91</v>
      </c>
      <c r="J144" s="1884" t="s">
        <v>1838</v>
      </c>
      <c r="L144" s="1884" t="s">
        <v>5369</v>
      </c>
      <c r="M144" s="1884" t="s">
        <v>5370</v>
      </c>
      <c r="N144" s="1884" t="s">
        <v>5371</v>
      </c>
      <c r="O144" s="1884" t="s">
        <v>5372</v>
      </c>
      <c r="P144" s="1884" t="s">
        <v>5373</v>
      </c>
      <c r="Q144" s="1884" t="s">
        <v>5374</v>
      </c>
      <c r="R144" s="1884" t="s">
        <v>5375</v>
      </c>
      <c r="S144" s="1884" t="s">
        <v>5376</v>
      </c>
      <c r="T144" s="1884" t="s">
        <v>91</v>
      </c>
      <c r="U144" s="1884" t="s">
        <v>5377</v>
      </c>
      <c r="V144" s="1884" t="s">
        <v>91</v>
      </c>
      <c r="W144" s="1884" t="s">
        <v>5378</v>
      </c>
      <c r="X144" s="1884" t="s">
        <v>5379</v>
      </c>
      <c r="Y144" s="1884" t="s">
        <v>5380</v>
      </c>
      <c r="Z144" s="1884" t="s">
        <v>5381</v>
      </c>
      <c r="AA144" s="1884" t="s">
        <v>5382</v>
      </c>
      <c r="AB144" s="1884" t="s">
        <v>91</v>
      </c>
      <c r="AC144" s="1884" t="s">
        <v>5553</v>
      </c>
      <c r="AD144" s="1884" t="s">
        <v>91</v>
      </c>
      <c r="AE144" s="1884" t="s">
        <v>91</v>
      </c>
      <c r="AF144" s="1884" t="s">
        <v>91</v>
      </c>
      <c r="AG144" s="1884" t="s">
        <v>5385</v>
      </c>
      <c r="AI144" s="1884" t="s">
        <v>1838</v>
      </c>
      <c r="AJ144" s="1884" t="s">
        <v>91</v>
      </c>
      <c r="AK144" s="1884" t="s">
        <v>5650</v>
      </c>
      <c r="AL144" s="1884" t="s">
        <v>5651</v>
      </c>
      <c r="AM144" s="1884" t="s">
        <v>5583</v>
      </c>
      <c r="AN144" s="1884" t="s">
        <v>5584</v>
      </c>
      <c r="AO144" s="1884" t="s">
        <v>5585</v>
      </c>
      <c r="AP144" s="1884" t="s">
        <v>5586</v>
      </c>
      <c r="AQ144" s="1884" t="s">
        <v>5587</v>
      </c>
      <c r="AR144" s="1884" t="s">
        <v>5692</v>
      </c>
      <c r="AS144" s="1884" t="s">
        <v>91</v>
      </c>
    </row>
    <row r="145" spans="1:45" x14ac:dyDescent="0.3">
      <c r="A145" s="1884" t="s">
        <v>4894</v>
      </c>
      <c r="B145" s="1884" t="s">
        <v>4561</v>
      </c>
      <c r="C145" s="1884" t="s">
        <v>4679</v>
      </c>
      <c r="D145" s="1884" t="s">
        <v>4858</v>
      </c>
      <c r="E145" s="1884" t="s">
        <v>4560</v>
      </c>
      <c r="F145" s="1884" t="s">
        <v>91</v>
      </c>
      <c r="G145" s="1884" t="s">
        <v>91</v>
      </c>
      <c r="H145" s="1884" t="s">
        <v>91</v>
      </c>
      <c r="I145" s="1884" t="s">
        <v>91</v>
      </c>
      <c r="J145" s="1884" t="s">
        <v>4895</v>
      </c>
      <c r="L145" s="1884" t="s">
        <v>5369</v>
      </c>
      <c r="M145" s="1884" t="s">
        <v>5370</v>
      </c>
      <c r="N145" s="1884" t="s">
        <v>5371</v>
      </c>
      <c r="O145" s="1884" t="s">
        <v>5372</v>
      </c>
      <c r="P145" s="1884" t="s">
        <v>5373</v>
      </c>
      <c r="Q145" s="1884" t="s">
        <v>5374</v>
      </c>
      <c r="R145" s="1884" t="s">
        <v>5375</v>
      </c>
      <c r="S145" s="1884" t="s">
        <v>5376</v>
      </c>
      <c r="T145" s="1884" t="s">
        <v>91</v>
      </c>
      <c r="U145" s="1884" t="s">
        <v>5377</v>
      </c>
      <c r="V145" s="1884" t="s">
        <v>91</v>
      </c>
      <c r="W145" s="1884" t="s">
        <v>5378</v>
      </c>
      <c r="X145" s="1884" t="s">
        <v>5379</v>
      </c>
      <c r="Y145" s="1884" t="s">
        <v>5380</v>
      </c>
      <c r="Z145" s="1884" t="s">
        <v>5381</v>
      </c>
      <c r="AA145" s="1884" t="s">
        <v>5382</v>
      </c>
      <c r="AB145" s="1884" t="s">
        <v>5571</v>
      </c>
      <c r="AC145" s="1884" t="s">
        <v>5549</v>
      </c>
      <c r="AD145" s="1884" t="s">
        <v>5550</v>
      </c>
      <c r="AE145" s="1884" t="s">
        <v>91</v>
      </c>
      <c r="AF145" s="1884" t="s">
        <v>91</v>
      </c>
      <c r="AG145" s="1884" t="s">
        <v>5385</v>
      </c>
      <c r="AI145" s="1884" t="s">
        <v>4895</v>
      </c>
      <c r="AJ145" s="1884" t="s">
        <v>91</v>
      </c>
      <c r="AK145" s="1884" t="s">
        <v>5650</v>
      </c>
      <c r="AL145" s="1884" t="s">
        <v>5651</v>
      </c>
      <c r="AM145" s="1884" t="s">
        <v>5583</v>
      </c>
      <c r="AN145" s="1884" t="s">
        <v>5584</v>
      </c>
      <c r="AO145" s="1884" t="s">
        <v>5585</v>
      </c>
      <c r="AP145" s="1884" t="s">
        <v>5586</v>
      </c>
      <c r="AQ145" s="1884" t="s">
        <v>5587</v>
      </c>
      <c r="AR145" s="1884" t="s">
        <v>5692</v>
      </c>
      <c r="AS145" s="1884" t="s">
        <v>91</v>
      </c>
    </row>
    <row r="146" spans="1:45" x14ac:dyDescent="0.3">
      <c r="A146" s="1884" t="s">
        <v>4896</v>
      </c>
      <c r="B146" s="1884" t="s">
        <v>4761</v>
      </c>
      <c r="C146" s="1884" t="s">
        <v>4762</v>
      </c>
      <c r="D146" s="1884" t="s">
        <v>4806</v>
      </c>
      <c r="E146" s="1884" t="s">
        <v>4897</v>
      </c>
      <c r="F146" s="1884" t="s">
        <v>91</v>
      </c>
      <c r="G146" s="1884" t="s">
        <v>91</v>
      </c>
      <c r="H146" s="1884" t="s">
        <v>91</v>
      </c>
      <c r="I146" s="1884" t="s">
        <v>91</v>
      </c>
      <c r="J146" s="1884" t="s">
        <v>4898</v>
      </c>
      <c r="L146" s="1884" t="s">
        <v>5554</v>
      </c>
      <c r="M146" s="1884" t="s">
        <v>5555</v>
      </c>
      <c r="N146" s="1884" t="s">
        <v>5556</v>
      </c>
      <c r="O146" s="1884" t="s">
        <v>5557</v>
      </c>
      <c r="P146" s="1884" t="s">
        <v>91</v>
      </c>
      <c r="Q146" s="1884" t="s">
        <v>5559</v>
      </c>
      <c r="R146" s="1884" t="s">
        <v>5560</v>
      </c>
      <c r="S146" s="1884" t="s">
        <v>5561</v>
      </c>
      <c r="T146" s="1884" t="s">
        <v>91</v>
      </c>
      <c r="U146" s="1884" t="s">
        <v>5572</v>
      </c>
      <c r="V146" s="1884" t="s">
        <v>5573</v>
      </c>
      <c r="W146" s="1884" t="s">
        <v>5574</v>
      </c>
      <c r="X146" s="1884" t="s">
        <v>5564</v>
      </c>
      <c r="Y146" s="1884" t="s">
        <v>5565</v>
      </c>
      <c r="Z146" s="1884" t="s">
        <v>5566</v>
      </c>
      <c r="AA146" s="1884" t="s">
        <v>5567</v>
      </c>
      <c r="AB146" s="1884" t="s">
        <v>91</v>
      </c>
      <c r="AC146" s="1884" t="s">
        <v>91</v>
      </c>
      <c r="AD146" s="1884" t="s">
        <v>91</v>
      </c>
      <c r="AE146" s="1884" t="s">
        <v>91</v>
      </c>
      <c r="AF146" s="1884" t="s">
        <v>91</v>
      </c>
      <c r="AG146" s="1884" t="s">
        <v>5569</v>
      </c>
      <c r="AI146" s="1884" t="s">
        <v>4898</v>
      </c>
      <c r="AJ146" s="1884" t="s">
        <v>91</v>
      </c>
      <c r="AK146" s="1884" t="s">
        <v>5650</v>
      </c>
      <c r="AL146" s="1884" t="s">
        <v>5651</v>
      </c>
      <c r="AM146" s="1884" t="s">
        <v>5583</v>
      </c>
      <c r="AN146" s="1884" t="s">
        <v>5584</v>
      </c>
      <c r="AO146" s="1884" t="s">
        <v>5585</v>
      </c>
      <c r="AP146" s="1884" t="s">
        <v>5586</v>
      </c>
      <c r="AQ146" s="1884" t="s">
        <v>5587</v>
      </c>
      <c r="AR146" s="1884" t="s">
        <v>5692</v>
      </c>
      <c r="AS146" s="1884" t="s">
        <v>91</v>
      </c>
    </row>
    <row r="147" spans="1:45" x14ac:dyDescent="0.3">
      <c r="A147" s="1884" t="s">
        <v>4899</v>
      </c>
      <c r="B147" s="1884" t="s">
        <v>4561</v>
      </c>
      <c r="C147" s="1884" t="s">
        <v>4560</v>
      </c>
      <c r="D147" s="1884" t="s">
        <v>4858</v>
      </c>
      <c r="E147" s="1884" t="s">
        <v>91</v>
      </c>
      <c r="F147" s="1884" t="s">
        <v>91</v>
      </c>
      <c r="G147" s="1884" t="s">
        <v>91</v>
      </c>
      <c r="H147" s="1884" t="s">
        <v>91</v>
      </c>
      <c r="I147" s="1884" t="s">
        <v>91</v>
      </c>
      <c r="J147" s="1884" t="s">
        <v>4900</v>
      </c>
      <c r="L147" s="1884" t="s">
        <v>5369</v>
      </c>
      <c r="M147" s="1884" t="s">
        <v>5370</v>
      </c>
      <c r="N147" s="1884" t="s">
        <v>5371</v>
      </c>
      <c r="O147" s="1884" t="s">
        <v>5372</v>
      </c>
      <c r="P147" s="1884" t="s">
        <v>5373</v>
      </c>
      <c r="Q147" s="1884" t="s">
        <v>5374</v>
      </c>
      <c r="R147" s="1884" t="s">
        <v>5375</v>
      </c>
      <c r="S147" s="1884" t="s">
        <v>5376</v>
      </c>
      <c r="T147" s="1884" t="s">
        <v>91</v>
      </c>
      <c r="U147" s="1884" t="s">
        <v>5377</v>
      </c>
      <c r="V147" s="1884" t="s">
        <v>91</v>
      </c>
      <c r="W147" s="1884" t="s">
        <v>5378</v>
      </c>
      <c r="X147" s="1884" t="s">
        <v>5379</v>
      </c>
      <c r="Y147" s="1884" t="s">
        <v>5380</v>
      </c>
      <c r="Z147" s="1884" t="s">
        <v>5381</v>
      </c>
      <c r="AA147" s="1884" t="s">
        <v>5382</v>
      </c>
      <c r="AB147" s="1884" t="s">
        <v>5571</v>
      </c>
      <c r="AC147" s="1884" t="s">
        <v>5549</v>
      </c>
      <c r="AD147" s="1884" t="s">
        <v>91</v>
      </c>
      <c r="AE147" s="1884" t="s">
        <v>91</v>
      </c>
      <c r="AF147" s="1884" t="s">
        <v>91</v>
      </c>
      <c r="AG147" s="1884" t="s">
        <v>5385</v>
      </c>
      <c r="AI147" s="1884" t="s">
        <v>4900</v>
      </c>
      <c r="AJ147" s="1884" t="s">
        <v>91</v>
      </c>
      <c r="AK147" s="1884" t="s">
        <v>5650</v>
      </c>
      <c r="AL147" s="1884" t="s">
        <v>5651</v>
      </c>
      <c r="AM147" s="1884" t="s">
        <v>5583</v>
      </c>
      <c r="AN147" s="1884" t="s">
        <v>5584</v>
      </c>
      <c r="AO147" s="1884" t="s">
        <v>5585</v>
      </c>
      <c r="AP147" s="1884" t="s">
        <v>5586</v>
      </c>
      <c r="AQ147" s="1884" t="s">
        <v>5587</v>
      </c>
      <c r="AR147" s="1884" t="s">
        <v>5692</v>
      </c>
      <c r="AS147" s="1884" t="s">
        <v>91</v>
      </c>
    </row>
    <row r="148" spans="1:45" x14ac:dyDescent="0.3">
      <c r="A148" s="1884" t="s">
        <v>4621</v>
      </c>
      <c r="B148" s="1884" t="s">
        <v>4570</v>
      </c>
      <c r="C148" s="1884" t="s">
        <v>4557</v>
      </c>
      <c r="D148" s="1884" t="s">
        <v>91</v>
      </c>
      <c r="E148" s="1884" t="s">
        <v>91</v>
      </c>
      <c r="F148" s="1884" t="s">
        <v>4572</v>
      </c>
      <c r="G148" s="1884" t="s">
        <v>3472</v>
      </c>
      <c r="H148" s="1884" t="s">
        <v>4901</v>
      </c>
      <c r="I148" s="1884" t="s">
        <v>91</v>
      </c>
      <c r="J148" s="1884" t="s">
        <v>4902</v>
      </c>
      <c r="L148" s="1884" t="s">
        <v>4955</v>
      </c>
      <c r="M148" s="1884" t="s">
        <v>4956</v>
      </c>
      <c r="N148" s="1884" t="s">
        <v>4957</v>
      </c>
      <c r="O148" s="1884" t="s">
        <v>4958</v>
      </c>
      <c r="P148" s="1884" t="s">
        <v>91</v>
      </c>
      <c r="Q148" s="1884" t="s">
        <v>5355</v>
      </c>
      <c r="R148" s="1884" t="s">
        <v>5356</v>
      </c>
      <c r="S148" s="1884" t="s">
        <v>5357</v>
      </c>
      <c r="T148" s="1884" t="s">
        <v>91</v>
      </c>
      <c r="U148" s="1884" t="s">
        <v>4963</v>
      </c>
      <c r="V148" s="1884" t="s">
        <v>91</v>
      </c>
      <c r="W148" s="1884" t="s">
        <v>4964</v>
      </c>
      <c r="X148" s="1884" t="s">
        <v>4965</v>
      </c>
      <c r="Y148" s="1884" t="s">
        <v>5361</v>
      </c>
      <c r="Z148" s="1884" t="s">
        <v>5362</v>
      </c>
      <c r="AA148" s="1884" t="s">
        <v>5363</v>
      </c>
      <c r="AB148" s="1884" t="s">
        <v>91</v>
      </c>
      <c r="AC148" s="1884" t="s">
        <v>91</v>
      </c>
      <c r="AD148" s="1884" t="s">
        <v>91</v>
      </c>
      <c r="AE148" s="1884" t="s">
        <v>91</v>
      </c>
      <c r="AF148" s="1884" t="s">
        <v>91</v>
      </c>
      <c r="AG148" s="1884" t="s">
        <v>5364</v>
      </c>
      <c r="AI148" s="1884" t="s">
        <v>4902</v>
      </c>
      <c r="AJ148" s="1884" t="s">
        <v>91</v>
      </c>
      <c r="AK148" s="1884" t="s">
        <v>5596</v>
      </c>
      <c r="AL148" s="1884" t="s">
        <v>5597</v>
      </c>
      <c r="AM148" s="1884" t="s">
        <v>91</v>
      </c>
      <c r="AN148" s="1884" t="s">
        <v>5599</v>
      </c>
      <c r="AO148" s="1884" t="s">
        <v>5600</v>
      </c>
      <c r="AP148" s="1884" t="s">
        <v>5601</v>
      </c>
      <c r="AQ148" s="1884" t="s">
        <v>5602</v>
      </c>
      <c r="AR148" s="1884" t="s">
        <v>5603</v>
      </c>
      <c r="AS148" s="1884" t="s">
        <v>91</v>
      </c>
    </row>
    <row r="149" spans="1:45" x14ac:dyDescent="0.3">
      <c r="A149" s="1884" t="s">
        <v>4903</v>
      </c>
      <c r="B149" s="1884" t="s">
        <v>4561</v>
      </c>
      <c r="C149" s="1884" t="s">
        <v>4560</v>
      </c>
      <c r="D149" s="1884" t="s">
        <v>91</v>
      </c>
      <c r="E149" s="1884" t="s">
        <v>91</v>
      </c>
      <c r="F149" s="1884" t="s">
        <v>91</v>
      </c>
      <c r="G149" s="1884" t="s">
        <v>91</v>
      </c>
      <c r="H149" s="1884" t="s">
        <v>91</v>
      </c>
      <c r="I149" s="1884" t="s">
        <v>91</v>
      </c>
      <c r="J149" s="1884" t="s">
        <v>4904</v>
      </c>
      <c r="L149" s="1884" t="s">
        <v>5369</v>
      </c>
      <c r="M149" s="1884" t="s">
        <v>5370</v>
      </c>
      <c r="N149" s="1884" t="s">
        <v>5371</v>
      </c>
      <c r="O149" s="1884" t="s">
        <v>5372</v>
      </c>
      <c r="P149" s="1884" t="s">
        <v>5373</v>
      </c>
      <c r="Q149" s="1884" t="s">
        <v>5374</v>
      </c>
      <c r="R149" s="1884" t="s">
        <v>5375</v>
      </c>
      <c r="S149" s="1884" t="s">
        <v>5376</v>
      </c>
      <c r="T149" s="1884" t="s">
        <v>91</v>
      </c>
      <c r="U149" s="1884" t="s">
        <v>5377</v>
      </c>
      <c r="V149" s="1884" t="s">
        <v>91</v>
      </c>
      <c r="W149" s="1884" t="s">
        <v>5378</v>
      </c>
      <c r="X149" s="1884" t="s">
        <v>5379</v>
      </c>
      <c r="Y149" s="1884" t="s">
        <v>5380</v>
      </c>
      <c r="Z149" s="1884" t="s">
        <v>5381</v>
      </c>
      <c r="AA149" s="1884" t="s">
        <v>5382</v>
      </c>
      <c r="AB149" s="1884" t="s">
        <v>91</v>
      </c>
      <c r="AC149" s="1884" t="s">
        <v>5553</v>
      </c>
      <c r="AD149" s="1884" t="s">
        <v>91</v>
      </c>
      <c r="AE149" s="1884" t="s">
        <v>91</v>
      </c>
      <c r="AF149" s="1884" t="s">
        <v>91</v>
      </c>
      <c r="AG149" s="1884" t="s">
        <v>5385</v>
      </c>
      <c r="AI149" s="1884" t="s">
        <v>4904</v>
      </c>
      <c r="AJ149" s="1884" t="s">
        <v>91</v>
      </c>
      <c r="AK149" s="1884" t="s">
        <v>5650</v>
      </c>
      <c r="AL149" s="1884" t="s">
        <v>5651</v>
      </c>
      <c r="AM149" s="1884" t="s">
        <v>5583</v>
      </c>
      <c r="AN149" s="1884" t="s">
        <v>5584</v>
      </c>
      <c r="AO149" s="1884" t="s">
        <v>5585</v>
      </c>
      <c r="AP149" s="1884" t="s">
        <v>5586</v>
      </c>
      <c r="AQ149" s="1884" t="s">
        <v>5587</v>
      </c>
      <c r="AR149" s="1884" t="s">
        <v>5692</v>
      </c>
      <c r="AS149" s="1884" t="s">
        <v>91</v>
      </c>
    </row>
    <row r="150" spans="1:45" x14ac:dyDescent="0.3">
      <c r="A150" s="1884" t="s">
        <v>4905</v>
      </c>
      <c r="B150" s="1884" t="s">
        <v>4561</v>
      </c>
      <c r="C150" s="1884" t="s">
        <v>4679</v>
      </c>
      <c r="D150" s="1884" t="s">
        <v>4560</v>
      </c>
      <c r="E150" s="1884" t="s">
        <v>4731</v>
      </c>
      <c r="F150" s="1884" t="s">
        <v>91</v>
      </c>
      <c r="G150" s="1884" t="s">
        <v>91</v>
      </c>
      <c r="H150" s="1884" t="s">
        <v>91</v>
      </c>
      <c r="I150" s="1884" t="s">
        <v>91</v>
      </c>
      <c r="J150" s="1884" t="s">
        <v>3694</v>
      </c>
      <c r="L150" s="1884" t="s">
        <v>5369</v>
      </c>
      <c r="M150" s="1884" t="s">
        <v>5370</v>
      </c>
      <c r="N150" s="1884" t="s">
        <v>5371</v>
      </c>
      <c r="O150" s="1884" t="s">
        <v>5372</v>
      </c>
      <c r="P150" s="1884" t="s">
        <v>5373</v>
      </c>
      <c r="Q150" s="1884" t="s">
        <v>5374</v>
      </c>
      <c r="R150" s="1884" t="s">
        <v>5375</v>
      </c>
      <c r="S150" s="1884" t="s">
        <v>5376</v>
      </c>
      <c r="T150" s="1884" t="s">
        <v>91</v>
      </c>
      <c r="U150" s="1884" t="s">
        <v>5377</v>
      </c>
      <c r="V150" s="1884" t="s">
        <v>91</v>
      </c>
      <c r="W150" s="1884" t="s">
        <v>5378</v>
      </c>
      <c r="X150" s="1884" t="s">
        <v>5379</v>
      </c>
      <c r="Y150" s="1884" t="s">
        <v>5380</v>
      </c>
      <c r="Z150" s="1884" t="s">
        <v>5381</v>
      </c>
      <c r="AA150" s="1884" t="s">
        <v>5382</v>
      </c>
      <c r="AB150" s="1884" t="s">
        <v>91</v>
      </c>
      <c r="AC150" s="1884" t="s">
        <v>5553</v>
      </c>
      <c r="AD150" s="1884" t="s">
        <v>91</v>
      </c>
      <c r="AE150" s="1884" t="s">
        <v>91</v>
      </c>
      <c r="AF150" s="1884" t="s">
        <v>91</v>
      </c>
      <c r="AG150" s="1884" t="s">
        <v>5385</v>
      </c>
      <c r="AI150" s="1884" t="s">
        <v>3694</v>
      </c>
      <c r="AJ150" s="1884" t="s">
        <v>91</v>
      </c>
      <c r="AK150" s="1884" t="s">
        <v>5650</v>
      </c>
      <c r="AL150" s="1884" t="s">
        <v>5651</v>
      </c>
      <c r="AM150" s="1884" t="s">
        <v>5583</v>
      </c>
      <c r="AN150" s="1884" t="s">
        <v>5584</v>
      </c>
      <c r="AO150" s="1884" t="s">
        <v>5585</v>
      </c>
      <c r="AP150" s="1884" t="s">
        <v>5586</v>
      </c>
      <c r="AQ150" s="1884" t="s">
        <v>5587</v>
      </c>
      <c r="AR150" s="1884" t="s">
        <v>5692</v>
      </c>
      <c r="AS150" s="1884" t="s">
        <v>91</v>
      </c>
    </row>
  </sheetData>
  <pageMargins left="0.7" right="0.7" top="0.75" bottom="0.75" header="0.3" footer="0.3"/>
</worksheet>
</file>

<file path=customUI/_rels/customUI.xml.rels><?xml version="1.0" encoding="UTF-8" standalone="yes"?>
<Relationships xmlns="http://schemas.openxmlformats.org/package/2006/relationships"><Relationship Id="bank_transaction" Type="http://schemas.openxmlformats.org/officeDocument/2006/relationships/image" Target="images/bank_transaction.png"/><Relationship Id="update_version" Type="http://schemas.openxmlformats.org/officeDocument/2006/relationships/image" Target="images/update_version.png"/><Relationship Id="export" Type="http://schemas.openxmlformats.org/officeDocument/2006/relationships/image" Target="images/export.png"/><Relationship Id="group" Type="http://schemas.openxmlformats.org/officeDocument/2006/relationships/image" Target="images/group.png"/><Relationship Id="invoice" Type="http://schemas.openxmlformats.org/officeDocument/2006/relationships/image" Target="images/invoice.png"/><Relationship Id="history" Type="http://schemas.openxmlformats.org/officeDocument/2006/relationships/image" Target="images/history.png"/><Relationship Id="report2" Type="http://schemas.openxmlformats.org/officeDocument/2006/relationships/image" Target="images/report2.png"/><Relationship Id="symmetric_network" Type="http://schemas.openxmlformats.org/officeDocument/2006/relationships/image" Target="images/symmetric_network.png"/><Relationship Id="veterinary" Type="http://schemas.openxmlformats.org/officeDocument/2006/relationships/image" Target="images/veterinary.png"/><Relationship Id="inventory" Type="http://schemas.openxmlformats.org/officeDocument/2006/relationships/image" Target="images/inventory.png"/><Relationship Id="right" Type="http://schemas.openxmlformats.org/officeDocument/2006/relationships/image" Target="images/right.png"/><Relationship Id="warehouse" Type="http://schemas.openxmlformats.org/officeDocument/2006/relationships/image" Target="images/warehouse.png"/><Relationship Id="balance" Type="http://schemas.openxmlformats.org/officeDocument/2006/relationships/image" Target="images/balance.png"/><Relationship Id="printer" Type="http://schemas.openxmlformats.org/officeDocument/2006/relationships/image" Target="images/printer.png"/><Relationship Id="network" Type="http://schemas.openxmlformats.org/officeDocument/2006/relationships/image" Target="images/network.png"/><Relationship Id="sort_by_status" Type="http://schemas.openxmlformats.org/officeDocument/2006/relationships/image" Target="images/sort_by_status.png"/><Relationship Id="import" Type="http://schemas.openxmlformats.org/officeDocument/2006/relationships/image" Target="images/import.png"/><Relationship Id="page_color" Type="http://schemas.openxmlformats.org/officeDocument/2006/relationships/image" Target="images/page_color.png"/><Relationship Id="sort_by_group" Type="http://schemas.openxmlformats.org/officeDocument/2006/relationships/image" Target="images/sort_by_group.png"/><Relationship Id="wizard" Type="http://schemas.openxmlformats.org/officeDocument/2006/relationships/image" Target="images/wizard.png"/><Relationship Id="sign_out" Type="http://schemas.openxmlformats.org/officeDocument/2006/relationships/image" Target="images/sign_out.png"/><Relationship Id="xml" Type="http://schemas.openxmlformats.org/officeDocument/2006/relationships/image" Target="images/xml.png"/><Relationship Id="contacts" Type="http://schemas.openxmlformats.org/officeDocument/2006/relationships/image" Target="images/contacts.png"/><Relationship Id="notepad" Type="http://schemas.openxmlformats.org/officeDocument/2006/relationships/image" Target="images/notepad.png"/><Relationship Id="bank" Type="http://schemas.openxmlformats.org/officeDocument/2006/relationships/image" Target="images/bank.png"/><Relationship Id="salary" Type="http://schemas.openxmlformats.org/officeDocument/2006/relationships/image" Target="images/salary.png"/><Relationship Id="msn" Type="http://schemas.openxmlformats.org/officeDocument/2006/relationships/image" Target="images/msn.png"/><Relationship Id="left" Type="http://schemas.openxmlformats.org/officeDocument/2006/relationships/image" Target="images/left.png"/><Relationship Id="lock" Type="http://schemas.openxmlformats.org/officeDocument/2006/relationships/image" Target="images/lock.png"/><Relationship Id="rotate" Type="http://schemas.openxmlformats.org/officeDocument/2006/relationships/image" Target="images/rotate.png"/><Relationship Id="spreadsheet" Type="http://schemas.openxmlformats.org/officeDocument/2006/relationships/image" Target="images/spreadsheet.png"/><Relationship Id="contract" Type="http://schemas.openxmlformats.org/officeDocument/2006/relationships/image" Target="images/contract.png"/><Relationship Id="brochure" Type="http://schemas.openxmlformats.org/officeDocument/2006/relationships/image" Target="images/brochure.png"/><Relationship Id="heart" Type="http://schemas.openxmlformats.org/officeDocument/2006/relationships/image" Target="images/heart.png"/><Relationship Id="ligthbulb_on" Type="http://schemas.openxmlformats.org/officeDocument/2006/relationships/image" Target="images/ligthbulb_on.png"/></Relationships>
</file>

<file path=customUI/customUI.xml><?xml version="1.0" encoding="utf-8"?>
<customUI xmlns="http://schemas.microsoft.com/office/2006/01/customui" onLoad="GPAccRibOnLoad">
  <!-- Thêm the? mo´i va`o Ribbon -->
  <ribbon>
    <tabs>
      <tab id="GIAPHUC" label="GPAcc" insertBeforeMso="TabHome">
        <!-- Nhom He Thong Phan Mem -->
        <group id="customGroup1" label="Hệ Thống">
          <splitButton id="mySplitButton1" size="large">
            <button id="TTDN" image="warehouse" label="TT Doanh Nghiệp" onAction="LinkSHB"/>
            <menu id="splitMenu1" itemSize="large">
              <button id="LuuY" imageMso="NewAlert" label="Lưu Ý" onAction="LinkSHB" screentip="Nơi tập hợp tất cả các thông tin lưu ý về Doanh Nghiệp"/>
              <button id="KiemTra_TatCa" imageMso="DataValidation" label="Kiểm Tra Dữ Liệu" onAction="DoFuncB" screentip="Quét các sheet nhập liệu, tìm ô sai kiểu dữ liệu (tiền bị chữ, ngày sai, tháng sai, sai tài khoản...)" supertip="Kết quả hiện ở sheet BAO_LOI: bấm vào cột Ô để nhảy tới chỗ sai; số dạng chữ có thể bấm Sửa Tự Động."/>
            </menu>
          </splitButton>
          <separator id="MySeparator1"/>
          <menu id="MyDropdownMenu1" image="wizard" label="Tiện Ích" size="large">
            <button id="BanQuyenBQ" label="Bản Quyền" onAction="BQ_RibbonMo" image="lock" screentip="Kích hoạt bản quyền theo máy, xem mã máy, gửi yêu cầu cấp phép"/>
            <menuSeparator id="MySepBQ"/>
            <button id="CmdKPG" image="rotate" label="Khôi Phục Gốc" onAction="KPhuc_Goc" screentip="Khôi phục lại trạng thái ban đầu"/>
            <button id="Bnt_NewFile" imageMso="FileNew" label="Tạo File Niên Độ Mới" onAction="UI_NewFile" tag="TQP"/>
            <button id="ModNhapNgoai.NhapDLNgoai" image="import" label="Kéo dữ liệu từ PM" onAction="DoFuncB" screentip="Kéo Bán ra / Mua vào / NK Mua / NK Bán / Linh tinh / Ngân hàng từ phần mềm GPAcc (Máy làm - Người duyệt) vào file này" supertip="Chỉ THÊM dòng chưa có, không xóa / sửa dòng đang có. Chến khoảng ngày chứng từ. PM phải đang chạy trên máy này (địa chỉ ở THAMSO mã PM_URL)."/>
            <button id="ModNoiGT.NapFileGT_Nut" image="import" label="Nạp File Giá Thành" onAction="DoFuncB" getVisible="ModNoiGT.GT_HienNut" screentip="Nạp xuất NVL, nhập kho thành phẩm, bảng kê và bút toán giá thành từ file GPAcc Giá Thành Sản Xuất" supertip="Xóa các dòng [GT] của các tháng trong file Giá Thành rồi ghi mới. Dòng bạn tự gõ không bị đụng tới."/>
            <menuSeparator id="MyMenuSeparator100"/>
            <menu id="MyDrop_GPAcc" label="GPAcc" image="msn">
              <button id="ModDist.CapNhatTatCa" image="update_version" label="Cập Nhật" onAction="DoFuncB" screentip="Cập nhật trọn bộ file này: code → bộ mẫu biểu → bố cục sheet" supertip="Chỉ cần bấm một nút này. Dữ liệu đang có KHÔNG bị ảnh hưởng. Nếu có bản code mới thì file tự mở lại rồi làm nốt hai phần sau."/>
              <button id="ModDist.XemDiemMoi" image="ligthbulb_on" label="Điểm Mới" onAction="DoFuncB" screentip="Bản đang dùng (và bản mới trên kho) có gì thay đổi" supertip="Đọc ghi chú phát hành. Bấm Cập Nhật thì điểm mới cũng hiện ngay trong câu hỏi."/>
              <button id="ModLTinh.DownExHDSD" imageMso="Help" label="Hướng Dẫn Sử Dụng" onAction="DoFuncB"/>
              <menuSeparator id="MySep_NangCao"/>
              <menu id="MyDrop_NangCao" label="Nâng Cao (khi được hướng dẫn)" image="wizard">
                <button id="ModDist.ThongTinPhienBan" image="notepad" label="Thông Tin Phiên Bản" onAction="DoFuncB" screentip="Xem file đang ở phiên bản nào, bộ mẫu biểu schema mấy, bố cục còn thiếu bước nào" supertip="Dùng khi hỗ trợ từ xa: một hộp thoại là biết đủ."/>
                <menuSeparator id="MySep_TungBuoc"/>
                <button id="ModLTinh.CheckUpdate" image="update_version" label="Chỉ Cập Nhật Code" onAction="DoFuncB" screentip="Chỉ tải code mới, không đụng đến sheet" supertip="Bình thường dùng «Cập Nhật» là đủ — lệnh này chỉ làm một phần."/>
                <button id="CapNhatMauBieu" imageMso="RefreshAll" label="Chỉ Cập Nhật Mẫu Biểu" onAction="DoFuncB" screentip="Chỉ tải bộ mẫu biểu mới (theo Thông Tư mới) về file này" supertip="Chỉ THÊM sheet mẫu biểu mới và cập nhật bảng MAP. Dữ liệu hiện có không bị ảnh hưởng."/>
                <button id="ModBoCuc.NangCapBoCuc" image="wizard" label="Chỉ Nâng Cấp Bố Cục" onAction="DoFuncB" screentip="Chỉ dò bố cục sheet của file này và sửa cho khớp code mới" supertip="Chạy lại nhiều lần không hại, nhật ký ghi ở sheet BAO_LOI."/>
                <menuSeparator id="MySep_KiemTra"/>
                <button id="KiemTraToanBoMap" imageMso="FindDialog" label="Kiểm Tra Mẫu Biểu" onAction="DoFuncB" screentip="Đối chiếu bảng MAP với nhãn chỉ tiêu trên các sheet tờ khai" supertip="Chạy sau khi cập nhật mẫu biểu để chắc chắn không có chỉ tiêu nào bị lệch dòng."/>
                <button id="ModVaBoCuc.BangVaBoCuc" image="page_color" label="Bảng Vá Bố Cục" onAction="DoFuncB" screentip="Xem bảng vá bố cục còn việc nào chờ áp, mở bảng ra xem / sửa" supertip="Mỗi dòng trong bảng là một việc sửa bố cục được khai báo sẵn."/>
                <button id="ModLTinh.DownLog" image="history" label="Lịch Sử Cập Nhật (tệp trên Drive)" onAction="DoFuncB" screentip="Tải tệp lịch sử cũ trên Google Drive rồi mở bằng Notepad" supertip="Đường cũ, giữ lại để dự phòng. Bình thường xem «Điểm Mới» là đủ."/>
              </menu>
            </menu>
            <menuSeparator id="MyMenuSeparator1"/>
            <menu id="MyDropdownMenu2" label="Giới Thiệu" imageMso="NewAlert">
              <button id="customButton4" image="ligthbulb_on" label="Phần Mềm Kế Toán Thuế - GPAcc"/>
              <button id="customButton5" image="ligthbulb_on" label="Tác Giả: Trần Quốc Phước"/>
              <button id="customButton6" image="ligthbulb_on" label="Liên Hệ: 0907.012.012"/>
              <button id="BntEmail" image="ligthbulb_on" label="Email: quocphuoc_pl@outlook.com"/>
            </menu>
          </menu>
          <separator id="PCach1"/>
          <button id="AnSheet" image="lock" label="Hide" screentip="Ẩn sheet hiện hành - 'Ctrl + Shift + H'" size="large" onAction="AnSheetUI"/>
        </group>
        <group id="Grp_HDON" label="Hóa Đơn">
          <splitButton id="mySplitButtonXML" size="large">
            <button id="LayHDXML" label="Lấy HĐĐT File XML" onAction="LinkSHB" image="xml"/>
            <menu id="splitMenuXML" itemSize="large">
              <button id="NK_HDXML" imageMso="AutoSummarize" label="Nhật ký lấy HĐĐT" onAction="LinkSHB"/>
            </menu>
          </splitButton>
          <button id="HOADON" image="invoice" size="large" label="Hóa Đơn" onAction="LinkSHB"/>
        </group>
        <!-- Nhom Nhap Lieu Chung Tu -->
        <group id="Grp_NLieu" label="Nhập Liệu">
          <button id="BR" image="export" label="Bán Ra" onAction="LinkSHB" size="large"/>
          <button id="NK_Ban" image="right" label="Nhật Ký Bán" onAction="LinkSHB" size="large"/>
          <separator id="MySeparator2"/>
          <button id="MV" image="import" label="Mua Vào" onAction="LinkSHB" size="large"/>
          <button id="NK_Mua" image="left" label="Nhật Ký Mua" onAction="LinkSHB" size="large"/>
          <separator id="MySeparator3"/>
          <button id="NH" label="Ngân Hàng" size="large" onAction="LinkSHB" image="bank"/>
          <button id="LT" image="page_color" label="Linh Tinh" size="large" onAction="LinkSHB"/>
        </group>
        <!-- Nhom Quan Ly -->
        <group id="Grp_QLy" label="Quản Lý">
          <menu id="MyDropdownMenu3" image="contacts" label="Công Nợ" size="large">
            <button id="SDDK_CN" label="Số Dư Đầu Kỳ Công Nợ" onAction="LinkSHB" imageMso="GroupListNew"/>
            <button id="CN_TH" label="Bảng Tổng Hợp" onAction="LinkSHB" imageMso="PivotTableInsert"/>
            <button id="CN_CTiet" label="Bảng Chi Tiết" onAction="LinkSHB" imageMso="TableInsert"/>
          </menu>
          <menu id="MyDropdownMenu5" label="Phân Bổ - Khấu Hao" size="large" image="spreadsheet">
            <button id="PBKH" label="Bảng Tổng Hợp PH-KH" onAction="LinkSHB" imageMso="PivotTableInsert" screentip="Bảng tập hợp tất cả tài sản phân bổ và khấu hao"/>
            <button id="Bang_PBo" label="Bảng Phân Bổ" onAction="LinkSHB" imageMso="GroupListEdit"/>
            <button id="Bang_TSCD" label="Bảng Khấu Hao" onAction="LinkSHB" imageMso="GroupListSummaryNew"/>
            <menuSeparator id="MyMenuSeparator5"/>
            <button id="customButton7" label="Khung Thời Gian Trích Khấu Hao TSCĐ" onAction="Khung_PBKH" imageMso="DateAndTimeInsert"/>
          </menu>
          <menu id="MyDropdownMenu6" image="inventory" label="NXT - Giá Vốn" size="large">
            <button id="DK_HHDV" label="Số Dư Đầu Kỳ HH-DV" onAction="LinkSHB" imageMso="GroupListNew"/>
            <button id="RapMa" image="brochure" label="Ráp Mã" onAction="LinkSHB" screentip="Lấy dòng từ Nhật Ký sang, dò mã hàng trong Danh Mục rồi trả mã về Nhật Ký"/>
            <button id="DM_RapMa" image="wizard" label="Thiết Lập Ráp Mã" onAction="LinkSHB" screentip="Ngưỡng tự điền mã, kiểu sinh mã mới, bảng từ đồng nghĩa"/>
            <menuSeparator id="MySeparator_RM"/>
            <button id="NXT" label="Bảng Nhập Xuất Tồn" onAction="LinkSHB" imageMso="PivotTableInsert"/>
            <menuSeparator id="MyMenuSeparator18"/>
            <button id="GV" imageMso="AsianLayoutCharactersEnclose" label="Giá Vốn" onAction="LinkSHB" screentip="Nơi theo dõi các tài khoản kết chuyển giá vốn cuối kỳ"/>
          </menu>
          <menu id="mySplitluong" label="Lương" size="large" image="salary">
            <button id="TTNV" image="group" label="Thông Tin Nhân Viên" onAction="LinkSHB"/>
            <button id="HDLD" image="contract" label="Hợp Đồng Lao Động" onAction="LinkSHB"/>
            <menuSeparator id="MyMn_Lg"/>
            <button id="BangLuong" imageMso="TableInsert" label="Bảng Lương - In" onAction="LinkSHB"/>
            <button id="TinhLuong" imageMso="CalculateNow" label="Bảng Lương - Dữ Liệu" onAction="LinkSHB"/>
          </menu>
        </group>
        <!-- Nhom Quyet Toan -->
        <group id="Grp_QToan" label="Quyết Toán">
          <menu id="MyDropdownMenu7" label="Bảng CĐSPS" size="large" image="balance">
            <button id="CDSPS" imageMso="StarRatedFull" label="Bảng CĐSPS Năm Nay" onAction="LinkSHB"/>
            <button id="CDSPS_NT" imageMso="StarRatedEmpty" label="Bảng CĐSPS Năm Trước" onAction="LinkSHB" screentip="Bảng cân đối số phát sinh năm trước"/>
          </menu>
          <menu id="MyDropdownMenu8" image="heart" label="Nhật Ký Chung" size="large">
            <button id="NKC" image="history" label="NKC - Hoàn Chỉnh" screentip="Nhật ký chung hoàn chỉnh." onAction="LinkSHB"/>
            <menuSeparator id="NCach_NKC"/>
            <button id="HTTK" image="ligthbulb_on" label="Hệ Thống Tài Khoản" onAction="LinkSHB"/>
            <button id="Giai_Trinh" imageMso="FindDialog" label="Giải Trình Lệch" onAction="LinkSHB"/>
          </menu>
        </group>
        <!-- Nhom Bao Cao -->
        <group id="customGroup5" label="Báo Cáo">
          <menu id="MyDropdownMenu9" image="veterinary" label="Thuế GTGT" size="large">
            <button id="GTGT" image="spreadsheet" label="01GTGT" onAction="LinkSHB" screentip="Tờ khai thuế GTGT"/>
            <button id="DC_3738" image="spreadsheet" label="Bảng Đ/C [37]/[38]" onAction="LinkSHB" screentip="Sổ theo dõi hóa đơn điều chỉnh / hóa đơn khai muộn - nguồn của chỉ tiêu [37] [38] trên tờ khai 01/GTGT"/>
            <button id="SDHD" label="Tình Hình Sử Dụng Hóa Đơn" onAction="LinkSHB" imageMso="SignatureShow" screentip="Báo cáo tình hình sử dụng hóa đơn"/>
            <menuSeparator id="MyMenuSeparator2"/>
            <button id="customButton8" label="Kết Xuất Báo Cáo Thuế" onAction="KX_BCThue" imageMso="Organizer" screentip="Kết xuất Tờ khai, Bảng kê bán ra - mua vào"/>
          </menu>
          <menu id="MyDropdownMenu10" label="Thuế TNDN" size="large" imageMso="ReadingMode">
            <button id="TNDN03" label="03TNDN" onAction="LinkSHB" imageMso="TableInsert" screentip="Tờ khai quyết toán thuế TNDN"/>
            <button id="PL_03TNDN" image="brochure" label="Phụ Lục 03-1A 03-2" onAction="LinkSHB"/>
            <menuSeparator id="MyMenuSepTNDN"/>
            <button id="GDLK" label="Giao dịch liên kết" onAction="LinkSHB" imageMso="TabOrder"/>
            <button id="PHU_LUC_01" label="Phục lục 01" onAction="LinkSHB" imageMso="MoveDownCustomAction"/>
          </menu>
          <menu id="MyDropdown_TNCN" image="sort_by_group" label="Thuế TNCN" size="large">
            <button id="customButton39" label="05QTT" onAction="TNCN_05KK" imageMso="TableInsert" supertip="Tờ khai quyết toán thuế TNCN"/>
            <button id="PL_051" image="brochure" label="PL 05-1" onAction="LinkSHB" supertip="Bảng kê thu nhập và thuế TNCN lao động có ký HĐLĐ"/>
            <button id="PL_052" image="brochure" label="PL 05-2" onAction="LinkSHB" supertip="Bảng kê thu nhập và thuế TNCN lao động có HĐLĐ dưới 3 tháng và cá nhân không cư trú"/>
            <menuSeparator id="MyMn_TNCN"/>
            <button id="customButton42" label="05KK" onAction="TNCN_02KK" imageMso="AutoSummarize" supertip="Tờ khai tạm tính thuế TNCN hàng tháng hoặc quý"/>
          </menu>
          <menu id="MyDropdownMenu12" image="report2" label="Báo Cáo Tài Chính" size="large">
            <button id="KQKD" label="Báo Cáo Kết Quả Kinh Doanh" onAction="LinkSHB" imageMso="ChartInsert"/>
            <button id="CDKT" label="Báo Cáo Tình Hình Tài Chính" onAction="LinkSHB" imageMso="StarRatedFull"/>
            <button id="LCTT" label="Lưu Chuyển Tiền Tệ (tt)" onAction="LinkSHB" imageMso="EquationMatrixGallery"/>
            <button id="LCGT" label="Lưu Chuyển Tiền Tệ (gt)" onAction="LinkSHB" imageMso="FormulaMoreFunctionsMenu"/>
            <button id="TMinh" label="Thuyết Minh BCTC" onAction="LinkSHB" imageMso="AccessRelinkLists"/>
            <button id="BiaBCTC" label="Bìa Báo Cáo Tài Chính" onAction="Bia_BCTC" imageMso="PictureInsertFromFile"/>
            <menuSeparator id="MyMenuSeparator3"/>
            <button id="customButton11" label="Kết Xuất Báo Cáo Tài Chính" onAction="KX_BCTC" imageMso="Organizer" screentip="Kết xuất KQKD, CĐKT, TMinh, LCTT"/>
          </menu>
          <menu id="MyDropdownMenu13" label="Báo Cáo Khác" size="large" imageMso="MultiplePages">
            <button id="Tinh_Hinh" label="Tình Hình Nộp Thuế" onAction="TH_Thue" imageMso="MailSelectNames"/>
            <button id="Tinh_Hinh1" label="Bảng Tổng Hợp Thuế" onAction="BTH_Thue" imageMso="AddInsMenu"/>
            <menuSeparator id="MyMenuSeparator8"/>
            <button id="DT_CP" label="Phân Tích Biến Động Doanh Thu - Chi Phí" onAction="LinkSHB" imageMso="ChartInsert"/>
            <button id="TH_DKhoan" label="Tổng Hợp Định Khoản" onAction="LinkSHB" imageMso="AutoSummarize"/>
          </menu>
        </group>
        <!-- thêm nhom so sach va in so sach -->
        <group id="Grp_SS" label="Sổ Sách và In">
          <button id="Thu_Chi" image="bank_transaction" size="large" label="Phiếu Thu - Chi" onAction="LinkSHB"/>
          <button id="Phieu_NX" image="symmetric_network" label="Phiếu Nhập - Xuất" size="large" onAction="LinkSHB"/>
          <separator id="MySeparator4"/>
          <menu id="MyDropdownMenu14" image="network" label="Sổ Sách" size="large">
            <button id="Bia" label="Bìa Sổ" onAction="Bia_KT" imageMso="PictureInsertFromFile"/>
            <menuSeparator id="MyMenuSeparator9"/>
            <button id="So_Cai" label="Sổ Cái" onAction="LinkSHB" imageMso="FilePrepareMenu"/>
            <button id="So_Chi_Tiet" label="Sổ Chi Tiết" onAction="LinkSHB" imageMso="FullPageView"/>
            <button id="So_CPKD" label="Sổ Chi Phí" onAction="LinkSHB" imageMso="BuildingBlocksOrganizer"/>
            <menuSeparator id="MyMenuSeparator15"/>
            <button id="So_Quy" label="Sổ Quỹ TM" onAction="LinkSHB" imageMso="CalculateSheet"/>
            <button id="So_TGNH" label="Sổ TGNH" onAction="LinkSHB" imageMso="AccountMenu"/>
            <menuSeparator id="MyMenuSeparator14"/>
            <button id="So_NKBan" label="Sổ NK Bán" onAction="LinkSHB" imageMso="AdpDiagramArrangeSelection"/>
            <button id="So_NKMua" label="Sổ NK Mua" onAction="LinkSHB" imageMso="AccessListAssets"/>
            <menuSeparator id="MyMenuSeparator17"/>
            <button id="So_Kho" image="notepad" label="Sổ Kho" onAction="LinkSHB"/>
          </menu>
          <button id="InSo" label="In Sổ" size="large" image="printer" onAction="InSoUI"/>
        </group>
      </tab>
    </tabs>
  </ribbon>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241</vt:i4>
      </vt:variant>
    </vt:vector>
  </HeadingPairs>
  <TitlesOfParts>
    <vt:vector size="297" baseType="lpstr">
      <vt:lpstr>Main</vt:lpstr>
      <vt:lpstr>TTDN</vt:lpstr>
      <vt:lpstr>LuuY</vt:lpstr>
      <vt:lpstr>BAO_LOI</vt:lpstr>
      <vt:lpstr>LayHDXML</vt:lpstr>
      <vt:lpstr>HOADON</vt:lpstr>
      <vt:lpstr>BR</vt:lpstr>
      <vt:lpstr>NK_Ban</vt:lpstr>
      <vt:lpstr>MV</vt:lpstr>
      <vt:lpstr>NK_Mua</vt:lpstr>
      <vt:lpstr>NH</vt:lpstr>
      <vt:lpstr>LT</vt:lpstr>
      <vt:lpstr>SDDK_CN</vt:lpstr>
      <vt:lpstr>CN_TH</vt:lpstr>
      <vt:lpstr>CN_CTiet</vt:lpstr>
      <vt:lpstr>PBKH</vt:lpstr>
      <vt:lpstr>Bang_PBo</vt:lpstr>
      <vt:lpstr>Bang_TSCD</vt:lpstr>
      <vt:lpstr>DK_HHDV</vt:lpstr>
      <vt:lpstr>RapMa</vt:lpstr>
      <vt:lpstr>DM_RapMa</vt:lpstr>
      <vt:lpstr>NXT</vt:lpstr>
      <vt:lpstr>GV</vt:lpstr>
      <vt:lpstr>TTNV</vt:lpstr>
      <vt:lpstr>HDLD</vt:lpstr>
      <vt:lpstr>BangLuong</vt:lpstr>
      <vt:lpstr>TinhLuong</vt:lpstr>
      <vt:lpstr>CDSPS</vt:lpstr>
      <vt:lpstr>CDSPS_NT</vt:lpstr>
      <vt:lpstr>DOI_TK</vt:lpstr>
      <vt:lpstr>NKC</vt:lpstr>
      <vt:lpstr>HTTK</vt:lpstr>
      <vt:lpstr>Giai_Trinh</vt:lpstr>
      <vt:lpstr>GTGT</vt:lpstr>
      <vt:lpstr>GTGT_89</vt:lpstr>
      <vt:lpstr>DC_3738</vt:lpstr>
      <vt:lpstr>SDHD</vt:lpstr>
      <vt:lpstr>TNDN03</vt:lpstr>
      <vt:lpstr>PL_03TNDN</vt:lpstr>
      <vt:lpstr>05QTT</vt:lpstr>
      <vt:lpstr>05KK_89</vt:lpstr>
      <vt:lpstr>PL_051</vt:lpstr>
      <vt:lpstr>PL_052</vt:lpstr>
      <vt:lpstr>KQKD</vt:lpstr>
      <vt:lpstr>CDKT</vt:lpstr>
      <vt:lpstr>LCTT</vt:lpstr>
      <vt:lpstr>LCGT</vt:lpstr>
      <vt:lpstr>TMinh</vt:lpstr>
      <vt:lpstr>Tinh_Hinh</vt:lpstr>
      <vt:lpstr>DT_CP</vt:lpstr>
      <vt:lpstr>TH_DKhoan</vt:lpstr>
      <vt:lpstr>Thu_Chi</vt:lpstr>
      <vt:lpstr>Phieu_NX</vt:lpstr>
      <vt:lpstr>Bia</vt:lpstr>
      <vt:lpstr>So_Sach</vt:lpstr>
      <vt:lpstr>So_Kho</vt:lpstr>
      <vt:lpstr>B_KQKT</vt:lpstr>
      <vt:lpstr>Bang_CDSPS</vt:lpstr>
      <vt:lpstr>Bang_CDSPSNT</vt:lpstr>
      <vt:lpstr>BangKe_BR</vt:lpstr>
      <vt:lpstr>BangKe_MV</vt:lpstr>
      <vt:lpstr>BangVat</vt:lpstr>
      <vt:lpstr>BR_1</vt:lpstr>
      <vt:lpstr>BR_KT_1</vt:lpstr>
      <vt:lpstr>BR_THop</vt:lpstr>
      <vt:lpstr>CDSPS_1</vt:lpstr>
      <vt:lpstr>CDSPS_CKC</vt:lpstr>
      <vt:lpstr>CDSPS_CKC59</vt:lpstr>
      <vt:lpstr>CDSPS_CKN</vt:lpstr>
      <vt:lpstr>CDSPS_CKN59</vt:lpstr>
      <vt:lpstr>CDSPS_DKC</vt:lpstr>
      <vt:lpstr>CDSPS_DKN</vt:lpstr>
      <vt:lpstr>CDSPS_N111</vt:lpstr>
      <vt:lpstr>CDSPS_NT_1</vt:lpstr>
      <vt:lpstr>CDSPS_NT_TC</vt:lpstr>
      <vt:lpstr>CDSPS_PSC</vt:lpstr>
      <vt:lpstr>CDSPS_PSN</vt:lpstr>
      <vt:lpstr>CDSPS_TC</vt:lpstr>
      <vt:lpstr>CDSPS_TK</vt:lpstr>
      <vt:lpstr>CDSPSNT_CKC</vt:lpstr>
      <vt:lpstr>CDSPSNT_CKN</vt:lpstr>
      <vt:lpstr>CDSPSNT_DKC</vt:lpstr>
      <vt:lpstr>CDSPSNT_DKN</vt:lpstr>
      <vt:lpstr>CDSPSNT_PSC</vt:lpstr>
      <vt:lpstr>CDSPSNT_PSN</vt:lpstr>
      <vt:lpstr>CDSPSNT_TK</vt:lpstr>
      <vt:lpstr>CN_CongPS</vt:lpstr>
      <vt:lpstr>CN_DongD</vt:lpstr>
      <vt:lpstr>CNPThu_1</vt:lpstr>
      <vt:lpstr>CNPThu_KT1</vt:lpstr>
      <vt:lpstr>CNPTra_1</vt:lpstr>
      <vt:lpstr>CNPTra_KT1</vt:lpstr>
      <vt:lpstr>CNTH_1</vt:lpstr>
      <vt:lpstr>CNTH_TC</vt:lpstr>
      <vt:lpstr>DATA_CT</vt:lpstr>
      <vt:lpstr>DATA_HD</vt:lpstr>
      <vt:lpstr>DATA_NM</vt:lpstr>
      <vt:lpstr>DC3738_1</vt:lpstr>
      <vt:lpstr>DC3738_TuDongHD</vt:lpstr>
      <vt:lpstr>DCQT_VatQ</vt:lpstr>
      <vt:lpstr>DCQT_VatT</vt:lpstr>
      <vt:lpstr>DCT_Ban</vt:lpstr>
      <vt:lpstr>DCT_Mua</vt:lpstr>
      <vt:lpstr>DK_C33311</vt:lpstr>
      <vt:lpstr>DK_N133</vt:lpstr>
      <vt:lpstr>DK_N33311</vt:lpstr>
      <vt:lpstr>DK_N4212</vt:lpstr>
      <vt:lpstr>GPAccTT99</vt:lpstr>
      <vt:lpstr>GTGT_014B</vt:lpstr>
      <vt:lpstr>GTGT_32b</vt:lpstr>
      <vt:lpstr>GTGT_34a</vt:lpstr>
      <vt:lpstr>GTGT_DCVatQ</vt:lpstr>
      <vt:lpstr>GTGT_DCVatT</vt:lpstr>
      <vt:lpstr>GTGT_DK</vt:lpstr>
      <vt:lpstr>GTGT_PBThue</vt:lpstr>
      <vt:lpstr>GTrinh_152</vt:lpstr>
      <vt:lpstr>GTrinh_153</vt:lpstr>
      <vt:lpstr>GTrinh_154</vt:lpstr>
      <vt:lpstr>GTrinh_155</vt:lpstr>
      <vt:lpstr>GTrinh_156</vt:lpstr>
      <vt:lpstr>GTrinh_211</vt:lpstr>
      <vt:lpstr>GTrinh_212</vt:lpstr>
      <vt:lpstr>GTrinh_213</vt:lpstr>
      <vt:lpstr>GTrinh_2141</vt:lpstr>
      <vt:lpstr>GTrinh_2142</vt:lpstr>
      <vt:lpstr>GTrinh_2143</vt:lpstr>
      <vt:lpstr>GTrinh_2147</vt:lpstr>
      <vt:lpstr>GTrinh_215</vt:lpstr>
      <vt:lpstr>GTrinh_21512</vt:lpstr>
      <vt:lpstr>GTrinh_217</vt:lpstr>
      <vt:lpstr>GTrinh_PB</vt:lpstr>
      <vt:lpstr>GV_GTDT</vt:lpstr>
      <vt:lpstr>GV_Khac</vt:lpstr>
      <vt:lpstr>GV_Luong</vt:lpstr>
      <vt:lpstr>GV_PBKH</vt:lpstr>
      <vt:lpstr>GV_TM</vt:lpstr>
      <vt:lpstr>GVTMINH</vt:lpstr>
      <vt:lpstr>HDLD_NguoiKy</vt:lpstr>
      <vt:lpstr>HDLD_PCap</vt:lpstr>
      <vt:lpstr>HDLD_THan</vt:lpstr>
      <vt:lpstr>HHDV_1</vt:lpstr>
      <vt:lpstr>HTTK_1</vt:lpstr>
      <vt:lpstr>HTTK_58</vt:lpstr>
      <vt:lpstr>ISO_BH</vt:lpstr>
      <vt:lpstr>ISO_KD</vt:lpstr>
      <vt:lpstr>ISO_TC</vt:lpstr>
      <vt:lpstr>ISO_TKBH</vt:lpstr>
      <vt:lpstr>ISO_TKVP</vt:lpstr>
      <vt:lpstr>ISO_VP</vt:lpstr>
      <vt:lpstr>KB_Bia</vt:lpstr>
      <vt:lpstr>KB_BoChanNKC</vt:lpstr>
      <vt:lpstr>KB_CLTG</vt:lpstr>
      <vt:lpstr>KB_CTy</vt:lpstr>
      <vt:lpstr>KB_DC</vt:lpstr>
      <vt:lpstr>KB_Den</vt:lpstr>
      <vt:lpstr>KB_DT</vt:lpstr>
      <vt:lpstr>KB_Email</vt:lpstr>
      <vt:lpstr>KB_Fax</vt:lpstr>
      <vt:lpstr>KB_GD</vt:lpstr>
      <vt:lpstr>KB_GiaThanh</vt:lpstr>
      <vt:lpstr>KB_KTT</vt:lpstr>
      <vt:lpstr>KB_LoaiVat</vt:lpstr>
      <vt:lpstr>KB_MST</vt:lpstr>
      <vt:lpstr>KB_N133</vt:lpstr>
      <vt:lpstr>KB_Nam</vt:lpstr>
      <vt:lpstr>KB_PassHD</vt:lpstr>
      <vt:lpstr>KB_TQuy</vt:lpstr>
      <vt:lpstr>KB_TTP</vt:lpstr>
      <vt:lpstr>KB_Tu</vt:lpstr>
      <vt:lpstr>KH_DongD</vt:lpstr>
      <vt:lpstr>KH_TC</vt:lpstr>
      <vt:lpstr>LCGT_DongC</vt:lpstr>
      <vt:lpstr>Lctt_DongC</vt:lpstr>
      <vt:lpstr>LL_01</vt:lpstr>
      <vt:lpstr>LoaiBR</vt:lpstr>
      <vt:lpstr>LoaiMV</vt:lpstr>
      <vt:lpstr>LT_1</vt:lpstr>
      <vt:lpstr>LTru_CNNgay</vt:lpstr>
      <vt:lpstr>Luong_1</vt:lpstr>
      <vt:lpstr>Luong_TC</vt:lpstr>
      <vt:lpstr>M_KQKT</vt:lpstr>
      <vt:lpstr>MV_1</vt:lpstr>
      <vt:lpstr>MV_KT_1</vt:lpstr>
      <vt:lpstr>MV_THop</vt:lpstr>
      <vt:lpstr>NH_1</vt:lpstr>
      <vt:lpstr>NhomKC</vt:lpstr>
      <vt:lpstr>NK_Ban_1</vt:lpstr>
      <vt:lpstr>NK_Ban_KT1</vt:lpstr>
      <vt:lpstr>NK_Mua_1</vt:lpstr>
      <vt:lpstr>NK_Mua_KT1</vt:lpstr>
      <vt:lpstr>NKC_DongC</vt:lpstr>
      <vt:lpstr>NKC_DongD</vt:lpstr>
      <vt:lpstr>NKC_TC</vt:lpstr>
      <vt:lpstr>NKC_TN</vt:lpstr>
      <vt:lpstr>NXT_1</vt:lpstr>
      <vt:lpstr>NXT_GV</vt:lpstr>
      <vt:lpstr>NXT_TC</vt:lpstr>
      <vt:lpstr>PB_DongD</vt:lpstr>
      <vt:lpstr>PB_TC</vt:lpstr>
      <vt:lpstr>PBKH_1</vt:lpstr>
      <vt:lpstr>PL051_A</vt:lpstr>
      <vt:lpstr>PL051_TC</vt:lpstr>
      <vt:lpstr>PL052_A</vt:lpstr>
      <vt:lpstr>PL052_TC</vt:lpstr>
      <vt:lpstr>PNX_DongC</vt:lpstr>
      <vt:lpstr>PNX_DongD</vt:lpstr>
      <vt:lpstr>'05KK_02KK'!Print_Area</vt:lpstr>
      <vt:lpstr>'05KK_89'!Print_Area</vt:lpstr>
      <vt:lpstr>'05QTT'!Print_Area</vt:lpstr>
      <vt:lpstr>Bang_PBo!Print_Area</vt:lpstr>
      <vt:lpstr>Bang_TSCD!Print_Area</vt:lpstr>
      <vt:lpstr>BangLuong!Print_Area</vt:lpstr>
      <vt:lpstr>Bia!Print_Area</vt:lpstr>
      <vt:lpstr>CDKT!Print_Area</vt:lpstr>
      <vt:lpstr>CDSPS!Print_Area</vt:lpstr>
      <vt:lpstr>CDSPS_NT!Print_Area</vt:lpstr>
      <vt:lpstr>CN_CTiet!Print_Area</vt:lpstr>
      <vt:lpstr>CN_TH!Print_Area</vt:lpstr>
      <vt:lpstr>GTGT!Print_Area</vt:lpstr>
      <vt:lpstr>GTGT_89!Print_Area</vt:lpstr>
      <vt:lpstr>HDLD!Print_Area</vt:lpstr>
      <vt:lpstr>KQKD!Print_Area</vt:lpstr>
      <vt:lpstr>LCGT!Print_Area</vt:lpstr>
      <vt:lpstr>LCTT!Print_Area</vt:lpstr>
      <vt:lpstr>NKC!Print_Area</vt:lpstr>
      <vt:lpstr>NXT!Print_Area</vt:lpstr>
      <vt:lpstr>Phieu_NX!Print_Area</vt:lpstr>
      <vt:lpstr>PL_03TNDN!Print_Area</vt:lpstr>
      <vt:lpstr>So_Kho!Print_Area</vt:lpstr>
      <vt:lpstr>So_Sach!Print_Area</vt:lpstr>
      <vt:lpstr>Thu_Chi!Print_Area</vt:lpstr>
      <vt:lpstr>Tinh_Hinh!Print_Area</vt:lpstr>
      <vt:lpstr>TMinh!Print_Area</vt:lpstr>
      <vt:lpstr>TNDN03!Print_Area</vt:lpstr>
      <vt:lpstr>TNDN03_80!Print_Area</vt:lpstr>
      <vt:lpstr>CDKT!Print_Titles</vt:lpstr>
      <vt:lpstr>CDSPS!Print_Titles</vt:lpstr>
      <vt:lpstr>NKC!Print_Titles</vt:lpstr>
      <vt:lpstr>So_Kho!Print_Titles</vt:lpstr>
      <vt:lpstr>So_Sach!Print_Titles</vt:lpstr>
      <vt:lpstr>Quy</vt:lpstr>
      <vt:lpstr>RapMa_1</vt:lpstr>
      <vt:lpstr>RapMa_DoTim</vt:lpstr>
      <vt:lpstr>RapMa_Sheet</vt:lpstr>
      <vt:lpstr>RM_DongNghia</vt:lpstr>
      <vt:lpstr>RM_KyNhau</vt:lpstr>
      <vt:lpstr>RM_ThietLap</vt:lpstr>
      <vt:lpstr>SBan_1</vt:lpstr>
      <vt:lpstr>SBan_DongC</vt:lpstr>
      <vt:lpstr>SC_CSPS</vt:lpstr>
      <vt:lpstr>SC_NgayPS</vt:lpstr>
      <vt:lpstr>SCP_CSPS</vt:lpstr>
      <vt:lpstr>SCP_NgayPS</vt:lpstr>
      <vt:lpstr>SCT_CSPS</vt:lpstr>
      <vt:lpstr>SCT_NgayPS</vt:lpstr>
      <vt:lpstr>SDHD_1</vt:lpstr>
      <vt:lpstr>SDHD_DongC</vt:lpstr>
      <vt:lpstr>SDHD_TC</vt:lpstr>
      <vt:lpstr>SecertKey</vt:lpstr>
      <vt:lpstr>SK_CSPS</vt:lpstr>
      <vt:lpstr>SK_NgayPS</vt:lpstr>
      <vt:lpstr>SMua_1</vt:lpstr>
      <vt:lpstr>SMua_DongC</vt:lpstr>
      <vt:lpstr>SNH_CSPS</vt:lpstr>
      <vt:lpstr>SNH_NgayPS</vt:lpstr>
      <vt:lpstr>SQ_NgayPS</vt:lpstr>
      <vt:lpstr>SQ_SDCK</vt:lpstr>
      <vt:lpstr>TC_1</vt:lpstr>
      <vt:lpstr>TC_Den</vt:lpstr>
      <vt:lpstr>TC_Tu</vt:lpstr>
      <vt:lpstr>Thang</vt:lpstr>
      <vt:lpstr>THDK_1</vt:lpstr>
      <vt:lpstr>THNThue</vt:lpstr>
      <vt:lpstr>Tien</vt:lpstr>
      <vt:lpstr>TieuDeSo</vt:lpstr>
      <vt:lpstr>TLuong_1</vt:lpstr>
      <vt:lpstr>TLuong_BH</vt:lpstr>
      <vt:lpstr>TLuong_CD</vt:lpstr>
      <vt:lpstr>TNCN_02_5</vt:lpstr>
      <vt:lpstr>TSuat</vt:lpstr>
      <vt:lpstr>TTDN_ChkCK</vt:lpstr>
      <vt:lpstr>TTDN_ChkDCQT</vt:lpstr>
      <vt:lpstr>TTDN_ChkKHang</vt:lpstr>
      <vt:lpstr>TTDN_ChkPBKH</vt:lpstr>
      <vt:lpstr>TTDN_SK_Tg</vt:lpstr>
      <vt:lpstr>TTHAI</vt:lpstr>
      <vt:lpstr>TTNV_1</vt:lpstr>
      <vt:lpstr>TTNV_GC</vt:lpstr>
      <vt:lpstr>TTNV_GChu</vt:lpstr>
      <vt:lpstr>TTNV_KTX</vt:lpstr>
      <vt:lpstr>TTNV_LgMAX</vt:lpstr>
      <vt:lpstr>TTNV_MT</vt:lpstr>
      <vt:lpstr>TTNV_PC</vt:lpstr>
      <vt:lpstr>TTNV_TgBH_1</vt:lpstr>
      <vt:lpstr>TTNV_TgLV_1</vt:lpstr>
      <vt:lpstr>TTNV_TLBH</vt:lpstr>
      <vt:lpstr>TTNV_TLBHNN</vt:lpstr>
    </vt:vector>
  </TitlesOfParts>
  <Company>TQP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PHẨN MỀM KẾ TOÁN GPAcc</dc:title>
  <dc:creator>QUOCPHUOC</dc:creator>
  <cp:keywords>GPAcc</cp:keywords>
  <dc:description>Khi sao chép nhớ ghi rõ nguồn</dc:description>
  <cp:lastModifiedBy>Trần Quốc Phước</cp:lastModifiedBy>
  <cp:lastPrinted>2026-09-05T14:01:27Z</cp:lastPrinted>
  <dcterms:created xsi:type="dcterms:W3CDTF">2014-08-11T14:27:38Z</dcterms:created>
  <dcterms:modified xsi:type="dcterms:W3CDTF">2026-10-16T04:29:43Z</dcterms:modified>
  <cp:category>TQP</cp:category>
</cp:coreProperties>
</file>